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Dazadi\"/>
    </mc:Choice>
  </mc:AlternateContent>
  <xr:revisionPtr revIDLastSave="0" documentId="13_ncr:1_{1A6A74E3-C010-4885-928C-82720D2FE9D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matu_vietas" sheetId="68" state="hidden" r:id="rId1"/>
    <sheet name="Amati_publiskojamie_atalgojumi" sheetId="85" r:id="rId2"/>
    <sheet name="publiskojamas_algas" sheetId="73" state="hidden" r:id="rId3"/>
    <sheet name="Sheet1" sheetId="84" state="hidden" r:id="rId4"/>
    <sheet name="aprēķini_varianti_Dagnija_optim" sheetId="80" state="hidden" r:id="rId5"/>
    <sheet name="pa amatiem 2023_deputati" sheetId="82" state="hidden" r:id="rId6"/>
    <sheet name="pa amatiem 2022" sheetId="75" state="hidden" r:id="rId7"/>
    <sheet name="pa amatiem 2021" sheetId="76" state="hidden" r:id="rId8"/>
    <sheet name="Algas_pa_mēnešiem_2022" sheetId="78" state="hidden" r:id="rId9"/>
    <sheet name="2022_amatu_likmes" sheetId="83" state="hidden" r:id="rId10"/>
  </sheets>
  <externalReferences>
    <externalReference r:id="rId11"/>
    <externalReference r:id="rId12"/>
  </externalReferences>
  <definedNames>
    <definedName name="_08.210001" localSheetId="9">#REF!</definedName>
    <definedName name="_08.210001" localSheetId="4">#REF!</definedName>
    <definedName name="_08.210001" localSheetId="7">#REF!</definedName>
    <definedName name="_08.210001" localSheetId="6">#REF!</definedName>
    <definedName name="_08.210001" localSheetId="2">#REF!</definedName>
    <definedName name="_08.210001">#REF!</definedName>
    <definedName name="_xlnm._FilterDatabase" localSheetId="9" hidden="1">'2022_amatu_likmes'!$B$2:$E$170</definedName>
    <definedName name="_xlnm._FilterDatabase" localSheetId="0" hidden="1">amatu_vietas!$B$3:$AC$911</definedName>
    <definedName name="_xlnm._FilterDatabase" localSheetId="4" hidden="1">aprēķini_varianti_Dagnija_optim!$A$3:$EI$959</definedName>
    <definedName name="_xlnm._FilterDatabase" localSheetId="2" hidden="1">publiskojamas_algas!$A$12:$G$942</definedName>
    <definedName name="ggg">#REF!</definedName>
    <definedName name="_xlnm.Print_Area" localSheetId="9">'2022_amatu_likmes'!$B$1:$D$165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85" l="1"/>
  <c r="E222" i="85"/>
  <c r="E210" i="85"/>
  <c r="E209" i="85"/>
  <c r="E207" i="85"/>
  <c r="E202" i="85"/>
  <c r="E200" i="85"/>
  <c r="E199" i="85"/>
  <c r="E192" i="85"/>
  <c r="E186" i="85"/>
  <c r="E169" i="85"/>
  <c r="E167" i="85"/>
  <c r="E114" i="85"/>
  <c r="E102" i="85"/>
  <c r="E72" i="85"/>
  <c r="E71" i="85"/>
  <c r="E78" i="85"/>
  <c r="E77" i="85"/>
  <c r="E58" i="85"/>
  <c r="E52" i="85"/>
  <c r="E26" i="85"/>
  <c r="E25" i="85"/>
  <c r="E20" i="85"/>
  <c r="E22" i="85"/>
  <c r="E23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3" i="85"/>
  <c r="E54" i="85"/>
  <c r="E55" i="85"/>
  <c r="E56" i="85"/>
  <c r="E57" i="85"/>
  <c r="E59" i="85"/>
  <c r="E60" i="85"/>
  <c r="E61" i="85"/>
  <c r="E62" i="85"/>
  <c r="E63" i="85"/>
  <c r="E64" i="85"/>
  <c r="E65" i="85"/>
  <c r="E66" i="85"/>
  <c r="E67" i="85"/>
  <c r="E68" i="85"/>
  <c r="E69" i="85"/>
  <c r="E70" i="85"/>
  <c r="E73" i="85"/>
  <c r="E74" i="85"/>
  <c r="E75" i="85"/>
  <c r="E76" i="85"/>
  <c r="E79" i="85"/>
  <c r="E80" i="85"/>
  <c r="E81" i="85"/>
  <c r="E82" i="85"/>
  <c r="E83" i="85"/>
  <c r="E84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E101" i="85"/>
  <c r="E103" i="85"/>
  <c r="E104" i="85"/>
  <c r="E105" i="85"/>
  <c r="E106" i="85"/>
  <c r="E107" i="85"/>
  <c r="E108" i="85"/>
  <c r="E109" i="85"/>
  <c r="E110" i="85"/>
  <c r="E111" i="85"/>
  <c r="E112" i="85"/>
  <c r="E113" i="85"/>
  <c r="E115" i="85"/>
  <c r="E116" i="85"/>
  <c r="E117" i="85"/>
  <c r="E118" i="85"/>
  <c r="E119" i="85"/>
  <c r="E120" i="85"/>
  <c r="E121" i="85"/>
  <c r="E122" i="85"/>
  <c r="E123" i="85"/>
  <c r="E124" i="85"/>
  <c r="E125" i="85"/>
  <c r="E126" i="85"/>
  <c r="E127" i="85"/>
  <c r="E128" i="85"/>
  <c r="E129" i="85"/>
  <c r="E130" i="85"/>
  <c r="E131" i="85"/>
  <c r="E132" i="85"/>
  <c r="E133" i="85"/>
  <c r="E134" i="85"/>
  <c r="E135" i="85"/>
  <c r="E136" i="85"/>
  <c r="E137" i="85"/>
  <c r="E138" i="85"/>
  <c r="E139" i="85"/>
  <c r="E140" i="85"/>
  <c r="E141" i="85"/>
  <c r="E142" i="85"/>
  <c r="E143" i="85"/>
  <c r="E144" i="85"/>
  <c r="E145" i="85"/>
  <c r="E146" i="85"/>
  <c r="E147" i="85"/>
  <c r="E148" i="85"/>
  <c r="E149" i="85"/>
  <c r="E150" i="85"/>
  <c r="E151" i="85"/>
  <c r="E152" i="85"/>
  <c r="E153" i="85"/>
  <c r="E154" i="85"/>
  <c r="E155" i="85"/>
  <c r="E156" i="85"/>
  <c r="E157" i="85"/>
  <c r="E158" i="85"/>
  <c r="E159" i="85"/>
  <c r="E160" i="85"/>
  <c r="E161" i="85"/>
  <c r="E162" i="85"/>
  <c r="E163" i="85"/>
  <c r="E164" i="85"/>
  <c r="E165" i="85"/>
  <c r="E166" i="85"/>
  <c r="E168" i="85"/>
  <c r="E170" i="85"/>
  <c r="E171" i="85"/>
  <c r="E172" i="85"/>
  <c r="E173" i="85"/>
  <c r="E174" i="85"/>
  <c r="E175" i="85"/>
  <c r="E176" i="85"/>
  <c r="E177" i="85"/>
  <c r="E178" i="85"/>
  <c r="E179" i="85"/>
  <c r="E180" i="85"/>
  <c r="E181" i="85"/>
  <c r="E182" i="85"/>
  <c r="E183" i="85"/>
  <c r="E184" i="85"/>
  <c r="E185" i="85"/>
  <c r="E187" i="85"/>
  <c r="E188" i="85"/>
  <c r="E189" i="85"/>
  <c r="E190" i="85"/>
  <c r="E191" i="85"/>
  <c r="E193" i="85"/>
  <c r="E194" i="85"/>
  <c r="E195" i="85"/>
  <c r="E196" i="85"/>
  <c r="E197" i="85"/>
  <c r="E198" i="85"/>
  <c r="E201" i="85"/>
  <c r="E203" i="85"/>
  <c r="E204" i="85"/>
  <c r="E205" i="85"/>
  <c r="E206" i="85"/>
  <c r="E208" i="85"/>
  <c r="E211" i="85"/>
  <c r="E212" i="85"/>
  <c r="E213" i="85"/>
  <c r="E214" i="85"/>
  <c r="E215" i="85"/>
  <c r="E216" i="85"/>
  <c r="E217" i="85"/>
  <c r="E218" i="85"/>
  <c r="E219" i="85"/>
  <c r="E220" i="85"/>
  <c r="E221" i="85"/>
  <c r="E223" i="85"/>
  <c r="E224" i="85"/>
  <c r="E225" i="85"/>
  <c r="E226" i="85"/>
  <c r="E227" i="85"/>
  <c r="E228" i="85"/>
  <c r="E229" i="85"/>
  <c r="E230" i="85"/>
  <c r="E231" i="85"/>
  <c r="E232" i="85"/>
  <c r="E233" i="85"/>
  <c r="E234" i="85"/>
  <c r="E235" i="85"/>
  <c r="E236" i="85"/>
  <c r="E237" i="85"/>
  <c r="E238" i="85"/>
  <c r="E239" i="85"/>
  <c r="E240" i="85"/>
  <c r="E241" i="85"/>
  <c r="E242" i="85"/>
  <c r="E243" i="85"/>
  <c r="E244" i="85"/>
  <c r="E245" i="85"/>
  <c r="E246" i="85"/>
  <c r="E247" i="85"/>
  <c r="E248" i="85"/>
  <c r="E249" i="85"/>
  <c r="E24" i="85"/>
  <c r="E943" i="73"/>
  <c r="H942" i="73"/>
  <c r="I941" i="73"/>
  <c r="H941" i="73"/>
  <c r="A936" i="73"/>
  <c r="A937" i="73"/>
  <c r="A938" i="73"/>
  <c r="A939" i="73"/>
  <c r="A940" i="73"/>
  <c r="H28" i="82" l="1"/>
  <c r="R28" i="82"/>
  <c r="G10" i="75"/>
  <c r="R25" i="82" l="1"/>
  <c r="S25" i="82" s="1"/>
  <c r="D170" i="83" l="1"/>
  <c r="F169" i="83"/>
  <c r="F168" i="83"/>
  <c r="F167" i="83"/>
  <c r="F166" i="83"/>
  <c r="F165" i="83"/>
  <c r="F164" i="83"/>
  <c r="F163" i="83"/>
  <c r="F162" i="83"/>
  <c r="F161" i="83"/>
  <c r="F160" i="83"/>
  <c r="F159" i="83"/>
  <c r="F158" i="83"/>
  <c r="F157" i="83"/>
  <c r="F156" i="83"/>
  <c r="F155" i="83"/>
  <c r="F154" i="83"/>
  <c r="F153" i="83"/>
  <c r="F152" i="83"/>
  <c r="F151" i="83"/>
  <c r="F150" i="83"/>
  <c r="F149" i="83"/>
  <c r="F148" i="83"/>
  <c r="F147" i="83"/>
  <c r="F146" i="83"/>
  <c r="F145" i="83"/>
  <c r="F144" i="83"/>
  <c r="F143" i="83"/>
  <c r="F142" i="83"/>
  <c r="F141" i="83"/>
  <c r="F140" i="83"/>
  <c r="F139" i="83"/>
  <c r="F138" i="83"/>
  <c r="F137" i="83"/>
  <c r="F136" i="83"/>
  <c r="F135" i="83"/>
  <c r="F134" i="83"/>
  <c r="F133" i="83"/>
  <c r="F132" i="83"/>
  <c r="F131" i="83"/>
  <c r="F130" i="83"/>
  <c r="F129" i="83"/>
  <c r="F128" i="83"/>
  <c r="F127" i="83"/>
  <c r="F126" i="83"/>
  <c r="F125" i="83"/>
  <c r="F124" i="83"/>
  <c r="F123" i="83"/>
  <c r="F122" i="83"/>
  <c r="F121" i="83"/>
  <c r="F120" i="83"/>
  <c r="F119" i="83"/>
  <c r="F118" i="83"/>
  <c r="F117" i="83"/>
  <c r="F116" i="83"/>
  <c r="F115" i="83"/>
  <c r="F114" i="83"/>
  <c r="F113" i="83"/>
  <c r="F112" i="83"/>
  <c r="F111" i="83"/>
  <c r="F110" i="83"/>
  <c r="F109" i="83"/>
  <c r="F108" i="83"/>
  <c r="F107" i="83"/>
  <c r="F106" i="83"/>
  <c r="F105" i="83"/>
  <c r="F104" i="83"/>
  <c r="F103" i="83"/>
  <c r="F102" i="83"/>
  <c r="F101" i="83"/>
  <c r="F100" i="83"/>
  <c r="F99" i="83"/>
  <c r="F98" i="83"/>
  <c r="F97" i="83"/>
  <c r="F96" i="83"/>
  <c r="F95" i="83"/>
  <c r="F94" i="83"/>
  <c r="F93" i="83"/>
  <c r="F92" i="83"/>
  <c r="F91" i="83"/>
  <c r="F90" i="83"/>
  <c r="F89" i="83"/>
  <c r="F88" i="83"/>
  <c r="F87" i="83"/>
  <c r="F86" i="83"/>
  <c r="F85" i="83"/>
  <c r="F84" i="83"/>
  <c r="F83" i="83"/>
  <c r="F82" i="83"/>
  <c r="F81" i="83"/>
  <c r="F80" i="83"/>
  <c r="F79" i="83"/>
  <c r="F78" i="83"/>
  <c r="F77" i="83"/>
  <c r="F76" i="83"/>
  <c r="F75" i="83"/>
  <c r="F74" i="83"/>
  <c r="F73" i="83"/>
  <c r="F72" i="83"/>
  <c r="F71" i="83"/>
  <c r="F70" i="83"/>
  <c r="F69" i="83"/>
  <c r="F68" i="83"/>
  <c r="F67" i="83"/>
  <c r="F66" i="83"/>
  <c r="F65" i="83"/>
  <c r="F64" i="83"/>
  <c r="F63" i="83"/>
  <c r="F62" i="83"/>
  <c r="F61" i="83"/>
  <c r="F60" i="83"/>
  <c r="F59" i="83"/>
  <c r="F58" i="83"/>
  <c r="F57" i="83"/>
  <c r="F56" i="83"/>
  <c r="F55" i="83"/>
  <c r="F54" i="83"/>
  <c r="F53" i="83"/>
  <c r="F52" i="83"/>
  <c r="F51" i="83"/>
  <c r="F50" i="83"/>
  <c r="F49" i="83"/>
  <c r="F48" i="83"/>
  <c r="F47" i="83"/>
  <c r="F46" i="83"/>
  <c r="F45" i="83"/>
  <c r="F44" i="83"/>
  <c r="F43" i="83"/>
  <c r="F42" i="83"/>
  <c r="F41" i="83"/>
  <c r="F40" i="83"/>
  <c r="F39" i="83"/>
  <c r="F38" i="83"/>
  <c r="F37" i="83"/>
  <c r="F36" i="83"/>
  <c r="F35" i="83"/>
  <c r="F34" i="83"/>
  <c r="F33" i="83"/>
  <c r="F32" i="83"/>
  <c r="F31" i="83"/>
  <c r="F30" i="83"/>
  <c r="F29" i="83"/>
  <c r="F28" i="83"/>
  <c r="F27" i="83"/>
  <c r="F26" i="83"/>
  <c r="F25" i="83"/>
  <c r="F24" i="83"/>
  <c r="F23" i="83"/>
  <c r="F22" i="83"/>
  <c r="F21" i="83"/>
  <c r="F20" i="83"/>
  <c r="F19" i="83"/>
  <c r="F18" i="83"/>
  <c r="F17" i="83"/>
  <c r="F16" i="83"/>
  <c r="F15" i="83"/>
  <c r="F14" i="83"/>
  <c r="F13" i="83"/>
  <c r="F12" i="83"/>
  <c r="F11" i="83"/>
  <c r="F10" i="83"/>
  <c r="F9" i="83"/>
  <c r="F8" i="83"/>
  <c r="F7" i="83"/>
  <c r="F6" i="83"/>
  <c r="F5" i="83"/>
  <c r="F4" i="83"/>
  <c r="F3" i="83"/>
  <c r="P33" i="82"/>
  <c r="F170" i="83" l="1"/>
  <c r="F171" i="83" s="1"/>
  <c r="F172" i="83" s="1"/>
  <c r="F173" i="83" s="1"/>
  <c r="G30" i="82"/>
  <c r="O32" i="82"/>
  <c r="O35" i="82" s="1"/>
  <c r="P31" i="82"/>
  <c r="H5" i="82" l="1"/>
  <c r="H6" i="82" s="1"/>
  <c r="I5" i="82" l="1"/>
  <c r="E122" i="82"/>
  <c r="E121" i="82"/>
  <c r="E120" i="82"/>
  <c r="E114" i="82"/>
  <c r="E113" i="82"/>
  <c r="E112" i="82"/>
  <c r="E111" i="82"/>
  <c r="E110" i="82"/>
  <c r="E105" i="82"/>
  <c r="E104" i="82"/>
  <c r="E103" i="82"/>
  <c r="E102" i="82"/>
  <c r="E101" i="82"/>
  <c r="E100" i="82"/>
  <c r="E99" i="82"/>
  <c r="E98" i="82"/>
  <c r="E97" i="82"/>
  <c r="E96" i="82"/>
  <c r="E94" i="82"/>
  <c r="E93" i="82"/>
  <c r="E92" i="82"/>
  <c r="E91" i="82"/>
  <c r="E90" i="82"/>
  <c r="E89" i="82"/>
  <c r="E88" i="82"/>
  <c r="E87" i="82"/>
  <c r="E86" i="82"/>
  <c r="E85" i="82"/>
  <c r="E84" i="82"/>
  <c r="E83" i="82"/>
  <c r="E78" i="82"/>
  <c r="E75" i="82"/>
  <c r="E72" i="82"/>
  <c r="E69" i="82"/>
  <c r="E68" i="82"/>
  <c r="E65" i="82"/>
  <c r="E62" i="82"/>
  <c r="E58" i="82"/>
  <c r="E56" i="82"/>
  <c r="E55" i="82"/>
  <c r="E53" i="82"/>
  <c r="E52" i="82"/>
  <c r="E51" i="82"/>
  <c r="E48" i="82"/>
  <c r="E45" i="82"/>
  <c r="E42" i="82"/>
  <c r="E39" i="82"/>
  <c r="E38" i="82"/>
  <c r="E37" i="82"/>
  <c r="E36" i="82"/>
  <c r="E33" i="82"/>
  <c r="E32" i="82"/>
  <c r="E29" i="82"/>
  <c r="E28" i="82"/>
  <c r="E27" i="82"/>
  <c r="E26" i="82"/>
  <c r="H25" i="82"/>
  <c r="E25" i="82"/>
  <c r="E24" i="82"/>
  <c r="E23" i="82"/>
  <c r="H22" i="82"/>
  <c r="E22" i="82"/>
  <c r="E21" i="82"/>
  <c r="H20" i="82"/>
  <c r="E20" i="82"/>
  <c r="E19" i="82"/>
  <c r="E17" i="82"/>
  <c r="E16" i="82"/>
  <c r="E15" i="82"/>
  <c r="E14" i="82"/>
  <c r="E13" i="82"/>
  <c r="E9" i="82"/>
  <c r="E8" i="82"/>
  <c r="E7" i="82"/>
  <c r="E6" i="82"/>
  <c r="E5" i="82"/>
  <c r="I22" i="82" l="1"/>
  <c r="J22" i="82" s="1"/>
  <c r="K22" i="82"/>
  <c r="I20" i="82"/>
  <c r="K20" i="82"/>
  <c r="K30" i="82" s="1"/>
  <c r="L25" i="82"/>
  <c r="M25" i="82" s="1"/>
  <c r="P25" i="82" s="1"/>
  <c r="L28" i="82"/>
  <c r="M28" i="82" s="1"/>
  <c r="P28" i="82" s="1"/>
  <c r="I30" i="82"/>
  <c r="J20" i="82"/>
  <c r="L20" i="82" l="1"/>
  <c r="M20" i="82" s="1"/>
  <c r="L22" i="82"/>
  <c r="M22" i="82" s="1"/>
  <c r="P22" i="82" s="1"/>
  <c r="J30" i="82"/>
  <c r="L30" i="82" l="1"/>
  <c r="M30" i="82" s="1"/>
  <c r="P20" i="82"/>
  <c r="M32" i="82" l="1"/>
  <c r="P30" i="82"/>
  <c r="P32" i="82"/>
  <c r="Y800" i="80" l="1"/>
  <c r="Y909" i="80"/>
  <c r="AR909" i="80" s="1"/>
  <c r="Y901" i="80"/>
  <c r="AR901" i="80" s="1"/>
  <c r="Y833" i="80"/>
  <c r="Y841" i="80"/>
  <c r="Y829" i="80"/>
  <c r="Y837" i="80"/>
  <c r="Y612" i="80"/>
  <c r="Y609" i="80"/>
  <c r="Y178" i="80"/>
  <c r="Y182" i="80"/>
  <c r="Y131" i="80"/>
  <c r="Y133" i="80"/>
  <c r="Y143" i="80"/>
  <c r="Y27" i="80"/>
  <c r="U959" i="80"/>
  <c r="T959" i="80"/>
  <c r="S959" i="80"/>
  <c r="R959" i="80"/>
  <c r="Q959" i="80"/>
  <c r="P959" i="80"/>
  <c r="O959" i="80"/>
  <c r="N959" i="80"/>
  <c r="M959" i="80"/>
  <c r="L959" i="80"/>
  <c r="K959" i="80"/>
  <c r="J959" i="80"/>
  <c r="I959" i="80"/>
  <c r="H959" i="80"/>
  <c r="G959" i="80"/>
  <c r="F959" i="80"/>
  <c r="E959" i="80"/>
  <c r="AD958" i="80"/>
  <c r="AE958" i="80" s="1"/>
  <c r="AB958" i="80"/>
  <c r="AC958" i="80" s="1"/>
  <c r="Z958" i="80"/>
  <c r="AA958" i="80" s="1"/>
  <c r="X958" i="80"/>
  <c r="Y958" i="80" s="1"/>
  <c r="V958" i="80"/>
  <c r="W958" i="80" s="1"/>
  <c r="AD957" i="80"/>
  <c r="AE957" i="80" s="1"/>
  <c r="AB957" i="80"/>
  <c r="AC957" i="80" s="1"/>
  <c r="Z957" i="80"/>
  <c r="AA957" i="80" s="1"/>
  <c r="X957" i="80"/>
  <c r="Y957" i="80" s="1"/>
  <c r="V957" i="80"/>
  <c r="W957" i="80" s="1"/>
  <c r="AD956" i="80"/>
  <c r="AE956" i="80" s="1"/>
  <c r="AB956" i="80"/>
  <c r="AC956" i="80" s="1"/>
  <c r="Z956" i="80"/>
  <c r="AA956" i="80" s="1"/>
  <c r="X956" i="80"/>
  <c r="Y956" i="80" s="1"/>
  <c r="V956" i="80"/>
  <c r="W956" i="80" s="1"/>
  <c r="AD954" i="80"/>
  <c r="AE954" i="80" s="1"/>
  <c r="AB954" i="80"/>
  <c r="AC954" i="80" s="1"/>
  <c r="Z954" i="80"/>
  <c r="AA954" i="80" s="1"/>
  <c r="X954" i="80"/>
  <c r="Y954" i="80" s="1"/>
  <c r="V954" i="80"/>
  <c r="W954" i="80" s="1"/>
  <c r="AD953" i="80"/>
  <c r="AE953" i="80" s="1"/>
  <c r="AB953" i="80"/>
  <c r="AC953" i="80" s="1"/>
  <c r="Z953" i="80"/>
  <c r="AA953" i="80" s="1"/>
  <c r="X953" i="80"/>
  <c r="Y953" i="80" s="1"/>
  <c r="V953" i="80"/>
  <c r="AH948" i="80"/>
  <c r="AI948" i="80" s="1"/>
  <c r="AF948" i="80"/>
  <c r="AG948" i="80" s="1"/>
  <c r="AE948" i="80"/>
  <c r="AC948" i="80"/>
  <c r="AA948" i="80"/>
  <c r="Y948" i="80"/>
  <c r="W948" i="80"/>
  <c r="AH947" i="80"/>
  <c r="AF947" i="80"/>
  <c r="E947" i="80"/>
  <c r="E946" i="80"/>
  <c r="AC946" i="80" s="1"/>
  <c r="AD945" i="80"/>
  <c r="AB945" i="80"/>
  <c r="Z945" i="80"/>
  <c r="X945" i="80"/>
  <c r="V945" i="80"/>
  <c r="E945" i="80"/>
  <c r="AA944" i="80"/>
  <c r="W944" i="80"/>
  <c r="E944" i="80"/>
  <c r="AC944" i="80" s="1"/>
  <c r="AF942" i="80"/>
  <c r="D935" i="80"/>
  <c r="E934" i="80"/>
  <c r="D934" i="80"/>
  <c r="Y933" i="80"/>
  <c r="E933" i="80"/>
  <c r="D933" i="80"/>
  <c r="CU932" i="80"/>
  <c r="CN932" i="80"/>
  <c r="CG932" i="80"/>
  <c r="BY932" i="80"/>
  <c r="E932" i="80"/>
  <c r="D932" i="80"/>
  <c r="Y931" i="80"/>
  <c r="E931" i="80"/>
  <c r="D931" i="80"/>
  <c r="AA930" i="80"/>
  <c r="E930" i="80"/>
  <c r="E943" i="80" s="1"/>
  <c r="AI943" i="80" s="1"/>
  <c r="Y929" i="80"/>
  <c r="D929" i="80"/>
  <c r="D936" i="80" s="1"/>
  <c r="AB933" i="80" s="1"/>
  <c r="AU923" i="80"/>
  <c r="BE923" i="80" s="1"/>
  <c r="BL923" i="80" s="1"/>
  <c r="BR923" i="80" s="1"/>
  <c r="BY923" i="80" s="1"/>
  <c r="AA923" i="80"/>
  <c r="AB922" i="80"/>
  <c r="BV921" i="80"/>
  <c r="BP921" i="80"/>
  <c r="BJ921" i="80"/>
  <c r="BC921" i="80"/>
  <c r="AR921" i="80"/>
  <c r="AA917" i="80"/>
  <c r="AA918" i="80" s="1"/>
  <c r="BB913" i="80"/>
  <c r="P913" i="80"/>
  <c r="O913" i="80"/>
  <c r="CW912" i="80"/>
  <c r="CV912" i="80"/>
  <c r="CU912" i="80"/>
  <c r="CP912" i="80"/>
  <c r="CO912" i="80"/>
  <c r="CN912" i="80"/>
  <c r="CI912" i="80"/>
  <c r="CH912" i="80"/>
  <c r="CG912" i="80"/>
  <c r="BB912" i="80"/>
  <c r="Z912" i="80"/>
  <c r="P912" i="80"/>
  <c r="P914" i="80" s="1"/>
  <c r="O912" i="80"/>
  <c r="J912" i="80"/>
  <c r="J914" i="80" s="1"/>
  <c r="I912" i="80"/>
  <c r="I914" i="80" s="1"/>
  <c r="EA911" i="80"/>
  <c r="EB911" i="80" s="1"/>
  <c r="DX911" i="80"/>
  <c r="DY911" i="80" s="1"/>
  <c r="DW911" i="80"/>
  <c r="DT911" i="80"/>
  <c r="DU911" i="80" s="1"/>
  <c r="DS911" i="80"/>
  <c r="DI911" i="80"/>
  <c r="DJ911" i="80" s="1"/>
  <c r="DF911" i="80"/>
  <c r="DG911" i="80" s="1"/>
  <c r="DE911" i="80"/>
  <c r="DB911" i="80"/>
  <c r="DC911" i="80" s="1"/>
  <c r="DA911" i="80"/>
  <c r="BV911" i="80"/>
  <c r="BP911" i="80"/>
  <c r="BR911" i="80" s="1"/>
  <c r="BJ911" i="80"/>
  <c r="BD911" i="80"/>
  <c r="BF911" i="80" s="1"/>
  <c r="AV911" i="80"/>
  <c r="AS911" i="80"/>
  <c r="AX911" i="80" s="1"/>
  <c r="AR911" i="80"/>
  <c r="AK911" i="80"/>
  <c r="AL911" i="80" s="1"/>
  <c r="AJ911" i="80"/>
  <c r="AM911" i="80" s="1"/>
  <c r="AD911" i="80"/>
  <c r="AN913" i="80" s="1"/>
  <c r="AC911" i="80"/>
  <c r="AA911" i="80"/>
  <c r="EA910" i="80"/>
  <c r="EB910" i="80" s="1"/>
  <c r="EE910" i="80" s="1"/>
  <c r="DX910" i="80"/>
  <c r="DY910" i="80" s="1"/>
  <c r="DW910" i="80"/>
  <c r="DT910" i="80"/>
  <c r="DU910" i="80" s="1"/>
  <c r="DS910" i="80"/>
  <c r="DI910" i="80"/>
  <c r="DJ910" i="80" s="1"/>
  <c r="DF910" i="80"/>
  <c r="DG910" i="80" s="1"/>
  <c r="DE910" i="80"/>
  <c r="DB910" i="80"/>
  <c r="DC910" i="80" s="1"/>
  <c r="DA910" i="80"/>
  <c r="BV910" i="80"/>
  <c r="CA910" i="80" s="1"/>
  <c r="BP910" i="80"/>
  <c r="BJ910" i="80"/>
  <c r="BD910" i="80"/>
  <c r="BI910" i="80" s="1"/>
  <c r="AV910" i="80"/>
  <c r="AS910" i="80"/>
  <c r="CK910" i="80" s="1"/>
  <c r="CQ910" i="80" s="1"/>
  <c r="AR910" i="80"/>
  <c r="AK910" i="80"/>
  <c r="AL910" i="80" s="1"/>
  <c r="AJ910" i="80"/>
  <c r="AM910" i="80" s="1"/>
  <c r="AD910" i="80"/>
  <c r="AC910" i="80"/>
  <c r="AA910" i="80"/>
  <c r="EA909" i="80"/>
  <c r="EB909" i="80" s="1"/>
  <c r="ED909" i="80" s="1"/>
  <c r="DX909" i="80"/>
  <c r="DY909" i="80" s="1"/>
  <c r="DW909" i="80"/>
  <c r="DT909" i="80"/>
  <c r="DU909" i="80" s="1"/>
  <c r="DS909" i="80"/>
  <c r="DI909" i="80"/>
  <c r="DJ909" i="80" s="1"/>
  <c r="DN909" i="80" s="1"/>
  <c r="DF909" i="80"/>
  <c r="DG909" i="80" s="1"/>
  <c r="DE909" i="80"/>
  <c r="DB909" i="80"/>
  <c r="DC909" i="80" s="1"/>
  <c r="DA909" i="80"/>
  <c r="BV909" i="80"/>
  <c r="BP909" i="80"/>
  <c r="BJ909" i="80"/>
  <c r="BD909" i="80"/>
  <c r="BH909" i="80" s="1"/>
  <c r="AV909" i="80"/>
  <c r="AS909" i="80"/>
  <c r="AK909" i="80"/>
  <c r="AL909" i="80" s="1"/>
  <c r="AJ909" i="80"/>
  <c r="AM909" i="80" s="1"/>
  <c r="AD909" i="80"/>
  <c r="AO909" i="80" s="1"/>
  <c r="AP909" i="80" s="1"/>
  <c r="AC909" i="80"/>
  <c r="EA908" i="80"/>
  <c r="EB908" i="80" s="1"/>
  <c r="DX908" i="80"/>
  <c r="DY908" i="80" s="1"/>
  <c r="DW908" i="80"/>
  <c r="DT908" i="80"/>
  <c r="DU908" i="80" s="1"/>
  <c r="DS908" i="80"/>
  <c r="DI908" i="80"/>
  <c r="DJ908" i="80" s="1"/>
  <c r="DF908" i="80"/>
  <c r="DG908" i="80" s="1"/>
  <c r="DE908" i="80"/>
  <c r="DB908" i="80"/>
  <c r="DC908" i="80" s="1"/>
  <c r="DA908" i="80"/>
  <c r="BV908" i="80"/>
  <c r="CA908" i="80" s="1"/>
  <c r="BP908" i="80"/>
  <c r="BJ908" i="80"/>
  <c r="BD908" i="80"/>
  <c r="BF908" i="80" s="1"/>
  <c r="AZ908" i="80"/>
  <c r="AV908" i="80"/>
  <c r="AS908" i="80"/>
  <c r="AX908" i="80" s="1"/>
  <c r="AR908" i="80"/>
  <c r="AO908" i="80"/>
  <c r="AP908" i="80" s="1"/>
  <c r="AK908" i="80"/>
  <c r="AL908" i="80" s="1"/>
  <c r="AJ908" i="80"/>
  <c r="AM908" i="80" s="1"/>
  <c r="AE908" i="80"/>
  <c r="AD908" i="80"/>
  <c r="AN908" i="80" s="1"/>
  <c r="AQ908" i="80" s="1"/>
  <c r="AC908" i="80"/>
  <c r="AA908" i="80"/>
  <c r="EA907" i="80"/>
  <c r="EB907" i="80" s="1"/>
  <c r="EE907" i="80" s="1"/>
  <c r="DX907" i="80"/>
  <c r="DY907" i="80" s="1"/>
  <c r="DW907" i="80"/>
  <c r="DT907" i="80"/>
  <c r="DU907" i="80" s="1"/>
  <c r="DS907" i="80"/>
  <c r="DI907" i="80"/>
  <c r="DJ907" i="80" s="1"/>
  <c r="DF907" i="80"/>
  <c r="DG907" i="80" s="1"/>
  <c r="DE907" i="80"/>
  <c r="DB907" i="80"/>
  <c r="DC907" i="80" s="1"/>
  <c r="DA907" i="80"/>
  <c r="BV907" i="80"/>
  <c r="BP907" i="80"/>
  <c r="BR907" i="80" s="1"/>
  <c r="BJ907" i="80"/>
  <c r="BN907" i="80" s="1"/>
  <c r="BD907" i="80"/>
  <c r="BH907" i="80" s="1"/>
  <c r="AV907" i="80"/>
  <c r="AS907" i="80"/>
  <c r="AR907" i="80"/>
  <c r="AK907" i="80"/>
  <c r="AL907" i="80" s="1"/>
  <c r="AJ907" i="80"/>
  <c r="AM907" i="80" s="1"/>
  <c r="AD907" i="80"/>
  <c r="AC907" i="80"/>
  <c r="AA907" i="80"/>
  <c r="EA906" i="80"/>
  <c r="EB906" i="80" s="1"/>
  <c r="EF906" i="80" s="1"/>
  <c r="DX906" i="80"/>
  <c r="DY906" i="80" s="1"/>
  <c r="DW906" i="80"/>
  <c r="DT906" i="80"/>
  <c r="DU906" i="80" s="1"/>
  <c r="DS906" i="80"/>
  <c r="DI906" i="80"/>
  <c r="DJ906" i="80" s="1"/>
  <c r="DF906" i="80"/>
  <c r="DG906" i="80" s="1"/>
  <c r="DE906" i="80"/>
  <c r="DB906" i="80"/>
  <c r="DC906" i="80" s="1"/>
  <c r="DA906" i="80"/>
  <c r="BV906" i="80"/>
  <c r="BP906" i="80"/>
  <c r="BJ906" i="80"/>
  <c r="BD906" i="80"/>
  <c r="BH906" i="80" s="1"/>
  <c r="AV906" i="80"/>
  <c r="AS906" i="80"/>
  <c r="AR906" i="80"/>
  <c r="AK906" i="80"/>
  <c r="AL906" i="80" s="1"/>
  <c r="AJ906" i="80"/>
  <c r="AM906" i="80" s="1"/>
  <c r="AE906" i="80"/>
  <c r="AD906" i="80"/>
  <c r="AZ906" i="80" s="1"/>
  <c r="AC906" i="80"/>
  <c r="AA906" i="80"/>
  <c r="EA905" i="80"/>
  <c r="EB905" i="80" s="1"/>
  <c r="DX905" i="80"/>
  <c r="DY905" i="80" s="1"/>
  <c r="DW905" i="80"/>
  <c r="DT905" i="80"/>
  <c r="DU905" i="80" s="1"/>
  <c r="DS905" i="80"/>
  <c r="DI905" i="80"/>
  <c r="DJ905" i="80" s="1"/>
  <c r="DF905" i="80"/>
  <c r="DG905" i="80" s="1"/>
  <c r="DE905" i="80"/>
  <c r="DB905" i="80"/>
  <c r="DC905" i="80" s="1"/>
  <c r="DA905" i="80"/>
  <c r="BV905" i="80"/>
  <c r="BZ905" i="80" s="1"/>
  <c r="BP905" i="80"/>
  <c r="BJ905" i="80"/>
  <c r="BL905" i="80" s="1"/>
  <c r="BD905" i="80"/>
  <c r="BH905" i="80" s="1"/>
  <c r="AZ905" i="80"/>
  <c r="AV905" i="80"/>
  <c r="AS905" i="80"/>
  <c r="AT905" i="80" s="1"/>
  <c r="AR905" i="80"/>
  <c r="AO905" i="80"/>
  <c r="AP905" i="80" s="1"/>
  <c r="AK905" i="80"/>
  <c r="AL905" i="80" s="1"/>
  <c r="AJ905" i="80"/>
  <c r="AM905" i="80" s="1"/>
  <c r="AD905" i="80"/>
  <c r="AC905" i="80"/>
  <c r="AA905" i="80"/>
  <c r="EA904" i="80"/>
  <c r="EB904" i="80" s="1"/>
  <c r="EF904" i="80" s="1"/>
  <c r="DX904" i="80"/>
  <c r="DY904" i="80" s="1"/>
  <c r="DW904" i="80"/>
  <c r="DT904" i="80"/>
  <c r="DU904" i="80" s="1"/>
  <c r="DS904" i="80"/>
  <c r="DI904" i="80"/>
  <c r="DJ904" i="80" s="1"/>
  <c r="DK904" i="80" s="1"/>
  <c r="DF904" i="80"/>
  <c r="DG904" i="80" s="1"/>
  <c r="DE904" i="80"/>
  <c r="DB904" i="80"/>
  <c r="DC904" i="80" s="1"/>
  <c r="DA904" i="80"/>
  <c r="BV904" i="80"/>
  <c r="BP904" i="80"/>
  <c r="BJ904" i="80"/>
  <c r="BK904" i="80" s="1"/>
  <c r="BD904" i="80"/>
  <c r="BF904" i="80" s="1"/>
  <c r="AV904" i="80"/>
  <c r="AS904" i="80"/>
  <c r="CK904" i="80" s="1"/>
  <c r="CM904" i="80" s="1"/>
  <c r="AR904" i="80"/>
  <c r="AK904" i="80"/>
  <c r="AL904" i="80" s="1"/>
  <c r="AJ904" i="80"/>
  <c r="AM904" i="80" s="1"/>
  <c r="AD904" i="80"/>
  <c r="AZ904" i="80" s="1"/>
  <c r="AC904" i="80"/>
  <c r="AA904" i="80"/>
  <c r="EA903" i="80"/>
  <c r="EB903" i="80" s="1"/>
  <c r="DX903" i="80"/>
  <c r="DY903" i="80" s="1"/>
  <c r="DW903" i="80"/>
  <c r="DT903" i="80"/>
  <c r="DU903" i="80" s="1"/>
  <c r="DS903" i="80"/>
  <c r="DI903" i="80"/>
  <c r="DJ903" i="80" s="1"/>
  <c r="DF903" i="80"/>
  <c r="DG903" i="80" s="1"/>
  <c r="DE903" i="80"/>
  <c r="DB903" i="80"/>
  <c r="DC903" i="80" s="1"/>
  <c r="DA903" i="80"/>
  <c r="BV903" i="80"/>
  <c r="BP903" i="80"/>
  <c r="BU903" i="80" s="1"/>
  <c r="BJ903" i="80"/>
  <c r="BD903" i="80"/>
  <c r="BI903" i="80" s="1"/>
  <c r="AV903" i="80"/>
  <c r="AS903" i="80"/>
  <c r="AX903" i="80" s="1"/>
  <c r="AR903" i="80"/>
  <c r="AK903" i="80"/>
  <c r="AL903" i="80" s="1"/>
  <c r="AJ903" i="80"/>
  <c r="AM903" i="80" s="1"/>
  <c r="AD903" i="80"/>
  <c r="AC903" i="80"/>
  <c r="AA903" i="80"/>
  <c r="EA902" i="80"/>
  <c r="EB902" i="80" s="1"/>
  <c r="DX902" i="80"/>
  <c r="DY902" i="80" s="1"/>
  <c r="DW902" i="80"/>
  <c r="DT902" i="80"/>
  <c r="DU902" i="80" s="1"/>
  <c r="DS902" i="80"/>
  <c r="DI902" i="80"/>
  <c r="DJ902" i="80" s="1"/>
  <c r="DF902" i="80"/>
  <c r="DG902" i="80" s="1"/>
  <c r="DE902" i="80"/>
  <c r="DB902" i="80"/>
  <c r="DC902" i="80" s="1"/>
  <c r="DA902" i="80"/>
  <c r="BV902" i="80"/>
  <c r="BW902" i="80" s="1"/>
  <c r="BP902" i="80"/>
  <c r="BJ902" i="80"/>
  <c r="BD902" i="80"/>
  <c r="AV902" i="80"/>
  <c r="AS902" i="80"/>
  <c r="AR902" i="80"/>
  <c r="AK902" i="80"/>
  <c r="AL902" i="80" s="1"/>
  <c r="AJ902" i="80"/>
  <c r="AM902" i="80" s="1"/>
  <c r="AD902" i="80"/>
  <c r="AZ902" i="80" s="1"/>
  <c r="AC902" i="80"/>
  <c r="AA902" i="80"/>
  <c r="EA901" i="80"/>
  <c r="EB901" i="80" s="1"/>
  <c r="DX901" i="80"/>
  <c r="DY901" i="80" s="1"/>
  <c r="DW901" i="80"/>
  <c r="DT901" i="80"/>
  <c r="DU901" i="80" s="1"/>
  <c r="DS901" i="80"/>
  <c r="DI901" i="80"/>
  <c r="DJ901" i="80" s="1"/>
  <c r="DF901" i="80"/>
  <c r="DG901" i="80" s="1"/>
  <c r="DE901" i="80"/>
  <c r="DB901" i="80"/>
  <c r="DC901" i="80" s="1"/>
  <c r="DA901" i="80"/>
  <c r="BV901" i="80"/>
  <c r="BP901" i="80"/>
  <c r="BJ901" i="80"/>
  <c r="BN901" i="80" s="1"/>
  <c r="BD901" i="80"/>
  <c r="BH901" i="80" s="1"/>
  <c r="AX901" i="80"/>
  <c r="AV901" i="80"/>
  <c r="AS901" i="80"/>
  <c r="AY901" i="80" s="1"/>
  <c r="AK901" i="80"/>
  <c r="AL901" i="80" s="1"/>
  <c r="AJ901" i="80"/>
  <c r="AM901" i="80" s="1"/>
  <c r="AD901" i="80"/>
  <c r="AZ901" i="80" s="1"/>
  <c r="AC901" i="80"/>
  <c r="AA901" i="80"/>
  <c r="EA900" i="80"/>
  <c r="EB900" i="80" s="1"/>
  <c r="DX900" i="80"/>
  <c r="DY900" i="80" s="1"/>
  <c r="DW900" i="80"/>
  <c r="DT900" i="80"/>
  <c r="DU900" i="80" s="1"/>
  <c r="DS900" i="80"/>
  <c r="DI900" i="80"/>
  <c r="DJ900" i="80" s="1"/>
  <c r="DF900" i="80"/>
  <c r="DG900" i="80" s="1"/>
  <c r="DE900" i="80"/>
  <c r="DB900" i="80"/>
  <c r="DC900" i="80" s="1"/>
  <c r="DA900" i="80"/>
  <c r="BV900" i="80"/>
  <c r="BZ900" i="80" s="1"/>
  <c r="BP900" i="80"/>
  <c r="BJ900" i="80"/>
  <c r="BN900" i="80" s="1"/>
  <c r="BE900" i="80"/>
  <c r="BD900" i="80"/>
  <c r="BF900" i="80" s="1"/>
  <c r="AV900" i="80"/>
  <c r="AS900" i="80"/>
  <c r="AR900" i="80"/>
  <c r="AK900" i="80"/>
  <c r="AL900" i="80" s="1"/>
  <c r="AJ900" i="80"/>
  <c r="AM900" i="80" s="1"/>
  <c r="AE900" i="80"/>
  <c r="AD900" i="80"/>
  <c r="AZ900" i="80" s="1"/>
  <c r="AC900" i="80"/>
  <c r="AA900" i="80"/>
  <c r="EA899" i="80"/>
  <c r="EB899" i="80" s="1"/>
  <c r="DX899" i="80"/>
  <c r="DY899" i="80" s="1"/>
  <c r="DW899" i="80"/>
  <c r="DT899" i="80"/>
  <c r="DU899" i="80" s="1"/>
  <c r="DS899" i="80"/>
  <c r="DI899" i="80"/>
  <c r="DJ899" i="80" s="1"/>
  <c r="DN899" i="80" s="1"/>
  <c r="DF899" i="80"/>
  <c r="DG899" i="80" s="1"/>
  <c r="DE899" i="80"/>
  <c r="DB899" i="80"/>
  <c r="DC899" i="80" s="1"/>
  <c r="DA899" i="80"/>
  <c r="BV899" i="80"/>
  <c r="BP899" i="80"/>
  <c r="BJ899" i="80"/>
  <c r="BD899" i="80"/>
  <c r="BH899" i="80" s="1"/>
  <c r="AV899" i="80"/>
  <c r="AS899" i="80"/>
  <c r="AR899" i="80"/>
  <c r="AK899" i="80"/>
  <c r="AL899" i="80" s="1"/>
  <c r="AJ899" i="80"/>
  <c r="AM899" i="80" s="1"/>
  <c r="AD899" i="80"/>
  <c r="AZ899" i="80" s="1"/>
  <c r="AC899" i="80"/>
  <c r="AA899" i="80"/>
  <c r="EA898" i="80"/>
  <c r="EB898" i="80" s="1"/>
  <c r="DX898" i="80"/>
  <c r="DY898" i="80" s="1"/>
  <c r="DW898" i="80"/>
  <c r="DT898" i="80"/>
  <c r="DU898" i="80" s="1"/>
  <c r="DS898" i="80"/>
  <c r="DI898" i="80"/>
  <c r="DJ898" i="80" s="1"/>
  <c r="DF898" i="80"/>
  <c r="DG898" i="80" s="1"/>
  <c r="DE898" i="80"/>
  <c r="DB898" i="80"/>
  <c r="DC898" i="80" s="1"/>
  <c r="DA898" i="80"/>
  <c r="BV898" i="80"/>
  <c r="BP898" i="80"/>
  <c r="BJ898" i="80"/>
  <c r="BI898" i="80"/>
  <c r="BD898" i="80"/>
  <c r="BH898" i="80" s="1"/>
  <c r="BC898" i="80"/>
  <c r="AV898" i="80"/>
  <c r="AS898" i="80"/>
  <c r="AR898" i="80"/>
  <c r="AK898" i="80"/>
  <c r="AL898" i="80" s="1"/>
  <c r="AJ898" i="80"/>
  <c r="AM898" i="80" s="1"/>
  <c r="AD898" i="80"/>
  <c r="AZ898" i="80" s="1"/>
  <c r="AC898" i="80"/>
  <c r="AA898" i="80"/>
  <c r="EA897" i="80"/>
  <c r="EB897" i="80" s="1"/>
  <c r="EC897" i="80" s="1"/>
  <c r="DX897" i="80"/>
  <c r="DY897" i="80" s="1"/>
  <c r="DW897" i="80"/>
  <c r="DT897" i="80"/>
  <c r="DU897" i="80" s="1"/>
  <c r="DS897" i="80"/>
  <c r="DI897" i="80"/>
  <c r="DJ897" i="80" s="1"/>
  <c r="DN897" i="80" s="1"/>
  <c r="DF897" i="80"/>
  <c r="DG897" i="80" s="1"/>
  <c r="DE897" i="80"/>
  <c r="DB897" i="80"/>
  <c r="DC897" i="80" s="1"/>
  <c r="DA897" i="80"/>
  <c r="BV897" i="80"/>
  <c r="BZ897" i="80" s="1"/>
  <c r="BP897" i="80"/>
  <c r="BJ897" i="80"/>
  <c r="BD897" i="80"/>
  <c r="AV897" i="80"/>
  <c r="AS897" i="80"/>
  <c r="AR897" i="80"/>
  <c r="AK897" i="80"/>
  <c r="AL897" i="80" s="1"/>
  <c r="AJ897" i="80"/>
  <c r="AM897" i="80" s="1"/>
  <c r="AD897" i="80"/>
  <c r="AC897" i="80"/>
  <c r="AA897" i="80"/>
  <c r="EA896" i="80"/>
  <c r="EB896" i="80" s="1"/>
  <c r="EF896" i="80" s="1"/>
  <c r="DX896" i="80"/>
  <c r="DY896" i="80" s="1"/>
  <c r="DW896" i="80"/>
  <c r="DT896" i="80"/>
  <c r="DU896" i="80" s="1"/>
  <c r="DS896" i="80"/>
  <c r="DI896" i="80"/>
  <c r="DJ896" i="80" s="1"/>
  <c r="DF896" i="80"/>
  <c r="DG896" i="80" s="1"/>
  <c r="DE896" i="80"/>
  <c r="DB896" i="80"/>
  <c r="DC896" i="80" s="1"/>
  <c r="DA896" i="80"/>
  <c r="BV896" i="80"/>
  <c r="BP896" i="80"/>
  <c r="BJ896" i="80"/>
  <c r="BO896" i="80" s="1"/>
  <c r="BD896" i="80"/>
  <c r="BF896" i="80" s="1"/>
  <c r="AV896" i="80"/>
  <c r="AS896" i="80"/>
  <c r="AR896" i="80"/>
  <c r="AK896" i="80"/>
  <c r="AL896" i="80" s="1"/>
  <c r="AJ896" i="80"/>
  <c r="AM896" i="80" s="1"/>
  <c r="AD896" i="80"/>
  <c r="AZ896" i="80" s="1"/>
  <c r="AC896" i="80"/>
  <c r="AA896" i="80"/>
  <c r="EA895" i="80"/>
  <c r="EB895" i="80" s="1"/>
  <c r="DX895" i="80"/>
  <c r="DY895" i="80" s="1"/>
  <c r="DW895" i="80"/>
  <c r="DT895" i="80"/>
  <c r="DU895" i="80" s="1"/>
  <c r="DS895" i="80"/>
  <c r="DI895" i="80"/>
  <c r="DJ895" i="80" s="1"/>
  <c r="DF895" i="80"/>
  <c r="DG895" i="80" s="1"/>
  <c r="DE895" i="80"/>
  <c r="DB895" i="80"/>
  <c r="DC895" i="80" s="1"/>
  <c r="DA895" i="80"/>
  <c r="BV895" i="80"/>
  <c r="BY895" i="80" s="1"/>
  <c r="BP895" i="80"/>
  <c r="BJ895" i="80"/>
  <c r="BD895" i="80"/>
  <c r="BF895" i="80" s="1"/>
  <c r="AV895" i="80"/>
  <c r="AS895" i="80"/>
  <c r="AR895" i="80"/>
  <c r="AK895" i="80"/>
  <c r="AL895" i="80" s="1"/>
  <c r="AJ895" i="80"/>
  <c r="AM895" i="80" s="1"/>
  <c r="AD895" i="80"/>
  <c r="AZ895" i="80" s="1"/>
  <c r="AC895" i="80"/>
  <c r="AA895" i="80"/>
  <c r="EA894" i="80"/>
  <c r="EB894" i="80" s="1"/>
  <c r="EE894" i="80" s="1"/>
  <c r="DX894" i="80"/>
  <c r="DY894" i="80" s="1"/>
  <c r="DW894" i="80"/>
  <c r="DT894" i="80"/>
  <c r="DU894" i="80" s="1"/>
  <c r="DS894" i="80"/>
  <c r="DI894" i="80"/>
  <c r="DJ894" i="80" s="1"/>
  <c r="DL894" i="80" s="1"/>
  <c r="DF894" i="80"/>
  <c r="DG894" i="80" s="1"/>
  <c r="DE894" i="80"/>
  <c r="DB894" i="80"/>
  <c r="DC894" i="80" s="1"/>
  <c r="DA894" i="80"/>
  <c r="BV894" i="80"/>
  <c r="BP894" i="80"/>
  <c r="BJ894" i="80"/>
  <c r="BD894" i="80"/>
  <c r="BI894" i="80" s="1"/>
  <c r="AV894" i="80"/>
  <c r="AS894" i="80"/>
  <c r="CK894" i="80" s="1"/>
  <c r="AR894" i="80"/>
  <c r="AK894" i="80"/>
  <c r="AL894" i="80" s="1"/>
  <c r="AJ894" i="80"/>
  <c r="AM894" i="80" s="1"/>
  <c r="AD894" i="80"/>
  <c r="AC894" i="80"/>
  <c r="AA894" i="80"/>
  <c r="EA893" i="80"/>
  <c r="EB893" i="80" s="1"/>
  <c r="DX893" i="80"/>
  <c r="DY893" i="80" s="1"/>
  <c r="DW893" i="80"/>
  <c r="DT893" i="80"/>
  <c r="DU893" i="80" s="1"/>
  <c r="DS893" i="80"/>
  <c r="DI893" i="80"/>
  <c r="DJ893" i="80" s="1"/>
  <c r="DF893" i="80"/>
  <c r="DG893" i="80" s="1"/>
  <c r="DE893" i="80"/>
  <c r="DB893" i="80"/>
  <c r="DC893" i="80" s="1"/>
  <c r="DA893" i="80"/>
  <c r="BV893" i="80"/>
  <c r="BP893" i="80"/>
  <c r="BR893" i="80" s="1"/>
  <c r="BJ893" i="80"/>
  <c r="BD893" i="80"/>
  <c r="BH893" i="80" s="1"/>
  <c r="AV893" i="80"/>
  <c r="AS893" i="80"/>
  <c r="CD893" i="80" s="1"/>
  <c r="AR893" i="80"/>
  <c r="AO893" i="80"/>
  <c r="AP893" i="80" s="1"/>
  <c r="AK893" i="80"/>
  <c r="AL893" i="80" s="1"/>
  <c r="AJ893" i="80"/>
  <c r="AM893" i="80" s="1"/>
  <c r="AD893" i="80"/>
  <c r="AZ893" i="80" s="1"/>
  <c r="AC893" i="80"/>
  <c r="AA893" i="80"/>
  <c r="EA892" i="80"/>
  <c r="EB892" i="80" s="1"/>
  <c r="DX892" i="80"/>
  <c r="DY892" i="80" s="1"/>
  <c r="DW892" i="80"/>
  <c r="DT892" i="80"/>
  <c r="DU892" i="80" s="1"/>
  <c r="DS892" i="80"/>
  <c r="DI892" i="80"/>
  <c r="DJ892" i="80" s="1"/>
  <c r="DF892" i="80"/>
  <c r="DG892" i="80" s="1"/>
  <c r="DE892" i="80"/>
  <c r="DB892" i="80"/>
  <c r="DC892" i="80" s="1"/>
  <c r="DA892" i="80"/>
  <c r="BV892" i="80"/>
  <c r="BP892" i="80"/>
  <c r="BT892" i="80" s="1"/>
  <c r="BJ892" i="80"/>
  <c r="BD892" i="80"/>
  <c r="AV892" i="80"/>
  <c r="AS892" i="80"/>
  <c r="AY892" i="80" s="1"/>
  <c r="AR892" i="80"/>
  <c r="AK892" i="80"/>
  <c r="AL892" i="80" s="1"/>
  <c r="AJ892" i="80"/>
  <c r="AM892" i="80" s="1"/>
  <c r="AD892" i="80"/>
  <c r="AE892" i="80" s="1"/>
  <c r="AC892" i="80"/>
  <c r="AA892" i="80"/>
  <c r="EA891" i="80"/>
  <c r="EB891" i="80" s="1"/>
  <c r="DX891" i="80"/>
  <c r="DY891" i="80" s="1"/>
  <c r="DW891" i="80"/>
  <c r="DT891" i="80"/>
  <c r="DU891" i="80" s="1"/>
  <c r="DS891" i="80"/>
  <c r="DI891" i="80"/>
  <c r="DJ891" i="80" s="1"/>
  <c r="DF891" i="80"/>
  <c r="DG891" i="80" s="1"/>
  <c r="DE891" i="80"/>
  <c r="DB891" i="80"/>
  <c r="DC891" i="80" s="1"/>
  <c r="DA891" i="80"/>
  <c r="BV891" i="80"/>
  <c r="BP891" i="80"/>
  <c r="BJ891" i="80"/>
  <c r="BO891" i="80" s="1"/>
  <c r="BD891" i="80"/>
  <c r="BF891" i="80" s="1"/>
  <c r="AV891" i="80"/>
  <c r="AS891" i="80"/>
  <c r="AU891" i="80" s="1"/>
  <c r="AR891" i="80"/>
  <c r="AK891" i="80"/>
  <c r="AL891" i="80" s="1"/>
  <c r="AJ891" i="80"/>
  <c r="AM891" i="80" s="1"/>
  <c r="AD891" i="80"/>
  <c r="AZ891" i="80" s="1"/>
  <c r="AC891" i="80"/>
  <c r="AA891" i="80"/>
  <c r="EA890" i="80"/>
  <c r="EB890" i="80" s="1"/>
  <c r="DX890" i="80"/>
  <c r="DY890" i="80" s="1"/>
  <c r="DW890" i="80"/>
  <c r="DT890" i="80"/>
  <c r="DU890" i="80" s="1"/>
  <c r="DS890" i="80"/>
  <c r="DI890" i="80"/>
  <c r="DJ890" i="80" s="1"/>
  <c r="DL890" i="80" s="1"/>
  <c r="DF890" i="80"/>
  <c r="DG890" i="80" s="1"/>
  <c r="DE890" i="80"/>
  <c r="DB890" i="80"/>
  <c r="DC890" i="80" s="1"/>
  <c r="DA890" i="80"/>
  <c r="BV890" i="80"/>
  <c r="BP890" i="80"/>
  <c r="BJ890" i="80"/>
  <c r="BD890" i="80"/>
  <c r="BI890" i="80" s="1"/>
  <c r="AV890" i="80"/>
  <c r="AS890" i="80"/>
  <c r="AR890" i="80"/>
  <c r="AK890" i="80"/>
  <c r="AL890" i="80" s="1"/>
  <c r="AJ890" i="80"/>
  <c r="AM890" i="80" s="1"/>
  <c r="AD890" i="80"/>
  <c r="AC890" i="80"/>
  <c r="AA890" i="80"/>
  <c r="EA889" i="80"/>
  <c r="EB889" i="80" s="1"/>
  <c r="DX889" i="80"/>
  <c r="DY889" i="80" s="1"/>
  <c r="DW889" i="80"/>
  <c r="DT889" i="80"/>
  <c r="DU889" i="80" s="1"/>
  <c r="DS889" i="80"/>
  <c r="DI889" i="80"/>
  <c r="DJ889" i="80" s="1"/>
  <c r="DF889" i="80"/>
  <c r="DG889" i="80" s="1"/>
  <c r="DE889" i="80"/>
  <c r="DB889" i="80"/>
  <c r="DC889" i="80" s="1"/>
  <c r="DA889" i="80"/>
  <c r="BV889" i="80"/>
  <c r="BU889" i="80"/>
  <c r="BP889" i="80"/>
  <c r="BQ889" i="80" s="1"/>
  <c r="BJ889" i="80"/>
  <c r="BL889" i="80" s="1"/>
  <c r="BD889" i="80"/>
  <c r="BH889" i="80" s="1"/>
  <c r="AV889" i="80"/>
  <c r="AS889" i="80"/>
  <c r="CK889" i="80" s="1"/>
  <c r="AR889" i="80"/>
  <c r="AK889" i="80"/>
  <c r="AL889" i="80" s="1"/>
  <c r="AJ889" i="80"/>
  <c r="AM889" i="80" s="1"/>
  <c r="AD889" i="80"/>
  <c r="AZ889" i="80" s="1"/>
  <c r="AC889" i="80"/>
  <c r="AA889" i="80"/>
  <c r="EA888" i="80"/>
  <c r="EB888" i="80" s="1"/>
  <c r="DX888" i="80"/>
  <c r="DY888" i="80" s="1"/>
  <c r="DW888" i="80"/>
  <c r="DT888" i="80"/>
  <c r="DU888" i="80" s="1"/>
  <c r="DS888" i="80"/>
  <c r="DI888" i="80"/>
  <c r="DJ888" i="80" s="1"/>
  <c r="DN888" i="80" s="1"/>
  <c r="DF888" i="80"/>
  <c r="DG888" i="80" s="1"/>
  <c r="DE888" i="80"/>
  <c r="DB888" i="80"/>
  <c r="DC888" i="80" s="1"/>
  <c r="DA888" i="80"/>
  <c r="BV888" i="80"/>
  <c r="BP888" i="80"/>
  <c r="BJ888" i="80"/>
  <c r="BD888" i="80"/>
  <c r="BH888" i="80" s="1"/>
  <c r="AV888" i="80"/>
  <c r="AS888" i="80"/>
  <c r="AY888" i="80" s="1"/>
  <c r="AR888" i="80"/>
  <c r="AK888" i="80"/>
  <c r="AL888" i="80" s="1"/>
  <c r="AJ888" i="80"/>
  <c r="AM888" i="80" s="1"/>
  <c r="AD888" i="80"/>
  <c r="AE888" i="80" s="1"/>
  <c r="AC888" i="80"/>
  <c r="AA888" i="80"/>
  <c r="EA887" i="80"/>
  <c r="EB887" i="80" s="1"/>
  <c r="EF887" i="80" s="1"/>
  <c r="DX887" i="80"/>
  <c r="DY887" i="80" s="1"/>
  <c r="DW887" i="80"/>
  <c r="DT887" i="80"/>
  <c r="DU887" i="80" s="1"/>
  <c r="DS887" i="80"/>
  <c r="DI887" i="80"/>
  <c r="DJ887" i="80" s="1"/>
  <c r="DF887" i="80"/>
  <c r="DG887" i="80" s="1"/>
  <c r="DE887" i="80"/>
  <c r="DB887" i="80"/>
  <c r="DC887" i="80" s="1"/>
  <c r="DA887" i="80"/>
  <c r="BV887" i="80"/>
  <c r="BP887" i="80"/>
  <c r="BJ887" i="80"/>
  <c r="BD887" i="80"/>
  <c r="AV887" i="80"/>
  <c r="AS887" i="80"/>
  <c r="AR887" i="80"/>
  <c r="AK887" i="80"/>
  <c r="AL887" i="80" s="1"/>
  <c r="AJ887" i="80"/>
  <c r="AM887" i="80" s="1"/>
  <c r="AD887" i="80"/>
  <c r="AN887" i="80" s="1"/>
  <c r="AQ887" i="80" s="1"/>
  <c r="AC887" i="80"/>
  <c r="AA887" i="80"/>
  <c r="EA886" i="80"/>
  <c r="EB886" i="80" s="1"/>
  <c r="DX886" i="80"/>
  <c r="DY886" i="80" s="1"/>
  <c r="DW886" i="80"/>
  <c r="DT886" i="80"/>
  <c r="DU886" i="80" s="1"/>
  <c r="DS886" i="80"/>
  <c r="DI886" i="80"/>
  <c r="DJ886" i="80" s="1"/>
  <c r="DM886" i="80" s="1"/>
  <c r="DF886" i="80"/>
  <c r="DG886" i="80" s="1"/>
  <c r="DE886" i="80"/>
  <c r="DB886" i="80"/>
  <c r="DC886" i="80" s="1"/>
  <c r="DA886" i="80"/>
  <c r="BV886" i="80"/>
  <c r="BP886" i="80"/>
  <c r="BT886" i="80" s="1"/>
  <c r="BJ886" i="80"/>
  <c r="BD886" i="80"/>
  <c r="AV886" i="80"/>
  <c r="AS886" i="80"/>
  <c r="AR886" i="80"/>
  <c r="AK886" i="80"/>
  <c r="AL886" i="80" s="1"/>
  <c r="AJ886" i="80"/>
  <c r="AM886" i="80" s="1"/>
  <c r="AD886" i="80"/>
  <c r="AZ886" i="80" s="1"/>
  <c r="AC886" i="80"/>
  <c r="AA886" i="80"/>
  <c r="EA885" i="80"/>
  <c r="EB885" i="80" s="1"/>
  <c r="DX885" i="80"/>
  <c r="DY885" i="80" s="1"/>
  <c r="DW885" i="80"/>
  <c r="DT885" i="80"/>
  <c r="DU885" i="80" s="1"/>
  <c r="DS885" i="80"/>
  <c r="DI885" i="80"/>
  <c r="DJ885" i="80" s="1"/>
  <c r="DN885" i="80" s="1"/>
  <c r="DO885" i="80" s="1"/>
  <c r="DF885" i="80"/>
  <c r="DG885" i="80" s="1"/>
  <c r="DE885" i="80"/>
  <c r="DB885" i="80"/>
  <c r="DC885" i="80" s="1"/>
  <c r="DA885" i="80"/>
  <c r="BV885" i="80"/>
  <c r="BZ885" i="80" s="1"/>
  <c r="BP885" i="80"/>
  <c r="BJ885" i="80"/>
  <c r="BD885" i="80"/>
  <c r="BH885" i="80" s="1"/>
  <c r="AV885" i="80"/>
  <c r="AS885" i="80"/>
  <c r="AR885" i="80"/>
  <c r="AK885" i="80"/>
  <c r="AL885" i="80" s="1"/>
  <c r="AJ885" i="80"/>
  <c r="AM885" i="80" s="1"/>
  <c r="AD885" i="80"/>
  <c r="AC885" i="80"/>
  <c r="AA885" i="80"/>
  <c r="EA884" i="80"/>
  <c r="EB884" i="80" s="1"/>
  <c r="DX884" i="80"/>
  <c r="DY884" i="80" s="1"/>
  <c r="DW884" i="80"/>
  <c r="DT884" i="80"/>
  <c r="DU884" i="80" s="1"/>
  <c r="DS884" i="80"/>
  <c r="DI884" i="80"/>
  <c r="DJ884" i="80" s="1"/>
  <c r="DF884" i="80"/>
  <c r="DG884" i="80" s="1"/>
  <c r="DE884" i="80"/>
  <c r="DB884" i="80"/>
  <c r="DC884" i="80" s="1"/>
  <c r="DA884" i="80"/>
  <c r="BV884" i="80"/>
  <c r="BP884" i="80"/>
  <c r="BJ884" i="80"/>
  <c r="BD884" i="80"/>
  <c r="BH884" i="80" s="1"/>
  <c r="AV884" i="80"/>
  <c r="AS884" i="80"/>
  <c r="AR884" i="80"/>
  <c r="AK884" i="80"/>
  <c r="AL884" i="80" s="1"/>
  <c r="AJ884" i="80"/>
  <c r="AM884" i="80" s="1"/>
  <c r="AD884" i="80"/>
  <c r="AN884" i="80" s="1"/>
  <c r="AQ884" i="80" s="1"/>
  <c r="AC884" i="80"/>
  <c r="AA884" i="80"/>
  <c r="EA883" i="80"/>
  <c r="EB883" i="80" s="1"/>
  <c r="DX883" i="80"/>
  <c r="DY883" i="80" s="1"/>
  <c r="DW883" i="80"/>
  <c r="DT883" i="80"/>
  <c r="DU883" i="80" s="1"/>
  <c r="DS883" i="80"/>
  <c r="DI883" i="80"/>
  <c r="DJ883" i="80" s="1"/>
  <c r="DF883" i="80"/>
  <c r="DG883" i="80" s="1"/>
  <c r="DE883" i="80"/>
  <c r="DB883" i="80"/>
  <c r="DC883" i="80" s="1"/>
  <c r="DA883" i="80"/>
  <c r="BV883" i="80"/>
  <c r="BP883" i="80"/>
  <c r="BR883" i="80" s="1"/>
  <c r="BJ883" i="80"/>
  <c r="BD883" i="80"/>
  <c r="BI883" i="80" s="1"/>
  <c r="AV883" i="80"/>
  <c r="AS883" i="80"/>
  <c r="AX883" i="80" s="1"/>
  <c r="AR883" i="80"/>
  <c r="AK883" i="80"/>
  <c r="AL883" i="80" s="1"/>
  <c r="AJ883" i="80"/>
  <c r="AM883" i="80" s="1"/>
  <c r="AD883" i="80"/>
  <c r="AC883" i="80"/>
  <c r="AA883" i="80"/>
  <c r="EA882" i="80"/>
  <c r="EB882" i="80" s="1"/>
  <c r="DX882" i="80"/>
  <c r="DY882" i="80" s="1"/>
  <c r="DW882" i="80"/>
  <c r="DT882" i="80"/>
  <c r="DU882" i="80" s="1"/>
  <c r="DS882" i="80"/>
  <c r="DI882" i="80"/>
  <c r="DJ882" i="80" s="1"/>
  <c r="DL882" i="80" s="1"/>
  <c r="DF882" i="80"/>
  <c r="DG882" i="80" s="1"/>
  <c r="DE882" i="80"/>
  <c r="DB882" i="80"/>
  <c r="DC882" i="80" s="1"/>
  <c r="DA882" i="80"/>
  <c r="BV882" i="80"/>
  <c r="BP882" i="80"/>
  <c r="BJ882" i="80"/>
  <c r="BD882" i="80"/>
  <c r="BH882" i="80" s="1"/>
  <c r="AV882" i="80"/>
  <c r="AS882" i="80"/>
  <c r="AT882" i="80" s="1"/>
  <c r="AR882" i="80"/>
  <c r="AO882" i="80"/>
  <c r="AP882" i="80" s="1"/>
  <c r="AK882" i="80"/>
  <c r="AL882" i="80" s="1"/>
  <c r="AJ882" i="80"/>
  <c r="AM882" i="80" s="1"/>
  <c r="AD882" i="80"/>
  <c r="AC882" i="80"/>
  <c r="AA882" i="80"/>
  <c r="EA881" i="80"/>
  <c r="EB881" i="80" s="1"/>
  <c r="DX881" i="80"/>
  <c r="DY881" i="80" s="1"/>
  <c r="DW881" i="80"/>
  <c r="DT881" i="80"/>
  <c r="DU881" i="80" s="1"/>
  <c r="DS881" i="80"/>
  <c r="DI881" i="80"/>
  <c r="DJ881" i="80" s="1"/>
  <c r="DK881" i="80" s="1"/>
  <c r="DF881" i="80"/>
  <c r="DG881" i="80" s="1"/>
  <c r="DE881" i="80"/>
  <c r="DB881" i="80"/>
  <c r="DC881" i="80" s="1"/>
  <c r="DA881" i="80"/>
  <c r="BV881" i="80"/>
  <c r="CB881" i="80" s="1"/>
  <c r="BP881" i="80"/>
  <c r="BJ881" i="80"/>
  <c r="BD881" i="80"/>
  <c r="BI881" i="80" s="1"/>
  <c r="AV881" i="80"/>
  <c r="AS881" i="80"/>
  <c r="AR881" i="80"/>
  <c r="AK881" i="80"/>
  <c r="AL881" i="80" s="1"/>
  <c r="AJ881" i="80"/>
  <c r="AM881" i="80" s="1"/>
  <c r="AD881" i="80"/>
  <c r="AE881" i="80" s="1"/>
  <c r="AC881" i="80"/>
  <c r="AA881" i="80"/>
  <c r="EA880" i="80"/>
  <c r="EB880" i="80" s="1"/>
  <c r="DX880" i="80"/>
  <c r="DY880" i="80" s="1"/>
  <c r="DW880" i="80"/>
  <c r="DT880" i="80"/>
  <c r="DU880" i="80" s="1"/>
  <c r="DS880" i="80"/>
  <c r="DI880" i="80"/>
  <c r="DJ880" i="80" s="1"/>
  <c r="DM880" i="80" s="1"/>
  <c r="DF880" i="80"/>
  <c r="DG880" i="80" s="1"/>
  <c r="DE880" i="80"/>
  <c r="DB880" i="80"/>
  <c r="DC880" i="80" s="1"/>
  <c r="DA880" i="80"/>
  <c r="BV880" i="80"/>
  <c r="BY880" i="80" s="1"/>
  <c r="BP880" i="80"/>
  <c r="BJ880" i="80"/>
  <c r="BD880" i="80"/>
  <c r="BC880" i="80" s="1"/>
  <c r="AV880" i="80"/>
  <c r="AS880" i="80"/>
  <c r="AU880" i="80" s="1"/>
  <c r="AR880" i="80"/>
  <c r="AK880" i="80"/>
  <c r="AL880" i="80" s="1"/>
  <c r="AJ880" i="80"/>
  <c r="AM880" i="80" s="1"/>
  <c r="AD880" i="80"/>
  <c r="AN880" i="80" s="1"/>
  <c r="AQ880" i="80" s="1"/>
  <c r="AC880" i="80"/>
  <c r="AA880" i="80"/>
  <c r="EA879" i="80"/>
  <c r="EB879" i="80" s="1"/>
  <c r="DX879" i="80"/>
  <c r="DY879" i="80" s="1"/>
  <c r="DW879" i="80"/>
  <c r="DT879" i="80"/>
  <c r="DU879" i="80" s="1"/>
  <c r="DS879" i="80"/>
  <c r="DI879" i="80"/>
  <c r="DJ879" i="80" s="1"/>
  <c r="DF879" i="80"/>
  <c r="DG879" i="80" s="1"/>
  <c r="DE879" i="80"/>
  <c r="DB879" i="80"/>
  <c r="DC879" i="80" s="1"/>
  <c r="DA879" i="80"/>
  <c r="BV879" i="80"/>
  <c r="CA879" i="80" s="1"/>
  <c r="BP879" i="80"/>
  <c r="BU879" i="80" s="1"/>
  <c r="BJ879" i="80"/>
  <c r="BD879" i="80"/>
  <c r="BI879" i="80" s="1"/>
  <c r="AV879" i="80"/>
  <c r="AS879" i="80"/>
  <c r="CK879" i="80" s="1"/>
  <c r="CQ879" i="80" s="1"/>
  <c r="AR879" i="80"/>
  <c r="AK879" i="80"/>
  <c r="AL879" i="80" s="1"/>
  <c r="AJ879" i="80"/>
  <c r="AM879" i="80" s="1"/>
  <c r="AD879" i="80"/>
  <c r="AC879" i="80"/>
  <c r="AA879" i="80"/>
  <c r="EA878" i="80"/>
  <c r="EB878" i="80" s="1"/>
  <c r="ED878" i="80" s="1"/>
  <c r="DX878" i="80"/>
  <c r="DY878" i="80" s="1"/>
  <c r="DW878" i="80"/>
  <c r="DT878" i="80"/>
  <c r="DU878" i="80" s="1"/>
  <c r="DS878" i="80"/>
  <c r="DI878" i="80"/>
  <c r="DJ878" i="80" s="1"/>
  <c r="DF878" i="80"/>
  <c r="DG878" i="80" s="1"/>
  <c r="DE878" i="80"/>
  <c r="DB878" i="80"/>
  <c r="DC878" i="80" s="1"/>
  <c r="DA878" i="80"/>
  <c r="BV878" i="80"/>
  <c r="BZ878" i="80" s="1"/>
  <c r="BP878" i="80"/>
  <c r="BT878" i="80" s="1"/>
  <c r="BJ878" i="80"/>
  <c r="BN878" i="80" s="1"/>
  <c r="BD878" i="80"/>
  <c r="BH878" i="80" s="1"/>
  <c r="AV878" i="80"/>
  <c r="AS878" i="80"/>
  <c r="AR878" i="80"/>
  <c r="AK878" i="80"/>
  <c r="AL878" i="80" s="1"/>
  <c r="AJ878" i="80"/>
  <c r="AM878" i="80" s="1"/>
  <c r="AD878" i="80"/>
  <c r="AC878" i="80"/>
  <c r="AA878" i="80"/>
  <c r="EA877" i="80"/>
  <c r="EB877" i="80" s="1"/>
  <c r="ED877" i="80" s="1"/>
  <c r="DX877" i="80"/>
  <c r="DY877" i="80" s="1"/>
  <c r="DW877" i="80"/>
  <c r="DT877" i="80"/>
  <c r="DU877" i="80" s="1"/>
  <c r="DS877" i="80"/>
  <c r="DI877" i="80"/>
  <c r="DJ877" i="80" s="1"/>
  <c r="DF877" i="80"/>
  <c r="DG877" i="80" s="1"/>
  <c r="DE877" i="80"/>
  <c r="DB877" i="80"/>
  <c r="DC877" i="80" s="1"/>
  <c r="DA877" i="80"/>
  <c r="BV877" i="80"/>
  <c r="BP877" i="80"/>
  <c r="BJ877" i="80"/>
  <c r="BD877" i="80"/>
  <c r="BI877" i="80" s="1"/>
  <c r="AV877" i="80"/>
  <c r="AS877" i="80"/>
  <c r="CK877" i="80" s="1"/>
  <c r="AR877" i="80"/>
  <c r="AK877" i="80"/>
  <c r="AL877" i="80" s="1"/>
  <c r="AJ877" i="80"/>
  <c r="AM877" i="80" s="1"/>
  <c r="AD877" i="80"/>
  <c r="AE877" i="80" s="1"/>
  <c r="AC877" i="80"/>
  <c r="AA877" i="80"/>
  <c r="EA876" i="80"/>
  <c r="EB876" i="80" s="1"/>
  <c r="EF876" i="80" s="1"/>
  <c r="DX876" i="80"/>
  <c r="DY876" i="80" s="1"/>
  <c r="DW876" i="80"/>
  <c r="DT876" i="80"/>
  <c r="DU876" i="80" s="1"/>
  <c r="DS876" i="80"/>
  <c r="DI876" i="80"/>
  <c r="DJ876" i="80" s="1"/>
  <c r="DF876" i="80"/>
  <c r="DG876" i="80" s="1"/>
  <c r="DE876" i="80"/>
  <c r="DB876" i="80"/>
  <c r="DC876" i="80" s="1"/>
  <c r="DA876" i="80"/>
  <c r="BV876" i="80"/>
  <c r="BP876" i="80"/>
  <c r="BS876" i="80" s="1"/>
  <c r="BJ876" i="80"/>
  <c r="BO876" i="80" s="1"/>
  <c r="BD876" i="80"/>
  <c r="BC876" i="80" s="1"/>
  <c r="AV876" i="80"/>
  <c r="AS876" i="80"/>
  <c r="AR876" i="80"/>
  <c r="AK876" i="80"/>
  <c r="AL876" i="80" s="1"/>
  <c r="AJ876" i="80"/>
  <c r="AM876" i="80" s="1"/>
  <c r="AD876" i="80"/>
  <c r="AN876" i="80" s="1"/>
  <c r="AQ876" i="80" s="1"/>
  <c r="AC876" i="80"/>
  <c r="AA876" i="80"/>
  <c r="EA875" i="80"/>
  <c r="EB875" i="80" s="1"/>
  <c r="DX875" i="80"/>
  <c r="DY875" i="80" s="1"/>
  <c r="DW875" i="80"/>
  <c r="DT875" i="80"/>
  <c r="DU875" i="80" s="1"/>
  <c r="DS875" i="80"/>
  <c r="DI875" i="80"/>
  <c r="DJ875" i="80" s="1"/>
  <c r="DF875" i="80"/>
  <c r="DG875" i="80" s="1"/>
  <c r="DE875" i="80"/>
  <c r="DB875" i="80"/>
  <c r="DC875" i="80" s="1"/>
  <c r="DA875" i="80"/>
  <c r="BV875" i="80"/>
  <c r="BW875" i="80" s="1"/>
  <c r="BP875" i="80"/>
  <c r="BJ875" i="80"/>
  <c r="BD875" i="80"/>
  <c r="BI875" i="80" s="1"/>
  <c r="AV875" i="80"/>
  <c r="AS875" i="80"/>
  <c r="AR875" i="80"/>
  <c r="AK875" i="80"/>
  <c r="AL875" i="80" s="1"/>
  <c r="AJ875" i="80"/>
  <c r="AM875" i="80" s="1"/>
  <c r="AD875" i="80"/>
  <c r="AC875" i="80"/>
  <c r="AA875" i="80"/>
  <c r="EA874" i="80"/>
  <c r="EB874" i="80" s="1"/>
  <c r="DX874" i="80"/>
  <c r="DY874" i="80" s="1"/>
  <c r="DW874" i="80"/>
  <c r="DT874" i="80"/>
  <c r="DU874" i="80" s="1"/>
  <c r="DS874" i="80"/>
  <c r="DI874" i="80"/>
  <c r="DJ874" i="80" s="1"/>
  <c r="DL874" i="80" s="1"/>
  <c r="DF874" i="80"/>
  <c r="DG874" i="80" s="1"/>
  <c r="DE874" i="80"/>
  <c r="DB874" i="80"/>
  <c r="DC874" i="80" s="1"/>
  <c r="DA874" i="80"/>
  <c r="BV874" i="80"/>
  <c r="BP874" i="80"/>
  <c r="BJ874" i="80"/>
  <c r="BD874" i="80"/>
  <c r="BH874" i="80" s="1"/>
  <c r="AV874" i="80"/>
  <c r="AS874" i="80"/>
  <c r="AR874" i="80"/>
  <c r="AO874" i="80"/>
  <c r="AP874" i="80" s="1"/>
  <c r="AK874" i="80"/>
  <c r="AL874" i="80" s="1"/>
  <c r="AJ874" i="80"/>
  <c r="AM874" i="80" s="1"/>
  <c r="AD874" i="80"/>
  <c r="AC874" i="80"/>
  <c r="AA874" i="80"/>
  <c r="EA873" i="80"/>
  <c r="EB873" i="80" s="1"/>
  <c r="DX873" i="80"/>
  <c r="DY873" i="80" s="1"/>
  <c r="DW873" i="80"/>
  <c r="DT873" i="80"/>
  <c r="DU873" i="80" s="1"/>
  <c r="DS873" i="80"/>
  <c r="DI873" i="80"/>
  <c r="DJ873" i="80" s="1"/>
  <c r="DN873" i="80" s="1"/>
  <c r="DF873" i="80"/>
  <c r="DG873" i="80" s="1"/>
  <c r="DE873" i="80"/>
  <c r="DB873" i="80"/>
  <c r="DC873" i="80" s="1"/>
  <c r="DA873" i="80"/>
  <c r="BV873" i="80"/>
  <c r="BP873" i="80"/>
  <c r="BJ873" i="80"/>
  <c r="BD873" i="80"/>
  <c r="BI873" i="80" s="1"/>
  <c r="AV873" i="80"/>
  <c r="AS873" i="80"/>
  <c r="AR873" i="80"/>
  <c r="AK873" i="80"/>
  <c r="AL873" i="80" s="1"/>
  <c r="AJ873" i="80"/>
  <c r="AM873" i="80" s="1"/>
  <c r="AD873" i="80"/>
  <c r="AE873" i="80" s="1"/>
  <c r="AC873" i="80"/>
  <c r="AA873" i="80"/>
  <c r="EA872" i="80"/>
  <c r="EB872" i="80" s="1"/>
  <c r="DX872" i="80"/>
  <c r="DY872" i="80" s="1"/>
  <c r="DW872" i="80"/>
  <c r="DT872" i="80"/>
  <c r="DU872" i="80" s="1"/>
  <c r="DS872" i="80"/>
  <c r="DI872" i="80"/>
  <c r="DJ872" i="80" s="1"/>
  <c r="DM872" i="80" s="1"/>
  <c r="DF872" i="80"/>
  <c r="DG872" i="80" s="1"/>
  <c r="DE872" i="80"/>
  <c r="DB872" i="80"/>
  <c r="DC872" i="80" s="1"/>
  <c r="DA872" i="80"/>
  <c r="BV872" i="80"/>
  <c r="BX872" i="80" s="1"/>
  <c r="BP872" i="80"/>
  <c r="BJ872" i="80"/>
  <c r="BD872" i="80"/>
  <c r="AV872" i="80"/>
  <c r="AS872" i="80"/>
  <c r="AR872" i="80"/>
  <c r="AK872" i="80"/>
  <c r="AL872" i="80" s="1"/>
  <c r="AJ872" i="80"/>
  <c r="AM872" i="80" s="1"/>
  <c r="AD872" i="80"/>
  <c r="AN872" i="80" s="1"/>
  <c r="AQ872" i="80" s="1"/>
  <c r="AC872" i="80"/>
  <c r="AA872" i="80"/>
  <c r="EA871" i="80"/>
  <c r="EB871" i="80" s="1"/>
  <c r="DX871" i="80"/>
  <c r="DY871" i="80" s="1"/>
  <c r="DW871" i="80"/>
  <c r="DT871" i="80"/>
  <c r="DU871" i="80" s="1"/>
  <c r="DS871" i="80"/>
  <c r="DI871" i="80"/>
  <c r="DJ871" i="80" s="1"/>
  <c r="DF871" i="80"/>
  <c r="DG871" i="80" s="1"/>
  <c r="DE871" i="80"/>
  <c r="DB871" i="80"/>
  <c r="DC871" i="80" s="1"/>
  <c r="DA871" i="80"/>
  <c r="BV871" i="80"/>
  <c r="BY871" i="80" s="1"/>
  <c r="BP871" i="80"/>
  <c r="BT871" i="80" s="1"/>
  <c r="BJ871" i="80"/>
  <c r="BD871" i="80"/>
  <c r="AV871" i="80"/>
  <c r="AS871" i="80"/>
  <c r="AX871" i="80" s="1"/>
  <c r="AR871" i="80"/>
  <c r="AK871" i="80"/>
  <c r="AL871" i="80" s="1"/>
  <c r="AJ871" i="80"/>
  <c r="AM871" i="80" s="1"/>
  <c r="AD871" i="80"/>
  <c r="AC871" i="80"/>
  <c r="AA871" i="80"/>
  <c r="EA870" i="80"/>
  <c r="EB870" i="80" s="1"/>
  <c r="EF870" i="80" s="1"/>
  <c r="DX870" i="80"/>
  <c r="DY870" i="80" s="1"/>
  <c r="DW870" i="80"/>
  <c r="DT870" i="80"/>
  <c r="DU870" i="80" s="1"/>
  <c r="DS870" i="80"/>
  <c r="DI870" i="80"/>
  <c r="DJ870" i="80" s="1"/>
  <c r="DF870" i="80"/>
  <c r="DG870" i="80" s="1"/>
  <c r="DE870" i="80"/>
  <c r="DB870" i="80"/>
  <c r="DC870" i="80" s="1"/>
  <c r="DA870" i="80"/>
  <c r="BV870" i="80"/>
  <c r="BP870" i="80"/>
  <c r="BJ870" i="80"/>
  <c r="BL870" i="80" s="1"/>
  <c r="BD870" i="80"/>
  <c r="BH870" i="80" s="1"/>
  <c r="AV870" i="80"/>
  <c r="AS870" i="80"/>
  <c r="AR870" i="80"/>
  <c r="AK870" i="80"/>
  <c r="AL870" i="80" s="1"/>
  <c r="AJ870" i="80"/>
  <c r="AM870" i="80" s="1"/>
  <c r="AD870" i="80"/>
  <c r="AC870" i="80"/>
  <c r="AA870" i="80"/>
  <c r="EA869" i="80"/>
  <c r="EB869" i="80" s="1"/>
  <c r="DX869" i="80"/>
  <c r="DY869" i="80" s="1"/>
  <c r="DW869" i="80"/>
  <c r="DT869" i="80"/>
  <c r="DU869" i="80" s="1"/>
  <c r="DS869" i="80"/>
  <c r="DI869" i="80"/>
  <c r="DJ869" i="80" s="1"/>
  <c r="DF869" i="80"/>
  <c r="DG869" i="80" s="1"/>
  <c r="DE869" i="80"/>
  <c r="DB869" i="80"/>
  <c r="DC869" i="80" s="1"/>
  <c r="DA869" i="80"/>
  <c r="BV869" i="80"/>
  <c r="BP869" i="80"/>
  <c r="BT869" i="80" s="1"/>
  <c r="BJ869" i="80"/>
  <c r="BD869" i="80"/>
  <c r="BI869" i="80" s="1"/>
  <c r="AV869" i="80"/>
  <c r="AS869" i="80"/>
  <c r="AR869" i="80"/>
  <c r="AK869" i="80"/>
  <c r="AL869" i="80" s="1"/>
  <c r="AJ869" i="80"/>
  <c r="AM869" i="80" s="1"/>
  <c r="AD869" i="80"/>
  <c r="AC869" i="80"/>
  <c r="AA869" i="80"/>
  <c r="EA868" i="80"/>
  <c r="EB868" i="80" s="1"/>
  <c r="EF868" i="80" s="1"/>
  <c r="DX868" i="80"/>
  <c r="DY868" i="80" s="1"/>
  <c r="DW868" i="80"/>
  <c r="DT868" i="80"/>
  <c r="DU868" i="80" s="1"/>
  <c r="DS868" i="80"/>
  <c r="DI868" i="80"/>
  <c r="DJ868" i="80" s="1"/>
  <c r="DF868" i="80"/>
  <c r="DG868" i="80" s="1"/>
  <c r="DE868" i="80"/>
  <c r="DB868" i="80"/>
  <c r="DC868" i="80" s="1"/>
  <c r="DA868" i="80"/>
  <c r="BV868" i="80"/>
  <c r="BP868" i="80"/>
  <c r="BJ868" i="80"/>
  <c r="BD868" i="80"/>
  <c r="BG868" i="80" s="1"/>
  <c r="AV868" i="80"/>
  <c r="AS868" i="80"/>
  <c r="AR868" i="80"/>
  <c r="AK868" i="80"/>
  <c r="AL868" i="80" s="1"/>
  <c r="AJ868" i="80"/>
  <c r="AM868" i="80" s="1"/>
  <c r="AE868" i="80"/>
  <c r="AD868" i="80"/>
  <c r="AZ868" i="80" s="1"/>
  <c r="BA868" i="80" s="1"/>
  <c r="BB868" i="80" s="1"/>
  <c r="AC868" i="80"/>
  <c r="AA868" i="80"/>
  <c r="EA867" i="80"/>
  <c r="EB867" i="80" s="1"/>
  <c r="EF867" i="80" s="1"/>
  <c r="DX867" i="80"/>
  <c r="DY867" i="80" s="1"/>
  <c r="DW867" i="80"/>
  <c r="DT867" i="80"/>
  <c r="DU867" i="80" s="1"/>
  <c r="DS867" i="80"/>
  <c r="DI867" i="80"/>
  <c r="DJ867" i="80" s="1"/>
  <c r="DM867" i="80" s="1"/>
  <c r="DF867" i="80"/>
  <c r="DG867" i="80" s="1"/>
  <c r="DE867" i="80"/>
  <c r="DB867" i="80"/>
  <c r="DC867" i="80" s="1"/>
  <c r="DA867" i="80"/>
  <c r="BV867" i="80"/>
  <c r="BP867" i="80"/>
  <c r="BJ867" i="80"/>
  <c r="BD867" i="80"/>
  <c r="BH867" i="80" s="1"/>
  <c r="AV867" i="80"/>
  <c r="AS867" i="80"/>
  <c r="AT867" i="80" s="1"/>
  <c r="AR867" i="80"/>
  <c r="AK867" i="80"/>
  <c r="AL867" i="80" s="1"/>
  <c r="AJ867" i="80"/>
  <c r="AM867" i="80" s="1"/>
  <c r="AD867" i="80"/>
  <c r="AE867" i="80" s="1"/>
  <c r="AC867" i="80"/>
  <c r="AA867" i="80"/>
  <c r="EA866" i="80"/>
  <c r="EB866" i="80" s="1"/>
  <c r="DX866" i="80"/>
  <c r="DY866" i="80" s="1"/>
  <c r="DW866" i="80"/>
  <c r="DT866" i="80"/>
  <c r="DU866" i="80" s="1"/>
  <c r="DS866" i="80"/>
  <c r="DI866" i="80"/>
  <c r="DJ866" i="80" s="1"/>
  <c r="DF866" i="80"/>
  <c r="DG866" i="80" s="1"/>
  <c r="DE866" i="80"/>
  <c r="DB866" i="80"/>
  <c r="DC866" i="80" s="1"/>
  <c r="DA866" i="80"/>
  <c r="BV866" i="80"/>
  <c r="BP866" i="80"/>
  <c r="BT866" i="80" s="1"/>
  <c r="BJ866" i="80"/>
  <c r="BL866" i="80" s="1"/>
  <c r="BD866" i="80"/>
  <c r="AV866" i="80"/>
  <c r="AS866" i="80"/>
  <c r="AX866" i="80" s="1"/>
  <c r="AR866" i="80"/>
  <c r="AK866" i="80"/>
  <c r="AL866" i="80" s="1"/>
  <c r="AJ866" i="80"/>
  <c r="AM866" i="80" s="1"/>
  <c r="AD866" i="80"/>
  <c r="AN866" i="80" s="1"/>
  <c r="AQ866" i="80" s="1"/>
  <c r="AC866" i="80"/>
  <c r="AA866" i="80"/>
  <c r="EA865" i="80"/>
  <c r="EB865" i="80" s="1"/>
  <c r="DX865" i="80"/>
  <c r="DY865" i="80" s="1"/>
  <c r="DW865" i="80"/>
  <c r="DT865" i="80"/>
  <c r="DU865" i="80" s="1"/>
  <c r="DS865" i="80"/>
  <c r="DI865" i="80"/>
  <c r="DJ865" i="80" s="1"/>
  <c r="DF865" i="80"/>
  <c r="DG865" i="80" s="1"/>
  <c r="DE865" i="80"/>
  <c r="DB865" i="80"/>
  <c r="DC865" i="80" s="1"/>
  <c r="DA865" i="80"/>
  <c r="BV865" i="80"/>
  <c r="BP865" i="80"/>
  <c r="BJ865" i="80"/>
  <c r="BD865" i="80"/>
  <c r="AV865" i="80"/>
  <c r="AS865" i="80"/>
  <c r="CK865" i="80" s="1"/>
  <c r="AR865" i="80"/>
  <c r="AK865" i="80"/>
  <c r="AL865" i="80" s="1"/>
  <c r="AJ865" i="80"/>
  <c r="AM865" i="80" s="1"/>
  <c r="AD865" i="80"/>
  <c r="AZ865" i="80" s="1"/>
  <c r="AC865" i="80"/>
  <c r="AA865" i="80"/>
  <c r="EA864" i="80"/>
  <c r="EB864" i="80" s="1"/>
  <c r="DX864" i="80"/>
  <c r="DY864" i="80" s="1"/>
  <c r="DW864" i="80"/>
  <c r="DT864" i="80"/>
  <c r="DU864" i="80" s="1"/>
  <c r="DS864" i="80"/>
  <c r="DI864" i="80"/>
  <c r="DJ864" i="80" s="1"/>
  <c r="DF864" i="80"/>
  <c r="DG864" i="80" s="1"/>
  <c r="DE864" i="80"/>
  <c r="DB864" i="80"/>
  <c r="DC864" i="80" s="1"/>
  <c r="DA864" i="80"/>
  <c r="BV864" i="80"/>
  <c r="BY864" i="80" s="1"/>
  <c r="BP864" i="80"/>
  <c r="BJ864" i="80"/>
  <c r="BD864" i="80"/>
  <c r="AV864" i="80"/>
  <c r="AS864" i="80"/>
  <c r="AY864" i="80" s="1"/>
  <c r="AR864" i="80"/>
  <c r="AK864" i="80"/>
  <c r="AL864" i="80" s="1"/>
  <c r="AJ864" i="80"/>
  <c r="AM864" i="80" s="1"/>
  <c r="AE864" i="80"/>
  <c r="AD864" i="80"/>
  <c r="AC864" i="80"/>
  <c r="AA864" i="80"/>
  <c r="EA863" i="80"/>
  <c r="EB863" i="80" s="1"/>
  <c r="EF863" i="80" s="1"/>
  <c r="DX863" i="80"/>
  <c r="DY863" i="80" s="1"/>
  <c r="DW863" i="80"/>
  <c r="DT863" i="80"/>
  <c r="DU863" i="80" s="1"/>
  <c r="DS863" i="80"/>
  <c r="DI863" i="80"/>
  <c r="DJ863" i="80" s="1"/>
  <c r="DN863" i="80" s="1"/>
  <c r="DO863" i="80" s="1"/>
  <c r="DF863" i="80"/>
  <c r="DG863" i="80" s="1"/>
  <c r="DE863" i="80"/>
  <c r="DB863" i="80"/>
  <c r="DC863" i="80" s="1"/>
  <c r="DA863" i="80"/>
  <c r="BV863" i="80"/>
  <c r="BP863" i="80"/>
  <c r="BQ863" i="80" s="1"/>
  <c r="BJ863" i="80"/>
  <c r="BK863" i="80" s="1"/>
  <c r="BD863" i="80"/>
  <c r="BH863" i="80" s="1"/>
  <c r="AV863" i="80"/>
  <c r="AS863" i="80"/>
  <c r="AR863" i="80"/>
  <c r="AK863" i="80"/>
  <c r="AL863" i="80" s="1"/>
  <c r="AJ863" i="80"/>
  <c r="AM863" i="80" s="1"/>
  <c r="AD863" i="80"/>
  <c r="AC863" i="80"/>
  <c r="AA863" i="80"/>
  <c r="EA862" i="80"/>
  <c r="EB862" i="80" s="1"/>
  <c r="EF862" i="80" s="1"/>
  <c r="EG862" i="80" s="1"/>
  <c r="DX862" i="80"/>
  <c r="DY862" i="80" s="1"/>
  <c r="DW862" i="80"/>
  <c r="DT862" i="80"/>
  <c r="DU862" i="80" s="1"/>
  <c r="DS862" i="80"/>
  <c r="DI862" i="80"/>
  <c r="DJ862" i="80" s="1"/>
  <c r="DF862" i="80"/>
  <c r="DG862" i="80" s="1"/>
  <c r="DE862" i="80"/>
  <c r="DB862" i="80"/>
  <c r="DC862" i="80" s="1"/>
  <c r="DA862" i="80"/>
  <c r="BV862" i="80"/>
  <c r="BP862" i="80"/>
  <c r="BS862" i="80" s="1"/>
  <c r="BJ862" i="80"/>
  <c r="BN862" i="80" s="1"/>
  <c r="BD862" i="80"/>
  <c r="BH862" i="80" s="1"/>
  <c r="AV862" i="80"/>
  <c r="AS862" i="80"/>
  <c r="AT862" i="80" s="1"/>
  <c r="AR862" i="80"/>
  <c r="AK862" i="80"/>
  <c r="AL862" i="80" s="1"/>
  <c r="AJ862" i="80"/>
  <c r="AM862" i="80" s="1"/>
  <c r="AD862" i="80"/>
  <c r="AE862" i="80" s="1"/>
  <c r="AC862" i="80"/>
  <c r="AA862" i="80"/>
  <c r="EA861" i="80"/>
  <c r="EB861" i="80" s="1"/>
  <c r="DX861" i="80"/>
  <c r="DY861" i="80" s="1"/>
  <c r="DW861" i="80"/>
  <c r="DT861" i="80"/>
  <c r="DU861" i="80" s="1"/>
  <c r="DS861" i="80"/>
  <c r="DI861" i="80"/>
  <c r="DJ861" i="80" s="1"/>
  <c r="DF861" i="80"/>
  <c r="DG861" i="80" s="1"/>
  <c r="DE861" i="80"/>
  <c r="DB861" i="80"/>
  <c r="DC861" i="80" s="1"/>
  <c r="DA861" i="80"/>
  <c r="BV861" i="80"/>
  <c r="CB861" i="80" s="1"/>
  <c r="BP861" i="80"/>
  <c r="BR861" i="80" s="1"/>
  <c r="BJ861" i="80"/>
  <c r="BD861" i="80"/>
  <c r="BF861" i="80" s="1"/>
  <c r="AV861" i="80"/>
  <c r="AS861" i="80"/>
  <c r="AR861" i="80"/>
  <c r="AK861" i="80"/>
  <c r="AL861" i="80" s="1"/>
  <c r="AJ861" i="80"/>
  <c r="AM861" i="80" s="1"/>
  <c r="AD861" i="80"/>
  <c r="AZ861" i="80" s="1"/>
  <c r="AC861" i="80"/>
  <c r="AA861" i="80"/>
  <c r="EA860" i="80"/>
  <c r="EB860" i="80" s="1"/>
  <c r="DX860" i="80"/>
  <c r="DY860" i="80" s="1"/>
  <c r="DW860" i="80"/>
  <c r="DT860" i="80"/>
  <c r="DU860" i="80" s="1"/>
  <c r="DS860" i="80"/>
  <c r="DI860" i="80"/>
  <c r="DJ860" i="80" s="1"/>
  <c r="DF860" i="80"/>
  <c r="DG860" i="80" s="1"/>
  <c r="DE860" i="80"/>
  <c r="DB860" i="80"/>
  <c r="DC860" i="80" s="1"/>
  <c r="DA860" i="80"/>
  <c r="BV860" i="80"/>
  <c r="BY860" i="80" s="1"/>
  <c r="BP860" i="80"/>
  <c r="BT860" i="80" s="1"/>
  <c r="BJ860" i="80"/>
  <c r="BD860" i="80"/>
  <c r="BH860" i="80" s="1"/>
  <c r="AV860" i="80"/>
  <c r="AS860" i="80"/>
  <c r="CK860" i="80" s="1"/>
  <c r="CM860" i="80" s="1"/>
  <c r="AR860" i="80"/>
  <c r="AK860" i="80"/>
  <c r="AL860" i="80" s="1"/>
  <c r="AJ860" i="80"/>
  <c r="AM860" i="80" s="1"/>
  <c r="AD860" i="80"/>
  <c r="AN860" i="80" s="1"/>
  <c r="AQ860" i="80" s="1"/>
  <c r="AC860" i="80"/>
  <c r="AA860" i="80"/>
  <c r="EA859" i="80"/>
  <c r="EB859" i="80" s="1"/>
  <c r="DX859" i="80"/>
  <c r="DY859" i="80" s="1"/>
  <c r="DW859" i="80"/>
  <c r="DT859" i="80"/>
  <c r="DU859" i="80" s="1"/>
  <c r="DS859" i="80"/>
  <c r="DI859" i="80"/>
  <c r="DJ859" i="80" s="1"/>
  <c r="DF859" i="80"/>
  <c r="DG859" i="80" s="1"/>
  <c r="DE859" i="80"/>
  <c r="DB859" i="80"/>
  <c r="DC859" i="80" s="1"/>
  <c r="DA859" i="80"/>
  <c r="BV859" i="80"/>
  <c r="BP859" i="80"/>
  <c r="BU859" i="80" s="1"/>
  <c r="BJ859" i="80"/>
  <c r="BD859" i="80"/>
  <c r="BH859" i="80" s="1"/>
  <c r="AV859" i="80"/>
  <c r="AS859" i="80"/>
  <c r="AR859" i="80"/>
  <c r="AK859" i="80"/>
  <c r="AL859" i="80" s="1"/>
  <c r="AJ859" i="80"/>
  <c r="AM859" i="80" s="1"/>
  <c r="AD859" i="80"/>
  <c r="AE859" i="80" s="1"/>
  <c r="AC859" i="80"/>
  <c r="AA859" i="80"/>
  <c r="EA858" i="80"/>
  <c r="EB858" i="80" s="1"/>
  <c r="DX858" i="80"/>
  <c r="DY858" i="80" s="1"/>
  <c r="DW858" i="80"/>
  <c r="DT858" i="80"/>
  <c r="DU858" i="80" s="1"/>
  <c r="DS858" i="80"/>
  <c r="DI858" i="80"/>
  <c r="DJ858" i="80" s="1"/>
  <c r="DF858" i="80"/>
  <c r="DG858" i="80" s="1"/>
  <c r="DE858" i="80"/>
  <c r="DB858" i="80"/>
  <c r="DC858" i="80" s="1"/>
  <c r="DA858" i="80"/>
  <c r="BV858" i="80"/>
  <c r="BP858" i="80"/>
  <c r="BJ858" i="80"/>
  <c r="BM858" i="80" s="1"/>
  <c r="BD858" i="80"/>
  <c r="BI858" i="80" s="1"/>
  <c r="AV858" i="80"/>
  <c r="AS858" i="80"/>
  <c r="AR858" i="80"/>
  <c r="AN858" i="80"/>
  <c r="AQ858" i="80" s="1"/>
  <c r="AK858" i="80"/>
  <c r="AL858" i="80" s="1"/>
  <c r="AJ858" i="80"/>
  <c r="AM858" i="80" s="1"/>
  <c r="AD858" i="80"/>
  <c r="AC858" i="80"/>
  <c r="AA858" i="80"/>
  <c r="EA857" i="80"/>
  <c r="EB857" i="80" s="1"/>
  <c r="DX857" i="80"/>
  <c r="DY857" i="80" s="1"/>
  <c r="DW857" i="80"/>
  <c r="DT857" i="80"/>
  <c r="DU857" i="80" s="1"/>
  <c r="DS857" i="80"/>
  <c r="DI857" i="80"/>
  <c r="DJ857" i="80" s="1"/>
  <c r="DM857" i="80" s="1"/>
  <c r="DF857" i="80"/>
  <c r="DG857" i="80" s="1"/>
  <c r="DE857" i="80"/>
  <c r="DB857" i="80"/>
  <c r="DC857" i="80" s="1"/>
  <c r="DA857" i="80"/>
  <c r="BV857" i="80"/>
  <c r="BZ857" i="80" s="1"/>
  <c r="BP857" i="80"/>
  <c r="BJ857" i="80"/>
  <c r="BN857" i="80" s="1"/>
  <c r="BD857" i="80"/>
  <c r="BG857" i="80" s="1"/>
  <c r="AV857" i="80"/>
  <c r="AS857" i="80"/>
  <c r="AR857" i="80"/>
  <c r="AO857" i="80"/>
  <c r="AP857" i="80" s="1"/>
  <c r="AK857" i="80"/>
  <c r="AL857" i="80" s="1"/>
  <c r="AJ857" i="80"/>
  <c r="AM857" i="80" s="1"/>
  <c r="AE857" i="80"/>
  <c r="AD857" i="80"/>
  <c r="AN857" i="80" s="1"/>
  <c r="AQ857" i="80" s="1"/>
  <c r="AC857" i="80"/>
  <c r="AA857" i="80"/>
  <c r="EA856" i="80"/>
  <c r="EB856" i="80" s="1"/>
  <c r="DX856" i="80"/>
  <c r="DY856" i="80" s="1"/>
  <c r="DW856" i="80"/>
  <c r="DT856" i="80"/>
  <c r="DU856" i="80" s="1"/>
  <c r="DS856" i="80"/>
  <c r="DI856" i="80"/>
  <c r="DJ856" i="80" s="1"/>
  <c r="DL856" i="80" s="1"/>
  <c r="DF856" i="80"/>
  <c r="DG856" i="80" s="1"/>
  <c r="DE856" i="80"/>
  <c r="DB856" i="80"/>
  <c r="DC856" i="80" s="1"/>
  <c r="DA856" i="80"/>
  <c r="BV856" i="80"/>
  <c r="BW856" i="80" s="1"/>
  <c r="BP856" i="80"/>
  <c r="BJ856" i="80"/>
  <c r="BO856" i="80" s="1"/>
  <c r="BD856" i="80"/>
  <c r="AV856" i="80"/>
  <c r="AS856" i="80"/>
  <c r="AX856" i="80" s="1"/>
  <c r="AR856" i="80"/>
  <c r="AK856" i="80"/>
  <c r="AL856" i="80" s="1"/>
  <c r="AJ856" i="80"/>
  <c r="AM856" i="80" s="1"/>
  <c r="AD856" i="80"/>
  <c r="AZ856" i="80" s="1"/>
  <c r="AC856" i="80"/>
  <c r="AA856" i="80"/>
  <c r="EA855" i="80"/>
  <c r="EB855" i="80" s="1"/>
  <c r="ED855" i="80" s="1"/>
  <c r="DX855" i="80"/>
  <c r="DY855" i="80" s="1"/>
  <c r="DW855" i="80"/>
  <c r="DT855" i="80"/>
  <c r="DU855" i="80" s="1"/>
  <c r="DS855" i="80"/>
  <c r="DI855" i="80"/>
  <c r="DJ855" i="80" s="1"/>
  <c r="DM855" i="80" s="1"/>
  <c r="DF855" i="80"/>
  <c r="DG855" i="80" s="1"/>
  <c r="DE855" i="80"/>
  <c r="DB855" i="80"/>
  <c r="DC855" i="80" s="1"/>
  <c r="DA855" i="80"/>
  <c r="BV855" i="80"/>
  <c r="BP855" i="80"/>
  <c r="BJ855" i="80"/>
  <c r="BL855" i="80" s="1"/>
  <c r="BD855" i="80"/>
  <c r="BH855" i="80" s="1"/>
  <c r="AV855" i="80"/>
  <c r="AS855" i="80"/>
  <c r="AR855" i="80"/>
  <c r="AK855" i="80"/>
  <c r="AL855" i="80" s="1"/>
  <c r="AJ855" i="80"/>
  <c r="AM855" i="80" s="1"/>
  <c r="AD855" i="80"/>
  <c r="AE855" i="80" s="1"/>
  <c r="AC855" i="80"/>
  <c r="AA855" i="80"/>
  <c r="EA854" i="80"/>
  <c r="EB854" i="80" s="1"/>
  <c r="EF854" i="80" s="1"/>
  <c r="EI854" i="80" s="1"/>
  <c r="DX854" i="80"/>
  <c r="DY854" i="80" s="1"/>
  <c r="DW854" i="80"/>
  <c r="DT854" i="80"/>
  <c r="DU854" i="80" s="1"/>
  <c r="DS854" i="80"/>
  <c r="DI854" i="80"/>
  <c r="DJ854" i="80" s="1"/>
  <c r="DM854" i="80" s="1"/>
  <c r="DF854" i="80"/>
  <c r="DG854" i="80" s="1"/>
  <c r="DE854" i="80"/>
  <c r="DB854" i="80"/>
  <c r="DC854" i="80" s="1"/>
  <c r="DA854" i="80"/>
  <c r="BV854" i="80"/>
  <c r="BY854" i="80" s="1"/>
  <c r="BP854" i="80"/>
  <c r="BJ854" i="80"/>
  <c r="BM854" i="80" s="1"/>
  <c r="BD854" i="80"/>
  <c r="BI854" i="80" s="1"/>
  <c r="AV854" i="80"/>
  <c r="AS854" i="80"/>
  <c r="AT854" i="80" s="1"/>
  <c r="AR854" i="80"/>
  <c r="AK854" i="80"/>
  <c r="AL854" i="80" s="1"/>
  <c r="AJ854" i="80"/>
  <c r="AM854" i="80" s="1"/>
  <c r="AD854" i="80"/>
  <c r="AC854" i="80"/>
  <c r="AA854" i="80"/>
  <c r="EA853" i="80"/>
  <c r="EB853" i="80" s="1"/>
  <c r="EC853" i="80" s="1"/>
  <c r="DX853" i="80"/>
  <c r="DY853" i="80" s="1"/>
  <c r="DW853" i="80"/>
  <c r="DT853" i="80"/>
  <c r="DU853" i="80" s="1"/>
  <c r="DS853" i="80"/>
  <c r="DI853" i="80"/>
  <c r="DJ853" i="80" s="1"/>
  <c r="DF853" i="80"/>
  <c r="DG853" i="80" s="1"/>
  <c r="DE853" i="80"/>
  <c r="DB853" i="80"/>
  <c r="DC853" i="80" s="1"/>
  <c r="DA853" i="80"/>
  <c r="BV853" i="80"/>
  <c r="CB853" i="80" s="1"/>
  <c r="BP853" i="80"/>
  <c r="BJ853" i="80"/>
  <c r="BL853" i="80" s="1"/>
  <c r="BD853" i="80"/>
  <c r="BH853" i="80" s="1"/>
  <c r="AV853" i="80"/>
  <c r="AS853" i="80"/>
  <c r="AR853" i="80"/>
  <c r="AK853" i="80"/>
  <c r="AL853" i="80" s="1"/>
  <c r="AJ853" i="80"/>
  <c r="AM853" i="80" s="1"/>
  <c r="AD853" i="80"/>
  <c r="AZ853" i="80" s="1"/>
  <c r="AC853" i="80"/>
  <c r="AA853" i="80"/>
  <c r="EA852" i="80"/>
  <c r="EB852" i="80" s="1"/>
  <c r="EC852" i="80" s="1"/>
  <c r="DX852" i="80"/>
  <c r="DY852" i="80" s="1"/>
  <c r="DW852" i="80"/>
  <c r="DT852" i="80"/>
  <c r="DU852" i="80" s="1"/>
  <c r="DS852" i="80"/>
  <c r="DI852" i="80"/>
  <c r="DJ852" i="80" s="1"/>
  <c r="DN852" i="80" s="1"/>
  <c r="DF852" i="80"/>
  <c r="DG852" i="80" s="1"/>
  <c r="DE852" i="80"/>
  <c r="DB852" i="80"/>
  <c r="DC852" i="80" s="1"/>
  <c r="DA852" i="80"/>
  <c r="BV852" i="80"/>
  <c r="BP852" i="80"/>
  <c r="BT852" i="80" s="1"/>
  <c r="BJ852" i="80"/>
  <c r="BO852" i="80" s="1"/>
  <c r="BD852" i="80"/>
  <c r="BH852" i="80" s="1"/>
  <c r="AV852" i="80"/>
  <c r="AS852" i="80"/>
  <c r="AR852" i="80"/>
  <c r="AK852" i="80"/>
  <c r="AL852" i="80" s="1"/>
  <c r="AJ852" i="80"/>
  <c r="AM852" i="80" s="1"/>
  <c r="AD852" i="80"/>
  <c r="AE852" i="80" s="1"/>
  <c r="AC852" i="80"/>
  <c r="AA852" i="80"/>
  <c r="EA851" i="80"/>
  <c r="EB851" i="80" s="1"/>
  <c r="EF851" i="80" s="1"/>
  <c r="DX851" i="80"/>
  <c r="DY851" i="80" s="1"/>
  <c r="DW851" i="80"/>
  <c r="DT851" i="80"/>
  <c r="DU851" i="80" s="1"/>
  <c r="DS851" i="80"/>
  <c r="DI851" i="80"/>
  <c r="DJ851" i="80" s="1"/>
  <c r="DM851" i="80" s="1"/>
  <c r="DF851" i="80"/>
  <c r="DG851" i="80" s="1"/>
  <c r="DE851" i="80"/>
  <c r="DB851" i="80"/>
  <c r="DC851" i="80" s="1"/>
  <c r="DA851" i="80"/>
  <c r="BV851" i="80"/>
  <c r="BP851" i="80"/>
  <c r="BU851" i="80" s="1"/>
  <c r="BJ851" i="80"/>
  <c r="BD851" i="80"/>
  <c r="BF851" i="80" s="1"/>
  <c r="AV851" i="80"/>
  <c r="AS851" i="80"/>
  <c r="AR851" i="80"/>
  <c r="AO851" i="80"/>
  <c r="AP851" i="80" s="1"/>
  <c r="AK851" i="80"/>
  <c r="AL851" i="80" s="1"/>
  <c r="AJ851" i="80"/>
  <c r="AM851" i="80" s="1"/>
  <c r="AE851" i="80"/>
  <c r="AD851" i="80"/>
  <c r="AZ851" i="80" s="1"/>
  <c r="AC851" i="80"/>
  <c r="AA851" i="80"/>
  <c r="EA850" i="80"/>
  <c r="EB850" i="80" s="1"/>
  <c r="EE850" i="80" s="1"/>
  <c r="DX850" i="80"/>
  <c r="DY850" i="80" s="1"/>
  <c r="DW850" i="80"/>
  <c r="DT850" i="80"/>
  <c r="DU850" i="80" s="1"/>
  <c r="DS850" i="80"/>
  <c r="DI850" i="80"/>
  <c r="DJ850" i="80" s="1"/>
  <c r="DK850" i="80" s="1"/>
  <c r="DF850" i="80"/>
  <c r="DG850" i="80" s="1"/>
  <c r="DE850" i="80"/>
  <c r="DB850" i="80"/>
  <c r="DC850" i="80" s="1"/>
  <c r="DA850" i="80"/>
  <c r="BV850" i="80"/>
  <c r="BZ850" i="80" s="1"/>
  <c r="BP850" i="80"/>
  <c r="BJ850" i="80"/>
  <c r="BN850" i="80" s="1"/>
  <c r="BD850" i="80"/>
  <c r="BI850" i="80" s="1"/>
  <c r="AV850" i="80"/>
  <c r="AS850" i="80"/>
  <c r="AR850" i="80"/>
  <c r="AK850" i="80"/>
  <c r="AL850" i="80" s="1"/>
  <c r="AJ850" i="80"/>
  <c r="AM850" i="80" s="1"/>
  <c r="AD850" i="80"/>
  <c r="AC850" i="80"/>
  <c r="AA850" i="80"/>
  <c r="EA849" i="80"/>
  <c r="EB849" i="80" s="1"/>
  <c r="DX849" i="80"/>
  <c r="DY849" i="80" s="1"/>
  <c r="DW849" i="80"/>
  <c r="DT849" i="80"/>
  <c r="DU849" i="80" s="1"/>
  <c r="DS849" i="80"/>
  <c r="DI849" i="80"/>
  <c r="DJ849" i="80" s="1"/>
  <c r="DK849" i="80" s="1"/>
  <c r="DF849" i="80"/>
  <c r="DG849" i="80" s="1"/>
  <c r="DE849" i="80"/>
  <c r="DB849" i="80"/>
  <c r="DC849" i="80" s="1"/>
  <c r="DA849" i="80"/>
  <c r="BV849" i="80"/>
  <c r="BP849" i="80"/>
  <c r="BQ849" i="80" s="1"/>
  <c r="BJ849" i="80"/>
  <c r="BN849" i="80" s="1"/>
  <c r="BD849" i="80"/>
  <c r="BH849" i="80" s="1"/>
  <c r="AV849" i="80"/>
  <c r="AS849" i="80"/>
  <c r="AR849" i="80"/>
  <c r="AK849" i="80"/>
  <c r="AL849" i="80" s="1"/>
  <c r="AJ849" i="80"/>
  <c r="AM849" i="80" s="1"/>
  <c r="AD849" i="80"/>
  <c r="AZ849" i="80" s="1"/>
  <c r="AC849" i="80"/>
  <c r="AA849" i="80"/>
  <c r="EA848" i="80"/>
  <c r="EB848" i="80" s="1"/>
  <c r="EC848" i="80" s="1"/>
  <c r="DX848" i="80"/>
  <c r="DY848" i="80" s="1"/>
  <c r="DW848" i="80"/>
  <c r="DT848" i="80"/>
  <c r="DU848" i="80" s="1"/>
  <c r="DS848" i="80"/>
  <c r="DI848" i="80"/>
  <c r="DJ848" i="80" s="1"/>
  <c r="DN848" i="80" s="1"/>
  <c r="DF848" i="80"/>
  <c r="DG848" i="80" s="1"/>
  <c r="DE848" i="80"/>
  <c r="DB848" i="80"/>
  <c r="DC848" i="80" s="1"/>
  <c r="DA848" i="80"/>
  <c r="BV848" i="80"/>
  <c r="BX848" i="80" s="1"/>
  <c r="BP848" i="80"/>
  <c r="BT848" i="80" s="1"/>
  <c r="BJ848" i="80"/>
  <c r="BO848" i="80" s="1"/>
  <c r="BD848" i="80"/>
  <c r="BH848" i="80" s="1"/>
  <c r="AV848" i="80"/>
  <c r="AS848" i="80"/>
  <c r="AR848" i="80"/>
  <c r="AK848" i="80"/>
  <c r="AL848" i="80" s="1"/>
  <c r="AJ848" i="80"/>
  <c r="AM848" i="80" s="1"/>
  <c r="AD848" i="80"/>
  <c r="AE848" i="80" s="1"/>
  <c r="AC848" i="80"/>
  <c r="AA848" i="80"/>
  <c r="EA847" i="80"/>
  <c r="EB847" i="80" s="1"/>
  <c r="EF847" i="80" s="1"/>
  <c r="DX847" i="80"/>
  <c r="DY847" i="80" s="1"/>
  <c r="DW847" i="80"/>
  <c r="DT847" i="80"/>
  <c r="DU847" i="80" s="1"/>
  <c r="DS847" i="80"/>
  <c r="DI847" i="80"/>
  <c r="DJ847" i="80" s="1"/>
  <c r="DM847" i="80" s="1"/>
  <c r="DF847" i="80"/>
  <c r="DG847" i="80" s="1"/>
  <c r="DE847" i="80"/>
  <c r="DB847" i="80"/>
  <c r="DC847" i="80" s="1"/>
  <c r="DA847" i="80"/>
  <c r="BV847" i="80"/>
  <c r="BP847" i="80"/>
  <c r="BQ847" i="80" s="1"/>
  <c r="BJ847" i="80"/>
  <c r="BD847" i="80"/>
  <c r="BF847" i="80" s="1"/>
  <c r="AV847" i="80"/>
  <c r="AS847" i="80"/>
  <c r="AR847" i="80"/>
  <c r="AK847" i="80"/>
  <c r="AL847" i="80" s="1"/>
  <c r="AJ847" i="80"/>
  <c r="AM847" i="80" s="1"/>
  <c r="AD847" i="80"/>
  <c r="AZ847" i="80" s="1"/>
  <c r="AC847" i="80"/>
  <c r="AA847" i="80"/>
  <c r="EA846" i="80"/>
  <c r="EB846" i="80" s="1"/>
  <c r="DX846" i="80"/>
  <c r="DY846" i="80" s="1"/>
  <c r="DW846" i="80"/>
  <c r="DT846" i="80"/>
  <c r="DU846" i="80" s="1"/>
  <c r="DS846" i="80"/>
  <c r="DI846" i="80"/>
  <c r="DJ846" i="80" s="1"/>
  <c r="DF846" i="80"/>
  <c r="DG846" i="80" s="1"/>
  <c r="DE846" i="80"/>
  <c r="DB846" i="80"/>
  <c r="DC846" i="80" s="1"/>
  <c r="DA846" i="80"/>
  <c r="BV846" i="80"/>
  <c r="BZ846" i="80" s="1"/>
  <c r="BP846" i="80"/>
  <c r="BU846" i="80" s="1"/>
  <c r="BJ846" i="80"/>
  <c r="BN846" i="80" s="1"/>
  <c r="BD846" i="80"/>
  <c r="BI846" i="80" s="1"/>
  <c r="AV846" i="80"/>
  <c r="AS846" i="80"/>
  <c r="AR846" i="80"/>
  <c r="AK846" i="80"/>
  <c r="AL846" i="80" s="1"/>
  <c r="AJ846" i="80"/>
  <c r="AM846" i="80" s="1"/>
  <c r="AD846" i="80"/>
  <c r="AC846" i="80"/>
  <c r="AA846" i="80"/>
  <c r="EA845" i="80"/>
  <c r="EB845" i="80" s="1"/>
  <c r="DX845" i="80"/>
  <c r="DY845" i="80" s="1"/>
  <c r="DW845" i="80"/>
  <c r="DT845" i="80"/>
  <c r="DU845" i="80" s="1"/>
  <c r="DS845" i="80"/>
  <c r="DI845" i="80"/>
  <c r="DJ845" i="80" s="1"/>
  <c r="DK845" i="80" s="1"/>
  <c r="DF845" i="80"/>
  <c r="DG845" i="80" s="1"/>
  <c r="DE845" i="80"/>
  <c r="DB845" i="80"/>
  <c r="DC845" i="80" s="1"/>
  <c r="DA845" i="80"/>
  <c r="BV845" i="80"/>
  <c r="BP845" i="80"/>
  <c r="BJ845" i="80"/>
  <c r="BN845" i="80" s="1"/>
  <c r="BD845" i="80"/>
  <c r="BH845" i="80" s="1"/>
  <c r="AV845" i="80"/>
  <c r="AS845" i="80"/>
  <c r="AR845" i="80"/>
  <c r="AO845" i="80"/>
  <c r="AP845" i="80" s="1"/>
  <c r="AK845" i="80"/>
  <c r="AL845" i="80" s="1"/>
  <c r="AJ845" i="80"/>
  <c r="AM845" i="80" s="1"/>
  <c r="AE845" i="80"/>
  <c r="AD845" i="80"/>
  <c r="AZ845" i="80" s="1"/>
  <c r="AC845" i="80"/>
  <c r="AA845" i="80"/>
  <c r="EA844" i="80"/>
  <c r="EB844" i="80" s="1"/>
  <c r="EC844" i="80" s="1"/>
  <c r="DX844" i="80"/>
  <c r="DY844" i="80" s="1"/>
  <c r="DW844" i="80"/>
  <c r="DT844" i="80"/>
  <c r="DU844" i="80" s="1"/>
  <c r="DS844" i="80"/>
  <c r="DI844" i="80"/>
  <c r="DJ844" i="80" s="1"/>
  <c r="DN844" i="80" s="1"/>
  <c r="DF844" i="80"/>
  <c r="DG844" i="80" s="1"/>
  <c r="DE844" i="80"/>
  <c r="DB844" i="80"/>
  <c r="DC844" i="80" s="1"/>
  <c r="DA844" i="80"/>
  <c r="BV844" i="80"/>
  <c r="BP844" i="80"/>
  <c r="BT844" i="80" s="1"/>
  <c r="BJ844" i="80"/>
  <c r="BO844" i="80" s="1"/>
  <c r="BD844" i="80"/>
  <c r="BH844" i="80" s="1"/>
  <c r="AV844" i="80"/>
  <c r="AS844" i="80"/>
  <c r="AR844" i="80"/>
  <c r="AK844" i="80"/>
  <c r="AL844" i="80" s="1"/>
  <c r="AJ844" i="80"/>
  <c r="AM844" i="80" s="1"/>
  <c r="AD844" i="80"/>
  <c r="AE844" i="80" s="1"/>
  <c r="AC844" i="80"/>
  <c r="AA844" i="80"/>
  <c r="EA843" i="80"/>
  <c r="EB843" i="80" s="1"/>
  <c r="EF843" i="80" s="1"/>
  <c r="DX843" i="80"/>
  <c r="DY843" i="80" s="1"/>
  <c r="DW843" i="80"/>
  <c r="DT843" i="80"/>
  <c r="DU843" i="80" s="1"/>
  <c r="DS843" i="80"/>
  <c r="DI843" i="80"/>
  <c r="DJ843" i="80" s="1"/>
  <c r="DM843" i="80" s="1"/>
  <c r="DF843" i="80"/>
  <c r="DG843" i="80" s="1"/>
  <c r="DE843" i="80"/>
  <c r="DB843" i="80"/>
  <c r="DC843" i="80" s="1"/>
  <c r="DA843" i="80"/>
  <c r="BV843" i="80"/>
  <c r="BP843" i="80"/>
  <c r="BU843" i="80" s="1"/>
  <c r="BJ843" i="80"/>
  <c r="BD843" i="80"/>
  <c r="BF843" i="80" s="1"/>
  <c r="AV843" i="80"/>
  <c r="AS843" i="80"/>
  <c r="AR843" i="80"/>
  <c r="AK843" i="80"/>
  <c r="AL843" i="80" s="1"/>
  <c r="AJ843" i="80"/>
  <c r="AM843" i="80" s="1"/>
  <c r="AD843" i="80"/>
  <c r="AZ843" i="80" s="1"/>
  <c r="AC843" i="80"/>
  <c r="AA843" i="80"/>
  <c r="EA842" i="80"/>
  <c r="EB842" i="80" s="1"/>
  <c r="EE842" i="80" s="1"/>
  <c r="DX842" i="80"/>
  <c r="DY842" i="80" s="1"/>
  <c r="DW842" i="80"/>
  <c r="DT842" i="80"/>
  <c r="DU842" i="80" s="1"/>
  <c r="DS842" i="80"/>
  <c r="DI842" i="80"/>
  <c r="DJ842" i="80" s="1"/>
  <c r="DF842" i="80"/>
  <c r="DG842" i="80" s="1"/>
  <c r="DE842" i="80"/>
  <c r="DB842" i="80"/>
  <c r="DC842" i="80" s="1"/>
  <c r="DA842" i="80"/>
  <c r="BV842" i="80"/>
  <c r="BZ842" i="80" s="1"/>
  <c r="BP842" i="80"/>
  <c r="BJ842" i="80"/>
  <c r="BN842" i="80" s="1"/>
  <c r="BD842" i="80"/>
  <c r="BI842" i="80" s="1"/>
  <c r="AV842" i="80"/>
  <c r="AS842" i="80"/>
  <c r="AR842" i="80"/>
  <c r="AK842" i="80"/>
  <c r="AL842" i="80" s="1"/>
  <c r="AJ842" i="80"/>
  <c r="AM842" i="80" s="1"/>
  <c r="AD842" i="80"/>
  <c r="AC842" i="80"/>
  <c r="AA842" i="80"/>
  <c r="EA841" i="80"/>
  <c r="EB841" i="80" s="1"/>
  <c r="DX841" i="80"/>
  <c r="DY841" i="80" s="1"/>
  <c r="DW841" i="80"/>
  <c r="DT841" i="80"/>
  <c r="DU841" i="80" s="1"/>
  <c r="DS841" i="80"/>
  <c r="DI841" i="80"/>
  <c r="DJ841" i="80" s="1"/>
  <c r="DF841" i="80"/>
  <c r="DG841" i="80" s="1"/>
  <c r="DE841" i="80"/>
  <c r="DB841" i="80"/>
  <c r="DC841" i="80" s="1"/>
  <c r="DA841" i="80"/>
  <c r="BV841" i="80"/>
  <c r="CB841" i="80" s="1"/>
  <c r="BP841" i="80"/>
  <c r="BJ841" i="80"/>
  <c r="BD841" i="80"/>
  <c r="BH841" i="80" s="1"/>
  <c r="AV841" i="80"/>
  <c r="AS841" i="80"/>
  <c r="AR841" i="80"/>
  <c r="AK841" i="80"/>
  <c r="AL841" i="80" s="1"/>
  <c r="AJ841" i="80"/>
  <c r="AM841" i="80" s="1"/>
  <c r="AD841" i="80"/>
  <c r="AZ841" i="80" s="1"/>
  <c r="AC841" i="80"/>
  <c r="AA841" i="80"/>
  <c r="EA840" i="80"/>
  <c r="EB840" i="80" s="1"/>
  <c r="DX840" i="80"/>
  <c r="DY840" i="80" s="1"/>
  <c r="DW840" i="80"/>
  <c r="DT840" i="80"/>
  <c r="DU840" i="80" s="1"/>
  <c r="DS840" i="80"/>
  <c r="DI840" i="80"/>
  <c r="DJ840" i="80" s="1"/>
  <c r="DL840" i="80" s="1"/>
  <c r="DF840" i="80"/>
  <c r="DG840" i="80" s="1"/>
  <c r="DE840" i="80"/>
  <c r="DB840" i="80"/>
  <c r="DC840" i="80" s="1"/>
  <c r="DA840" i="80"/>
  <c r="BV840" i="80"/>
  <c r="CB840" i="80" s="1"/>
  <c r="BP840" i="80"/>
  <c r="BJ840" i="80"/>
  <c r="BN840" i="80" s="1"/>
  <c r="BD840" i="80"/>
  <c r="BH840" i="80" s="1"/>
  <c r="AV840" i="80"/>
  <c r="AS840" i="80"/>
  <c r="AT840" i="80" s="1"/>
  <c r="AR840" i="80"/>
  <c r="AK840" i="80"/>
  <c r="AL840" i="80" s="1"/>
  <c r="AJ840" i="80"/>
  <c r="AM840" i="80" s="1"/>
  <c r="AD840" i="80"/>
  <c r="AZ840" i="80" s="1"/>
  <c r="AC840" i="80"/>
  <c r="AA840" i="80"/>
  <c r="EA839" i="80"/>
  <c r="EB839" i="80" s="1"/>
  <c r="ED839" i="80" s="1"/>
  <c r="DX839" i="80"/>
  <c r="DY839" i="80" s="1"/>
  <c r="DW839" i="80"/>
  <c r="DT839" i="80"/>
  <c r="DU839" i="80" s="1"/>
  <c r="DS839" i="80"/>
  <c r="DI839" i="80"/>
  <c r="DJ839" i="80" s="1"/>
  <c r="DF839" i="80"/>
  <c r="DG839" i="80" s="1"/>
  <c r="DE839" i="80"/>
  <c r="DB839" i="80"/>
  <c r="DC839" i="80" s="1"/>
  <c r="DA839" i="80"/>
  <c r="BV839" i="80"/>
  <c r="BP839" i="80"/>
  <c r="BU839" i="80" s="1"/>
  <c r="BJ839" i="80"/>
  <c r="BD839" i="80"/>
  <c r="BF839" i="80" s="1"/>
  <c r="AV839" i="80"/>
  <c r="AS839" i="80"/>
  <c r="AR839" i="80"/>
  <c r="AK839" i="80"/>
  <c r="AL839" i="80" s="1"/>
  <c r="AJ839" i="80"/>
  <c r="AM839" i="80" s="1"/>
  <c r="AD839" i="80"/>
  <c r="AZ839" i="80" s="1"/>
  <c r="AC839" i="80"/>
  <c r="AA839" i="80"/>
  <c r="EA838" i="80"/>
  <c r="EB838" i="80" s="1"/>
  <c r="EC838" i="80" s="1"/>
  <c r="DX838" i="80"/>
  <c r="DY838" i="80" s="1"/>
  <c r="DW838" i="80"/>
  <c r="DT838" i="80"/>
  <c r="DU838" i="80" s="1"/>
  <c r="DS838" i="80"/>
  <c r="DI838" i="80"/>
  <c r="DJ838" i="80" s="1"/>
  <c r="DN838" i="80" s="1"/>
  <c r="DF838" i="80"/>
  <c r="DG838" i="80" s="1"/>
  <c r="DE838" i="80"/>
  <c r="DB838" i="80"/>
  <c r="DC838" i="80" s="1"/>
  <c r="DA838" i="80"/>
  <c r="BV838" i="80"/>
  <c r="BP838" i="80"/>
  <c r="BR838" i="80" s="1"/>
  <c r="BJ838" i="80"/>
  <c r="BD838" i="80"/>
  <c r="BH838" i="80" s="1"/>
  <c r="AV838" i="80"/>
  <c r="AS838" i="80"/>
  <c r="AX838" i="80" s="1"/>
  <c r="AR838" i="80"/>
  <c r="AK838" i="80"/>
  <c r="AL838" i="80" s="1"/>
  <c r="AJ838" i="80"/>
  <c r="AM838" i="80" s="1"/>
  <c r="AD838" i="80"/>
  <c r="AN838" i="80" s="1"/>
  <c r="AQ838" i="80" s="1"/>
  <c r="AC838" i="80"/>
  <c r="AA838" i="80"/>
  <c r="EA837" i="80"/>
  <c r="EB837" i="80" s="1"/>
  <c r="DX837" i="80"/>
  <c r="DY837" i="80" s="1"/>
  <c r="DW837" i="80"/>
  <c r="DT837" i="80"/>
  <c r="DU837" i="80" s="1"/>
  <c r="DS837" i="80"/>
  <c r="DI837" i="80"/>
  <c r="DJ837" i="80" s="1"/>
  <c r="DM837" i="80" s="1"/>
  <c r="DF837" i="80"/>
  <c r="DG837" i="80" s="1"/>
  <c r="DE837" i="80"/>
  <c r="DB837" i="80"/>
  <c r="DC837" i="80" s="1"/>
  <c r="DA837" i="80"/>
  <c r="BV837" i="80"/>
  <c r="BP837" i="80"/>
  <c r="BJ837" i="80"/>
  <c r="BO837" i="80" s="1"/>
  <c r="BD837" i="80"/>
  <c r="BF837" i="80" s="1"/>
  <c r="AV837" i="80"/>
  <c r="AS837" i="80"/>
  <c r="AR837" i="80"/>
  <c r="AK837" i="80"/>
  <c r="AL837" i="80" s="1"/>
  <c r="AJ837" i="80"/>
  <c r="AM837" i="80" s="1"/>
  <c r="AD837" i="80"/>
  <c r="AZ837" i="80" s="1"/>
  <c r="AC837" i="80"/>
  <c r="AA837" i="80"/>
  <c r="EA836" i="80"/>
  <c r="EB836" i="80" s="1"/>
  <c r="DX836" i="80"/>
  <c r="DY836" i="80" s="1"/>
  <c r="DW836" i="80"/>
  <c r="DT836" i="80"/>
  <c r="DU836" i="80" s="1"/>
  <c r="DS836" i="80"/>
  <c r="DI836" i="80"/>
  <c r="DJ836" i="80" s="1"/>
  <c r="DN836" i="80" s="1"/>
  <c r="DP836" i="80" s="1"/>
  <c r="DF836" i="80"/>
  <c r="DG836" i="80" s="1"/>
  <c r="DE836" i="80"/>
  <c r="DB836" i="80"/>
  <c r="DC836" i="80" s="1"/>
  <c r="DA836" i="80"/>
  <c r="BV836" i="80"/>
  <c r="BX836" i="80" s="1"/>
  <c r="BP836" i="80"/>
  <c r="BJ836" i="80"/>
  <c r="BL836" i="80" s="1"/>
  <c r="BD836" i="80"/>
  <c r="BH836" i="80" s="1"/>
  <c r="AV836" i="80"/>
  <c r="AS836" i="80"/>
  <c r="CK836" i="80" s="1"/>
  <c r="CM836" i="80" s="1"/>
  <c r="AR836" i="80"/>
  <c r="AK836" i="80"/>
  <c r="AL836" i="80" s="1"/>
  <c r="AJ836" i="80"/>
  <c r="AM836" i="80" s="1"/>
  <c r="AD836" i="80"/>
  <c r="AZ836" i="80" s="1"/>
  <c r="AC836" i="80"/>
  <c r="AA836" i="80"/>
  <c r="EA835" i="80"/>
  <c r="EB835" i="80" s="1"/>
  <c r="ED835" i="80" s="1"/>
  <c r="DX835" i="80"/>
  <c r="DY835" i="80" s="1"/>
  <c r="DW835" i="80"/>
  <c r="DT835" i="80"/>
  <c r="DU835" i="80" s="1"/>
  <c r="DS835" i="80"/>
  <c r="DI835" i="80"/>
  <c r="DJ835" i="80" s="1"/>
  <c r="DM835" i="80" s="1"/>
  <c r="DF835" i="80"/>
  <c r="DG835" i="80" s="1"/>
  <c r="DE835" i="80"/>
  <c r="DB835" i="80"/>
  <c r="DC835" i="80" s="1"/>
  <c r="DA835" i="80"/>
  <c r="BV835" i="80"/>
  <c r="BZ835" i="80" s="1"/>
  <c r="BP835" i="80"/>
  <c r="BJ835" i="80"/>
  <c r="BD835" i="80"/>
  <c r="BH835" i="80" s="1"/>
  <c r="AV835" i="80"/>
  <c r="AS835" i="80"/>
  <c r="CK835" i="80" s="1"/>
  <c r="AR835" i="80"/>
  <c r="AK835" i="80"/>
  <c r="AL835" i="80" s="1"/>
  <c r="AJ835" i="80"/>
  <c r="AM835" i="80" s="1"/>
  <c r="AD835" i="80"/>
  <c r="AO835" i="80" s="1"/>
  <c r="AP835" i="80" s="1"/>
  <c r="AC835" i="80"/>
  <c r="AA835" i="80"/>
  <c r="EA834" i="80"/>
  <c r="EB834" i="80" s="1"/>
  <c r="EC834" i="80" s="1"/>
  <c r="DX834" i="80"/>
  <c r="DY834" i="80" s="1"/>
  <c r="DW834" i="80"/>
  <c r="DT834" i="80"/>
  <c r="DU834" i="80" s="1"/>
  <c r="DS834" i="80"/>
  <c r="DI834" i="80"/>
  <c r="DJ834" i="80" s="1"/>
  <c r="DF834" i="80"/>
  <c r="DG834" i="80" s="1"/>
  <c r="DE834" i="80"/>
  <c r="DB834" i="80"/>
  <c r="DC834" i="80" s="1"/>
  <c r="DA834" i="80"/>
  <c r="BV834" i="80"/>
  <c r="BZ834" i="80" s="1"/>
  <c r="BP834" i="80"/>
  <c r="BS834" i="80" s="1"/>
  <c r="BJ834" i="80"/>
  <c r="BN834" i="80" s="1"/>
  <c r="BD834" i="80"/>
  <c r="BH834" i="80" s="1"/>
  <c r="AV834" i="80"/>
  <c r="AS834" i="80"/>
  <c r="AR834" i="80"/>
  <c r="AK834" i="80"/>
  <c r="AL834" i="80" s="1"/>
  <c r="AJ834" i="80"/>
  <c r="AM834" i="80" s="1"/>
  <c r="AD834" i="80"/>
  <c r="AE834" i="80" s="1"/>
  <c r="AC834" i="80"/>
  <c r="AA834" i="80"/>
  <c r="EA833" i="80"/>
  <c r="EB833" i="80" s="1"/>
  <c r="DX833" i="80"/>
  <c r="DY833" i="80" s="1"/>
  <c r="DW833" i="80"/>
  <c r="DT833" i="80"/>
  <c r="DU833" i="80" s="1"/>
  <c r="DS833" i="80"/>
  <c r="DI833" i="80"/>
  <c r="DJ833" i="80" s="1"/>
  <c r="DF833" i="80"/>
  <c r="DG833" i="80" s="1"/>
  <c r="DE833" i="80"/>
  <c r="DB833" i="80"/>
  <c r="DC833" i="80" s="1"/>
  <c r="DA833" i="80"/>
  <c r="BV833" i="80"/>
  <c r="BP833" i="80"/>
  <c r="BT833" i="80" s="1"/>
  <c r="BJ833" i="80"/>
  <c r="BK833" i="80" s="1"/>
  <c r="BD833" i="80"/>
  <c r="BF833" i="80" s="1"/>
  <c r="AV833" i="80"/>
  <c r="AS833" i="80"/>
  <c r="AR833" i="80"/>
  <c r="AK833" i="80"/>
  <c r="AL833" i="80" s="1"/>
  <c r="AJ833" i="80"/>
  <c r="AM833" i="80" s="1"/>
  <c r="AD833" i="80"/>
  <c r="AN833" i="80" s="1"/>
  <c r="AQ833" i="80" s="1"/>
  <c r="AC833" i="80"/>
  <c r="AA833" i="80"/>
  <c r="EA832" i="80"/>
  <c r="EB832" i="80" s="1"/>
  <c r="DX832" i="80"/>
  <c r="DY832" i="80" s="1"/>
  <c r="DW832" i="80"/>
  <c r="DT832" i="80"/>
  <c r="DU832" i="80" s="1"/>
  <c r="DS832" i="80"/>
  <c r="DI832" i="80"/>
  <c r="DJ832" i="80" s="1"/>
  <c r="DF832" i="80"/>
  <c r="DG832" i="80" s="1"/>
  <c r="DE832" i="80"/>
  <c r="DB832" i="80"/>
  <c r="DC832" i="80" s="1"/>
  <c r="DA832" i="80"/>
  <c r="BV832" i="80"/>
  <c r="BY832" i="80" s="1"/>
  <c r="BP832" i="80"/>
  <c r="BT832" i="80" s="1"/>
  <c r="BJ832" i="80"/>
  <c r="BD832" i="80"/>
  <c r="BH832" i="80" s="1"/>
  <c r="AV832" i="80"/>
  <c r="AS832" i="80"/>
  <c r="CK832" i="80" s="1"/>
  <c r="CL832" i="80" s="1"/>
  <c r="AR832" i="80"/>
  <c r="AK832" i="80"/>
  <c r="AL832" i="80" s="1"/>
  <c r="AJ832" i="80"/>
  <c r="AM832" i="80" s="1"/>
  <c r="AD832" i="80"/>
  <c r="AN832" i="80" s="1"/>
  <c r="AQ832" i="80" s="1"/>
  <c r="AC832" i="80"/>
  <c r="AA832" i="80"/>
  <c r="EA831" i="80"/>
  <c r="EB831" i="80" s="1"/>
  <c r="EC831" i="80" s="1"/>
  <c r="DX831" i="80"/>
  <c r="DY831" i="80" s="1"/>
  <c r="DW831" i="80"/>
  <c r="DT831" i="80"/>
  <c r="DU831" i="80" s="1"/>
  <c r="DS831" i="80"/>
  <c r="DI831" i="80"/>
  <c r="DJ831" i="80" s="1"/>
  <c r="DN831" i="80" s="1"/>
  <c r="DF831" i="80"/>
  <c r="DG831" i="80" s="1"/>
  <c r="DE831" i="80"/>
  <c r="DB831" i="80"/>
  <c r="DC831" i="80" s="1"/>
  <c r="DA831" i="80"/>
  <c r="BV831" i="80"/>
  <c r="BY831" i="80" s="1"/>
  <c r="BP831" i="80"/>
  <c r="BU831" i="80" s="1"/>
  <c r="BJ831" i="80"/>
  <c r="BL831" i="80" s="1"/>
  <c r="BD831" i="80"/>
  <c r="BH831" i="80" s="1"/>
  <c r="AV831" i="80"/>
  <c r="AS831" i="80"/>
  <c r="AR831" i="80"/>
  <c r="AK831" i="80"/>
  <c r="AL831" i="80" s="1"/>
  <c r="AJ831" i="80"/>
  <c r="AM831" i="80" s="1"/>
  <c r="AD831" i="80"/>
  <c r="AE831" i="80" s="1"/>
  <c r="AC831" i="80"/>
  <c r="AA831" i="80"/>
  <c r="EA830" i="80"/>
  <c r="EB830" i="80" s="1"/>
  <c r="DX830" i="80"/>
  <c r="DY830" i="80" s="1"/>
  <c r="DW830" i="80"/>
  <c r="DT830" i="80"/>
  <c r="DU830" i="80" s="1"/>
  <c r="DS830" i="80"/>
  <c r="DI830" i="80"/>
  <c r="DJ830" i="80" s="1"/>
  <c r="DF830" i="80"/>
  <c r="DG830" i="80" s="1"/>
  <c r="DE830" i="80"/>
  <c r="DB830" i="80"/>
  <c r="DC830" i="80" s="1"/>
  <c r="DA830" i="80"/>
  <c r="BV830" i="80"/>
  <c r="BY830" i="80" s="1"/>
  <c r="BP830" i="80"/>
  <c r="BJ830" i="80"/>
  <c r="BL830" i="80" s="1"/>
  <c r="BD830" i="80"/>
  <c r="BH830" i="80" s="1"/>
  <c r="AV830" i="80"/>
  <c r="AS830" i="80"/>
  <c r="AR830" i="80"/>
  <c r="AK830" i="80"/>
  <c r="AL830" i="80" s="1"/>
  <c r="AJ830" i="80"/>
  <c r="AM830" i="80" s="1"/>
  <c r="AD830" i="80"/>
  <c r="AE830" i="80" s="1"/>
  <c r="AC830" i="80"/>
  <c r="AA830" i="80"/>
  <c r="EA829" i="80"/>
  <c r="EB829" i="80" s="1"/>
  <c r="EE829" i="80" s="1"/>
  <c r="DX829" i="80"/>
  <c r="DY829" i="80" s="1"/>
  <c r="DW829" i="80"/>
  <c r="DT829" i="80"/>
  <c r="DU829" i="80" s="1"/>
  <c r="DS829" i="80"/>
  <c r="DI829" i="80"/>
  <c r="DJ829" i="80" s="1"/>
  <c r="DL829" i="80" s="1"/>
  <c r="DF829" i="80"/>
  <c r="DG829" i="80" s="1"/>
  <c r="DE829" i="80"/>
  <c r="DB829" i="80"/>
  <c r="DC829" i="80" s="1"/>
  <c r="DA829" i="80"/>
  <c r="BV829" i="80"/>
  <c r="BP829" i="80"/>
  <c r="BJ829" i="80"/>
  <c r="BM829" i="80" s="1"/>
  <c r="BD829" i="80"/>
  <c r="BF829" i="80" s="1"/>
  <c r="AV829" i="80"/>
  <c r="AS829" i="80"/>
  <c r="AX829" i="80" s="1"/>
  <c r="AR829" i="80"/>
  <c r="AK829" i="80"/>
  <c r="AL829" i="80" s="1"/>
  <c r="AJ829" i="80"/>
  <c r="AM829" i="80" s="1"/>
  <c r="AD829" i="80"/>
  <c r="AZ829" i="80" s="1"/>
  <c r="AC829" i="80"/>
  <c r="AA829" i="80"/>
  <c r="EA828" i="80"/>
  <c r="EB828" i="80" s="1"/>
  <c r="DX828" i="80"/>
  <c r="DY828" i="80" s="1"/>
  <c r="DW828" i="80"/>
  <c r="DT828" i="80"/>
  <c r="DU828" i="80" s="1"/>
  <c r="DS828" i="80"/>
  <c r="DI828" i="80"/>
  <c r="DJ828" i="80" s="1"/>
  <c r="DK828" i="80" s="1"/>
  <c r="DF828" i="80"/>
  <c r="DG828" i="80" s="1"/>
  <c r="DE828" i="80"/>
  <c r="DB828" i="80"/>
  <c r="DC828" i="80" s="1"/>
  <c r="DA828" i="80"/>
  <c r="BV828" i="80"/>
  <c r="BY828" i="80" s="1"/>
  <c r="BP828" i="80"/>
  <c r="BU828" i="80" s="1"/>
  <c r="BJ828" i="80"/>
  <c r="BM828" i="80" s="1"/>
  <c r="BD828" i="80"/>
  <c r="BI828" i="80" s="1"/>
  <c r="AZ828" i="80"/>
  <c r="AV828" i="80"/>
  <c r="AS828" i="80"/>
  <c r="AR828" i="80"/>
  <c r="AN828" i="80"/>
  <c r="AQ828" i="80" s="1"/>
  <c r="AK828" i="80"/>
  <c r="AL828" i="80" s="1"/>
  <c r="AJ828" i="80"/>
  <c r="AM828" i="80" s="1"/>
  <c r="AD828" i="80"/>
  <c r="AC828" i="80"/>
  <c r="AA828" i="80"/>
  <c r="EA827" i="80"/>
  <c r="EB827" i="80" s="1"/>
  <c r="EC827" i="80" s="1"/>
  <c r="DX827" i="80"/>
  <c r="DY827" i="80" s="1"/>
  <c r="DW827" i="80"/>
  <c r="DT827" i="80"/>
  <c r="DU827" i="80" s="1"/>
  <c r="DS827" i="80"/>
  <c r="DI827" i="80"/>
  <c r="DJ827" i="80" s="1"/>
  <c r="DF827" i="80"/>
  <c r="DG827" i="80" s="1"/>
  <c r="DE827" i="80"/>
  <c r="DB827" i="80"/>
  <c r="DC827" i="80" s="1"/>
  <c r="DA827" i="80"/>
  <c r="BV827" i="80"/>
  <c r="CA827" i="80" s="1"/>
  <c r="BP827" i="80"/>
  <c r="BJ827" i="80"/>
  <c r="BK827" i="80" s="1"/>
  <c r="BD827" i="80"/>
  <c r="BH827" i="80" s="1"/>
  <c r="AV827" i="80"/>
  <c r="AS827" i="80"/>
  <c r="AR827" i="80"/>
  <c r="AK827" i="80"/>
  <c r="AL827" i="80" s="1"/>
  <c r="AJ827" i="80"/>
  <c r="AM827" i="80" s="1"/>
  <c r="AE827" i="80"/>
  <c r="AD827" i="80"/>
  <c r="AZ827" i="80" s="1"/>
  <c r="AC827" i="80"/>
  <c r="AA827" i="80"/>
  <c r="EA826" i="80"/>
  <c r="EB826" i="80" s="1"/>
  <c r="DX826" i="80"/>
  <c r="DY826" i="80" s="1"/>
  <c r="DW826" i="80"/>
  <c r="DT826" i="80"/>
  <c r="DU826" i="80" s="1"/>
  <c r="DS826" i="80"/>
  <c r="DI826" i="80"/>
  <c r="DJ826" i="80" s="1"/>
  <c r="DF826" i="80"/>
  <c r="DG826" i="80" s="1"/>
  <c r="DE826" i="80"/>
  <c r="DB826" i="80"/>
  <c r="DC826" i="80" s="1"/>
  <c r="DA826" i="80"/>
  <c r="BV826" i="80"/>
  <c r="CA826" i="80" s="1"/>
  <c r="BP826" i="80"/>
  <c r="BS826" i="80" s="1"/>
  <c r="BJ826" i="80"/>
  <c r="BO826" i="80" s="1"/>
  <c r="BD826" i="80"/>
  <c r="BG826" i="80" s="1"/>
  <c r="AV826" i="80"/>
  <c r="AS826" i="80"/>
  <c r="AR826" i="80"/>
  <c r="AK826" i="80"/>
  <c r="AL826" i="80" s="1"/>
  <c r="AJ826" i="80"/>
  <c r="AM826" i="80" s="1"/>
  <c r="AD826" i="80"/>
  <c r="AE826" i="80" s="1"/>
  <c r="AC826" i="80"/>
  <c r="AA826" i="80"/>
  <c r="EA825" i="80"/>
  <c r="EB825" i="80" s="1"/>
  <c r="DX825" i="80"/>
  <c r="DY825" i="80" s="1"/>
  <c r="DW825" i="80"/>
  <c r="DT825" i="80"/>
  <c r="DU825" i="80" s="1"/>
  <c r="DS825" i="80"/>
  <c r="DI825" i="80"/>
  <c r="DJ825" i="80" s="1"/>
  <c r="DF825" i="80"/>
  <c r="DG825" i="80" s="1"/>
  <c r="DE825" i="80"/>
  <c r="DB825" i="80"/>
  <c r="DC825" i="80" s="1"/>
  <c r="DA825" i="80"/>
  <c r="BV825" i="80"/>
  <c r="BP825" i="80"/>
  <c r="BJ825" i="80"/>
  <c r="BO825" i="80" s="1"/>
  <c r="BD825" i="80"/>
  <c r="BF825" i="80" s="1"/>
  <c r="AV825" i="80"/>
  <c r="AS825" i="80"/>
  <c r="AX825" i="80" s="1"/>
  <c r="AR825" i="80"/>
  <c r="AK825" i="80"/>
  <c r="AL825" i="80" s="1"/>
  <c r="AJ825" i="80"/>
  <c r="AM825" i="80" s="1"/>
  <c r="AD825" i="80"/>
  <c r="AZ825" i="80" s="1"/>
  <c r="AC825" i="80"/>
  <c r="AA825" i="80"/>
  <c r="EA824" i="80"/>
  <c r="EB824" i="80" s="1"/>
  <c r="DX824" i="80"/>
  <c r="DY824" i="80" s="1"/>
  <c r="DW824" i="80"/>
  <c r="DT824" i="80"/>
  <c r="DU824" i="80" s="1"/>
  <c r="DS824" i="80"/>
  <c r="DI824" i="80"/>
  <c r="DJ824" i="80" s="1"/>
  <c r="DK824" i="80" s="1"/>
  <c r="DF824" i="80"/>
  <c r="DG824" i="80" s="1"/>
  <c r="DE824" i="80"/>
  <c r="DB824" i="80"/>
  <c r="DC824" i="80" s="1"/>
  <c r="DA824" i="80"/>
  <c r="BV824" i="80"/>
  <c r="BP824" i="80"/>
  <c r="BU824" i="80" s="1"/>
  <c r="BJ824" i="80"/>
  <c r="BD824" i="80"/>
  <c r="BI824" i="80" s="1"/>
  <c r="AV824" i="80"/>
  <c r="AS824" i="80"/>
  <c r="CK824" i="80" s="1"/>
  <c r="AR824" i="80"/>
  <c r="AK824" i="80"/>
  <c r="AL824" i="80" s="1"/>
  <c r="AJ824" i="80"/>
  <c r="AM824" i="80" s="1"/>
  <c r="AD824" i="80"/>
  <c r="AZ824" i="80" s="1"/>
  <c r="AC824" i="80"/>
  <c r="AA824" i="80"/>
  <c r="EA823" i="80"/>
  <c r="EB823" i="80" s="1"/>
  <c r="EC823" i="80" s="1"/>
  <c r="DX823" i="80"/>
  <c r="DY823" i="80" s="1"/>
  <c r="DW823" i="80"/>
  <c r="DT823" i="80"/>
  <c r="DU823" i="80" s="1"/>
  <c r="DS823" i="80"/>
  <c r="DI823" i="80"/>
  <c r="DJ823" i="80" s="1"/>
  <c r="DF823" i="80"/>
  <c r="DG823" i="80" s="1"/>
  <c r="DE823" i="80"/>
  <c r="DB823" i="80"/>
  <c r="DC823" i="80" s="1"/>
  <c r="DA823" i="80"/>
  <c r="BV823" i="80"/>
  <c r="BP823" i="80"/>
  <c r="BT823" i="80" s="1"/>
  <c r="BJ823" i="80"/>
  <c r="BK823" i="80" s="1"/>
  <c r="BD823" i="80"/>
  <c r="BH823" i="80" s="1"/>
  <c r="AV823" i="80"/>
  <c r="AS823" i="80"/>
  <c r="AR823" i="80"/>
  <c r="AK823" i="80"/>
  <c r="AL823" i="80" s="1"/>
  <c r="AJ823" i="80"/>
  <c r="AM823" i="80" s="1"/>
  <c r="AD823" i="80"/>
  <c r="AZ823" i="80" s="1"/>
  <c r="AC823" i="80"/>
  <c r="AA823" i="80"/>
  <c r="EA822" i="80"/>
  <c r="EB822" i="80" s="1"/>
  <c r="DX822" i="80"/>
  <c r="DY822" i="80" s="1"/>
  <c r="DW822" i="80"/>
  <c r="DT822" i="80"/>
  <c r="DU822" i="80" s="1"/>
  <c r="DS822" i="80"/>
  <c r="DI822" i="80"/>
  <c r="DJ822" i="80" s="1"/>
  <c r="DF822" i="80"/>
  <c r="DG822" i="80" s="1"/>
  <c r="DE822" i="80"/>
  <c r="DB822" i="80"/>
  <c r="DC822" i="80" s="1"/>
  <c r="DA822" i="80"/>
  <c r="BV822" i="80"/>
  <c r="CA822" i="80" s="1"/>
  <c r="BP822" i="80"/>
  <c r="BJ822" i="80"/>
  <c r="BO822" i="80" s="1"/>
  <c r="BD822" i="80"/>
  <c r="AV822" i="80"/>
  <c r="AS822" i="80"/>
  <c r="AR822" i="80"/>
  <c r="AK822" i="80"/>
  <c r="AL822" i="80" s="1"/>
  <c r="AJ822" i="80"/>
  <c r="AM822" i="80" s="1"/>
  <c r="AD822" i="80"/>
  <c r="AC822" i="80"/>
  <c r="AA822" i="80"/>
  <c r="EA821" i="80"/>
  <c r="EB821" i="80" s="1"/>
  <c r="DX821" i="80"/>
  <c r="DY821" i="80" s="1"/>
  <c r="DW821" i="80"/>
  <c r="DT821" i="80"/>
  <c r="DU821" i="80" s="1"/>
  <c r="DS821" i="80"/>
  <c r="DI821" i="80"/>
  <c r="DJ821" i="80" s="1"/>
  <c r="DF821" i="80"/>
  <c r="DG821" i="80" s="1"/>
  <c r="DE821" i="80"/>
  <c r="DB821" i="80"/>
  <c r="DC821" i="80" s="1"/>
  <c r="DA821" i="80"/>
  <c r="BV821" i="80"/>
  <c r="BP821" i="80"/>
  <c r="BR821" i="80" s="1"/>
  <c r="BJ821" i="80"/>
  <c r="BD821" i="80"/>
  <c r="BF821" i="80" s="1"/>
  <c r="AV821" i="80"/>
  <c r="AS821" i="80"/>
  <c r="CK821" i="80" s="1"/>
  <c r="AR821" i="80"/>
  <c r="AK821" i="80"/>
  <c r="AL821" i="80" s="1"/>
  <c r="AJ821" i="80"/>
  <c r="AM821" i="80" s="1"/>
  <c r="AD821" i="80"/>
  <c r="AN821" i="80" s="1"/>
  <c r="AQ821" i="80" s="1"/>
  <c r="AC821" i="80"/>
  <c r="AA821" i="80"/>
  <c r="EA820" i="80"/>
  <c r="EB820" i="80" s="1"/>
  <c r="EC820" i="80" s="1"/>
  <c r="DX820" i="80"/>
  <c r="DY820" i="80" s="1"/>
  <c r="DW820" i="80"/>
  <c r="DT820" i="80"/>
  <c r="DU820" i="80" s="1"/>
  <c r="DS820" i="80"/>
  <c r="DI820" i="80"/>
  <c r="DJ820" i="80" s="1"/>
  <c r="DF820" i="80"/>
  <c r="DG820" i="80" s="1"/>
  <c r="DE820" i="80"/>
  <c r="DB820" i="80"/>
  <c r="DC820" i="80" s="1"/>
  <c r="DA820" i="80"/>
  <c r="BV820" i="80"/>
  <c r="BP820" i="80"/>
  <c r="BT820" i="80" s="1"/>
  <c r="BJ820" i="80"/>
  <c r="BD820" i="80"/>
  <c r="BG820" i="80" s="1"/>
  <c r="BC820" i="80"/>
  <c r="AV820" i="80"/>
  <c r="AS820" i="80"/>
  <c r="AY820" i="80" s="1"/>
  <c r="AR820" i="80"/>
  <c r="AK820" i="80"/>
  <c r="AL820" i="80" s="1"/>
  <c r="AJ820" i="80"/>
  <c r="AM820" i="80" s="1"/>
  <c r="AE820" i="80"/>
  <c r="AD820" i="80"/>
  <c r="AC820" i="80"/>
  <c r="AA820" i="80"/>
  <c r="EA819" i="80"/>
  <c r="EB819" i="80" s="1"/>
  <c r="DX819" i="80"/>
  <c r="DY819" i="80" s="1"/>
  <c r="DW819" i="80"/>
  <c r="DT819" i="80"/>
  <c r="DU819" i="80" s="1"/>
  <c r="DS819" i="80"/>
  <c r="DI819" i="80"/>
  <c r="DJ819" i="80" s="1"/>
  <c r="DF819" i="80"/>
  <c r="DG819" i="80" s="1"/>
  <c r="DE819" i="80"/>
  <c r="DB819" i="80"/>
  <c r="DC819" i="80" s="1"/>
  <c r="DA819" i="80"/>
  <c r="BV819" i="80"/>
  <c r="CA819" i="80" s="1"/>
  <c r="BP819" i="80"/>
  <c r="BU819" i="80" s="1"/>
  <c r="BJ819" i="80"/>
  <c r="BO819" i="80" s="1"/>
  <c r="BD819" i="80"/>
  <c r="BH819" i="80" s="1"/>
  <c r="AV819" i="80"/>
  <c r="AS819" i="80"/>
  <c r="AR819" i="80"/>
  <c r="AK819" i="80"/>
  <c r="AL819" i="80" s="1"/>
  <c r="AJ819" i="80"/>
  <c r="AM819" i="80" s="1"/>
  <c r="AD819" i="80"/>
  <c r="AE819" i="80" s="1"/>
  <c r="AC819" i="80"/>
  <c r="AA819" i="80"/>
  <c r="EA818" i="80"/>
  <c r="EB818" i="80" s="1"/>
  <c r="DX818" i="80"/>
  <c r="DY818" i="80" s="1"/>
  <c r="DW818" i="80"/>
  <c r="DT818" i="80"/>
  <c r="DU818" i="80" s="1"/>
  <c r="DS818" i="80"/>
  <c r="DI818" i="80"/>
  <c r="DJ818" i="80" s="1"/>
  <c r="DF818" i="80"/>
  <c r="DG818" i="80" s="1"/>
  <c r="DE818" i="80"/>
  <c r="DB818" i="80"/>
  <c r="DC818" i="80" s="1"/>
  <c r="DA818" i="80"/>
  <c r="BV818" i="80"/>
  <c r="BP818" i="80"/>
  <c r="BJ818" i="80"/>
  <c r="BD818" i="80"/>
  <c r="BF818" i="80" s="1"/>
  <c r="AV818" i="80"/>
  <c r="AS818" i="80"/>
  <c r="AX818" i="80" s="1"/>
  <c r="AR818" i="80"/>
  <c r="AK818" i="80"/>
  <c r="AL818" i="80" s="1"/>
  <c r="AJ818" i="80"/>
  <c r="AM818" i="80" s="1"/>
  <c r="AD818" i="80"/>
  <c r="AE818" i="80" s="1"/>
  <c r="AC818" i="80"/>
  <c r="AA818" i="80"/>
  <c r="EA817" i="80"/>
  <c r="EB817" i="80" s="1"/>
  <c r="DX817" i="80"/>
  <c r="DY817" i="80" s="1"/>
  <c r="DW817" i="80"/>
  <c r="DT817" i="80"/>
  <c r="DU817" i="80" s="1"/>
  <c r="DS817" i="80"/>
  <c r="DI817" i="80"/>
  <c r="DJ817" i="80" s="1"/>
  <c r="DN817" i="80" s="1"/>
  <c r="DF817" i="80"/>
  <c r="DG817" i="80" s="1"/>
  <c r="DE817" i="80"/>
  <c r="DB817" i="80"/>
  <c r="DC817" i="80" s="1"/>
  <c r="DA817" i="80"/>
  <c r="BV817" i="80"/>
  <c r="BP817" i="80"/>
  <c r="BT817" i="80" s="1"/>
  <c r="BJ817" i="80"/>
  <c r="BM817" i="80" s="1"/>
  <c r="BD817" i="80"/>
  <c r="AV817" i="80"/>
  <c r="AS817" i="80"/>
  <c r="AR817" i="80"/>
  <c r="AK817" i="80"/>
  <c r="AL817" i="80" s="1"/>
  <c r="AJ817" i="80"/>
  <c r="AM817" i="80" s="1"/>
  <c r="AE817" i="80"/>
  <c r="AD817" i="80"/>
  <c r="AZ817" i="80" s="1"/>
  <c r="AC817" i="80"/>
  <c r="AA817" i="80"/>
  <c r="EA816" i="80"/>
  <c r="EB816" i="80" s="1"/>
  <c r="EF816" i="80" s="1"/>
  <c r="DX816" i="80"/>
  <c r="DY816" i="80" s="1"/>
  <c r="DW816" i="80"/>
  <c r="DT816" i="80"/>
  <c r="DU816" i="80" s="1"/>
  <c r="DS816" i="80"/>
  <c r="DI816" i="80"/>
  <c r="DJ816" i="80" s="1"/>
  <c r="DF816" i="80"/>
  <c r="DG816" i="80" s="1"/>
  <c r="DE816" i="80"/>
  <c r="DB816" i="80"/>
  <c r="DC816" i="80" s="1"/>
  <c r="DA816" i="80"/>
  <c r="BV816" i="80"/>
  <c r="BP816" i="80"/>
  <c r="BR816" i="80" s="1"/>
  <c r="BJ816" i="80"/>
  <c r="BD816" i="80"/>
  <c r="BH816" i="80" s="1"/>
  <c r="AV816" i="80"/>
  <c r="AS816" i="80"/>
  <c r="AR816" i="80"/>
  <c r="AK816" i="80"/>
  <c r="AL816" i="80" s="1"/>
  <c r="AJ816" i="80"/>
  <c r="AM816" i="80" s="1"/>
  <c r="AD816" i="80"/>
  <c r="AZ816" i="80" s="1"/>
  <c r="AC816" i="80"/>
  <c r="AA816" i="80"/>
  <c r="EA815" i="80"/>
  <c r="EB815" i="80" s="1"/>
  <c r="EE815" i="80" s="1"/>
  <c r="DX815" i="80"/>
  <c r="DY815" i="80" s="1"/>
  <c r="DW815" i="80"/>
  <c r="DT815" i="80"/>
  <c r="DU815" i="80" s="1"/>
  <c r="DS815" i="80"/>
  <c r="DI815" i="80"/>
  <c r="DJ815" i="80" s="1"/>
  <c r="DL815" i="80" s="1"/>
  <c r="DF815" i="80"/>
  <c r="DG815" i="80" s="1"/>
  <c r="DE815" i="80"/>
  <c r="DB815" i="80"/>
  <c r="DC815" i="80" s="1"/>
  <c r="DA815" i="80"/>
  <c r="BV815" i="80"/>
  <c r="BP815" i="80"/>
  <c r="BJ815" i="80"/>
  <c r="BN815" i="80" s="1"/>
  <c r="BD815" i="80"/>
  <c r="BG815" i="80" s="1"/>
  <c r="AV815" i="80"/>
  <c r="AS815" i="80"/>
  <c r="AR815" i="80"/>
  <c r="AK815" i="80"/>
  <c r="AL815" i="80" s="1"/>
  <c r="AJ815" i="80"/>
  <c r="AM815" i="80" s="1"/>
  <c r="AD815" i="80"/>
  <c r="AC815" i="80"/>
  <c r="AA815" i="80"/>
  <c r="EA814" i="80"/>
  <c r="EB814" i="80" s="1"/>
  <c r="EE814" i="80" s="1"/>
  <c r="DX814" i="80"/>
  <c r="DY814" i="80" s="1"/>
  <c r="DW814" i="80"/>
  <c r="DT814" i="80"/>
  <c r="DU814" i="80" s="1"/>
  <c r="DS814" i="80"/>
  <c r="DI814" i="80"/>
  <c r="DJ814" i="80" s="1"/>
  <c r="DL814" i="80" s="1"/>
  <c r="DF814" i="80"/>
  <c r="DG814" i="80" s="1"/>
  <c r="DE814" i="80"/>
  <c r="DB814" i="80"/>
  <c r="DC814" i="80" s="1"/>
  <c r="DA814" i="80"/>
  <c r="BV814" i="80"/>
  <c r="BP814" i="80"/>
  <c r="BQ814" i="80" s="1"/>
  <c r="BJ814" i="80"/>
  <c r="BD814" i="80"/>
  <c r="BF814" i="80" s="1"/>
  <c r="AV814" i="80"/>
  <c r="AS814" i="80"/>
  <c r="AR814" i="80"/>
  <c r="AK814" i="80"/>
  <c r="AL814" i="80" s="1"/>
  <c r="AJ814" i="80"/>
  <c r="AM814" i="80" s="1"/>
  <c r="AD814" i="80"/>
  <c r="AZ814" i="80" s="1"/>
  <c r="AC814" i="80"/>
  <c r="AA814" i="80"/>
  <c r="EA813" i="80"/>
  <c r="EB813" i="80" s="1"/>
  <c r="DX813" i="80"/>
  <c r="DY813" i="80" s="1"/>
  <c r="DW813" i="80"/>
  <c r="DT813" i="80"/>
  <c r="DU813" i="80" s="1"/>
  <c r="DS813" i="80"/>
  <c r="DI813" i="80"/>
  <c r="DJ813" i="80" s="1"/>
  <c r="DF813" i="80"/>
  <c r="DG813" i="80" s="1"/>
  <c r="DE813" i="80"/>
  <c r="DB813" i="80"/>
  <c r="DC813" i="80" s="1"/>
  <c r="DA813" i="80"/>
  <c r="BV813" i="80"/>
  <c r="BP813" i="80"/>
  <c r="BJ813" i="80"/>
  <c r="BD813" i="80"/>
  <c r="BH813" i="80" s="1"/>
  <c r="AV813" i="80"/>
  <c r="AS813" i="80"/>
  <c r="AR813" i="80"/>
  <c r="AK813" i="80"/>
  <c r="AL813" i="80" s="1"/>
  <c r="AJ813" i="80"/>
  <c r="AM813" i="80" s="1"/>
  <c r="AE813" i="80"/>
  <c r="AD813" i="80"/>
  <c r="AZ813" i="80" s="1"/>
  <c r="AC813" i="80"/>
  <c r="AA813" i="80"/>
  <c r="EA812" i="80"/>
  <c r="EB812" i="80" s="1"/>
  <c r="EF812" i="80" s="1"/>
  <c r="DX812" i="80"/>
  <c r="DY812" i="80" s="1"/>
  <c r="DW812" i="80"/>
  <c r="DT812" i="80"/>
  <c r="DU812" i="80" s="1"/>
  <c r="DS812" i="80"/>
  <c r="DI812" i="80"/>
  <c r="DJ812" i="80" s="1"/>
  <c r="DM812" i="80" s="1"/>
  <c r="DF812" i="80"/>
  <c r="DG812" i="80" s="1"/>
  <c r="DE812" i="80"/>
  <c r="DB812" i="80"/>
  <c r="DC812" i="80" s="1"/>
  <c r="DA812" i="80"/>
  <c r="BV812" i="80"/>
  <c r="BW812" i="80" s="1"/>
  <c r="BP812" i="80"/>
  <c r="BJ812" i="80"/>
  <c r="BD812" i="80"/>
  <c r="BH812" i="80" s="1"/>
  <c r="AV812" i="80"/>
  <c r="AS812" i="80"/>
  <c r="AR812" i="80"/>
  <c r="AK812" i="80"/>
  <c r="AL812" i="80" s="1"/>
  <c r="AJ812" i="80"/>
  <c r="AM812" i="80" s="1"/>
  <c r="AD812" i="80"/>
  <c r="AZ812" i="80" s="1"/>
  <c r="AC812" i="80"/>
  <c r="AA812" i="80"/>
  <c r="EA811" i="80"/>
  <c r="EB811" i="80" s="1"/>
  <c r="EE811" i="80" s="1"/>
  <c r="DX811" i="80"/>
  <c r="DY811" i="80" s="1"/>
  <c r="DW811" i="80"/>
  <c r="DT811" i="80"/>
  <c r="DU811" i="80" s="1"/>
  <c r="DS811" i="80"/>
  <c r="DI811" i="80"/>
  <c r="DJ811" i="80" s="1"/>
  <c r="DL811" i="80" s="1"/>
  <c r="DF811" i="80"/>
  <c r="DG811" i="80" s="1"/>
  <c r="DE811" i="80"/>
  <c r="DB811" i="80"/>
  <c r="DC811" i="80" s="1"/>
  <c r="DA811" i="80"/>
  <c r="BV811" i="80"/>
  <c r="BP811" i="80"/>
  <c r="BJ811" i="80"/>
  <c r="BN811" i="80" s="1"/>
  <c r="BD811" i="80"/>
  <c r="BG811" i="80" s="1"/>
  <c r="AV811" i="80"/>
  <c r="AS811" i="80"/>
  <c r="AR811" i="80"/>
  <c r="AK811" i="80"/>
  <c r="AL811" i="80" s="1"/>
  <c r="AJ811" i="80"/>
  <c r="AM811" i="80" s="1"/>
  <c r="AD811" i="80"/>
  <c r="AC811" i="80"/>
  <c r="AA811" i="80"/>
  <c r="EA810" i="80"/>
  <c r="EB810" i="80" s="1"/>
  <c r="DX810" i="80"/>
  <c r="DY810" i="80" s="1"/>
  <c r="DW810" i="80"/>
  <c r="DT810" i="80"/>
  <c r="DU810" i="80" s="1"/>
  <c r="DS810" i="80"/>
  <c r="DI810" i="80"/>
  <c r="DJ810" i="80" s="1"/>
  <c r="DF810" i="80"/>
  <c r="DG810" i="80" s="1"/>
  <c r="DE810" i="80"/>
  <c r="DB810" i="80"/>
  <c r="DC810" i="80" s="1"/>
  <c r="DA810" i="80"/>
  <c r="BV810" i="80"/>
  <c r="BP810" i="80"/>
  <c r="BR810" i="80" s="1"/>
  <c r="BJ810" i="80"/>
  <c r="BL810" i="80" s="1"/>
  <c r="BD810" i="80"/>
  <c r="BF810" i="80" s="1"/>
  <c r="AV810" i="80"/>
  <c r="AS810" i="80"/>
  <c r="AR810" i="80"/>
  <c r="AK810" i="80"/>
  <c r="AL810" i="80" s="1"/>
  <c r="AJ810" i="80"/>
  <c r="AM810" i="80" s="1"/>
  <c r="AD810" i="80"/>
  <c r="AE810" i="80" s="1"/>
  <c r="AC810" i="80"/>
  <c r="AA810" i="80"/>
  <c r="EA809" i="80"/>
  <c r="EB809" i="80" s="1"/>
  <c r="DX809" i="80"/>
  <c r="DY809" i="80" s="1"/>
  <c r="DW809" i="80"/>
  <c r="DT809" i="80"/>
  <c r="DU809" i="80" s="1"/>
  <c r="DS809" i="80"/>
  <c r="DI809" i="80"/>
  <c r="DJ809" i="80" s="1"/>
  <c r="DN809" i="80" s="1"/>
  <c r="DF809" i="80"/>
  <c r="DG809" i="80" s="1"/>
  <c r="DE809" i="80"/>
  <c r="DB809" i="80"/>
  <c r="DC809" i="80" s="1"/>
  <c r="DA809" i="80"/>
  <c r="BV809" i="80"/>
  <c r="BP809" i="80"/>
  <c r="BT809" i="80" s="1"/>
  <c r="BJ809" i="80"/>
  <c r="BD809" i="80"/>
  <c r="BH809" i="80" s="1"/>
  <c r="AV809" i="80"/>
  <c r="AS809" i="80"/>
  <c r="CK809" i="80" s="1"/>
  <c r="CQ809" i="80" s="1"/>
  <c r="AR809" i="80"/>
  <c r="AK809" i="80"/>
  <c r="AL809" i="80" s="1"/>
  <c r="AJ809" i="80"/>
  <c r="AM809" i="80" s="1"/>
  <c r="AE809" i="80"/>
  <c r="AD809" i="80"/>
  <c r="CR809" i="80" s="1"/>
  <c r="CX809" i="80" s="1"/>
  <c r="AC809" i="80"/>
  <c r="AA809" i="80"/>
  <c r="EA808" i="80"/>
  <c r="EB808" i="80" s="1"/>
  <c r="EF808" i="80" s="1"/>
  <c r="DX808" i="80"/>
  <c r="DY808" i="80" s="1"/>
  <c r="DW808" i="80"/>
  <c r="DT808" i="80"/>
  <c r="DU808" i="80" s="1"/>
  <c r="DS808" i="80"/>
  <c r="DI808" i="80"/>
  <c r="DJ808" i="80" s="1"/>
  <c r="DM808" i="80" s="1"/>
  <c r="DF808" i="80"/>
  <c r="DG808" i="80" s="1"/>
  <c r="DE808" i="80"/>
  <c r="DB808" i="80"/>
  <c r="DC808" i="80" s="1"/>
  <c r="DA808" i="80"/>
  <c r="BV808" i="80"/>
  <c r="BP808" i="80"/>
  <c r="BT808" i="80" s="1"/>
  <c r="BJ808" i="80"/>
  <c r="BL808" i="80" s="1"/>
  <c r="BD808" i="80"/>
  <c r="BH808" i="80" s="1"/>
  <c r="AV808" i="80"/>
  <c r="AS808" i="80"/>
  <c r="AX808" i="80" s="1"/>
  <c r="AR808" i="80"/>
  <c r="AK808" i="80"/>
  <c r="AL808" i="80" s="1"/>
  <c r="AJ808" i="80"/>
  <c r="AM808" i="80" s="1"/>
  <c r="AD808" i="80"/>
  <c r="AZ808" i="80" s="1"/>
  <c r="AC808" i="80"/>
  <c r="AA808" i="80"/>
  <c r="EA807" i="80"/>
  <c r="EB807" i="80" s="1"/>
  <c r="DX807" i="80"/>
  <c r="DY807" i="80" s="1"/>
  <c r="DW807" i="80"/>
  <c r="DT807" i="80"/>
  <c r="DU807" i="80" s="1"/>
  <c r="DS807" i="80"/>
  <c r="DI807" i="80"/>
  <c r="DJ807" i="80" s="1"/>
  <c r="DL807" i="80" s="1"/>
  <c r="DF807" i="80"/>
  <c r="DG807" i="80" s="1"/>
  <c r="DE807" i="80"/>
  <c r="DB807" i="80"/>
  <c r="DC807" i="80" s="1"/>
  <c r="DA807" i="80"/>
  <c r="BV807" i="80"/>
  <c r="BZ807" i="80" s="1"/>
  <c r="BP807" i="80"/>
  <c r="BJ807" i="80"/>
  <c r="BN807" i="80" s="1"/>
  <c r="BD807" i="80"/>
  <c r="BG807" i="80" s="1"/>
  <c r="AV807" i="80"/>
  <c r="AS807" i="80"/>
  <c r="AY807" i="80" s="1"/>
  <c r="AR807" i="80"/>
  <c r="AK807" i="80"/>
  <c r="AL807" i="80" s="1"/>
  <c r="AJ807" i="80"/>
  <c r="AM807" i="80" s="1"/>
  <c r="AD807" i="80"/>
  <c r="AC807" i="80"/>
  <c r="AA807" i="80"/>
  <c r="EA806" i="80"/>
  <c r="EB806" i="80" s="1"/>
  <c r="DX806" i="80"/>
  <c r="DY806" i="80" s="1"/>
  <c r="DW806" i="80"/>
  <c r="DT806" i="80"/>
  <c r="DU806" i="80" s="1"/>
  <c r="DS806" i="80"/>
  <c r="DI806" i="80"/>
  <c r="DJ806" i="80" s="1"/>
  <c r="DK806" i="80" s="1"/>
  <c r="DF806" i="80"/>
  <c r="DG806" i="80" s="1"/>
  <c r="DE806" i="80"/>
  <c r="DB806" i="80"/>
  <c r="DC806" i="80" s="1"/>
  <c r="DA806" i="80"/>
  <c r="BV806" i="80"/>
  <c r="CB806" i="80" s="1"/>
  <c r="BP806" i="80"/>
  <c r="BU806" i="80" s="1"/>
  <c r="BJ806" i="80"/>
  <c r="BN806" i="80" s="1"/>
  <c r="BD806" i="80"/>
  <c r="BI806" i="80" s="1"/>
  <c r="AV806" i="80"/>
  <c r="AS806" i="80"/>
  <c r="AR806" i="80"/>
  <c r="AK806" i="80"/>
  <c r="AL806" i="80" s="1"/>
  <c r="AJ806" i="80"/>
  <c r="AM806" i="80" s="1"/>
  <c r="AD806" i="80"/>
  <c r="AZ806" i="80" s="1"/>
  <c r="AC806" i="80"/>
  <c r="AA806" i="80"/>
  <c r="EA805" i="80"/>
  <c r="EB805" i="80" s="1"/>
  <c r="EF805" i="80" s="1"/>
  <c r="DX805" i="80"/>
  <c r="DY805" i="80" s="1"/>
  <c r="DW805" i="80"/>
  <c r="DT805" i="80"/>
  <c r="DU805" i="80" s="1"/>
  <c r="DS805" i="80"/>
  <c r="DI805" i="80"/>
  <c r="DJ805" i="80" s="1"/>
  <c r="DF805" i="80"/>
  <c r="DG805" i="80" s="1"/>
  <c r="DE805" i="80"/>
  <c r="DB805" i="80"/>
  <c r="DC805" i="80" s="1"/>
  <c r="DA805" i="80"/>
  <c r="BV805" i="80"/>
  <c r="CB805" i="80" s="1"/>
  <c r="BP805" i="80"/>
  <c r="BJ805" i="80"/>
  <c r="BK805" i="80" s="1"/>
  <c r="BD805" i="80"/>
  <c r="BC805" i="80" s="1"/>
  <c r="AV805" i="80"/>
  <c r="AS805" i="80"/>
  <c r="AR805" i="80"/>
  <c r="AK805" i="80"/>
  <c r="AL805" i="80" s="1"/>
  <c r="AJ805" i="80"/>
  <c r="AM805" i="80" s="1"/>
  <c r="AE805" i="80"/>
  <c r="AD805" i="80"/>
  <c r="AZ805" i="80" s="1"/>
  <c r="AC805" i="80"/>
  <c r="AA805" i="80"/>
  <c r="EA804" i="80"/>
  <c r="EB804" i="80" s="1"/>
  <c r="DX804" i="80"/>
  <c r="DY804" i="80" s="1"/>
  <c r="DW804" i="80"/>
  <c r="DT804" i="80"/>
  <c r="DU804" i="80" s="1"/>
  <c r="DS804" i="80"/>
  <c r="DI804" i="80"/>
  <c r="DJ804" i="80" s="1"/>
  <c r="DL804" i="80" s="1"/>
  <c r="DF804" i="80"/>
  <c r="DG804" i="80" s="1"/>
  <c r="DE804" i="80"/>
  <c r="DB804" i="80"/>
  <c r="DC804" i="80" s="1"/>
  <c r="DA804" i="80"/>
  <c r="BV804" i="80"/>
  <c r="BP804" i="80"/>
  <c r="BJ804" i="80"/>
  <c r="BD804" i="80"/>
  <c r="BH804" i="80" s="1"/>
  <c r="AV804" i="80"/>
  <c r="AS804" i="80"/>
  <c r="AX804" i="80" s="1"/>
  <c r="AR804" i="80"/>
  <c r="AK804" i="80"/>
  <c r="AL804" i="80" s="1"/>
  <c r="AJ804" i="80"/>
  <c r="AM804" i="80" s="1"/>
  <c r="AE804" i="80"/>
  <c r="AD804" i="80"/>
  <c r="AC804" i="80"/>
  <c r="AA804" i="80"/>
  <c r="EA803" i="80"/>
  <c r="EB803" i="80" s="1"/>
  <c r="DX803" i="80"/>
  <c r="DY803" i="80" s="1"/>
  <c r="DW803" i="80"/>
  <c r="DT803" i="80"/>
  <c r="DU803" i="80" s="1"/>
  <c r="DS803" i="80"/>
  <c r="DI803" i="80"/>
  <c r="DJ803" i="80" s="1"/>
  <c r="DL803" i="80" s="1"/>
  <c r="DF803" i="80"/>
  <c r="DG803" i="80" s="1"/>
  <c r="DE803" i="80"/>
  <c r="DB803" i="80"/>
  <c r="DC803" i="80" s="1"/>
  <c r="DA803" i="80"/>
  <c r="BV803" i="80"/>
  <c r="BP803" i="80"/>
  <c r="BJ803" i="80"/>
  <c r="BD803" i="80"/>
  <c r="BG803" i="80" s="1"/>
  <c r="AV803" i="80"/>
  <c r="AS803" i="80"/>
  <c r="AR803" i="80"/>
  <c r="AK803" i="80"/>
  <c r="AL803" i="80" s="1"/>
  <c r="AJ803" i="80"/>
  <c r="AM803" i="80" s="1"/>
  <c r="AD803" i="80"/>
  <c r="AC803" i="80"/>
  <c r="AA803" i="80"/>
  <c r="EA802" i="80"/>
  <c r="EB802" i="80" s="1"/>
  <c r="DX802" i="80"/>
  <c r="DY802" i="80" s="1"/>
  <c r="DW802" i="80"/>
  <c r="DT802" i="80"/>
  <c r="DU802" i="80" s="1"/>
  <c r="DS802" i="80"/>
  <c r="DI802" i="80"/>
  <c r="DJ802" i="80" s="1"/>
  <c r="DN802" i="80" s="1"/>
  <c r="DF802" i="80"/>
  <c r="DG802" i="80" s="1"/>
  <c r="DE802" i="80"/>
  <c r="DB802" i="80"/>
  <c r="DC802" i="80" s="1"/>
  <c r="DA802" i="80"/>
  <c r="BV802" i="80"/>
  <c r="BP802" i="80"/>
  <c r="BJ802" i="80"/>
  <c r="BD802" i="80"/>
  <c r="BE802" i="80" s="1"/>
  <c r="AV802" i="80"/>
  <c r="AS802" i="80"/>
  <c r="CK802" i="80" s="1"/>
  <c r="AR802" i="80"/>
  <c r="AK802" i="80"/>
  <c r="AL802" i="80" s="1"/>
  <c r="AJ802" i="80"/>
  <c r="AM802" i="80" s="1"/>
  <c r="AD802" i="80"/>
  <c r="AZ802" i="80" s="1"/>
  <c r="AC802" i="80"/>
  <c r="AA802" i="80"/>
  <c r="EA801" i="80"/>
  <c r="EB801" i="80" s="1"/>
  <c r="DX801" i="80"/>
  <c r="DY801" i="80" s="1"/>
  <c r="DW801" i="80"/>
  <c r="DT801" i="80"/>
  <c r="DU801" i="80" s="1"/>
  <c r="DS801" i="80"/>
  <c r="DI801" i="80"/>
  <c r="DJ801" i="80" s="1"/>
  <c r="DF801" i="80"/>
  <c r="DG801" i="80" s="1"/>
  <c r="DE801" i="80"/>
  <c r="DB801" i="80"/>
  <c r="DC801" i="80" s="1"/>
  <c r="DA801" i="80"/>
  <c r="BV801" i="80"/>
  <c r="BP801" i="80"/>
  <c r="BT801" i="80" s="1"/>
  <c r="BJ801" i="80"/>
  <c r="BK801" i="80" s="1"/>
  <c r="BD801" i="80"/>
  <c r="BG801" i="80" s="1"/>
  <c r="AV801" i="80"/>
  <c r="AS801" i="80"/>
  <c r="AU801" i="80" s="1"/>
  <c r="AR801" i="80"/>
  <c r="AK801" i="80"/>
  <c r="AL801" i="80" s="1"/>
  <c r="AJ801" i="80"/>
  <c r="AM801" i="80" s="1"/>
  <c r="AE801" i="80"/>
  <c r="AD801" i="80"/>
  <c r="AZ801" i="80" s="1"/>
  <c r="AC801" i="80"/>
  <c r="AA801" i="80"/>
  <c r="EA800" i="80"/>
  <c r="EB800" i="80" s="1"/>
  <c r="DX800" i="80"/>
  <c r="DY800" i="80" s="1"/>
  <c r="DW800" i="80"/>
  <c r="DT800" i="80"/>
  <c r="DU800" i="80" s="1"/>
  <c r="DS800" i="80"/>
  <c r="DI800" i="80"/>
  <c r="DJ800" i="80" s="1"/>
  <c r="DL800" i="80" s="1"/>
  <c r="DF800" i="80"/>
  <c r="DG800" i="80" s="1"/>
  <c r="DE800" i="80"/>
  <c r="DB800" i="80"/>
  <c r="DC800" i="80" s="1"/>
  <c r="DA800" i="80"/>
  <c r="BV800" i="80"/>
  <c r="BP800" i="80"/>
  <c r="BT800" i="80" s="1"/>
  <c r="BJ800" i="80"/>
  <c r="BO800" i="80" s="1"/>
  <c r="BD800" i="80"/>
  <c r="BH800" i="80" s="1"/>
  <c r="AV800" i="80"/>
  <c r="AS800" i="80"/>
  <c r="AY800" i="80" s="1"/>
  <c r="AR800" i="80"/>
  <c r="AK800" i="80"/>
  <c r="AL800" i="80" s="1"/>
  <c r="AJ800" i="80"/>
  <c r="AM800" i="80" s="1"/>
  <c r="AE800" i="80"/>
  <c r="AD800" i="80"/>
  <c r="AC800" i="80"/>
  <c r="AA800" i="80"/>
  <c r="EA799" i="80"/>
  <c r="EB799" i="80" s="1"/>
  <c r="EE799" i="80" s="1"/>
  <c r="DX799" i="80"/>
  <c r="DY799" i="80" s="1"/>
  <c r="DW799" i="80"/>
  <c r="DT799" i="80"/>
  <c r="DU799" i="80" s="1"/>
  <c r="DS799" i="80"/>
  <c r="DI799" i="80"/>
  <c r="DJ799" i="80" s="1"/>
  <c r="DF799" i="80"/>
  <c r="DG799" i="80" s="1"/>
  <c r="DE799" i="80"/>
  <c r="DB799" i="80"/>
  <c r="DC799" i="80" s="1"/>
  <c r="DA799" i="80"/>
  <c r="BV799" i="80"/>
  <c r="BY799" i="80" s="1"/>
  <c r="BP799" i="80"/>
  <c r="BQ799" i="80" s="1"/>
  <c r="BJ799" i="80"/>
  <c r="BM799" i="80" s="1"/>
  <c r="BD799" i="80"/>
  <c r="BH799" i="80" s="1"/>
  <c r="AV799" i="80"/>
  <c r="AS799" i="80"/>
  <c r="AR799" i="80"/>
  <c r="AK799" i="80"/>
  <c r="AL799" i="80" s="1"/>
  <c r="AJ799" i="80"/>
  <c r="AM799" i="80" s="1"/>
  <c r="AD799" i="80"/>
  <c r="AZ799" i="80" s="1"/>
  <c r="AC799" i="80"/>
  <c r="AA799" i="80"/>
  <c r="EA798" i="80"/>
  <c r="EB798" i="80" s="1"/>
  <c r="DX798" i="80"/>
  <c r="DY798" i="80" s="1"/>
  <c r="DW798" i="80"/>
  <c r="DT798" i="80"/>
  <c r="DU798" i="80" s="1"/>
  <c r="DS798" i="80"/>
  <c r="DI798" i="80"/>
  <c r="DJ798" i="80" s="1"/>
  <c r="DF798" i="80"/>
  <c r="DG798" i="80" s="1"/>
  <c r="DE798" i="80"/>
  <c r="DB798" i="80"/>
  <c r="DC798" i="80" s="1"/>
  <c r="DA798" i="80"/>
  <c r="BV798" i="80"/>
  <c r="CA798" i="80" s="1"/>
  <c r="BP798" i="80"/>
  <c r="BR798" i="80" s="1"/>
  <c r="BJ798" i="80"/>
  <c r="BO798" i="80" s="1"/>
  <c r="BD798" i="80"/>
  <c r="BG798" i="80" s="1"/>
  <c r="AV798" i="80"/>
  <c r="AS798" i="80"/>
  <c r="AY798" i="80" s="1"/>
  <c r="AR798" i="80"/>
  <c r="AK798" i="80"/>
  <c r="AL798" i="80" s="1"/>
  <c r="AJ798" i="80"/>
  <c r="AM798" i="80" s="1"/>
  <c r="AD798" i="80"/>
  <c r="AE798" i="80" s="1"/>
  <c r="AC798" i="80"/>
  <c r="AA798" i="80"/>
  <c r="EA797" i="80"/>
  <c r="EB797" i="80" s="1"/>
  <c r="EC797" i="80" s="1"/>
  <c r="DX797" i="80"/>
  <c r="DY797" i="80" s="1"/>
  <c r="DW797" i="80"/>
  <c r="DT797" i="80"/>
  <c r="DU797" i="80" s="1"/>
  <c r="DS797" i="80"/>
  <c r="DI797" i="80"/>
  <c r="DJ797" i="80" s="1"/>
  <c r="DL797" i="80" s="1"/>
  <c r="DF797" i="80"/>
  <c r="DG797" i="80" s="1"/>
  <c r="DE797" i="80"/>
  <c r="DB797" i="80"/>
  <c r="DC797" i="80" s="1"/>
  <c r="DA797" i="80"/>
  <c r="BV797" i="80"/>
  <c r="BP797" i="80"/>
  <c r="BR797" i="80" s="1"/>
  <c r="BJ797" i="80"/>
  <c r="BL797" i="80" s="1"/>
  <c r="BD797" i="80"/>
  <c r="BF797" i="80" s="1"/>
  <c r="AV797" i="80"/>
  <c r="AS797" i="80"/>
  <c r="AX797" i="80" s="1"/>
  <c r="AR797" i="80"/>
  <c r="AN797" i="80"/>
  <c r="AQ797" i="80" s="1"/>
  <c r="AK797" i="80"/>
  <c r="AL797" i="80" s="1"/>
  <c r="AJ797" i="80"/>
  <c r="AM797" i="80" s="1"/>
  <c r="AD797" i="80"/>
  <c r="AE797" i="80" s="1"/>
  <c r="AC797" i="80"/>
  <c r="AA797" i="80"/>
  <c r="EA796" i="80"/>
  <c r="EB796" i="80" s="1"/>
  <c r="ED796" i="80" s="1"/>
  <c r="DX796" i="80"/>
  <c r="DY796" i="80" s="1"/>
  <c r="DW796" i="80"/>
  <c r="DT796" i="80"/>
  <c r="DU796" i="80" s="1"/>
  <c r="DS796" i="80"/>
  <c r="DI796" i="80"/>
  <c r="DJ796" i="80" s="1"/>
  <c r="DF796" i="80"/>
  <c r="DG796" i="80" s="1"/>
  <c r="DE796" i="80"/>
  <c r="DB796" i="80"/>
  <c r="DC796" i="80" s="1"/>
  <c r="DA796" i="80"/>
  <c r="BV796" i="80"/>
  <c r="BP796" i="80"/>
  <c r="BU796" i="80" s="1"/>
  <c r="BJ796" i="80"/>
  <c r="BM796" i="80" s="1"/>
  <c r="BD796" i="80"/>
  <c r="BI796" i="80" s="1"/>
  <c r="AV796" i="80"/>
  <c r="AS796" i="80"/>
  <c r="AY796" i="80" s="1"/>
  <c r="AR796" i="80"/>
  <c r="AK796" i="80"/>
  <c r="AL796" i="80" s="1"/>
  <c r="AJ796" i="80"/>
  <c r="AM796" i="80" s="1"/>
  <c r="AE796" i="80"/>
  <c r="AD796" i="80"/>
  <c r="AZ796" i="80" s="1"/>
  <c r="AC796" i="80"/>
  <c r="AA796" i="80"/>
  <c r="EA795" i="80"/>
  <c r="EB795" i="80" s="1"/>
  <c r="DX795" i="80"/>
  <c r="DY795" i="80" s="1"/>
  <c r="DW795" i="80"/>
  <c r="DT795" i="80"/>
  <c r="DU795" i="80" s="1"/>
  <c r="DS795" i="80"/>
  <c r="DI795" i="80"/>
  <c r="DJ795" i="80" s="1"/>
  <c r="DF795" i="80"/>
  <c r="DG795" i="80" s="1"/>
  <c r="DE795" i="80"/>
  <c r="DB795" i="80"/>
  <c r="DC795" i="80" s="1"/>
  <c r="DA795" i="80"/>
  <c r="BV795" i="80"/>
  <c r="CB795" i="80" s="1"/>
  <c r="BP795" i="80"/>
  <c r="BT795" i="80" s="1"/>
  <c r="BJ795" i="80"/>
  <c r="BL795" i="80" s="1"/>
  <c r="BD795" i="80"/>
  <c r="BH795" i="80" s="1"/>
  <c r="AV795" i="80"/>
  <c r="AS795" i="80"/>
  <c r="AX795" i="80" s="1"/>
  <c r="AR795" i="80"/>
  <c r="AK795" i="80"/>
  <c r="AL795" i="80" s="1"/>
  <c r="AJ795" i="80"/>
  <c r="AM795" i="80" s="1"/>
  <c r="AD795" i="80"/>
  <c r="AZ795" i="80" s="1"/>
  <c r="AC795" i="80"/>
  <c r="AA795" i="80"/>
  <c r="EA794" i="80"/>
  <c r="EB794" i="80" s="1"/>
  <c r="DX794" i="80"/>
  <c r="DY794" i="80" s="1"/>
  <c r="DW794" i="80"/>
  <c r="DT794" i="80"/>
  <c r="DU794" i="80" s="1"/>
  <c r="DS794" i="80"/>
  <c r="DI794" i="80"/>
  <c r="DJ794" i="80" s="1"/>
  <c r="DF794" i="80"/>
  <c r="DG794" i="80" s="1"/>
  <c r="DE794" i="80"/>
  <c r="DB794" i="80"/>
  <c r="DC794" i="80" s="1"/>
  <c r="DA794" i="80"/>
  <c r="BV794" i="80"/>
  <c r="CA794" i="80" s="1"/>
  <c r="BP794" i="80"/>
  <c r="BR794" i="80" s="1"/>
  <c r="BJ794" i="80"/>
  <c r="BO794" i="80" s="1"/>
  <c r="BD794" i="80"/>
  <c r="BG794" i="80" s="1"/>
  <c r="AV794" i="80"/>
  <c r="AS794" i="80"/>
  <c r="AY794" i="80" s="1"/>
  <c r="AR794" i="80"/>
  <c r="AO794" i="80"/>
  <c r="AP794" i="80" s="1"/>
  <c r="AK794" i="80"/>
  <c r="AL794" i="80" s="1"/>
  <c r="AJ794" i="80"/>
  <c r="AM794" i="80" s="1"/>
  <c r="AD794" i="80"/>
  <c r="AE794" i="80" s="1"/>
  <c r="AC794" i="80"/>
  <c r="AA794" i="80"/>
  <c r="EA793" i="80"/>
  <c r="EB793" i="80" s="1"/>
  <c r="DX793" i="80"/>
  <c r="DY793" i="80" s="1"/>
  <c r="DW793" i="80"/>
  <c r="DT793" i="80"/>
  <c r="DU793" i="80" s="1"/>
  <c r="DS793" i="80"/>
  <c r="DI793" i="80"/>
  <c r="DJ793" i="80" s="1"/>
  <c r="DL793" i="80" s="1"/>
  <c r="DF793" i="80"/>
  <c r="DG793" i="80" s="1"/>
  <c r="DE793" i="80"/>
  <c r="DB793" i="80"/>
  <c r="DC793" i="80" s="1"/>
  <c r="DA793" i="80"/>
  <c r="BV793" i="80"/>
  <c r="BP793" i="80"/>
  <c r="BR793" i="80" s="1"/>
  <c r="BJ793" i="80"/>
  <c r="BD793" i="80"/>
  <c r="BF793" i="80" s="1"/>
  <c r="AV793" i="80"/>
  <c r="AS793" i="80"/>
  <c r="AX793" i="80" s="1"/>
  <c r="AR793" i="80"/>
  <c r="AK793" i="80"/>
  <c r="AL793" i="80" s="1"/>
  <c r="AJ793" i="80"/>
  <c r="AM793" i="80" s="1"/>
  <c r="AD793" i="80"/>
  <c r="AN793" i="80" s="1"/>
  <c r="AQ793" i="80" s="1"/>
  <c r="AC793" i="80"/>
  <c r="AA793" i="80"/>
  <c r="EA792" i="80"/>
  <c r="EB792" i="80" s="1"/>
  <c r="ED792" i="80" s="1"/>
  <c r="DX792" i="80"/>
  <c r="DY792" i="80" s="1"/>
  <c r="DW792" i="80"/>
  <c r="DT792" i="80"/>
  <c r="DU792" i="80" s="1"/>
  <c r="DS792" i="80"/>
  <c r="DI792" i="80"/>
  <c r="DJ792" i="80" s="1"/>
  <c r="DF792" i="80"/>
  <c r="DG792" i="80" s="1"/>
  <c r="DE792" i="80"/>
  <c r="DB792" i="80"/>
  <c r="DC792" i="80" s="1"/>
  <c r="DA792" i="80"/>
  <c r="BV792" i="80"/>
  <c r="CB792" i="80" s="1"/>
  <c r="BP792" i="80"/>
  <c r="BJ792" i="80"/>
  <c r="BD792" i="80"/>
  <c r="BI792" i="80" s="1"/>
  <c r="AV792" i="80"/>
  <c r="AS792" i="80"/>
  <c r="AX792" i="80" s="1"/>
  <c r="AR792" i="80"/>
  <c r="AK792" i="80"/>
  <c r="AL792" i="80" s="1"/>
  <c r="AJ792" i="80"/>
  <c r="AM792" i="80" s="1"/>
  <c r="AE792" i="80"/>
  <c r="AD792" i="80"/>
  <c r="AZ792" i="80" s="1"/>
  <c r="AC792" i="80"/>
  <c r="AA792" i="80"/>
  <c r="EA791" i="80"/>
  <c r="EB791" i="80" s="1"/>
  <c r="DX791" i="80"/>
  <c r="DY791" i="80" s="1"/>
  <c r="DW791" i="80"/>
  <c r="DT791" i="80"/>
  <c r="DU791" i="80" s="1"/>
  <c r="DS791" i="80"/>
  <c r="DI791" i="80"/>
  <c r="DJ791" i="80" s="1"/>
  <c r="DF791" i="80"/>
  <c r="DG791" i="80" s="1"/>
  <c r="DE791" i="80"/>
  <c r="DB791" i="80"/>
  <c r="DC791" i="80" s="1"/>
  <c r="DA791" i="80"/>
  <c r="BV791" i="80"/>
  <c r="CB791" i="80" s="1"/>
  <c r="BP791" i="80"/>
  <c r="BJ791" i="80"/>
  <c r="BL791" i="80" s="1"/>
  <c r="BD791" i="80"/>
  <c r="BH791" i="80" s="1"/>
  <c r="AV791" i="80"/>
  <c r="AS791" i="80"/>
  <c r="AX791" i="80" s="1"/>
  <c r="AR791" i="80"/>
  <c r="AK791" i="80"/>
  <c r="AL791" i="80" s="1"/>
  <c r="AJ791" i="80"/>
  <c r="AM791" i="80" s="1"/>
  <c r="AD791" i="80"/>
  <c r="AZ791" i="80" s="1"/>
  <c r="AC791" i="80"/>
  <c r="AA791" i="80"/>
  <c r="EA790" i="80"/>
  <c r="EB790" i="80" s="1"/>
  <c r="DX790" i="80"/>
  <c r="DY790" i="80" s="1"/>
  <c r="DW790" i="80"/>
  <c r="DT790" i="80"/>
  <c r="DU790" i="80" s="1"/>
  <c r="DS790" i="80"/>
  <c r="DI790" i="80"/>
  <c r="DJ790" i="80" s="1"/>
  <c r="DF790" i="80"/>
  <c r="DG790" i="80" s="1"/>
  <c r="DE790" i="80"/>
  <c r="DB790" i="80"/>
  <c r="DC790" i="80" s="1"/>
  <c r="DA790" i="80"/>
  <c r="BV790" i="80"/>
  <c r="CA790" i="80" s="1"/>
  <c r="BP790" i="80"/>
  <c r="BJ790" i="80"/>
  <c r="BD790" i="80"/>
  <c r="BG790" i="80" s="1"/>
  <c r="AV790" i="80"/>
  <c r="AS790" i="80"/>
  <c r="AY790" i="80" s="1"/>
  <c r="AR790" i="80"/>
  <c r="AK790" i="80"/>
  <c r="AL790" i="80" s="1"/>
  <c r="AJ790" i="80"/>
  <c r="AM790" i="80" s="1"/>
  <c r="AD790" i="80"/>
  <c r="AE790" i="80" s="1"/>
  <c r="AC790" i="80"/>
  <c r="AA790" i="80"/>
  <c r="EA789" i="80"/>
  <c r="EB789" i="80" s="1"/>
  <c r="DX789" i="80"/>
  <c r="DY789" i="80" s="1"/>
  <c r="DW789" i="80"/>
  <c r="DT789" i="80"/>
  <c r="DU789" i="80" s="1"/>
  <c r="DS789" i="80"/>
  <c r="DI789" i="80"/>
  <c r="DJ789" i="80" s="1"/>
  <c r="DL789" i="80" s="1"/>
  <c r="DF789" i="80"/>
  <c r="DG789" i="80" s="1"/>
  <c r="DE789" i="80"/>
  <c r="DB789" i="80"/>
  <c r="DC789" i="80" s="1"/>
  <c r="DA789" i="80"/>
  <c r="BV789" i="80"/>
  <c r="BP789" i="80"/>
  <c r="BR789" i="80" s="1"/>
  <c r="BJ789" i="80"/>
  <c r="BN789" i="80" s="1"/>
  <c r="BD789" i="80"/>
  <c r="BF789" i="80" s="1"/>
  <c r="AV789" i="80"/>
  <c r="AS789" i="80"/>
  <c r="AX789" i="80" s="1"/>
  <c r="AR789" i="80"/>
  <c r="AK789" i="80"/>
  <c r="AL789" i="80" s="1"/>
  <c r="AJ789" i="80"/>
  <c r="AM789" i="80" s="1"/>
  <c r="AD789" i="80"/>
  <c r="AE789" i="80" s="1"/>
  <c r="AC789" i="80"/>
  <c r="AA789" i="80"/>
  <c r="EA788" i="80"/>
  <c r="EB788" i="80" s="1"/>
  <c r="ED788" i="80" s="1"/>
  <c r="DX788" i="80"/>
  <c r="DY788" i="80" s="1"/>
  <c r="DW788" i="80"/>
  <c r="DT788" i="80"/>
  <c r="DU788" i="80" s="1"/>
  <c r="DS788" i="80"/>
  <c r="DI788" i="80"/>
  <c r="DJ788" i="80" s="1"/>
  <c r="DF788" i="80"/>
  <c r="DG788" i="80" s="1"/>
  <c r="DE788" i="80"/>
  <c r="DB788" i="80"/>
  <c r="DC788" i="80" s="1"/>
  <c r="DA788" i="80"/>
  <c r="BV788" i="80"/>
  <c r="CB788" i="80" s="1"/>
  <c r="BP788" i="80"/>
  <c r="BU788" i="80" s="1"/>
  <c r="BJ788" i="80"/>
  <c r="BK788" i="80" s="1"/>
  <c r="BD788" i="80"/>
  <c r="BI788" i="80" s="1"/>
  <c r="AV788" i="80"/>
  <c r="AS788" i="80"/>
  <c r="AR788" i="80"/>
  <c r="AK788" i="80"/>
  <c r="AL788" i="80" s="1"/>
  <c r="AJ788" i="80"/>
  <c r="AM788" i="80" s="1"/>
  <c r="AE788" i="80"/>
  <c r="AD788" i="80"/>
  <c r="AZ788" i="80" s="1"/>
  <c r="AC788" i="80"/>
  <c r="AA788" i="80"/>
  <c r="EA787" i="80"/>
  <c r="EB787" i="80" s="1"/>
  <c r="DX787" i="80"/>
  <c r="DY787" i="80" s="1"/>
  <c r="DW787" i="80"/>
  <c r="DT787" i="80"/>
  <c r="DU787" i="80" s="1"/>
  <c r="DS787" i="80"/>
  <c r="DI787" i="80"/>
  <c r="DJ787" i="80" s="1"/>
  <c r="DF787" i="80"/>
  <c r="DG787" i="80" s="1"/>
  <c r="DE787" i="80"/>
  <c r="DB787" i="80"/>
  <c r="DC787" i="80" s="1"/>
  <c r="DA787" i="80"/>
  <c r="BV787" i="80"/>
  <c r="CB787" i="80" s="1"/>
  <c r="BP787" i="80"/>
  <c r="BS787" i="80" s="1"/>
  <c r="BJ787" i="80"/>
  <c r="BL787" i="80" s="1"/>
  <c r="BD787" i="80"/>
  <c r="BH787" i="80" s="1"/>
  <c r="AV787" i="80"/>
  <c r="AS787" i="80"/>
  <c r="CK787" i="80" s="1"/>
  <c r="AR787" i="80"/>
  <c r="AK787" i="80"/>
  <c r="AL787" i="80" s="1"/>
  <c r="AJ787" i="80"/>
  <c r="AM787" i="80" s="1"/>
  <c r="AD787" i="80"/>
  <c r="AZ787" i="80" s="1"/>
  <c r="AC787" i="80"/>
  <c r="AA787" i="80"/>
  <c r="EA786" i="80"/>
  <c r="EB786" i="80" s="1"/>
  <c r="DX786" i="80"/>
  <c r="DY786" i="80" s="1"/>
  <c r="DW786" i="80"/>
  <c r="DT786" i="80"/>
  <c r="DU786" i="80" s="1"/>
  <c r="DS786" i="80"/>
  <c r="DI786" i="80"/>
  <c r="DJ786" i="80" s="1"/>
  <c r="DF786" i="80"/>
  <c r="DG786" i="80" s="1"/>
  <c r="DE786" i="80"/>
  <c r="DB786" i="80"/>
  <c r="DC786" i="80" s="1"/>
  <c r="DA786" i="80"/>
  <c r="BV786" i="80"/>
  <c r="BP786" i="80"/>
  <c r="BJ786" i="80"/>
  <c r="BD786" i="80"/>
  <c r="BG786" i="80" s="1"/>
  <c r="AV786" i="80"/>
  <c r="AS786" i="80"/>
  <c r="AY786" i="80" s="1"/>
  <c r="AR786" i="80"/>
  <c r="AO786" i="80"/>
  <c r="AP786" i="80" s="1"/>
  <c r="AK786" i="80"/>
  <c r="AL786" i="80" s="1"/>
  <c r="AJ786" i="80"/>
  <c r="AM786" i="80" s="1"/>
  <c r="AD786" i="80"/>
  <c r="AE786" i="80" s="1"/>
  <c r="AC786" i="80"/>
  <c r="AA786" i="80"/>
  <c r="EA785" i="80"/>
  <c r="EB785" i="80" s="1"/>
  <c r="DX785" i="80"/>
  <c r="DY785" i="80" s="1"/>
  <c r="DW785" i="80"/>
  <c r="DT785" i="80"/>
  <c r="DU785" i="80" s="1"/>
  <c r="DS785" i="80"/>
  <c r="DI785" i="80"/>
  <c r="DJ785" i="80" s="1"/>
  <c r="DL785" i="80" s="1"/>
  <c r="DF785" i="80"/>
  <c r="DG785" i="80" s="1"/>
  <c r="DE785" i="80"/>
  <c r="DB785" i="80"/>
  <c r="DC785" i="80" s="1"/>
  <c r="DA785" i="80"/>
  <c r="BV785" i="80"/>
  <c r="BP785" i="80"/>
  <c r="BR785" i="80" s="1"/>
  <c r="BJ785" i="80"/>
  <c r="BM785" i="80" s="1"/>
  <c r="BD785" i="80"/>
  <c r="BF785" i="80" s="1"/>
  <c r="AV785" i="80"/>
  <c r="AS785" i="80"/>
  <c r="AX785" i="80" s="1"/>
  <c r="AR785" i="80"/>
  <c r="AK785" i="80"/>
  <c r="AL785" i="80" s="1"/>
  <c r="AJ785" i="80"/>
  <c r="AM785" i="80" s="1"/>
  <c r="AD785" i="80"/>
  <c r="AZ785" i="80" s="1"/>
  <c r="AC785" i="80"/>
  <c r="AA785" i="80"/>
  <c r="EA784" i="80"/>
  <c r="EB784" i="80" s="1"/>
  <c r="ED784" i="80" s="1"/>
  <c r="DX784" i="80"/>
  <c r="DY784" i="80" s="1"/>
  <c r="DW784" i="80"/>
  <c r="DT784" i="80"/>
  <c r="DU784" i="80" s="1"/>
  <c r="DS784" i="80"/>
  <c r="DI784" i="80"/>
  <c r="DJ784" i="80" s="1"/>
  <c r="DF784" i="80"/>
  <c r="DG784" i="80" s="1"/>
  <c r="DE784" i="80"/>
  <c r="DB784" i="80"/>
  <c r="DC784" i="80" s="1"/>
  <c r="DA784" i="80"/>
  <c r="BV784" i="80"/>
  <c r="BP784" i="80"/>
  <c r="BJ784" i="80"/>
  <c r="BL784" i="80" s="1"/>
  <c r="BD784" i="80"/>
  <c r="BI784" i="80" s="1"/>
  <c r="AV784" i="80"/>
  <c r="AS784" i="80"/>
  <c r="AU784" i="80" s="1"/>
  <c r="AR784" i="80"/>
  <c r="AK784" i="80"/>
  <c r="AL784" i="80" s="1"/>
  <c r="AJ784" i="80"/>
  <c r="AM784" i="80" s="1"/>
  <c r="AD784" i="80"/>
  <c r="AZ784" i="80" s="1"/>
  <c r="AC784" i="80"/>
  <c r="AA784" i="80"/>
  <c r="EA783" i="80"/>
  <c r="EB783" i="80" s="1"/>
  <c r="DX783" i="80"/>
  <c r="DY783" i="80" s="1"/>
  <c r="DW783" i="80"/>
  <c r="DT783" i="80"/>
  <c r="DU783" i="80" s="1"/>
  <c r="DS783" i="80"/>
  <c r="DI783" i="80"/>
  <c r="DJ783" i="80" s="1"/>
  <c r="DF783" i="80"/>
  <c r="DG783" i="80" s="1"/>
  <c r="DE783" i="80"/>
  <c r="DB783" i="80"/>
  <c r="DC783" i="80" s="1"/>
  <c r="DA783" i="80"/>
  <c r="BV783" i="80"/>
  <c r="CB783" i="80" s="1"/>
  <c r="BP783" i="80"/>
  <c r="BJ783" i="80"/>
  <c r="BL783" i="80" s="1"/>
  <c r="BD783" i="80"/>
  <c r="BH783" i="80" s="1"/>
  <c r="AV783" i="80"/>
  <c r="AS783" i="80"/>
  <c r="CK783" i="80" s="1"/>
  <c r="AR783" i="80"/>
  <c r="AK783" i="80"/>
  <c r="AL783" i="80" s="1"/>
  <c r="AJ783" i="80"/>
  <c r="AM783" i="80" s="1"/>
  <c r="AD783" i="80"/>
  <c r="AZ783" i="80" s="1"/>
  <c r="AC783" i="80"/>
  <c r="AA783" i="80"/>
  <c r="EA782" i="80"/>
  <c r="EB782" i="80" s="1"/>
  <c r="DX782" i="80"/>
  <c r="DY782" i="80" s="1"/>
  <c r="DW782" i="80"/>
  <c r="DT782" i="80"/>
  <c r="DU782" i="80" s="1"/>
  <c r="DS782" i="80"/>
  <c r="DI782" i="80"/>
  <c r="DJ782" i="80" s="1"/>
  <c r="DF782" i="80"/>
  <c r="DG782" i="80" s="1"/>
  <c r="DE782" i="80"/>
  <c r="DB782" i="80"/>
  <c r="DC782" i="80" s="1"/>
  <c r="DA782" i="80"/>
  <c r="BV782" i="80"/>
  <c r="BY782" i="80" s="1"/>
  <c r="BP782" i="80"/>
  <c r="BJ782" i="80"/>
  <c r="BO782" i="80" s="1"/>
  <c r="BD782" i="80"/>
  <c r="BG782" i="80" s="1"/>
  <c r="AV782" i="80"/>
  <c r="AS782" i="80"/>
  <c r="AY782" i="80" s="1"/>
  <c r="AR782" i="80"/>
  <c r="AO782" i="80"/>
  <c r="AP782" i="80" s="1"/>
  <c r="AK782" i="80"/>
  <c r="AL782" i="80" s="1"/>
  <c r="AJ782" i="80"/>
  <c r="AM782" i="80" s="1"/>
  <c r="AD782" i="80"/>
  <c r="AE782" i="80" s="1"/>
  <c r="AC782" i="80"/>
  <c r="AA782" i="80"/>
  <c r="EA781" i="80"/>
  <c r="EB781" i="80" s="1"/>
  <c r="DX781" i="80"/>
  <c r="DY781" i="80" s="1"/>
  <c r="DW781" i="80"/>
  <c r="DT781" i="80"/>
  <c r="DU781" i="80" s="1"/>
  <c r="DS781" i="80"/>
  <c r="DI781" i="80"/>
  <c r="DJ781" i="80" s="1"/>
  <c r="DL781" i="80" s="1"/>
  <c r="DF781" i="80"/>
  <c r="DG781" i="80" s="1"/>
  <c r="DE781" i="80"/>
  <c r="DB781" i="80"/>
  <c r="DC781" i="80" s="1"/>
  <c r="DA781" i="80"/>
  <c r="BV781" i="80"/>
  <c r="BZ781" i="80" s="1"/>
  <c r="BP781" i="80"/>
  <c r="BR781" i="80" s="1"/>
  <c r="BJ781" i="80"/>
  <c r="BD781" i="80"/>
  <c r="BF781" i="80" s="1"/>
  <c r="AV781" i="80"/>
  <c r="AS781" i="80"/>
  <c r="AX781" i="80" s="1"/>
  <c r="AR781" i="80"/>
  <c r="AK781" i="80"/>
  <c r="AL781" i="80" s="1"/>
  <c r="AJ781" i="80"/>
  <c r="AM781" i="80" s="1"/>
  <c r="AE781" i="80"/>
  <c r="AD781" i="80"/>
  <c r="AZ781" i="80" s="1"/>
  <c r="AC781" i="80"/>
  <c r="AA781" i="80"/>
  <c r="EA780" i="80"/>
  <c r="EB780" i="80" s="1"/>
  <c r="ED780" i="80" s="1"/>
  <c r="DX780" i="80"/>
  <c r="DY780" i="80" s="1"/>
  <c r="DW780" i="80"/>
  <c r="DT780" i="80"/>
  <c r="DU780" i="80" s="1"/>
  <c r="DS780" i="80"/>
  <c r="DI780" i="80"/>
  <c r="DJ780" i="80" s="1"/>
  <c r="DF780" i="80"/>
  <c r="DG780" i="80" s="1"/>
  <c r="DE780" i="80"/>
  <c r="DB780" i="80"/>
  <c r="DC780" i="80" s="1"/>
  <c r="DA780" i="80"/>
  <c r="BV780" i="80"/>
  <c r="BY780" i="80" s="1"/>
  <c r="BP780" i="80"/>
  <c r="BJ780" i="80"/>
  <c r="BD780" i="80"/>
  <c r="BI780" i="80" s="1"/>
  <c r="AV780" i="80"/>
  <c r="AS780" i="80"/>
  <c r="AY780" i="80" s="1"/>
  <c r="AR780" i="80"/>
  <c r="AK780" i="80"/>
  <c r="AL780" i="80" s="1"/>
  <c r="AJ780" i="80"/>
  <c r="AM780" i="80" s="1"/>
  <c r="AE780" i="80"/>
  <c r="AD780" i="80"/>
  <c r="AZ780" i="80" s="1"/>
  <c r="AC780" i="80"/>
  <c r="AA780" i="80"/>
  <c r="EA779" i="80"/>
  <c r="EB779" i="80" s="1"/>
  <c r="DX779" i="80"/>
  <c r="DY779" i="80" s="1"/>
  <c r="DW779" i="80"/>
  <c r="DT779" i="80"/>
  <c r="DU779" i="80" s="1"/>
  <c r="DS779" i="80"/>
  <c r="DI779" i="80"/>
  <c r="DJ779" i="80" s="1"/>
  <c r="DF779" i="80"/>
  <c r="DG779" i="80" s="1"/>
  <c r="DE779" i="80"/>
  <c r="DB779" i="80"/>
  <c r="DC779" i="80" s="1"/>
  <c r="DA779" i="80"/>
  <c r="BV779" i="80"/>
  <c r="CB779" i="80" s="1"/>
  <c r="BP779" i="80"/>
  <c r="BJ779" i="80"/>
  <c r="BL779" i="80" s="1"/>
  <c r="BD779" i="80"/>
  <c r="BH779" i="80" s="1"/>
  <c r="AV779" i="80"/>
  <c r="AS779" i="80"/>
  <c r="AR779" i="80"/>
  <c r="AK779" i="80"/>
  <c r="AL779" i="80" s="1"/>
  <c r="AJ779" i="80"/>
  <c r="AM779" i="80" s="1"/>
  <c r="AD779" i="80"/>
  <c r="AZ779" i="80" s="1"/>
  <c r="AC779" i="80"/>
  <c r="AA779" i="80"/>
  <c r="EA778" i="80"/>
  <c r="EB778" i="80" s="1"/>
  <c r="DX778" i="80"/>
  <c r="DY778" i="80" s="1"/>
  <c r="DW778" i="80"/>
  <c r="DT778" i="80"/>
  <c r="DU778" i="80" s="1"/>
  <c r="DS778" i="80"/>
  <c r="DI778" i="80"/>
  <c r="DJ778" i="80" s="1"/>
  <c r="DF778" i="80"/>
  <c r="DG778" i="80" s="1"/>
  <c r="DE778" i="80"/>
  <c r="DB778" i="80"/>
  <c r="DC778" i="80" s="1"/>
  <c r="DA778" i="80"/>
  <c r="BV778" i="80"/>
  <c r="BP778" i="80"/>
  <c r="BJ778" i="80"/>
  <c r="BO778" i="80" s="1"/>
  <c r="BD778" i="80"/>
  <c r="BG778" i="80" s="1"/>
  <c r="AV778" i="80"/>
  <c r="AS778" i="80"/>
  <c r="AY778" i="80" s="1"/>
  <c r="AR778" i="80"/>
  <c r="AK778" i="80"/>
  <c r="AL778" i="80" s="1"/>
  <c r="AJ778" i="80"/>
  <c r="AM778" i="80" s="1"/>
  <c r="AD778" i="80"/>
  <c r="AE778" i="80" s="1"/>
  <c r="AC778" i="80"/>
  <c r="AA778" i="80"/>
  <c r="EA777" i="80"/>
  <c r="EB777" i="80" s="1"/>
  <c r="DX777" i="80"/>
  <c r="DY777" i="80" s="1"/>
  <c r="DW777" i="80"/>
  <c r="DT777" i="80"/>
  <c r="DU777" i="80" s="1"/>
  <c r="DS777" i="80"/>
  <c r="DI777" i="80"/>
  <c r="DJ777" i="80" s="1"/>
  <c r="DL777" i="80" s="1"/>
  <c r="DF777" i="80"/>
  <c r="DG777" i="80" s="1"/>
  <c r="DE777" i="80"/>
  <c r="DB777" i="80"/>
  <c r="DC777" i="80" s="1"/>
  <c r="DA777" i="80"/>
  <c r="BV777" i="80"/>
  <c r="BZ777" i="80" s="1"/>
  <c r="BP777" i="80"/>
  <c r="BR777" i="80" s="1"/>
  <c r="BJ777" i="80"/>
  <c r="BD777" i="80"/>
  <c r="BF777" i="80" s="1"/>
  <c r="AV777" i="80"/>
  <c r="AS777" i="80"/>
  <c r="AX777" i="80" s="1"/>
  <c r="AR777" i="80"/>
  <c r="AK777" i="80"/>
  <c r="AL777" i="80" s="1"/>
  <c r="AJ777" i="80"/>
  <c r="AM777" i="80" s="1"/>
  <c r="AD777" i="80"/>
  <c r="AE777" i="80" s="1"/>
  <c r="AC777" i="80"/>
  <c r="AA777" i="80"/>
  <c r="EA776" i="80"/>
  <c r="EB776" i="80" s="1"/>
  <c r="ED776" i="80" s="1"/>
  <c r="DX776" i="80"/>
  <c r="DY776" i="80" s="1"/>
  <c r="DW776" i="80"/>
  <c r="DT776" i="80"/>
  <c r="DU776" i="80" s="1"/>
  <c r="DS776" i="80"/>
  <c r="DI776" i="80"/>
  <c r="DJ776" i="80" s="1"/>
  <c r="DF776" i="80"/>
  <c r="DG776" i="80" s="1"/>
  <c r="DE776" i="80"/>
  <c r="DB776" i="80"/>
  <c r="DC776" i="80" s="1"/>
  <c r="DA776" i="80"/>
  <c r="BV776" i="80"/>
  <c r="BP776" i="80"/>
  <c r="BJ776" i="80"/>
  <c r="BM776" i="80" s="1"/>
  <c r="BD776" i="80"/>
  <c r="BI776" i="80" s="1"/>
  <c r="AV776" i="80"/>
  <c r="AS776" i="80"/>
  <c r="CK776" i="80" s="1"/>
  <c r="AR776" i="80"/>
  <c r="AK776" i="80"/>
  <c r="AL776" i="80" s="1"/>
  <c r="AJ776" i="80"/>
  <c r="AM776" i="80" s="1"/>
  <c r="AE776" i="80"/>
  <c r="AD776" i="80"/>
  <c r="AZ776" i="80" s="1"/>
  <c r="AC776" i="80"/>
  <c r="AA776" i="80"/>
  <c r="EA775" i="80"/>
  <c r="EB775" i="80" s="1"/>
  <c r="DX775" i="80"/>
  <c r="DY775" i="80" s="1"/>
  <c r="DW775" i="80"/>
  <c r="DT775" i="80"/>
  <c r="DU775" i="80" s="1"/>
  <c r="DS775" i="80"/>
  <c r="DI775" i="80"/>
  <c r="DJ775" i="80" s="1"/>
  <c r="DF775" i="80"/>
  <c r="DG775" i="80" s="1"/>
  <c r="DE775" i="80"/>
  <c r="DB775" i="80"/>
  <c r="DC775" i="80" s="1"/>
  <c r="DA775" i="80"/>
  <c r="BV775" i="80"/>
  <c r="CB775" i="80" s="1"/>
  <c r="BP775" i="80"/>
  <c r="BJ775" i="80"/>
  <c r="BL775" i="80" s="1"/>
  <c r="BD775" i="80"/>
  <c r="BH775" i="80" s="1"/>
  <c r="AV775" i="80"/>
  <c r="AS775" i="80"/>
  <c r="CK775" i="80" s="1"/>
  <c r="AR775" i="80"/>
  <c r="AK775" i="80"/>
  <c r="AL775" i="80" s="1"/>
  <c r="AJ775" i="80"/>
  <c r="AM775" i="80" s="1"/>
  <c r="AD775" i="80"/>
  <c r="AZ775" i="80" s="1"/>
  <c r="BA775" i="80" s="1"/>
  <c r="BB775" i="80" s="1"/>
  <c r="AC775" i="80"/>
  <c r="AA775" i="80"/>
  <c r="EA774" i="80"/>
  <c r="EB774" i="80" s="1"/>
  <c r="DX774" i="80"/>
  <c r="DY774" i="80" s="1"/>
  <c r="DW774" i="80"/>
  <c r="DT774" i="80"/>
  <c r="DU774" i="80" s="1"/>
  <c r="DS774" i="80"/>
  <c r="DI774" i="80"/>
  <c r="DJ774" i="80" s="1"/>
  <c r="DF774" i="80"/>
  <c r="DG774" i="80" s="1"/>
  <c r="DE774" i="80"/>
  <c r="DB774" i="80"/>
  <c r="DC774" i="80" s="1"/>
  <c r="DA774" i="80"/>
  <c r="BV774" i="80"/>
  <c r="BP774" i="80"/>
  <c r="BJ774" i="80"/>
  <c r="BO774" i="80" s="1"/>
  <c r="BD774" i="80"/>
  <c r="BG774" i="80" s="1"/>
  <c r="AV774" i="80"/>
  <c r="AS774" i="80"/>
  <c r="AY774" i="80" s="1"/>
  <c r="AR774" i="80"/>
  <c r="AO774" i="80"/>
  <c r="AP774" i="80" s="1"/>
  <c r="AK774" i="80"/>
  <c r="AL774" i="80" s="1"/>
  <c r="AJ774" i="80"/>
  <c r="AM774" i="80" s="1"/>
  <c r="AD774" i="80"/>
  <c r="AE774" i="80" s="1"/>
  <c r="AC774" i="80"/>
  <c r="AA774" i="80"/>
  <c r="EA773" i="80"/>
  <c r="EB773" i="80" s="1"/>
  <c r="DX773" i="80"/>
  <c r="DY773" i="80" s="1"/>
  <c r="DW773" i="80"/>
  <c r="DT773" i="80"/>
  <c r="DU773" i="80" s="1"/>
  <c r="DS773" i="80"/>
  <c r="DI773" i="80"/>
  <c r="DJ773" i="80" s="1"/>
  <c r="DL773" i="80" s="1"/>
  <c r="DF773" i="80"/>
  <c r="DG773" i="80" s="1"/>
  <c r="DE773" i="80"/>
  <c r="DB773" i="80"/>
  <c r="DC773" i="80" s="1"/>
  <c r="DA773" i="80"/>
  <c r="BV773" i="80"/>
  <c r="BP773" i="80"/>
  <c r="BR773" i="80" s="1"/>
  <c r="BJ773" i="80"/>
  <c r="BD773" i="80"/>
  <c r="BF773" i="80" s="1"/>
  <c r="AV773" i="80"/>
  <c r="AS773" i="80"/>
  <c r="AX773" i="80" s="1"/>
  <c r="AR773" i="80"/>
  <c r="AK773" i="80"/>
  <c r="AL773" i="80" s="1"/>
  <c r="AJ773" i="80"/>
  <c r="AM773" i="80" s="1"/>
  <c r="AD773" i="80"/>
  <c r="AE773" i="80" s="1"/>
  <c r="AC773" i="80"/>
  <c r="AA773" i="80"/>
  <c r="EA772" i="80"/>
  <c r="EB772" i="80" s="1"/>
  <c r="ED772" i="80" s="1"/>
  <c r="DX772" i="80"/>
  <c r="DY772" i="80" s="1"/>
  <c r="DW772" i="80"/>
  <c r="DT772" i="80"/>
  <c r="DU772" i="80" s="1"/>
  <c r="DS772" i="80"/>
  <c r="DI772" i="80"/>
  <c r="DJ772" i="80" s="1"/>
  <c r="DF772" i="80"/>
  <c r="DG772" i="80" s="1"/>
  <c r="DE772" i="80"/>
  <c r="DB772" i="80"/>
  <c r="DC772" i="80" s="1"/>
  <c r="DA772" i="80"/>
  <c r="BV772" i="80"/>
  <c r="BP772" i="80"/>
  <c r="BJ772" i="80"/>
  <c r="BD772" i="80"/>
  <c r="BI772" i="80" s="1"/>
  <c r="AV772" i="80"/>
  <c r="AS772" i="80"/>
  <c r="AU772" i="80" s="1"/>
  <c r="AR772" i="80"/>
  <c r="AK772" i="80"/>
  <c r="AL772" i="80" s="1"/>
  <c r="AJ772" i="80"/>
  <c r="AM772" i="80" s="1"/>
  <c r="AD772" i="80"/>
  <c r="AE772" i="80" s="1"/>
  <c r="AC772" i="80"/>
  <c r="AA772" i="80"/>
  <c r="EA771" i="80"/>
  <c r="EB771" i="80" s="1"/>
  <c r="EE771" i="80" s="1"/>
  <c r="DX771" i="80"/>
  <c r="DY771" i="80" s="1"/>
  <c r="DW771" i="80"/>
  <c r="DT771" i="80"/>
  <c r="DU771" i="80" s="1"/>
  <c r="DS771" i="80"/>
  <c r="DI771" i="80"/>
  <c r="DJ771" i="80" s="1"/>
  <c r="DF771" i="80"/>
  <c r="DG771" i="80" s="1"/>
  <c r="DE771" i="80"/>
  <c r="DB771" i="80"/>
  <c r="DC771" i="80" s="1"/>
  <c r="DA771" i="80"/>
  <c r="BV771" i="80"/>
  <c r="BZ771" i="80" s="1"/>
  <c r="BP771" i="80"/>
  <c r="BJ771" i="80"/>
  <c r="BN771" i="80" s="1"/>
  <c r="BD771" i="80"/>
  <c r="BH771" i="80" s="1"/>
  <c r="BC771" i="80"/>
  <c r="AV771" i="80"/>
  <c r="AS771" i="80"/>
  <c r="AX771" i="80" s="1"/>
  <c r="AR771" i="80"/>
  <c r="AK771" i="80"/>
  <c r="AL771" i="80" s="1"/>
  <c r="AJ771" i="80"/>
  <c r="AM771" i="80" s="1"/>
  <c r="AD771" i="80"/>
  <c r="AC771" i="80"/>
  <c r="AA771" i="80"/>
  <c r="EA770" i="80"/>
  <c r="EB770" i="80" s="1"/>
  <c r="ED770" i="80" s="1"/>
  <c r="DX770" i="80"/>
  <c r="DY770" i="80" s="1"/>
  <c r="DW770" i="80"/>
  <c r="DT770" i="80"/>
  <c r="DU770" i="80" s="1"/>
  <c r="DS770" i="80"/>
  <c r="DI770" i="80"/>
  <c r="DJ770" i="80" s="1"/>
  <c r="DF770" i="80"/>
  <c r="DG770" i="80" s="1"/>
  <c r="DE770" i="80"/>
  <c r="DB770" i="80"/>
  <c r="DC770" i="80" s="1"/>
  <c r="DA770" i="80"/>
  <c r="BV770" i="80"/>
  <c r="BY770" i="80" s="1"/>
  <c r="BP770" i="80"/>
  <c r="BJ770" i="80"/>
  <c r="BF770" i="80"/>
  <c r="BD770" i="80"/>
  <c r="BG770" i="80" s="1"/>
  <c r="AV770" i="80"/>
  <c r="AS770" i="80"/>
  <c r="AT770" i="80" s="1"/>
  <c r="AR770" i="80"/>
  <c r="AK770" i="80"/>
  <c r="AL770" i="80" s="1"/>
  <c r="AJ770" i="80"/>
  <c r="AM770" i="80" s="1"/>
  <c r="AD770" i="80"/>
  <c r="AC770" i="80"/>
  <c r="AA770" i="80"/>
  <c r="EA769" i="80"/>
  <c r="EB769" i="80" s="1"/>
  <c r="EC769" i="80" s="1"/>
  <c r="DX769" i="80"/>
  <c r="DY769" i="80" s="1"/>
  <c r="DW769" i="80"/>
  <c r="DT769" i="80"/>
  <c r="DU769" i="80" s="1"/>
  <c r="DS769" i="80"/>
  <c r="DI769" i="80"/>
  <c r="DJ769" i="80" s="1"/>
  <c r="DF769" i="80"/>
  <c r="DG769" i="80" s="1"/>
  <c r="DE769" i="80"/>
  <c r="DB769" i="80"/>
  <c r="DC769" i="80" s="1"/>
  <c r="DA769" i="80"/>
  <c r="BV769" i="80"/>
  <c r="BX769" i="80" s="1"/>
  <c r="BP769" i="80"/>
  <c r="BJ769" i="80"/>
  <c r="BN769" i="80" s="1"/>
  <c r="BD769" i="80"/>
  <c r="BI769" i="80" s="1"/>
  <c r="AV769" i="80"/>
  <c r="AS769" i="80"/>
  <c r="AR769" i="80"/>
  <c r="AK769" i="80"/>
  <c r="AL769" i="80" s="1"/>
  <c r="AJ769" i="80"/>
  <c r="AM769" i="80" s="1"/>
  <c r="AD769" i="80"/>
  <c r="AE769" i="80" s="1"/>
  <c r="AC769" i="80"/>
  <c r="AA769" i="80"/>
  <c r="EA768" i="80"/>
  <c r="EB768" i="80" s="1"/>
  <c r="EC768" i="80" s="1"/>
  <c r="DX768" i="80"/>
  <c r="DY768" i="80" s="1"/>
  <c r="DW768" i="80"/>
  <c r="DT768" i="80"/>
  <c r="DU768" i="80" s="1"/>
  <c r="DS768" i="80"/>
  <c r="DI768" i="80"/>
  <c r="DJ768" i="80" s="1"/>
  <c r="DF768" i="80"/>
  <c r="DG768" i="80" s="1"/>
  <c r="DE768" i="80"/>
  <c r="DB768" i="80"/>
  <c r="DC768" i="80" s="1"/>
  <c r="DA768" i="80"/>
  <c r="BV768" i="80"/>
  <c r="BW768" i="80" s="1"/>
  <c r="BP768" i="80"/>
  <c r="BS768" i="80" s="1"/>
  <c r="BJ768" i="80"/>
  <c r="BD768" i="80"/>
  <c r="BG768" i="80" s="1"/>
  <c r="BC768" i="80"/>
  <c r="AV768" i="80"/>
  <c r="AS768" i="80"/>
  <c r="AR768" i="80"/>
  <c r="AK768" i="80"/>
  <c r="AL768" i="80" s="1"/>
  <c r="AJ768" i="80"/>
  <c r="AM768" i="80" s="1"/>
  <c r="AE768" i="80"/>
  <c r="AD768" i="80"/>
  <c r="AZ768" i="80" s="1"/>
  <c r="AC768" i="80"/>
  <c r="AA768" i="80"/>
  <c r="EA767" i="80"/>
  <c r="EB767" i="80" s="1"/>
  <c r="DX767" i="80"/>
  <c r="DY767" i="80" s="1"/>
  <c r="DW767" i="80"/>
  <c r="DT767" i="80"/>
  <c r="DU767" i="80" s="1"/>
  <c r="DS767" i="80"/>
  <c r="DI767" i="80"/>
  <c r="DJ767" i="80" s="1"/>
  <c r="DF767" i="80"/>
  <c r="DG767" i="80" s="1"/>
  <c r="DE767" i="80"/>
  <c r="DB767" i="80"/>
  <c r="DC767" i="80" s="1"/>
  <c r="DA767" i="80"/>
  <c r="BV767" i="80"/>
  <c r="CA767" i="80" s="1"/>
  <c r="BP767" i="80"/>
  <c r="BJ767" i="80"/>
  <c r="BD767" i="80"/>
  <c r="BH767" i="80" s="1"/>
  <c r="AV767" i="80"/>
  <c r="AS767" i="80"/>
  <c r="AR767" i="80"/>
  <c r="AK767" i="80"/>
  <c r="AL767" i="80" s="1"/>
  <c r="AJ767" i="80"/>
  <c r="AM767" i="80" s="1"/>
  <c r="AE767" i="80"/>
  <c r="AD767" i="80"/>
  <c r="AC767" i="80"/>
  <c r="AA767" i="80"/>
  <c r="EA766" i="80"/>
  <c r="EB766" i="80" s="1"/>
  <c r="DX766" i="80"/>
  <c r="DY766" i="80" s="1"/>
  <c r="DW766" i="80"/>
  <c r="DT766" i="80"/>
  <c r="DU766" i="80" s="1"/>
  <c r="DS766" i="80"/>
  <c r="DI766" i="80"/>
  <c r="DJ766" i="80" s="1"/>
  <c r="DF766" i="80"/>
  <c r="DG766" i="80" s="1"/>
  <c r="DE766" i="80"/>
  <c r="DB766" i="80"/>
  <c r="DC766" i="80" s="1"/>
  <c r="DA766" i="80"/>
  <c r="BV766" i="80"/>
  <c r="BP766" i="80"/>
  <c r="BU766" i="80" s="1"/>
  <c r="BJ766" i="80"/>
  <c r="BN766" i="80" s="1"/>
  <c r="BD766" i="80"/>
  <c r="BG766" i="80" s="1"/>
  <c r="AV766" i="80"/>
  <c r="AS766" i="80"/>
  <c r="CK766" i="80" s="1"/>
  <c r="AR766" i="80"/>
  <c r="AK766" i="80"/>
  <c r="AL766" i="80" s="1"/>
  <c r="AJ766" i="80"/>
  <c r="AM766" i="80" s="1"/>
  <c r="AD766" i="80"/>
  <c r="AC766" i="80"/>
  <c r="AA766" i="80"/>
  <c r="EA765" i="80"/>
  <c r="EB765" i="80" s="1"/>
  <c r="DX765" i="80"/>
  <c r="DY765" i="80" s="1"/>
  <c r="DW765" i="80"/>
  <c r="DT765" i="80"/>
  <c r="DU765" i="80" s="1"/>
  <c r="DS765" i="80"/>
  <c r="DI765" i="80"/>
  <c r="DJ765" i="80" s="1"/>
  <c r="DF765" i="80"/>
  <c r="DG765" i="80" s="1"/>
  <c r="DE765" i="80"/>
  <c r="DB765" i="80"/>
  <c r="DC765" i="80" s="1"/>
  <c r="DA765" i="80"/>
  <c r="BV765" i="80"/>
  <c r="BZ765" i="80" s="1"/>
  <c r="BP765" i="80"/>
  <c r="BU765" i="80" s="1"/>
  <c r="BJ765" i="80"/>
  <c r="BD765" i="80"/>
  <c r="BE765" i="80" s="1"/>
  <c r="AV765" i="80"/>
  <c r="AS765" i="80"/>
  <c r="AR765" i="80"/>
  <c r="AK765" i="80"/>
  <c r="AL765" i="80" s="1"/>
  <c r="AJ765" i="80"/>
  <c r="AM765" i="80" s="1"/>
  <c r="AD765" i="80"/>
  <c r="AN765" i="80" s="1"/>
  <c r="AQ765" i="80" s="1"/>
  <c r="AC765" i="80"/>
  <c r="AA765" i="80"/>
  <c r="EA764" i="80"/>
  <c r="EB764" i="80" s="1"/>
  <c r="DX764" i="80"/>
  <c r="DY764" i="80" s="1"/>
  <c r="DW764" i="80"/>
  <c r="DT764" i="80"/>
  <c r="DU764" i="80" s="1"/>
  <c r="DS764" i="80"/>
  <c r="DI764" i="80"/>
  <c r="DJ764" i="80" s="1"/>
  <c r="DF764" i="80"/>
  <c r="DG764" i="80" s="1"/>
  <c r="DE764" i="80"/>
  <c r="DB764" i="80"/>
  <c r="DC764" i="80" s="1"/>
  <c r="DA764" i="80"/>
  <c r="BV764" i="80"/>
  <c r="BP764" i="80"/>
  <c r="BT764" i="80" s="1"/>
  <c r="BJ764" i="80"/>
  <c r="BD764" i="80"/>
  <c r="BG764" i="80" s="1"/>
  <c r="AV764" i="80"/>
  <c r="AS764" i="80"/>
  <c r="AR764" i="80"/>
  <c r="AK764" i="80"/>
  <c r="AL764" i="80" s="1"/>
  <c r="AJ764" i="80"/>
  <c r="AM764" i="80" s="1"/>
  <c r="AD764" i="80"/>
  <c r="AE764" i="80" s="1"/>
  <c r="AC764" i="80"/>
  <c r="AA764" i="80"/>
  <c r="EA763" i="80"/>
  <c r="EB763" i="80" s="1"/>
  <c r="DX763" i="80"/>
  <c r="DY763" i="80" s="1"/>
  <c r="DW763" i="80"/>
  <c r="DT763" i="80"/>
  <c r="DU763" i="80" s="1"/>
  <c r="DS763" i="80"/>
  <c r="DI763" i="80"/>
  <c r="DJ763" i="80" s="1"/>
  <c r="DF763" i="80"/>
  <c r="DG763" i="80" s="1"/>
  <c r="DE763" i="80"/>
  <c r="DB763" i="80"/>
  <c r="DC763" i="80" s="1"/>
  <c r="DA763" i="80"/>
  <c r="BV763" i="80"/>
  <c r="BP763" i="80"/>
  <c r="BJ763" i="80"/>
  <c r="BD763" i="80"/>
  <c r="BH763" i="80" s="1"/>
  <c r="BC763" i="80"/>
  <c r="AV763" i="80"/>
  <c r="AS763" i="80"/>
  <c r="AR763" i="80"/>
  <c r="AK763" i="80"/>
  <c r="AL763" i="80" s="1"/>
  <c r="AJ763" i="80"/>
  <c r="AM763" i="80" s="1"/>
  <c r="AE763" i="80"/>
  <c r="AD763" i="80"/>
  <c r="AN763" i="80" s="1"/>
  <c r="AQ763" i="80" s="1"/>
  <c r="AC763" i="80"/>
  <c r="AA763" i="80"/>
  <c r="EA762" i="80"/>
  <c r="EB762" i="80" s="1"/>
  <c r="DX762" i="80"/>
  <c r="DY762" i="80" s="1"/>
  <c r="DW762" i="80"/>
  <c r="DT762" i="80"/>
  <c r="DU762" i="80" s="1"/>
  <c r="DS762" i="80"/>
  <c r="DI762" i="80"/>
  <c r="DJ762" i="80" s="1"/>
  <c r="DF762" i="80"/>
  <c r="DG762" i="80" s="1"/>
  <c r="DE762" i="80"/>
  <c r="DB762" i="80"/>
  <c r="DC762" i="80" s="1"/>
  <c r="DA762" i="80"/>
  <c r="BV762" i="80"/>
  <c r="CB762" i="80" s="1"/>
  <c r="BP762" i="80"/>
  <c r="BJ762" i="80"/>
  <c r="BL762" i="80" s="1"/>
  <c r="BD762" i="80"/>
  <c r="BH762" i="80" s="1"/>
  <c r="AV762" i="80"/>
  <c r="AS762" i="80"/>
  <c r="AT762" i="80" s="1"/>
  <c r="AR762" i="80"/>
  <c r="AK762" i="80"/>
  <c r="AL762" i="80" s="1"/>
  <c r="AJ762" i="80"/>
  <c r="AM762" i="80" s="1"/>
  <c r="AD762" i="80"/>
  <c r="AZ762" i="80" s="1"/>
  <c r="AC762" i="80"/>
  <c r="AA762" i="80"/>
  <c r="EA761" i="80"/>
  <c r="EB761" i="80" s="1"/>
  <c r="DX761" i="80"/>
  <c r="DY761" i="80" s="1"/>
  <c r="DW761" i="80"/>
  <c r="DT761" i="80"/>
  <c r="DU761" i="80" s="1"/>
  <c r="DS761" i="80"/>
  <c r="DI761" i="80"/>
  <c r="DJ761" i="80" s="1"/>
  <c r="DF761" i="80"/>
  <c r="DG761" i="80" s="1"/>
  <c r="DE761" i="80"/>
  <c r="DB761" i="80"/>
  <c r="DC761" i="80" s="1"/>
  <c r="DA761" i="80"/>
  <c r="BV761" i="80"/>
  <c r="BP761" i="80"/>
  <c r="BJ761" i="80"/>
  <c r="BD761" i="80"/>
  <c r="BF761" i="80" s="1"/>
  <c r="AV761" i="80"/>
  <c r="AS761" i="80"/>
  <c r="AY761" i="80" s="1"/>
  <c r="AR761" i="80"/>
  <c r="AK761" i="80"/>
  <c r="AL761" i="80" s="1"/>
  <c r="AJ761" i="80"/>
  <c r="AM761" i="80" s="1"/>
  <c r="AD761" i="80"/>
  <c r="AZ761" i="80" s="1"/>
  <c r="AC761" i="80"/>
  <c r="AA761" i="80"/>
  <c r="EA760" i="80"/>
  <c r="EB760" i="80" s="1"/>
  <c r="DX760" i="80"/>
  <c r="DY760" i="80" s="1"/>
  <c r="DW760" i="80"/>
  <c r="DT760" i="80"/>
  <c r="DU760" i="80" s="1"/>
  <c r="DS760" i="80"/>
  <c r="DI760" i="80"/>
  <c r="DJ760" i="80" s="1"/>
  <c r="DL760" i="80" s="1"/>
  <c r="DF760" i="80"/>
  <c r="DG760" i="80" s="1"/>
  <c r="DE760" i="80"/>
  <c r="DB760" i="80"/>
  <c r="DC760" i="80" s="1"/>
  <c r="DA760" i="80"/>
  <c r="BV760" i="80"/>
  <c r="CB760" i="80" s="1"/>
  <c r="BP760" i="80"/>
  <c r="BR760" i="80" s="1"/>
  <c r="BJ760" i="80"/>
  <c r="BD760" i="80"/>
  <c r="BF760" i="80" s="1"/>
  <c r="AV760" i="80"/>
  <c r="AS760" i="80"/>
  <c r="AR760" i="80"/>
  <c r="AN760" i="80"/>
  <c r="AQ760" i="80" s="1"/>
  <c r="AK760" i="80"/>
  <c r="AL760" i="80" s="1"/>
  <c r="AJ760" i="80"/>
  <c r="AM760" i="80" s="1"/>
  <c r="AD760" i="80"/>
  <c r="AZ760" i="80" s="1"/>
  <c r="AC760" i="80"/>
  <c r="AA760" i="80"/>
  <c r="EA759" i="80"/>
  <c r="EB759" i="80" s="1"/>
  <c r="ED759" i="80" s="1"/>
  <c r="DX759" i="80"/>
  <c r="DY759" i="80" s="1"/>
  <c r="DW759" i="80"/>
  <c r="DT759" i="80"/>
  <c r="DU759" i="80" s="1"/>
  <c r="DS759" i="80"/>
  <c r="DI759" i="80"/>
  <c r="DJ759" i="80" s="1"/>
  <c r="DF759" i="80"/>
  <c r="DG759" i="80" s="1"/>
  <c r="DE759" i="80"/>
  <c r="DB759" i="80"/>
  <c r="DC759" i="80" s="1"/>
  <c r="DA759" i="80"/>
  <c r="BV759" i="80"/>
  <c r="BP759" i="80"/>
  <c r="BJ759" i="80"/>
  <c r="BD759" i="80"/>
  <c r="AV759" i="80"/>
  <c r="AS759" i="80"/>
  <c r="AY759" i="80" s="1"/>
  <c r="AR759" i="80"/>
  <c r="AK759" i="80"/>
  <c r="AL759" i="80" s="1"/>
  <c r="AJ759" i="80"/>
  <c r="AM759" i="80" s="1"/>
  <c r="AE759" i="80"/>
  <c r="AD759" i="80"/>
  <c r="AZ759" i="80" s="1"/>
  <c r="AC759" i="80"/>
  <c r="AA759" i="80"/>
  <c r="EA758" i="80"/>
  <c r="EB758" i="80" s="1"/>
  <c r="DX758" i="80"/>
  <c r="DY758" i="80" s="1"/>
  <c r="DW758" i="80"/>
  <c r="DT758" i="80"/>
  <c r="DU758" i="80" s="1"/>
  <c r="DS758" i="80"/>
  <c r="DI758" i="80"/>
  <c r="DJ758" i="80" s="1"/>
  <c r="DF758" i="80"/>
  <c r="DG758" i="80" s="1"/>
  <c r="DE758" i="80"/>
  <c r="DB758" i="80"/>
  <c r="DC758" i="80" s="1"/>
  <c r="DA758" i="80"/>
  <c r="BV758" i="80"/>
  <c r="CB758" i="80" s="1"/>
  <c r="BP758" i="80"/>
  <c r="BJ758" i="80"/>
  <c r="BL758" i="80" s="1"/>
  <c r="BD758" i="80"/>
  <c r="BH758" i="80" s="1"/>
  <c r="AV758" i="80"/>
  <c r="AS758" i="80"/>
  <c r="AT758" i="80" s="1"/>
  <c r="AR758" i="80"/>
  <c r="AK758" i="80"/>
  <c r="AL758" i="80" s="1"/>
  <c r="AJ758" i="80"/>
  <c r="AM758" i="80" s="1"/>
  <c r="AD758" i="80"/>
  <c r="AZ758" i="80" s="1"/>
  <c r="AC758" i="80"/>
  <c r="AA758" i="80"/>
  <c r="EA757" i="80"/>
  <c r="EB757" i="80" s="1"/>
  <c r="DX757" i="80"/>
  <c r="DY757" i="80" s="1"/>
  <c r="DW757" i="80"/>
  <c r="DT757" i="80"/>
  <c r="DU757" i="80" s="1"/>
  <c r="DS757" i="80"/>
  <c r="DI757" i="80"/>
  <c r="DJ757" i="80" s="1"/>
  <c r="DF757" i="80"/>
  <c r="DG757" i="80" s="1"/>
  <c r="DE757" i="80"/>
  <c r="DB757" i="80"/>
  <c r="DC757" i="80" s="1"/>
  <c r="DA757" i="80"/>
  <c r="BV757" i="80"/>
  <c r="BP757" i="80"/>
  <c r="BJ757" i="80"/>
  <c r="BD757" i="80"/>
  <c r="AV757" i="80"/>
  <c r="AS757" i="80"/>
  <c r="AY757" i="80" s="1"/>
  <c r="AR757" i="80"/>
  <c r="AK757" i="80"/>
  <c r="AL757" i="80" s="1"/>
  <c r="AJ757" i="80"/>
  <c r="AM757" i="80" s="1"/>
  <c r="AE757" i="80"/>
  <c r="AD757" i="80"/>
  <c r="AZ757" i="80" s="1"/>
  <c r="AC757" i="80"/>
  <c r="AA757" i="80"/>
  <c r="EA756" i="80"/>
  <c r="EB756" i="80" s="1"/>
  <c r="DX756" i="80"/>
  <c r="DY756" i="80" s="1"/>
  <c r="DW756" i="80"/>
  <c r="DT756" i="80"/>
  <c r="DU756" i="80" s="1"/>
  <c r="DS756" i="80"/>
  <c r="DI756" i="80"/>
  <c r="DJ756" i="80" s="1"/>
  <c r="DL756" i="80" s="1"/>
  <c r="DF756" i="80"/>
  <c r="DG756" i="80" s="1"/>
  <c r="DE756" i="80"/>
  <c r="DB756" i="80"/>
  <c r="DC756" i="80" s="1"/>
  <c r="DA756" i="80"/>
  <c r="BV756" i="80"/>
  <c r="BP756" i="80"/>
  <c r="BR756" i="80" s="1"/>
  <c r="BJ756" i="80"/>
  <c r="BD756" i="80"/>
  <c r="BF756" i="80" s="1"/>
  <c r="AZ756" i="80"/>
  <c r="AV756" i="80"/>
  <c r="AS756" i="80"/>
  <c r="AX756" i="80" s="1"/>
  <c r="AR756" i="80"/>
  <c r="AN756" i="80"/>
  <c r="AQ756" i="80" s="1"/>
  <c r="AK756" i="80"/>
  <c r="AL756" i="80" s="1"/>
  <c r="AJ756" i="80"/>
  <c r="AM756" i="80" s="1"/>
  <c r="AD756" i="80"/>
  <c r="AC756" i="80"/>
  <c r="AA756" i="80"/>
  <c r="EA755" i="80"/>
  <c r="EB755" i="80" s="1"/>
  <c r="ED755" i="80" s="1"/>
  <c r="DX755" i="80"/>
  <c r="DY755" i="80" s="1"/>
  <c r="DW755" i="80"/>
  <c r="DT755" i="80"/>
  <c r="DU755" i="80" s="1"/>
  <c r="DS755" i="80"/>
  <c r="DI755" i="80"/>
  <c r="DJ755" i="80" s="1"/>
  <c r="DF755" i="80"/>
  <c r="DG755" i="80" s="1"/>
  <c r="DE755" i="80"/>
  <c r="DB755" i="80"/>
  <c r="DC755" i="80" s="1"/>
  <c r="DA755" i="80"/>
  <c r="BV755" i="80"/>
  <c r="BP755" i="80"/>
  <c r="BT755" i="80" s="1"/>
  <c r="BJ755" i="80"/>
  <c r="BD755" i="80"/>
  <c r="BH755" i="80" s="1"/>
  <c r="AV755" i="80"/>
  <c r="AS755" i="80"/>
  <c r="AR755" i="80"/>
  <c r="AK755" i="80"/>
  <c r="AL755" i="80" s="1"/>
  <c r="AJ755" i="80"/>
  <c r="AM755" i="80" s="1"/>
  <c r="AE755" i="80"/>
  <c r="AD755" i="80"/>
  <c r="AZ755" i="80" s="1"/>
  <c r="AC755" i="80"/>
  <c r="AA755" i="80"/>
  <c r="EA754" i="80"/>
  <c r="EB754" i="80" s="1"/>
  <c r="DX754" i="80"/>
  <c r="DY754" i="80" s="1"/>
  <c r="DW754" i="80"/>
  <c r="DT754" i="80"/>
  <c r="DU754" i="80" s="1"/>
  <c r="DS754" i="80"/>
  <c r="DI754" i="80"/>
  <c r="DJ754" i="80" s="1"/>
  <c r="DF754" i="80"/>
  <c r="DG754" i="80" s="1"/>
  <c r="DE754" i="80"/>
  <c r="DB754" i="80"/>
  <c r="DC754" i="80" s="1"/>
  <c r="DA754" i="80"/>
  <c r="BV754" i="80"/>
  <c r="CB754" i="80" s="1"/>
  <c r="BP754" i="80"/>
  <c r="BJ754" i="80"/>
  <c r="BL754" i="80" s="1"/>
  <c r="BD754" i="80"/>
  <c r="BH754" i="80" s="1"/>
  <c r="AV754" i="80"/>
  <c r="AS754" i="80"/>
  <c r="AT754" i="80" s="1"/>
  <c r="AR754" i="80"/>
  <c r="AK754" i="80"/>
  <c r="AL754" i="80" s="1"/>
  <c r="AJ754" i="80"/>
  <c r="AM754" i="80" s="1"/>
  <c r="AD754" i="80"/>
  <c r="AZ754" i="80" s="1"/>
  <c r="AC754" i="80"/>
  <c r="AA754" i="80"/>
  <c r="EA753" i="80"/>
  <c r="EB753" i="80" s="1"/>
  <c r="DX753" i="80"/>
  <c r="DY753" i="80" s="1"/>
  <c r="DW753" i="80"/>
  <c r="DT753" i="80"/>
  <c r="DU753" i="80" s="1"/>
  <c r="DS753" i="80"/>
  <c r="DI753" i="80"/>
  <c r="DJ753" i="80" s="1"/>
  <c r="DF753" i="80"/>
  <c r="DG753" i="80" s="1"/>
  <c r="DE753" i="80"/>
  <c r="DB753" i="80"/>
  <c r="DC753" i="80" s="1"/>
  <c r="DA753" i="80"/>
  <c r="BV753" i="80"/>
  <c r="BP753" i="80"/>
  <c r="BJ753" i="80"/>
  <c r="BD753" i="80"/>
  <c r="BF753" i="80" s="1"/>
  <c r="AV753" i="80"/>
  <c r="AS753" i="80"/>
  <c r="AY753" i="80" s="1"/>
  <c r="AR753" i="80"/>
  <c r="AK753" i="80"/>
  <c r="AL753" i="80" s="1"/>
  <c r="AJ753" i="80"/>
  <c r="AM753" i="80" s="1"/>
  <c r="AD753" i="80"/>
  <c r="AZ753" i="80" s="1"/>
  <c r="AC753" i="80"/>
  <c r="AA753" i="80"/>
  <c r="EA752" i="80"/>
  <c r="EB752" i="80" s="1"/>
  <c r="DX752" i="80"/>
  <c r="DY752" i="80" s="1"/>
  <c r="DW752" i="80"/>
  <c r="DT752" i="80"/>
  <c r="DU752" i="80" s="1"/>
  <c r="DS752" i="80"/>
  <c r="DI752" i="80"/>
  <c r="DJ752" i="80" s="1"/>
  <c r="DL752" i="80" s="1"/>
  <c r="DF752" i="80"/>
  <c r="DG752" i="80" s="1"/>
  <c r="DE752" i="80"/>
  <c r="DB752" i="80"/>
  <c r="DC752" i="80" s="1"/>
  <c r="DA752" i="80"/>
  <c r="BV752" i="80"/>
  <c r="BP752" i="80"/>
  <c r="BR752" i="80" s="1"/>
  <c r="BJ752" i="80"/>
  <c r="BN752" i="80" s="1"/>
  <c r="BD752" i="80"/>
  <c r="BF752" i="80" s="1"/>
  <c r="AV752" i="80"/>
  <c r="AS752" i="80"/>
  <c r="AR752" i="80"/>
  <c r="AK752" i="80"/>
  <c r="AL752" i="80" s="1"/>
  <c r="AJ752" i="80"/>
  <c r="AM752" i="80" s="1"/>
  <c r="AD752" i="80"/>
  <c r="AZ752" i="80" s="1"/>
  <c r="AC752" i="80"/>
  <c r="AA752" i="80"/>
  <c r="EA751" i="80"/>
  <c r="EB751" i="80" s="1"/>
  <c r="ED751" i="80" s="1"/>
  <c r="DX751" i="80"/>
  <c r="DY751" i="80" s="1"/>
  <c r="DW751" i="80"/>
  <c r="DT751" i="80"/>
  <c r="DU751" i="80" s="1"/>
  <c r="DS751" i="80"/>
  <c r="DI751" i="80"/>
  <c r="DJ751" i="80" s="1"/>
  <c r="DF751" i="80"/>
  <c r="DG751" i="80" s="1"/>
  <c r="DE751" i="80"/>
  <c r="DB751" i="80"/>
  <c r="DC751" i="80" s="1"/>
  <c r="DA751" i="80"/>
  <c r="BV751" i="80"/>
  <c r="BP751" i="80"/>
  <c r="BJ751" i="80"/>
  <c r="BO751" i="80" s="1"/>
  <c r="BD751" i="80"/>
  <c r="BH751" i="80" s="1"/>
  <c r="AV751" i="80"/>
  <c r="AS751" i="80"/>
  <c r="AU751" i="80" s="1"/>
  <c r="AR751" i="80"/>
  <c r="AO751" i="80"/>
  <c r="AP751" i="80" s="1"/>
  <c r="AK751" i="80"/>
  <c r="AL751" i="80" s="1"/>
  <c r="AJ751" i="80"/>
  <c r="AM751" i="80" s="1"/>
  <c r="AE751" i="80"/>
  <c r="AD751" i="80"/>
  <c r="AZ751" i="80" s="1"/>
  <c r="AC751" i="80"/>
  <c r="AA751" i="80"/>
  <c r="EA750" i="80"/>
  <c r="EB750" i="80" s="1"/>
  <c r="DX750" i="80"/>
  <c r="DY750" i="80" s="1"/>
  <c r="DW750" i="80"/>
  <c r="DT750" i="80"/>
  <c r="DU750" i="80" s="1"/>
  <c r="DS750" i="80"/>
  <c r="DI750" i="80"/>
  <c r="DJ750" i="80" s="1"/>
  <c r="DF750" i="80"/>
  <c r="DG750" i="80" s="1"/>
  <c r="DE750" i="80"/>
  <c r="DB750" i="80"/>
  <c r="DC750" i="80" s="1"/>
  <c r="DA750" i="80"/>
  <c r="BV750" i="80"/>
  <c r="CB750" i="80" s="1"/>
  <c r="BP750" i="80"/>
  <c r="BJ750" i="80"/>
  <c r="BL750" i="80" s="1"/>
  <c r="BD750" i="80"/>
  <c r="BH750" i="80" s="1"/>
  <c r="AV750" i="80"/>
  <c r="AS750" i="80"/>
  <c r="AR750" i="80"/>
  <c r="AK750" i="80"/>
  <c r="AL750" i="80" s="1"/>
  <c r="AJ750" i="80"/>
  <c r="AM750" i="80" s="1"/>
  <c r="AD750" i="80"/>
  <c r="AZ750" i="80" s="1"/>
  <c r="BA750" i="80" s="1"/>
  <c r="BB750" i="80" s="1"/>
  <c r="AC750" i="80"/>
  <c r="AA750" i="80"/>
  <c r="EA749" i="80"/>
  <c r="EB749" i="80" s="1"/>
  <c r="EF749" i="80" s="1"/>
  <c r="DX749" i="80"/>
  <c r="DY749" i="80" s="1"/>
  <c r="DW749" i="80"/>
  <c r="DT749" i="80"/>
  <c r="DU749" i="80" s="1"/>
  <c r="DS749" i="80"/>
  <c r="DI749" i="80"/>
  <c r="DJ749" i="80" s="1"/>
  <c r="DF749" i="80"/>
  <c r="DG749" i="80" s="1"/>
  <c r="DE749" i="80"/>
  <c r="DB749" i="80"/>
  <c r="DC749" i="80" s="1"/>
  <c r="DA749" i="80"/>
  <c r="BV749" i="80"/>
  <c r="BZ749" i="80" s="1"/>
  <c r="BP749" i="80"/>
  <c r="BJ749" i="80"/>
  <c r="BO749" i="80" s="1"/>
  <c r="BD749" i="80"/>
  <c r="BF749" i="80" s="1"/>
  <c r="AV749" i="80"/>
  <c r="AS749" i="80"/>
  <c r="AY749" i="80" s="1"/>
  <c r="AR749" i="80"/>
  <c r="AK749" i="80"/>
  <c r="AL749" i="80" s="1"/>
  <c r="AJ749" i="80"/>
  <c r="AM749" i="80" s="1"/>
  <c r="AD749" i="80"/>
  <c r="AZ749" i="80" s="1"/>
  <c r="AC749" i="80"/>
  <c r="AA749" i="80"/>
  <c r="EA748" i="80"/>
  <c r="EB748" i="80" s="1"/>
  <c r="DX748" i="80"/>
  <c r="DY748" i="80" s="1"/>
  <c r="DW748" i="80"/>
  <c r="DT748" i="80"/>
  <c r="DU748" i="80" s="1"/>
  <c r="DS748" i="80"/>
  <c r="DI748" i="80"/>
  <c r="DJ748" i="80" s="1"/>
  <c r="DL748" i="80" s="1"/>
  <c r="DF748" i="80"/>
  <c r="DG748" i="80" s="1"/>
  <c r="DE748" i="80"/>
  <c r="DB748" i="80"/>
  <c r="DC748" i="80" s="1"/>
  <c r="DA748" i="80"/>
  <c r="BV748" i="80"/>
  <c r="BP748" i="80"/>
  <c r="BR748" i="80" s="1"/>
  <c r="BJ748" i="80"/>
  <c r="BD748" i="80"/>
  <c r="BF748" i="80" s="1"/>
  <c r="AV748" i="80"/>
  <c r="AS748" i="80"/>
  <c r="CK748" i="80" s="1"/>
  <c r="AR748" i="80"/>
  <c r="AK748" i="80"/>
  <c r="AL748" i="80" s="1"/>
  <c r="AJ748" i="80"/>
  <c r="AM748" i="80" s="1"/>
  <c r="AD748" i="80"/>
  <c r="AZ748" i="80" s="1"/>
  <c r="AC748" i="80"/>
  <c r="AA748" i="80"/>
  <c r="EA747" i="80"/>
  <c r="EB747" i="80" s="1"/>
  <c r="ED747" i="80" s="1"/>
  <c r="DX747" i="80"/>
  <c r="DY747" i="80" s="1"/>
  <c r="DW747" i="80"/>
  <c r="DT747" i="80"/>
  <c r="DU747" i="80" s="1"/>
  <c r="DS747" i="80"/>
  <c r="DI747" i="80"/>
  <c r="DJ747" i="80" s="1"/>
  <c r="DF747" i="80"/>
  <c r="DG747" i="80" s="1"/>
  <c r="DE747" i="80"/>
  <c r="DB747" i="80"/>
  <c r="DC747" i="80" s="1"/>
  <c r="DA747" i="80"/>
  <c r="BV747" i="80"/>
  <c r="CB747" i="80" s="1"/>
  <c r="BP747" i="80"/>
  <c r="BT747" i="80" s="1"/>
  <c r="BJ747" i="80"/>
  <c r="BD747" i="80"/>
  <c r="BH747" i="80" s="1"/>
  <c r="BC747" i="80"/>
  <c r="AV747" i="80"/>
  <c r="AS747" i="80"/>
  <c r="AR747" i="80"/>
  <c r="AK747" i="80"/>
  <c r="AL747" i="80" s="1"/>
  <c r="AJ747" i="80"/>
  <c r="AM747" i="80" s="1"/>
  <c r="AD747" i="80"/>
  <c r="AZ747" i="80" s="1"/>
  <c r="AC747" i="80"/>
  <c r="AA747" i="80"/>
  <c r="EA746" i="80"/>
  <c r="EB746" i="80" s="1"/>
  <c r="DX746" i="80"/>
  <c r="DY746" i="80" s="1"/>
  <c r="DW746" i="80"/>
  <c r="DT746" i="80"/>
  <c r="DU746" i="80" s="1"/>
  <c r="DS746" i="80"/>
  <c r="DI746" i="80"/>
  <c r="DJ746" i="80" s="1"/>
  <c r="DF746" i="80"/>
  <c r="DG746" i="80" s="1"/>
  <c r="DE746" i="80"/>
  <c r="DB746" i="80"/>
  <c r="DC746" i="80" s="1"/>
  <c r="DA746" i="80"/>
  <c r="BV746" i="80"/>
  <c r="CB746" i="80" s="1"/>
  <c r="BP746" i="80"/>
  <c r="BJ746" i="80"/>
  <c r="BL746" i="80" s="1"/>
  <c r="BD746" i="80"/>
  <c r="BH746" i="80" s="1"/>
  <c r="AV746" i="80"/>
  <c r="AS746" i="80"/>
  <c r="AR746" i="80"/>
  <c r="AK746" i="80"/>
  <c r="AL746" i="80" s="1"/>
  <c r="AJ746" i="80"/>
  <c r="AM746" i="80" s="1"/>
  <c r="AD746" i="80"/>
  <c r="AZ746" i="80" s="1"/>
  <c r="BA746" i="80" s="1"/>
  <c r="BB746" i="80" s="1"/>
  <c r="AC746" i="80"/>
  <c r="AA746" i="80"/>
  <c r="EA745" i="80"/>
  <c r="EB745" i="80" s="1"/>
  <c r="DX745" i="80"/>
  <c r="DY745" i="80" s="1"/>
  <c r="DW745" i="80"/>
  <c r="DT745" i="80"/>
  <c r="DU745" i="80" s="1"/>
  <c r="DS745" i="80"/>
  <c r="DI745" i="80"/>
  <c r="DJ745" i="80" s="1"/>
  <c r="DF745" i="80"/>
  <c r="DG745" i="80" s="1"/>
  <c r="DE745" i="80"/>
  <c r="DB745" i="80"/>
  <c r="DC745" i="80" s="1"/>
  <c r="DA745" i="80"/>
  <c r="BV745" i="80"/>
  <c r="BP745" i="80"/>
  <c r="BJ745" i="80"/>
  <c r="BD745" i="80"/>
  <c r="BF745" i="80" s="1"/>
  <c r="AV745" i="80"/>
  <c r="AS745" i="80"/>
  <c r="AY745" i="80" s="1"/>
  <c r="AR745" i="80"/>
  <c r="AK745" i="80"/>
  <c r="AL745" i="80" s="1"/>
  <c r="AJ745" i="80"/>
  <c r="AM745" i="80" s="1"/>
  <c r="AD745" i="80"/>
  <c r="AZ745" i="80" s="1"/>
  <c r="AC745" i="80"/>
  <c r="AA745" i="80"/>
  <c r="EA744" i="80"/>
  <c r="EB744" i="80" s="1"/>
  <c r="DX744" i="80"/>
  <c r="DY744" i="80" s="1"/>
  <c r="DW744" i="80"/>
  <c r="DT744" i="80"/>
  <c r="DU744" i="80" s="1"/>
  <c r="DS744" i="80"/>
  <c r="DI744" i="80"/>
  <c r="DJ744" i="80" s="1"/>
  <c r="DL744" i="80" s="1"/>
  <c r="DF744" i="80"/>
  <c r="DG744" i="80" s="1"/>
  <c r="DE744" i="80"/>
  <c r="DB744" i="80"/>
  <c r="DC744" i="80" s="1"/>
  <c r="DA744" i="80"/>
  <c r="BV744" i="80"/>
  <c r="CB744" i="80" s="1"/>
  <c r="BP744" i="80"/>
  <c r="BR744" i="80" s="1"/>
  <c r="BJ744" i="80"/>
  <c r="BD744" i="80"/>
  <c r="BF744" i="80" s="1"/>
  <c r="AV744" i="80"/>
  <c r="AS744" i="80"/>
  <c r="CK744" i="80" s="1"/>
  <c r="AR744" i="80"/>
  <c r="AK744" i="80"/>
  <c r="AL744" i="80" s="1"/>
  <c r="AJ744" i="80"/>
  <c r="AM744" i="80" s="1"/>
  <c r="AD744" i="80"/>
  <c r="AZ744" i="80" s="1"/>
  <c r="AC744" i="80"/>
  <c r="AA744" i="80"/>
  <c r="EA743" i="80"/>
  <c r="EB743" i="80" s="1"/>
  <c r="ED743" i="80" s="1"/>
  <c r="DX743" i="80"/>
  <c r="DY743" i="80" s="1"/>
  <c r="DW743" i="80"/>
  <c r="DT743" i="80"/>
  <c r="DU743" i="80" s="1"/>
  <c r="DS743" i="80"/>
  <c r="DI743" i="80"/>
  <c r="DJ743" i="80" s="1"/>
  <c r="DF743" i="80"/>
  <c r="DG743" i="80" s="1"/>
  <c r="DE743" i="80"/>
  <c r="DB743" i="80"/>
  <c r="DC743" i="80" s="1"/>
  <c r="DA743" i="80"/>
  <c r="BV743" i="80"/>
  <c r="CB743" i="80" s="1"/>
  <c r="BP743" i="80"/>
  <c r="BJ743" i="80"/>
  <c r="BD743" i="80"/>
  <c r="BH743" i="80" s="1"/>
  <c r="AV743" i="80"/>
  <c r="AS743" i="80"/>
  <c r="AR743" i="80"/>
  <c r="AK743" i="80"/>
  <c r="AL743" i="80" s="1"/>
  <c r="AJ743" i="80"/>
  <c r="AM743" i="80" s="1"/>
  <c r="AD743" i="80"/>
  <c r="AZ743" i="80" s="1"/>
  <c r="AC743" i="80"/>
  <c r="AA743" i="80"/>
  <c r="EA742" i="80"/>
  <c r="EB742" i="80" s="1"/>
  <c r="DX742" i="80"/>
  <c r="DY742" i="80" s="1"/>
  <c r="DW742" i="80"/>
  <c r="DT742" i="80"/>
  <c r="DU742" i="80" s="1"/>
  <c r="DS742" i="80"/>
  <c r="DI742" i="80"/>
  <c r="DJ742" i="80" s="1"/>
  <c r="DF742" i="80"/>
  <c r="DG742" i="80" s="1"/>
  <c r="DE742" i="80"/>
  <c r="DB742" i="80"/>
  <c r="DC742" i="80" s="1"/>
  <c r="DA742" i="80"/>
  <c r="BV742" i="80"/>
  <c r="CB742" i="80" s="1"/>
  <c r="BP742" i="80"/>
  <c r="BJ742" i="80"/>
  <c r="BL742" i="80" s="1"/>
  <c r="BD742" i="80"/>
  <c r="BH742" i="80" s="1"/>
  <c r="AV742" i="80"/>
  <c r="AS742" i="80"/>
  <c r="AX742" i="80" s="1"/>
  <c r="AR742" i="80"/>
  <c r="AK742" i="80"/>
  <c r="AL742" i="80" s="1"/>
  <c r="AJ742" i="80"/>
  <c r="AM742" i="80" s="1"/>
  <c r="AD742" i="80"/>
  <c r="AZ742" i="80" s="1"/>
  <c r="BA742" i="80" s="1"/>
  <c r="BB742" i="80" s="1"/>
  <c r="AC742" i="80"/>
  <c r="AA742" i="80"/>
  <c r="EA741" i="80"/>
  <c r="EB741" i="80" s="1"/>
  <c r="DX741" i="80"/>
  <c r="DY741" i="80" s="1"/>
  <c r="DW741" i="80"/>
  <c r="DT741" i="80"/>
  <c r="DU741" i="80" s="1"/>
  <c r="DS741" i="80"/>
  <c r="DI741" i="80"/>
  <c r="DJ741" i="80" s="1"/>
  <c r="DF741" i="80"/>
  <c r="DG741" i="80" s="1"/>
  <c r="DE741" i="80"/>
  <c r="DB741" i="80"/>
  <c r="DC741" i="80" s="1"/>
  <c r="DA741" i="80"/>
  <c r="BV741" i="80"/>
  <c r="BP741" i="80"/>
  <c r="BR741" i="80" s="1"/>
  <c r="BJ741" i="80"/>
  <c r="BD741" i="80"/>
  <c r="BF741" i="80" s="1"/>
  <c r="AV741" i="80"/>
  <c r="AS741" i="80"/>
  <c r="AY741" i="80" s="1"/>
  <c r="AR741" i="80"/>
  <c r="AK741" i="80"/>
  <c r="AL741" i="80" s="1"/>
  <c r="AJ741" i="80"/>
  <c r="AM741" i="80" s="1"/>
  <c r="AD741" i="80"/>
  <c r="AZ741" i="80" s="1"/>
  <c r="AC741" i="80"/>
  <c r="AA741" i="80"/>
  <c r="EA740" i="80"/>
  <c r="EB740" i="80" s="1"/>
  <c r="DX740" i="80"/>
  <c r="DY740" i="80" s="1"/>
  <c r="DW740" i="80"/>
  <c r="DT740" i="80"/>
  <c r="DU740" i="80" s="1"/>
  <c r="DS740" i="80"/>
  <c r="DI740" i="80"/>
  <c r="DJ740" i="80" s="1"/>
  <c r="DL740" i="80" s="1"/>
  <c r="DF740" i="80"/>
  <c r="DG740" i="80" s="1"/>
  <c r="DE740" i="80"/>
  <c r="DB740" i="80"/>
  <c r="DC740" i="80" s="1"/>
  <c r="DA740" i="80"/>
  <c r="BV740" i="80"/>
  <c r="BP740" i="80"/>
  <c r="BR740" i="80" s="1"/>
  <c r="BJ740" i="80"/>
  <c r="BN740" i="80" s="1"/>
  <c r="BD740" i="80"/>
  <c r="BF740" i="80" s="1"/>
  <c r="AV740" i="80"/>
  <c r="AS740" i="80"/>
  <c r="AR740" i="80"/>
  <c r="AK740" i="80"/>
  <c r="AL740" i="80" s="1"/>
  <c r="AJ740" i="80"/>
  <c r="AM740" i="80" s="1"/>
  <c r="AD740" i="80"/>
  <c r="AZ740" i="80" s="1"/>
  <c r="AC740" i="80"/>
  <c r="AA740" i="80"/>
  <c r="EA739" i="80"/>
  <c r="EB739" i="80" s="1"/>
  <c r="ED739" i="80" s="1"/>
  <c r="DX739" i="80"/>
  <c r="DY739" i="80" s="1"/>
  <c r="DW739" i="80"/>
  <c r="DT739" i="80"/>
  <c r="DU739" i="80" s="1"/>
  <c r="DS739" i="80"/>
  <c r="DI739" i="80"/>
  <c r="DJ739" i="80" s="1"/>
  <c r="DF739" i="80"/>
  <c r="DG739" i="80" s="1"/>
  <c r="DE739" i="80"/>
  <c r="DB739" i="80"/>
  <c r="DC739" i="80" s="1"/>
  <c r="DA739" i="80"/>
  <c r="BV739" i="80"/>
  <c r="BP739" i="80"/>
  <c r="BJ739" i="80"/>
  <c r="BD739" i="80"/>
  <c r="BH739" i="80" s="1"/>
  <c r="AV739" i="80"/>
  <c r="AS739" i="80"/>
  <c r="AY739" i="80" s="1"/>
  <c r="AR739" i="80"/>
  <c r="AK739" i="80"/>
  <c r="AL739" i="80" s="1"/>
  <c r="AJ739" i="80"/>
  <c r="AM739" i="80" s="1"/>
  <c r="AE739" i="80"/>
  <c r="AD739" i="80"/>
  <c r="AZ739" i="80" s="1"/>
  <c r="AC739" i="80"/>
  <c r="AA739" i="80"/>
  <c r="EA738" i="80"/>
  <c r="EB738" i="80" s="1"/>
  <c r="DX738" i="80"/>
  <c r="DY738" i="80" s="1"/>
  <c r="DW738" i="80"/>
  <c r="DT738" i="80"/>
  <c r="DU738" i="80" s="1"/>
  <c r="DS738" i="80"/>
  <c r="DI738" i="80"/>
  <c r="DJ738" i="80" s="1"/>
  <c r="DF738" i="80"/>
  <c r="DG738" i="80" s="1"/>
  <c r="DE738" i="80"/>
  <c r="DB738" i="80"/>
  <c r="DC738" i="80" s="1"/>
  <c r="DA738" i="80"/>
  <c r="BV738" i="80"/>
  <c r="CB738" i="80" s="1"/>
  <c r="BP738" i="80"/>
  <c r="BJ738" i="80"/>
  <c r="BL738" i="80" s="1"/>
  <c r="BD738" i="80"/>
  <c r="BH738" i="80" s="1"/>
  <c r="AV738" i="80"/>
  <c r="AS738" i="80"/>
  <c r="AR738" i="80"/>
  <c r="AK738" i="80"/>
  <c r="AL738" i="80" s="1"/>
  <c r="AJ738" i="80"/>
  <c r="AM738" i="80" s="1"/>
  <c r="AD738" i="80"/>
  <c r="AZ738" i="80" s="1"/>
  <c r="BA738" i="80" s="1"/>
  <c r="BB738" i="80" s="1"/>
  <c r="AC738" i="80"/>
  <c r="AA738" i="80"/>
  <c r="EA737" i="80"/>
  <c r="EB737" i="80" s="1"/>
  <c r="EF737" i="80" s="1"/>
  <c r="DX737" i="80"/>
  <c r="DY737" i="80" s="1"/>
  <c r="DW737" i="80"/>
  <c r="DT737" i="80"/>
  <c r="DU737" i="80" s="1"/>
  <c r="DS737" i="80"/>
  <c r="DI737" i="80"/>
  <c r="DJ737" i="80" s="1"/>
  <c r="DF737" i="80"/>
  <c r="DG737" i="80" s="1"/>
  <c r="DE737" i="80"/>
  <c r="DB737" i="80"/>
  <c r="DC737" i="80" s="1"/>
  <c r="DA737" i="80"/>
  <c r="BV737" i="80"/>
  <c r="BP737" i="80"/>
  <c r="BJ737" i="80"/>
  <c r="BD737" i="80"/>
  <c r="BF737" i="80" s="1"/>
  <c r="AV737" i="80"/>
  <c r="AS737" i="80"/>
  <c r="AY737" i="80" s="1"/>
  <c r="AR737" i="80"/>
  <c r="AK737" i="80"/>
  <c r="AL737" i="80" s="1"/>
  <c r="AJ737" i="80"/>
  <c r="AM737" i="80" s="1"/>
  <c r="AD737" i="80"/>
  <c r="AZ737" i="80" s="1"/>
  <c r="AC737" i="80"/>
  <c r="AA737" i="80"/>
  <c r="EA736" i="80"/>
  <c r="EB736" i="80" s="1"/>
  <c r="DX736" i="80"/>
  <c r="DY736" i="80" s="1"/>
  <c r="DW736" i="80"/>
  <c r="DT736" i="80"/>
  <c r="DU736" i="80" s="1"/>
  <c r="DS736" i="80"/>
  <c r="DI736" i="80"/>
  <c r="DJ736" i="80" s="1"/>
  <c r="DN736" i="80" s="1"/>
  <c r="DF736" i="80"/>
  <c r="DG736" i="80" s="1"/>
  <c r="DE736" i="80"/>
  <c r="DB736" i="80"/>
  <c r="DC736" i="80" s="1"/>
  <c r="DA736" i="80"/>
  <c r="BV736" i="80"/>
  <c r="BP736" i="80"/>
  <c r="BT736" i="80" s="1"/>
  <c r="BJ736" i="80"/>
  <c r="BN736" i="80" s="1"/>
  <c r="BD736" i="80"/>
  <c r="BH736" i="80" s="1"/>
  <c r="AV736" i="80"/>
  <c r="AS736" i="80"/>
  <c r="AR736" i="80"/>
  <c r="AK736" i="80"/>
  <c r="AL736" i="80" s="1"/>
  <c r="AJ736" i="80"/>
  <c r="AM736" i="80" s="1"/>
  <c r="AD736" i="80"/>
  <c r="AZ736" i="80" s="1"/>
  <c r="AC736" i="80"/>
  <c r="AA736" i="80"/>
  <c r="EA735" i="80"/>
  <c r="EB735" i="80" s="1"/>
  <c r="DX735" i="80"/>
  <c r="DY735" i="80" s="1"/>
  <c r="DW735" i="80"/>
  <c r="DT735" i="80"/>
  <c r="DU735" i="80" s="1"/>
  <c r="DS735" i="80"/>
  <c r="DI735" i="80"/>
  <c r="DJ735" i="80" s="1"/>
  <c r="DM735" i="80" s="1"/>
  <c r="DF735" i="80"/>
  <c r="DG735" i="80" s="1"/>
  <c r="DE735" i="80"/>
  <c r="DB735" i="80"/>
  <c r="DC735" i="80" s="1"/>
  <c r="DA735" i="80"/>
  <c r="BV735" i="80"/>
  <c r="BP735" i="80"/>
  <c r="BJ735" i="80"/>
  <c r="BD735" i="80"/>
  <c r="BH735" i="80" s="1"/>
  <c r="AV735" i="80"/>
  <c r="AS735" i="80"/>
  <c r="AR735" i="80"/>
  <c r="AK735" i="80"/>
  <c r="AL735" i="80" s="1"/>
  <c r="AJ735" i="80"/>
  <c r="AM735" i="80" s="1"/>
  <c r="AE735" i="80"/>
  <c r="AD735" i="80"/>
  <c r="AZ735" i="80" s="1"/>
  <c r="AC735" i="80"/>
  <c r="AA735" i="80"/>
  <c r="EA734" i="80"/>
  <c r="EB734" i="80" s="1"/>
  <c r="DX734" i="80"/>
  <c r="DY734" i="80" s="1"/>
  <c r="DW734" i="80"/>
  <c r="DT734" i="80"/>
  <c r="DU734" i="80" s="1"/>
  <c r="DS734" i="80"/>
  <c r="DI734" i="80"/>
  <c r="DJ734" i="80" s="1"/>
  <c r="DF734" i="80"/>
  <c r="DG734" i="80" s="1"/>
  <c r="DE734" i="80"/>
  <c r="DB734" i="80"/>
  <c r="DC734" i="80" s="1"/>
  <c r="DA734" i="80"/>
  <c r="BV734" i="80"/>
  <c r="CB734" i="80" s="1"/>
  <c r="BP734" i="80"/>
  <c r="BJ734" i="80"/>
  <c r="BD734" i="80"/>
  <c r="BF734" i="80" s="1"/>
  <c r="AV734" i="80"/>
  <c r="AS734" i="80"/>
  <c r="AR734" i="80"/>
  <c r="AK734" i="80"/>
  <c r="AL734" i="80" s="1"/>
  <c r="AJ734" i="80"/>
  <c r="AM734" i="80" s="1"/>
  <c r="AD734" i="80"/>
  <c r="AC734" i="80"/>
  <c r="AA734" i="80"/>
  <c r="EA733" i="80"/>
  <c r="EB733" i="80" s="1"/>
  <c r="DX733" i="80"/>
  <c r="DY733" i="80" s="1"/>
  <c r="DW733" i="80"/>
  <c r="DT733" i="80"/>
  <c r="DU733" i="80" s="1"/>
  <c r="DS733" i="80"/>
  <c r="DI733" i="80"/>
  <c r="DJ733" i="80" s="1"/>
  <c r="DK733" i="80" s="1"/>
  <c r="DF733" i="80"/>
  <c r="DG733" i="80" s="1"/>
  <c r="DE733" i="80"/>
  <c r="DB733" i="80"/>
  <c r="DC733" i="80" s="1"/>
  <c r="DA733" i="80"/>
  <c r="BV733" i="80"/>
  <c r="BW733" i="80" s="1"/>
  <c r="BP733" i="80"/>
  <c r="BT733" i="80" s="1"/>
  <c r="BJ733" i="80"/>
  <c r="BD733" i="80"/>
  <c r="BH733" i="80" s="1"/>
  <c r="AV733" i="80"/>
  <c r="AS733" i="80"/>
  <c r="AR733" i="80"/>
  <c r="AK733" i="80"/>
  <c r="AL733" i="80" s="1"/>
  <c r="AJ733" i="80"/>
  <c r="AM733" i="80" s="1"/>
  <c r="AD733" i="80"/>
  <c r="AZ733" i="80" s="1"/>
  <c r="AC733" i="80"/>
  <c r="AA733" i="80"/>
  <c r="EA732" i="80"/>
  <c r="EB732" i="80" s="1"/>
  <c r="EE732" i="80" s="1"/>
  <c r="DX732" i="80"/>
  <c r="DY732" i="80" s="1"/>
  <c r="DW732" i="80"/>
  <c r="DT732" i="80"/>
  <c r="DU732" i="80" s="1"/>
  <c r="DS732" i="80"/>
  <c r="DI732" i="80"/>
  <c r="DJ732" i="80" s="1"/>
  <c r="DL732" i="80" s="1"/>
  <c r="DF732" i="80"/>
  <c r="DG732" i="80" s="1"/>
  <c r="DE732" i="80"/>
  <c r="DB732" i="80"/>
  <c r="DC732" i="80" s="1"/>
  <c r="DA732" i="80"/>
  <c r="BV732" i="80"/>
  <c r="BP732" i="80"/>
  <c r="BT732" i="80" s="1"/>
  <c r="BJ732" i="80"/>
  <c r="BN732" i="80" s="1"/>
  <c r="BD732" i="80"/>
  <c r="BH732" i="80" s="1"/>
  <c r="AV732" i="80"/>
  <c r="AS732" i="80"/>
  <c r="AR732" i="80"/>
  <c r="AK732" i="80"/>
  <c r="AL732" i="80" s="1"/>
  <c r="AJ732" i="80"/>
  <c r="AM732" i="80" s="1"/>
  <c r="AD732" i="80"/>
  <c r="AZ732" i="80" s="1"/>
  <c r="AC732" i="80"/>
  <c r="AA732" i="80"/>
  <c r="EA731" i="80"/>
  <c r="EB731" i="80" s="1"/>
  <c r="ED731" i="80" s="1"/>
  <c r="DX731" i="80"/>
  <c r="DY731" i="80" s="1"/>
  <c r="DW731" i="80"/>
  <c r="DT731" i="80"/>
  <c r="DU731" i="80" s="1"/>
  <c r="DS731" i="80"/>
  <c r="DI731" i="80"/>
  <c r="DJ731" i="80" s="1"/>
  <c r="DM731" i="80" s="1"/>
  <c r="DF731" i="80"/>
  <c r="DG731" i="80" s="1"/>
  <c r="DE731" i="80"/>
  <c r="DB731" i="80"/>
  <c r="DC731" i="80" s="1"/>
  <c r="DA731" i="80"/>
  <c r="BV731" i="80"/>
  <c r="BP731" i="80"/>
  <c r="BJ731" i="80"/>
  <c r="BD731" i="80"/>
  <c r="BH731" i="80" s="1"/>
  <c r="AV731" i="80"/>
  <c r="AS731" i="80"/>
  <c r="AR731" i="80"/>
  <c r="AO731" i="80"/>
  <c r="AP731" i="80" s="1"/>
  <c r="AK731" i="80"/>
  <c r="AL731" i="80" s="1"/>
  <c r="AJ731" i="80"/>
  <c r="AM731" i="80" s="1"/>
  <c r="AE731" i="80"/>
  <c r="AD731" i="80"/>
  <c r="AZ731" i="80" s="1"/>
  <c r="AC731" i="80"/>
  <c r="AA731" i="80"/>
  <c r="EA730" i="80"/>
  <c r="EB730" i="80" s="1"/>
  <c r="EE730" i="80" s="1"/>
  <c r="DX730" i="80"/>
  <c r="DY730" i="80" s="1"/>
  <c r="DW730" i="80"/>
  <c r="DT730" i="80"/>
  <c r="DU730" i="80" s="1"/>
  <c r="DS730" i="80"/>
  <c r="DI730" i="80"/>
  <c r="DJ730" i="80" s="1"/>
  <c r="DF730" i="80"/>
  <c r="DG730" i="80" s="1"/>
  <c r="DE730" i="80"/>
  <c r="DB730" i="80"/>
  <c r="DC730" i="80" s="1"/>
  <c r="DA730" i="80"/>
  <c r="BV730" i="80"/>
  <c r="BP730" i="80"/>
  <c r="BT730" i="80" s="1"/>
  <c r="BJ730" i="80"/>
  <c r="BL730" i="80" s="1"/>
  <c r="BD730" i="80"/>
  <c r="BH730" i="80" s="1"/>
  <c r="AV730" i="80"/>
  <c r="AS730" i="80"/>
  <c r="AX730" i="80" s="1"/>
  <c r="AR730" i="80"/>
  <c r="AK730" i="80"/>
  <c r="AL730" i="80" s="1"/>
  <c r="AJ730" i="80"/>
  <c r="AM730" i="80" s="1"/>
  <c r="AD730" i="80"/>
  <c r="AZ730" i="80" s="1"/>
  <c r="AC730" i="80"/>
  <c r="AA730" i="80"/>
  <c r="EA729" i="80"/>
  <c r="EB729" i="80" s="1"/>
  <c r="DX729" i="80"/>
  <c r="DY729" i="80" s="1"/>
  <c r="DW729" i="80"/>
  <c r="DT729" i="80"/>
  <c r="DU729" i="80" s="1"/>
  <c r="DS729" i="80"/>
  <c r="DI729" i="80"/>
  <c r="DJ729" i="80" s="1"/>
  <c r="DM729" i="80" s="1"/>
  <c r="DF729" i="80"/>
  <c r="DG729" i="80" s="1"/>
  <c r="DE729" i="80"/>
  <c r="DB729" i="80"/>
  <c r="DC729" i="80" s="1"/>
  <c r="DA729" i="80"/>
  <c r="BV729" i="80"/>
  <c r="BP729" i="80"/>
  <c r="BJ729" i="80"/>
  <c r="BK729" i="80" s="1"/>
  <c r="BD729" i="80"/>
  <c r="BF729" i="80" s="1"/>
  <c r="AV729" i="80"/>
  <c r="AS729" i="80"/>
  <c r="AR729" i="80"/>
  <c r="AK729" i="80"/>
  <c r="AL729" i="80" s="1"/>
  <c r="AJ729" i="80"/>
  <c r="AM729" i="80" s="1"/>
  <c r="AD729" i="80"/>
  <c r="AZ729" i="80" s="1"/>
  <c r="AC729" i="80"/>
  <c r="AA729" i="80"/>
  <c r="EA728" i="80"/>
  <c r="EB728" i="80" s="1"/>
  <c r="DX728" i="80"/>
  <c r="DY728" i="80" s="1"/>
  <c r="DW728" i="80"/>
  <c r="DT728" i="80"/>
  <c r="DU728" i="80" s="1"/>
  <c r="DS728" i="80"/>
  <c r="DI728" i="80"/>
  <c r="DJ728" i="80" s="1"/>
  <c r="DN728" i="80" s="1"/>
  <c r="DP728" i="80" s="1"/>
  <c r="DF728" i="80"/>
  <c r="DG728" i="80" s="1"/>
  <c r="DE728" i="80"/>
  <c r="DB728" i="80"/>
  <c r="DC728" i="80" s="1"/>
  <c r="DA728" i="80"/>
  <c r="BV728" i="80"/>
  <c r="BP728" i="80"/>
  <c r="BJ728" i="80"/>
  <c r="BN728" i="80" s="1"/>
  <c r="BD728" i="80"/>
  <c r="BF728" i="80" s="1"/>
  <c r="AV728" i="80"/>
  <c r="AS728" i="80"/>
  <c r="CK728" i="80" s="1"/>
  <c r="CM728" i="80" s="1"/>
  <c r="AR728" i="80"/>
  <c r="AK728" i="80"/>
  <c r="AL728" i="80" s="1"/>
  <c r="AJ728" i="80"/>
  <c r="AM728" i="80" s="1"/>
  <c r="AD728" i="80"/>
  <c r="AZ728" i="80" s="1"/>
  <c r="AC728" i="80"/>
  <c r="AA728" i="80"/>
  <c r="EA727" i="80"/>
  <c r="EB727" i="80" s="1"/>
  <c r="EF727" i="80" s="1"/>
  <c r="EH727" i="80" s="1"/>
  <c r="DX727" i="80"/>
  <c r="DY727" i="80" s="1"/>
  <c r="DW727" i="80"/>
  <c r="DT727" i="80"/>
  <c r="DU727" i="80" s="1"/>
  <c r="DS727" i="80"/>
  <c r="DI727" i="80"/>
  <c r="DJ727" i="80" s="1"/>
  <c r="DM727" i="80" s="1"/>
  <c r="DF727" i="80"/>
  <c r="DG727" i="80" s="1"/>
  <c r="DE727" i="80"/>
  <c r="DB727" i="80"/>
  <c r="DC727" i="80" s="1"/>
  <c r="DA727" i="80"/>
  <c r="BV727" i="80"/>
  <c r="BP727" i="80"/>
  <c r="BU727" i="80" s="1"/>
  <c r="BJ727" i="80"/>
  <c r="BD727" i="80"/>
  <c r="AV727" i="80"/>
  <c r="AS727" i="80"/>
  <c r="AR727" i="80"/>
  <c r="AO727" i="80"/>
  <c r="AP727" i="80" s="1"/>
  <c r="AK727" i="80"/>
  <c r="AL727" i="80" s="1"/>
  <c r="AJ727" i="80"/>
  <c r="AM727" i="80" s="1"/>
  <c r="AE727" i="80"/>
  <c r="AD727" i="80"/>
  <c r="AZ727" i="80" s="1"/>
  <c r="AC727" i="80"/>
  <c r="AA727" i="80"/>
  <c r="EA726" i="80"/>
  <c r="EB726" i="80" s="1"/>
  <c r="EE726" i="80" s="1"/>
  <c r="DX726" i="80"/>
  <c r="DY726" i="80" s="1"/>
  <c r="DW726" i="80"/>
  <c r="DT726" i="80"/>
  <c r="DU726" i="80" s="1"/>
  <c r="DS726" i="80"/>
  <c r="DI726" i="80"/>
  <c r="DJ726" i="80" s="1"/>
  <c r="DF726" i="80"/>
  <c r="DG726" i="80" s="1"/>
  <c r="DE726" i="80"/>
  <c r="DB726" i="80"/>
  <c r="DC726" i="80" s="1"/>
  <c r="DA726" i="80"/>
  <c r="BV726" i="80"/>
  <c r="BP726" i="80"/>
  <c r="BJ726" i="80"/>
  <c r="BM726" i="80" s="1"/>
  <c r="BD726" i="80"/>
  <c r="BF726" i="80" s="1"/>
  <c r="AV726" i="80"/>
  <c r="AS726" i="80"/>
  <c r="AR726" i="80"/>
  <c r="AO726" i="80"/>
  <c r="AP726" i="80" s="1"/>
  <c r="AK726" i="80"/>
  <c r="AL726" i="80" s="1"/>
  <c r="AJ726" i="80"/>
  <c r="AM726" i="80" s="1"/>
  <c r="AE726" i="80"/>
  <c r="AD726" i="80"/>
  <c r="AZ726" i="80" s="1"/>
  <c r="AC726" i="80"/>
  <c r="AA726" i="80"/>
  <c r="EA725" i="80"/>
  <c r="EB725" i="80" s="1"/>
  <c r="DX725" i="80"/>
  <c r="DY725" i="80" s="1"/>
  <c r="DW725" i="80"/>
  <c r="DT725" i="80"/>
  <c r="DU725" i="80" s="1"/>
  <c r="DS725" i="80"/>
  <c r="DI725" i="80"/>
  <c r="DJ725" i="80" s="1"/>
  <c r="DF725" i="80"/>
  <c r="DG725" i="80" s="1"/>
  <c r="DE725" i="80"/>
  <c r="DB725" i="80"/>
  <c r="DC725" i="80" s="1"/>
  <c r="DA725" i="80"/>
  <c r="BV725" i="80"/>
  <c r="BZ725" i="80" s="1"/>
  <c r="BP725" i="80"/>
  <c r="BJ725" i="80"/>
  <c r="BN725" i="80" s="1"/>
  <c r="BD725" i="80"/>
  <c r="BI725" i="80" s="1"/>
  <c r="AV725" i="80"/>
  <c r="AS725" i="80"/>
  <c r="CK725" i="80" s="1"/>
  <c r="AR725" i="80"/>
  <c r="AK725" i="80"/>
  <c r="AL725" i="80" s="1"/>
  <c r="AJ725" i="80"/>
  <c r="AM725" i="80" s="1"/>
  <c r="AD725" i="80"/>
  <c r="AC725" i="80"/>
  <c r="AA725" i="80"/>
  <c r="EA724" i="80"/>
  <c r="EB724" i="80" s="1"/>
  <c r="DX724" i="80"/>
  <c r="DY724" i="80" s="1"/>
  <c r="DW724" i="80"/>
  <c r="DT724" i="80"/>
  <c r="DU724" i="80" s="1"/>
  <c r="DS724" i="80"/>
  <c r="DI724" i="80"/>
  <c r="DJ724" i="80" s="1"/>
  <c r="DF724" i="80"/>
  <c r="DG724" i="80" s="1"/>
  <c r="DE724" i="80"/>
  <c r="DB724" i="80"/>
  <c r="DC724" i="80" s="1"/>
  <c r="DA724" i="80"/>
  <c r="BV724" i="80"/>
  <c r="BP724" i="80"/>
  <c r="BJ724" i="80"/>
  <c r="BD724" i="80"/>
  <c r="BH724" i="80" s="1"/>
  <c r="BC724" i="80"/>
  <c r="AV724" i="80"/>
  <c r="AS724" i="80"/>
  <c r="CK724" i="80" s="1"/>
  <c r="AR724" i="80"/>
  <c r="AK724" i="80"/>
  <c r="AL724" i="80" s="1"/>
  <c r="AJ724" i="80"/>
  <c r="AM724" i="80" s="1"/>
  <c r="AD724" i="80"/>
  <c r="AZ724" i="80" s="1"/>
  <c r="AC724" i="80"/>
  <c r="AA724" i="80"/>
  <c r="EA723" i="80"/>
  <c r="EB723" i="80" s="1"/>
  <c r="DX723" i="80"/>
  <c r="DY723" i="80" s="1"/>
  <c r="DW723" i="80"/>
  <c r="DT723" i="80"/>
  <c r="DU723" i="80" s="1"/>
  <c r="DS723" i="80"/>
  <c r="DI723" i="80"/>
  <c r="DJ723" i="80" s="1"/>
  <c r="DN723" i="80" s="1"/>
  <c r="DF723" i="80"/>
  <c r="DG723" i="80" s="1"/>
  <c r="DE723" i="80"/>
  <c r="DB723" i="80"/>
  <c r="DC723" i="80" s="1"/>
  <c r="DA723" i="80"/>
  <c r="BV723" i="80"/>
  <c r="BP723" i="80"/>
  <c r="BT723" i="80" s="1"/>
  <c r="BJ723" i="80"/>
  <c r="BD723" i="80"/>
  <c r="BH723" i="80" s="1"/>
  <c r="AV723" i="80"/>
  <c r="AS723" i="80"/>
  <c r="AR723" i="80"/>
  <c r="AK723" i="80"/>
  <c r="AL723" i="80" s="1"/>
  <c r="AJ723" i="80"/>
  <c r="AM723" i="80" s="1"/>
  <c r="AD723" i="80"/>
  <c r="AE723" i="80" s="1"/>
  <c r="AC723" i="80"/>
  <c r="AA723" i="80"/>
  <c r="EA722" i="80"/>
  <c r="EB722" i="80" s="1"/>
  <c r="EF722" i="80" s="1"/>
  <c r="DX722" i="80"/>
  <c r="DY722" i="80" s="1"/>
  <c r="DW722" i="80"/>
  <c r="DT722" i="80"/>
  <c r="DU722" i="80" s="1"/>
  <c r="DS722" i="80"/>
  <c r="DI722" i="80"/>
  <c r="DJ722" i="80" s="1"/>
  <c r="DF722" i="80"/>
  <c r="DG722" i="80" s="1"/>
  <c r="DE722" i="80"/>
  <c r="DB722" i="80"/>
  <c r="DC722" i="80" s="1"/>
  <c r="DA722" i="80"/>
  <c r="BV722" i="80"/>
  <c r="BP722" i="80"/>
  <c r="BQ722" i="80" s="1"/>
  <c r="BJ722" i="80"/>
  <c r="BD722" i="80"/>
  <c r="BF722" i="80" s="1"/>
  <c r="AV722" i="80"/>
  <c r="AS722" i="80"/>
  <c r="AR722" i="80"/>
  <c r="AK722" i="80"/>
  <c r="AL722" i="80" s="1"/>
  <c r="AJ722" i="80"/>
  <c r="AM722" i="80" s="1"/>
  <c r="AD722" i="80"/>
  <c r="AZ722" i="80" s="1"/>
  <c r="AC722" i="80"/>
  <c r="AA722" i="80"/>
  <c r="EA721" i="80"/>
  <c r="EB721" i="80" s="1"/>
  <c r="DX721" i="80"/>
  <c r="DY721" i="80" s="1"/>
  <c r="DW721" i="80"/>
  <c r="DT721" i="80"/>
  <c r="DU721" i="80" s="1"/>
  <c r="DS721" i="80"/>
  <c r="DI721" i="80"/>
  <c r="DJ721" i="80" s="1"/>
  <c r="DF721" i="80"/>
  <c r="DG721" i="80" s="1"/>
  <c r="DE721" i="80"/>
  <c r="DB721" i="80"/>
  <c r="DC721" i="80" s="1"/>
  <c r="DA721" i="80"/>
  <c r="BV721" i="80"/>
  <c r="BZ721" i="80" s="1"/>
  <c r="BP721" i="80"/>
  <c r="BJ721" i="80"/>
  <c r="BN721" i="80" s="1"/>
  <c r="BD721" i="80"/>
  <c r="BI721" i="80" s="1"/>
  <c r="AV721" i="80"/>
  <c r="AS721" i="80"/>
  <c r="AR721" i="80"/>
  <c r="AK721" i="80"/>
  <c r="AL721" i="80" s="1"/>
  <c r="AJ721" i="80"/>
  <c r="AM721" i="80" s="1"/>
  <c r="AD721" i="80"/>
  <c r="AC721" i="80"/>
  <c r="AA721" i="80"/>
  <c r="EA720" i="80"/>
  <c r="EB720" i="80" s="1"/>
  <c r="DX720" i="80"/>
  <c r="DY720" i="80" s="1"/>
  <c r="DW720" i="80"/>
  <c r="DT720" i="80"/>
  <c r="DU720" i="80" s="1"/>
  <c r="DS720" i="80"/>
  <c r="DI720" i="80"/>
  <c r="DJ720" i="80" s="1"/>
  <c r="DF720" i="80"/>
  <c r="DG720" i="80" s="1"/>
  <c r="DE720" i="80"/>
  <c r="DB720" i="80"/>
  <c r="DC720" i="80" s="1"/>
  <c r="DA720" i="80"/>
  <c r="BV720" i="80"/>
  <c r="BW720" i="80" s="1"/>
  <c r="BP720" i="80"/>
  <c r="BQ720" i="80" s="1"/>
  <c r="BJ720" i="80"/>
  <c r="BK720" i="80" s="1"/>
  <c r="BD720" i="80"/>
  <c r="BH720" i="80" s="1"/>
  <c r="AV720" i="80"/>
  <c r="AS720" i="80"/>
  <c r="CK720" i="80" s="1"/>
  <c r="AR720" i="80"/>
  <c r="AK720" i="80"/>
  <c r="AL720" i="80" s="1"/>
  <c r="AJ720" i="80"/>
  <c r="AM720" i="80" s="1"/>
  <c r="AD720" i="80"/>
  <c r="AZ720" i="80" s="1"/>
  <c r="AC720" i="80"/>
  <c r="AA720" i="80"/>
  <c r="EA719" i="80"/>
  <c r="EB719" i="80" s="1"/>
  <c r="DX719" i="80"/>
  <c r="DY719" i="80" s="1"/>
  <c r="DW719" i="80"/>
  <c r="DT719" i="80"/>
  <c r="DU719" i="80" s="1"/>
  <c r="DS719" i="80"/>
  <c r="DI719" i="80"/>
  <c r="DJ719" i="80" s="1"/>
  <c r="DN719" i="80" s="1"/>
  <c r="DF719" i="80"/>
  <c r="DG719" i="80" s="1"/>
  <c r="DE719" i="80"/>
  <c r="DB719" i="80"/>
  <c r="DC719" i="80" s="1"/>
  <c r="DA719" i="80"/>
  <c r="BV719" i="80"/>
  <c r="BX719" i="80" s="1"/>
  <c r="BP719" i="80"/>
  <c r="BT719" i="80" s="1"/>
  <c r="BJ719" i="80"/>
  <c r="BD719" i="80"/>
  <c r="BH719" i="80" s="1"/>
  <c r="AV719" i="80"/>
  <c r="AS719" i="80"/>
  <c r="AR719" i="80"/>
  <c r="AK719" i="80"/>
  <c r="AL719" i="80" s="1"/>
  <c r="AJ719" i="80"/>
  <c r="AM719" i="80" s="1"/>
  <c r="AD719" i="80"/>
  <c r="AE719" i="80" s="1"/>
  <c r="AC719" i="80"/>
  <c r="AA719" i="80"/>
  <c r="EA718" i="80"/>
  <c r="EB718" i="80" s="1"/>
  <c r="EF718" i="80" s="1"/>
  <c r="DX718" i="80"/>
  <c r="DY718" i="80" s="1"/>
  <c r="DW718" i="80"/>
  <c r="DT718" i="80"/>
  <c r="DU718" i="80" s="1"/>
  <c r="DS718" i="80"/>
  <c r="DI718" i="80"/>
  <c r="DJ718" i="80" s="1"/>
  <c r="DF718" i="80"/>
  <c r="DG718" i="80" s="1"/>
  <c r="DE718" i="80"/>
  <c r="DB718" i="80"/>
  <c r="DC718" i="80" s="1"/>
  <c r="DA718" i="80"/>
  <c r="BV718" i="80"/>
  <c r="BP718" i="80"/>
  <c r="BS718" i="80" s="1"/>
  <c r="BJ718" i="80"/>
  <c r="BD718" i="80"/>
  <c r="BF718" i="80" s="1"/>
  <c r="AV718" i="80"/>
  <c r="AS718" i="80"/>
  <c r="AY718" i="80" s="1"/>
  <c r="AR718" i="80"/>
  <c r="AO718" i="80"/>
  <c r="AP718" i="80" s="1"/>
  <c r="AK718" i="80"/>
  <c r="AL718" i="80" s="1"/>
  <c r="AJ718" i="80"/>
  <c r="AM718" i="80" s="1"/>
  <c r="AE718" i="80"/>
  <c r="AD718" i="80"/>
  <c r="AZ718" i="80" s="1"/>
  <c r="BA718" i="80" s="1"/>
  <c r="BB718" i="80" s="1"/>
  <c r="AC718" i="80"/>
  <c r="AA718" i="80"/>
  <c r="EA717" i="80"/>
  <c r="EB717" i="80" s="1"/>
  <c r="DX717" i="80"/>
  <c r="DY717" i="80" s="1"/>
  <c r="DW717" i="80"/>
  <c r="DT717" i="80"/>
  <c r="DU717" i="80" s="1"/>
  <c r="DS717" i="80"/>
  <c r="DI717" i="80"/>
  <c r="DJ717" i="80" s="1"/>
  <c r="DF717" i="80"/>
  <c r="DG717" i="80" s="1"/>
  <c r="DE717" i="80"/>
  <c r="DB717" i="80"/>
  <c r="DC717" i="80" s="1"/>
  <c r="DA717" i="80"/>
  <c r="BV717" i="80"/>
  <c r="BZ717" i="80" s="1"/>
  <c r="BP717" i="80"/>
  <c r="BJ717" i="80"/>
  <c r="BN717" i="80" s="1"/>
  <c r="BD717" i="80"/>
  <c r="BI717" i="80" s="1"/>
  <c r="AV717" i="80"/>
  <c r="AS717" i="80"/>
  <c r="AR717" i="80"/>
  <c r="AK717" i="80"/>
  <c r="AL717" i="80" s="1"/>
  <c r="AJ717" i="80"/>
  <c r="AM717" i="80" s="1"/>
  <c r="AD717" i="80"/>
  <c r="CR717" i="80" s="1"/>
  <c r="AC717" i="80"/>
  <c r="AA717" i="80"/>
  <c r="EA716" i="80"/>
  <c r="EB716" i="80" s="1"/>
  <c r="DX716" i="80"/>
  <c r="DY716" i="80" s="1"/>
  <c r="DW716" i="80"/>
  <c r="DT716" i="80"/>
  <c r="DU716" i="80" s="1"/>
  <c r="DS716" i="80"/>
  <c r="DI716" i="80"/>
  <c r="DJ716" i="80" s="1"/>
  <c r="DF716" i="80"/>
  <c r="DG716" i="80" s="1"/>
  <c r="DE716" i="80"/>
  <c r="DB716" i="80"/>
  <c r="DC716" i="80" s="1"/>
  <c r="DA716" i="80"/>
  <c r="BV716" i="80"/>
  <c r="BP716" i="80"/>
  <c r="BQ716" i="80" s="1"/>
  <c r="BJ716" i="80"/>
  <c r="BD716" i="80"/>
  <c r="BH716" i="80" s="1"/>
  <c r="AV716" i="80"/>
  <c r="AS716" i="80"/>
  <c r="CK716" i="80" s="1"/>
  <c r="AR716" i="80"/>
  <c r="AK716" i="80"/>
  <c r="AL716" i="80" s="1"/>
  <c r="AJ716" i="80"/>
  <c r="AM716" i="80" s="1"/>
  <c r="AD716" i="80"/>
  <c r="AZ716" i="80" s="1"/>
  <c r="AC716" i="80"/>
  <c r="AA716" i="80"/>
  <c r="EA715" i="80"/>
  <c r="EB715" i="80" s="1"/>
  <c r="DX715" i="80"/>
  <c r="DY715" i="80" s="1"/>
  <c r="DW715" i="80"/>
  <c r="DT715" i="80"/>
  <c r="DU715" i="80" s="1"/>
  <c r="DS715" i="80"/>
  <c r="DI715" i="80"/>
  <c r="DJ715" i="80" s="1"/>
  <c r="DN715" i="80" s="1"/>
  <c r="DF715" i="80"/>
  <c r="DG715" i="80" s="1"/>
  <c r="DE715" i="80"/>
  <c r="DB715" i="80"/>
  <c r="DC715" i="80" s="1"/>
  <c r="DA715" i="80"/>
  <c r="BV715" i="80"/>
  <c r="BP715" i="80"/>
  <c r="BT715" i="80" s="1"/>
  <c r="BJ715" i="80"/>
  <c r="BD715" i="80"/>
  <c r="BH715" i="80" s="1"/>
  <c r="AV715" i="80"/>
  <c r="AS715" i="80"/>
  <c r="AY715" i="80" s="1"/>
  <c r="AR715" i="80"/>
  <c r="AK715" i="80"/>
  <c r="AL715" i="80" s="1"/>
  <c r="AJ715" i="80"/>
  <c r="AM715" i="80" s="1"/>
  <c r="AD715" i="80"/>
  <c r="AE715" i="80" s="1"/>
  <c r="AC715" i="80"/>
  <c r="AA715" i="80"/>
  <c r="EA714" i="80"/>
  <c r="EB714" i="80" s="1"/>
  <c r="EF714" i="80" s="1"/>
  <c r="DX714" i="80"/>
  <c r="DY714" i="80" s="1"/>
  <c r="DW714" i="80"/>
  <c r="DT714" i="80"/>
  <c r="DU714" i="80" s="1"/>
  <c r="DS714" i="80"/>
  <c r="DI714" i="80"/>
  <c r="DJ714" i="80" s="1"/>
  <c r="DF714" i="80"/>
  <c r="DG714" i="80" s="1"/>
  <c r="DE714" i="80"/>
  <c r="DB714" i="80"/>
  <c r="DC714" i="80" s="1"/>
  <c r="DA714" i="80"/>
  <c r="BV714" i="80"/>
  <c r="BP714" i="80"/>
  <c r="BU714" i="80" s="1"/>
  <c r="BJ714" i="80"/>
  <c r="BM714" i="80" s="1"/>
  <c r="BD714" i="80"/>
  <c r="AV714" i="80"/>
  <c r="AS714" i="80"/>
  <c r="AY714" i="80" s="1"/>
  <c r="AR714" i="80"/>
  <c r="AK714" i="80"/>
  <c r="AL714" i="80" s="1"/>
  <c r="AJ714" i="80"/>
  <c r="AM714" i="80" s="1"/>
  <c r="AE714" i="80"/>
  <c r="AD714" i="80"/>
  <c r="AZ714" i="80" s="1"/>
  <c r="AC714" i="80"/>
  <c r="AA714" i="80"/>
  <c r="EA713" i="80"/>
  <c r="EB713" i="80" s="1"/>
  <c r="DX713" i="80"/>
  <c r="DY713" i="80" s="1"/>
  <c r="DW713" i="80"/>
  <c r="DT713" i="80"/>
  <c r="DU713" i="80" s="1"/>
  <c r="DS713" i="80"/>
  <c r="DI713" i="80"/>
  <c r="DJ713" i="80" s="1"/>
  <c r="DF713" i="80"/>
  <c r="DG713" i="80" s="1"/>
  <c r="DE713" i="80"/>
  <c r="DB713" i="80"/>
  <c r="DC713" i="80" s="1"/>
  <c r="DA713" i="80"/>
  <c r="BV713" i="80"/>
  <c r="BZ713" i="80" s="1"/>
  <c r="BP713" i="80"/>
  <c r="BJ713" i="80"/>
  <c r="BN713" i="80" s="1"/>
  <c r="BD713" i="80"/>
  <c r="BI713" i="80" s="1"/>
  <c r="AV713" i="80"/>
  <c r="AS713" i="80"/>
  <c r="AR713" i="80"/>
  <c r="AK713" i="80"/>
  <c r="AL713" i="80" s="1"/>
  <c r="AJ713" i="80"/>
  <c r="AM713" i="80" s="1"/>
  <c r="AD713" i="80"/>
  <c r="CR713" i="80" s="1"/>
  <c r="AC713" i="80"/>
  <c r="AA713" i="80"/>
  <c r="EA712" i="80"/>
  <c r="EB712" i="80" s="1"/>
  <c r="DX712" i="80"/>
  <c r="DY712" i="80" s="1"/>
  <c r="DW712" i="80"/>
  <c r="DT712" i="80"/>
  <c r="DU712" i="80" s="1"/>
  <c r="DS712" i="80"/>
  <c r="DI712" i="80"/>
  <c r="DJ712" i="80" s="1"/>
  <c r="DF712" i="80"/>
  <c r="DG712" i="80" s="1"/>
  <c r="DE712" i="80"/>
  <c r="DB712" i="80"/>
  <c r="DC712" i="80" s="1"/>
  <c r="DA712" i="80"/>
  <c r="BV712" i="80"/>
  <c r="BP712" i="80"/>
  <c r="BQ712" i="80" s="1"/>
  <c r="BJ712" i="80"/>
  <c r="BD712" i="80"/>
  <c r="AV712" i="80"/>
  <c r="AS712" i="80"/>
  <c r="CK712" i="80" s="1"/>
  <c r="AR712" i="80"/>
  <c r="AK712" i="80"/>
  <c r="AL712" i="80" s="1"/>
  <c r="AJ712" i="80"/>
  <c r="AM712" i="80" s="1"/>
  <c r="AD712" i="80"/>
  <c r="AZ712" i="80" s="1"/>
  <c r="AC712" i="80"/>
  <c r="AA712" i="80"/>
  <c r="EA711" i="80"/>
  <c r="EB711" i="80" s="1"/>
  <c r="DX711" i="80"/>
  <c r="DY711" i="80" s="1"/>
  <c r="DW711" i="80"/>
  <c r="DT711" i="80"/>
  <c r="DU711" i="80" s="1"/>
  <c r="DS711" i="80"/>
  <c r="DI711" i="80"/>
  <c r="DJ711" i="80" s="1"/>
  <c r="DN711" i="80" s="1"/>
  <c r="DF711" i="80"/>
  <c r="DG711" i="80" s="1"/>
  <c r="DE711" i="80"/>
  <c r="DB711" i="80"/>
  <c r="DC711" i="80" s="1"/>
  <c r="DA711" i="80"/>
  <c r="BV711" i="80"/>
  <c r="BP711" i="80"/>
  <c r="BT711" i="80" s="1"/>
  <c r="BJ711" i="80"/>
  <c r="BD711" i="80"/>
  <c r="BH711" i="80" s="1"/>
  <c r="AV711" i="80"/>
  <c r="AS711" i="80"/>
  <c r="AR711" i="80"/>
  <c r="AK711" i="80"/>
  <c r="AL711" i="80" s="1"/>
  <c r="AJ711" i="80"/>
  <c r="AM711" i="80" s="1"/>
  <c r="AD711" i="80"/>
  <c r="AE711" i="80" s="1"/>
  <c r="AC711" i="80"/>
  <c r="AA711" i="80"/>
  <c r="EA710" i="80"/>
  <c r="EB710" i="80" s="1"/>
  <c r="EF710" i="80" s="1"/>
  <c r="DX710" i="80"/>
  <c r="DY710" i="80" s="1"/>
  <c r="DW710" i="80"/>
  <c r="DT710" i="80"/>
  <c r="DU710" i="80" s="1"/>
  <c r="DS710" i="80"/>
  <c r="DI710" i="80"/>
  <c r="DJ710" i="80" s="1"/>
  <c r="DF710" i="80"/>
  <c r="DG710" i="80" s="1"/>
  <c r="DE710" i="80"/>
  <c r="DB710" i="80"/>
  <c r="DC710" i="80" s="1"/>
  <c r="DA710" i="80"/>
  <c r="BV710" i="80"/>
  <c r="BP710" i="80"/>
  <c r="BJ710" i="80"/>
  <c r="BK710" i="80" s="1"/>
  <c r="BD710" i="80"/>
  <c r="BF710" i="80" s="1"/>
  <c r="AV710" i="80"/>
  <c r="AS710" i="80"/>
  <c r="AX710" i="80" s="1"/>
  <c r="AR710" i="80"/>
  <c r="AK710" i="80"/>
  <c r="AL710" i="80" s="1"/>
  <c r="AJ710" i="80"/>
  <c r="AM710" i="80" s="1"/>
  <c r="AD710" i="80"/>
  <c r="AZ710" i="80" s="1"/>
  <c r="AC710" i="80"/>
  <c r="AA710" i="80"/>
  <c r="EA709" i="80"/>
  <c r="EB709" i="80" s="1"/>
  <c r="DX709" i="80"/>
  <c r="DY709" i="80" s="1"/>
  <c r="DW709" i="80"/>
  <c r="DT709" i="80"/>
  <c r="DU709" i="80" s="1"/>
  <c r="DS709" i="80"/>
  <c r="DI709" i="80"/>
  <c r="DJ709" i="80" s="1"/>
  <c r="DF709" i="80"/>
  <c r="DG709" i="80" s="1"/>
  <c r="DE709" i="80"/>
  <c r="DB709" i="80"/>
  <c r="DC709" i="80" s="1"/>
  <c r="DA709" i="80"/>
  <c r="BV709" i="80"/>
  <c r="BZ709" i="80" s="1"/>
  <c r="BP709" i="80"/>
  <c r="BJ709" i="80"/>
  <c r="BN709" i="80" s="1"/>
  <c r="BD709" i="80"/>
  <c r="BI709" i="80" s="1"/>
  <c r="AV709" i="80"/>
  <c r="AS709" i="80"/>
  <c r="CK709" i="80" s="1"/>
  <c r="AR709" i="80"/>
  <c r="AK709" i="80"/>
  <c r="AL709" i="80" s="1"/>
  <c r="AJ709" i="80"/>
  <c r="AM709" i="80" s="1"/>
  <c r="AD709" i="80"/>
  <c r="AC709" i="80"/>
  <c r="AA709" i="80"/>
  <c r="EA708" i="80"/>
  <c r="EB708" i="80" s="1"/>
  <c r="DX708" i="80"/>
  <c r="DY708" i="80" s="1"/>
  <c r="DW708" i="80"/>
  <c r="DT708" i="80"/>
  <c r="DU708" i="80" s="1"/>
  <c r="DS708" i="80"/>
  <c r="DI708" i="80"/>
  <c r="DJ708" i="80" s="1"/>
  <c r="DF708" i="80"/>
  <c r="DG708" i="80" s="1"/>
  <c r="DE708" i="80"/>
  <c r="DB708" i="80"/>
  <c r="DC708" i="80" s="1"/>
  <c r="DA708" i="80"/>
  <c r="BV708" i="80"/>
  <c r="BP708" i="80"/>
  <c r="BJ708" i="80"/>
  <c r="BD708" i="80"/>
  <c r="BH708" i="80" s="1"/>
  <c r="AV708" i="80"/>
  <c r="AS708" i="80"/>
  <c r="CK708" i="80" s="1"/>
  <c r="AR708" i="80"/>
  <c r="AK708" i="80"/>
  <c r="AL708" i="80" s="1"/>
  <c r="AJ708" i="80"/>
  <c r="AM708" i="80" s="1"/>
  <c r="AD708" i="80"/>
  <c r="AZ708" i="80" s="1"/>
  <c r="AC708" i="80"/>
  <c r="AA708" i="80"/>
  <c r="EA707" i="80"/>
  <c r="EB707" i="80" s="1"/>
  <c r="DX707" i="80"/>
  <c r="DY707" i="80" s="1"/>
  <c r="DW707" i="80"/>
  <c r="DT707" i="80"/>
  <c r="DU707" i="80" s="1"/>
  <c r="DS707" i="80"/>
  <c r="DI707" i="80"/>
  <c r="DJ707" i="80" s="1"/>
  <c r="DN707" i="80" s="1"/>
  <c r="DF707" i="80"/>
  <c r="DG707" i="80" s="1"/>
  <c r="DE707" i="80"/>
  <c r="DB707" i="80"/>
  <c r="DC707" i="80" s="1"/>
  <c r="DA707" i="80"/>
  <c r="BV707" i="80"/>
  <c r="CB707" i="80" s="1"/>
  <c r="BP707" i="80"/>
  <c r="BT707" i="80" s="1"/>
  <c r="BJ707" i="80"/>
  <c r="BO707" i="80" s="1"/>
  <c r="BD707" i="80"/>
  <c r="BH707" i="80" s="1"/>
  <c r="AV707" i="80"/>
  <c r="AS707" i="80"/>
  <c r="AR707" i="80"/>
  <c r="AK707" i="80"/>
  <c r="AL707" i="80" s="1"/>
  <c r="AJ707" i="80"/>
  <c r="AM707" i="80" s="1"/>
  <c r="AD707" i="80"/>
  <c r="AE707" i="80" s="1"/>
  <c r="AC707" i="80"/>
  <c r="AA707" i="80"/>
  <c r="EA706" i="80"/>
  <c r="EB706" i="80" s="1"/>
  <c r="EF706" i="80" s="1"/>
  <c r="DX706" i="80"/>
  <c r="DY706" i="80" s="1"/>
  <c r="DW706" i="80"/>
  <c r="DT706" i="80"/>
  <c r="DU706" i="80" s="1"/>
  <c r="DS706" i="80"/>
  <c r="DI706" i="80"/>
  <c r="DJ706" i="80" s="1"/>
  <c r="DF706" i="80"/>
  <c r="DG706" i="80" s="1"/>
  <c r="DE706" i="80"/>
  <c r="DB706" i="80"/>
  <c r="DC706" i="80" s="1"/>
  <c r="DA706" i="80"/>
  <c r="BV706" i="80"/>
  <c r="BP706" i="80"/>
  <c r="BJ706" i="80"/>
  <c r="BD706" i="80"/>
  <c r="BF706" i="80" s="1"/>
  <c r="AV706" i="80"/>
  <c r="AS706" i="80"/>
  <c r="AY706" i="80" s="1"/>
  <c r="AR706" i="80"/>
  <c r="AK706" i="80"/>
  <c r="AL706" i="80" s="1"/>
  <c r="AJ706" i="80"/>
  <c r="AM706" i="80" s="1"/>
  <c r="AD706" i="80"/>
  <c r="AZ706" i="80" s="1"/>
  <c r="AC706" i="80"/>
  <c r="AA706" i="80"/>
  <c r="EA705" i="80"/>
  <c r="EB705" i="80" s="1"/>
  <c r="DX705" i="80"/>
  <c r="DY705" i="80" s="1"/>
  <c r="DW705" i="80"/>
  <c r="DT705" i="80"/>
  <c r="DU705" i="80" s="1"/>
  <c r="DS705" i="80"/>
  <c r="DI705" i="80"/>
  <c r="DJ705" i="80" s="1"/>
  <c r="DF705" i="80"/>
  <c r="DG705" i="80" s="1"/>
  <c r="DE705" i="80"/>
  <c r="DB705" i="80"/>
  <c r="DC705" i="80" s="1"/>
  <c r="DA705" i="80"/>
  <c r="BV705" i="80"/>
  <c r="BZ705" i="80" s="1"/>
  <c r="BP705" i="80"/>
  <c r="BJ705" i="80"/>
  <c r="BN705" i="80" s="1"/>
  <c r="BD705" i="80"/>
  <c r="BI705" i="80" s="1"/>
  <c r="AV705" i="80"/>
  <c r="AS705" i="80"/>
  <c r="AR705" i="80"/>
  <c r="AK705" i="80"/>
  <c r="AL705" i="80" s="1"/>
  <c r="AJ705" i="80"/>
  <c r="AM705" i="80" s="1"/>
  <c r="AD705" i="80"/>
  <c r="AC705" i="80"/>
  <c r="AA705" i="80"/>
  <c r="EA704" i="80"/>
  <c r="EB704" i="80" s="1"/>
  <c r="EC704" i="80" s="1"/>
  <c r="DX704" i="80"/>
  <c r="DY704" i="80" s="1"/>
  <c r="DW704" i="80"/>
  <c r="DT704" i="80"/>
  <c r="DU704" i="80" s="1"/>
  <c r="DS704" i="80"/>
  <c r="DI704" i="80"/>
  <c r="DJ704" i="80" s="1"/>
  <c r="DF704" i="80"/>
  <c r="DG704" i="80" s="1"/>
  <c r="DE704" i="80"/>
  <c r="DB704" i="80"/>
  <c r="DC704" i="80" s="1"/>
  <c r="DA704" i="80"/>
  <c r="BV704" i="80"/>
  <c r="BP704" i="80"/>
  <c r="BJ704" i="80"/>
  <c r="BL704" i="80" s="1"/>
  <c r="BD704" i="80"/>
  <c r="AV704" i="80"/>
  <c r="AS704" i="80"/>
  <c r="CK704" i="80" s="1"/>
  <c r="AR704" i="80"/>
  <c r="AK704" i="80"/>
  <c r="AL704" i="80" s="1"/>
  <c r="AJ704" i="80"/>
  <c r="AM704" i="80" s="1"/>
  <c r="AD704" i="80"/>
  <c r="AZ704" i="80" s="1"/>
  <c r="AC704" i="80"/>
  <c r="AA704" i="80"/>
  <c r="EA703" i="80"/>
  <c r="EB703" i="80" s="1"/>
  <c r="DX703" i="80"/>
  <c r="DY703" i="80" s="1"/>
  <c r="DW703" i="80"/>
  <c r="DT703" i="80"/>
  <c r="DU703" i="80" s="1"/>
  <c r="DS703" i="80"/>
  <c r="DI703" i="80"/>
  <c r="DJ703" i="80" s="1"/>
  <c r="DN703" i="80" s="1"/>
  <c r="DF703" i="80"/>
  <c r="DG703" i="80" s="1"/>
  <c r="DE703" i="80"/>
  <c r="DB703" i="80"/>
  <c r="DC703" i="80" s="1"/>
  <c r="DA703" i="80"/>
  <c r="BV703" i="80"/>
  <c r="CB703" i="80" s="1"/>
  <c r="BP703" i="80"/>
  <c r="BT703" i="80" s="1"/>
  <c r="BJ703" i="80"/>
  <c r="BD703" i="80"/>
  <c r="BH703" i="80" s="1"/>
  <c r="AV703" i="80"/>
  <c r="AS703" i="80"/>
  <c r="AX703" i="80" s="1"/>
  <c r="AR703" i="80"/>
  <c r="AK703" i="80"/>
  <c r="AL703" i="80" s="1"/>
  <c r="AJ703" i="80"/>
  <c r="AM703" i="80" s="1"/>
  <c r="AD703" i="80"/>
  <c r="AE703" i="80" s="1"/>
  <c r="AC703" i="80"/>
  <c r="AA703" i="80"/>
  <c r="EA702" i="80"/>
  <c r="EB702" i="80" s="1"/>
  <c r="EF702" i="80" s="1"/>
  <c r="DX702" i="80"/>
  <c r="DY702" i="80" s="1"/>
  <c r="DW702" i="80"/>
  <c r="DT702" i="80"/>
  <c r="DU702" i="80" s="1"/>
  <c r="DS702" i="80"/>
  <c r="DI702" i="80"/>
  <c r="DJ702" i="80" s="1"/>
  <c r="DF702" i="80"/>
  <c r="DG702" i="80" s="1"/>
  <c r="DE702" i="80"/>
  <c r="DB702" i="80"/>
  <c r="DC702" i="80" s="1"/>
  <c r="DA702" i="80"/>
  <c r="BV702" i="80"/>
  <c r="BP702" i="80"/>
  <c r="BU702" i="80" s="1"/>
  <c r="BJ702" i="80"/>
  <c r="BD702" i="80"/>
  <c r="BF702" i="80" s="1"/>
  <c r="AV702" i="80"/>
  <c r="AS702" i="80"/>
  <c r="AR702" i="80"/>
  <c r="AK702" i="80"/>
  <c r="AL702" i="80" s="1"/>
  <c r="AJ702" i="80"/>
  <c r="AM702" i="80" s="1"/>
  <c r="AD702" i="80"/>
  <c r="AZ702" i="80" s="1"/>
  <c r="AC702" i="80"/>
  <c r="AA702" i="80"/>
  <c r="EA701" i="80"/>
  <c r="EB701" i="80" s="1"/>
  <c r="DX701" i="80"/>
  <c r="DY701" i="80" s="1"/>
  <c r="DW701" i="80"/>
  <c r="DT701" i="80"/>
  <c r="DU701" i="80" s="1"/>
  <c r="DS701" i="80"/>
  <c r="DI701" i="80"/>
  <c r="DJ701" i="80" s="1"/>
  <c r="DL701" i="80" s="1"/>
  <c r="DF701" i="80"/>
  <c r="DG701" i="80" s="1"/>
  <c r="DE701" i="80"/>
  <c r="DB701" i="80"/>
  <c r="DC701" i="80" s="1"/>
  <c r="DA701" i="80"/>
  <c r="BV701" i="80"/>
  <c r="BZ701" i="80" s="1"/>
  <c r="BP701" i="80"/>
  <c r="BR701" i="80" s="1"/>
  <c r="BJ701" i="80"/>
  <c r="BN701" i="80" s="1"/>
  <c r="BD701" i="80"/>
  <c r="BF701" i="80" s="1"/>
  <c r="AV701" i="80"/>
  <c r="AS701" i="80"/>
  <c r="AR701" i="80"/>
  <c r="AK701" i="80"/>
  <c r="AL701" i="80" s="1"/>
  <c r="AJ701" i="80"/>
  <c r="AM701" i="80" s="1"/>
  <c r="AD701" i="80"/>
  <c r="AC701" i="80"/>
  <c r="AA701" i="80"/>
  <c r="EA700" i="80"/>
  <c r="EB700" i="80" s="1"/>
  <c r="ED700" i="80" s="1"/>
  <c r="DX700" i="80"/>
  <c r="DY700" i="80" s="1"/>
  <c r="DW700" i="80"/>
  <c r="DT700" i="80"/>
  <c r="DU700" i="80" s="1"/>
  <c r="DS700" i="80"/>
  <c r="DI700" i="80"/>
  <c r="DJ700" i="80" s="1"/>
  <c r="DF700" i="80"/>
  <c r="DG700" i="80" s="1"/>
  <c r="DE700" i="80"/>
  <c r="DB700" i="80"/>
  <c r="DC700" i="80" s="1"/>
  <c r="DA700" i="80"/>
  <c r="BV700" i="80"/>
  <c r="BP700" i="80"/>
  <c r="BJ700" i="80"/>
  <c r="BO700" i="80" s="1"/>
  <c r="BD700" i="80"/>
  <c r="BH700" i="80" s="1"/>
  <c r="AV700" i="80"/>
  <c r="AS700" i="80"/>
  <c r="CK700" i="80" s="1"/>
  <c r="AR700" i="80"/>
  <c r="AK700" i="80"/>
  <c r="AL700" i="80" s="1"/>
  <c r="AJ700" i="80"/>
  <c r="AM700" i="80" s="1"/>
  <c r="AD700" i="80"/>
  <c r="AZ700" i="80" s="1"/>
  <c r="AC700" i="80"/>
  <c r="AA700" i="80"/>
  <c r="EA699" i="80"/>
  <c r="EB699" i="80" s="1"/>
  <c r="DX699" i="80"/>
  <c r="DY699" i="80" s="1"/>
  <c r="DW699" i="80"/>
  <c r="DT699" i="80"/>
  <c r="DU699" i="80" s="1"/>
  <c r="DS699" i="80"/>
  <c r="DI699" i="80"/>
  <c r="DJ699" i="80" s="1"/>
  <c r="DN699" i="80" s="1"/>
  <c r="DF699" i="80"/>
  <c r="DG699" i="80" s="1"/>
  <c r="DE699" i="80"/>
  <c r="DB699" i="80"/>
  <c r="DC699" i="80" s="1"/>
  <c r="DA699" i="80"/>
  <c r="BV699" i="80"/>
  <c r="BP699" i="80"/>
  <c r="BJ699" i="80"/>
  <c r="BL699" i="80" s="1"/>
  <c r="BD699" i="80"/>
  <c r="AV699" i="80"/>
  <c r="AS699" i="80"/>
  <c r="AX699" i="80" s="1"/>
  <c r="AR699" i="80"/>
  <c r="AK699" i="80"/>
  <c r="AL699" i="80" s="1"/>
  <c r="AJ699" i="80"/>
  <c r="AM699" i="80" s="1"/>
  <c r="AD699" i="80"/>
  <c r="AC699" i="80"/>
  <c r="AA699" i="80"/>
  <c r="EA698" i="80"/>
  <c r="EB698" i="80" s="1"/>
  <c r="EF698" i="80" s="1"/>
  <c r="EH698" i="80" s="1"/>
  <c r="DX698" i="80"/>
  <c r="DY698" i="80" s="1"/>
  <c r="DW698" i="80"/>
  <c r="DT698" i="80"/>
  <c r="DU698" i="80" s="1"/>
  <c r="DS698" i="80"/>
  <c r="DI698" i="80"/>
  <c r="DJ698" i="80" s="1"/>
  <c r="DF698" i="80"/>
  <c r="DG698" i="80" s="1"/>
  <c r="DE698" i="80"/>
  <c r="DB698" i="80"/>
  <c r="DC698" i="80" s="1"/>
  <c r="DA698" i="80"/>
  <c r="BV698" i="80"/>
  <c r="BP698" i="80"/>
  <c r="BJ698" i="80"/>
  <c r="BD698" i="80"/>
  <c r="BF698" i="80" s="1"/>
  <c r="AV698" i="80"/>
  <c r="AS698" i="80"/>
  <c r="AU698" i="80" s="1"/>
  <c r="AR698" i="80"/>
  <c r="AK698" i="80"/>
  <c r="AL698" i="80" s="1"/>
  <c r="AJ698" i="80"/>
  <c r="AM698" i="80" s="1"/>
  <c r="AE698" i="80"/>
  <c r="AD698" i="80"/>
  <c r="AZ698" i="80" s="1"/>
  <c r="AC698" i="80"/>
  <c r="AA698" i="80"/>
  <c r="EA697" i="80"/>
  <c r="EB697" i="80" s="1"/>
  <c r="DX697" i="80"/>
  <c r="DY697" i="80" s="1"/>
  <c r="DW697" i="80"/>
  <c r="DT697" i="80"/>
  <c r="DU697" i="80" s="1"/>
  <c r="DS697" i="80"/>
  <c r="DI697" i="80"/>
  <c r="DJ697" i="80" s="1"/>
  <c r="DF697" i="80"/>
  <c r="DG697" i="80" s="1"/>
  <c r="DE697" i="80"/>
  <c r="DB697" i="80"/>
  <c r="DC697" i="80" s="1"/>
  <c r="DA697" i="80"/>
  <c r="BV697" i="80"/>
  <c r="BP697" i="80"/>
  <c r="BR697" i="80" s="1"/>
  <c r="BJ697" i="80"/>
  <c r="BD697" i="80"/>
  <c r="BH697" i="80" s="1"/>
  <c r="AV697" i="80"/>
  <c r="AS697" i="80"/>
  <c r="AR697" i="80"/>
  <c r="AK697" i="80"/>
  <c r="AL697" i="80" s="1"/>
  <c r="AJ697" i="80"/>
  <c r="AM697" i="80" s="1"/>
  <c r="AD697" i="80"/>
  <c r="AZ697" i="80" s="1"/>
  <c r="AC697" i="80"/>
  <c r="AA697" i="80"/>
  <c r="EA696" i="80"/>
  <c r="EB696" i="80" s="1"/>
  <c r="DX696" i="80"/>
  <c r="DY696" i="80" s="1"/>
  <c r="DW696" i="80"/>
  <c r="DT696" i="80"/>
  <c r="DU696" i="80" s="1"/>
  <c r="DS696" i="80"/>
  <c r="DI696" i="80"/>
  <c r="DJ696" i="80" s="1"/>
  <c r="DF696" i="80"/>
  <c r="DG696" i="80" s="1"/>
  <c r="DE696" i="80"/>
  <c r="DB696" i="80"/>
  <c r="DC696" i="80" s="1"/>
  <c r="DA696" i="80"/>
  <c r="BV696" i="80"/>
  <c r="BP696" i="80"/>
  <c r="BJ696" i="80"/>
  <c r="BM696" i="80" s="1"/>
  <c r="BD696" i="80"/>
  <c r="BH696" i="80" s="1"/>
  <c r="AV696" i="80"/>
  <c r="AS696" i="80"/>
  <c r="AU696" i="80" s="1"/>
  <c r="AR696" i="80"/>
  <c r="AO696" i="80"/>
  <c r="AP696" i="80" s="1"/>
  <c r="AK696" i="80"/>
  <c r="AL696" i="80" s="1"/>
  <c r="AJ696" i="80"/>
  <c r="AM696" i="80" s="1"/>
  <c r="AE696" i="80"/>
  <c r="AD696" i="80"/>
  <c r="AZ696" i="80" s="1"/>
  <c r="AC696" i="80"/>
  <c r="AA696" i="80"/>
  <c r="EA695" i="80"/>
  <c r="EB695" i="80" s="1"/>
  <c r="DX695" i="80"/>
  <c r="DY695" i="80" s="1"/>
  <c r="DW695" i="80"/>
  <c r="DT695" i="80"/>
  <c r="DU695" i="80" s="1"/>
  <c r="DS695" i="80"/>
  <c r="DI695" i="80"/>
  <c r="DJ695" i="80" s="1"/>
  <c r="DF695" i="80"/>
  <c r="DG695" i="80" s="1"/>
  <c r="DE695" i="80"/>
  <c r="DB695" i="80"/>
  <c r="DC695" i="80" s="1"/>
  <c r="DA695" i="80"/>
  <c r="BV695" i="80"/>
  <c r="CB695" i="80" s="1"/>
  <c r="BP695" i="80"/>
  <c r="BT695" i="80" s="1"/>
  <c r="BJ695" i="80"/>
  <c r="BD695" i="80"/>
  <c r="BH695" i="80" s="1"/>
  <c r="AV695" i="80"/>
  <c r="AS695" i="80"/>
  <c r="AR695" i="80"/>
  <c r="AK695" i="80"/>
  <c r="AL695" i="80" s="1"/>
  <c r="AJ695" i="80"/>
  <c r="AM695" i="80" s="1"/>
  <c r="AD695" i="80"/>
  <c r="AZ695" i="80" s="1"/>
  <c r="BA695" i="80" s="1"/>
  <c r="BB695" i="80" s="1"/>
  <c r="AC695" i="80"/>
  <c r="AA695" i="80"/>
  <c r="EA694" i="80"/>
  <c r="EB694" i="80" s="1"/>
  <c r="DX694" i="80"/>
  <c r="DY694" i="80" s="1"/>
  <c r="DW694" i="80"/>
  <c r="DT694" i="80"/>
  <c r="DU694" i="80" s="1"/>
  <c r="DS694" i="80"/>
  <c r="DI694" i="80"/>
  <c r="DJ694" i="80" s="1"/>
  <c r="DF694" i="80"/>
  <c r="DG694" i="80" s="1"/>
  <c r="DE694" i="80"/>
  <c r="DB694" i="80"/>
  <c r="DC694" i="80" s="1"/>
  <c r="DA694" i="80"/>
  <c r="BV694" i="80"/>
  <c r="BP694" i="80"/>
  <c r="BJ694" i="80"/>
  <c r="BO694" i="80" s="1"/>
  <c r="BD694" i="80"/>
  <c r="BF694" i="80" s="1"/>
  <c r="AV694" i="80"/>
  <c r="AS694" i="80"/>
  <c r="AR694" i="80"/>
  <c r="AO694" i="80"/>
  <c r="AP694" i="80" s="1"/>
  <c r="AK694" i="80"/>
  <c r="AL694" i="80" s="1"/>
  <c r="AJ694" i="80"/>
  <c r="AM694" i="80" s="1"/>
  <c r="AE694" i="80"/>
  <c r="AD694" i="80"/>
  <c r="AZ694" i="80" s="1"/>
  <c r="AC694" i="80"/>
  <c r="AA694" i="80"/>
  <c r="EA693" i="80"/>
  <c r="EB693" i="80" s="1"/>
  <c r="EE693" i="80" s="1"/>
  <c r="DX693" i="80"/>
  <c r="DY693" i="80" s="1"/>
  <c r="DW693" i="80"/>
  <c r="DT693" i="80"/>
  <c r="DU693" i="80" s="1"/>
  <c r="DS693" i="80"/>
  <c r="DI693" i="80"/>
  <c r="DJ693" i="80" s="1"/>
  <c r="DF693" i="80"/>
  <c r="DG693" i="80" s="1"/>
  <c r="DE693" i="80"/>
  <c r="DB693" i="80"/>
  <c r="DC693" i="80" s="1"/>
  <c r="DA693" i="80"/>
  <c r="BV693" i="80"/>
  <c r="CB693" i="80" s="1"/>
  <c r="BP693" i="80"/>
  <c r="BT693" i="80" s="1"/>
  <c r="BJ693" i="80"/>
  <c r="BD693" i="80"/>
  <c r="BH693" i="80" s="1"/>
  <c r="AV693" i="80"/>
  <c r="AS693" i="80"/>
  <c r="AX693" i="80" s="1"/>
  <c r="AR693" i="80"/>
  <c r="AK693" i="80"/>
  <c r="AL693" i="80" s="1"/>
  <c r="AJ693" i="80"/>
  <c r="AM693" i="80" s="1"/>
  <c r="AD693" i="80"/>
  <c r="AZ693" i="80" s="1"/>
  <c r="AC693" i="80"/>
  <c r="AA693" i="80"/>
  <c r="EA692" i="80"/>
  <c r="EB692" i="80" s="1"/>
  <c r="DX692" i="80"/>
  <c r="DY692" i="80" s="1"/>
  <c r="DW692" i="80"/>
  <c r="DT692" i="80"/>
  <c r="DU692" i="80" s="1"/>
  <c r="DS692" i="80"/>
  <c r="DI692" i="80"/>
  <c r="DJ692" i="80" s="1"/>
  <c r="DM692" i="80" s="1"/>
  <c r="DF692" i="80"/>
  <c r="DG692" i="80" s="1"/>
  <c r="DE692" i="80"/>
  <c r="DB692" i="80"/>
  <c r="DC692" i="80" s="1"/>
  <c r="DA692" i="80"/>
  <c r="BV692" i="80"/>
  <c r="BP692" i="80"/>
  <c r="BJ692" i="80"/>
  <c r="BD692" i="80"/>
  <c r="AV692" i="80"/>
  <c r="AS692" i="80"/>
  <c r="AR692" i="80"/>
  <c r="AK692" i="80"/>
  <c r="AL692" i="80" s="1"/>
  <c r="AJ692" i="80"/>
  <c r="AM692" i="80" s="1"/>
  <c r="AE692" i="80"/>
  <c r="AD692" i="80"/>
  <c r="AZ692" i="80" s="1"/>
  <c r="AC692" i="80"/>
  <c r="AA692" i="80"/>
  <c r="EA691" i="80"/>
  <c r="EB691" i="80" s="1"/>
  <c r="DX691" i="80"/>
  <c r="DY691" i="80" s="1"/>
  <c r="DW691" i="80"/>
  <c r="DT691" i="80"/>
  <c r="DU691" i="80" s="1"/>
  <c r="DS691" i="80"/>
  <c r="DI691" i="80"/>
  <c r="DJ691" i="80" s="1"/>
  <c r="DL691" i="80" s="1"/>
  <c r="DF691" i="80"/>
  <c r="DG691" i="80" s="1"/>
  <c r="DE691" i="80"/>
  <c r="DB691" i="80"/>
  <c r="DC691" i="80" s="1"/>
  <c r="DA691" i="80"/>
  <c r="BV691" i="80"/>
  <c r="BX691" i="80" s="1"/>
  <c r="BP691" i="80"/>
  <c r="BJ691" i="80"/>
  <c r="BD691" i="80"/>
  <c r="BH691" i="80" s="1"/>
  <c r="AV691" i="80"/>
  <c r="AS691" i="80"/>
  <c r="AU691" i="80" s="1"/>
  <c r="AR691" i="80"/>
  <c r="AK691" i="80"/>
  <c r="AL691" i="80" s="1"/>
  <c r="AJ691" i="80"/>
  <c r="AM691" i="80" s="1"/>
  <c r="AD691" i="80"/>
  <c r="AC691" i="80"/>
  <c r="AA691" i="80"/>
  <c r="EA690" i="80"/>
  <c r="EB690" i="80" s="1"/>
  <c r="EF690" i="80" s="1"/>
  <c r="DX690" i="80"/>
  <c r="DY690" i="80" s="1"/>
  <c r="DW690" i="80"/>
  <c r="DT690" i="80"/>
  <c r="DU690" i="80" s="1"/>
  <c r="DS690" i="80"/>
  <c r="DI690" i="80"/>
  <c r="DJ690" i="80" s="1"/>
  <c r="DF690" i="80"/>
  <c r="DG690" i="80" s="1"/>
  <c r="DE690" i="80"/>
  <c r="DB690" i="80"/>
  <c r="DC690" i="80" s="1"/>
  <c r="DA690" i="80"/>
  <c r="BV690" i="80"/>
  <c r="BP690" i="80"/>
  <c r="BJ690" i="80"/>
  <c r="BD690" i="80"/>
  <c r="BF690" i="80" s="1"/>
  <c r="AV690" i="80"/>
  <c r="AS690" i="80"/>
  <c r="AR690" i="80"/>
  <c r="AK690" i="80"/>
  <c r="AL690" i="80" s="1"/>
  <c r="AJ690" i="80"/>
  <c r="AM690" i="80" s="1"/>
  <c r="AE690" i="80"/>
  <c r="AD690" i="80"/>
  <c r="AZ690" i="80" s="1"/>
  <c r="AC690" i="80"/>
  <c r="AA690" i="80"/>
  <c r="EA689" i="80"/>
  <c r="EB689" i="80" s="1"/>
  <c r="DX689" i="80"/>
  <c r="DY689" i="80" s="1"/>
  <c r="DW689" i="80"/>
  <c r="DT689" i="80"/>
  <c r="DU689" i="80" s="1"/>
  <c r="DS689" i="80"/>
  <c r="DI689" i="80"/>
  <c r="DJ689" i="80" s="1"/>
  <c r="DL689" i="80" s="1"/>
  <c r="DF689" i="80"/>
  <c r="DG689" i="80" s="1"/>
  <c r="DE689" i="80"/>
  <c r="DB689" i="80"/>
  <c r="DC689" i="80" s="1"/>
  <c r="DA689" i="80"/>
  <c r="BV689" i="80"/>
  <c r="BP689" i="80"/>
  <c r="BR689" i="80" s="1"/>
  <c r="BJ689" i="80"/>
  <c r="BO689" i="80" s="1"/>
  <c r="BD689" i="80"/>
  <c r="BF689" i="80" s="1"/>
  <c r="AV689" i="80"/>
  <c r="AS689" i="80"/>
  <c r="AX689" i="80" s="1"/>
  <c r="AR689" i="80"/>
  <c r="AK689" i="80"/>
  <c r="AL689" i="80" s="1"/>
  <c r="AJ689" i="80"/>
  <c r="AM689" i="80" s="1"/>
  <c r="AD689" i="80"/>
  <c r="AZ689" i="80" s="1"/>
  <c r="AC689" i="80"/>
  <c r="AA689" i="80"/>
  <c r="EA688" i="80"/>
  <c r="EB688" i="80" s="1"/>
  <c r="ED688" i="80" s="1"/>
  <c r="DX688" i="80"/>
  <c r="DY688" i="80" s="1"/>
  <c r="DW688" i="80"/>
  <c r="DT688" i="80"/>
  <c r="DU688" i="80" s="1"/>
  <c r="DS688" i="80"/>
  <c r="DI688" i="80"/>
  <c r="DJ688" i="80" s="1"/>
  <c r="DF688" i="80"/>
  <c r="DG688" i="80" s="1"/>
  <c r="DE688" i="80"/>
  <c r="DB688" i="80"/>
  <c r="DC688" i="80" s="1"/>
  <c r="DA688" i="80"/>
  <c r="BV688" i="80"/>
  <c r="BP688" i="80"/>
  <c r="BU688" i="80" s="1"/>
  <c r="BJ688" i="80"/>
  <c r="BL688" i="80" s="1"/>
  <c r="BD688" i="80"/>
  <c r="BI688" i="80" s="1"/>
  <c r="BC688" i="80"/>
  <c r="AV688" i="80"/>
  <c r="AS688" i="80"/>
  <c r="AU688" i="80" s="1"/>
  <c r="AR688" i="80"/>
  <c r="AK688" i="80"/>
  <c r="AL688" i="80" s="1"/>
  <c r="AJ688" i="80"/>
  <c r="AM688" i="80" s="1"/>
  <c r="AE688" i="80"/>
  <c r="AD688" i="80"/>
  <c r="AZ688" i="80" s="1"/>
  <c r="AC688" i="80"/>
  <c r="AA688" i="80"/>
  <c r="EA687" i="80"/>
  <c r="EB687" i="80" s="1"/>
  <c r="DX687" i="80"/>
  <c r="DY687" i="80" s="1"/>
  <c r="DW687" i="80"/>
  <c r="DT687" i="80"/>
  <c r="DU687" i="80" s="1"/>
  <c r="DS687" i="80"/>
  <c r="DI687" i="80"/>
  <c r="DJ687" i="80" s="1"/>
  <c r="DF687" i="80"/>
  <c r="DG687" i="80" s="1"/>
  <c r="DE687" i="80"/>
  <c r="DB687" i="80"/>
  <c r="DC687" i="80" s="1"/>
  <c r="DA687" i="80"/>
  <c r="BV687" i="80"/>
  <c r="CB687" i="80" s="1"/>
  <c r="BP687" i="80"/>
  <c r="BJ687" i="80"/>
  <c r="BL687" i="80" s="1"/>
  <c r="BD687" i="80"/>
  <c r="BH687" i="80" s="1"/>
  <c r="AV687" i="80"/>
  <c r="AS687" i="80"/>
  <c r="AR687" i="80"/>
  <c r="AK687" i="80"/>
  <c r="AL687" i="80" s="1"/>
  <c r="AJ687" i="80"/>
  <c r="AM687" i="80" s="1"/>
  <c r="AD687" i="80"/>
  <c r="AZ687" i="80" s="1"/>
  <c r="BA687" i="80" s="1"/>
  <c r="BB687" i="80" s="1"/>
  <c r="AC687" i="80"/>
  <c r="AA687" i="80"/>
  <c r="EA686" i="80"/>
  <c r="EB686" i="80" s="1"/>
  <c r="DX686" i="80"/>
  <c r="DY686" i="80" s="1"/>
  <c r="DW686" i="80"/>
  <c r="DT686" i="80"/>
  <c r="DU686" i="80" s="1"/>
  <c r="DS686" i="80"/>
  <c r="DI686" i="80"/>
  <c r="DJ686" i="80" s="1"/>
  <c r="DF686" i="80"/>
  <c r="DG686" i="80" s="1"/>
  <c r="DE686" i="80"/>
  <c r="DB686" i="80"/>
  <c r="DC686" i="80" s="1"/>
  <c r="DA686" i="80"/>
  <c r="BV686" i="80"/>
  <c r="BY686" i="80" s="1"/>
  <c r="BP686" i="80"/>
  <c r="BU686" i="80" s="1"/>
  <c r="BJ686" i="80"/>
  <c r="BD686" i="80"/>
  <c r="AV686" i="80"/>
  <c r="AS686" i="80"/>
  <c r="AY686" i="80" s="1"/>
  <c r="AR686" i="80"/>
  <c r="AK686" i="80"/>
  <c r="AL686" i="80" s="1"/>
  <c r="AJ686" i="80"/>
  <c r="AM686" i="80" s="1"/>
  <c r="AD686" i="80"/>
  <c r="AE686" i="80" s="1"/>
  <c r="AC686" i="80"/>
  <c r="AA686" i="80"/>
  <c r="EA685" i="80"/>
  <c r="EB685" i="80" s="1"/>
  <c r="DX685" i="80"/>
  <c r="DY685" i="80" s="1"/>
  <c r="DW685" i="80"/>
  <c r="DT685" i="80"/>
  <c r="DU685" i="80" s="1"/>
  <c r="DS685" i="80"/>
  <c r="DI685" i="80"/>
  <c r="DJ685" i="80" s="1"/>
  <c r="DL685" i="80" s="1"/>
  <c r="DF685" i="80"/>
  <c r="DG685" i="80" s="1"/>
  <c r="DE685" i="80"/>
  <c r="DB685" i="80"/>
  <c r="DC685" i="80" s="1"/>
  <c r="DA685" i="80"/>
  <c r="BV685" i="80"/>
  <c r="BP685" i="80"/>
  <c r="BR685" i="80" s="1"/>
  <c r="BJ685" i="80"/>
  <c r="BL685" i="80" s="1"/>
  <c r="BD685" i="80"/>
  <c r="BF685" i="80" s="1"/>
  <c r="AV685" i="80"/>
  <c r="AS685" i="80"/>
  <c r="AX685" i="80" s="1"/>
  <c r="AR685" i="80"/>
  <c r="AK685" i="80"/>
  <c r="AL685" i="80" s="1"/>
  <c r="AJ685" i="80"/>
  <c r="AM685" i="80" s="1"/>
  <c r="AD685" i="80"/>
  <c r="AE685" i="80" s="1"/>
  <c r="AC685" i="80"/>
  <c r="AA685" i="80"/>
  <c r="EA684" i="80"/>
  <c r="EB684" i="80" s="1"/>
  <c r="ED684" i="80" s="1"/>
  <c r="DX684" i="80"/>
  <c r="DY684" i="80" s="1"/>
  <c r="DW684" i="80"/>
  <c r="DT684" i="80"/>
  <c r="DU684" i="80" s="1"/>
  <c r="DS684" i="80"/>
  <c r="DI684" i="80"/>
  <c r="DJ684" i="80" s="1"/>
  <c r="DF684" i="80"/>
  <c r="DG684" i="80" s="1"/>
  <c r="DE684" i="80"/>
  <c r="DB684" i="80"/>
  <c r="DC684" i="80" s="1"/>
  <c r="DA684" i="80"/>
  <c r="BV684" i="80"/>
  <c r="BZ684" i="80" s="1"/>
  <c r="BP684" i="80"/>
  <c r="BU684" i="80" s="1"/>
  <c r="BJ684" i="80"/>
  <c r="BD684" i="80"/>
  <c r="BI684" i="80" s="1"/>
  <c r="AV684" i="80"/>
  <c r="AS684" i="80"/>
  <c r="AR684" i="80"/>
  <c r="AK684" i="80"/>
  <c r="AL684" i="80" s="1"/>
  <c r="AJ684" i="80"/>
  <c r="AM684" i="80" s="1"/>
  <c r="AD684" i="80"/>
  <c r="AZ684" i="80" s="1"/>
  <c r="AC684" i="80"/>
  <c r="AA684" i="80"/>
  <c r="EA683" i="80"/>
  <c r="EB683" i="80" s="1"/>
  <c r="DX683" i="80"/>
  <c r="DY683" i="80" s="1"/>
  <c r="DW683" i="80"/>
  <c r="DT683" i="80"/>
  <c r="DU683" i="80" s="1"/>
  <c r="DS683" i="80"/>
  <c r="DI683" i="80"/>
  <c r="DJ683" i="80" s="1"/>
  <c r="DF683" i="80"/>
  <c r="DG683" i="80" s="1"/>
  <c r="DE683" i="80"/>
  <c r="DB683" i="80"/>
  <c r="DC683" i="80" s="1"/>
  <c r="DA683" i="80"/>
  <c r="BV683" i="80"/>
  <c r="CB683" i="80" s="1"/>
  <c r="BP683" i="80"/>
  <c r="BJ683" i="80"/>
  <c r="BL683" i="80" s="1"/>
  <c r="BD683" i="80"/>
  <c r="BH683" i="80" s="1"/>
  <c r="AV683" i="80"/>
  <c r="AS683" i="80"/>
  <c r="AR683" i="80"/>
  <c r="AK683" i="80"/>
  <c r="AL683" i="80" s="1"/>
  <c r="AJ683" i="80"/>
  <c r="AM683" i="80" s="1"/>
  <c r="AD683" i="80"/>
  <c r="AZ683" i="80" s="1"/>
  <c r="AC683" i="80"/>
  <c r="AA683" i="80"/>
  <c r="EA682" i="80"/>
  <c r="EB682" i="80" s="1"/>
  <c r="DX682" i="80"/>
  <c r="DY682" i="80" s="1"/>
  <c r="DW682" i="80"/>
  <c r="DT682" i="80"/>
  <c r="DU682" i="80" s="1"/>
  <c r="DS682" i="80"/>
  <c r="DI682" i="80"/>
  <c r="DJ682" i="80" s="1"/>
  <c r="DF682" i="80"/>
  <c r="DG682" i="80" s="1"/>
  <c r="DE682" i="80"/>
  <c r="DB682" i="80"/>
  <c r="DC682" i="80" s="1"/>
  <c r="DA682" i="80"/>
  <c r="BV682" i="80"/>
  <c r="CA682" i="80" s="1"/>
  <c r="BP682" i="80"/>
  <c r="BJ682" i="80"/>
  <c r="BD682" i="80"/>
  <c r="BG682" i="80" s="1"/>
  <c r="AV682" i="80"/>
  <c r="AS682" i="80"/>
  <c r="AY682" i="80" s="1"/>
  <c r="AR682" i="80"/>
  <c r="AO682" i="80"/>
  <c r="AP682" i="80" s="1"/>
  <c r="AK682" i="80"/>
  <c r="AL682" i="80" s="1"/>
  <c r="AJ682" i="80"/>
  <c r="AM682" i="80" s="1"/>
  <c r="AD682" i="80"/>
  <c r="AE682" i="80" s="1"/>
  <c r="AC682" i="80"/>
  <c r="AA682" i="80"/>
  <c r="EA681" i="80"/>
  <c r="EB681" i="80" s="1"/>
  <c r="DX681" i="80"/>
  <c r="DY681" i="80" s="1"/>
  <c r="DW681" i="80"/>
  <c r="DT681" i="80"/>
  <c r="DU681" i="80" s="1"/>
  <c r="DS681" i="80"/>
  <c r="DI681" i="80"/>
  <c r="DJ681" i="80" s="1"/>
  <c r="DL681" i="80" s="1"/>
  <c r="DF681" i="80"/>
  <c r="DG681" i="80" s="1"/>
  <c r="DE681" i="80"/>
  <c r="DB681" i="80"/>
  <c r="DC681" i="80" s="1"/>
  <c r="DA681" i="80"/>
  <c r="BV681" i="80"/>
  <c r="BP681" i="80"/>
  <c r="BR681" i="80" s="1"/>
  <c r="BJ681" i="80"/>
  <c r="BD681" i="80"/>
  <c r="BF681" i="80" s="1"/>
  <c r="AV681" i="80"/>
  <c r="AS681" i="80"/>
  <c r="AX681" i="80" s="1"/>
  <c r="AR681" i="80"/>
  <c r="AK681" i="80"/>
  <c r="AL681" i="80" s="1"/>
  <c r="AJ681" i="80"/>
  <c r="AM681" i="80" s="1"/>
  <c r="AD681" i="80"/>
  <c r="AN681" i="80" s="1"/>
  <c r="AQ681" i="80" s="1"/>
  <c r="AC681" i="80"/>
  <c r="AA681" i="80"/>
  <c r="EA680" i="80"/>
  <c r="EB680" i="80" s="1"/>
  <c r="ED680" i="80" s="1"/>
  <c r="DX680" i="80"/>
  <c r="DY680" i="80" s="1"/>
  <c r="DW680" i="80"/>
  <c r="DT680" i="80"/>
  <c r="DU680" i="80" s="1"/>
  <c r="DS680" i="80"/>
  <c r="DI680" i="80"/>
  <c r="DJ680" i="80" s="1"/>
  <c r="DF680" i="80"/>
  <c r="DG680" i="80" s="1"/>
  <c r="DE680" i="80"/>
  <c r="DB680" i="80"/>
  <c r="DC680" i="80" s="1"/>
  <c r="DA680" i="80"/>
  <c r="BV680" i="80"/>
  <c r="BW680" i="80" s="1"/>
  <c r="BP680" i="80"/>
  <c r="BJ680" i="80"/>
  <c r="BL680" i="80" s="1"/>
  <c r="BD680" i="80"/>
  <c r="BI680" i="80" s="1"/>
  <c r="AV680" i="80"/>
  <c r="AS680" i="80"/>
  <c r="AR680" i="80"/>
  <c r="AK680" i="80"/>
  <c r="AL680" i="80" s="1"/>
  <c r="AJ680" i="80"/>
  <c r="AM680" i="80" s="1"/>
  <c r="AE680" i="80"/>
  <c r="AD680" i="80"/>
  <c r="AZ680" i="80" s="1"/>
  <c r="AC680" i="80"/>
  <c r="AA680" i="80"/>
  <c r="EA679" i="80"/>
  <c r="EB679" i="80" s="1"/>
  <c r="DX679" i="80"/>
  <c r="DY679" i="80" s="1"/>
  <c r="DW679" i="80"/>
  <c r="DT679" i="80"/>
  <c r="DU679" i="80" s="1"/>
  <c r="DS679" i="80"/>
  <c r="DI679" i="80"/>
  <c r="DJ679" i="80" s="1"/>
  <c r="DF679" i="80"/>
  <c r="DG679" i="80" s="1"/>
  <c r="DE679" i="80"/>
  <c r="DB679" i="80"/>
  <c r="DC679" i="80" s="1"/>
  <c r="DA679" i="80"/>
  <c r="BV679" i="80"/>
  <c r="CB679" i="80" s="1"/>
  <c r="BP679" i="80"/>
  <c r="BS679" i="80" s="1"/>
  <c r="BJ679" i="80"/>
  <c r="BL679" i="80" s="1"/>
  <c r="BD679" i="80"/>
  <c r="BH679" i="80" s="1"/>
  <c r="AV679" i="80"/>
  <c r="AS679" i="80"/>
  <c r="AR679" i="80"/>
  <c r="AK679" i="80"/>
  <c r="AL679" i="80" s="1"/>
  <c r="AJ679" i="80"/>
  <c r="AM679" i="80" s="1"/>
  <c r="AD679" i="80"/>
  <c r="AZ679" i="80" s="1"/>
  <c r="BA679" i="80" s="1"/>
  <c r="BB679" i="80" s="1"/>
  <c r="AC679" i="80"/>
  <c r="AA679" i="80"/>
  <c r="EA678" i="80"/>
  <c r="EB678" i="80" s="1"/>
  <c r="DX678" i="80"/>
  <c r="DY678" i="80" s="1"/>
  <c r="DW678" i="80"/>
  <c r="DT678" i="80"/>
  <c r="DU678" i="80" s="1"/>
  <c r="DS678" i="80"/>
  <c r="DI678" i="80"/>
  <c r="DJ678" i="80" s="1"/>
  <c r="DF678" i="80"/>
  <c r="DG678" i="80" s="1"/>
  <c r="DE678" i="80"/>
  <c r="DB678" i="80"/>
  <c r="DC678" i="80" s="1"/>
  <c r="DA678" i="80"/>
  <c r="BV678" i="80"/>
  <c r="BP678" i="80"/>
  <c r="BR678" i="80" s="1"/>
  <c r="BJ678" i="80"/>
  <c r="BD678" i="80"/>
  <c r="BG678" i="80" s="1"/>
  <c r="AV678" i="80"/>
  <c r="AS678" i="80"/>
  <c r="AY678" i="80" s="1"/>
  <c r="AR678" i="80"/>
  <c r="AO678" i="80"/>
  <c r="AP678" i="80" s="1"/>
  <c r="AK678" i="80"/>
  <c r="AL678" i="80" s="1"/>
  <c r="AJ678" i="80"/>
  <c r="AM678" i="80" s="1"/>
  <c r="AD678" i="80"/>
  <c r="AE678" i="80" s="1"/>
  <c r="AC678" i="80"/>
  <c r="AA678" i="80"/>
  <c r="EA677" i="80"/>
  <c r="EB677" i="80" s="1"/>
  <c r="DX677" i="80"/>
  <c r="DY677" i="80" s="1"/>
  <c r="DW677" i="80"/>
  <c r="DT677" i="80"/>
  <c r="DU677" i="80" s="1"/>
  <c r="DS677" i="80"/>
  <c r="DI677" i="80"/>
  <c r="DJ677" i="80" s="1"/>
  <c r="DL677" i="80" s="1"/>
  <c r="DF677" i="80"/>
  <c r="DG677" i="80" s="1"/>
  <c r="DE677" i="80"/>
  <c r="DB677" i="80"/>
  <c r="DC677" i="80" s="1"/>
  <c r="DA677" i="80"/>
  <c r="BV677" i="80"/>
  <c r="BP677" i="80"/>
  <c r="BR677" i="80" s="1"/>
  <c r="BJ677" i="80"/>
  <c r="BO677" i="80" s="1"/>
  <c r="BD677" i="80"/>
  <c r="BF677" i="80" s="1"/>
  <c r="AV677" i="80"/>
  <c r="AS677" i="80"/>
  <c r="AX677" i="80" s="1"/>
  <c r="AR677" i="80"/>
  <c r="AK677" i="80"/>
  <c r="AL677" i="80" s="1"/>
  <c r="AJ677" i="80"/>
  <c r="AM677" i="80" s="1"/>
  <c r="AD677" i="80"/>
  <c r="AN677" i="80" s="1"/>
  <c r="AQ677" i="80" s="1"/>
  <c r="AC677" i="80"/>
  <c r="AA677" i="80"/>
  <c r="EA676" i="80"/>
  <c r="EB676" i="80" s="1"/>
  <c r="ED676" i="80" s="1"/>
  <c r="DX676" i="80"/>
  <c r="DY676" i="80" s="1"/>
  <c r="DW676" i="80"/>
  <c r="DT676" i="80"/>
  <c r="DU676" i="80" s="1"/>
  <c r="DS676" i="80"/>
  <c r="DI676" i="80"/>
  <c r="DJ676" i="80" s="1"/>
  <c r="DF676" i="80"/>
  <c r="DG676" i="80" s="1"/>
  <c r="DE676" i="80"/>
  <c r="DB676" i="80"/>
  <c r="DC676" i="80" s="1"/>
  <c r="DA676" i="80"/>
  <c r="BV676" i="80"/>
  <c r="BP676" i="80"/>
  <c r="BJ676" i="80"/>
  <c r="BD676" i="80"/>
  <c r="BI676" i="80" s="1"/>
  <c r="AV676" i="80"/>
  <c r="AS676" i="80"/>
  <c r="CK676" i="80" s="1"/>
  <c r="AR676" i="80"/>
  <c r="AK676" i="80"/>
  <c r="AL676" i="80" s="1"/>
  <c r="AJ676" i="80"/>
  <c r="AM676" i="80" s="1"/>
  <c r="AD676" i="80"/>
  <c r="AE676" i="80" s="1"/>
  <c r="AC676" i="80"/>
  <c r="AA676" i="80"/>
  <c r="EA675" i="80"/>
  <c r="EB675" i="80" s="1"/>
  <c r="DX675" i="80"/>
  <c r="DY675" i="80" s="1"/>
  <c r="DW675" i="80"/>
  <c r="DT675" i="80"/>
  <c r="DU675" i="80" s="1"/>
  <c r="DS675" i="80"/>
  <c r="DI675" i="80"/>
  <c r="DJ675" i="80" s="1"/>
  <c r="DF675" i="80"/>
  <c r="DG675" i="80" s="1"/>
  <c r="DE675" i="80"/>
  <c r="DB675" i="80"/>
  <c r="DC675" i="80" s="1"/>
  <c r="DA675" i="80"/>
  <c r="BV675" i="80"/>
  <c r="CB675" i="80" s="1"/>
  <c r="BP675" i="80"/>
  <c r="BJ675" i="80"/>
  <c r="BL675" i="80" s="1"/>
  <c r="BD675" i="80"/>
  <c r="BH675" i="80" s="1"/>
  <c r="AV675" i="80"/>
  <c r="AS675" i="80"/>
  <c r="AY675" i="80" s="1"/>
  <c r="AR675" i="80"/>
  <c r="AK675" i="80"/>
  <c r="AL675" i="80" s="1"/>
  <c r="AJ675" i="80"/>
  <c r="AM675" i="80" s="1"/>
  <c r="AD675" i="80"/>
  <c r="AZ675" i="80" s="1"/>
  <c r="AC675" i="80"/>
  <c r="AA675" i="80"/>
  <c r="EA674" i="80"/>
  <c r="EB674" i="80" s="1"/>
  <c r="DX674" i="80"/>
  <c r="DY674" i="80" s="1"/>
  <c r="DW674" i="80"/>
  <c r="DT674" i="80"/>
  <c r="DU674" i="80" s="1"/>
  <c r="DS674" i="80"/>
  <c r="DI674" i="80"/>
  <c r="DJ674" i="80" s="1"/>
  <c r="DK674" i="80" s="1"/>
  <c r="DF674" i="80"/>
  <c r="DG674" i="80" s="1"/>
  <c r="DE674" i="80"/>
  <c r="DB674" i="80"/>
  <c r="DC674" i="80" s="1"/>
  <c r="DA674" i="80"/>
  <c r="BV674" i="80"/>
  <c r="BP674" i="80"/>
  <c r="BJ674" i="80"/>
  <c r="BD674" i="80"/>
  <c r="BG674" i="80" s="1"/>
  <c r="AV674" i="80"/>
  <c r="AS674" i="80"/>
  <c r="AY674" i="80" s="1"/>
  <c r="AR674" i="80"/>
  <c r="AO674" i="80"/>
  <c r="AP674" i="80" s="1"/>
  <c r="AK674" i="80"/>
  <c r="AL674" i="80" s="1"/>
  <c r="AJ674" i="80"/>
  <c r="AM674" i="80" s="1"/>
  <c r="AD674" i="80"/>
  <c r="AE674" i="80" s="1"/>
  <c r="AC674" i="80"/>
  <c r="AA674" i="80"/>
  <c r="EA673" i="80"/>
  <c r="EB673" i="80" s="1"/>
  <c r="DX673" i="80"/>
  <c r="DY673" i="80" s="1"/>
  <c r="DW673" i="80"/>
  <c r="DT673" i="80"/>
  <c r="DU673" i="80" s="1"/>
  <c r="DS673" i="80"/>
  <c r="DI673" i="80"/>
  <c r="DJ673" i="80" s="1"/>
  <c r="DL673" i="80" s="1"/>
  <c r="DF673" i="80"/>
  <c r="DG673" i="80" s="1"/>
  <c r="DE673" i="80"/>
  <c r="DB673" i="80"/>
  <c r="DC673" i="80" s="1"/>
  <c r="DA673" i="80"/>
  <c r="BV673" i="80"/>
  <c r="BZ673" i="80" s="1"/>
  <c r="BP673" i="80"/>
  <c r="BR673" i="80" s="1"/>
  <c r="BJ673" i="80"/>
  <c r="BD673" i="80"/>
  <c r="BF673" i="80" s="1"/>
  <c r="AV673" i="80"/>
  <c r="AS673" i="80"/>
  <c r="AX673" i="80" s="1"/>
  <c r="AR673" i="80"/>
  <c r="AK673" i="80"/>
  <c r="AL673" i="80" s="1"/>
  <c r="AJ673" i="80"/>
  <c r="AM673" i="80" s="1"/>
  <c r="AD673" i="80"/>
  <c r="AE673" i="80" s="1"/>
  <c r="AC673" i="80"/>
  <c r="AA673" i="80"/>
  <c r="EA672" i="80"/>
  <c r="EB672" i="80" s="1"/>
  <c r="ED672" i="80" s="1"/>
  <c r="DX672" i="80"/>
  <c r="DY672" i="80" s="1"/>
  <c r="DW672" i="80"/>
  <c r="DT672" i="80"/>
  <c r="DU672" i="80" s="1"/>
  <c r="DS672" i="80"/>
  <c r="DI672" i="80"/>
  <c r="DJ672" i="80" s="1"/>
  <c r="DF672" i="80"/>
  <c r="DG672" i="80" s="1"/>
  <c r="DE672" i="80"/>
  <c r="DB672" i="80"/>
  <c r="DC672" i="80" s="1"/>
  <c r="DA672" i="80"/>
  <c r="BV672" i="80"/>
  <c r="CA672" i="80" s="1"/>
  <c r="BP672" i="80"/>
  <c r="BJ672" i="80"/>
  <c r="BD672" i="80"/>
  <c r="BI672" i="80" s="1"/>
  <c r="AV672" i="80"/>
  <c r="AS672" i="80"/>
  <c r="AY672" i="80" s="1"/>
  <c r="AR672" i="80"/>
  <c r="AK672" i="80"/>
  <c r="AL672" i="80" s="1"/>
  <c r="AJ672" i="80"/>
  <c r="AM672" i="80" s="1"/>
  <c r="AE672" i="80"/>
  <c r="AD672" i="80"/>
  <c r="AZ672" i="80" s="1"/>
  <c r="AC672" i="80"/>
  <c r="AA672" i="80"/>
  <c r="EA671" i="80"/>
  <c r="EB671" i="80" s="1"/>
  <c r="DX671" i="80"/>
  <c r="DY671" i="80" s="1"/>
  <c r="DW671" i="80"/>
  <c r="DT671" i="80"/>
  <c r="DU671" i="80" s="1"/>
  <c r="DS671" i="80"/>
  <c r="DI671" i="80"/>
  <c r="DJ671" i="80" s="1"/>
  <c r="DF671" i="80"/>
  <c r="DG671" i="80" s="1"/>
  <c r="DE671" i="80"/>
  <c r="DB671" i="80"/>
  <c r="DC671" i="80" s="1"/>
  <c r="DA671" i="80"/>
  <c r="BV671" i="80"/>
  <c r="CB671" i="80" s="1"/>
  <c r="BP671" i="80"/>
  <c r="BJ671" i="80"/>
  <c r="BL671" i="80" s="1"/>
  <c r="BD671" i="80"/>
  <c r="BH671" i="80" s="1"/>
  <c r="AV671" i="80"/>
  <c r="AS671" i="80"/>
  <c r="AY671" i="80" s="1"/>
  <c r="AR671" i="80"/>
  <c r="AK671" i="80"/>
  <c r="AL671" i="80" s="1"/>
  <c r="AJ671" i="80"/>
  <c r="AM671" i="80" s="1"/>
  <c r="AD671" i="80"/>
  <c r="AZ671" i="80" s="1"/>
  <c r="AC671" i="80"/>
  <c r="AA671" i="80"/>
  <c r="EA670" i="80"/>
  <c r="EB670" i="80" s="1"/>
  <c r="DX670" i="80"/>
  <c r="DY670" i="80" s="1"/>
  <c r="DW670" i="80"/>
  <c r="DT670" i="80"/>
  <c r="DU670" i="80" s="1"/>
  <c r="DS670" i="80"/>
  <c r="DI670" i="80"/>
  <c r="DJ670" i="80" s="1"/>
  <c r="DF670" i="80"/>
  <c r="DG670" i="80" s="1"/>
  <c r="DE670" i="80"/>
  <c r="DB670" i="80"/>
  <c r="DC670" i="80" s="1"/>
  <c r="DA670" i="80"/>
  <c r="BV670" i="80"/>
  <c r="BP670" i="80"/>
  <c r="BJ670" i="80"/>
  <c r="BD670" i="80"/>
  <c r="BG670" i="80" s="1"/>
  <c r="AV670" i="80"/>
  <c r="AS670" i="80"/>
  <c r="AY670" i="80" s="1"/>
  <c r="AR670" i="80"/>
  <c r="AO670" i="80"/>
  <c r="AP670" i="80" s="1"/>
  <c r="AK670" i="80"/>
  <c r="AL670" i="80" s="1"/>
  <c r="AJ670" i="80"/>
  <c r="AM670" i="80" s="1"/>
  <c r="AD670" i="80"/>
  <c r="AE670" i="80" s="1"/>
  <c r="AC670" i="80"/>
  <c r="AA670" i="80"/>
  <c r="EA669" i="80"/>
  <c r="EB669" i="80" s="1"/>
  <c r="DX669" i="80"/>
  <c r="DY669" i="80" s="1"/>
  <c r="DW669" i="80"/>
  <c r="DT669" i="80"/>
  <c r="DU669" i="80" s="1"/>
  <c r="DS669" i="80"/>
  <c r="DI669" i="80"/>
  <c r="DJ669" i="80" s="1"/>
  <c r="DL669" i="80" s="1"/>
  <c r="DF669" i="80"/>
  <c r="DG669" i="80" s="1"/>
  <c r="DE669" i="80"/>
  <c r="DB669" i="80"/>
  <c r="DC669" i="80" s="1"/>
  <c r="DA669" i="80"/>
  <c r="BV669" i="80"/>
  <c r="BP669" i="80"/>
  <c r="BR669" i="80" s="1"/>
  <c r="BJ669" i="80"/>
  <c r="BD669" i="80"/>
  <c r="BF669" i="80" s="1"/>
  <c r="AV669" i="80"/>
  <c r="AS669" i="80"/>
  <c r="AX669" i="80" s="1"/>
  <c r="AR669" i="80"/>
  <c r="AK669" i="80"/>
  <c r="AL669" i="80" s="1"/>
  <c r="AJ669" i="80"/>
  <c r="AM669" i="80" s="1"/>
  <c r="AD669" i="80"/>
  <c r="AE669" i="80" s="1"/>
  <c r="AC669" i="80"/>
  <c r="AA669" i="80"/>
  <c r="EA668" i="80"/>
  <c r="EB668" i="80" s="1"/>
  <c r="ED668" i="80" s="1"/>
  <c r="DX668" i="80"/>
  <c r="DY668" i="80" s="1"/>
  <c r="DW668" i="80"/>
  <c r="DT668" i="80"/>
  <c r="DU668" i="80" s="1"/>
  <c r="DS668" i="80"/>
  <c r="DI668" i="80"/>
  <c r="DJ668" i="80" s="1"/>
  <c r="DF668" i="80"/>
  <c r="DG668" i="80" s="1"/>
  <c r="DE668" i="80"/>
  <c r="DB668" i="80"/>
  <c r="DC668" i="80" s="1"/>
  <c r="DA668" i="80"/>
  <c r="BV668" i="80"/>
  <c r="CB668" i="80" s="1"/>
  <c r="BP668" i="80"/>
  <c r="BU668" i="80" s="1"/>
  <c r="BJ668" i="80"/>
  <c r="BD668" i="80"/>
  <c r="BI668" i="80" s="1"/>
  <c r="AV668" i="80"/>
  <c r="AS668" i="80"/>
  <c r="AR668" i="80"/>
  <c r="AK668" i="80"/>
  <c r="AL668" i="80" s="1"/>
  <c r="AJ668" i="80"/>
  <c r="AM668" i="80" s="1"/>
  <c r="AE668" i="80"/>
  <c r="AD668" i="80"/>
  <c r="AZ668" i="80" s="1"/>
  <c r="AC668" i="80"/>
  <c r="AA668" i="80"/>
  <c r="EA667" i="80"/>
  <c r="EB667" i="80" s="1"/>
  <c r="DX667" i="80"/>
  <c r="DY667" i="80" s="1"/>
  <c r="DW667" i="80"/>
  <c r="DT667" i="80"/>
  <c r="DU667" i="80" s="1"/>
  <c r="DS667" i="80"/>
  <c r="DI667" i="80"/>
  <c r="DJ667" i="80" s="1"/>
  <c r="DF667" i="80"/>
  <c r="DG667" i="80" s="1"/>
  <c r="DE667" i="80"/>
  <c r="DB667" i="80"/>
  <c r="DC667" i="80" s="1"/>
  <c r="DA667" i="80"/>
  <c r="BV667" i="80"/>
  <c r="CB667" i="80" s="1"/>
  <c r="BP667" i="80"/>
  <c r="BJ667" i="80"/>
  <c r="BL667" i="80" s="1"/>
  <c r="BD667" i="80"/>
  <c r="BH667" i="80" s="1"/>
  <c r="AV667" i="80"/>
  <c r="AS667" i="80"/>
  <c r="AR667" i="80"/>
  <c r="AK667" i="80"/>
  <c r="AL667" i="80" s="1"/>
  <c r="AJ667" i="80"/>
  <c r="AM667" i="80" s="1"/>
  <c r="AD667" i="80"/>
  <c r="AZ667" i="80" s="1"/>
  <c r="AC667" i="80"/>
  <c r="AA667" i="80"/>
  <c r="EA666" i="80"/>
  <c r="EB666" i="80" s="1"/>
  <c r="DX666" i="80"/>
  <c r="DY666" i="80" s="1"/>
  <c r="DW666" i="80"/>
  <c r="DT666" i="80"/>
  <c r="DU666" i="80" s="1"/>
  <c r="DS666" i="80"/>
  <c r="DI666" i="80"/>
  <c r="DJ666" i="80" s="1"/>
  <c r="DF666" i="80"/>
  <c r="DG666" i="80" s="1"/>
  <c r="DE666" i="80"/>
  <c r="DB666" i="80"/>
  <c r="DC666" i="80" s="1"/>
  <c r="DA666" i="80"/>
  <c r="BV666" i="80"/>
  <c r="BP666" i="80"/>
  <c r="BU666" i="80" s="1"/>
  <c r="BJ666" i="80"/>
  <c r="BO666" i="80" s="1"/>
  <c r="BD666" i="80"/>
  <c r="BG666" i="80" s="1"/>
  <c r="AV666" i="80"/>
  <c r="AS666" i="80"/>
  <c r="AY666" i="80" s="1"/>
  <c r="AR666" i="80"/>
  <c r="AK666" i="80"/>
  <c r="AL666" i="80" s="1"/>
  <c r="AJ666" i="80"/>
  <c r="AM666" i="80" s="1"/>
  <c r="AD666" i="80"/>
  <c r="AE666" i="80" s="1"/>
  <c r="AC666" i="80"/>
  <c r="AA666" i="80"/>
  <c r="EA665" i="80"/>
  <c r="EB665" i="80" s="1"/>
  <c r="EE665" i="80" s="1"/>
  <c r="DX665" i="80"/>
  <c r="DY665" i="80" s="1"/>
  <c r="DW665" i="80"/>
  <c r="DT665" i="80"/>
  <c r="DU665" i="80" s="1"/>
  <c r="DS665" i="80"/>
  <c r="DI665" i="80"/>
  <c r="DJ665" i="80" s="1"/>
  <c r="DL665" i="80" s="1"/>
  <c r="DF665" i="80"/>
  <c r="DG665" i="80" s="1"/>
  <c r="DE665" i="80"/>
  <c r="DB665" i="80"/>
  <c r="DC665" i="80" s="1"/>
  <c r="DA665" i="80"/>
  <c r="BV665" i="80"/>
  <c r="BX665" i="80" s="1"/>
  <c r="BP665" i="80"/>
  <c r="BR665" i="80" s="1"/>
  <c r="BJ665" i="80"/>
  <c r="BD665" i="80"/>
  <c r="BF665" i="80" s="1"/>
  <c r="AV665" i="80"/>
  <c r="AS665" i="80"/>
  <c r="AX665" i="80" s="1"/>
  <c r="AR665" i="80"/>
  <c r="AK665" i="80"/>
  <c r="AL665" i="80" s="1"/>
  <c r="AJ665" i="80"/>
  <c r="AM665" i="80" s="1"/>
  <c r="AD665" i="80"/>
  <c r="AZ665" i="80" s="1"/>
  <c r="AC665" i="80"/>
  <c r="AA665" i="80"/>
  <c r="EA664" i="80"/>
  <c r="EB664" i="80" s="1"/>
  <c r="ED664" i="80" s="1"/>
  <c r="DX664" i="80"/>
  <c r="DY664" i="80" s="1"/>
  <c r="DW664" i="80"/>
  <c r="DT664" i="80"/>
  <c r="DU664" i="80" s="1"/>
  <c r="DS664" i="80"/>
  <c r="DI664" i="80"/>
  <c r="DJ664" i="80" s="1"/>
  <c r="DF664" i="80"/>
  <c r="DG664" i="80" s="1"/>
  <c r="DE664" i="80"/>
  <c r="DB664" i="80"/>
  <c r="DC664" i="80" s="1"/>
  <c r="DA664" i="80"/>
  <c r="BV664" i="80"/>
  <c r="BP664" i="80"/>
  <c r="BJ664" i="80"/>
  <c r="BL664" i="80" s="1"/>
  <c r="BD664" i="80"/>
  <c r="BI664" i="80" s="1"/>
  <c r="AV664" i="80"/>
  <c r="AS664" i="80"/>
  <c r="AU664" i="80" s="1"/>
  <c r="AR664" i="80"/>
  <c r="AK664" i="80"/>
  <c r="AL664" i="80" s="1"/>
  <c r="AJ664" i="80"/>
  <c r="AM664" i="80" s="1"/>
  <c r="AE664" i="80"/>
  <c r="AD664" i="80"/>
  <c r="AZ664" i="80" s="1"/>
  <c r="AC664" i="80"/>
  <c r="AA664" i="80"/>
  <c r="EA663" i="80"/>
  <c r="EB663" i="80" s="1"/>
  <c r="DX663" i="80"/>
  <c r="DY663" i="80" s="1"/>
  <c r="DW663" i="80"/>
  <c r="DT663" i="80"/>
  <c r="DU663" i="80" s="1"/>
  <c r="DS663" i="80"/>
  <c r="DI663" i="80"/>
  <c r="DJ663" i="80" s="1"/>
  <c r="DF663" i="80"/>
  <c r="DG663" i="80" s="1"/>
  <c r="DE663" i="80"/>
  <c r="DB663" i="80"/>
  <c r="DC663" i="80" s="1"/>
  <c r="DA663" i="80"/>
  <c r="BV663" i="80"/>
  <c r="CB663" i="80" s="1"/>
  <c r="BP663" i="80"/>
  <c r="BJ663" i="80"/>
  <c r="BL663" i="80" s="1"/>
  <c r="BD663" i="80"/>
  <c r="BH663" i="80" s="1"/>
  <c r="AV663" i="80"/>
  <c r="AS663" i="80"/>
  <c r="CK663" i="80" s="1"/>
  <c r="AR663" i="80"/>
  <c r="AK663" i="80"/>
  <c r="AL663" i="80" s="1"/>
  <c r="AJ663" i="80"/>
  <c r="AM663" i="80" s="1"/>
  <c r="AD663" i="80"/>
  <c r="AZ663" i="80" s="1"/>
  <c r="AC663" i="80"/>
  <c r="AA663" i="80"/>
  <c r="EA662" i="80"/>
  <c r="EB662" i="80" s="1"/>
  <c r="DX662" i="80"/>
  <c r="DY662" i="80" s="1"/>
  <c r="DW662" i="80"/>
  <c r="DT662" i="80"/>
  <c r="DU662" i="80" s="1"/>
  <c r="DS662" i="80"/>
  <c r="DI662" i="80"/>
  <c r="DJ662" i="80" s="1"/>
  <c r="DF662" i="80"/>
  <c r="DG662" i="80" s="1"/>
  <c r="DE662" i="80"/>
  <c r="DB662" i="80"/>
  <c r="DC662" i="80" s="1"/>
  <c r="DA662" i="80"/>
  <c r="BV662" i="80"/>
  <c r="BP662" i="80"/>
  <c r="BJ662" i="80"/>
  <c r="BD662" i="80"/>
  <c r="BG662" i="80" s="1"/>
  <c r="AV662" i="80"/>
  <c r="AS662" i="80"/>
  <c r="AY662" i="80" s="1"/>
  <c r="AR662" i="80"/>
  <c r="AO662" i="80"/>
  <c r="AP662" i="80" s="1"/>
  <c r="AK662" i="80"/>
  <c r="AL662" i="80" s="1"/>
  <c r="AJ662" i="80"/>
  <c r="AM662" i="80" s="1"/>
  <c r="AD662" i="80"/>
  <c r="AE662" i="80" s="1"/>
  <c r="AC662" i="80"/>
  <c r="AA662" i="80"/>
  <c r="EA661" i="80"/>
  <c r="EB661" i="80" s="1"/>
  <c r="EE661" i="80" s="1"/>
  <c r="DX661" i="80"/>
  <c r="DY661" i="80" s="1"/>
  <c r="DW661" i="80"/>
  <c r="DT661" i="80"/>
  <c r="DU661" i="80" s="1"/>
  <c r="DS661" i="80"/>
  <c r="DI661" i="80"/>
  <c r="DJ661" i="80" s="1"/>
  <c r="DL661" i="80" s="1"/>
  <c r="DF661" i="80"/>
  <c r="DG661" i="80" s="1"/>
  <c r="DE661" i="80"/>
  <c r="DB661" i="80"/>
  <c r="DC661" i="80" s="1"/>
  <c r="DA661" i="80"/>
  <c r="BV661" i="80"/>
  <c r="BZ661" i="80" s="1"/>
  <c r="BP661" i="80"/>
  <c r="BR661" i="80" s="1"/>
  <c r="BJ661" i="80"/>
  <c r="BO661" i="80" s="1"/>
  <c r="BD661" i="80"/>
  <c r="BF661" i="80" s="1"/>
  <c r="AV661" i="80"/>
  <c r="AS661" i="80"/>
  <c r="AX661" i="80" s="1"/>
  <c r="AR661" i="80"/>
  <c r="AK661" i="80"/>
  <c r="AL661" i="80" s="1"/>
  <c r="AJ661" i="80"/>
  <c r="AM661" i="80" s="1"/>
  <c r="AD661" i="80"/>
  <c r="AZ661" i="80" s="1"/>
  <c r="AC661" i="80"/>
  <c r="AA661" i="80"/>
  <c r="EA660" i="80"/>
  <c r="EB660" i="80" s="1"/>
  <c r="ED660" i="80" s="1"/>
  <c r="DX660" i="80"/>
  <c r="DY660" i="80" s="1"/>
  <c r="DW660" i="80"/>
  <c r="DT660" i="80"/>
  <c r="DU660" i="80" s="1"/>
  <c r="DS660" i="80"/>
  <c r="DI660" i="80"/>
  <c r="DJ660" i="80" s="1"/>
  <c r="DF660" i="80"/>
  <c r="DG660" i="80" s="1"/>
  <c r="DE660" i="80"/>
  <c r="DB660" i="80"/>
  <c r="DC660" i="80" s="1"/>
  <c r="DA660" i="80"/>
  <c r="BV660" i="80"/>
  <c r="CB660" i="80" s="1"/>
  <c r="BP660" i="80"/>
  <c r="BU660" i="80" s="1"/>
  <c r="BJ660" i="80"/>
  <c r="BD660" i="80"/>
  <c r="BI660" i="80" s="1"/>
  <c r="AV660" i="80"/>
  <c r="AS660" i="80"/>
  <c r="AY660" i="80" s="1"/>
  <c r="AR660" i="80"/>
  <c r="AK660" i="80"/>
  <c r="AL660" i="80" s="1"/>
  <c r="AJ660" i="80"/>
  <c r="AM660" i="80" s="1"/>
  <c r="AD660" i="80"/>
  <c r="AE660" i="80" s="1"/>
  <c r="AC660" i="80"/>
  <c r="AA660" i="80"/>
  <c r="EA659" i="80"/>
  <c r="EB659" i="80" s="1"/>
  <c r="DX659" i="80"/>
  <c r="DY659" i="80" s="1"/>
  <c r="DW659" i="80"/>
  <c r="DT659" i="80"/>
  <c r="DU659" i="80" s="1"/>
  <c r="DS659" i="80"/>
  <c r="DI659" i="80"/>
  <c r="DJ659" i="80" s="1"/>
  <c r="DF659" i="80"/>
  <c r="DG659" i="80" s="1"/>
  <c r="DE659" i="80"/>
  <c r="DB659" i="80"/>
  <c r="DC659" i="80" s="1"/>
  <c r="DA659" i="80"/>
  <c r="BV659" i="80"/>
  <c r="CB659" i="80" s="1"/>
  <c r="BP659" i="80"/>
  <c r="BJ659" i="80"/>
  <c r="BL659" i="80" s="1"/>
  <c r="BD659" i="80"/>
  <c r="BH659" i="80" s="1"/>
  <c r="AV659" i="80"/>
  <c r="AS659" i="80"/>
  <c r="AR659" i="80"/>
  <c r="AK659" i="80"/>
  <c r="AL659" i="80" s="1"/>
  <c r="AJ659" i="80"/>
  <c r="AM659" i="80" s="1"/>
  <c r="AD659" i="80"/>
  <c r="AZ659" i="80" s="1"/>
  <c r="BA659" i="80" s="1"/>
  <c r="BB659" i="80" s="1"/>
  <c r="AC659" i="80"/>
  <c r="AA659" i="80"/>
  <c r="EA658" i="80"/>
  <c r="EB658" i="80" s="1"/>
  <c r="DX658" i="80"/>
  <c r="DY658" i="80" s="1"/>
  <c r="DW658" i="80"/>
  <c r="DT658" i="80"/>
  <c r="DU658" i="80" s="1"/>
  <c r="DS658" i="80"/>
  <c r="DI658" i="80"/>
  <c r="DJ658" i="80" s="1"/>
  <c r="DF658" i="80"/>
  <c r="DG658" i="80" s="1"/>
  <c r="DE658" i="80"/>
  <c r="DB658" i="80"/>
  <c r="DC658" i="80" s="1"/>
  <c r="DA658" i="80"/>
  <c r="BV658" i="80"/>
  <c r="BP658" i="80"/>
  <c r="BU658" i="80" s="1"/>
  <c r="BJ658" i="80"/>
  <c r="BO658" i="80" s="1"/>
  <c r="BD658" i="80"/>
  <c r="BG658" i="80" s="1"/>
  <c r="AV658" i="80"/>
  <c r="AS658" i="80"/>
  <c r="AY658" i="80" s="1"/>
  <c r="AR658" i="80"/>
  <c r="AO658" i="80"/>
  <c r="AP658" i="80" s="1"/>
  <c r="AK658" i="80"/>
  <c r="AL658" i="80" s="1"/>
  <c r="AJ658" i="80"/>
  <c r="AM658" i="80" s="1"/>
  <c r="AD658" i="80"/>
  <c r="AE658" i="80" s="1"/>
  <c r="AC658" i="80"/>
  <c r="AA658" i="80"/>
  <c r="EA657" i="80"/>
  <c r="EB657" i="80" s="1"/>
  <c r="EC657" i="80" s="1"/>
  <c r="DX657" i="80"/>
  <c r="DY657" i="80" s="1"/>
  <c r="DW657" i="80"/>
  <c r="DT657" i="80"/>
  <c r="DU657" i="80" s="1"/>
  <c r="DS657" i="80"/>
  <c r="DI657" i="80"/>
  <c r="DJ657" i="80" s="1"/>
  <c r="DL657" i="80" s="1"/>
  <c r="DF657" i="80"/>
  <c r="DG657" i="80" s="1"/>
  <c r="DE657" i="80"/>
  <c r="DB657" i="80"/>
  <c r="DC657" i="80" s="1"/>
  <c r="DA657" i="80"/>
  <c r="BV657" i="80"/>
  <c r="BP657" i="80"/>
  <c r="BR657" i="80" s="1"/>
  <c r="BJ657" i="80"/>
  <c r="BD657" i="80"/>
  <c r="BF657" i="80" s="1"/>
  <c r="AV657" i="80"/>
  <c r="AS657" i="80"/>
  <c r="AX657" i="80" s="1"/>
  <c r="AR657" i="80"/>
  <c r="AK657" i="80"/>
  <c r="AL657" i="80" s="1"/>
  <c r="AJ657" i="80"/>
  <c r="AM657" i="80" s="1"/>
  <c r="AD657" i="80"/>
  <c r="AE657" i="80" s="1"/>
  <c r="AC657" i="80"/>
  <c r="AA657" i="80"/>
  <c r="EA656" i="80"/>
  <c r="EB656" i="80" s="1"/>
  <c r="ED656" i="80" s="1"/>
  <c r="DX656" i="80"/>
  <c r="DY656" i="80" s="1"/>
  <c r="DW656" i="80"/>
  <c r="DT656" i="80"/>
  <c r="DU656" i="80" s="1"/>
  <c r="DS656" i="80"/>
  <c r="DI656" i="80"/>
  <c r="DJ656" i="80" s="1"/>
  <c r="DF656" i="80"/>
  <c r="DG656" i="80" s="1"/>
  <c r="DE656" i="80"/>
  <c r="DB656" i="80"/>
  <c r="DC656" i="80" s="1"/>
  <c r="DA656" i="80"/>
  <c r="BV656" i="80"/>
  <c r="BP656" i="80"/>
  <c r="BU656" i="80" s="1"/>
  <c r="BJ656" i="80"/>
  <c r="BD656" i="80"/>
  <c r="AV656" i="80"/>
  <c r="AS656" i="80"/>
  <c r="AR656" i="80"/>
  <c r="AK656" i="80"/>
  <c r="AL656" i="80" s="1"/>
  <c r="AJ656" i="80"/>
  <c r="AM656" i="80" s="1"/>
  <c r="AD656" i="80"/>
  <c r="AZ656" i="80" s="1"/>
  <c r="AC656" i="80"/>
  <c r="AA656" i="80"/>
  <c r="EA655" i="80"/>
  <c r="EB655" i="80" s="1"/>
  <c r="DX655" i="80"/>
  <c r="DY655" i="80" s="1"/>
  <c r="DW655" i="80"/>
  <c r="DT655" i="80"/>
  <c r="DU655" i="80" s="1"/>
  <c r="DS655" i="80"/>
  <c r="DI655" i="80"/>
  <c r="DJ655" i="80" s="1"/>
  <c r="DF655" i="80"/>
  <c r="DG655" i="80" s="1"/>
  <c r="DE655" i="80"/>
  <c r="DB655" i="80"/>
  <c r="DC655" i="80" s="1"/>
  <c r="DA655" i="80"/>
  <c r="BV655" i="80"/>
  <c r="CB655" i="80" s="1"/>
  <c r="BP655" i="80"/>
  <c r="BR655" i="80" s="1"/>
  <c r="BJ655" i="80"/>
  <c r="BL655" i="80" s="1"/>
  <c r="BD655" i="80"/>
  <c r="BH655" i="80" s="1"/>
  <c r="AV655" i="80"/>
  <c r="AS655" i="80"/>
  <c r="AR655" i="80"/>
  <c r="AK655" i="80"/>
  <c r="AL655" i="80" s="1"/>
  <c r="AJ655" i="80"/>
  <c r="AM655" i="80" s="1"/>
  <c r="AD655" i="80"/>
  <c r="AZ655" i="80" s="1"/>
  <c r="AC655" i="80"/>
  <c r="AA655" i="80"/>
  <c r="EA654" i="80"/>
  <c r="EB654" i="80" s="1"/>
  <c r="DX654" i="80"/>
  <c r="DY654" i="80" s="1"/>
  <c r="DW654" i="80"/>
  <c r="DT654" i="80"/>
  <c r="DU654" i="80" s="1"/>
  <c r="DS654" i="80"/>
  <c r="DI654" i="80"/>
  <c r="DJ654" i="80" s="1"/>
  <c r="DF654" i="80"/>
  <c r="DG654" i="80" s="1"/>
  <c r="DE654" i="80"/>
  <c r="DB654" i="80"/>
  <c r="DC654" i="80" s="1"/>
  <c r="DA654" i="80"/>
  <c r="BV654" i="80"/>
  <c r="BP654" i="80"/>
  <c r="BJ654" i="80"/>
  <c r="BD654" i="80"/>
  <c r="BG654" i="80" s="1"/>
  <c r="AV654" i="80"/>
  <c r="AS654" i="80"/>
  <c r="AY654" i="80" s="1"/>
  <c r="AR654" i="80"/>
  <c r="AO654" i="80"/>
  <c r="AP654" i="80" s="1"/>
  <c r="AK654" i="80"/>
  <c r="AL654" i="80" s="1"/>
  <c r="AJ654" i="80"/>
  <c r="AM654" i="80" s="1"/>
  <c r="AD654" i="80"/>
  <c r="AE654" i="80" s="1"/>
  <c r="AC654" i="80"/>
  <c r="AA654" i="80"/>
  <c r="EA653" i="80"/>
  <c r="EB653" i="80" s="1"/>
  <c r="ED653" i="80" s="1"/>
  <c r="DX653" i="80"/>
  <c r="DY653" i="80" s="1"/>
  <c r="DW653" i="80"/>
  <c r="DT653" i="80"/>
  <c r="DU653" i="80" s="1"/>
  <c r="DS653" i="80"/>
  <c r="DI653" i="80"/>
  <c r="DJ653" i="80" s="1"/>
  <c r="DL653" i="80" s="1"/>
  <c r="DF653" i="80"/>
  <c r="DG653" i="80" s="1"/>
  <c r="DE653" i="80"/>
  <c r="DB653" i="80"/>
  <c r="DC653" i="80" s="1"/>
  <c r="DA653" i="80"/>
  <c r="BV653" i="80"/>
  <c r="BX653" i="80" s="1"/>
  <c r="BP653" i="80"/>
  <c r="BR653" i="80" s="1"/>
  <c r="BJ653" i="80"/>
  <c r="BD653" i="80"/>
  <c r="BF653" i="80" s="1"/>
  <c r="AV653" i="80"/>
  <c r="AS653" i="80"/>
  <c r="AX653" i="80" s="1"/>
  <c r="AR653" i="80"/>
  <c r="AK653" i="80"/>
  <c r="AL653" i="80" s="1"/>
  <c r="AJ653" i="80"/>
  <c r="AM653" i="80" s="1"/>
  <c r="AE653" i="80"/>
  <c r="AD653" i="80"/>
  <c r="AZ653" i="80" s="1"/>
  <c r="AC653" i="80"/>
  <c r="AA653" i="80"/>
  <c r="EA652" i="80"/>
  <c r="EB652" i="80" s="1"/>
  <c r="ED652" i="80" s="1"/>
  <c r="DX652" i="80"/>
  <c r="DY652" i="80" s="1"/>
  <c r="DW652" i="80"/>
  <c r="DT652" i="80"/>
  <c r="DU652" i="80" s="1"/>
  <c r="DS652" i="80"/>
  <c r="DI652" i="80"/>
  <c r="DJ652" i="80" s="1"/>
  <c r="DF652" i="80"/>
  <c r="DG652" i="80" s="1"/>
  <c r="DE652" i="80"/>
  <c r="DB652" i="80"/>
  <c r="DC652" i="80" s="1"/>
  <c r="DA652" i="80"/>
  <c r="BV652" i="80"/>
  <c r="BP652" i="80"/>
  <c r="BJ652" i="80"/>
  <c r="BO652" i="80" s="1"/>
  <c r="BD652" i="80"/>
  <c r="BI652" i="80" s="1"/>
  <c r="AV652" i="80"/>
  <c r="AS652" i="80"/>
  <c r="AR652" i="80"/>
  <c r="AK652" i="80"/>
  <c r="AL652" i="80" s="1"/>
  <c r="AJ652" i="80"/>
  <c r="AM652" i="80" s="1"/>
  <c r="AE652" i="80"/>
  <c r="AD652" i="80"/>
  <c r="AZ652" i="80" s="1"/>
  <c r="AC652" i="80"/>
  <c r="AA652" i="80"/>
  <c r="EA651" i="80"/>
  <c r="EB651" i="80" s="1"/>
  <c r="DX651" i="80"/>
  <c r="DY651" i="80" s="1"/>
  <c r="DW651" i="80"/>
  <c r="DT651" i="80"/>
  <c r="DU651" i="80" s="1"/>
  <c r="DS651" i="80"/>
  <c r="DI651" i="80"/>
  <c r="DJ651" i="80" s="1"/>
  <c r="DF651" i="80"/>
  <c r="DG651" i="80" s="1"/>
  <c r="DE651" i="80"/>
  <c r="DB651" i="80"/>
  <c r="DC651" i="80" s="1"/>
  <c r="DA651" i="80"/>
  <c r="BV651" i="80"/>
  <c r="CB651" i="80" s="1"/>
  <c r="BP651" i="80"/>
  <c r="BS651" i="80" s="1"/>
  <c r="BJ651" i="80"/>
  <c r="BL651" i="80" s="1"/>
  <c r="BD651" i="80"/>
  <c r="BH651" i="80" s="1"/>
  <c r="AV651" i="80"/>
  <c r="AS651" i="80"/>
  <c r="AR651" i="80"/>
  <c r="AK651" i="80"/>
  <c r="AL651" i="80" s="1"/>
  <c r="AJ651" i="80"/>
  <c r="AM651" i="80" s="1"/>
  <c r="AD651" i="80"/>
  <c r="AZ651" i="80" s="1"/>
  <c r="AC651" i="80"/>
  <c r="AA651" i="80"/>
  <c r="EA650" i="80"/>
  <c r="EB650" i="80" s="1"/>
  <c r="DX650" i="80"/>
  <c r="DY650" i="80" s="1"/>
  <c r="DW650" i="80"/>
  <c r="DT650" i="80"/>
  <c r="DU650" i="80" s="1"/>
  <c r="DS650" i="80"/>
  <c r="DI650" i="80"/>
  <c r="DJ650" i="80" s="1"/>
  <c r="DF650" i="80"/>
  <c r="DG650" i="80" s="1"/>
  <c r="DE650" i="80"/>
  <c r="DB650" i="80"/>
  <c r="DC650" i="80" s="1"/>
  <c r="DA650" i="80"/>
  <c r="BV650" i="80"/>
  <c r="BP650" i="80"/>
  <c r="BJ650" i="80"/>
  <c r="BD650" i="80"/>
  <c r="BG650" i="80" s="1"/>
  <c r="AV650" i="80"/>
  <c r="AS650" i="80"/>
  <c r="AY650" i="80" s="1"/>
  <c r="AR650" i="80"/>
  <c r="AO650" i="80"/>
  <c r="AP650" i="80" s="1"/>
  <c r="AK650" i="80"/>
  <c r="AL650" i="80" s="1"/>
  <c r="AJ650" i="80"/>
  <c r="AM650" i="80" s="1"/>
  <c r="AD650" i="80"/>
  <c r="AE650" i="80" s="1"/>
  <c r="AC650" i="80"/>
  <c r="AA650" i="80"/>
  <c r="EA649" i="80"/>
  <c r="EB649" i="80" s="1"/>
  <c r="ED649" i="80" s="1"/>
  <c r="DX649" i="80"/>
  <c r="DY649" i="80" s="1"/>
  <c r="DW649" i="80"/>
  <c r="DT649" i="80"/>
  <c r="DU649" i="80" s="1"/>
  <c r="DS649" i="80"/>
  <c r="DI649" i="80"/>
  <c r="DJ649" i="80" s="1"/>
  <c r="DL649" i="80" s="1"/>
  <c r="DF649" i="80"/>
  <c r="DG649" i="80" s="1"/>
  <c r="DE649" i="80"/>
  <c r="DB649" i="80"/>
  <c r="DC649" i="80" s="1"/>
  <c r="DA649" i="80"/>
  <c r="BV649" i="80"/>
  <c r="BP649" i="80"/>
  <c r="BR649" i="80" s="1"/>
  <c r="BJ649" i="80"/>
  <c r="BO649" i="80" s="1"/>
  <c r="BD649" i="80"/>
  <c r="BF649" i="80" s="1"/>
  <c r="AV649" i="80"/>
  <c r="AS649" i="80"/>
  <c r="AX649" i="80" s="1"/>
  <c r="AR649" i="80"/>
  <c r="AK649" i="80"/>
  <c r="AL649" i="80" s="1"/>
  <c r="AJ649" i="80"/>
  <c r="AM649" i="80" s="1"/>
  <c r="AE649" i="80"/>
  <c r="AD649" i="80"/>
  <c r="AZ649" i="80" s="1"/>
  <c r="AC649" i="80"/>
  <c r="AA649" i="80"/>
  <c r="EA648" i="80"/>
  <c r="EB648" i="80" s="1"/>
  <c r="ED648" i="80" s="1"/>
  <c r="DX648" i="80"/>
  <c r="DY648" i="80" s="1"/>
  <c r="DW648" i="80"/>
  <c r="DT648" i="80"/>
  <c r="DU648" i="80" s="1"/>
  <c r="DS648" i="80"/>
  <c r="DI648" i="80"/>
  <c r="DJ648" i="80" s="1"/>
  <c r="DF648" i="80"/>
  <c r="DG648" i="80" s="1"/>
  <c r="DE648" i="80"/>
  <c r="DB648" i="80"/>
  <c r="DC648" i="80" s="1"/>
  <c r="DA648" i="80"/>
  <c r="BV648" i="80"/>
  <c r="BP648" i="80"/>
  <c r="BJ648" i="80"/>
  <c r="BD648" i="80"/>
  <c r="BI648" i="80" s="1"/>
  <c r="AV648" i="80"/>
  <c r="AS648" i="80"/>
  <c r="AX648" i="80" s="1"/>
  <c r="AR648" i="80"/>
  <c r="AK648" i="80"/>
  <c r="AL648" i="80" s="1"/>
  <c r="AJ648" i="80"/>
  <c r="AM648" i="80" s="1"/>
  <c r="AE648" i="80"/>
  <c r="AD648" i="80"/>
  <c r="AZ648" i="80" s="1"/>
  <c r="AC648" i="80"/>
  <c r="AA648" i="80"/>
  <c r="EA647" i="80"/>
  <c r="EB647" i="80" s="1"/>
  <c r="DX647" i="80"/>
  <c r="DY647" i="80" s="1"/>
  <c r="DW647" i="80"/>
  <c r="DT647" i="80"/>
  <c r="DU647" i="80" s="1"/>
  <c r="DS647" i="80"/>
  <c r="DI647" i="80"/>
  <c r="DJ647" i="80" s="1"/>
  <c r="DF647" i="80"/>
  <c r="DG647" i="80" s="1"/>
  <c r="DE647" i="80"/>
  <c r="DB647" i="80"/>
  <c r="DC647" i="80" s="1"/>
  <c r="DA647" i="80"/>
  <c r="BV647" i="80"/>
  <c r="CB647" i="80" s="1"/>
  <c r="BP647" i="80"/>
  <c r="BR647" i="80" s="1"/>
  <c r="BJ647" i="80"/>
  <c r="BL647" i="80" s="1"/>
  <c r="BD647" i="80"/>
  <c r="BH647" i="80" s="1"/>
  <c r="AV647" i="80"/>
  <c r="AS647" i="80"/>
  <c r="AR647" i="80"/>
  <c r="AK647" i="80"/>
  <c r="AL647" i="80" s="1"/>
  <c r="AJ647" i="80"/>
  <c r="AM647" i="80" s="1"/>
  <c r="AD647" i="80"/>
  <c r="AZ647" i="80" s="1"/>
  <c r="AC647" i="80"/>
  <c r="AA647" i="80"/>
  <c r="EA646" i="80"/>
  <c r="EB646" i="80" s="1"/>
  <c r="DX646" i="80"/>
  <c r="DY646" i="80" s="1"/>
  <c r="DW646" i="80"/>
  <c r="DT646" i="80"/>
  <c r="DU646" i="80" s="1"/>
  <c r="DS646" i="80"/>
  <c r="DI646" i="80"/>
  <c r="DJ646" i="80" s="1"/>
  <c r="DF646" i="80"/>
  <c r="DG646" i="80" s="1"/>
  <c r="DE646" i="80"/>
  <c r="DB646" i="80"/>
  <c r="DC646" i="80" s="1"/>
  <c r="DA646" i="80"/>
  <c r="BV646" i="80"/>
  <c r="BP646" i="80"/>
  <c r="BJ646" i="80"/>
  <c r="BD646" i="80"/>
  <c r="BG646" i="80" s="1"/>
  <c r="AV646" i="80"/>
  <c r="AS646" i="80"/>
  <c r="AY646" i="80" s="1"/>
  <c r="AR646" i="80"/>
  <c r="AO646" i="80"/>
  <c r="AP646" i="80" s="1"/>
  <c r="AK646" i="80"/>
  <c r="AL646" i="80" s="1"/>
  <c r="AJ646" i="80"/>
  <c r="AM646" i="80" s="1"/>
  <c r="AD646" i="80"/>
  <c r="AE646" i="80" s="1"/>
  <c r="AC646" i="80"/>
  <c r="AA646" i="80"/>
  <c r="EA645" i="80"/>
  <c r="EB645" i="80" s="1"/>
  <c r="DX645" i="80"/>
  <c r="DY645" i="80" s="1"/>
  <c r="DW645" i="80"/>
  <c r="DT645" i="80"/>
  <c r="DU645" i="80" s="1"/>
  <c r="DS645" i="80"/>
  <c r="DI645" i="80"/>
  <c r="DJ645" i="80" s="1"/>
  <c r="DL645" i="80" s="1"/>
  <c r="DF645" i="80"/>
  <c r="DG645" i="80" s="1"/>
  <c r="DE645" i="80"/>
  <c r="DB645" i="80"/>
  <c r="DC645" i="80" s="1"/>
  <c r="DA645" i="80"/>
  <c r="BV645" i="80"/>
  <c r="BP645" i="80"/>
  <c r="BR645" i="80" s="1"/>
  <c r="BJ645" i="80"/>
  <c r="BD645" i="80"/>
  <c r="BF645" i="80" s="1"/>
  <c r="AV645" i="80"/>
  <c r="AS645" i="80"/>
  <c r="AX645" i="80" s="1"/>
  <c r="AR645" i="80"/>
  <c r="AK645" i="80"/>
  <c r="AL645" i="80" s="1"/>
  <c r="AJ645" i="80"/>
  <c r="AM645" i="80" s="1"/>
  <c r="AD645" i="80"/>
  <c r="AN645" i="80" s="1"/>
  <c r="AQ645" i="80" s="1"/>
  <c r="AC645" i="80"/>
  <c r="AA645" i="80"/>
  <c r="EA644" i="80"/>
  <c r="EB644" i="80" s="1"/>
  <c r="ED644" i="80" s="1"/>
  <c r="DX644" i="80"/>
  <c r="DY644" i="80" s="1"/>
  <c r="DW644" i="80"/>
  <c r="DT644" i="80"/>
  <c r="DU644" i="80" s="1"/>
  <c r="DS644" i="80"/>
  <c r="DI644" i="80"/>
  <c r="DJ644" i="80" s="1"/>
  <c r="DF644" i="80"/>
  <c r="DG644" i="80" s="1"/>
  <c r="DE644" i="80"/>
  <c r="DB644" i="80"/>
  <c r="DC644" i="80" s="1"/>
  <c r="DA644" i="80"/>
  <c r="BV644" i="80"/>
  <c r="BP644" i="80"/>
  <c r="BJ644" i="80"/>
  <c r="BK644" i="80" s="1"/>
  <c r="BD644" i="80"/>
  <c r="BI644" i="80" s="1"/>
  <c r="AV644" i="80"/>
  <c r="AS644" i="80"/>
  <c r="CK644" i="80" s="1"/>
  <c r="AR644" i="80"/>
  <c r="AK644" i="80"/>
  <c r="AL644" i="80" s="1"/>
  <c r="AJ644" i="80"/>
  <c r="AM644" i="80" s="1"/>
  <c r="AE644" i="80"/>
  <c r="AD644" i="80"/>
  <c r="AZ644" i="80" s="1"/>
  <c r="AC644" i="80"/>
  <c r="AA644" i="80"/>
  <c r="EA643" i="80"/>
  <c r="EB643" i="80" s="1"/>
  <c r="DX643" i="80"/>
  <c r="DY643" i="80" s="1"/>
  <c r="DW643" i="80"/>
  <c r="DT643" i="80"/>
  <c r="DU643" i="80" s="1"/>
  <c r="DS643" i="80"/>
  <c r="DI643" i="80"/>
  <c r="DJ643" i="80" s="1"/>
  <c r="DF643" i="80"/>
  <c r="DG643" i="80" s="1"/>
  <c r="DE643" i="80"/>
  <c r="DB643" i="80"/>
  <c r="DC643" i="80" s="1"/>
  <c r="DA643" i="80"/>
  <c r="BV643" i="80"/>
  <c r="CB643" i="80" s="1"/>
  <c r="BP643" i="80"/>
  <c r="BJ643" i="80"/>
  <c r="BL643" i="80" s="1"/>
  <c r="BD643" i="80"/>
  <c r="BH643" i="80" s="1"/>
  <c r="AV643" i="80"/>
  <c r="AS643" i="80"/>
  <c r="AR643" i="80"/>
  <c r="AK643" i="80"/>
  <c r="AL643" i="80" s="1"/>
  <c r="AJ643" i="80"/>
  <c r="AM643" i="80" s="1"/>
  <c r="AD643" i="80"/>
  <c r="AZ643" i="80" s="1"/>
  <c r="AC643" i="80"/>
  <c r="AA643" i="80"/>
  <c r="EA642" i="80"/>
  <c r="EB642" i="80" s="1"/>
  <c r="DX642" i="80"/>
  <c r="DY642" i="80" s="1"/>
  <c r="DW642" i="80"/>
  <c r="DT642" i="80"/>
  <c r="DU642" i="80" s="1"/>
  <c r="DS642" i="80"/>
  <c r="DI642" i="80"/>
  <c r="DJ642" i="80" s="1"/>
  <c r="DF642" i="80"/>
  <c r="DG642" i="80" s="1"/>
  <c r="DE642" i="80"/>
  <c r="DB642" i="80"/>
  <c r="DC642" i="80" s="1"/>
  <c r="DA642" i="80"/>
  <c r="BV642" i="80"/>
  <c r="BP642" i="80"/>
  <c r="BU642" i="80" s="1"/>
  <c r="BJ642" i="80"/>
  <c r="BD642" i="80"/>
  <c r="BG642" i="80" s="1"/>
  <c r="AV642" i="80"/>
  <c r="AS642" i="80"/>
  <c r="AY642" i="80" s="1"/>
  <c r="AR642" i="80"/>
  <c r="AK642" i="80"/>
  <c r="AL642" i="80" s="1"/>
  <c r="AJ642" i="80"/>
  <c r="AM642" i="80" s="1"/>
  <c r="AD642" i="80"/>
  <c r="AE642" i="80" s="1"/>
  <c r="AC642" i="80"/>
  <c r="AA642" i="80"/>
  <c r="EA641" i="80"/>
  <c r="EB641" i="80" s="1"/>
  <c r="DX641" i="80"/>
  <c r="DY641" i="80" s="1"/>
  <c r="DW641" i="80"/>
  <c r="DT641" i="80"/>
  <c r="DU641" i="80" s="1"/>
  <c r="DS641" i="80"/>
  <c r="DI641" i="80"/>
  <c r="DJ641" i="80" s="1"/>
  <c r="DL641" i="80" s="1"/>
  <c r="DF641" i="80"/>
  <c r="DG641" i="80" s="1"/>
  <c r="DE641" i="80"/>
  <c r="DB641" i="80"/>
  <c r="DC641" i="80" s="1"/>
  <c r="DA641" i="80"/>
  <c r="BV641" i="80"/>
  <c r="BP641" i="80"/>
  <c r="BR641" i="80" s="1"/>
  <c r="BJ641" i="80"/>
  <c r="BM641" i="80" s="1"/>
  <c r="BD641" i="80"/>
  <c r="BF641" i="80" s="1"/>
  <c r="AV641" i="80"/>
  <c r="AS641" i="80"/>
  <c r="AX641" i="80" s="1"/>
  <c r="AR641" i="80"/>
  <c r="AK641" i="80"/>
  <c r="AL641" i="80" s="1"/>
  <c r="AJ641" i="80"/>
  <c r="AM641" i="80" s="1"/>
  <c r="AD641" i="80"/>
  <c r="AE641" i="80" s="1"/>
  <c r="AC641" i="80"/>
  <c r="AA641" i="80"/>
  <c r="EA640" i="80"/>
  <c r="EB640" i="80" s="1"/>
  <c r="ED640" i="80" s="1"/>
  <c r="DX640" i="80"/>
  <c r="DY640" i="80" s="1"/>
  <c r="DW640" i="80"/>
  <c r="DT640" i="80"/>
  <c r="DU640" i="80" s="1"/>
  <c r="DS640" i="80"/>
  <c r="DI640" i="80"/>
  <c r="DJ640" i="80" s="1"/>
  <c r="DF640" i="80"/>
  <c r="DG640" i="80" s="1"/>
  <c r="DE640" i="80"/>
  <c r="DB640" i="80"/>
  <c r="DC640" i="80" s="1"/>
  <c r="DA640" i="80"/>
  <c r="BV640" i="80"/>
  <c r="BW640" i="80" s="1"/>
  <c r="BP640" i="80"/>
  <c r="BU640" i="80" s="1"/>
  <c r="BJ640" i="80"/>
  <c r="BD640" i="80"/>
  <c r="BI640" i="80" s="1"/>
  <c r="AV640" i="80"/>
  <c r="AS640" i="80"/>
  <c r="AR640" i="80"/>
  <c r="AK640" i="80"/>
  <c r="AL640" i="80" s="1"/>
  <c r="AJ640" i="80"/>
  <c r="AM640" i="80" s="1"/>
  <c r="AE640" i="80"/>
  <c r="AD640" i="80"/>
  <c r="AZ640" i="80" s="1"/>
  <c r="AC640" i="80"/>
  <c r="AA640" i="80"/>
  <c r="EA639" i="80"/>
  <c r="EB639" i="80" s="1"/>
  <c r="DX639" i="80"/>
  <c r="DY639" i="80" s="1"/>
  <c r="DW639" i="80"/>
  <c r="DT639" i="80"/>
  <c r="DU639" i="80" s="1"/>
  <c r="DS639" i="80"/>
  <c r="DI639" i="80"/>
  <c r="DJ639" i="80" s="1"/>
  <c r="DF639" i="80"/>
  <c r="DG639" i="80" s="1"/>
  <c r="DE639" i="80"/>
  <c r="DB639" i="80"/>
  <c r="DC639" i="80" s="1"/>
  <c r="DA639" i="80"/>
  <c r="BV639" i="80"/>
  <c r="CB639" i="80" s="1"/>
  <c r="BP639" i="80"/>
  <c r="BR639" i="80" s="1"/>
  <c r="BJ639" i="80"/>
  <c r="BL639" i="80" s="1"/>
  <c r="BD639" i="80"/>
  <c r="BH639" i="80" s="1"/>
  <c r="AV639" i="80"/>
  <c r="AS639" i="80"/>
  <c r="AU639" i="80" s="1"/>
  <c r="AR639" i="80"/>
  <c r="AK639" i="80"/>
  <c r="AL639" i="80" s="1"/>
  <c r="AJ639" i="80"/>
  <c r="AM639" i="80" s="1"/>
  <c r="AD639" i="80"/>
  <c r="AZ639" i="80" s="1"/>
  <c r="AC639" i="80"/>
  <c r="AA639" i="80"/>
  <c r="EA638" i="80"/>
  <c r="EB638" i="80" s="1"/>
  <c r="DX638" i="80"/>
  <c r="DY638" i="80" s="1"/>
  <c r="DW638" i="80"/>
  <c r="DT638" i="80"/>
  <c r="DU638" i="80" s="1"/>
  <c r="DS638" i="80"/>
  <c r="DI638" i="80"/>
  <c r="DJ638" i="80" s="1"/>
  <c r="DF638" i="80"/>
  <c r="DG638" i="80" s="1"/>
  <c r="DE638" i="80"/>
  <c r="DB638" i="80"/>
  <c r="DC638" i="80" s="1"/>
  <c r="DA638" i="80"/>
  <c r="BV638" i="80"/>
  <c r="BP638" i="80"/>
  <c r="BJ638" i="80"/>
  <c r="BD638" i="80"/>
  <c r="BG638" i="80" s="1"/>
  <c r="AV638" i="80"/>
  <c r="AS638" i="80"/>
  <c r="AY638" i="80" s="1"/>
  <c r="AR638" i="80"/>
  <c r="AO638" i="80"/>
  <c r="AP638" i="80" s="1"/>
  <c r="AK638" i="80"/>
  <c r="AL638" i="80" s="1"/>
  <c r="AJ638" i="80"/>
  <c r="AM638" i="80" s="1"/>
  <c r="AD638" i="80"/>
  <c r="AE638" i="80" s="1"/>
  <c r="AC638" i="80"/>
  <c r="AA638" i="80"/>
  <c r="EA637" i="80"/>
  <c r="EB637" i="80" s="1"/>
  <c r="ED637" i="80" s="1"/>
  <c r="DX637" i="80"/>
  <c r="DY637" i="80" s="1"/>
  <c r="DW637" i="80"/>
  <c r="DT637" i="80"/>
  <c r="DU637" i="80" s="1"/>
  <c r="DS637" i="80"/>
  <c r="DI637" i="80"/>
  <c r="DJ637" i="80" s="1"/>
  <c r="DL637" i="80" s="1"/>
  <c r="DF637" i="80"/>
  <c r="DG637" i="80" s="1"/>
  <c r="DE637" i="80"/>
  <c r="DB637" i="80"/>
  <c r="DC637" i="80" s="1"/>
  <c r="DA637" i="80"/>
  <c r="BV637" i="80"/>
  <c r="BX637" i="80" s="1"/>
  <c r="BP637" i="80"/>
  <c r="BR637" i="80" s="1"/>
  <c r="BJ637" i="80"/>
  <c r="BD637" i="80"/>
  <c r="BF637" i="80" s="1"/>
  <c r="AV637" i="80"/>
  <c r="AS637" i="80"/>
  <c r="AX637" i="80" s="1"/>
  <c r="AR637" i="80"/>
  <c r="AK637" i="80"/>
  <c r="AL637" i="80" s="1"/>
  <c r="AJ637" i="80"/>
  <c r="AM637" i="80" s="1"/>
  <c r="AD637" i="80"/>
  <c r="AE637" i="80" s="1"/>
  <c r="AC637" i="80"/>
  <c r="AA637" i="80"/>
  <c r="EA636" i="80"/>
  <c r="EB636" i="80" s="1"/>
  <c r="ED636" i="80" s="1"/>
  <c r="DX636" i="80"/>
  <c r="DY636" i="80" s="1"/>
  <c r="DW636" i="80"/>
  <c r="DT636" i="80"/>
  <c r="DU636" i="80" s="1"/>
  <c r="DS636" i="80"/>
  <c r="DI636" i="80"/>
  <c r="DJ636" i="80" s="1"/>
  <c r="DF636" i="80"/>
  <c r="DG636" i="80" s="1"/>
  <c r="DE636" i="80"/>
  <c r="DB636" i="80"/>
  <c r="DC636" i="80" s="1"/>
  <c r="DA636" i="80"/>
  <c r="BV636" i="80"/>
  <c r="BP636" i="80"/>
  <c r="BU636" i="80" s="1"/>
  <c r="BJ636" i="80"/>
  <c r="BD636" i="80"/>
  <c r="BI636" i="80" s="1"/>
  <c r="AV636" i="80"/>
  <c r="AS636" i="80"/>
  <c r="AR636" i="80"/>
  <c r="AK636" i="80"/>
  <c r="AL636" i="80" s="1"/>
  <c r="AJ636" i="80"/>
  <c r="AM636" i="80" s="1"/>
  <c r="AD636" i="80"/>
  <c r="AN636" i="80" s="1"/>
  <c r="AQ636" i="80" s="1"/>
  <c r="AC636" i="80"/>
  <c r="AA636" i="80"/>
  <c r="EA635" i="80"/>
  <c r="EB635" i="80" s="1"/>
  <c r="DX635" i="80"/>
  <c r="DY635" i="80" s="1"/>
  <c r="DW635" i="80"/>
  <c r="DT635" i="80"/>
  <c r="DU635" i="80" s="1"/>
  <c r="DS635" i="80"/>
  <c r="DI635" i="80"/>
  <c r="DJ635" i="80" s="1"/>
  <c r="DF635" i="80"/>
  <c r="DG635" i="80" s="1"/>
  <c r="DE635" i="80"/>
  <c r="DB635" i="80"/>
  <c r="DC635" i="80" s="1"/>
  <c r="DA635" i="80"/>
  <c r="BV635" i="80"/>
  <c r="CB635" i="80" s="1"/>
  <c r="BP635" i="80"/>
  <c r="BR635" i="80" s="1"/>
  <c r="BJ635" i="80"/>
  <c r="BL635" i="80" s="1"/>
  <c r="BD635" i="80"/>
  <c r="BH635" i="80" s="1"/>
  <c r="AV635" i="80"/>
  <c r="AS635" i="80"/>
  <c r="AX635" i="80" s="1"/>
  <c r="AR635" i="80"/>
  <c r="AK635" i="80"/>
  <c r="AL635" i="80" s="1"/>
  <c r="AJ635" i="80"/>
  <c r="AM635" i="80" s="1"/>
  <c r="AD635" i="80"/>
  <c r="AZ635" i="80" s="1"/>
  <c r="AC635" i="80"/>
  <c r="AA635" i="80"/>
  <c r="EA634" i="80"/>
  <c r="EB634" i="80" s="1"/>
  <c r="DX634" i="80"/>
  <c r="DY634" i="80" s="1"/>
  <c r="DW634" i="80"/>
  <c r="DT634" i="80"/>
  <c r="DU634" i="80" s="1"/>
  <c r="DS634" i="80"/>
  <c r="DI634" i="80"/>
  <c r="DJ634" i="80" s="1"/>
  <c r="DF634" i="80"/>
  <c r="DG634" i="80" s="1"/>
  <c r="DE634" i="80"/>
  <c r="DB634" i="80"/>
  <c r="DC634" i="80" s="1"/>
  <c r="DA634" i="80"/>
  <c r="BV634" i="80"/>
  <c r="BY634" i="80" s="1"/>
  <c r="BP634" i="80"/>
  <c r="BJ634" i="80"/>
  <c r="BD634" i="80"/>
  <c r="BG634" i="80" s="1"/>
  <c r="AV634" i="80"/>
  <c r="AS634" i="80"/>
  <c r="AR634" i="80"/>
  <c r="AO634" i="80"/>
  <c r="AP634" i="80" s="1"/>
  <c r="AK634" i="80"/>
  <c r="AL634" i="80" s="1"/>
  <c r="AJ634" i="80"/>
  <c r="AM634" i="80" s="1"/>
  <c r="AD634" i="80"/>
  <c r="AE634" i="80" s="1"/>
  <c r="AC634" i="80"/>
  <c r="AA634" i="80"/>
  <c r="EA633" i="80"/>
  <c r="EB633" i="80" s="1"/>
  <c r="DX633" i="80"/>
  <c r="DY633" i="80" s="1"/>
  <c r="DW633" i="80"/>
  <c r="DT633" i="80"/>
  <c r="DU633" i="80" s="1"/>
  <c r="DS633" i="80"/>
  <c r="DI633" i="80"/>
  <c r="DJ633" i="80" s="1"/>
  <c r="DN633" i="80" s="1"/>
  <c r="DF633" i="80"/>
  <c r="DG633" i="80" s="1"/>
  <c r="DE633" i="80"/>
  <c r="DB633" i="80"/>
  <c r="DC633" i="80" s="1"/>
  <c r="DA633" i="80"/>
  <c r="BV633" i="80"/>
  <c r="CB633" i="80" s="1"/>
  <c r="BP633" i="80"/>
  <c r="BJ633" i="80"/>
  <c r="BD633" i="80"/>
  <c r="AV633" i="80"/>
  <c r="AS633" i="80"/>
  <c r="AX633" i="80" s="1"/>
  <c r="AR633" i="80"/>
  <c r="AK633" i="80"/>
  <c r="AL633" i="80" s="1"/>
  <c r="AJ633" i="80"/>
  <c r="AM633" i="80" s="1"/>
  <c r="AE633" i="80"/>
  <c r="AD633" i="80"/>
  <c r="AZ633" i="80" s="1"/>
  <c r="AC633" i="80"/>
  <c r="AA633" i="80"/>
  <c r="EA632" i="80"/>
  <c r="EB632" i="80" s="1"/>
  <c r="EF632" i="80" s="1"/>
  <c r="DX632" i="80"/>
  <c r="DY632" i="80" s="1"/>
  <c r="DW632" i="80"/>
  <c r="DT632" i="80"/>
  <c r="DU632" i="80" s="1"/>
  <c r="DS632" i="80"/>
  <c r="DI632" i="80"/>
  <c r="DJ632" i="80" s="1"/>
  <c r="DM632" i="80" s="1"/>
  <c r="DF632" i="80"/>
  <c r="DG632" i="80" s="1"/>
  <c r="DE632" i="80"/>
  <c r="DB632" i="80"/>
  <c r="DC632" i="80" s="1"/>
  <c r="DA632" i="80"/>
  <c r="BV632" i="80"/>
  <c r="BY632" i="80" s="1"/>
  <c r="BP632" i="80"/>
  <c r="BU632" i="80" s="1"/>
  <c r="BJ632" i="80"/>
  <c r="BK632" i="80" s="1"/>
  <c r="BD632" i="80"/>
  <c r="BI632" i="80" s="1"/>
  <c r="AV632" i="80"/>
  <c r="AS632" i="80"/>
  <c r="AR632" i="80"/>
  <c r="AK632" i="80"/>
  <c r="AL632" i="80" s="1"/>
  <c r="AJ632" i="80"/>
  <c r="AM632" i="80" s="1"/>
  <c r="AE632" i="80"/>
  <c r="AD632" i="80"/>
  <c r="AZ632" i="80" s="1"/>
  <c r="AC632" i="80"/>
  <c r="AA632" i="80"/>
  <c r="EA631" i="80"/>
  <c r="EB631" i="80" s="1"/>
  <c r="DX631" i="80"/>
  <c r="DY631" i="80" s="1"/>
  <c r="DW631" i="80"/>
  <c r="DT631" i="80"/>
  <c r="DU631" i="80" s="1"/>
  <c r="DS631" i="80"/>
  <c r="DI631" i="80"/>
  <c r="DJ631" i="80" s="1"/>
  <c r="DF631" i="80"/>
  <c r="DG631" i="80" s="1"/>
  <c r="DE631" i="80"/>
  <c r="DB631" i="80"/>
  <c r="DC631" i="80" s="1"/>
  <c r="DA631" i="80"/>
  <c r="BV631" i="80"/>
  <c r="BZ631" i="80" s="1"/>
  <c r="BP631" i="80"/>
  <c r="BJ631" i="80"/>
  <c r="BN631" i="80" s="1"/>
  <c r="BD631" i="80"/>
  <c r="BH631" i="80" s="1"/>
  <c r="AV631" i="80"/>
  <c r="AS631" i="80"/>
  <c r="AX631" i="80" s="1"/>
  <c r="AR631" i="80"/>
  <c r="AK631" i="80"/>
  <c r="AL631" i="80" s="1"/>
  <c r="AJ631" i="80"/>
  <c r="AM631" i="80" s="1"/>
  <c r="AD631" i="80"/>
  <c r="AC631" i="80"/>
  <c r="AA631" i="80"/>
  <c r="EA630" i="80"/>
  <c r="EB630" i="80" s="1"/>
  <c r="ED630" i="80" s="1"/>
  <c r="DX630" i="80"/>
  <c r="DY630" i="80" s="1"/>
  <c r="DW630" i="80"/>
  <c r="DT630" i="80"/>
  <c r="DU630" i="80" s="1"/>
  <c r="DS630" i="80"/>
  <c r="DI630" i="80"/>
  <c r="DJ630" i="80" s="1"/>
  <c r="DK630" i="80" s="1"/>
  <c r="DF630" i="80"/>
  <c r="DG630" i="80" s="1"/>
  <c r="DE630" i="80"/>
  <c r="DB630" i="80"/>
  <c r="DC630" i="80" s="1"/>
  <c r="DA630" i="80"/>
  <c r="BV630" i="80"/>
  <c r="BP630" i="80"/>
  <c r="BU630" i="80" s="1"/>
  <c r="BJ630" i="80"/>
  <c r="BD630" i="80"/>
  <c r="BG630" i="80" s="1"/>
  <c r="AV630" i="80"/>
  <c r="AS630" i="80"/>
  <c r="CK630" i="80" s="1"/>
  <c r="AR630" i="80"/>
  <c r="AK630" i="80"/>
  <c r="AL630" i="80" s="1"/>
  <c r="AJ630" i="80"/>
  <c r="AM630" i="80" s="1"/>
  <c r="AD630" i="80"/>
  <c r="AE630" i="80" s="1"/>
  <c r="AC630" i="80"/>
  <c r="AA630" i="80"/>
  <c r="EA629" i="80"/>
  <c r="EB629" i="80" s="1"/>
  <c r="DX629" i="80"/>
  <c r="DY629" i="80" s="1"/>
  <c r="DW629" i="80"/>
  <c r="DT629" i="80"/>
  <c r="DU629" i="80" s="1"/>
  <c r="DS629" i="80"/>
  <c r="DI629" i="80"/>
  <c r="DJ629" i="80" s="1"/>
  <c r="DN629" i="80" s="1"/>
  <c r="DF629" i="80"/>
  <c r="DG629" i="80" s="1"/>
  <c r="DE629" i="80"/>
  <c r="DB629" i="80"/>
  <c r="DC629" i="80" s="1"/>
  <c r="DA629" i="80"/>
  <c r="BV629" i="80"/>
  <c r="BW629" i="80" s="1"/>
  <c r="BP629" i="80"/>
  <c r="BT629" i="80" s="1"/>
  <c r="BJ629" i="80"/>
  <c r="BK629" i="80" s="1"/>
  <c r="BD629" i="80"/>
  <c r="AV629" i="80"/>
  <c r="AS629" i="80"/>
  <c r="AX629" i="80" s="1"/>
  <c r="AR629" i="80"/>
  <c r="AK629" i="80"/>
  <c r="AL629" i="80" s="1"/>
  <c r="AJ629" i="80"/>
  <c r="AM629" i="80" s="1"/>
  <c r="AD629" i="80"/>
  <c r="AZ629" i="80" s="1"/>
  <c r="AC629" i="80"/>
  <c r="AA629" i="80"/>
  <c r="EA628" i="80"/>
  <c r="EB628" i="80" s="1"/>
  <c r="DX628" i="80"/>
  <c r="DY628" i="80" s="1"/>
  <c r="DW628" i="80"/>
  <c r="DT628" i="80"/>
  <c r="DU628" i="80" s="1"/>
  <c r="DS628" i="80"/>
  <c r="DI628" i="80"/>
  <c r="DJ628" i="80" s="1"/>
  <c r="DM628" i="80" s="1"/>
  <c r="DF628" i="80"/>
  <c r="DG628" i="80" s="1"/>
  <c r="DE628" i="80"/>
  <c r="DB628" i="80"/>
  <c r="DC628" i="80" s="1"/>
  <c r="DA628" i="80"/>
  <c r="BV628" i="80"/>
  <c r="BP628" i="80"/>
  <c r="BT628" i="80" s="1"/>
  <c r="BJ628" i="80"/>
  <c r="BD628" i="80"/>
  <c r="BH628" i="80" s="1"/>
  <c r="AV628" i="80"/>
  <c r="AS628" i="80"/>
  <c r="AR628" i="80"/>
  <c r="AK628" i="80"/>
  <c r="AL628" i="80" s="1"/>
  <c r="AJ628" i="80"/>
  <c r="AM628" i="80" s="1"/>
  <c r="AE628" i="80"/>
  <c r="AD628" i="80"/>
  <c r="AZ628" i="80" s="1"/>
  <c r="AC628" i="80"/>
  <c r="AA628" i="80"/>
  <c r="EA627" i="80"/>
  <c r="EB627" i="80" s="1"/>
  <c r="DX627" i="80"/>
  <c r="DY627" i="80" s="1"/>
  <c r="DW627" i="80"/>
  <c r="DT627" i="80"/>
  <c r="DU627" i="80" s="1"/>
  <c r="DS627" i="80"/>
  <c r="DI627" i="80"/>
  <c r="DJ627" i="80" s="1"/>
  <c r="DF627" i="80"/>
  <c r="DG627" i="80" s="1"/>
  <c r="DE627" i="80"/>
  <c r="DB627" i="80"/>
  <c r="DC627" i="80" s="1"/>
  <c r="DA627" i="80"/>
  <c r="BV627" i="80"/>
  <c r="CA627" i="80" s="1"/>
  <c r="BP627" i="80"/>
  <c r="BJ627" i="80"/>
  <c r="BO627" i="80" s="1"/>
  <c r="BD627" i="80"/>
  <c r="BH627" i="80" s="1"/>
  <c r="BC627" i="80"/>
  <c r="AV627" i="80"/>
  <c r="AS627" i="80"/>
  <c r="AR627" i="80"/>
  <c r="AK627" i="80"/>
  <c r="AL627" i="80" s="1"/>
  <c r="AJ627" i="80"/>
  <c r="AM627" i="80" s="1"/>
  <c r="AD627" i="80"/>
  <c r="AE627" i="80" s="1"/>
  <c r="AC627" i="80"/>
  <c r="AA627" i="80"/>
  <c r="EA626" i="80"/>
  <c r="EB626" i="80" s="1"/>
  <c r="DX626" i="80"/>
  <c r="DY626" i="80" s="1"/>
  <c r="DW626" i="80"/>
  <c r="DT626" i="80"/>
  <c r="DU626" i="80" s="1"/>
  <c r="DS626" i="80"/>
  <c r="DI626" i="80"/>
  <c r="DJ626" i="80" s="1"/>
  <c r="DL626" i="80" s="1"/>
  <c r="DF626" i="80"/>
  <c r="DG626" i="80" s="1"/>
  <c r="DE626" i="80"/>
  <c r="DB626" i="80"/>
  <c r="DC626" i="80" s="1"/>
  <c r="DA626" i="80"/>
  <c r="BV626" i="80"/>
  <c r="BY626" i="80" s="1"/>
  <c r="BP626" i="80"/>
  <c r="BJ626" i="80"/>
  <c r="BD626" i="80"/>
  <c r="BG626" i="80" s="1"/>
  <c r="AV626" i="80"/>
  <c r="AS626" i="80"/>
  <c r="AR626" i="80"/>
  <c r="AK626" i="80"/>
  <c r="AL626" i="80" s="1"/>
  <c r="AJ626" i="80"/>
  <c r="AM626" i="80" s="1"/>
  <c r="AD626" i="80"/>
  <c r="AC626" i="80"/>
  <c r="AA626" i="80"/>
  <c r="EA625" i="80"/>
  <c r="EB625" i="80" s="1"/>
  <c r="DX625" i="80"/>
  <c r="DY625" i="80" s="1"/>
  <c r="DW625" i="80"/>
  <c r="DT625" i="80"/>
  <c r="DU625" i="80" s="1"/>
  <c r="DS625" i="80"/>
  <c r="DI625" i="80"/>
  <c r="DJ625" i="80" s="1"/>
  <c r="DN625" i="80" s="1"/>
  <c r="DF625" i="80"/>
  <c r="DG625" i="80" s="1"/>
  <c r="DE625" i="80"/>
  <c r="DB625" i="80"/>
  <c r="DC625" i="80" s="1"/>
  <c r="DA625" i="80"/>
  <c r="BV625" i="80"/>
  <c r="BP625" i="80"/>
  <c r="BQ625" i="80" s="1"/>
  <c r="BJ625" i="80"/>
  <c r="BD625" i="80"/>
  <c r="BH625" i="80" s="1"/>
  <c r="AV625" i="80"/>
  <c r="AS625" i="80"/>
  <c r="CK625" i="80" s="1"/>
  <c r="AR625" i="80"/>
  <c r="AK625" i="80"/>
  <c r="AL625" i="80" s="1"/>
  <c r="AJ625" i="80"/>
  <c r="AM625" i="80" s="1"/>
  <c r="AD625" i="80"/>
  <c r="AN625" i="80" s="1"/>
  <c r="AQ625" i="80" s="1"/>
  <c r="AC625" i="80"/>
  <c r="AA625" i="80"/>
  <c r="EA624" i="80"/>
  <c r="EB624" i="80" s="1"/>
  <c r="DX624" i="80"/>
  <c r="DY624" i="80" s="1"/>
  <c r="DW624" i="80"/>
  <c r="DT624" i="80"/>
  <c r="DU624" i="80" s="1"/>
  <c r="DS624" i="80"/>
  <c r="DI624" i="80"/>
  <c r="DJ624" i="80" s="1"/>
  <c r="DF624" i="80"/>
  <c r="DG624" i="80" s="1"/>
  <c r="DE624" i="80"/>
  <c r="DB624" i="80"/>
  <c r="DC624" i="80" s="1"/>
  <c r="DA624" i="80"/>
  <c r="BV624" i="80"/>
  <c r="BP624" i="80"/>
  <c r="BJ624" i="80"/>
  <c r="BO624" i="80" s="1"/>
  <c r="BD624" i="80"/>
  <c r="BG624" i="80" s="1"/>
  <c r="AV624" i="80"/>
  <c r="AS624" i="80"/>
  <c r="AR624" i="80"/>
  <c r="AK624" i="80"/>
  <c r="AL624" i="80" s="1"/>
  <c r="AJ624" i="80"/>
  <c r="AM624" i="80" s="1"/>
  <c r="AE624" i="80"/>
  <c r="AD624" i="80"/>
  <c r="AZ624" i="80" s="1"/>
  <c r="AC624" i="80"/>
  <c r="AA624" i="80"/>
  <c r="EA623" i="80"/>
  <c r="EB623" i="80" s="1"/>
  <c r="DX623" i="80"/>
  <c r="DY623" i="80" s="1"/>
  <c r="DW623" i="80"/>
  <c r="DT623" i="80"/>
  <c r="DU623" i="80" s="1"/>
  <c r="DS623" i="80"/>
  <c r="DI623" i="80"/>
  <c r="DJ623" i="80" s="1"/>
  <c r="DL623" i="80" s="1"/>
  <c r="DF623" i="80"/>
  <c r="DG623" i="80" s="1"/>
  <c r="DE623" i="80"/>
  <c r="DB623" i="80"/>
  <c r="DC623" i="80" s="1"/>
  <c r="DA623" i="80"/>
  <c r="BV623" i="80"/>
  <c r="BP623" i="80"/>
  <c r="BJ623" i="80"/>
  <c r="BK623" i="80" s="1"/>
  <c r="BD623" i="80"/>
  <c r="BH623" i="80" s="1"/>
  <c r="AV623" i="80"/>
  <c r="AS623" i="80"/>
  <c r="AX623" i="80" s="1"/>
  <c r="AR623" i="80"/>
  <c r="AK623" i="80"/>
  <c r="AL623" i="80" s="1"/>
  <c r="AJ623" i="80"/>
  <c r="AM623" i="80" s="1"/>
  <c r="AD623" i="80"/>
  <c r="AE623" i="80" s="1"/>
  <c r="AC623" i="80"/>
  <c r="AA623" i="80"/>
  <c r="EA622" i="80"/>
  <c r="EB622" i="80" s="1"/>
  <c r="DX622" i="80"/>
  <c r="DY622" i="80" s="1"/>
  <c r="DW622" i="80"/>
  <c r="DT622" i="80"/>
  <c r="DU622" i="80" s="1"/>
  <c r="DS622" i="80"/>
  <c r="DI622" i="80"/>
  <c r="DJ622" i="80" s="1"/>
  <c r="DL622" i="80" s="1"/>
  <c r="DF622" i="80"/>
  <c r="DG622" i="80" s="1"/>
  <c r="DE622" i="80"/>
  <c r="DB622" i="80"/>
  <c r="DC622" i="80" s="1"/>
  <c r="DA622" i="80"/>
  <c r="BV622" i="80"/>
  <c r="BP622" i="80"/>
  <c r="BJ622" i="80"/>
  <c r="BM622" i="80" s="1"/>
  <c r="BD622" i="80"/>
  <c r="BG622" i="80" s="1"/>
  <c r="AV622" i="80"/>
  <c r="AS622" i="80"/>
  <c r="CK622" i="80" s="1"/>
  <c r="AR622" i="80"/>
  <c r="AK622" i="80"/>
  <c r="AL622" i="80" s="1"/>
  <c r="AJ622" i="80"/>
  <c r="AM622" i="80" s="1"/>
  <c r="AD622" i="80"/>
  <c r="AC622" i="80"/>
  <c r="AA622" i="80"/>
  <c r="EA621" i="80"/>
  <c r="EB621" i="80" s="1"/>
  <c r="DX621" i="80"/>
  <c r="DY621" i="80" s="1"/>
  <c r="DW621" i="80"/>
  <c r="DT621" i="80"/>
  <c r="DU621" i="80" s="1"/>
  <c r="DS621" i="80"/>
  <c r="DI621" i="80"/>
  <c r="DJ621" i="80" s="1"/>
  <c r="DF621" i="80"/>
  <c r="DG621" i="80" s="1"/>
  <c r="DE621" i="80"/>
  <c r="DB621" i="80"/>
  <c r="DC621" i="80" s="1"/>
  <c r="DA621" i="80"/>
  <c r="BV621" i="80"/>
  <c r="BP621" i="80"/>
  <c r="BT621" i="80" s="1"/>
  <c r="BJ621" i="80"/>
  <c r="BM621" i="80" s="1"/>
  <c r="BD621" i="80"/>
  <c r="BI621" i="80" s="1"/>
  <c r="AV621" i="80"/>
  <c r="AS621" i="80"/>
  <c r="AR621" i="80"/>
  <c r="AK621" i="80"/>
  <c r="AL621" i="80" s="1"/>
  <c r="AJ621" i="80"/>
  <c r="AM621" i="80" s="1"/>
  <c r="AD621" i="80"/>
  <c r="AE621" i="80" s="1"/>
  <c r="AC621" i="80"/>
  <c r="AA621" i="80"/>
  <c r="EA620" i="80"/>
  <c r="EB620" i="80" s="1"/>
  <c r="DX620" i="80"/>
  <c r="DY620" i="80" s="1"/>
  <c r="DW620" i="80"/>
  <c r="DT620" i="80"/>
  <c r="DU620" i="80" s="1"/>
  <c r="DS620" i="80"/>
  <c r="DI620" i="80"/>
  <c r="DJ620" i="80" s="1"/>
  <c r="DN620" i="80" s="1"/>
  <c r="DF620" i="80"/>
  <c r="DG620" i="80" s="1"/>
  <c r="DE620" i="80"/>
  <c r="DB620" i="80"/>
  <c r="DC620" i="80" s="1"/>
  <c r="DA620" i="80"/>
  <c r="BV620" i="80"/>
  <c r="CB620" i="80" s="1"/>
  <c r="BP620" i="80"/>
  <c r="BT620" i="80" s="1"/>
  <c r="BJ620" i="80"/>
  <c r="BL620" i="80" s="1"/>
  <c r="BD620" i="80"/>
  <c r="BG620" i="80" s="1"/>
  <c r="AV620" i="80"/>
  <c r="AS620" i="80"/>
  <c r="AR620" i="80"/>
  <c r="AK620" i="80"/>
  <c r="AL620" i="80" s="1"/>
  <c r="AJ620" i="80"/>
  <c r="AM620" i="80" s="1"/>
  <c r="AE620" i="80"/>
  <c r="AD620" i="80"/>
  <c r="AZ620" i="80" s="1"/>
  <c r="AC620" i="80"/>
  <c r="AA620" i="80"/>
  <c r="EA619" i="80"/>
  <c r="EB619" i="80" s="1"/>
  <c r="DX619" i="80"/>
  <c r="DY619" i="80" s="1"/>
  <c r="DW619" i="80"/>
  <c r="DT619" i="80"/>
  <c r="DU619" i="80" s="1"/>
  <c r="DS619" i="80"/>
  <c r="DI619" i="80"/>
  <c r="DJ619" i="80" s="1"/>
  <c r="DF619" i="80"/>
  <c r="DG619" i="80" s="1"/>
  <c r="DE619" i="80"/>
  <c r="DB619" i="80"/>
  <c r="DC619" i="80" s="1"/>
  <c r="DA619" i="80"/>
  <c r="BV619" i="80"/>
  <c r="BP619" i="80"/>
  <c r="BJ619" i="80"/>
  <c r="BD619" i="80"/>
  <c r="BH619" i="80" s="1"/>
  <c r="AV619" i="80"/>
  <c r="AS619" i="80"/>
  <c r="AY619" i="80" s="1"/>
  <c r="AR619" i="80"/>
  <c r="AK619" i="80"/>
  <c r="AL619" i="80" s="1"/>
  <c r="AJ619" i="80"/>
  <c r="AM619" i="80" s="1"/>
  <c r="AE619" i="80"/>
  <c r="AD619" i="80"/>
  <c r="AC619" i="80"/>
  <c r="AA619" i="80"/>
  <c r="EA618" i="80"/>
  <c r="EB618" i="80" s="1"/>
  <c r="EE618" i="80" s="1"/>
  <c r="DX618" i="80"/>
  <c r="DY618" i="80" s="1"/>
  <c r="DW618" i="80"/>
  <c r="DT618" i="80"/>
  <c r="DU618" i="80" s="1"/>
  <c r="DS618" i="80"/>
  <c r="DI618" i="80"/>
  <c r="DJ618" i="80" s="1"/>
  <c r="DK618" i="80" s="1"/>
  <c r="DF618" i="80"/>
  <c r="DG618" i="80" s="1"/>
  <c r="DE618" i="80"/>
  <c r="DB618" i="80"/>
  <c r="DC618" i="80" s="1"/>
  <c r="DA618" i="80"/>
  <c r="BV618" i="80"/>
  <c r="BP618" i="80"/>
  <c r="BJ618" i="80"/>
  <c r="BD618" i="80"/>
  <c r="BG618" i="80" s="1"/>
  <c r="AV618" i="80"/>
  <c r="AS618" i="80"/>
  <c r="CK618" i="80" s="1"/>
  <c r="AR618" i="80"/>
  <c r="AK618" i="80"/>
  <c r="AL618" i="80" s="1"/>
  <c r="AJ618" i="80"/>
  <c r="AM618" i="80" s="1"/>
  <c r="AD618" i="80"/>
  <c r="AC618" i="80"/>
  <c r="AA618" i="80"/>
  <c r="EA617" i="80"/>
  <c r="EB617" i="80" s="1"/>
  <c r="DX617" i="80"/>
  <c r="DY617" i="80" s="1"/>
  <c r="DW617" i="80"/>
  <c r="DT617" i="80"/>
  <c r="DU617" i="80" s="1"/>
  <c r="DS617" i="80"/>
  <c r="DI617" i="80"/>
  <c r="DJ617" i="80" s="1"/>
  <c r="DN617" i="80" s="1"/>
  <c r="DF617" i="80"/>
  <c r="DG617" i="80" s="1"/>
  <c r="DE617" i="80"/>
  <c r="DB617" i="80"/>
  <c r="DC617" i="80" s="1"/>
  <c r="DA617" i="80"/>
  <c r="BV617" i="80"/>
  <c r="BP617" i="80"/>
  <c r="BU617" i="80" s="1"/>
  <c r="BJ617" i="80"/>
  <c r="BL617" i="80" s="1"/>
  <c r="BD617" i="80"/>
  <c r="BI617" i="80" s="1"/>
  <c r="AV617" i="80"/>
  <c r="AS617" i="80"/>
  <c r="AR617" i="80"/>
  <c r="AK617" i="80"/>
  <c r="AL617" i="80" s="1"/>
  <c r="AJ617" i="80"/>
  <c r="AM617" i="80" s="1"/>
  <c r="AD617" i="80"/>
  <c r="AZ617" i="80" s="1"/>
  <c r="AC617" i="80"/>
  <c r="AA617" i="80"/>
  <c r="EA616" i="80"/>
  <c r="EB616" i="80" s="1"/>
  <c r="EF616" i="80" s="1"/>
  <c r="DX616" i="80"/>
  <c r="DY616" i="80" s="1"/>
  <c r="DW616" i="80"/>
  <c r="DT616" i="80"/>
  <c r="DU616" i="80" s="1"/>
  <c r="DS616" i="80"/>
  <c r="DI616" i="80"/>
  <c r="DJ616" i="80" s="1"/>
  <c r="DF616" i="80"/>
  <c r="DG616" i="80" s="1"/>
  <c r="DE616" i="80"/>
  <c r="DB616" i="80"/>
  <c r="DC616" i="80" s="1"/>
  <c r="DA616" i="80"/>
  <c r="BV616" i="80"/>
  <c r="BP616" i="80"/>
  <c r="BS616" i="80" s="1"/>
  <c r="BJ616" i="80"/>
  <c r="BL616" i="80" s="1"/>
  <c r="BD616" i="80"/>
  <c r="BC616" i="80" s="1"/>
  <c r="AV616" i="80"/>
  <c r="AS616" i="80"/>
  <c r="AY616" i="80" s="1"/>
  <c r="AR616" i="80"/>
  <c r="AK616" i="80"/>
  <c r="AL616" i="80" s="1"/>
  <c r="AJ616" i="80"/>
  <c r="AM616" i="80" s="1"/>
  <c r="AE616" i="80"/>
  <c r="AD616" i="80"/>
  <c r="AZ616" i="80" s="1"/>
  <c r="AC616" i="80"/>
  <c r="AA616" i="80"/>
  <c r="EA615" i="80"/>
  <c r="EB615" i="80" s="1"/>
  <c r="DX615" i="80"/>
  <c r="DY615" i="80" s="1"/>
  <c r="DW615" i="80"/>
  <c r="DT615" i="80"/>
  <c r="DU615" i="80" s="1"/>
  <c r="DS615" i="80"/>
  <c r="DI615" i="80"/>
  <c r="DJ615" i="80" s="1"/>
  <c r="DM615" i="80" s="1"/>
  <c r="DF615" i="80"/>
  <c r="DG615" i="80" s="1"/>
  <c r="DE615" i="80"/>
  <c r="DB615" i="80"/>
  <c r="DC615" i="80" s="1"/>
  <c r="DA615" i="80"/>
  <c r="BV615" i="80"/>
  <c r="BZ615" i="80" s="1"/>
  <c r="BP615" i="80"/>
  <c r="BR615" i="80" s="1"/>
  <c r="BJ615" i="80"/>
  <c r="BD615" i="80"/>
  <c r="BH615" i="80" s="1"/>
  <c r="AV615" i="80"/>
  <c r="AS615" i="80"/>
  <c r="AR615" i="80"/>
  <c r="AK615" i="80"/>
  <c r="AL615" i="80" s="1"/>
  <c r="AJ615" i="80"/>
  <c r="AM615" i="80" s="1"/>
  <c r="AD615" i="80"/>
  <c r="AE615" i="80" s="1"/>
  <c r="AC615" i="80"/>
  <c r="AA615" i="80"/>
  <c r="EA614" i="80"/>
  <c r="EB614" i="80" s="1"/>
  <c r="ED614" i="80" s="1"/>
  <c r="DX614" i="80"/>
  <c r="DY614" i="80" s="1"/>
  <c r="DW614" i="80"/>
  <c r="DT614" i="80"/>
  <c r="DU614" i="80" s="1"/>
  <c r="DS614" i="80"/>
  <c r="DI614" i="80"/>
  <c r="DJ614" i="80" s="1"/>
  <c r="DF614" i="80"/>
  <c r="DG614" i="80" s="1"/>
  <c r="DE614" i="80"/>
  <c r="DB614" i="80"/>
  <c r="DC614" i="80" s="1"/>
  <c r="DA614" i="80"/>
  <c r="BV614" i="80"/>
  <c r="BP614" i="80"/>
  <c r="BJ614" i="80"/>
  <c r="BM614" i="80" s="1"/>
  <c r="BD614" i="80"/>
  <c r="BG614" i="80" s="1"/>
  <c r="AV614" i="80"/>
  <c r="AS614" i="80"/>
  <c r="CK614" i="80" s="1"/>
  <c r="AR614" i="80"/>
  <c r="AK614" i="80"/>
  <c r="AL614" i="80" s="1"/>
  <c r="AJ614" i="80"/>
  <c r="AM614" i="80" s="1"/>
  <c r="AD614" i="80"/>
  <c r="AC614" i="80"/>
  <c r="AA614" i="80"/>
  <c r="EA613" i="80"/>
  <c r="EB613" i="80" s="1"/>
  <c r="DX613" i="80"/>
  <c r="DY613" i="80" s="1"/>
  <c r="DW613" i="80"/>
  <c r="DT613" i="80"/>
  <c r="DU613" i="80" s="1"/>
  <c r="DS613" i="80"/>
  <c r="DI613" i="80"/>
  <c r="DJ613" i="80" s="1"/>
  <c r="DF613" i="80"/>
  <c r="DG613" i="80" s="1"/>
  <c r="DE613" i="80"/>
  <c r="DB613" i="80"/>
  <c r="DC613" i="80" s="1"/>
  <c r="DA613" i="80"/>
  <c r="BV613" i="80"/>
  <c r="BP613" i="80"/>
  <c r="BU613" i="80" s="1"/>
  <c r="BJ613" i="80"/>
  <c r="BD613" i="80"/>
  <c r="BI613" i="80" s="1"/>
  <c r="AV613" i="80"/>
  <c r="AS613" i="80"/>
  <c r="AT613" i="80" s="1"/>
  <c r="AR613" i="80"/>
  <c r="AK613" i="80"/>
  <c r="AL613" i="80" s="1"/>
  <c r="AJ613" i="80"/>
  <c r="AM613" i="80" s="1"/>
  <c r="AD613" i="80"/>
  <c r="AZ613" i="80" s="1"/>
  <c r="AC613" i="80"/>
  <c r="AA613" i="80"/>
  <c r="EA612" i="80"/>
  <c r="EB612" i="80" s="1"/>
  <c r="DX612" i="80"/>
  <c r="DY612" i="80" s="1"/>
  <c r="DW612" i="80"/>
  <c r="DT612" i="80"/>
  <c r="DU612" i="80" s="1"/>
  <c r="DS612" i="80"/>
  <c r="DI612" i="80"/>
  <c r="DJ612" i="80" s="1"/>
  <c r="DF612" i="80"/>
  <c r="DG612" i="80" s="1"/>
  <c r="DE612" i="80"/>
  <c r="DB612" i="80"/>
  <c r="DC612" i="80" s="1"/>
  <c r="DA612" i="80"/>
  <c r="BV612" i="80"/>
  <c r="BP612" i="80"/>
  <c r="BU612" i="80" s="1"/>
  <c r="BJ612" i="80"/>
  <c r="BO612" i="80" s="1"/>
  <c r="BD612" i="80"/>
  <c r="BG612" i="80" s="1"/>
  <c r="AV612" i="80"/>
  <c r="AS612" i="80"/>
  <c r="AY612" i="80" s="1"/>
  <c r="AR612" i="80"/>
  <c r="AN612" i="80"/>
  <c r="AQ612" i="80" s="1"/>
  <c r="AK612" i="80"/>
  <c r="AL612" i="80" s="1"/>
  <c r="AJ612" i="80"/>
  <c r="AM612" i="80" s="1"/>
  <c r="AD612" i="80"/>
  <c r="AE612" i="80" s="1"/>
  <c r="AC612" i="80"/>
  <c r="AA612" i="80"/>
  <c r="EA611" i="80"/>
  <c r="EB611" i="80" s="1"/>
  <c r="EE611" i="80" s="1"/>
  <c r="DX611" i="80"/>
  <c r="DY611" i="80" s="1"/>
  <c r="DW611" i="80"/>
  <c r="DT611" i="80"/>
  <c r="DU611" i="80" s="1"/>
  <c r="DS611" i="80"/>
  <c r="DI611" i="80"/>
  <c r="DJ611" i="80" s="1"/>
  <c r="DL611" i="80" s="1"/>
  <c r="DF611" i="80"/>
  <c r="DG611" i="80" s="1"/>
  <c r="DE611" i="80"/>
  <c r="DB611" i="80"/>
  <c r="DC611" i="80" s="1"/>
  <c r="DA611" i="80"/>
  <c r="BV611" i="80"/>
  <c r="BP611" i="80"/>
  <c r="BR611" i="80" s="1"/>
  <c r="BJ611" i="80"/>
  <c r="BO611" i="80" s="1"/>
  <c r="BD611" i="80"/>
  <c r="BF611" i="80" s="1"/>
  <c r="AV611" i="80"/>
  <c r="AS611" i="80"/>
  <c r="AR611" i="80"/>
  <c r="AK611" i="80"/>
  <c r="AL611" i="80" s="1"/>
  <c r="AJ611" i="80"/>
  <c r="AM611" i="80" s="1"/>
  <c r="AD611" i="80"/>
  <c r="AZ611" i="80" s="1"/>
  <c r="AC611" i="80"/>
  <c r="AA611" i="80"/>
  <c r="EA610" i="80"/>
  <c r="EB610" i="80" s="1"/>
  <c r="ED610" i="80" s="1"/>
  <c r="DX610" i="80"/>
  <c r="DY610" i="80" s="1"/>
  <c r="DW610" i="80"/>
  <c r="DT610" i="80"/>
  <c r="DU610" i="80" s="1"/>
  <c r="DS610" i="80"/>
  <c r="DI610" i="80"/>
  <c r="DJ610" i="80" s="1"/>
  <c r="DF610" i="80"/>
  <c r="DG610" i="80" s="1"/>
  <c r="DE610" i="80"/>
  <c r="DB610" i="80"/>
  <c r="DC610" i="80" s="1"/>
  <c r="DA610" i="80"/>
  <c r="BV610" i="80"/>
  <c r="BP610" i="80"/>
  <c r="BR610" i="80" s="1"/>
  <c r="BJ610" i="80"/>
  <c r="BO610" i="80" s="1"/>
  <c r="BD610" i="80"/>
  <c r="BI610" i="80" s="1"/>
  <c r="AV610" i="80"/>
  <c r="AS610" i="80"/>
  <c r="AR610" i="80"/>
  <c r="AK610" i="80"/>
  <c r="AL610" i="80" s="1"/>
  <c r="AJ610" i="80"/>
  <c r="AM610" i="80" s="1"/>
  <c r="AD610" i="80"/>
  <c r="AE610" i="80" s="1"/>
  <c r="AC610" i="80"/>
  <c r="AA610" i="80"/>
  <c r="EA609" i="80"/>
  <c r="EB609" i="80" s="1"/>
  <c r="DX609" i="80"/>
  <c r="DY609" i="80" s="1"/>
  <c r="DW609" i="80"/>
  <c r="DT609" i="80"/>
  <c r="DU609" i="80" s="1"/>
  <c r="DS609" i="80"/>
  <c r="DI609" i="80"/>
  <c r="DJ609" i="80" s="1"/>
  <c r="DF609" i="80"/>
  <c r="DG609" i="80" s="1"/>
  <c r="DE609" i="80"/>
  <c r="DB609" i="80"/>
  <c r="DC609" i="80" s="1"/>
  <c r="DA609" i="80"/>
  <c r="BV609" i="80"/>
  <c r="CB609" i="80" s="1"/>
  <c r="BP609" i="80"/>
  <c r="BJ609" i="80"/>
  <c r="BL609" i="80" s="1"/>
  <c r="BD609" i="80"/>
  <c r="BH609" i="80" s="1"/>
  <c r="AV609" i="80"/>
  <c r="AS609" i="80"/>
  <c r="AR609" i="80"/>
  <c r="AK609" i="80"/>
  <c r="AL609" i="80" s="1"/>
  <c r="AJ609" i="80"/>
  <c r="AM609" i="80" s="1"/>
  <c r="AD609" i="80"/>
  <c r="AZ609" i="80" s="1"/>
  <c r="AC609" i="80"/>
  <c r="AA609" i="80"/>
  <c r="EA608" i="80"/>
  <c r="EB608" i="80" s="1"/>
  <c r="DX608" i="80"/>
  <c r="DY608" i="80" s="1"/>
  <c r="DW608" i="80"/>
  <c r="DT608" i="80"/>
  <c r="DU608" i="80" s="1"/>
  <c r="DS608" i="80"/>
  <c r="DI608" i="80"/>
  <c r="DJ608" i="80" s="1"/>
  <c r="DM608" i="80" s="1"/>
  <c r="DF608" i="80"/>
  <c r="DG608" i="80" s="1"/>
  <c r="DE608" i="80"/>
  <c r="DB608" i="80"/>
  <c r="DC608" i="80" s="1"/>
  <c r="DA608" i="80"/>
  <c r="BV608" i="80"/>
  <c r="CB608" i="80" s="1"/>
  <c r="BP608" i="80"/>
  <c r="BJ608" i="80"/>
  <c r="BL608" i="80" s="1"/>
  <c r="BD608" i="80"/>
  <c r="BG608" i="80" s="1"/>
  <c r="AV608" i="80"/>
  <c r="AS608" i="80"/>
  <c r="AY608" i="80" s="1"/>
  <c r="AR608" i="80"/>
  <c r="AK608" i="80"/>
  <c r="AL608" i="80" s="1"/>
  <c r="AJ608" i="80"/>
  <c r="AM608" i="80" s="1"/>
  <c r="AD608" i="80"/>
  <c r="AE608" i="80" s="1"/>
  <c r="AC608" i="80"/>
  <c r="AA608" i="80"/>
  <c r="EA607" i="80"/>
  <c r="EB607" i="80" s="1"/>
  <c r="EE607" i="80" s="1"/>
  <c r="DX607" i="80"/>
  <c r="DY607" i="80" s="1"/>
  <c r="DW607" i="80"/>
  <c r="DT607" i="80"/>
  <c r="DU607" i="80" s="1"/>
  <c r="DS607" i="80"/>
  <c r="DI607" i="80"/>
  <c r="DJ607" i="80" s="1"/>
  <c r="DL607" i="80" s="1"/>
  <c r="DF607" i="80"/>
  <c r="DG607" i="80" s="1"/>
  <c r="DE607" i="80"/>
  <c r="DB607" i="80"/>
  <c r="DC607" i="80" s="1"/>
  <c r="DA607" i="80"/>
  <c r="BV607" i="80"/>
  <c r="BX607" i="80" s="1"/>
  <c r="BP607" i="80"/>
  <c r="BR607" i="80" s="1"/>
  <c r="BJ607" i="80"/>
  <c r="BD607" i="80"/>
  <c r="BF607" i="80" s="1"/>
  <c r="AV607" i="80"/>
  <c r="AS607" i="80"/>
  <c r="AU607" i="80" s="1"/>
  <c r="AR607" i="80"/>
  <c r="AK607" i="80"/>
  <c r="AL607" i="80" s="1"/>
  <c r="AJ607" i="80"/>
  <c r="AM607" i="80" s="1"/>
  <c r="AD607" i="80"/>
  <c r="AZ607" i="80" s="1"/>
  <c r="AC607" i="80"/>
  <c r="AA607" i="80"/>
  <c r="EA606" i="80"/>
  <c r="EB606" i="80" s="1"/>
  <c r="ED606" i="80" s="1"/>
  <c r="DX606" i="80"/>
  <c r="DY606" i="80" s="1"/>
  <c r="DW606" i="80"/>
  <c r="DT606" i="80"/>
  <c r="DU606" i="80" s="1"/>
  <c r="DS606" i="80"/>
  <c r="DI606" i="80"/>
  <c r="DJ606" i="80" s="1"/>
  <c r="DF606" i="80"/>
  <c r="DG606" i="80" s="1"/>
  <c r="DE606" i="80"/>
  <c r="DB606" i="80"/>
  <c r="DC606" i="80" s="1"/>
  <c r="DA606" i="80"/>
  <c r="BV606" i="80"/>
  <c r="CA606" i="80" s="1"/>
  <c r="BP606" i="80"/>
  <c r="BJ606" i="80"/>
  <c r="BD606" i="80"/>
  <c r="AV606" i="80"/>
  <c r="AS606" i="80"/>
  <c r="AX606" i="80" s="1"/>
  <c r="AR606" i="80"/>
  <c r="AK606" i="80"/>
  <c r="AL606" i="80" s="1"/>
  <c r="AJ606" i="80"/>
  <c r="AM606" i="80" s="1"/>
  <c r="AE606" i="80"/>
  <c r="AD606" i="80"/>
  <c r="AC606" i="80"/>
  <c r="AA606" i="80"/>
  <c r="EA605" i="80"/>
  <c r="EB605" i="80" s="1"/>
  <c r="DX605" i="80"/>
  <c r="DY605" i="80" s="1"/>
  <c r="DW605" i="80"/>
  <c r="DT605" i="80"/>
  <c r="DU605" i="80" s="1"/>
  <c r="DS605" i="80"/>
  <c r="DI605" i="80"/>
  <c r="DJ605" i="80" s="1"/>
  <c r="DF605" i="80"/>
  <c r="DG605" i="80" s="1"/>
  <c r="DE605" i="80"/>
  <c r="DB605" i="80"/>
  <c r="DC605" i="80" s="1"/>
  <c r="DA605" i="80"/>
  <c r="BV605" i="80"/>
  <c r="CB605" i="80" s="1"/>
  <c r="BP605" i="80"/>
  <c r="BJ605" i="80"/>
  <c r="BL605" i="80" s="1"/>
  <c r="BD605" i="80"/>
  <c r="BH605" i="80" s="1"/>
  <c r="AV605" i="80"/>
  <c r="AS605" i="80"/>
  <c r="AR605" i="80"/>
  <c r="AK605" i="80"/>
  <c r="AL605" i="80" s="1"/>
  <c r="AJ605" i="80"/>
  <c r="AM605" i="80" s="1"/>
  <c r="AD605" i="80"/>
  <c r="AZ605" i="80" s="1"/>
  <c r="BA605" i="80" s="1"/>
  <c r="BB605" i="80" s="1"/>
  <c r="AC605" i="80"/>
  <c r="AA605" i="80"/>
  <c r="EA604" i="80"/>
  <c r="EB604" i="80" s="1"/>
  <c r="DX604" i="80"/>
  <c r="DY604" i="80" s="1"/>
  <c r="DW604" i="80"/>
  <c r="DT604" i="80"/>
  <c r="DU604" i="80" s="1"/>
  <c r="DS604" i="80"/>
  <c r="DI604" i="80"/>
  <c r="DJ604" i="80" s="1"/>
  <c r="DF604" i="80"/>
  <c r="DG604" i="80" s="1"/>
  <c r="DE604" i="80"/>
  <c r="DB604" i="80"/>
  <c r="DC604" i="80" s="1"/>
  <c r="DA604" i="80"/>
  <c r="BV604" i="80"/>
  <c r="BP604" i="80"/>
  <c r="BJ604" i="80"/>
  <c r="BD604" i="80"/>
  <c r="BG604" i="80" s="1"/>
  <c r="AV604" i="80"/>
  <c r="AS604" i="80"/>
  <c r="AY604" i="80" s="1"/>
  <c r="AR604" i="80"/>
  <c r="AK604" i="80"/>
  <c r="AL604" i="80" s="1"/>
  <c r="AJ604" i="80"/>
  <c r="AM604" i="80" s="1"/>
  <c r="AD604" i="80"/>
  <c r="AE604" i="80" s="1"/>
  <c r="AC604" i="80"/>
  <c r="AA604" i="80"/>
  <c r="EA603" i="80"/>
  <c r="EB603" i="80" s="1"/>
  <c r="DX603" i="80"/>
  <c r="DY603" i="80" s="1"/>
  <c r="DW603" i="80"/>
  <c r="DT603" i="80"/>
  <c r="DU603" i="80" s="1"/>
  <c r="DS603" i="80"/>
  <c r="DI603" i="80"/>
  <c r="DJ603" i="80" s="1"/>
  <c r="DL603" i="80" s="1"/>
  <c r="DF603" i="80"/>
  <c r="DG603" i="80" s="1"/>
  <c r="DE603" i="80"/>
  <c r="DB603" i="80"/>
  <c r="DC603" i="80" s="1"/>
  <c r="DA603" i="80"/>
  <c r="BV603" i="80"/>
  <c r="BP603" i="80"/>
  <c r="BR603" i="80" s="1"/>
  <c r="BJ603" i="80"/>
  <c r="BD603" i="80"/>
  <c r="BF603" i="80" s="1"/>
  <c r="AV603" i="80"/>
  <c r="AS603" i="80"/>
  <c r="AR603" i="80"/>
  <c r="AK603" i="80"/>
  <c r="AL603" i="80" s="1"/>
  <c r="AJ603" i="80"/>
  <c r="AM603" i="80" s="1"/>
  <c r="AD603" i="80"/>
  <c r="AZ603" i="80" s="1"/>
  <c r="AC603" i="80"/>
  <c r="AA603" i="80"/>
  <c r="EA602" i="80"/>
  <c r="EB602" i="80" s="1"/>
  <c r="ED602" i="80" s="1"/>
  <c r="DX602" i="80"/>
  <c r="DY602" i="80" s="1"/>
  <c r="DW602" i="80"/>
  <c r="DT602" i="80"/>
  <c r="DU602" i="80" s="1"/>
  <c r="DS602" i="80"/>
  <c r="DI602" i="80"/>
  <c r="DJ602" i="80" s="1"/>
  <c r="DF602" i="80"/>
  <c r="DG602" i="80" s="1"/>
  <c r="DE602" i="80"/>
  <c r="DB602" i="80"/>
  <c r="DC602" i="80" s="1"/>
  <c r="DA602" i="80"/>
  <c r="BV602" i="80"/>
  <c r="BP602" i="80"/>
  <c r="BJ602" i="80"/>
  <c r="BO602" i="80" s="1"/>
  <c r="BD602" i="80"/>
  <c r="BI602" i="80" s="1"/>
  <c r="AV602" i="80"/>
  <c r="AS602" i="80"/>
  <c r="AX602" i="80" s="1"/>
  <c r="AR602" i="80"/>
  <c r="AK602" i="80"/>
  <c r="AL602" i="80" s="1"/>
  <c r="AJ602" i="80"/>
  <c r="AM602" i="80" s="1"/>
  <c r="AD602" i="80"/>
  <c r="AE602" i="80" s="1"/>
  <c r="AC602" i="80"/>
  <c r="AA602" i="80"/>
  <c r="EA601" i="80"/>
  <c r="EB601" i="80" s="1"/>
  <c r="DX601" i="80"/>
  <c r="DY601" i="80" s="1"/>
  <c r="DW601" i="80"/>
  <c r="DT601" i="80"/>
  <c r="DU601" i="80" s="1"/>
  <c r="DS601" i="80"/>
  <c r="DI601" i="80"/>
  <c r="DJ601" i="80" s="1"/>
  <c r="DF601" i="80"/>
  <c r="DG601" i="80" s="1"/>
  <c r="DE601" i="80"/>
  <c r="DB601" i="80"/>
  <c r="DC601" i="80" s="1"/>
  <c r="DA601" i="80"/>
  <c r="BV601" i="80"/>
  <c r="CB601" i="80" s="1"/>
  <c r="BP601" i="80"/>
  <c r="BJ601" i="80"/>
  <c r="BL601" i="80" s="1"/>
  <c r="BD601" i="80"/>
  <c r="BH601" i="80" s="1"/>
  <c r="AV601" i="80"/>
  <c r="AS601" i="80"/>
  <c r="AR601" i="80"/>
  <c r="AK601" i="80"/>
  <c r="AL601" i="80" s="1"/>
  <c r="AJ601" i="80"/>
  <c r="AM601" i="80" s="1"/>
  <c r="AD601" i="80"/>
  <c r="AZ601" i="80" s="1"/>
  <c r="AC601" i="80"/>
  <c r="AA601" i="80"/>
  <c r="EA600" i="80"/>
  <c r="EB600" i="80" s="1"/>
  <c r="DX600" i="80"/>
  <c r="DY600" i="80" s="1"/>
  <c r="DW600" i="80"/>
  <c r="DT600" i="80"/>
  <c r="DU600" i="80" s="1"/>
  <c r="DS600" i="80"/>
  <c r="DI600" i="80"/>
  <c r="DJ600" i="80" s="1"/>
  <c r="DM600" i="80" s="1"/>
  <c r="DF600" i="80"/>
  <c r="DG600" i="80" s="1"/>
  <c r="DE600" i="80"/>
  <c r="DB600" i="80"/>
  <c r="DC600" i="80" s="1"/>
  <c r="DA600" i="80"/>
  <c r="BV600" i="80"/>
  <c r="BX600" i="80" s="1"/>
  <c r="BP600" i="80"/>
  <c r="BJ600" i="80"/>
  <c r="BL600" i="80" s="1"/>
  <c r="BD600" i="80"/>
  <c r="BG600" i="80" s="1"/>
  <c r="AV600" i="80"/>
  <c r="AS600" i="80"/>
  <c r="AY600" i="80" s="1"/>
  <c r="AR600" i="80"/>
  <c r="AK600" i="80"/>
  <c r="AL600" i="80" s="1"/>
  <c r="AJ600" i="80"/>
  <c r="AM600" i="80" s="1"/>
  <c r="AD600" i="80"/>
  <c r="AE600" i="80" s="1"/>
  <c r="AC600" i="80"/>
  <c r="AA600" i="80"/>
  <c r="EA599" i="80"/>
  <c r="EB599" i="80" s="1"/>
  <c r="DX599" i="80"/>
  <c r="DY599" i="80" s="1"/>
  <c r="DW599" i="80"/>
  <c r="DT599" i="80"/>
  <c r="DU599" i="80" s="1"/>
  <c r="DS599" i="80"/>
  <c r="DI599" i="80"/>
  <c r="DJ599" i="80" s="1"/>
  <c r="DL599" i="80" s="1"/>
  <c r="DF599" i="80"/>
  <c r="DG599" i="80" s="1"/>
  <c r="DE599" i="80"/>
  <c r="DB599" i="80"/>
  <c r="DC599" i="80" s="1"/>
  <c r="DA599" i="80"/>
  <c r="BV599" i="80"/>
  <c r="BP599" i="80"/>
  <c r="BR599" i="80" s="1"/>
  <c r="BJ599" i="80"/>
  <c r="BM599" i="80" s="1"/>
  <c r="BD599" i="80"/>
  <c r="BF599" i="80" s="1"/>
  <c r="AV599" i="80"/>
  <c r="AS599" i="80"/>
  <c r="AX599" i="80" s="1"/>
  <c r="AR599" i="80"/>
  <c r="AK599" i="80"/>
  <c r="AL599" i="80" s="1"/>
  <c r="AJ599" i="80"/>
  <c r="AM599" i="80" s="1"/>
  <c r="AE599" i="80"/>
  <c r="AD599" i="80"/>
  <c r="AZ599" i="80" s="1"/>
  <c r="AC599" i="80"/>
  <c r="AA599" i="80"/>
  <c r="EA598" i="80"/>
  <c r="EB598" i="80" s="1"/>
  <c r="ED598" i="80" s="1"/>
  <c r="DX598" i="80"/>
  <c r="DY598" i="80" s="1"/>
  <c r="DW598" i="80"/>
  <c r="DT598" i="80"/>
  <c r="DU598" i="80" s="1"/>
  <c r="DS598" i="80"/>
  <c r="DI598" i="80"/>
  <c r="DJ598" i="80" s="1"/>
  <c r="DF598" i="80"/>
  <c r="DG598" i="80" s="1"/>
  <c r="DE598" i="80"/>
  <c r="DB598" i="80"/>
  <c r="DC598" i="80" s="1"/>
  <c r="DA598" i="80"/>
  <c r="BV598" i="80"/>
  <c r="BW598" i="80" s="1"/>
  <c r="BP598" i="80"/>
  <c r="BJ598" i="80"/>
  <c r="BO598" i="80" s="1"/>
  <c r="BD598" i="80"/>
  <c r="BI598" i="80" s="1"/>
  <c r="AV598" i="80"/>
  <c r="AS598" i="80"/>
  <c r="AT598" i="80" s="1"/>
  <c r="AR598" i="80"/>
  <c r="AK598" i="80"/>
  <c r="AL598" i="80" s="1"/>
  <c r="AJ598" i="80"/>
  <c r="AM598" i="80" s="1"/>
  <c r="AE598" i="80"/>
  <c r="AD598" i="80"/>
  <c r="AC598" i="80"/>
  <c r="AA598" i="80"/>
  <c r="EA597" i="80"/>
  <c r="EB597" i="80" s="1"/>
  <c r="DX597" i="80"/>
  <c r="DY597" i="80" s="1"/>
  <c r="DW597" i="80"/>
  <c r="DT597" i="80"/>
  <c r="DU597" i="80" s="1"/>
  <c r="DS597" i="80"/>
  <c r="DI597" i="80"/>
  <c r="DJ597" i="80" s="1"/>
  <c r="DF597" i="80"/>
  <c r="DG597" i="80" s="1"/>
  <c r="DE597" i="80"/>
  <c r="DB597" i="80"/>
  <c r="DC597" i="80" s="1"/>
  <c r="DA597" i="80"/>
  <c r="BV597" i="80"/>
  <c r="CB597" i="80" s="1"/>
  <c r="BP597" i="80"/>
  <c r="BJ597" i="80"/>
  <c r="BL597" i="80" s="1"/>
  <c r="BD597" i="80"/>
  <c r="AV597" i="80"/>
  <c r="AS597" i="80"/>
  <c r="AX597" i="80" s="1"/>
  <c r="AR597" i="80"/>
  <c r="AK597" i="80"/>
  <c r="AL597" i="80" s="1"/>
  <c r="AJ597" i="80"/>
  <c r="AM597" i="80" s="1"/>
  <c r="AD597" i="80"/>
  <c r="AZ597" i="80" s="1"/>
  <c r="BA597" i="80" s="1"/>
  <c r="BB597" i="80" s="1"/>
  <c r="AC597" i="80"/>
  <c r="AA597" i="80"/>
  <c r="EA596" i="80"/>
  <c r="EB596" i="80" s="1"/>
  <c r="DX596" i="80"/>
  <c r="DY596" i="80" s="1"/>
  <c r="DW596" i="80"/>
  <c r="DT596" i="80"/>
  <c r="DU596" i="80" s="1"/>
  <c r="DS596" i="80"/>
  <c r="DI596" i="80"/>
  <c r="DJ596" i="80" s="1"/>
  <c r="DF596" i="80"/>
  <c r="DG596" i="80" s="1"/>
  <c r="DE596" i="80"/>
  <c r="DB596" i="80"/>
  <c r="DC596" i="80" s="1"/>
  <c r="DA596" i="80"/>
  <c r="BV596" i="80"/>
  <c r="BP596" i="80"/>
  <c r="BJ596" i="80"/>
  <c r="BD596" i="80"/>
  <c r="BG596" i="80" s="1"/>
  <c r="AV596" i="80"/>
  <c r="AS596" i="80"/>
  <c r="AY596" i="80" s="1"/>
  <c r="AR596" i="80"/>
  <c r="AK596" i="80"/>
  <c r="AL596" i="80" s="1"/>
  <c r="AJ596" i="80"/>
  <c r="AM596" i="80" s="1"/>
  <c r="AD596" i="80"/>
  <c r="AE596" i="80" s="1"/>
  <c r="AC596" i="80"/>
  <c r="AA596" i="80"/>
  <c r="EA595" i="80"/>
  <c r="EB595" i="80" s="1"/>
  <c r="EE595" i="80" s="1"/>
  <c r="DX595" i="80"/>
  <c r="DY595" i="80" s="1"/>
  <c r="DW595" i="80"/>
  <c r="DT595" i="80"/>
  <c r="DU595" i="80" s="1"/>
  <c r="DS595" i="80"/>
  <c r="DI595" i="80"/>
  <c r="DJ595" i="80" s="1"/>
  <c r="DL595" i="80" s="1"/>
  <c r="DF595" i="80"/>
  <c r="DG595" i="80" s="1"/>
  <c r="DE595" i="80"/>
  <c r="DB595" i="80"/>
  <c r="DC595" i="80" s="1"/>
  <c r="DA595" i="80"/>
  <c r="BV595" i="80"/>
  <c r="BP595" i="80"/>
  <c r="BR595" i="80" s="1"/>
  <c r="BJ595" i="80"/>
  <c r="BK595" i="80" s="1"/>
  <c r="BD595" i="80"/>
  <c r="BF595" i="80" s="1"/>
  <c r="AV595" i="80"/>
  <c r="AS595" i="80"/>
  <c r="AX595" i="80" s="1"/>
  <c r="AR595" i="80"/>
  <c r="AK595" i="80"/>
  <c r="AL595" i="80" s="1"/>
  <c r="AJ595" i="80"/>
  <c r="AM595" i="80" s="1"/>
  <c r="AE595" i="80"/>
  <c r="AD595" i="80"/>
  <c r="AN595" i="80" s="1"/>
  <c r="AQ595" i="80" s="1"/>
  <c r="AC595" i="80"/>
  <c r="AA595" i="80"/>
  <c r="EA594" i="80"/>
  <c r="EB594" i="80" s="1"/>
  <c r="ED594" i="80" s="1"/>
  <c r="DX594" i="80"/>
  <c r="DY594" i="80" s="1"/>
  <c r="DW594" i="80"/>
  <c r="DT594" i="80"/>
  <c r="DU594" i="80" s="1"/>
  <c r="DS594" i="80"/>
  <c r="DI594" i="80"/>
  <c r="DJ594" i="80" s="1"/>
  <c r="DF594" i="80"/>
  <c r="DG594" i="80" s="1"/>
  <c r="DE594" i="80"/>
  <c r="DB594" i="80"/>
  <c r="DC594" i="80" s="1"/>
  <c r="DA594" i="80"/>
  <c r="BV594" i="80"/>
  <c r="BW594" i="80" s="1"/>
  <c r="BP594" i="80"/>
  <c r="BU594" i="80" s="1"/>
  <c r="BJ594" i="80"/>
  <c r="BD594" i="80"/>
  <c r="BI594" i="80" s="1"/>
  <c r="AV594" i="80"/>
  <c r="AS594" i="80"/>
  <c r="AY594" i="80" s="1"/>
  <c r="AR594" i="80"/>
  <c r="AK594" i="80"/>
  <c r="AL594" i="80" s="1"/>
  <c r="AJ594" i="80"/>
  <c r="AM594" i="80" s="1"/>
  <c r="AD594" i="80"/>
  <c r="AE594" i="80" s="1"/>
  <c r="AC594" i="80"/>
  <c r="AA594" i="80"/>
  <c r="EA593" i="80"/>
  <c r="EB593" i="80" s="1"/>
  <c r="DX593" i="80"/>
  <c r="DY593" i="80" s="1"/>
  <c r="DW593" i="80"/>
  <c r="DT593" i="80"/>
  <c r="DU593" i="80" s="1"/>
  <c r="DS593" i="80"/>
  <c r="DI593" i="80"/>
  <c r="DJ593" i="80" s="1"/>
  <c r="DF593" i="80"/>
  <c r="DG593" i="80" s="1"/>
  <c r="DE593" i="80"/>
  <c r="DB593" i="80"/>
  <c r="DC593" i="80" s="1"/>
  <c r="DA593" i="80"/>
  <c r="BV593" i="80"/>
  <c r="CB593" i="80" s="1"/>
  <c r="BP593" i="80"/>
  <c r="BR593" i="80" s="1"/>
  <c r="BJ593" i="80"/>
  <c r="BL593" i="80" s="1"/>
  <c r="BD593" i="80"/>
  <c r="AV593" i="80"/>
  <c r="AS593" i="80"/>
  <c r="AR593" i="80"/>
  <c r="AK593" i="80"/>
  <c r="AL593" i="80" s="1"/>
  <c r="AJ593" i="80"/>
  <c r="AM593" i="80" s="1"/>
  <c r="AD593" i="80"/>
  <c r="AZ593" i="80" s="1"/>
  <c r="AC593" i="80"/>
  <c r="AA593" i="80"/>
  <c r="EA592" i="80"/>
  <c r="EB592" i="80" s="1"/>
  <c r="DX592" i="80"/>
  <c r="DY592" i="80" s="1"/>
  <c r="DW592" i="80"/>
  <c r="DT592" i="80"/>
  <c r="DU592" i="80" s="1"/>
  <c r="DS592" i="80"/>
  <c r="DI592" i="80"/>
  <c r="DJ592" i="80" s="1"/>
  <c r="DM592" i="80" s="1"/>
  <c r="DF592" i="80"/>
  <c r="DG592" i="80" s="1"/>
  <c r="DE592" i="80"/>
  <c r="DB592" i="80"/>
  <c r="DC592" i="80" s="1"/>
  <c r="DA592" i="80"/>
  <c r="BV592" i="80"/>
  <c r="BP592" i="80"/>
  <c r="BJ592" i="80"/>
  <c r="BD592" i="80"/>
  <c r="AV592" i="80"/>
  <c r="AS592" i="80"/>
  <c r="AY592" i="80" s="1"/>
  <c r="AR592" i="80"/>
  <c r="AK592" i="80"/>
  <c r="AL592" i="80" s="1"/>
  <c r="AJ592" i="80"/>
  <c r="AM592" i="80" s="1"/>
  <c r="AD592" i="80"/>
  <c r="AE592" i="80" s="1"/>
  <c r="AC592" i="80"/>
  <c r="AA592" i="80"/>
  <c r="EA591" i="80"/>
  <c r="EB591" i="80" s="1"/>
  <c r="DX591" i="80"/>
  <c r="DY591" i="80" s="1"/>
  <c r="DW591" i="80"/>
  <c r="DT591" i="80"/>
  <c r="DU591" i="80" s="1"/>
  <c r="DS591" i="80"/>
  <c r="DI591" i="80"/>
  <c r="DJ591" i="80" s="1"/>
  <c r="DL591" i="80" s="1"/>
  <c r="DF591" i="80"/>
  <c r="DG591" i="80" s="1"/>
  <c r="DE591" i="80"/>
  <c r="DB591" i="80"/>
  <c r="DC591" i="80" s="1"/>
  <c r="DA591" i="80"/>
  <c r="BV591" i="80"/>
  <c r="BY591" i="80" s="1"/>
  <c r="BP591" i="80"/>
  <c r="BR591" i="80" s="1"/>
  <c r="BJ591" i="80"/>
  <c r="BD591" i="80"/>
  <c r="BF591" i="80" s="1"/>
  <c r="AV591" i="80"/>
  <c r="AS591" i="80"/>
  <c r="AU591" i="80" s="1"/>
  <c r="AR591" i="80"/>
  <c r="AK591" i="80"/>
  <c r="AL591" i="80" s="1"/>
  <c r="AJ591" i="80"/>
  <c r="AM591" i="80" s="1"/>
  <c r="AE591" i="80"/>
  <c r="AD591" i="80"/>
  <c r="AZ591" i="80" s="1"/>
  <c r="AC591" i="80"/>
  <c r="AA591" i="80"/>
  <c r="EA590" i="80"/>
  <c r="EB590" i="80" s="1"/>
  <c r="ED590" i="80" s="1"/>
  <c r="DX590" i="80"/>
  <c r="DY590" i="80" s="1"/>
  <c r="DW590" i="80"/>
  <c r="DT590" i="80"/>
  <c r="DU590" i="80" s="1"/>
  <c r="DS590" i="80"/>
  <c r="DI590" i="80"/>
  <c r="DJ590" i="80" s="1"/>
  <c r="DF590" i="80"/>
  <c r="DG590" i="80" s="1"/>
  <c r="DE590" i="80"/>
  <c r="DB590" i="80"/>
  <c r="DC590" i="80" s="1"/>
  <c r="DA590" i="80"/>
  <c r="BV590" i="80"/>
  <c r="BP590" i="80"/>
  <c r="BU590" i="80" s="1"/>
  <c r="BJ590" i="80"/>
  <c r="BK590" i="80" s="1"/>
  <c r="BD590" i="80"/>
  <c r="BI590" i="80" s="1"/>
  <c r="AV590" i="80"/>
  <c r="AS590" i="80"/>
  <c r="AU590" i="80" s="1"/>
  <c r="AR590" i="80"/>
  <c r="AK590" i="80"/>
  <c r="AL590" i="80" s="1"/>
  <c r="AJ590" i="80"/>
  <c r="AM590" i="80" s="1"/>
  <c r="AD590" i="80"/>
  <c r="AE590" i="80" s="1"/>
  <c r="AC590" i="80"/>
  <c r="AA590" i="80"/>
  <c r="EA589" i="80"/>
  <c r="EB589" i="80" s="1"/>
  <c r="DX589" i="80"/>
  <c r="DY589" i="80" s="1"/>
  <c r="DW589" i="80"/>
  <c r="DT589" i="80"/>
  <c r="DU589" i="80" s="1"/>
  <c r="DS589" i="80"/>
  <c r="DI589" i="80"/>
  <c r="DJ589" i="80" s="1"/>
  <c r="DF589" i="80"/>
  <c r="DG589" i="80" s="1"/>
  <c r="DE589" i="80"/>
  <c r="DB589" i="80"/>
  <c r="DC589" i="80" s="1"/>
  <c r="DA589" i="80"/>
  <c r="BV589" i="80"/>
  <c r="CB589" i="80" s="1"/>
  <c r="BP589" i="80"/>
  <c r="BJ589" i="80"/>
  <c r="BL589" i="80" s="1"/>
  <c r="BD589" i="80"/>
  <c r="AV589" i="80"/>
  <c r="AS589" i="80"/>
  <c r="AT589" i="80" s="1"/>
  <c r="AR589" i="80"/>
  <c r="AK589" i="80"/>
  <c r="AL589" i="80" s="1"/>
  <c r="AJ589" i="80"/>
  <c r="AM589" i="80" s="1"/>
  <c r="AD589" i="80"/>
  <c r="AZ589" i="80" s="1"/>
  <c r="BA589" i="80" s="1"/>
  <c r="BB589" i="80" s="1"/>
  <c r="AC589" i="80"/>
  <c r="AA589" i="80"/>
  <c r="EA588" i="80"/>
  <c r="EB588" i="80" s="1"/>
  <c r="DX588" i="80"/>
  <c r="DY588" i="80" s="1"/>
  <c r="DW588" i="80"/>
  <c r="DT588" i="80"/>
  <c r="DU588" i="80" s="1"/>
  <c r="DS588" i="80"/>
  <c r="DI588" i="80"/>
  <c r="DJ588" i="80" s="1"/>
  <c r="DM588" i="80" s="1"/>
  <c r="DF588" i="80"/>
  <c r="DG588" i="80" s="1"/>
  <c r="DE588" i="80"/>
  <c r="DB588" i="80"/>
  <c r="DC588" i="80" s="1"/>
  <c r="DA588" i="80"/>
  <c r="BV588" i="80"/>
  <c r="BP588" i="80"/>
  <c r="BS588" i="80" s="1"/>
  <c r="BJ588" i="80"/>
  <c r="BD588" i="80"/>
  <c r="AV588" i="80"/>
  <c r="AS588" i="80"/>
  <c r="AY588" i="80" s="1"/>
  <c r="AR588" i="80"/>
  <c r="AK588" i="80"/>
  <c r="AL588" i="80" s="1"/>
  <c r="AJ588" i="80"/>
  <c r="AM588" i="80" s="1"/>
  <c r="AD588" i="80"/>
  <c r="AE588" i="80" s="1"/>
  <c r="AC588" i="80"/>
  <c r="AA588" i="80"/>
  <c r="EA587" i="80"/>
  <c r="EB587" i="80" s="1"/>
  <c r="DX587" i="80"/>
  <c r="DY587" i="80" s="1"/>
  <c r="DW587" i="80"/>
  <c r="DT587" i="80"/>
  <c r="DU587" i="80" s="1"/>
  <c r="DS587" i="80"/>
  <c r="DI587" i="80"/>
  <c r="DJ587" i="80" s="1"/>
  <c r="DL587" i="80" s="1"/>
  <c r="DF587" i="80"/>
  <c r="DG587" i="80" s="1"/>
  <c r="DE587" i="80"/>
  <c r="DB587" i="80"/>
  <c r="DC587" i="80" s="1"/>
  <c r="DA587" i="80"/>
  <c r="BV587" i="80"/>
  <c r="CB587" i="80" s="1"/>
  <c r="BP587" i="80"/>
  <c r="BR587" i="80" s="1"/>
  <c r="BJ587" i="80"/>
  <c r="BD587" i="80"/>
  <c r="BF587" i="80" s="1"/>
  <c r="AV587" i="80"/>
  <c r="AS587" i="80"/>
  <c r="AY587" i="80" s="1"/>
  <c r="AR587" i="80"/>
  <c r="AK587" i="80"/>
  <c r="AL587" i="80" s="1"/>
  <c r="AJ587" i="80"/>
  <c r="AM587" i="80" s="1"/>
  <c r="AD587" i="80"/>
  <c r="AZ587" i="80" s="1"/>
  <c r="AC587" i="80"/>
  <c r="AA587" i="80"/>
  <c r="EA586" i="80"/>
  <c r="EB586" i="80" s="1"/>
  <c r="ED586" i="80" s="1"/>
  <c r="DX586" i="80"/>
  <c r="DY586" i="80" s="1"/>
  <c r="DW586" i="80"/>
  <c r="DT586" i="80"/>
  <c r="DU586" i="80" s="1"/>
  <c r="DS586" i="80"/>
  <c r="DI586" i="80"/>
  <c r="DJ586" i="80" s="1"/>
  <c r="DF586" i="80"/>
  <c r="DG586" i="80" s="1"/>
  <c r="DE586" i="80"/>
  <c r="DB586" i="80"/>
  <c r="DC586" i="80" s="1"/>
  <c r="DA586" i="80"/>
  <c r="BV586" i="80"/>
  <c r="BP586" i="80"/>
  <c r="BS586" i="80" s="1"/>
  <c r="BJ586" i="80"/>
  <c r="BD586" i="80"/>
  <c r="AV586" i="80"/>
  <c r="AS586" i="80"/>
  <c r="AR586" i="80"/>
  <c r="AK586" i="80"/>
  <c r="AL586" i="80" s="1"/>
  <c r="AJ586" i="80"/>
  <c r="AM586" i="80" s="1"/>
  <c r="AD586" i="80"/>
  <c r="AE586" i="80" s="1"/>
  <c r="AC586" i="80"/>
  <c r="AA586" i="80"/>
  <c r="EA585" i="80"/>
  <c r="EB585" i="80" s="1"/>
  <c r="DX585" i="80"/>
  <c r="DY585" i="80" s="1"/>
  <c r="DW585" i="80"/>
  <c r="DT585" i="80"/>
  <c r="DU585" i="80" s="1"/>
  <c r="DS585" i="80"/>
  <c r="DI585" i="80"/>
  <c r="DJ585" i="80" s="1"/>
  <c r="DF585" i="80"/>
  <c r="DG585" i="80" s="1"/>
  <c r="DE585" i="80"/>
  <c r="DB585" i="80"/>
  <c r="DC585" i="80" s="1"/>
  <c r="DA585" i="80"/>
  <c r="BV585" i="80"/>
  <c r="CB585" i="80" s="1"/>
  <c r="BP585" i="80"/>
  <c r="BU585" i="80" s="1"/>
  <c r="BJ585" i="80"/>
  <c r="BL585" i="80" s="1"/>
  <c r="BD585" i="80"/>
  <c r="BH585" i="80" s="1"/>
  <c r="AV585" i="80"/>
  <c r="AS585" i="80"/>
  <c r="AR585" i="80"/>
  <c r="AK585" i="80"/>
  <c r="AL585" i="80" s="1"/>
  <c r="AJ585" i="80"/>
  <c r="AM585" i="80" s="1"/>
  <c r="AD585" i="80"/>
  <c r="AZ585" i="80" s="1"/>
  <c r="BA585" i="80" s="1"/>
  <c r="BB585" i="80" s="1"/>
  <c r="AC585" i="80"/>
  <c r="AA585" i="80"/>
  <c r="EA584" i="80"/>
  <c r="EB584" i="80" s="1"/>
  <c r="DX584" i="80"/>
  <c r="DY584" i="80" s="1"/>
  <c r="DW584" i="80"/>
  <c r="DT584" i="80"/>
  <c r="DU584" i="80" s="1"/>
  <c r="DS584" i="80"/>
  <c r="DI584" i="80"/>
  <c r="DJ584" i="80" s="1"/>
  <c r="DF584" i="80"/>
  <c r="DG584" i="80" s="1"/>
  <c r="DE584" i="80"/>
  <c r="DB584" i="80"/>
  <c r="DC584" i="80" s="1"/>
  <c r="DA584" i="80"/>
  <c r="BV584" i="80"/>
  <c r="BP584" i="80"/>
  <c r="BJ584" i="80"/>
  <c r="BD584" i="80"/>
  <c r="AV584" i="80"/>
  <c r="AS584" i="80"/>
  <c r="AY584" i="80" s="1"/>
  <c r="AR584" i="80"/>
  <c r="AK584" i="80"/>
  <c r="AL584" i="80" s="1"/>
  <c r="AJ584" i="80"/>
  <c r="AM584" i="80" s="1"/>
  <c r="AD584" i="80"/>
  <c r="AE584" i="80" s="1"/>
  <c r="AC584" i="80"/>
  <c r="AA584" i="80"/>
  <c r="EA583" i="80"/>
  <c r="EB583" i="80" s="1"/>
  <c r="DX583" i="80"/>
  <c r="DY583" i="80" s="1"/>
  <c r="DW583" i="80"/>
  <c r="DT583" i="80"/>
  <c r="DU583" i="80" s="1"/>
  <c r="DS583" i="80"/>
  <c r="DI583" i="80"/>
  <c r="DJ583" i="80" s="1"/>
  <c r="DL583" i="80" s="1"/>
  <c r="DF583" i="80"/>
  <c r="DG583" i="80" s="1"/>
  <c r="DE583" i="80"/>
  <c r="DB583" i="80"/>
  <c r="DC583" i="80" s="1"/>
  <c r="DA583" i="80"/>
  <c r="BV583" i="80"/>
  <c r="CB583" i="80" s="1"/>
  <c r="BP583" i="80"/>
  <c r="BR583" i="80" s="1"/>
  <c r="BJ583" i="80"/>
  <c r="BM583" i="80" s="1"/>
  <c r="BD583" i="80"/>
  <c r="BF583" i="80" s="1"/>
  <c r="AV583" i="80"/>
  <c r="AS583" i="80"/>
  <c r="AR583" i="80"/>
  <c r="AK583" i="80"/>
  <c r="AL583" i="80" s="1"/>
  <c r="AJ583" i="80"/>
  <c r="AM583" i="80" s="1"/>
  <c r="AD583" i="80"/>
  <c r="AZ583" i="80" s="1"/>
  <c r="AC583" i="80"/>
  <c r="AA583" i="80"/>
  <c r="EA582" i="80"/>
  <c r="EB582" i="80" s="1"/>
  <c r="ED582" i="80" s="1"/>
  <c r="DX582" i="80"/>
  <c r="DY582" i="80" s="1"/>
  <c r="DW582" i="80"/>
  <c r="DT582" i="80"/>
  <c r="DU582" i="80" s="1"/>
  <c r="DS582" i="80"/>
  <c r="DI582" i="80"/>
  <c r="DJ582" i="80" s="1"/>
  <c r="DF582" i="80"/>
  <c r="DG582" i="80" s="1"/>
  <c r="DE582" i="80"/>
  <c r="DB582" i="80"/>
  <c r="DC582" i="80" s="1"/>
  <c r="DA582" i="80"/>
  <c r="BV582" i="80"/>
  <c r="BP582" i="80"/>
  <c r="BJ582" i="80"/>
  <c r="BD582" i="80"/>
  <c r="AV582" i="80"/>
  <c r="AS582" i="80"/>
  <c r="AY582" i="80" s="1"/>
  <c r="AR582" i="80"/>
  <c r="AK582" i="80"/>
  <c r="AL582" i="80" s="1"/>
  <c r="AJ582" i="80"/>
  <c r="AM582" i="80" s="1"/>
  <c r="AD582" i="80"/>
  <c r="AE582" i="80" s="1"/>
  <c r="AC582" i="80"/>
  <c r="AA582" i="80"/>
  <c r="EA581" i="80"/>
  <c r="EB581" i="80" s="1"/>
  <c r="DX581" i="80"/>
  <c r="DY581" i="80" s="1"/>
  <c r="DW581" i="80"/>
  <c r="DT581" i="80"/>
  <c r="DU581" i="80" s="1"/>
  <c r="DS581" i="80"/>
  <c r="DI581" i="80"/>
  <c r="DJ581" i="80" s="1"/>
  <c r="DF581" i="80"/>
  <c r="DG581" i="80" s="1"/>
  <c r="DE581" i="80"/>
  <c r="DB581" i="80"/>
  <c r="DC581" i="80" s="1"/>
  <c r="DA581" i="80"/>
  <c r="BV581" i="80"/>
  <c r="CB581" i="80" s="1"/>
  <c r="BP581" i="80"/>
  <c r="BJ581" i="80"/>
  <c r="BL581" i="80" s="1"/>
  <c r="BD581" i="80"/>
  <c r="AV581" i="80"/>
  <c r="AS581" i="80"/>
  <c r="AT581" i="80" s="1"/>
  <c r="AR581" i="80"/>
  <c r="AK581" i="80"/>
  <c r="AL581" i="80" s="1"/>
  <c r="AJ581" i="80"/>
  <c r="AM581" i="80" s="1"/>
  <c r="AD581" i="80"/>
  <c r="AZ581" i="80" s="1"/>
  <c r="BA581" i="80" s="1"/>
  <c r="BB581" i="80" s="1"/>
  <c r="AC581" i="80"/>
  <c r="AA581" i="80"/>
  <c r="EA580" i="80"/>
  <c r="EB580" i="80" s="1"/>
  <c r="DX580" i="80"/>
  <c r="DY580" i="80" s="1"/>
  <c r="DW580" i="80"/>
  <c r="DT580" i="80"/>
  <c r="DU580" i="80" s="1"/>
  <c r="DS580" i="80"/>
  <c r="DI580" i="80"/>
  <c r="DJ580" i="80" s="1"/>
  <c r="DF580" i="80"/>
  <c r="DG580" i="80" s="1"/>
  <c r="DE580" i="80"/>
  <c r="DB580" i="80"/>
  <c r="DC580" i="80" s="1"/>
  <c r="DA580" i="80"/>
  <c r="BV580" i="80"/>
  <c r="BP580" i="80"/>
  <c r="BJ580" i="80"/>
  <c r="BD580" i="80"/>
  <c r="BG580" i="80" s="1"/>
  <c r="AV580" i="80"/>
  <c r="AS580" i="80"/>
  <c r="AY580" i="80" s="1"/>
  <c r="AR580" i="80"/>
  <c r="AK580" i="80"/>
  <c r="AL580" i="80" s="1"/>
  <c r="AJ580" i="80"/>
  <c r="AM580" i="80" s="1"/>
  <c r="AD580" i="80"/>
  <c r="AE580" i="80" s="1"/>
  <c r="AC580" i="80"/>
  <c r="AA580" i="80"/>
  <c r="EA579" i="80"/>
  <c r="EB579" i="80" s="1"/>
  <c r="EE579" i="80" s="1"/>
  <c r="DX579" i="80"/>
  <c r="DY579" i="80" s="1"/>
  <c r="DW579" i="80"/>
  <c r="DT579" i="80"/>
  <c r="DU579" i="80" s="1"/>
  <c r="DS579" i="80"/>
  <c r="DI579" i="80"/>
  <c r="DJ579" i="80" s="1"/>
  <c r="DL579" i="80" s="1"/>
  <c r="DF579" i="80"/>
  <c r="DG579" i="80" s="1"/>
  <c r="DE579" i="80"/>
  <c r="DB579" i="80"/>
  <c r="DC579" i="80" s="1"/>
  <c r="DA579" i="80"/>
  <c r="BV579" i="80"/>
  <c r="BP579" i="80"/>
  <c r="BR579" i="80" s="1"/>
  <c r="BJ579" i="80"/>
  <c r="BK579" i="80" s="1"/>
  <c r="BD579" i="80"/>
  <c r="BF579" i="80" s="1"/>
  <c r="AV579" i="80"/>
  <c r="AS579" i="80"/>
  <c r="AX579" i="80" s="1"/>
  <c r="AR579" i="80"/>
  <c r="AK579" i="80"/>
  <c r="AL579" i="80" s="1"/>
  <c r="AJ579" i="80"/>
  <c r="AM579" i="80" s="1"/>
  <c r="AD579" i="80"/>
  <c r="AZ579" i="80" s="1"/>
  <c r="AC579" i="80"/>
  <c r="AA579" i="80"/>
  <c r="EA578" i="80"/>
  <c r="EB578" i="80" s="1"/>
  <c r="ED578" i="80" s="1"/>
  <c r="DX578" i="80"/>
  <c r="DY578" i="80" s="1"/>
  <c r="DW578" i="80"/>
  <c r="DT578" i="80"/>
  <c r="DU578" i="80" s="1"/>
  <c r="DS578" i="80"/>
  <c r="DI578" i="80"/>
  <c r="DJ578" i="80" s="1"/>
  <c r="DF578" i="80"/>
  <c r="DG578" i="80" s="1"/>
  <c r="DE578" i="80"/>
  <c r="DB578" i="80"/>
  <c r="DC578" i="80" s="1"/>
  <c r="DA578" i="80"/>
  <c r="BV578" i="80"/>
  <c r="BP578" i="80"/>
  <c r="BS578" i="80" s="1"/>
  <c r="BJ578" i="80"/>
  <c r="BD578" i="80"/>
  <c r="BI578" i="80" s="1"/>
  <c r="AV578" i="80"/>
  <c r="AS578" i="80"/>
  <c r="AT578" i="80" s="1"/>
  <c r="AR578" i="80"/>
  <c r="AK578" i="80"/>
  <c r="AL578" i="80" s="1"/>
  <c r="AJ578" i="80"/>
  <c r="AM578" i="80" s="1"/>
  <c r="AD578" i="80"/>
  <c r="AE578" i="80" s="1"/>
  <c r="AC578" i="80"/>
  <c r="AA578" i="80"/>
  <c r="EA577" i="80"/>
  <c r="EB577" i="80" s="1"/>
  <c r="DX577" i="80"/>
  <c r="DY577" i="80" s="1"/>
  <c r="DW577" i="80"/>
  <c r="DT577" i="80"/>
  <c r="DU577" i="80" s="1"/>
  <c r="DS577" i="80"/>
  <c r="DI577" i="80"/>
  <c r="DJ577" i="80" s="1"/>
  <c r="DF577" i="80"/>
  <c r="DG577" i="80" s="1"/>
  <c r="DE577" i="80"/>
  <c r="DB577" i="80"/>
  <c r="DC577" i="80" s="1"/>
  <c r="DA577" i="80"/>
  <c r="BV577" i="80"/>
  <c r="CB577" i="80" s="1"/>
  <c r="BP577" i="80"/>
  <c r="BQ577" i="80" s="1"/>
  <c r="BJ577" i="80"/>
  <c r="BL577" i="80" s="1"/>
  <c r="BD577" i="80"/>
  <c r="BH577" i="80" s="1"/>
  <c r="AV577" i="80"/>
  <c r="AS577" i="80"/>
  <c r="AR577" i="80"/>
  <c r="AK577" i="80"/>
  <c r="AL577" i="80" s="1"/>
  <c r="AJ577" i="80"/>
  <c r="AM577" i="80" s="1"/>
  <c r="AD577" i="80"/>
  <c r="AZ577" i="80" s="1"/>
  <c r="BA577" i="80" s="1"/>
  <c r="BB577" i="80" s="1"/>
  <c r="AC577" i="80"/>
  <c r="AA577" i="80"/>
  <c r="EA576" i="80"/>
  <c r="EB576" i="80" s="1"/>
  <c r="DX576" i="80"/>
  <c r="DY576" i="80" s="1"/>
  <c r="DW576" i="80"/>
  <c r="DT576" i="80"/>
  <c r="DU576" i="80" s="1"/>
  <c r="DS576" i="80"/>
  <c r="DI576" i="80"/>
  <c r="DJ576" i="80" s="1"/>
  <c r="DF576" i="80"/>
  <c r="DG576" i="80" s="1"/>
  <c r="DE576" i="80"/>
  <c r="DB576" i="80"/>
  <c r="DC576" i="80" s="1"/>
  <c r="DA576" i="80"/>
  <c r="BV576" i="80"/>
  <c r="BY576" i="80" s="1"/>
  <c r="BP576" i="80"/>
  <c r="BJ576" i="80"/>
  <c r="BD576" i="80"/>
  <c r="AV576" i="80"/>
  <c r="AS576" i="80"/>
  <c r="AY576" i="80" s="1"/>
  <c r="AR576" i="80"/>
  <c r="AK576" i="80"/>
  <c r="AL576" i="80" s="1"/>
  <c r="AJ576" i="80"/>
  <c r="AM576" i="80" s="1"/>
  <c r="AD576" i="80"/>
  <c r="AE576" i="80" s="1"/>
  <c r="AC576" i="80"/>
  <c r="AA576" i="80"/>
  <c r="EA575" i="80"/>
  <c r="EB575" i="80" s="1"/>
  <c r="DX575" i="80"/>
  <c r="DY575" i="80" s="1"/>
  <c r="DW575" i="80"/>
  <c r="DT575" i="80"/>
  <c r="DU575" i="80" s="1"/>
  <c r="DS575" i="80"/>
  <c r="DI575" i="80"/>
  <c r="DJ575" i="80" s="1"/>
  <c r="DL575" i="80" s="1"/>
  <c r="DF575" i="80"/>
  <c r="DG575" i="80" s="1"/>
  <c r="DE575" i="80"/>
  <c r="DB575" i="80"/>
  <c r="DC575" i="80" s="1"/>
  <c r="DA575" i="80"/>
  <c r="BV575" i="80"/>
  <c r="BW575" i="80" s="1"/>
  <c r="BP575" i="80"/>
  <c r="BR575" i="80" s="1"/>
  <c r="BJ575" i="80"/>
  <c r="BK575" i="80" s="1"/>
  <c r="BD575" i="80"/>
  <c r="BF575" i="80" s="1"/>
  <c r="AV575" i="80"/>
  <c r="AS575" i="80"/>
  <c r="AY575" i="80" s="1"/>
  <c r="AR575" i="80"/>
  <c r="AK575" i="80"/>
  <c r="AL575" i="80" s="1"/>
  <c r="AJ575" i="80"/>
  <c r="AM575" i="80" s="1"/>
  <c r="AD575" i="80"/>
  <c r="AZ575" i="80" s="1"/>
  <c r="AC575" i="80"/>
  <c r="AA575" i="80"/>
  <c r="EA574" i="80"/>
  <c r="EB574" i="80" s="1"/>
  <c r="ED574" i="80" s="1"/>
  <c r="DX574" i="80"/>
  <c r="DY574" i="80" s="1"/>
  <c r="DW574" i="80"/>
  <c r="DT574" i="80"/>
  <c r="DU574" i="80" s="1"/>
  <c r="DS574" i="80"/>
  <c r="DI574" i="80"/>
  <c r="DJ574" i="80" s="1"/>
  <c r="DF574" i="80"/>
  <c r="DG574" i="80" s="1"/>
  <c r="DE574" i="80"/>
  <c r="DB574" i="80"/>
  <c r="DC574" i="80" s="1"/>
  <c r="DA574" i="80"/>
  <c r="BV574" i="80"/>
  <c r="BW574" i="80" s="1"/>
  <c r="BP574" i="80"/>
  <c r="BJ574" i="80"/>
  <c r="BD574" i="80"/>
  <c r="BI574" i="80" s="1"/>
  <c r="AV574" i="80"/>
  <c r="AS574" i="80"/>
  <c r="AT574" i="80" s="1"/>
  <c r="AR574" i="80"/>
  <c r="AK574" i="80"/>
  <c r="AL574" i="80" s="1"/>
  <c r="AJ574" i="80"/>
  <c r="AM574" i="80" s="1"/>
  <c r="AE574" i="80"/>
  <c r="AD574" i="80"/>
  <c r="AC574" i="80"/>
  <c r="AA574" i="80"/>
  <c r="EA573" i="80"/>
  <c r="EB573" i="80" s="1"/>
  <c r="DX573" i="80"/>
  <c r="DY573" i="80" s="1"/>
  <c r="DW573" i="80"/>
  <c r="DT573" i="80"/>
  <c r="DU573" i="80" s="1"/>
  <c r="DS573" i="80"/>
  <c r="DI573" i="80"/>
  <c r="DJ573" i="80" s="1"/>
  <c r="DF573" i="80"/>
  <c r="DG573" i="80" s="1"/>
  <c r="DE573" i="80"/>
  <c r="DB573" i="80"/>
  <c r="DC573" i="80" s="1"/>
  <c r="DA573" i="80"/>
  <c r="BV573" i="80"/>
  <c r="CB573" i="80" s="1"/>
  <c r="BP573" i="80"/>
  <c r="BJ573" i="80"/>
  <c r="BL573" i="80" s="1"/>
  <c r="BD573" i="80"/>
  <c r="BH573" i="80" s="1"/>
  <c r="AV573" i="80"/>
  <c r="AS573" i="80"/>
  <c r="AT573" i="80" s="1"/>
  <c r="AR573" i="80"/>
  <c r="AK573" i="80"/>
  <c r="AL573" i="80" s="1"/>
  <c r="AJ573" i="80"/>
  <c r="AM573" i="80" s="1"/>
  <c r="AD573" i="80"/>
  <c r="AZ573" i="80" s="1"/>
  <c r="AC573" i="80"/>
  <c r="AA573" i="80"/>
  <c r="EA572" i="80"/>
  <c r="EB572" i="80" s="1"/>
  <c r="DX572" i="80"/>
  <c r="DY572" i="80" s="1"/>
  <c r="DW572" i="80"/>
  <c r="DT572" i="80"/>
  <c r="DU572" i="80" s="1"/>
  <c r="DS572" i="80"/>
  <c r="DI572" i="80"/>
  <c r="DJ572" i="80" s="1"/>
  <c r="DF572" i="80"/>
  <c r="DG572" i="80" s="1"/>
  <c r="DE572" i="80"/>
  <c r="DB572" i="80"/>
  <c r="DC572" i="80" s="1"/>
  <c r="DA572" i="80"/>
  <c r="BV572" i="80"/>
  <c r="BP572" i="80"/>
  <c r="BJ572" i="80"/>
  <c r="BD572" i="80"/>
  <c r="BG572" i="80" s="1"/>
  <c r="AV572" i="80"/>
  <c r="AS572" i="80"/>
  <c r="AY572" i="80" s="1"/>
  <c r="AR572" i="80"/>
  <c r="AK572" i="80"/>
  <c r="AL572" i="80" s="1"/>
  <c r="AJ572" i="80"/>
  <c r="AM572" i="80" s="1"/>
  <c r="AD572" i="80"/>
  <c r="AE572" i="80" s="1"/>
  <c r="AC572" i="80"/>
  <c r="AA572" i="80"/>
  <c r="EA571" i="80"/>
  <c r="EB571" i="80" s="1"/>
  <c r="DX571" i="80"/>
  <c r="DY571" i="80" s="1"/>
  <c r="DW571" i="80"/>
  <c r="DT571" i="80"/>
  <c r="DU571" i="80" s="1"/>
  <c r="DS571" i="80"/>
  <c r="DI571" i="80"/>
  <c r="DJ571" i="80" s="1"/>
  <c r="DL571" i="80" s="1"/>
  <c r="DF571" i="80"/>
  <c r="DG571" i="80" s="1"/>
  <c r="DE571" i="80"/>
  <c r="DB571" i="80"/>
  <c r="DC571" i="80" s="1"/>
  <c r="DA571" i="80"/>
  <c r="BV571" i="80"/>
  <c r="CB571" i="80" s="1"/>
  <c r="BP571" i="80"/>
  <c r="BR571" i="80" s="1"/>
  <c r="BJ571" i="80"/>
  <c r="BD571" i="80"/>
  <c r="BF571" i="80" s="1"/>
  <c r="AZ571" i="80"/>
  <c r="AV571" i="80"/>
  <c r="AS571" i="80"/>
  <c r="AR571" i="80"/>
  <c r="AO571" i="80"/>
  <c r="AP571" i="80" s="1"/>
  <c r="AK571" i="80"/>
  <c r="AL571" i="80" s="1"/>
  <c r="AJ571" i="80"/>
  <c r="AM571" i="80" s="1"/>
  <c r="AE571" i="80"/>
  <c r="AD571" i="80"/>
  <c r="AN571" i="80" s="1"/>
  <c r="AQ571" i="80" s="1"/>
  <c r="AC571" i="80"/>
  <c r="AA571" i="80"/>
  <c r="EA570" i="80"/>
  <c r="EB570" i="80" s="1"/>
  <c r="ED570" i="80" s="1"/>
  <c r="DX570" i="80"/>
  <c r="DY570" i="80" s="1"/>
  <c r="DW570" i="80"/>
  <c r="DT570" i="80"/>
  <c r="DU570" i="80" s="1"/>
  <c r="DS570" i="80"/>
  <c r="DI570" i="80"/>
  <c r="DJ570" i="80" s="1"/>
  <c r="DF570" i="80"/>
  <c r="DG570" i="80" s="1"/>
  <c r="DE570" i="80"/>
  <c r="DB570" i="80"/>
  <c r="DC570" i="80" s="1"/>
  <c r="DA570" i="80"/>
  <c r="BV570" i="80"/>
  <c r="BP570" i="80"/>
  <c r="BS570" i="80" s="1"/>
  <c r="BJ570" i="80"/>
  <c r="BD570" i="80"/>
  <c r="BI570" i="80" s="1"/>
  <c r="AV570" i="80"/>
  <c r="AS570" i="80"/>
  <c r="AR570" i="80"/>
  <c r="AK570" i="80"/>
  <c r="AL570" i="80" s="1"/>
  <c r="AJ570" i="80"/>
  <c r="AM570" i="80" s="1"/>
  <c r="AE570" i="80"/>
  <c r="AD570" i="80"/>
  <c r="AC570" i="80"/>
  <c r="AA570" i="80"/>
  <c r="EA569" i="80"/>
  <c r="EB569" i="80" s="1"/>
  <c r="DX569" i="80"/>
  <c r="DY569" i="80" s="1"/>
  <c r="DW569" i="80"/>
  <c r="DT569" i="80"/>
  <c r="DU569" i="80" s="1"/>
  <c r="DS569" i="80"/>
  <c r="DI569" i="80"/>
  <c r="DJ569" i="80" s="1"/>
  <c r="DF569" i="80"/>
  <c r="DG569" i="80" s="1"/>
  <c r="DE569" i="80"/>
  <c r="DB569" i="80"/>
  <c r="DC569" i="80" s="1"/>
  <c r="DA569" i="80"/>
  <c r="BV569" i="80"/>
  <c r="CB569" i="80" s="1"/>
  <c r="BP569" i="80"/>
  <c r="BJ569" i="80"/>
  <c r="BL569" i="80" s="1"/>
  <c r="BD569" i="80"/>
  <c r="AV569" i="80"/>
  <c r="AS569" i="80"/>
  <c r="AR569" i="80"/>
  <c r="AK569" i="80"/>
  <c r="AL569" i="80" s="1"/>
  <c r="AJ569" i="80"/>
  <c r="AM569" i="80" s="1"/>
  <c r="AD569" i="80"/>
  <c r="AZ569" i="80" s="1"/>
  <c r="BA569" i="80" s="1"/>
  <c r="BB569" i="80" s="1"/>
  <c r="AC569" i="80"/>
  <c r="AA569" i="80"/>
  <c r="EA568" i="80"/>
  <c r="EB568" i="80" s="1"/>
  <c r="DX568" i="80"/>
  <c r="DY568" i="80" s="1"/>
  <c r="DW568" i="80"/>
  <c r="DT568" i="80"/>
  <c r="DU568" i="80" s="1"/>
  <c r="DS568" i="80"/>
  <c r="DI568" i="80"/>
  <c r="DJ568" i="80" s="1"/>
  <c r="DF568" i="80"/>
  <c r="DG568" i="80" s="1"/>
  <c r="DE568" i="80"/>
  <c r="DB568" i="80"/>
  <c r="DC568" i="80" s="1"/>
  <c r="DA568" i="80"/>
  <c r="BV568" i="80"/>
  <c r="BP568" i="80"/>
  <c r="BQ568" i="80" s="1"/>
  <c r="BJ568" i="80"/>
  <c r="BD568" i="80"/>
  <c r="AV568" i="80"/>
  <c r="AS568" i="80"/>
  <c r="AY568" i="80" s="1"/>
  <c r="AR568" i="80"/>
  <c r="AK568" i="80"/>
  <c r="AL568" i="80" s="1"/>
  <c r="AJ568" i="80"/>
  <c r="AM568" i="80" s="1"/>
  <c r="AD568" i="80"/>
  <c r="AE568" i="80" s="1"/>
  <c r="AC568" i="80"/>
  <c r="AA568" i="80"/>
  <c r="EA567" i="80"/>
  <c r="EB567" i="80" s="1"/>
  <c r="DX567" i="80"/>
  <c r="DY567" i="80" s="1"/>
  <c r="DW567" i="80"/>
  <c r="DT567" i="80"/>
  <c r="DU567" i="80" s="1"/>
  <c r="DS567" i="80"/>
  <c r="DI567" i="80"/>
  <c r="DJ567" i="80" s="1"/>
  <c r="DL567" i="80" s="1"/>
  <c r="DF567" i="80"/>
  <c r="DG567" i="80" s="1"/>
  <c r="DE567" i="80"/>
  <c r="DB567" i="80"/>
  <c r="DC567" i="80" s="1"/>
  <c r="DA567" i="80"/>
  <c r="BV567" i="80"/>
  <c r="BP567" i="80"/>
  <c r="BR567" i="80" s="1"/>
  <c r="BJ567" i="80"/>
  <c r="BD567" i="80"/>
  <c r="BF567" i="80" s="1"/>
  <c r="AZ567" i="80"/>
  <c r="AV567" i="80"/>
  <c r="AS567" i="80"/>
  <c r="AU567" i="80" s="1"/>
  <c r="AR567" i="80"/>
  <c r="AO567" i="80"/>
  <c r="AP567" i="80" s="1"/>
  <c r="AK567" i="80"/>
  <c r="AL567" i="80" s="1"/>
  <c r="AJ567" i="80"/>
  <c r="AM567" i="80" s="1"/>
  <c r="AE567" i="80"/>
  <c r="AD567" i="80"/>
  <c r="AN567" i="80" s="1"/>
  <c r="AQ567" i="80" s="1"/>
  <c r="AC567" i="80"/>
  <c r="AA567" i="80"/>
  <c r="EA566" i="80"/>
  <c r="EB566" i="80" s="1"/>
  <c r="ED566" i="80" s="1"/>
  <c r="DX566" i="80"/>
  <c r="DY566" i="80" s="1"/>
  <c r="DW566" i="80"/>
  <c r="DT566" i="80"/>
  <c r="DU566" i="80" s="1"/>
  <c r="DS566" i="80"/>
  <c r="DI566" i="80"/>
  <c r="DJ566" i="80" s="1"/>
  <c r="DF566" i="80"/>
  <c r="DG566" i="80" s="1"/>
  <c r="DE566" i="80"/>
  <c r="DB566" i="80"/>
  <c r="DC566" i="80" s="1"/>
  <c r="DA566" i="80"/>
  <c r="BV566" i="80"/>
  <c r="CA566" i="80" s="1"/>
  <c r="BP566" i="80"/>
  <c r="BU566" i="80" s="1"/>
  <c r="BJ566" i="80"/>
  <c r="BK566" i="80" s="1"/>
  <c r="BD566" i="80"/>
  <c r="BI566" i="80" s="1"/>
  <c r="AV566" i="80"/>
  <c r="AS566" i="80"/>
  <c r="AY566" i="80" s="1"/>
  <c r="AR566" i="80"/>
  <c r="AK566" i="80"/>
  <c r="AL566" i="80" s="1"/>
  <c r="AJ566" i="80"/>
  <c r="AM566" i="80" s="1"/>
  <c r="AE566" i="80"/>
  <c r="AD566" i="80"/>
  <c r="AC566" i="80"/>
  <c r="AA566" i="80"/>
  <c r="EA565" i="80"/>
  <c r="EB565" i="80" s="1"/>
  <c r="DX565" i="80"/>
  <c r="DY565" i="80" s="1"/>
  <c r="DW565" i="80"/>
  <c r="DT565" i="80"/>
  <c r="DU565" i="80" s="1"/>
  <c r="DS565" i="80"/>
  <c r="DI565" i="80"/>
  <c r="DJ565" i="80" s="1"/>
  <c r="DF565" i="80"/>
  <c r="DG565" i="80" s="1"/>
  <c r="DE565" i="80"/>
  <c r="DB565" i="80"/>
  <c r="DC565" i="80" s="1"/>
  <c r="DA565" i="80"/>
  <c r="BV565" i="80"/>
  <c r="CB565" i="80" s="1"/>
  <c r="BP565" i="80"/>
  <c r="BS565" i="80" s="1"/>
  <c r="BJ565" i="80"/>
  <c r="BL565" i="80" s="1"/>
  <c r="BD565" i="80"/>
  <c r="BH565" i="80" s="1"/>
  <c r="AV565" i="80"/>
  <c r="AS565" i="80"/>
  <c r="AT565" i="80" s="1"/>
  <c r="AR565" i="80"/>
  <c r="AK565" i="80"/>
  <c r="AL565" i="80" s="1"/>
  <c r="AJ565" i="80"/>
  <c r="AM565" i="80" s="1"/>
  <c r="AD565" i="80"/>
  <c r="AZ565" i="80" s="1"/>
  <c r="AC565" i="80"/>
  <c r="AA565" i="80"/>
  <c r="EA564" i="80"/>
  <c r="EB564" i="80" s="1"/>
  <c r="DX564" i="80"/>
  <c r="DY564" i="80" s="1"/>
  <c r="DW564" i="80"/>
  <c r="DT564" i="80"/>
  <c r="DU564" i="80" s="1"/>
  <c r="DS564" i="80"/>
  <c r="DI564" i="80"/>
  <c r="DJ564" i="80" s="1"/>
  <c r="DF564" i="80"/>
  <c r="DG564" i="80" s="1"/>
  <c r="DE564" i="80"/>
  <c r="DB564" i="80"/>
  <c r="DC564" i="80" s="1"/>
  <c r="DA564" i="80"/>
  <c r="BV564" i="80"/>
  <c r="BP564" i="80"/>
  <c r="BJ564" i="80"/>
  <c r="BL564" i="80" s="1"/>
  <c r="BD564" i="80"/>
  <c r="BG564" i="80" s="1"/>
  <c r="AV564" i="80"/>
  <c r="AS564" i="80"/>
  <c r="AY564" i="80" s="1"/>
  <c r="AR564" i="80"/>
  <c r="AK564" i="80"/>
  <c r="AL564" i="80" s="1"/>
  <c r="AJ564" i="80"/>
  <c r="AM564" i="80" s="1"/>
  <c r="AD564" i="80"/>
  <c r="AE564" i="80" s="1"/>
  <c r="AC564" i="80"/>
  <c r="AA564" i="80"/>
  <c r="EA563" i="80"/>
  <c r="EB563" i="80" s="1"/>
  <c r="DX563" i="80"/>
  <c r="DY563" i="80" s="1"/>
  <c r="DW563" i="80"/>
  <c r="DT563" i="80"/>
  <c r="DU563" i="80" s="1"/>
  <c r="DS563" i="80"/>
  <c r="DI563" i="80"/>
  <c r="DJ563" i="80" s="1"/>
  <c r="DL563" i="80" s="1"/>
  <c r="DF563" i="80"/>
  <c r="DG563" i="80" s="1"/>
  <c r="DE563" i="80"/>
  <c r="DB563" i="80"/>
  <c r="DC563" i="80" s="1"/>
  <c r="DA563" i="80"/>
  <c r="BV563" i="80"/>
  <c r="BP563" i="80"/>
  <c r="BR563" i="80" s="1"/>
  <c r="BJ563" i="80"/>
  <c r="BM563" i="80" s="1"/>
  <c r="BD563" i="80"/>
  <c r="BF563" i="80" s="1"/>
  <c r="AV563" i="80"/>
  <c r="AS563" i="80"/>
  <c r="AY563" i="80" s="1"/>
  <c r="AR563" i="80"/>
  <c r="AO563" i="80"/>
  <c r="AP563" i="80" s="1"/>
  <c r="AK563" i="80"/>
  <c r="AL563" i="80" s="1"/>
  <c r="AJ563" i="80"/>
  <c r="AM563" i="80" s="1"/>
  <c r="AE563" i="80"/>
  <c r="AD563" i="80"/>
  <c r="AZ563" i="80" s="1"/>
  <c r="AC563" i="80"/>
  <c r="AA563" i="80"/>
  <c r="EA562" i="80"/>
  <c r="EB562" i="80" s="1"/>
  <c r="ED562" i="80" s="1"/>
  <c r="DX562" i="80"/>
  <c r="DY562" i="80" s="1"/>
  <c r="DW562" i="80"/>
  <c r="DT562" i="80"/>
  <c r="DU562" i="80" s="1"/>
  <c r="DS562" i="80"/>
  <c r="DI562" i="80"/>
  <c r="DJ562" i="80" s="1"/>
  <c r="DF562" i="80"/>
  <c r="DG562" i="80" s="1"/>
  <c r="DE562" i="80"/>
  <c r="DB562" i="80"/>
  <c r="DC562" i="80" s="1"/>
  <c r="DA562" i="80"/>
  <c r="BV562" i="80"/>
  <c r="BW562" i="80" s="1"/>
  <c r="BP562" i="80"/>
  <c r="BS562" i="80" s="1"/>
  <c r="BJ562" i="80"/>
  <c r="BD562" i="80"/>
  <c r="BI562" i="80" s="1"/>
  <c r="AV562" i="80"/>
  <c r="AS562" i="80"/>
  <c r="AR562" i="80"/>
  <c r="AK562" i="80"/>
  <c r="AL562" i="80" s="1"/>
  <c r="AJ562" i="80"/>
  <c r="AM562" i="80" s="1"/>
  <c r="AE562" i="80"/>
  <c r="AD562" i="80"/>
  <c r="AC562" i="80"/>
  <c r="AA562" i="80"/>
  <c r="EA561" i="80"/>
  <c r="EB561" i="80" s="1"/>
  <c r="DX561" i="80"/>
  <c r="DY561" i="80" s="1"/>
  <c r="DW561" i="80"/>
  <c r="DT561" i="80"/>
  <c r="DU561" i="80" s="1"/>
  <c r="DS561" i="80"/>
  <c r="DI561" i="80"/>
  <c r="DJ561" i="80" s="1"/>
  <c r="DF561" i="80"/>
  <c r="DG561" i="80" s="1"/>
  <c r="DE561" i="80"/>
  <c r="DB561" i="80"/>
  <c r="DC561" i="80" s="1"/>
  <c r="DA561" i="80"/>
  <c r="BV561" i="80"/>
  <c r="CB561" i="80" s="1"/>
  <c r="BP561" i="80"/>
  <c r="BJ561" i="80"/>
  <c r="BL561" i="80" s="1"/>
  <c r="BD561" i="80"/>
  <c r="BH561" i="80" s="1"/>
  <c r="AV561" i="80"/>
  <c r="AS561" i="80"/>
  <c r="AR561" i="80"/>
  <c r="AK561" i="80"/>
  <c r="AL561" i="80" s="1"/>
  <c r="AJ561" i="80"/>
  <c r="AM561" i="80" s="1"/>
  <c r="AD561" i="80"/>
  <c r="AZ561" i="80" s="1"/>
  <c r="BA561" i="80" s="1"/>
  <c r="BB561" i="80" s="1"/>
  <c r="AC561" i="80"/>
  <c r="AA561" i="80"/>
  <c r="EA560" i="80"/>
  <c r="EB560" i="80" s="1"/>
  <c r="DX560" i="80"/>
  <c r="DY560" i="80" s="1"/>
  <c r="DW560" i="80"/>
  <c r="DT560" i="80"/>
  <c r="DU560" i="80" s="1"/>
  <c r="DS560" i="80"/>
  <c r="DI560" i="80"/>
  <c r="DJ560" i="80" s="1"/>
  <c r="DF560" i="80"/>
  <c r="DG560" i="80" s="1"/>
  <c r="DE560" i="80"/>
  <c r="DB560" i="80"/>
  <c r="DC560" i="80" s="1"/>
  <c r="DA560" i="80"/>
  <c r="BV560" i="80"/>
  <c r="BP560" i="80"/>
  <c r="BQ560" i="80" s="1"/>
  <c r="BJ560" i="80"/>
  <c r="BD560" i="80"/>
  <c r="AV560" i="80"/>
  <c r="AS560" i="80"/>
  <c r="AY560" i="80" s="1"/>
  <c r="AR560" i="80"/>
  <c r="AK560" i="80"/>
  <c r="AL560" i="80" s="1"/>
  <c r="AJ560" i="80"/>
  <c r="AM560" i="80" s="1"/>
  <c r="AD560" i="80"/>
  <c r="AE560" i="80" s="1"/>
  <c r="AC560" i="80"/>
  <c r="AA560" i="80"/>
  <c r="EA559" i="80"/>
  <c r="EB559" i="80" s="1"/>
  <c r="DX559" i="80"/>
  <c r="DY559" i="80" s="1"/>
  <c r="DW559" i="80"/>
  <c r="DT559" i="80"/>
  <c r="DU559" i="80" s="1"/>
  <c r="DS559" i="80"/>
  <c r="DI559" i="80"/>
  <c r="DJ559" i="80" s="1"/>
  <c r="DL559" i="80" s="1"/>
  <c r="DF559" i="80"/>
  <c r="DG559" i="80" s="1"/>
  <c r="DE559" i="80"/>
  <c r="DB559" i="80"/>
  <c r="DC559" i="80" s="1"/>
  <c r="DA559" i="80"/>
  <c r="BV559" i="80"/>
  <c r="BP559" i="80"/>
  <c r="BR559" i="80" s="1"/>
  <c r="BJ559" i="80"/>
  <c r="BM559" i="80" s="1"/>
  <c r="BD559" i="80"/>
  <c r="BF559" i="80" s="1"/>
  <c r="AV559" i="80"/>
  <c r="AS559" i="80"/>
  <c r="AR559" i="80"/>
  <c r="AK559" i="80"/>
  <c r="AL559" i="80" s="1"/>
  <c r="AJ559" i="80"/>
  <c r="AM559" i="80" s="1"/>
  <c r="AD559" i="80"/>
  <c r="AZ559" i="80" s="1"/>
  <c r="AC559" i="80"/>
  <c r="AA559" i="80"/>
  <c r="EA558" i="80"/>
  <c r="EB558" i="80" s="1"/>
  <c r="ED558" i="80" s="1"/>
  <c r="DX558" i="80"/>
  <c r="DY558" i="80" s="1"/>
  <c r="DW558" i="80"/>
  <c r="DT558" i="80"/>
  <c r="DU558" i="80" s="1"/>
  <c r="DS558" i="80"/>
  <c r="DI558" i="80"/>
  <c r="DJ558" i="80" s="1"/>
  <c r="DF558" i="80"/>
  <c r="DG558" i="80" s="1"/>
  <c r="DE558" i="80"/>
  <c r="DC558" i="80"/>
  <c r="DB558" i="80"/>
  <c r="DA558" i="80"/>
  <c r="BV558" i="80"/>
  <c r="BW558" i="80" s="1"/>
  <c r="BP558" i="80"/>
  <c r="BJ558" i="80"/>
  <c r="BK558" i="80" s="1"/>
  <c r="BD558" i="80"/>
  <c r="BI558" i="80" s="1"/>
  <c r="AV558" i="80"/>
  <c r="AS558" i="80"/>
  <c r="CK558" i="80" s="1"/>
  <c r="AR558" i="80"/>
  <c r="AK558" i="80"/>
  <c r="AL558" i="80" s="1"/>
  <c r="AJ558" i="80"/>
  <c r="AM558" i="80" s="1"/>
  <c r="AD558" i="80"/>
  <c r="AE558" i="80" s="1"/>
  <c r="AC558" i="80"/>
  <c r="AA558" i="80"/>
  <c r="EA557" i="80"/>
  <c r="EB557" i="80" s="1"/>
  <c r="DX557" i="80"/>
  <c r="DY557" i="80" s="1"/>
  <c r="DW557" i="80"/>
  <c r="DT557" i="80"/>
  <c r="DU557" i="80" s="1"/>
  <c r="DS557" i="80"/>
  <c r="DI557" i="80"/>
  <c r="DJ557" i="80" s="1"/>
  <c r="DF557" i="80"/>
  <c r="DG557" i="80" s="1"/>
  <c r="DE557" i="80"/>
  <c r="DB557" i="80"/>
  <c r="DC557" i="80" s="1"/>
  <c r="DA557" i="80"/>
  <c r="BV557" i="80"/>
  <c r="CB557" i="80" s="1"/>
  <c r="BP557" i="80"/>
  <c r="BJ557" i="80"/>
  <c r="BL557" i="80" s="1"/>
  <c r="BD557" i="80"/>
  <c r="BH557" i="80" s="1"/>
  <c r="AV557" i="80"/>
  <c r="AS557" i="80"/>
  <c r="AT557" i="80" s="1"/>
  <c r="AR557" i="80"/>
  <c r="AK557" i="80"/>
  <c r="AL557" i="80" s="1"/>
  <c r="AJ557" i="80"/>
  <c r="AM557" i="80" s="1"/>
  <c r="AD557" i="80"/>
  <c r="AZ557" i="80" s="1"/>
  <c r="AC557" i="80"/>
  <c r="AA557" i="80"/>
  <c r="EA556" i="80"/>
  <c r="EB556" i="80" s="1"/>
  <c r="DX556" i="80"/>
  <c r="DY556" i="80" s="1"/>
  <c r="DW556" i="80"/>
  <c r="DT556" i="80"/>
  <c r="DU556" i="80" s="1"/>
  <c r="DS556" i="80"/>
  <c r="DI556" i="80"/>
  <c r="DJ556" i="80" s="1"/>
  <c r="DF556" i="80"/>
  <c r="DG556" i="80" s="1"/>
  <c r="DE556" i="80"/>
  <c r="DB556" i="80"/>
  <c r="DC556" i="80" s="1"/>
  <c r="DA556" i="80"/>
  <c r="BV556" i="80"/>
  <c r="BP556" i="80"/>
  <c r="BJ556" i="80"/>
  <c r="BO556" i="80" s="1"/>
  <c r="BD556" i="80"/>
  <c r="BG556" i="80" s="1"/>
  <c r="AV556" i="80"/>
  <c r="AS556" i="80"/>
  <c r="AY556" i="80" s="1"/>
  <c r="AR556" i="80"/>
  <c r="AN556" i="80"/>
  <c r="AQ556" i="80" s="1"/>
  <c r="AK556" i="80"/>
  <c r="AL556" i="80" s="1"/>
  <c r="AJ556" i="80"/>
  <c r="AM556" i="80" s="1"/>
  <c r="AD556" i="80"/>
  <c r="AE556" i="80" s="1"/>
  <c r="AC556" i="80"/>
  <c r="AA556" i="80"/>
  <c r="EA555" i="80"/>
  <c r="EB555" i="80" s="1"/>
  <c r="DX555" i="80"/>
  <c r="DY555" i="80" s="1"/>
  <c r="DW555" i="80"/>
  <c r="DT555" i="80"/>
  <c r="DU555" i="80" s="1"/>
  <c r="DS555" i="80"/>
  <c r="DI555" i="80"/>
  <c r="DJ555" i="80" s="1"/>
  <c r="DL555" i="80" s="1"/>
  <c r="DF555" i="80"/>
  <c r="DG555" i="80" s="1"/>
  <c r="DE555" i="80"/>
  <c r="DB555" i="80"/>
  <c r="DC555" i="80" s="1"/>
  <c r="DA555" i="80"/>
  <c r="BV555" i="80"/>
  <c r="CR555" i="80" s="1"/>
  <c r="BP555" i="80"/>
  <c r="BR555" i="80" s="1"/>
  <c r="BJ555" i="80"/>
  <c r="BD555" i="80"/>
  <c r="BF555" i="80" s="1"/>
  <c r="AZ555" i="80"/>
  <c r="AV555" i="80"/>
  <c r="AS555" i="80"/>
  <c r="AR555" i="80"/>
  <c r="AO555" i="80"/>
  <c r="AP555" i="80" s="1"/>
  <c r="AK555" i="80"/>
  <c r="AL555" i="80" s="1"/>
  <c r="AJ555" i="80"/>
  <c r="AM555" i="80" s="1"/>
  <c r="AE555" i="80"/>
  <c r="AD555" i="80"/>
  <c r="AN555" i="80" s="1"/>
  <c r="AQ555" i="80" s="1"/>
  <c r="AC555" i="80"/>
  <c r="AA555" i="80"/>
  <c r="EA554" i="80"/>
  <c r="EB554" i="80" s="1"/>
  <c r="ED554" i="80" s="1"/>
  <c r="DX554" i="80"/>
  <c r="DY554" i="80" s="1"/>
  <c r="DW554" i="80"/>
  <c r="DT554" i="80"/>
  <c r="DU554" i="80" s="1"/>
  <c r="DS554" i="80"/>
  <c r="DI554" i="80"/>
  <c r="DJ554" i="80" s="1"/>
  <c r="DF554" i="80"/>
  <c r="DG554" i="80" s="1"/>
  <c r="DE554" i="80"/>
  <c r="DB554" i="80"/>
  <c r="DC554" i="80" s="1"/>
  <c r="DA554" i="80"/>
  <c r="BV554" i="80"/>
  <c r="BP554" i="80"/>
  <c r="BS554" i="80" s="1"/>
  <c r="BJ554" i="80"/>
  <c r="BD554" i="80"/>
  <c r="AV554" i="80"/>
  <c r="AS554" i="80"/>
  <c r="AX554" i="80" s="1"/>
  <c r="AR554" i="80"/>
  <c r="AK554" i="80"/>
  <c r="AL554" i="80" s="1"/>
  <c r="AJ554" i="80"/>
  <c r="AM554" i="80" s="1"/>
  <c r="AD554" i="80"/>
  <c r="AE554" i="80" s="1"/>
  <c r="AC554" i="80"/>
  <c r="AA554" i="80"/>
  <c r="EA553" i="80"/>
  <c r="EB553" i="80" s="1"/>
  <c r="DX553" i="80"/>
  <c r="DY553" i="80" s="1"/>
  <c r="DW553" i="80"/>
  <c r="DT553" i="80"/>
  <c r="DU553" i="80" s="1"/>
  <c r="DS553" i="80"/>
  <c r="DI553" i="80"/>
  <c r="DJ553" i="80" s="1"/>
  <c r="DF553" i="80"/>
  <c r="DG553" i="80" s="1"/>
  <c r="DE553" i="80"/>
  <c r="DB553" i="80"/>
  <c r="DC553" i="80" s="1"/>
  <c r="DA553" i="80"/>
  <c r="BV553" i="80"/>
  <c r="CB553" i="80" s="1"/>
  <c r="BP553" i="80"/>
  <c r="BJ553" i="80"/>
  <c r="BL553" i="80" s="1"/>
  <c r="BD553" i="80"/>
  <c r="BI553" i="80" s="1"/>
  <c r="AV553" i="80"/>
  <c r="AS553" i="80"/>
  <c r="AR553" i="80"/>
  <c r="AK553" i="80"/>
  <c r="AL553" i="80" s="1"/>
  <c r="AJ553" i="80"/>
  <c r="AM553" i="80" s="1"/>
  <c r="AD553" i="80"/>
  <c r="AZ553" i="80" s="1"/>
  <c r="BA553" i="80" s="1"/>
  <c r="BB553" i="80" s="1"/>
  <c r="AC553" i="80"/>
  <c r="AA553" i="80"/>
  <c r="EA552" i="80"/>
  <c r="EB552" i="80" s="1"/>
  <c r="DX552" i="80"/>
  <c r="DY552" i="80" s="1"/>
  <c r="DW552" i="80"/>
  <c r="DT552" i="80"/>
  <c r="DU552" i="80" s="1"/>
  <c r="DS552" i="80"/>
  <c r="DI552" i="80"/>
  <c r="DJ552" i="80" s="1"/>
  <c r="DF552" i="80"/>
  <c r="DG552" i="80" s="1"/>
  <c r="DE552" i="80"/>
  <c r="DB552" i="80"/>
  <c r="DC552" i="80" s="1"/>
  <c r="DA552" i="80"/>
  <c r="BV552" i="80"/>
  <c r="BP552" i="80"/>
  <c r="BJ552" i="80"/>
  <c r="BD552" i="80"/>
  <c r="AV552" i="80"/>
  <c r="AS552" i="80"/>
  <c r="AY552" i="80" s="1"/>
  <c r="AR552" i="80"/>
  <c r="AN552" i="80"/>
  <c r="AQ552" i="80" s="1"/>
  <c r="AK552" i="80"/>
  <c r="AL552" i="80" s="1"/>
  <c r="AJ552" i="80"/>
  <c r="AM552" i="80" s="1"/>
  <c r="AD552" i="80"/>
  <c r="AE552" i="80" s="1"/>
  <c r="AC552" i="80"/>
  <c r="AA552" i="80"/>
  <c r="EA551" i="80"/>
  <c r="EB551" i="80" s="1"/>
  <c r="DX551" i="80"/>
  <c r="DY551" i="80" s="1"/>
  <c r="DW551" i="80"/>
  <c r="DT551" i="80"/>
  <c r="DU551" i="80" s="1"/>
  <c r="DS551" i="80"/>
  <c r="DI551" i="80"/>
  <c r="DJ551" i="80" s="1"/>
  <c r="DL551" i="80" s="1"/>
  <c r="DF551" i="80"/>
  <c r="DG551" i="80" s="1"/>
  <c r="DE551" i="80"/>
  <c r="DB551" i="80"/>
  <c r="DC551" i="80" s="1"/>
  <c r="DA551" i="80"/>
  <c r="BV551" i="80"/>
  <c r="CB551" i="80" s="1"/>
  <c r="BP551" i="80"/>
  <c r="BR551" i="80" s="1"/>
  <c r="BJ551" i="80"/>
  <c r="BK551" i="80" s="1"/>
  <c r="BD551" i="80"/>
  <c r="BF551" i="80" s="1"/>
  <c r="AZ551" i="80"/>
  <c r="AV551" i="80"/>
  <c r="AS551" i="80"/>
  <c r="AR551" i="80"/>
  <c r="AO551" i="80"/>
  <c r="AP551" i="80" s="1"/>
  <c r="AK551" i="80"/>
  <c r="AL551" i="80" s="1"/>
  <c r="AJ551" i="80"/>
  <c r="AM551" i="80" s="1"/>
  <c r="AE551" i="80"/>
  <c r="AD551" i="80"/>
  <c r="AN551" i="80" s="1"/>
  <c r="AQ551" i="80" s="1"/>
  <c r="AC551" i="80"/>
  <c r="AA551" i="80"/>
  <c r="EA550" i="80"/>
  <c r="EB550" i="80" s="1"/>
  <c r="ED550" i="80" s="1"/>
  <c r="DX550" i="80"/>
  <c r="DY550" i="80" s="1"/>
  <c r="DW550" i="80"/>
  <c r="DT550" i="80"/>
  <c r="DU550" i="80" s="1"/>
  <c r="DS550" i="80"/>
  <c r="DI550" i="80"/>
  <c r="DJ550" i="80" s="1"/>
  <c r="DF550" i="80"/>
  <c r="DG550" i="80" s="1"/>
  <c r="DE550" i="80"/>
  <c r="DB550" i="80"/>
  <c r="DC550" i="80" s="1"/>
  <c r="DA550" i="80"/>
  <c r="BV550" i="80"/>
  <c r="BW550" i="80" s="1"/>
  <c r="BP550" i="80"/>
  <c r="BJ550" i="80"/>
  <c r="BD550" i="80"/>
  <c r="AV550" i="80"/>
  <c r="AS550" i="80"/>
  <c r="AR550" i="80"/>
  <c r="AK550" i="80"/>
  <c r="AL550" i="80" s="1"/>
  <c r="AJ550" i="80"/>
  <c r="AM550" i="80" s="1"/>
  <c r="AD550" i="80"/>
  <c r="AE550" i="80" s="1"/>
  <c r="AC550" i="80"/>
  <c r="AA550" i="80"/>
  <c r="EA549" i="80"/>
  <c r="EB549" i="80" s="1"/>
  <c r="DX549" i="80"/>
  <c r="DY549" i="80" s="1"/>
  <c r="DW549" i="80"/>
  <c r="DT549" i="80"/>
  <c r="DU549" i="80" s="1"/>
  <c r="DS549" i="80"/>
  <c r="DI549" i="80"/>
  <c r="DJ549" i="80" s="1"/>
  <c r="DF549" i="80"/>
  <c r="DG549" i="80" s="1"/>
  <c r="DE549" i="80"/>
  <c r="DB549" i="80"/>
  <c r="DC549" i="80" s="1"/>
  <c r="DA549" i="80"/>
  <c r="BV549" i="80"/>
  <c r="CB549" i="80" s="1"/>
  <c r="BP549" i="80"/>
  <c r="BR549" i="80" s="1"/>
  <c r="BJ549" i="80"/>
  <c r="BL549" i="80" s="1"/>
  <c r="BD549" i="80"/>
  <c r="AV549" i="80"/>
  <c r="AS549" i="80"/>
  <c r="AT549" i="80" s="1"/>
  <c r="AR549" i="80"/>
  <c r="AK549" i="80"/>
  <c r="AL549" i="80" s="1"/>
  <c r="AJ549" i="80"/>
  <c r="AM549" i="80" s="1"/>
  <c r="AD549" i="80"/>
  <c r="AZ549" i="80" s="1"/>
  <c r="AC549" i="80"/>
  <c r="AA549" i="80"/>
  <c r="EA548" i="80"/>
  <c r="EB548" i="80" s="1"/>
  <c r="DX548" i="80"/>
  <c r="DY548" i="80" s="1"/>
  <c r="DW548" i="80"/>
  <c r="DT548" i="80"/>
  <c r="DU548" i="80" s="1"/>
  <c r="DS548" i="80"/>
  <c r="DI548" i="80"/>
  <c r="DJ548" i="80" s="1"/>
  <c r="DF548" i="80"/>
  <c r="DG548" i="80" s="1"/>
  <c r="DE548" i="80"/>
  <c r="DB548" i="80"/>
  <c r="DC548" i="80" s="1"/>
  <c r="DA548" i="80"/>
  <c r="BV548" i="80"/>
  <c r="BP548" i="80"/>
  <c r="BJ548" i="80"/>
  <c r="BO548" i="80" s="1"/>
  <c r="BD548" i="80"/>
  <c r="BG548" i="80" s="1"/>
  <c r="AV548" i="80"/>
  <c r="AS548" i="80"/>
  <c r="AY548" i="80" s="1"/>
  <c r="AR548" i="80"/>
  <c r="AN548" i="80"/>
  <c r="AQ548" i="80" s="1"/>
  <c r="AK548" i="80"/>
  <c r="AL548" i="80" s="1"/>
  <c r="AJ548" i="80"/>
  <c r="AM548" i="80" s="1"/>
  <c r="AD548" i="80"/>
  <c r="AE548" i="80" s="1"/>
  <c r="AC548" i="80"/>
  <c r="AA548" i="80"/>
  <c r="EA547" i="80"/>
  <c r="EB547" i="80" s="1"/>
  <c r="EE547" i="80" s="1"/>
  <c r="DX547" i="80"/>
  <c r="DY547" i="80" s="1"/>
  <c r="DW547" i="80"/>
  <c r="DT547" i="80"/>
  <c r="DU547" i="80" s="1"/>
  <c r="DS547" i="80"/>
  <c r="DI547" i="80"/>
  <c r="DJ547" i="80" s="1"/>
  <c r="DL547" i="80" s="1"/>
  <c r="DF547" i="80"/>
  <c r="DG547" i="80" s="1"/>
  <c r="DE547" i="80"/>
  <c r="DB547" i="80"/>
  <c r="DC547" i="80" s="1"/>
  <c r="DA547" i="80"/>
  <c r="BV547" i="80"/>
  <c r="BP547" i="80"/>
  <c r="BR547" i="80" s="1"/>
  <c r="BJ547" i="80"/>
  <c r="BK547" i="80" s="1"/>
  <c r="BD547" i="80"/>
  <c r="BF547" i="80" s="1"/>
  <c r="AZ547" i="80"/>
  <c r="AV547" i="80"/>
  <c r="AS547" i="80"/>
  <c r="AU547" i="80" s="1"/>
  <c r="AR547" i="80"/>
  <c r="AO547" i="80"/>
  <c r="AP547" i="80" s="1"/>
  <c r="AK547" i="80"/>
  <c r="AL547" i="80" s="1"/>
  <c r="AJ547" i="80"/>
  <c r="AM547" i="80" s="1"/>
  <c r="AE547" i="80"/>
  <c r="AD547" i="80"/>
  <c r="AN547" i="80" s="1"/>
  <c r="AQ547" i="80" s="1"/>
  <c r="AC547" i="80"/>
  <c r="AA547" i="80"/>
  <c r="EA546" i="80"/>
  <c r="EB546" i="80" s="1"/>
  <c r="ED546" i="80" s="1"/>
  <c r="DX546" i="80"/>
  <c r="DY546" i="80" s="1"/>
  <c r="DW546" i="80"/>
  <c r="DT546" i="80"/>
  <c r="DU546" i="80" s="1"/>
  <c r="DS546" i="80"/>
  <c r="DI546" i="80"/>
  <c r="DJ546" i="80" s="1"/>
  <c r="DF546" i="80"/>
  <c r="DG546" i="80" s="1"/>
  <c r="DE546" i="80"/>
  <c r="DB546" i="80"/>
  <c r="DC546" i="80" s="1"/>
  <c r="DA546" i="80"/>
  <c r="BV546" i="80"/>
  <c r="BP546" i="80"/>
  <c r="BS546" i="80" s="1"/>
  <c r="BJ546" i="80"/>
  <c r="BK546" i="80" s="1"/>
  <c r="BD546" i="80"/>
  <c r="AV546" i="80"/>
  <c r="AS546" i="80"/>
  <c r="AX546" i="80" s="1"/>
  <c r="AR546" i="80"/>
  <c r="AK546" i="80"/>
  <c r="AL546" i="80" s="1"/>
  <c r="AJ546" i="80"/>
  <c r="AM546" i="80" s="1"/>
  <c r="AD546" i="80"/>
  <c r="AE546" i="80" s="1"/>
  <c r="AC546" i="80"/>
  <c r="AA546" i="80"/>
  <c r="EA545" i="80"/>
  <c r="EB545" i="80" s="1"/>
  <c r="DX545" i="80"/>
  <c r="DY545" i="80" s="1"/>
  <c r="DW545" i="80"/>
  <c r="DT545" i="80"/>
  <c r="DU545" i="80" s="1"/>
  <c r="DS545" i="80"/>
  <c r="DI545" i="80"/>
  <c r="DJ545" i="80" s="1"/>
  <c r="DF545" i="80"/>
  <c r="DG545" i="80" s="1"/>
  <c r="DE545" i="80"/>
  <c r="DB545" i="80"/>
  <c r="DC545" i="80" s="1"/>
  <c r="DA545" i="80"/>
  <c r="BV545" i="80"/>
  <c r="CB545" i="80" s="1"/>
  <c r="BP545" i="80"/>
  <c r="BU545" i="80" s="1"/>
  <c r="BJ545" i="80"/>
  <c r="BL545" i="80" s="1"/>
  <c r="BD545" i="80"/>
  <c r="AV545" i="80"/>
  <c r="AS545" i="80"/>
  <c r="AR545" i="80"/>
  <c r="AK545" i="80"/>
  <c r="AL545" i="80" s="1"/>
  <c r="AJ545" i="80"/>
  <c r="AM545" i="80" s="1"/>
  <c r="AD545" i="80"/>
  <c r="AZ545" i="80" s="1"/>
  <c r="BA545" i="80" s="1"/>
  <c r="BB545" i="80" s="1"/>
  <c r="AC545" i="80"/>
  <c r="AA545" i="80"/>
  <c r="EA544" i="80"/>
  <c r="EB544" i="80" s="1"/>
  <c r="DX544" i="80"/>
  <c r="DY544" i="80" s="1"/>
  <c r="DW544" i="80"/>
  <c r="DT544" i="80"/>
  <c r="DU544" i="80" s="1"/>
  <c r="DS544" i="80"/>
  <c r="DI544" i="80"/>
  <c r="DJ544" i="80" s="1"/>
  <c r="DF544" i="80"/>
  <c r="DG544" i="80" s="1"/>
  <c r="DE544" i="80"/>
  <c r="DB544" i="80"/>
  <c r="DC544" i="80" s="1"/>
  <c r="DA544" i="80"/>
  <c r="BV544" i="80"/>
  <c r="BP544" i="80"/>
  <c r="BJ544" i="80"/>
  <c r="BL544" i="80" s="1"/>
  <c r="BD544" i="80"/>
  <c r="AV544" i="80"/>
  <c r="AS544" i="80"/>
  <c r="AY544" i="80" s="1"/>
  <c r="AR544" i="80"/>
  <c r="AN544" i="80"/>
  <c r="AQ544" i="80" s="1"/>
  <c r="AK544" i="80"/>
  <c r="AL544" i="80" s="1"/>
  <c r="AJ544" i="80"/>
  <c r="AM544" i="80" s="1"/>
  <c r="AD544" i="80"/>
  <c r="AE544" i="80" s="1"/>
  <c r="AC544" i="80"/>
  <c r="AA544" i="80"/>
  <c r="EA543" i="80"/>
  <c r="EB543" i="80" s="1"/>
  <c r="EE543" i="80" s="1"/>
  <c r="DX543" i="80"/>
  <c r="DY543" i="80" s="1"/>
  <c r="DW543" i="80"/>
  <c r="DT543" i="80"/>
  <c r="DU543" i="80" s="1"/>
  <c r="DS543" i="80"/>
  <c r="DI543" i="80"/>
  <c r="DJ543" i="80" s="1"/>
  <c r="DL543" i="80" s="1"/>
  <c r="DF543" i="80"/>
  <c r="DG543" i="80" s="1"/>
  <c r="DE543" i="80"/>
  <c r="DB543" i="80"/>
  <c r="DC543" i="80" s="1"/>
  <c r="DA543" i="80"/>
  <c r="BV543" i="80"/>
  <c r="BX543" i="80" s="1"/>
  <c r="BP543" i="80"/>
  <c r="BR543" i="80" s="1"/>
  <c r="BJ543" i="80"/>
  <c r="BD543" i="80"/>
  <c r="BF543" i="80" s="1"/>
  <c r="AZ543" i="80"/>
  <c r="AV543" i="80"/>
  <c r="AS543" i="80"/>
  <c r="AU543" i="80" s="1"/>
  <c r="AR543" i="80"/>
  <c r="AO543" i="80"/>
  <c r="AP543" i="80" s="1"/>
  <c r="AK543" i="80"/>
  <c r="AL543" i="80" s="1"/>
  <c r="AJ543" i="80"/>
  <c r="AM543" i="80" s="1"/>
  <c r="AE543" i="80"/>
  <c r="AD543" i="80"/>
  <c r="AN543" i="80" s="1"/>
  <c r="AQ543" i="80" s="1"/>
  <c r="AC543" i="80"/>
  <c r="AA543" i="80"/>
  <c r="EA542" i="80"/>
  <c r="EB542" i="80" s="1"/>
  <c r="ED542" i="80" s="1"/>
  <c r="DX542" i="80"/>
  <c r="DY542" i="80" s="1"/>
  <c r="DW542" i="80"/>
  <c r="DT542" i="80"/>
  <c r="DU542" i="80" s="1"/>
  <c r="DS542" i="80"/>
  <c r="DI542" i="80"/>
  <c r="DJ542" i="80" s="1"/>
  <c r="DF542" i="80"/>
  <c r="DG542" i="80" s="1"/>
  <c r="DE542" i="80"/>
  <c r="DB542" i="80"/>
  <c r="DC542" i="80" s="1"/>
  <c r="DA542" i="80"/>
  <c r="BV542" i="80"/>
  <c r="BP542" i="80"/>
  <c r="BR542" i="80" s="1"/>
  <c r="BJ542" i="80"/>
  <c r="BM542" i="80" s="1"/>
  <c r="BD542" i="80"/>
  <c r="AV542" i="80"/>
  <c r="AS542" i="80"/>
  <c r="AX542" i="80" s="1"/>
  <c r="AR542" i="80"/>
  <c r="AK542" i="80"/>
  <c r="AL542" i="80" s="1"/>
  <c r="AJ542" i="80"/>
  <c r="AM542" i="80" s="1"/>
  <c r="AD542" i="80"/>
  <c r="AE542" i="80" s="1"/>
  <c r="AC542" i="80"/>
  <c r="AA542" i="80"/>
  <c r="EA541" i="80"/>
  <c r="EB541" i="80" s="1"/>
  <c r="DX541" i="80"/>
  <c r="DY541" i="80" s="1"/>
  <c r="DW541" i="80"/>
  <c r="DT541" i="80"/>
  <c r="DU541" i="80" s="1"/>
  <c r="DS541" i="80"/>
  <c r="DI541" i="80"/>
  <c r="DJ541" i="80" s="1"/>
  <c r="DF541" i="80"/>
  <c r="DG541" i="80" s="1"/>
  <c r="DE541" i="80"/>
  <c r="DB541" i="80"/>
  <c r="DC541" i="80" s="1"/>
  <c r="DA541" i="80"/>
  <c r="BV541" i="80"/>
  <c r="CB541" i="80" s="1"/>
  <c r="BP541" i="80"/>
  <c r="BU541" i="80" s="1"/>
  <c r="BJ541" i="80"/>
  <c r="BL541" i="80" s="1"/>
  <c r="BD541" i="80"/>
  <c r="AV541" i="80"/>
  <c r="AS541" i="80"/>
  <c r="AX541" i="80" s="1"/>
  <c r="AR541" i="80"/>
  <c r="AK541" i="80"/>
  <c r="AL541" i="80" s="1"/>
  <c r="AJ541" i="80"/>
  <c r="AM541" i="80" s="1"/>
  <c r="AD541" i="80"/>
  <c r="AZ541" i="80" s="1"/>
  <c r="AC541" i="80"/>
  <c r="AA541" i="80"/>
  <c r="EA540" i="80"/>
  <c r="EB540" i="80" s="1"/>
  <c r="DX540" i="80"/>
  <c r="DY540" i="80" s="1"/>
  <c r="DW540" i="80"/>
  <c r="DT540" i="80"/>
  <c r="DU540" i="80" s="1"/>
  <c r="DS540" i="80"/>
  <c r="DI540" i="80"/>
  <c r="DJ540" i="80" s="1"/>
  <c r="DM540" i="80" s="1"/>
  <c r="DF540" i="80"/>
  <c r="DG540" i="80" s="1"/>
  <c r="DE540" i="80"/>
  <c r="DB540" i="80"/>
  <c r="DC540" i="80" s="1"/>
  <c r="DA540" i="80"/>
  <c r="BV540" i="80"/>
  <c r="BP540" i="80"/>
  <c r="BJ540" i="80"/>
  <c r="BD540" i="80"/>
  <c r="BG540" i="80" s="1"/>
  <c r="AV540" i="80"/>
  <c r="AS540" i="80"/>
  <c r="AY540" i="80" s="1"/>
  <c r="AR540" i="80"/>
  <c r="AN540" i="80"/>
  <c r="AQ540" i="80" s="1"/>
  <c r="AK540" i="80"/>
  <c r="AL540" i="80" s="1"/>
  <c r="AJ540" i="80"/>
  <c r="AM540" i="80" s="1"/>
  <c r="AD540" i="80"/>
  <c r="AE540" i="80" s="1"/>
  <c r="AC540" i="80"/>
  <c r="AA540" i="80"/>
  <c r="EA539" i="80"/>
  <c r="EB539" i="80" s="1"/>
  <c r="DX539" i="80"/>
  <c r="DY539" i="80" s="1"/>
  <c r="DW539" i="80"/>
  <c r="DT539" i="80"/>
  <c r="DU539" i="80" s="1"/>
  <c r="DS539" i="80"/>
  <c r="DI539" i="80"/>
  <c r="DJ539" i="80" s="1"/>
  <c r="DL539" i="80" s="1"/>
  <c r="DF539" i="80"/>
  <c r="DG539" i="80" s="1"/>
  <c r="DE539" i="80"/>
  <c r="DB539" i="80"/>
  <c r="DC539" i="80" s="1"/>
  <c r="DA539" i="80"/>
  <c r="BV539" i="80"/>
  <c r="CA539" i="80" s="1"/>
  <c r="BP539" i="80"/>
  <c r="BR539" i="80" s="1"/>
  <c r="BJ539" i="80"/>
  <c r="BD539" i="80"/>
  <c r="BF539" i="80" s="1"/>
  <c r="AZ539" i="80"/>
  <c r="AV539" i="80"/>
  <c r="AS539" i="80"/>
  <c r="AR539" i="80"/>
  <c r="AO539" i="80"/>
  <c r="AP539" i="80" s="1"/>
  <c r="AK539" i="80"/>
  <c r="AL539" i="80" s="1"/>
  <c r="AJ539" i="80"/>
  <c r="AM539" i="80" s="1"/>
  <c r="AE539" i="80"/>
  <c r="AD539" i="80"/>
  <c r="AN539" i="80" s="1"/>
  <c r="AQ539" i="80" s="1"/>
  <c r="AC539" i="80"/>
  <c r="AA539" i="80"/>
  <c r="EA538" i="80"/>
  <c r="EB538" i="80" s="1"/>
  <c r="DX538" i="80"/>
  <c r="DY538" i="80" s="1"/>
  <c r="DW538" i="80"/>
  <c r="DT538" i="80"/>
  <c r="DU538" i="80" s="1"/>
  <c r="DS538" i="80"/>
  <c r="DI538" i="80"/>
  <c r="DJ538" i="80" s="1"/>
  <c r="DM538" i="80" s="1"/>
  <c r="DF538" i="80"/>
  <c r="DG538" i="80" s="1"/>
  <c r="DE538" i="80"/>
  <c r="DB538" i="80"/>
  <c r="DC538" i="80" s="1"/>
  <c r="DA538" i="80"/>
  <c r="BV538" i="80"/>
  <c r="CA538" i="80" s="1"/>
  <c r="BP538" i="80"/>
  <c r="BJ538" i="80"/>
  <c r="BD538" i="80"/>
  <c r="AV538" i="80"/>
  <c r="AS538" i="80"/>
  <c r="AX538" i="80" s="1"/>
  <c r="AR538" i="80"/>
  <c r="AK538" i="80"/>
  <c r="AL538" i="80" s="1"/>
  <c r="AJ538" i="80"/>
  <c r="AM538" i="80" s="1"/>
  <c r="AD538" i="80"/>
  <c r="AE538" i="80" s="1"/>
  <c r="AC538" i="80"/>
  <c r="AA538" i="80"/>
  <c r="EA537" i="80"/>
  <c r="EB537" i="80" s="1"/>
  <c r="EE537" i="80" s="1"/>
  <c r="DX537" i="80"/>
  <c r="DY537" i="80" s="1"/>
  <c r="DW537" i="80"/>
  <c r="DT537" i="80"/>
  <c r="DU537" i="80" s="1"/>
  <c r="DS537" i="80"/>
  <c r="DI537" i="80"/>
  <c r="DJ537" i="80" s="1"/>
  <c r="DL537" i="80" s="1"/>
  <c r="DF537" i="80"/>
  <c r="DG537" i="80" s="1"/>
  <c r="DE537" i="80"/>
  <c r="DB537" i="80"/>
  <c r="DC537" i="80" s="1"/>
  <c r="DA537" i="80"/>
  <c r="BV537" i="80"/>
  <c r="BZ537" i="80" s="1"/>
  <c r="BP537" i="80"/>
  <c r="BR537" i="80" s="1"/>
  <c r="BJ537" i="80"/>
  <c r="BD537" i="80"/>
  <c r="AV537" i="80"/>
  <c r="AS537" i="80"/>
  <c r="AR537" i="80"/>
  <c r="AK537" i="80"/>
  <c r="AL537" i="80" s="1"/>
  <c r="AJ537" i="80"/>
  <c r="AM537" i="80" s="1"/>
  <c r="AD537" i="80"/>
  <c r="AC537" i="80"/>
  <c r="AA537" i="80"/>
  <c r="EA536" i="80"/>
  <c r="EB536" i="80" s="1"/>
  <c r="ED536" i="80" s="1"/>
  <c r="DX536" i="80"/>
  <c r="DY536" i="80" s="1"/>
  <c r="DW536" i="80"/>
  <c r="DT536" i="80"/>
  <c r="DU536" i="80" s="1"/>
  <c r="DS536" i="80"/>
  <c r="DI536" i="80"/>
  <c r="DJ536" i="80" s="1"/>
  <c r="DM536" i="80" s="1"/>
  <c r="DF536" i="80"/>
  <c r="DG536" i="80" s="1"/>
  <c r="DE536" i="80"/>
  <c r="DB536" i="80"/>
  <c r="DC536" i="80" s="1"/>
  <c r="DA536" i="80"/>
  <c r="BV536" i="80"/>
  <c r="CB536" i="80" s="1"/>
  <c r="BP536" i="80"/>
  <c r="BJ536" i="80"/>
  <c r="BL536" i="80" s="1"/>
  <c r="BD536" i="80"/>
  <c r="AV536" i="80"/>
  <c r="AS536" i="80"/>
  <c r="AR536" i="80"/>
  <c r="AN536" i="80"/>
  <c r="AQ536" i="80" s="1"/>
  <c r="AK536" i="80"/>
  <c r="AL536" i="80" s="1"/>
  <c r="AJ536" i="80"/>
  <c r="AM536" i="80" s="1"/>
  <c r="AD536" i="80"/>
  <c r="AE536" i="80" s="1"/>
  <c r="AC536" i="80"/>
  <c r="AA536" i="80"/>
  <c r="EA535" i="80"/>
  <c r="EB535" i="80" s="1"/>
  <c r="DX535" i="80"/>
  <c r="DY535" i="80" s="1"/>
  <c r="DW535" i="80"/>
  <c r="DT535" i="80"/>
  <c r="DU535" i="80" s="1"/>
  <c r="DS535" i="80"/>
  <c r="DI535" i="80"/>
  <c r="DJ535" i="80" s="1"/>
  <c r="DN535" i="80" s="1"/>
  <c r="DF535" i="80"/>
  <c r="DG535" i="80" s="1"/>
  <c r="DE535" i="80"/>
  <c r="DB535" i="80"/>
  <c r="DC535" i="80" s="1"/>
  <c r="DA535" i="80"/>
  <c r="BV535" i="80"/>
  <c r="BP535" i="80"/>
  <c r="BT535" i="80" s="1"/>
  <c r="BJ535" i="80"/>
  <c r="BD535" i="80"/>
  <c r="BH535" i="80" s="1"/>
  <c r="AZ535" i="80"/>
  <c r="AV535" i="80"/>
  <c r="AS535" i="80"/>
  <c r="AR535" i="80"/>
  <c r="AO535" i="80"/>
  <c r="AP535" i="80" s="1"/>
  <c r="AK535" i="80"/>
  <c r="AL535" i="80" s="1"/>
  <c r="AJ535" i="80"/>
  <c r="AM535" i="80" s="1"/>
  <c r="AE535" i="80"/>
  <c r="AD535" i="80"/>
  <c r="AN535" i="80" s="1"/>
  <c r="AQ535" i="80" s="1"/>
  <c r="AC535" i="80"/>
  <c r="AA535" i="80"/>
  <c r="EA534" i="80"/>
  <c r="EB534" i="80" s="1"/>
  <c r="EF534" i="80" s="1"/>
  <c r="DX534" i="80"/>
  <c r="DY534" i="80" s="1"/>
  <c r="DW534" i="80"/>
  <c r="DT534" i="80"/>
  <c r="DU534" i="80" s="1"/>
  <c r="DS534" i="80"/>
  <c r="DI534" i="80"/>
  <c r="DJ534" i="80" s="1"/>
  <c r="DM534" i="80" s="1"/>
  <c r="DF534" i="80"/>
  <c r="DG534" i="80" s="1"/>
  <c r="DE534" i="80"/>
  <c r="DB534" i="80"/>
  <c r="DC534" i="80" s="1"/>
  <c r="DA534" i="80"/>
  <c r="BV534" i="80"/>
  <c r="BP534" i="80"/>
  <c r="BJ534" i="80"/>
  <c r="BO534" i="80" s="1"/>
  <c r="BD534" i="80"/>
  <c r="BI534" i="80" s="1"/>
  <c r="AV534" i="80"/>
  <c r="AS534" i="80"/>
  <c r="CK534" i="80" s="1"/>
  <c r="AR534" i="80"/>
  <c r="AK534" i="80"/>
  <c r="AL534" i="80" s="1"/>
  <c r="AJ534" i="80"/>
  <c r="AM534" i="80" s="1"/>
  <c r="AD534" i="80"/>
  <c r="AE534" i="80" s="1"/>
  <c r="AC534" i="80"/>
  <c r="AA534" i="80"/>
  <c r="EA533" i="80"/>
  <c r="EB533" i="80" s="1"/>
  <c r="EE533" i="80" s="1"/>
  <c r="DX533" i="80"/>
  <c r="DY533" i="80" s="1"/>
  <c r="DW533" i="80"/>
  <c r="DT533" i="80"/>
  <c r="DU533" i="80" s="1"/>
  <c r="DS533" i="80"/>
  <c r="DI533" i="80"/>
  <c r="DJ533" i="80" s="1"/>
  <c r="DF533" i="80"/>
  <c r="DG533" i="80" s="1"/>
  <c r="DE533" i="80"/>
  <c r="DB533" i="80"/>
  <c r="DC533" i="80" s="1"/>
  <c r="DA533" i="80"/>
  <c r="BV533" i="80"/>
  <c r="BZ533" i="80" s="1"/>
  <c r="BP533" i="80"/>
  <c r="BJ533" i="80"/>
  <c r="BN533" i="80" s="1"/>
  <c r="BD533" i="80"/>
  <c r="BH533" i="80" s="1"/>
  <c r="AV533" i="80"/>
  <c r="AS533" i="80"/>
  <c r="AY533" i="80" s="1"/>
  <c r="AR533" i="80"/>
  <c r="AK533" i="80"/>
  <c r="AL533" i="80" s="1"/>
  <c r="AJ533" i="80"/>
  <c r="AM533" i="80" s="1"/>
  <c r="AD533" i="80"/>
  <c r="AC533" i="80"/>
  <c r="AA533" i="80"/>
  <c r="EA532" i="80"/>
  <c r="EB532" i="80" s="1"/>
  <c r="DX532" i="80"/>
  <c r="DY532" i="80" s="1"/>
  <c r="DW532" i="80"/>
  <c r="DT532" i="80"/>
  <c r="DU532" i="80" s="1"/>
  <c r="DS532" i="80"/>
  <c r="DI532" i="80"/>
  <c r="DJ532" i="80" s="1"/>
  <c r="DM532" i="80" s="1"/>
  <c r="DF532" i="80"/>
  <c r="DG532" i="80" s="1"/>
  <c r="DE532" i="80"/>
  <c r="DB532" i="80"/>
  <c r="DC532" i="80" s="1"/>
  <c r="DA532" i="80"/>
  <c r="BV532" i="80"/>
  <c r="BP532" i="80"/>
  <c r="BU532" i="80" s="1"/>
  <c r="BJ532" i="80"/>
  <c r="BD532" i="80"/>
  <c r="AV532" i="80"/>
  <c r="AS532" i="80"/>
  <c r="CK532" i="80" s="1"/>
  <c r="AR532" i="80"/>
  <c r="AN532" i="80"/>
  <c r="AQ532" i="80" s="1"/>
  <c r="AK532" i="80"/>
  <c r="AL532" i="80" s="1"/>
  <c r="AJ532" i="80"/>
  <c r="AM532" i="80" s="1"/>
  <c r="AD532" i="80"/>
  <c r="AE532" i="80" s="1"/>
  <c r="AC532" i="80"/>
  <c r="AA532" i="80"/>
  <c r="EA531" i="80"/>
  <c r="EB531" i="80" s="1"/>
  <c r="DX531" i="80"/>
  <c r="DY531" i="80" s="1"/>
  <c r="DW531" i="80"/>
  <c r="DT531" i="80"/>
  <c r="DU531" i="80" s="1"/>
  <c r="DS531" i="80"/>
  <c r="DI531" i="80"/>
  <c r="DJ531" i="80" s="1"/>
  <c r="DF531" i="80"/>
  <c r="DG531" i="80" s="1"/>
  <c r="DE531" i="80"/>
  <c r="DB531" i="80"/>
  <c r="DC531" i="80" s="1"/>
  <c r="DA531" i="80"/>
  <c r="BV531" i="80"/>
  <c r="BP531" i="80"/>
  <c r="BT531" i="80" s="1"/>
  <c r="BJ531" i="80"/>
  <c r="BD531" i="80"/>
  <c r="BH531" i="80" s="1"/>
  <c r="AZ531" i="80"/>
  <c r="AV531" i="80"/>
  <c r="AS531" i="80"/>
  <c r="AR531" i="80"/>
  <c r="AO531" i="80"/>
  <c r="AP531" i="80" s="1"/>
  <c r="AK531" i="80"/>
  <c r="AL531" i="80" s="1"/>
  <c r="AJ531" i="80"/>
  <c r="AM531" i="80" s="1"/>
  <c r="AE531" i="80"/>
  <c r="AD531" i="80"/>
  <c r="AN531" i="80" s="1"/>
  <c r="AQ531" i="80" s="1"/>
  <c r="AC531" i="80"/>
  <c r="AA531" i="80"/>
  <c r="EA530" i="80"/>
  <c r="EB530" i="80" s="1"/>
  <c r="EF530" i="80" s="1"/>
  <c r="DX530" i="80"/>
  <c r="DY530" i="80" s="1"/>
  <c r="DW530" i="80"/>
  <c r="DT530" i="80"/>
  <c r="DU530" i="80" s="1"/>
  <c r="DS530" i="80"/>
  <c r="DI530" i="80"/>
  <c r="DJ530" i="80" s="1"/>
  <c r="DF530" i="80"/>
  <c r="DG530" i="80" s="1"/>
  <c r="DE530" i="80"/>
  <c r="DB530" i="80"/>
  <c r="DC530" i="80" s="1"/>
  <c r="DA530" i="80"/>
  <c r="BV530" i="80"/>
  <c r="BP530" i="80"/>
  <c r="BJ530" i="80"/>
  <c r="BD530" i="80"/>
  <c r="BI530" i="80" s="1"/>
  <c r="AV530" i="80"/>
  <c r="AS530" i="80"/>
  <c r="AR530" i="80"/>
  <c r="AK530" i="80"/>
  <c r="AL530" i="80" s="1"/>
  <c r="AJ530" i="80"/>
  <c r="AM530" i="80" s="1"/>
  <c r="AD530" i="80"/>
  <c r="AC530" i="80"/>
  <c r="AA530" i="80"/>
  <c r="EA529" i="80"/>
  <c r="EB529" i="80" s="1"/>
  <c r="DX529" i="80"/>
  <c r="DY529" i="80" s="1"/>
  <c r="DW529" i="80"/>
  <c r="DT529" i="80"/>
  <c r="DU529" i="80" s="1"/>
  <c r="DS529" i="80"/>
  <c r="DI529" i="80"/>
  <c r="DJ529" i="80" s="1"/>
  <c r="DN529" i="80" s="1"/>
  <c r="DO529" i="80" s="1"/>
  <c r="DF529" i="80"/>
  <c r="DG529" i="80" s="1"/>
  <c r="DE529" i="80"/>
  <c r="DB529" i="80"/>
  <c r="DC529" i="80" s="1"/>
  <c r="DA529" i="80"/>
  <c r="BV529" i="80"/>
  <c r="BZ529" i="80" s="1"/>
  <c r="BP529" i="80"/>
  <c r="BJ529" i="80"/>
  <c r="BL529" i="80" s="1"/>
  <c r="BD529" i="80"/>
  <c r="AV529" i="80"/>
  <c r="AS529" i="80"/>
  <c r="AX529" i="80" s="1"/>
  <c r="AR529" i="80"/>
  <c r="AK529" i="80"/>
  <c r="AL529" i="80" s="1"/>
  <c r="AJ529" i="80"/>
  <c r="AM529" i="80" s="1"/>
  <c r="AE529" i="80"/>
  <c r="AD529" i="80"/>
  <c r="AC529" i="80"/>
  <c r="AA529" i="80"/>
  <c r="EA528" i="80"/>
  <c r="EB528" i="80" s="1"/>
  <c r="EF528" i="80" s="1"/>
  <c r="EG528" i="80" s="1"/>
  <c r="DX528" i="80"/>
  <c r="DY528" i="80" s="1"/>
  <c r="DW528" i="80"/>
  <c r="DT528" i="80"/>
  <c r="DU528" i="80" s="1"/>
  <c r="DS528" i="80"/>
  <c r="DI528" i="80"/>
  <c r="DJ528" i="80" s="1"/>
  <c r="DM528" i="80" s="1"/>
  <c r="DF528" i="80"/>
  <c r="DG528" i="80" s="1"/>
  <c r="DE528" i="80"/>
  <c r="DB528" i="80"/>
  <c r="DC528" i="80" s="1"/>
  <c r="DA528" i="80"/>
  <c r="BV528" i="80"/>
  <c r="BZ528" i="80" s="1"/>
  <c r="BP528" i="80"/>
  <c r="BJ528" i="80"/>
  <c r="BF528" i="80"/>
  <c r="BD528" i="80"/>
  <c r="BH528" i="80" s="1"/>
  <c r="AV528" i="80"/>
  <c r="AS528" i="80"/>
  <c r="AR528" i="80"/>
  <c r="AK528" i="80"/>
  <c r="AL528" i="80" s="1"/>
  <c r="AJ528" i="80"/>
  <c r="AM528" i="80" s="1"/>
  <c r="AD528" i="80"/>
  <c r="AE528" i="80" s="1"/>
  <c r="AC528" i="80"/>
  <c r="AA528" i="80"/>
  <c r="EA527" i="80"/>
  <c r="EB527" i="80" s="1"/>
  <c r="DX527" i="80"/>
  <c r="DY527" i="80" s="1"/>
  <c r="DW527" i="80"/>
  <c r="DT527" i="80"/>
  <c r="DU527" i="80" s="1"/>
  <c r="DS527" i="80"/>
  <c r="DI527" i="80"/>
  <c r="DJ527" i="80" s="1"/>
  <c r="DF527" i="80"/>
  <c r="DG527" i="80" s="1"/>
  <c r="DE527" i="80"/>
  <c r="DB527" i="80"/>
  <c r="DC527" i="80" s="1"/>
  <c r="DA527" i="80"/>
  <c r="BV527" i="80"/>
  <c r="CB527" i="80" s="1"/>
  <c r="BP527" i="80"/>
  <c r="BR527" i="80" s="1"/>
  <c r="BJ527" i="80"/>
  <c r="BD527" i="80"/>
  <c r="AV527" i="80"/>
  <c r="AS527" i="80"/>
  <c r="AR527" i="80"/>
  <c r="AO527" i="80"/>
  <c r="AP527" i="80" s="1"/>
  <c r="AK527" i="80"/>
  <c r="AL527" i="80" s="1"/>
  <c r="AJ527" i="80"/>
  <c r="AM527" i="80" s="1"/>
  <c r="AE527" i="80"/>
  <c r="AD527" i="80"/>
  <c r="AZ527" i="80" s="1"/>
  <c r="AC527" i="80"/>
  <c r="AA527" i="80"/>
  <c r="EA526" i="80"/>
  <c r="EB526" i="80" s="1"/>
  <c r="DX526" i="80"/>
  <c r="DY526" i="80" s="1"/>
  <c r="DW526" i="80"/>
  <c r="DT526" i="80"/>
  <c r="DU526" i="80" s="1"/>
  <c r="DS526" i="80"/>
  <c r="DI526" i="80"/>
  <c r="DJ526" i="80" s="1"/>
  <c r="DF526" i="80"/>
  <c r="DG526" i="80" s="1"/>
  <c r="DE526" i="80"/>
  <c r="DB526" i="80"/>
  <c r="DC526" i="80" s="1"/>
  <c r="DA526" i="80"/>
  <c r="BV526" i="80"/>
  <c r="BZ526" i="80" s="1"/>
  <c r="BP526" i="80"/>
  <c r="BJ526" i="80"/>
  <c r="BN526" i="80" s="1"/>
  <c r="BD526" i="80"/>
  <c r="AV526" i="80"/>
  <c r="AS526" i="80"/>
  <c r="AR526" i="80"/>
  <c r="AK526" i="80"/>
  <c r="AL526" i="80" s="1"/>
  <c r="AJ526" i="80"/>
  <c r="AM526" i="80" s="1"/>
  <c r="AD526" i="80"/>
  <c r="AC526" i="80"/>
  <c r="AA526" i="80"/>
  <c r="EA525" i="80"/>
  <c r="EB525" i="80" s="1"/>
  <c r="EC525" i="80" s="1"/>
  <c r="DX525" i="80"/>
  <c r="DY525" i="80" s="1"/>
  <c r="DW525" i="80"/>
  <c r="DT525" i="80"/>
  <c r="DU525" i="80" s="1"/>
  <c r="DS525" i="80"/>
  <c r="DI525" i="80"/>
  <c r="DJ525" i="80" s="1"/>
  <c r="DF525" i="80"/>
  <c r="DG525" i="80" s="1"/>
  <c r="DE525" i="80"/>
  <c r="DB525" i="80"/>
  <c r="DC525" i="80" s="1"/>
  <c r="DA525" i="80"/>
  <c r="BV525" i="80"/>
  <c r="BP525" i="80"/>
  <c r="BU525" i="80" s="1"/>
  <c r="BJ525" i="80"/>
  <c r="BD525" i="80"/>
  <c r="AV525" i="80"/>
  <c r="AS525" i="80"/>
  <c r="CK525" i="80" s="1"/>
  <c r="AR525" i="80"/>
  <c r="AK525" i="80"/>
  <c r="AL525" i="80" s="1"/>
  <c r="AJ525" i="80"/>
  <c r="AM525" i="80" s="1"/>
  <c r="AD525" i="80"/>
  <c r="AZ525" i="80" s="1"/>
  <c r="AC525" i="80"/>
  <c r="AA525" i="80"/>
  <c r="EA524" i="80"/>
  <c r="EB524" i="80" s="1"/>
  <c r="DX524" i="80"/>
  <c r="DY524" i="80" s="1"/>
  <c r="DW524" i="80"/>
  <c r="DT524" i="80"/>
  <c r="DU524" i="80" s="1"/>
  <c r="DS524" i="80"/>
  <c r="DI524" i="80"/>
  <c r="DJ524" i="80" s="1"/>
  <c r="DN524" i="80" s="1"/>
  <c r="DF524" i="80"/>
  <c r="DG524" i="80" s="1"/>
  <c r="DE524" i="80"/>
  <c r="DB524" i="80"/>
  <c r="DC524" i="80" s="1"/>
  <c r="DA524" i="80"/>
  <c r="BV524" i="80"/>
  <c r="BP524" i="80"/>
  <c r="BT524" i="80" s="1"/>
  <c r="BJ524" i="80"/>
  <c r="BD524" i="80"/>
  <c r="BH524" i="80" s="1"/>
  <c r="AV524" i="80"/>
  <c r="AS524" i="80"/>
  <c r="AR524" i="80"/>
  <c r="AK524" i="80"/>
  <c r="AL524" i="80" s="1"/>
  <c r="AJ524" i="80"/>
  <c r="AM524" i="80" s="1"/>
  <c r="AD524" i="80"/>
  <c r="AZ524" i="80" s="1"/>
  <c r="AC524" i="80"/>
  <c r="AA524" i="80"/>
  <c r="EA523" i="80"/>
  <c r="EB523" i="80" s="1"/>
  <c r="EF523" i="80" s="1"/>
  <c r="DX523" i="80"/>
  <c r="DY523" i="80" s="1"/>
  <c r="DW523" i="80"/>
  <c r="DT523" i="80"/>
  <c r="DU523" i="80" s="1"/>
  <c r="DS523" i="80"/>
  <c r="DI523" i="80"/>
  <c r="DJ523" i="80" s="1"/>
  <c r="DF523" i="80"/>
  <c r="DG523" i="80" s="1"/>
  <c r="DE523" i="80"/>
  <c r="DB523" i="80"/>
  <c r="DC523" i="80" s="1"/>
  <c r="DA523" i="80"/>
  <c r="BV523" i="80"/>
  <c r="BP523" i="80"/>
  <c r="BJ523" i="80"/>
  <c r="BK523" i="80" s="1"/>
  <c r="BD523" i="80"/>
  <c r="AV523" i="80"/>
  <c r="AS523" i="80"/>
  <c r="AY523" i="80" s="1"/>
  <c r="AR523" i="80"/>
  <c r="AO523" i="80"/>
  <c r="AP523" i="80" s="1"/>
  <c r="AK523" i="80"/>
  <c r="AL523" i="80" s="1"/>
  <c r="AJ523" i="80"/>
  <c r="AM523" i="80" s="1"/>
  <c r="AE523" i="80"/>
  <c r="AD523" i="80"/>
  <c r="AZ523" i="80" s="1"/>
  <c r="AC523" i="80"/>
  <c r="AA523" i="80"/>
  <c r="EA522" i="80"/>
  <c r="EB522" i="80" s="1"/>
  <c r="DX522" i="80"/>
  <c r="DY522" i="80" s="1"/>
  <c r="DW522" i="80"/>
  <c r="DT522" i="80"/>
  <c r="DU522" i="80" s="1"/>
  <c r="DS522" i="80"/>
  <c r="DI522" i="80"/>
  <c r="DJ522" i="80" s="1"/>
  <c r="DL522" i="80" s="1"/>
  <c r="DF522" i="80"/>
  <c r="DG522" i="80" s="1"/>
  <c r="DE522" i="80"/>
  <c r="DB522" i="80"/>
  <c r="DC522" i="80" s="1"/>
  <c r="DA522" i="80"/>
  <c r="BV522" i="80"/>
  <c r="BP522" i="80"/>
  <c r="BR522" i="80" s="1"/>
  <c r="BJ522" i="80"/>
  <c r="BD522" i="80"/>
  <c r="BF522" i="80" s="1"/>
  <c r="AV522" i="80"/>
  <c r="AS522" i="80"/>
  <c r="AX522" i="80" s="1"/>
  <c r="AR522" i="80"/>
  <c r="AK522" i="80"/>
  <c r="AL522" i="80" s="1"/>
  <c r="AJ522" i="80"/>
  <c r="AM522" i="80" s="1"/>
  <c r="AD522" i="80"/>
  <c r="AN522" i="80" s="1"/>
  <c r="AQ522" i="80" s="1"/>
  <c r="AC522" i="80"/>
  <c r="AA522" i="80"/>
  <c r="EA521" i="80"/>
  <c r="EB521" i="80" s="1"/>
  <c r="ED521" i="80" s="1"/>
  <c r="DX521" i="80"/>
  <c r="DY521" i="80" s="1"/>
  <c r="DW521" i="80"/>
  <c r="DT521" i="80"/>
  <c r="DU521" i="80" s="1"/>
  <c r="DS521" i="80"/>
  <c r="DI521" i="80"/>
  <c r="DJ521" i="80" s="1"/>
  <c r="DF521" i="80"/>
  <c r="DG521" i="80" s="1"/>
  <c r="DE521" i="80"/>
  <c r="DB521" i="80"/>
  <c r="DC521" i="80" s="1"/>
  <c r="DA521" i="80"/>
  <c r="BV521" i="80"/>
  <c r="BP521" i="80"/>
  <c r="BJ521" i="80"/>
  <c r="BO521" i="80" s="1"/>
  <c r="BD521" i="80"/>
  <c r="AV521" i="80"/>
  <c r="AS521" i="80"/>
  <c r="AR521" i="80"/>
  <c r="AK521" i="80"/>
  <c r="AL521" i="80" s="1"/>
  <c r="AJ521" i="80"/>
  <c r="AM521" i="80" s="1"/>
  <c r="AE521" i="80"/>
  <c r="AD521" i="80"/>
  <c r="AZ521" i="80" s="1"/>
  <c r="AC521" i="80"/>
  <c r="AA521" i="80"/>
  <c r="EA520" i="80"/>
  <c r="EB520" i="80" s="1"/>
  <c r="DX520" i="80"/>
  <c r="DY520" i="80" s="1"/>
  <c r="DW520" i="80"/>
  <c r="DT520" i="80"/>
  <c r="DU520" i="80" s="1"/>
  <c r="DS520" i="80"/>
  <c r="DI520" i="80"/>
  <c r="DJ520" i="80" s="1"/>
  <c r="DF520" i="80"/>
  <c r="DG520" i="80" s="1"/>
  <c r="DE520" i="80"/>
  <c r="DB520" i="80"/>
  <c r="DC520" i="80" s="1"/>
  <c r="DA520" i="80"/>
  <c r="BV520" i="80"/>
  <c r="CB520" i="80" s="1"/>
  <c r="BP520" i="80"/>
  <c r="BJ520" i="80"/>
  <c r="BL520" i="80" s="1"/>
  <c r="BD520" i="80"/>
  <c r="BH520" i="80" s="1"/>
  <c r="AV520" i="80"/>
  <c r="AS520" i="80"/>
  <c r="AR520" i="80"/>
  <c r="AK520" i="80"/>
  <c r="AL520" i="80" s="1"/>
  <c r="AJ520" i="80"/>
  <c r="AM520" i="80" s="1"/>
  <c r="AD520" i="80"/>
  <c r="AZ520" i="80" s="1"/>
  <c r="AC520" i="80"/>
  <c r="AA520" i="80"/>
  <c r="EA519" i="80"/>
  <c r="EB519" i="80" s="1"/>
  <c r="EF519" i="80" s="1"/>
  <c r="DX519" i="80"/>
  <c r="DY519" i="80" s="1"/>
  <c r="DW519" i="80"/>
  <c r="DT519" i="80"/>
  <c r="DU519" i="80" s="1"/>
  <c r="DS519" i="80"/>
  <c r="DI519" i="80"/>
  <c r="DJ519" i="80" s="1"/>
  <c r="DF519" i="80"/>
  <c r="DG519" i="80" s="1"/>
  <c r="DE519" i="80"/>
  <c r="DB519" i="80"/>
  <c r="DC519" i="80" s="1"/>
  <c r="DA519" i="80"/>
  <c r="BV519" i="80"/>
  <c r="CR519" i="80" s="1"/>
  <c r="CT519" i="80" s="1"/>
  <c r="BP519" i="80"/>
  <c r="BU519" i="80" s="1"/>
  <c r="BJ519" i="80"/>
  <c r="BD519" i="80"/>
  <c r="BF519" i="80" s="1"/>
  <c r="AV519" i="80"/>
  <c r="AS519" i="80"/>
  <c r="AY519" i="80" s="1"/>
  <c r="AR519" i="80"/>
  <c r="AK519" i="80"/>
  <c r="AL519" i="80" s="1"/>
  <c r="AJ519" i="80"/>
  <c r="AM519" i="80" s="1"/>
  <c r="AD519" i="80"/>
  <c r="AZ519" i="80" s="1"/>
  <c r="AC519" i="80"/>
  <c r="AA519" i="80"/>
  <c r="EA518" i="80"/>
  <c r="EB518" i="80" s="1"/>
  <c r="DX518" i="80"/>
  <c r="DY518" i="80" s="1"/>
  <c r="DW518" i="80"/>
  <c r="DT518" i="80"/>
  <c r="DU518" i="80" s="1"/>
  <c r="DS518" i="80"/>
  <c r="DI518" i="80"/>
  <c r="DJ518" i="80" s="1"/>
  <c r="DL518" i="80" s="1"/>
  <c r="DF518" i="80"/>
  <c r="DG518" i="80" s="1"/>
  <c r="DE518" i="80"/>
  <c r="DB518" i="80"/>
  <c r="DC518" i="80" s="1"/>
  <c r="DA518" i="80"/>
  <c r="BV518" i="80"/>
  <c r="BP518" i="80"/>
  <c r="BR518" i="80" s="1"/>
  <c r="BJ518" i="80"/>
  <c r="BD518" i="80"/>
  <c r="BF518" i="80" s="1"/>
  <c r="AZ518" i="80"/>
  <c r="AV518" i="80"/>
  <c r="AS518" i="80"/>
  <c r="AT518" i="80" s="1"/>
  <c r="AR518" i="80"/>
  <c r="AN518" i="80"/>
  <c r="AQ518" i="80" s="1"/>
  <c r="AK518" i="80"/>
  <c r="AL518" i="80" s="1"/>
  <c r="AJ518" i="80"/>
  <c r="AM518" i="80" s="1"/>
  <c r="AD518" i="80"/>
  <c r="AC518" i="80"/>
  <c r="AA518" i="80"/>
  <c r="EA517" i="80"/>
  <c r="EB517" i="80" s="1"/>
  <c r="ED517" i="80" s="1"/>
  <c r="DX517" i="80"/>
  <c r="DY517" i="80" s="1"/>
  <c r="DW517" i="80"/>
  <c r="DT517" i="80"/>
  <c r="DU517" i="80" s="1"/>
  <c r="DS517" i="80"/>
  <c r="DI517" i="80"/>
  <c r="DJ517" i="80" s="1"/>
  <c r="DF517" i="80"/>
  <c r="DG517" i="80" s="1"/>
  <c r="DE517" i="80"/>
  <c r="DB517" i="80"/>
  <c r="DC517" i="80" s="1"/>
  <c r="DA517" i="80"/>
  <c r="BV517" i="80"/>
  <c r="BP517" i="80"/>
  <c r="BJ517" i="80"/>
  <c r="BD517" i="80"/>
  <c r="BH517" i="80" s="1"/>
  <c r="AV517" i="80"/>
  <c r="AS517" i="80"/>
  <c r="AU517" i="80" s="1"/>
  <c r="AR517" i="80"/>
  <c r="AK517" i="80"/>
  <c r="AL517" i="80" s="1"/>
  <c r="AJ517" i="80"/>
  <c r="AM517" i="80" s="1"/>
  <c r="AD517" i="80"/>
  <c r="AZ517" i="80" s="1"/>
  <c r="AC517" i="80"/>
  <c r="AA517" i="80"/>
  <c r="EA516" i="80"/>
  <c r="EB516" i="80" s="1"/>
  <c r="DX516" i="80"/>
  <c r="DY516" i="80" s="1"/>
  <c r="DW516" i="80"/>
  <c r="DT516" i="80"/>
  <c r="DU516" i="80" s="1"/>
  <c r="DS516" i="80"/>
  <c r="DI516" i="80"/>
  <c r="DJ516" i="80" s="1"/>
  <c r="DF516" i="80"/>
  <c r="DG516" i="80" s="1"/>
  <c r="DE516" i="80"/>
  <c r="DB516" i="80"/>
  <c r="DC516" i="80" s="1"/>
  <c r="DA516" i="80"/>
  <c r="BV516" i="80"/>
  <c r="CB516" i="80" s="1"/>
  <c r="BP516" i="80"/>
  <c r="BT516" i="80" s="1"/>
  <c r="BJ516" i="80"/>
  <c r="BL516" i="80" s="1"/>
  <c r="BD516" i="80"/>
  <c r="BH516" i="80" s="1"/>
  <c r="AV516" i="80"/>
  <c r="AS516" i="80"/>
  <c r="AR516" i="80"/>
  <c r="AK516" i="80"/>
  <c r="AL516" i="80" s="1"/>
  <c r="AJ516" i="80"/>
  <c r="AM516" i="80" s="1"/>
  <c r="AD516" i="80"/>
  <c r="AZ516" i="80" s="1"/>
  <c r="AC516" i="80"/>
  <c r="AA516" i="80"/>
  <c r="EA515" i="80"/>
  <c r="EB515" i="80" s="1"/>
  <c r="EF515" i="80" s="1"/>
  <c r="DX515" i="80"/>
  <c r="DY515" i="80" s="1"/>
  <c r="DW515" i="80"/>
  <c r="DT515" i="80"/>
  <c r="DU515" i="80" s="1"/>
  <c r="DS515" i="80"/>
  <c r="DI515" i="80"/>
  <c r="DJ515" i="80" s="1"/>
  <c r="DF515" i="80"/>
  <c r="DG515" i="80" s="1"/>
  <c r="DE515" i="80"/>
  <c r="DB515" i="80"/>
  <c r="DC515" i="80" s="1"/>
  <c r="DA515" i="80"/>
  <c r="BV515" i="80"/>
  <c r="BP515" i="80"/>
  <c r="BS515" i="80" s="1"/>
  <c r="BJ515" i="80"/>
  <c r="BD515" i="80"/>
  <c r="AV515" i="80"/>
  <c r="AS515" i="80"/>
  <c r="AY515" i="80" s="1"/>
  <c r="AR515" i="80"/>
  <c r="AK515" i="80"/>
  <c r="AL515" i="80" s="1"/>
  <c r="AJ515" i="80"/>
  <c r="AM515" i="80" s="1"/>
  <c r="AE515" i="80"/>
  <c r="AD515" i="80"/>
  <c r="AZ515" i="80" s="1"/>
  <c r="AC515" i="80"/>
  <c r="AA515" i="80"/>
  <c r="EA514" i="80"/>
  <c r="EB514" i="80" s="1"/>
  <c r="DX514" i="80"/>
  <c r="DY514" i="80" s="1"/>
  <c r="DW514" i="80"/>
  <c r="DT514" i="80"/>
  <c r="DU514" i="80" s="1"/>
  <c r="DS514" i="80"/>
  <c r="DI514" i="80"/>
  <c r="DJ514" i="80" s="1"/>
  <c r="DL514" i="80" s="1"/>
  <c r="DF514" i="80"/>
  <c r="DG514" i="80" s="1"/>
  <c r="DE514" i="80"/>
  <c r="DB514" i="80"/>
  <c r="DC514" i="80" s="1"/>
  <c r="DA514" i="80"/>
  <c r="BV514" i="80"/>
  <c r="BP514" i="80"/>
  <c r="BR514" i="80" s="1"/>
  <c r="BJ514" i="80"/>
  <c r="BD514" i="80"/>
  <c r="BF514" i="80" s="1"/>
  <c r="AV514" i="80"/>
  <c r="AS514" i="80"/>
  <c r="AR514" i="80"/>
  <c r="AK514" i="80"/>
  <c r="AL514" i="80" s="1"/>
  <c r="AJ514" i="80"/>
  <c r="AM514" i="80" s="1"/>
  <c r="AD514" i="80"/>
  <c r="AZ514" i="80" s="1"/>
  <c r="AC514" i="80"/>
  <c r="AA514" i="80"/>
  <c r="EA513" i="80"/>
  <c r="EB513" i="80" s="1"/>
  <c r="ED513" i="80" s="1"/>
  <c r="DX513" i="80"/>
  <c r="DY513" i="80" s="1"/>
  <c r="DW513" i="80"/>
  <c r="DT513" i="80"/>
  <c r="DU513" i="80" s="1"/>
  <c r="DS513" i="80"/>
  <c r="DI513" i="80"/>
  <c r="DJ513" i="80" s="1"/>
  <c r="DF513" i="80"/>
  <c r="DG513" i="80" s="1"/>
  <c r="DE513" i="80"/>
  <c r="DB513" i="80"/>
  <c r="DC513" i="80" s="1"/>
  <c r="DA513" i="80"/>
  <c r="BV513" i="80"/>
  <c r="BP513" i="80"/>
  <c r="BS513" i="80" s="1"/>
  <c r="BJ513" i="80"/>
  <c r="BM513" i="80" s="1"/>
  <c r="BD513" i="80"/>
  <c r="BH513" i="80" s="1"/>
  <c r="AV513" i="80"/>
  <c r="AS513" i="80"/>
  <c r="AR513" i="80"/>
  <c r="AK513" i="80"/>
  <c r="AL513" i="80" s="1"/>
  <c r="AJ513" i="80"/>
  <c r="AM513" i="80" s="1"/>
  <c r="AD513" i="80"/>
  <c r="AZ513" i="80" s="1"/>
  <c r="AC513" i="80"/>
  <c r="AA513" i="80"/>
  <c r="EA512" i="80"/>
  <c r="EB512" i="80" s="1"/>
  <c r="DX512" i="80"/>
  <c r="DY512" i="80" s="1"/>
  <c r="DW512" i="80"/>
  <c r="DT512" i="80"/>
  <c r="DU512" i="80" s="1"/>
  <c r="DS512" i="80"/>
  <c r="DI512" i="80"/>
  <c r="DJ512" i="80" s="1"/>
  <c r="DF512" i="80"/>
  <c r="DG512" i="80" s="1"/>
  <c r="DE512" i="80"/>
  <c r="DB512" i="80"/>
  <c r="DC512" i="80" s="1"/>
  <c r="DA512" i="80"/>
  <c r="BV512" i="80"/>
  <c r="CB512" i="80" s="1"/>
  <c r="BP512" i="80"/>
  <c r="BT512" i="80" s="1"/>
  <c r="BJ512" i="80"/>
  <c r="BL512" i="80" s="1"/>
  <c r="BD512" i="80"/>
  <c r="BH512" i="80" s="1"/>
  <c r="AV512" i="80"/>
  <c r="AS512" i="80"/>
  <c r="AT512" i="80" s="1"/>
  <c r="AR512" i="80"/>
  <c r="AK512" i="80"/>
  <c r="AL512" i="80" s="1"/>
  <c r="AJ512" i="80"/>
  <c r="AM512" i="80" s="1"/>
  <c r="AD512" i="80"/>
  <c r="AZ512" i="80" s="1"/>
  <c r="AC512" i="80"/>
  <c r="AA512" i="80"/>
  <c r="EA511" i="80"/>
  <c r="EB511" i="80" s="1"/>
  <c r="DX511" i="80"/>
  <c r="DY511" i="80" s="1"/>
  <c r="DW511" i="80"/>
  <c r="DT511" i="80"/>
  <c r="DU511" i="80" s="1"/>
  <c r="DS511" i="80"/>
  <c r="DI511" i="80"/>
  <c r="DJ511" i="80" s="1"/>
  <c r="DF511" i="80"/>
  <c r="DG511" i="80" s="1"/>
  <c r="DE511" i="80"/>
  <c r="DB511" i="80"/>
  <c r="DC511" i="80" s="1"/>
  <c r="DA511" i="80"/>
  <c r="BV511" i="80"/>
  <c r="BP511" i="80"/>
  <c r="BJ511" i="80"/>
  <c r="BO511" i="80" s="1"/>
  <c r="BD511" i="80"/>
  <c r="BF511" i="80" s="1"/>
  <c r="AV511" i="80"/>
  <c r="AS511" i="80"/>
  <c r="AY511" i="80" s="1"/>
  <c r="AR511" i="80"/>
  <c r="AK511" i="80"/>
  <c r="AL511" i="80" s="1"/>
  <c r="AJ511" i="80"/>
  <c r="AM511" i="80" s="1"/>
  <c r="AD511" i="80"/>
  <c r="AZ511" i="80" s="1"/>
  <c r="AC511" i="80"/>
  <c r="AA511" i="80"/>
  <c r="EA510" i="80"/>
  <c r="EB510" i="80" s="1"/>
  <c r="DX510" i="80"/>
  <c r="DY510" i="80" s="1"/>
  <c r="DW510" i="80"/>
  <c r="DT510" i="80"/>
  <c r="DU510" i="80" s="1"/>
  <c r="DS510" i="80"/>
  <c r="DI510" i="80"/>
  <c r="DJ510" i="80" s="1"/>
  <c r="DL510" i="80" s="1"/>
  <c r="DF510" i="80"/>
  <c r="DG510" i="80" s="1"/>
  <c r="DE510" i="80"/>
  <c r="DB510" i="80"/>
  <c r="DC510" i="80" s="1"/>
  <c r="DA510" i="80"/>
  <c r="BV510" i="80"/>
  <c r="CB510" i="80" s="1"/>
  <c r="BP510" i="80"/>
  <c r="BR510" i="80" s="1"/>
  <c r="BJ510" i="80"/>
  <c r="BD510" i="80"/>
  <c r="BF510" i="80" s="1"/>
  <c r="AV510" i="80"/>
  <c r="AS510" i="80"/>
  <c r="AR510" i="80"/>
  <c r="AK510" i="80"/>
  <c r="AL510" i="80" s="1"/>
  <c r="AJ510" i="80"/>
  <c r="AM510" i="80" s="1"/>
  <c r="AD510" i="80"/>
  <c r="AZ510" i="80" s="1"/>
  <c r="AC510" i="80"/>
  <c r="AA510" i="80"/>
  <c r="EA509" i="80"/>
  <c r="EB509" i="80" s="1"/>
  <c r="ED509" i="80" s="1"/>
  <c r="DX509" i="80"/>
  <c r="DY509" i="80" s="1"/>
  <c r="DW509" i="80"/>
  <c r="DT509" i="80"/>
  <c r="DU509" i="80" s="1"/>
  <c r="DS509" i="80"/>
  <c r="DI509" i="80"/>
  <c r="DJ509" i="80" s="1"/>
  <c r="DF509" i="80"/>
  <c r="DG509" i="80" s="1"/>
  <c r="DE509" i="80"/>
  <c r="DB509" i="80"/>
  <c r="DC509" i="80" s="1"/>
  <c r="DA509" i="80"/>
  <c r="BV509" i="80"/>
  <c r="BP509" i="80"/>
  <c r="BJ509" i="80"/>
  <c r="BM509" i="80" s="1"/>
  <c r="BD509" i="80"/>
  <c r="AV509" i="80"/>
  <c r="AS509" i="80"/>
  <c r="AY509" i="80" s="1"/>
  <c r="AR509" i="80"/>
  <c r="AK509" i="80"/>
  <c r="AL509" i="80" s="1"/>
  <c r="AJ509" i="80"/>
  <c r="AM509" i="80" s="1"/>
  <c r="AE509" i="80"/>
  <c r="AD509" i="80"/>
  <c r="AZ509" i="80" s="1"/>
  <c r="AC509" i="80"/>
  <c r="AA509" i="80"/>
  <c r="EA508" i="80"/>
  <c r="EB508" i="80" s="1"/>
  <c r="DX508" i="80"/>
  <c r="DY508" i="80" s="1"/>
  <c r="DW508" i="80"/>
  <c r="DT508" i="80"/>
  <c r="DU508" i="80" s="1"/>
  <c r="DS508" i="80"/>
  <c r="DI508" i="80"/>
  <c r="DJ508" i="80" s="1"/>
  <c r="DN508" i="80" s="1"/>
  <c r="DF508" i="80"/>
  <c r="DG508" i="80" s="1"/>
  <c r="DE508" i="80"/>
  <c r="DB508" i="80"/>
  <c r="DC508" i="80" s="1"/>
  <c r="DA508" i="80"/>
  <c r="BV508" i="80"/>
  <c r="CB508" i="80" s="1"/>
  <c r="BP508" i="80"/>
  <c r="BT508" i="80" s="1"/>
  <c r="BJ508" i="80"/>
  <c r="BL508" i="80" s="1"/>
  <c r="BD508" i="80"/>
  <c r="BH508" i="80" s="1"/>
  <c r="AV508" i="80"/>
  <c r="AS508" i="80"/>
  <c r="AT508" i="80" s="1"/>
  <c r="AR508" i="80"/>
  <c r="AK508" i="80"/>
  <c r="AL508" i="80" s="1"/>
  <c r="AJ508" i="80"/>
  <c r="AM508" i="80" s="1"/>
  <c r="AD508" i="80"/>
  <c r="AZ508" i="80" s="1"/>
  <c r="AC508" i="80"/>
  <c r="AA508" i="80"/>
  <c r="EA507" i="80"/>
  <c r="EB507" i="80" s="1"/>
  <c r="EF507" i="80" s="1"/>
  <c r="DX507" i="80"/>
  <c r="DY507" i="80" s="1"/>
  <c r="DW507" i="80"/>
  <c r="DT507" i="80"/>
  <c r="DU507" i="80" s="1"/>
  <c r="DS507" i="80"/>
  <c r="DI507" i="80"/>
  <c r="DJ507" i="80" s="1"/>
  <c r="DF507" i="80"/>
  <c r="DG507" i="80" s="1"/>
  <c r="DE507" i="80"/>
  <c r="DB507" i="80"/>
  <c r="DC507" i="80" s="1"/>
  <c r="DA507" i="80"/>
  <c r="BV507" i="80"/>
  <c r="BP507" i="80"/>
  <c r="BJ507" i="80"/>
  <c r="BD507" i="80"/>
  <c r="BF507" i="80" s="1"/>
  <c r="AV507" i="80"/>
  <c r="AS507" i="80"/>
  <c r="AY507" i="80" s="1"/>
  <c r="AR507" i="80"/>
  <c r="AK507" i="80"/>
  <c r="AL507" i="80" s="1"/>
  <c r="AJ507" i="80"/>
  <c r="AM507" i="80" s="1"/>
  <c r="AD507" i="80"/>
  <c r="AZ507" i="80" s="1"/>
  <c r="AC507" i="80"/>
  <c r="AA507" i="80"/>
  <c r="EA506" i="80"/>
  <c r="EB506" i="80" s="1"/>
  <c r="DX506" i="80"/>
  <c r="DY506" i="80" s="1"/>
  <c r="DW506" i="80"/>
  <c r="DT506" i="80"/>
  <c r="DU506" i="80" s="1"/>
  <c r="DS506" i="80"/>
  <c r="DI506" i="80"/>
  <c r="DJ506" i="80" s="1"/>
  <c r="DL506" i="80" s="1"/>
  <c r="DF506" i="80"/>
  <c r="DG506" i="80" s="1"/>
  <c r="DE506" i="80"/>
  <c r="DB506" i="80"/>
  <c r="DC506" i="80" s="1"/>
  <c r="DA506" i="80"/>
  <c r="BV506" i="80"/>
  <c r="CB506" i="80" s="1"/>
  <c r="BP506" i="80"/>
  <c r="BR506" i="80" s="1"/>
  <c r="BJ506" i="80"/>
  <c r="BD506" i="80"/>
  <c r="BF506" i="80" s="1"/>
  <c r="AZ506" i="80"/>
  <c r="AV506" i="80"/>
  <c r="AS506" i="80"/>
  <c r="AR506" i="80"/>
  <c r="AN506" i="80"/>
  <c r="AQ506" i="80" s="1"/>
  <c r="AK506" i="80"/>
  <c r="AL506" i="80" s="1"/>
  <c r="AJ506" i="80"/>
  <c r="AM506" i="80" s="1"/>
  <c r="AD506" i="80"/>
  <c r="AC506" i="80"/>
  <c r="AA506" i="80"/>
  <c r="EA505" i="80"/>
  <c r="EB505" i="80" s="1"/>
  <c r="ED505" i="80" s="1"/>
  <c r="DX505" i="80"/>
  <c r="DY505" i="80" s="1"/>
  <c r="DW505" i="80"/>
  <c r="DT505" i="80"/>
  <c r="DU505" i="80" s="1"/>
  <c r="DS505" i="80"/>
  <c r="DI505" i="80"/>
  <c r="DJ505" i="80" s="1"/>
  <c r="DF505" i="80"/>
  <c r="DG505" i="80" s="1"/>
  <c r="DE505" i="80"/>
  <c r="DB505" i="80"/>
  <c r="DC505" i="80" s="1"/>
  <c r="DA505" i="80"/>
  <c r="BV505" i="80"/>
  <c r="BP505" i="80"/>
  <c r="BU505" i="80" s="1"/>
  <c r="BJ505" i="80"/>
  <c r="BD505" i="80"/>
  <c r="BH505" i="80" s="1"/>
  <c r="AV505" i="80"/>
  <c r="AS505" i="80"/>
  <c r="AR505" i="80"/>
  <c r="AK505" i="80"/>
  <c r="AL505" i="80" s="1"/>
  <c r="AJ505" i="80"/>
  <c r="AM505" i="80" s="1"/>
  <c r="AD505" i="80"/>
  <c r="AZ505" i="80" s="1"/>
  <c r="AC505" i="80"/>
  <c r="AA505" i="80"/>
  <c r="EA504" i="80"/>
  <c r="EB504" i="80" s="1"/>
  <c r="DX504" i="80"/>
  <c r="DY504" i="80" s="1"/>
  <c r="DW504" i="80"/>
  <c r="DT504" i="80"/>
  <c r="DU504" i="80" s="1"/>
  <c r="DS504" i="80"/>
  <c r="DI504" i="80"/>
  <c r="DJ504" i="80" s="1"/>
  <c r="DN504" i="80" s="1"/>
  <c r="DF504" i="80"/>
  <c r="DG504" i="80" s="1"/>
  <c r="DE504" i="80"/>
  <c r="DB504" i="80"/>
  <c r="DC504" i="80" s="1"/>
  <c r="DA504" i="80"/>
  <c r="BV504" i="80"/>
  <c r="CB504" i="80" s="1"/>
  <c r="BP504" i="80"/>
  <c r="BT504" i="80" s="1"/>
  <c r="BJ504" i="80"/>
  <c r="BL504" i="80" s="1"/>
  <c r="BD504" i="80"/>
  <c r="BH504" i="80" s="1"/>
  <c r="AV504" i="80"/>
  <c r="AS504" i="80"/>
  <c r="AX504" i="80" s="1"/>
  <c r="AR504" i="80"/>
  <c r="AK504" i="80"/>
  <c r="AL504" i="80" s="1"/>
  <c r="AJ504" i="80"/>
  <c r="AM504" i="80" s="1"/>
  <c r="AD504" i="80"/>
  <c r="AZ504" i="80" s="1"/>
  <c r="BA504" i="80" s="1"/>
  <c r="BB504" i="80" s="1"/>
  <c r="AC504" i="80"/>
  <c r="AA504" i="80"/>
  <c r="EA503" i="80"/>
  <c r="EB503" i="80" s="1"/>
  <c r="DX503" i="80"/>
  <c r="DY503" i="80" s="1"/>
  <c r="DW503" i="80"/>
  <c r="DT503" i="80"/>
  <c r="DU503" i="80" s="1"/>
  <c r="DS503" i="80"/>
  <c r="DI503" i="80"/>
  <c r="DJ503" i="80" s="1"/>
  <c r="DF503" i="80"/>
  <c r="DG503" i="80" s="1"/>
  <c r="DE503" i="80"/>
  <c r="DB503" i="80"/>
  <c r="DC503" i="80" s="1"/>
  <c r="DA503" i="80"/>
  <c r="BV503" i="80"/>
  <c r="CB503" i="80" s="1"/>
  <c r="BP503" i="80"/>
  <c r="BJ503" i="80"/>
  <c r="BO503" i="80" s="1"/>
  <c r="BD503" i="80"/>
  <c r="AV503" i="80"/>
  <c r="AS503" i="80"/>
  <c r="AY503" i="80" s="1"/>
  <c r="AR503" i="80"/>
  <c r="AK503" i="80"/>
  <c r="AL503" i="80" s="1"/>
  <c r="AJ503" i="80"/>
  <c r="AM503" i="80" s="1"/>
  <c r="AD503" i="80"/>
  <c r="AZ503" i="80" s="1"/>
  <c r="AC503" i="80"/>
  <c r="AA503" i="80"/>
  <c r="EA502" i="80"/>
  <c r="EB502" i="80" s="1"/>
  <c r="DX502" i="80"/>
  <c r="DY502" i="80" s="1"/>
  <c r="DW502" i="80"/>
  <c r="DT502" i="80"/>
  <c r="DU502" i="80" s="1"/>
  <c r="DS502" i="80"/>
  <c r="DI502" i="80"/>
  <c r="DJ502" i="80" s="1"/>
  <c r="DL502" i="80" s="1"/>
  <c r="DF502" i="80"/>
  <c r="DG502" i="80" s="1"/>
  <c r="DE502" i="80"/>
  <c r="DB502" i="80"/>
  <c r="DC502" i="80" s="1"/>
  <c r="DA502" i="80"/>
  <c r="BV502" i="80"/>
  <c r="BP502" i="80"/>
  <c r="BR502" i="80" s="1"/>
  <c r="BJ502" i="80"/>
  <c r="BD502" i="80"/>
  <c r="BF502" i="80" s="1"/>
  <c r="AV502" i="80"/>
  <c r="AS502" i="80"/>
  <c r="AU502" i="80" s="1"/>
  <c r="AR502" i="80"/>
  <c r="AK502" i="80"/>
  <c r="AL502" i="80" s="1"/>
  <c r="AJ502" i="80"/>
  <c r="AM502" i="80" s="1"/>
  <c r="AD502" i="80"/>
  <c r="AZ502" i="80" s="1"/>
  <c r="AC502" i="80"/>
  <c r="AA502" i="80"/>
  <c r="EA501" i="80"/>
  <c r="EB501" i="80" s="1"/>
  <c r="ED501" i="80" s="1"/>
  <c r="DX501" i="80"/>
  <c r="DY501" i="80" s="1"/>
  <c r="DW501" i="80"/>
  <c r="DT501" i="80"/>
  <c r="DU501" i="80" s="1"/>
  <c r="DS501" i="80"/>
  <c r="DI501" i="80"/>
  <c r="DJ501" i="80" s="1"/>
  <c r="DF501" i="80"/>
  <c r="DG501" i="80" s="1"/>
  <c r="DE501" i="80"/>
  <c r="DB501" i="80"/>
  <c r="DC501" i="80" s="1"/>
  <c r="DA501" i="80"/>
  <c r="BV501" i="80"/>
  <c r="CB501" i="80" s="1"/>
  <c r="BP501" i="80"/>
  <c r="BJ501" i="80"/>
  <c r="BD501" i="80"/>
  <c r="AV501" i="80"/>
  <c r="AS501" i="80"/>
  <c r="AR501" i="80"/>
  <c r="AK501" i="80"/>
  <c r="AL501" i="80" s="1"/>
  <c r="AJ501" i="80"/>
  <c r="AM501" i="80" s="1"/>
  <c r="AD501" i="80"/>
  <c r="AZ501" i="80" s="1"/>
  <c r="AC501" i="80"/>
  <c r="AA501" i="80"/>
  <c r="EA500" i="80"/>
  <c r="EB500" i="80" s="1"/>
  <c r="DX500" i="80"/>
  <c r="DY500" i="80" s="1"/>
  <c r="DW500" i="80"/>
  <c r="DT500" i="80"/>
  <c r="DU500" i="80" s="1"/>
  <c r="DS500" i="80"/>
  <c r="DI500" i="80"/>
  <c r="DJ500" i="80" s="1"/>
  <c r="DF500" i="80"/>
  <c r="DG500" i="80" s="1"/>
  <c r="DE500" i="80"/>
  <c r="DB500" i="80"/>
  <c r="DC500" i="80" s="1"/>
  <c r="DA500" i="80"/>
  <c r="BV500" i="80"/>
  <c r="CB500" i="80" s="1"/>
  <c r="BP500" i="80"/>
  <c r="BJ500" i="80"/>
  <c r="BL500" i="80" s="1"/>
  <c r="BD500" i="80"/>
  <c r="BH500" i="80" s="1"/>
  <c r="AV500" i="80"/>
  <c r="AS500" i="80"/>
  <c r="AX500" i="80" s="1"/>
  <c r="AR500" i="80"/>
  <c r="AK500" i="80"/>
  <c r="AL500" i="80" s="1"/>
  <c r="AJ500" i="80"/>
  <c r="AM500" i="80" s="1"/>
  <c r="AD500" i="80"/>
  <c r="AZ500" i="80" s="1"/>
  <c r="BA500" i="80" s="1"/>
  <c r="BB500" i="80" s="1"/>
  <c r="AC500" i="80"/>
  <c r="AA500" i="80"/>
  <c r="EA499" i="80"/>
  <c r="EB499" i="80" s="1"/>
  <c r="DX499" i="80"/>
  <c r="DY499" i="80" s="1"/>
  <c r="DW499" i="80"/>
  <c r="DT499" i="80"/>
  <c r="DU499" i="80" s="1"/>
  <c r="DS499" i="80"/>
  <c r="DI499" i="80"/>
  <c r="DJ499" i="80" s="1"/>
  <c r="DF499" i="80"/>
  <c r="DG499" i="80" s="1"/>
  <c r="DE499" i="80"/>
  <c r="DB499" i="80"/>
  <c r="DC499" i="80" s="1"/>
  <c r="DA499" i="80"/>
  <c r="BV499" i="80"/>
  <c r="BP499" i="80"/>
  <c r="BU499" i="80" s="1"/>
  <c r="BJ499" i="80"/>
  <c r="BD499" i="80"/>
  <c r="AV499" i="80"/>
  <c r="AS499" i="80"/>
  <c r="AY499" i="80" s="1"/>
  <c r="AR499" i="80"/>
  <c r="AK499" i="80"/>
  <c r="AL499" i="80" s="1"/>
  <c r="AJ499" i="80"/>
  <c r="AM499" i="80" s="1"/>
  <c r="AD499" i="80"/>
  <c r="AZ499" i="80" s="1"/>
  <c r="AC499" i="80"/>
  <c r="AA499" i="80"/>
  <c r="EA498" i="80"/>
  <c r="EB498" i="80" s="1"/>
  <c r="DX498" i="80"/>
  <c r="DY498" i="80" s="1"/>
  <c r="DW498" i="80"/>
  <c r="DT498" i="80"/>
  <c r="DU498" i="80" s="1"/>
  <c r="DS498" i="80"/>
  <c r="DI498" i="80"/>
  <c r="DJ498" i="80" s="1"/>
  <c r="DL498" i="80" s="1"/>
  <c r="DF498" i="80"/>
  <c r="DG498" i="80" s="1"/>
  <c r="DE498" i="80"/>
  <c r="DB498" i="80"/>
  <c r="DC498" i="80" s="1"/>
  <c r="DA498" i="80"/>
  <c r="BV498" i="80"/>
  <c r="BP498" i="80"/>
  <c r="BR498" i="80" s="1"/>
  <c r="BJ498" i="80"/>
  <c r="BD498" i="80"/>
  <c r="BF498" i="80" s="1"/>
  <c r="AZ498" i="80"/>
  <c r="AV498" i="80"/>
  <c r="AS498" i="80"/>
  <c r="AR498" i="80"/>
  <c r="AN498" i="80"/>
  <c r="AQ498" i="80" s="1"/>
  <c r="AK498" i="80"/>
  <c r="AL498" i="80" s="1"/>
  <c r="AJ498" i="80"/>
  <c r="AM498" i="80" s="1"/>
  <c r="AD498" i="80"/>
  <c r="AC498" i="80"/>
  <c r="AA498" i="80"/>
  <c r="EA497" i="80"/>
  <c r="EB497" i="80" s="1"/>
  <c r="ED497" i="80" s="1"/>
  <c r="DX497" i="80"/>
  <c r="DY497" i="80" s="1"/>
  <c r="DW497" i="80"/>
  <c r="DT497" i="80"/>
  <c r="DU497" i="80" s="1"/>
  <c r="DS497" i="80"/>
  <c r="DI497" i="80"/>
  <c r="DJ497" i="80" s="1"/>
  <c r="DF497" i="80"/>
  <c r="DG497" i="80" s="1"/>
  <c r="DE497" i="80"/>
  <c r="DB497" i="80"/>
  <c r="DC497" i="80" s="1"/>
  <c r="DA497" i="80"/>
  <c r="BV497" i="80"/>
  <c r="BP497" i="80"/>
  <c r="BJ497" i="80"/>
  <c r="BO497" i="80" s="1"/>
  <c r="BD497" i="80"/>
  <c r="AV497" i="80"/>
  <c r="AS497" i="80"/>
  <c r="AR497" i="80"/>
  <c r="AK497" i="80"/>
  <c r="AL497" i="80" s="1"/>
  <c r="AJ497" i="80"/>
  <c r="AM497" i="80" s="1"/>
  <c r="AD497" i="80"/>
  <c r="AZ497" i="80" s="1"/>
  <c r="AC497" i="80"/>
  <c r="AA497" i="80"/>
  <c r="EA496" i="80"/>
  <c r="EB496" i="80" s="1"/>
  <c r="DX496" i="80"/>
  <c r="DY496" i="80" s="1"/>
  <c r="DW496" i="80"/>
  <c r="DT496" i="80"/>
  <c r="DU496" i="80" s="1"/>
  <c r="DS496" i="80"/>
  <c r="DI496" i="80"/>
  <c r="DJ496" i="80" s="1"/>
  <c r="DF496" i="80"/>
  <c r="DG496" i="80" s="1"/>
  <c r="DE496" i="80"/>
  <c r="DB496" i="80"/>
  <c r="DC496" i="80" s="1"/>
  <c r="DA496" i="80"/>
  <c r="BV496" i="80"/>
  <c r="CB496" i="80" s="1"/>
  <c r="BP496" i="80"/>
  <c r="BT496" i="80" s="1"/>
  <c r="BJ496" i="80"/>
  <c r="BL496" i="80" s="1"/>
  <c r="BD496" i="80"/>
  <c r="BH496" i="80" s="1"/>
  <c r="AV496" i="80"/>
  <c r="AS496" i="80"/>
  <c r="AX496" i="80" s="1"/>
  <c r="AR496" i="80"/>
  <c r="AK496" i="80"/>
  <c r="AL496" i="80" s="1"/>
  <c r="AJ496" i="80"/>
  <c r="AM496" i="80" s="1"/>
  <c r="AD496" i="80"/>
  <c r="AZ496" i="80" s="1"/>
  <c r="BA496" i="80" s="1"/>
  <c r="BB496" i="80" s="1"/>
  <c r="AC496" i="80"/>
  <c r="AA496" i="80"/>
  <c r="EA495" i="80"/>
  <c r="EB495" i="80" s="1"/>
  <c r="DX495" i="80"/>
  <c r="DY495" i="80" s="1"/>
  <c r="DW495" i="80"/>
  <c r="DT495" i="80"/>
  <c r="DU495" i="80" s="1"/>
  <c r="DS495" i="80"/>
  <c r="DI495" i="80"/>
  <c r="DJ495" i="80" s="1"/>
  <c r="DF495" i="80"/>
  <c r="DG495" i="80" s="1"/>
  <c r="DE495" i="80"/>
  <c r="DB495" i="80"/>
  <c r="DC495" i="80" s="1"/>
  <c r="DA495" i="80"/>
  <c r="BV495" i="80"/>
  <c r="BP495" i="80"/>
  <c r="BQ495" i="80" s="1"/>
  <c r="BJ495" i="80"/>
  <c r="BD495" i="80"/>
  <c r="AV495" i="80"/>
  <c r="AS495" i="80"/>
  <c r="AY495" i="80" s="1"/>
  <c r="AR495" i="80"/>
  <c r="AK495" i="80"/>
  <c r="AL495" i="80" s="1"/>
  <c r="AJ495" i="80"/>
  <c r="AM495" i="80" s="1"/>
  <c r="AE495" i="80"/>
  <c r="AD495" i="80"/>
  <c r="AZ495" i="80" s="1"/>
  <c r="AC495" i="80"/>
  <c r="AA495" i="80"/>
  <c r="EA494" i="80"/>
  <c r="EB494" i="80" s="1"/>
  <c r="DX494" i="80"/>
  <c r="DY494" i="80" s="1"/>
  <c r="DW494" i="80"/>
  <c r="DT494" i="80"/>
  <c r="DU494" i="80" s="1"/>
  <c r="DS494" i="80"/>
  <c r="DI494" i="80"/>
  <c r="DJ494" i="80" s="1"/>
  <c r="DL494" i="80" s="1"/>
  <c r="DF494" i="80"/>
  <c r="DG494" i="80" s="1"/>
  <c r="DE494" i="80"/>
  <c r="DB494" i="80"/>
  <c r="DC494" i="80" s="1"/>
  <c r="DA494" i="80"/>
  <c r="BV494" i="80"/>
  <c r="BZ494" i="80" s="1"/>
  <c r="BP494" i="80"/>
  <c r="BR494" i="80" s="1"/>
  <c r="BJ494" i="80"/>
  <c r="BD494" i="80"/>
  <c r="BF494" i="80" s="1"/>
  <c r="AV494" i="80"/>
  <c r="AS494" i="80"/>
  <c r="AX494" i="80" s="1"/>
  <c r="AR494" i="80"/>
  <c r="AK494" i="80"/>
  <c r="AL494" i="80" s="1"/>
  <c r="AJ494" i="80"/>
  <c r="AM494" i="80" s="1"/>
  <c r="AD494" i="80"/>
  <c r="AZ494" i="80" s="1"/>
  <c r="AC494" i="80"/>
  <c r="AA494" i="80"/>
  <c r="EA493" i="80"/>
  <c r="EB493" i="80" s="1"/>
  <c r="ED493" i="80" s="1"/>
  <c r="DX493" i="80"/>
  <c r="DY493" i="80" s="1"/>
  <c r="DW493" i="80"/>
  <c r="DT493" i="80"/>
  <c r="DU493" i="80" s="1"/>
  <c r="DS493" i="80"/>
  <c r="DI493" i="80"/>
  <c r="DJ493" i="80" s="1"/>
  <c r="DF493" i="80"/>
  <c r="DG493" i="80" s="1"/>
  <c r="DE493" i="80"/>
  <c r="DB493" i="80"/>
  <c r="DC493" i="80" s="1"/>
  <c r="DA493" i="80"/>
  <c r="BV493" i="80"/>
  <c r="BW493" i="80" s="1"/>
  <c r="BP493" i="80"/>
  <c r="BQ493" i="80" s="1"/>
  <c r="BJ493" i="80"/>
  <c r="BD493" i="80"/>
  <c r="AV493" i="80"/>
  <c r="AS493" i="80"/>
  <c r="AU493" i="80" s="1"/>
  <c r="AR493" i="80"/>
  <c r="AK493" i="80"/>
  <c r="AL493" i="80" s="1"/>
  <c r="AJ493" i="80"/>
  <c r="AM493" i="80" s="1"/>
  <c r="AD493" i="80"/>
  <c r="AZ493" i="80" s="1"/>
  <c r="AC493" i="80"/>
  <c r="AA493" i="80"/>
  <c r="EA492" i="80"/>
  <c r="EB492" i="80" s="1"/>
  <c r="DX492" i="80"/>
  <c r="DY492" i="80" s="1"/>
  <c r="DW492" i="80"/>
  <c r="DT492" i="80"/>
  <c r="DU492" i="80" s="1"/>
  <c r="DS492" i="80"/>
  <c r="DI492" i="80"/>
  <c r="DJ492" i="80" s="1"/>
  <c r="DF492" i="80"/>
  <c r="DG492" i="80" s="1"/>
  <c r="DE492" i="80"/>
  <c r="DB492" i="80"/>
  <c r="DC492" i="80" s="1"/>
  <c r="DA492" i="80"/>
  <c r="BV492" i="80"/>
  <c r="CB492" i="80" s="1"/>
  <c r="BP492" i="80"/>
  <c r="BJ492" i="80"/>
  <c r="BL492" i="80" s="1"/>
  <c r="BD492" i="80"/>
  <c r="BH492" i="80" s="1"/>
  <c r="AV492" i="80"/>
  <c r="AS492" i="80"/>
  <c r="AR492" i="80"/>
  <c r="AK492" i="80"/>
  <c r="AL492" i="80" s="1"/>
  <c r="AJ492" i="80"/>
  <c r="AM492" i="80" s="1"/>
  <c r="AD492" i="80"/>
  <c r="AZ492" i="80" s="1"/>
  <c r="AC492" i="80"/>
  <c r="AA492" i="80"/>
  <c r="EA491" i="80"/>
  <c r="EB491" i="80" s="1"/>
  <c r="DX491" i="80"/>
  <c r="DY491" i="80" s="1"/>
  <c r="DW491" i="80"/>
  <c r="DT491" i="80"/>
  <c r="DU491" i="80" s="1"/>
  <c r="DS491" i="80"/>
  <c r="DI491" i="80"/>
  <c r="DJ491" i="80" s="1"/>
  <c r="DF491" i="80"/>
  <c r="DG491" i="80" s="1"/>
  <c r="DE491" i="80"/>
  <c r="DB491" i="80"/>
  <c r="DC491" i="80" s="1"/>
  <c r="DA491" i="80"/>
  <c r="BV491" i="80"/>
  <c r="BP491" i="80"/>
  <c r="BJ491" i="80"/>
  <c r="BM491" i="80" s="1"/>
  <c r="BD491" i="80"/>
  <c r="AV491" i="80"/>
  <c r="AS491" i="80"/>
  <c r="AY491" i="80" s="1"/>
  <c r="AR491" i="80"/>
  <c r="AO491" i="80"/>
  <c r="AP491" i="80" s="1"/>
  <c r="AK491" i="80"/>
  <c r="AL491" i="80" s="1"/>
  <c r="AJ491" i="80"/>
  <c r="AM491" i="80" s="1"/>
  <c r="AE491" i="80"/>
  <c r="AD491" i="80"/>
  <c r="AZ491" i="80" s="1"/>
  <c r="AC491" i="80"/>
  <c r="AA491" i="80"/>
  <c r="EA490" i="80"/>
  <c r="EB490" i="80" s="1"/>
  <c r="DX490" i="80"/>
  <c r="DY490" i="80" s="1"/>
  <c r="DW490" i="80"/>
  <c r="DT490" i="80"/>
  <c r="DU490" i="80" s="1"/>
  <c r="DS490" i="80"/>
  <c r="DI490" i="80"/>
  <c r="DJ490" i="80" s="1"/>
  <c r="DL490" i="80" s="1"/>
  <c r="DF490" i="80"/>
  <c r="DG490" i="80" s="1"/>
  <c r="DE490" i="80"/>
  <c r="DB490" i="80"/>
  <c r="DC490" i="80" s="1"/>
  <c r="DA490" i="80"/>
  <c r="BV490" i="80"/>
  <c r="BP490" i="80"/>
  <c r="BR490" i="80" s="1"/>
  <c r="BJ490" i="80"/>
  <c r="BN490" i="80" s="1"/>
  <c r="BD490" i="80"/>
  <c r="BF490" i="80" s="1"/>
  <c r="AV490" i="80"/>
  <c r="AS490" i="80"/>
  <c r="CK490" i="80" s="1"/>
  <c r="AR490" i="80"/>
  <c r="AK490" i="80"/>
  <c r="AL490" i="80" s="1"/>
  <c r="AJ490" i="80"/>
  <c r="AM490" i="80" s="1"/>
  <c r="AD490" i="80"/>
  <c r="AZ490" i="80" s="1"/>
  <c r="AC490" i="80"/>
  <c r="AA490" i="80"/>
  <c r="EA489" i="80"/>
  <c r="EB489" i="80" s="1"/>
  <c r="ED489" i="80" s="1"/>
  <c r="DX489" i="80"/>
  <c r="DY489" i="80" s="1"/>
  <c r="DW489" i="80"/>
  <c r="DT489" i="80"/>
  <c r="DU489" i="80" s="1"/>
  <c r="DS489" i="80"/>
  <c r="DI489" i="80"/>
  <c r="DJ489" i="80" s="1"/>
  <c r="DF489" i="80"/>
  <c r="DG489" i="80" s="1"/>
  <c r="DE489" i="80"/>
  <c r="DB489" i="80"/>
  <c r="DC489" i="80" s="1"/>
  <c r="DA489" i="80"/>
  <c r="BV489" i="80"/>
  <c r="BP489" i="80"/>
  <c r="BJ489" i="80"/>
  <c r="BM489" i="80" s="1"/>
  <c r="BD489" i="80"/>
  <c r="BH489" i="80" s="1"/>
  <c r="BC489" i="80"/>
  <c r="AV489" i="80"/>
  <c r="AS489" i="80"/>
  <c r="AR489" i="80"/>
  <c r="AK489" i="80"/>
  <c r="AL489" i="80" s="1"/>
  <c r="AJ489" i="80"/>
  <c r="AM489" i="80" s="1"/>
  <c r="AD489" i="80"/>
  <c r="AZ489" i="80" s="1"/>
  <c r="AC489" i="80"/>
  <c r="AA489" i="80"/>
  <c r="EA488" i="80"/>
  <c r="EB488" i="80" s="1"/>
  <c r="DX488" i="80"/>
  <c r="DY488" i="80" s="1"/>
  <c r="DW488" i="80"/>
  <c r="DT488" i="80"/>
  <c r="DU488" i="80" s="1"/>
  <c r="DS488" i="80"/>
  <c r="DI488" i="80"/>
  <c r="DJ488" i="80" s="1"/>
  <c r="DN488" i="80" s="1"/>
  <c r="DF488" i="80"/>
  <c r="DG488" i="80" s="1"/>
  <c r="DE488" i="80"/>
  <c r="DB488" i="80"/>
  <c r="DC488" i="80" s="1"/>
  <c r="DA488" i="80"/>
  <c r="BV488" i="80"/>
  <c r="CB488" i="80" s="1"/>
  <c r="BP488" i="80"/>
  <c r="BJ488" i="80"/>
  <c r="BL488" i="80" s="1"/>
  <c r="BD488" i="80"/>
  <c r="AV488" i="80"/>
  <c r="AS488" i="80"/>
  <c r="AT488" i="80" s="1"/>
  <c r="AR488" i="80"/>
  <c r="AK488" i="80"/>
  <c r="AL488" i="80" s="1"/>
  <c r="AJ488" i="80"/>
  <c r="AM488" i="80" s="1"/>
  <c r="AD488" i="80"/>
  <c r="AZ488" i="80" s="1"/>
  <c r="AC488" i="80"/>
  <c r="AA488" i="80"/>
  <c r="EA487" i="80"/>
  <c r="EB487" i="80" s="1"/>
  <c r="EF487" i="80" s="1"/>
  <c r="DX487" i="80"/>
  <c r="DY487" i="80" s="1"/>
  <c r="DW487" i="80"/>
  <c r="DT487" i="80"/>
  <c r="DU487" i="80" s="1"/>
  <c r="DS487" i="80"/>
  <c r="DI487" i="80"/>
  <c r="DJ487" i="80" s="1"/>
  <c r="DF487" i="80"/>
  <c r="DG487" i="80" s="1"/>
  <c r="DE487" i="80"/>
  <c r="DB487" i="80"/>
  <c r="DC487" i="80" s="1"/>
  <c r="DA487" i="80"/>
  <c r="BV487" i="80"/>
  <c r="BP487" i="80"/>
  <c r="BJ487" i="80"/>
  <c r="BD487" i="80"/>
  <c r="BF487" i="80" s="1"/>
  <c r="AV487" i="80"/>
  <c r="AS487" i="80"/>
  <c r="AY487" i="80" s="1"/>
  <c r="AR487" i="80"/>
  <c r="AK487" i="80"/>
  <c r="AL487" i="80" s="1"/>
  <c r="AJ487" i="80"/>
  <c r="AM487" i="80" s="1"/>
  <c r="AE487" i="80"/>
  <c r="AD487" i="80"/>
  <c r="AZ487" i="80" s="1"/>
  <c r="AC487" i="80"/>
  <c r="AA487" i="80"/>
  <c r="EA486" i="80"/>
  <c r="EB486" i="80" s="1"/>
  <c r="DX486" i="80"/>
  <c r="DY486" i="80" s="1"/>
  <c r="DW486" i="80"/>
  <c r="DT486" i="80"/>
  <c r="DU486" i="80" s="1"/>
  <c r="DS486" i="80"/>
  <c r="DI486" i="80"/>
  <c r="DJ486" i="80" s="1"/>
  <c r="DL486" i="80" s="1"/>
  <c r="DF486" i="80"/>
  <c r="DG486" i="80" s="1"/>
  <c r="DE486" i="80"/>
  <c r="DB486" i="80"/>
  <c r="DC486" i="80" s="1"/>
  <c r="DA486" i="80"/>
  <c r="BV486" i="80"/>
  <c r="CB486" i="80" s="1"/>
  <c r="BP486" i="80"/>
  <c r="BR486" i="80" s="1"/>
  <c r="BJ486" i="80"/>
  <c r="BD486" i="80"/>
  <c r="BF486" i="80" s="1"/>
  <c r="AV486" i="80"/>
  <c r="AS486" i="80"/>
  <c r="AR486" i="80"/>
  <c r="AK486" i="80"/>
  <c r="AL486" i="80" s="1"/>
  <c r="AJ486" i="80"/>
  <c r="AM486" i="80" s="1"/>
  <c r="AD486" i="80"/>
  <c r="AZ486" i="80" s="1"/>
  <c r="AC486" i="80"/>
  <c r="AA486" i="80"/>
  <c r="EA485" i="80"/>
  <c r="EB485" i="80" s="1"/>
  <c r="ED485" i="80" s="1"/>
  <c r="DX485" i="80"/>
  <c r="DY485" i="80" s="1"/>
  <c r="DW485" i="80"/>
  <c r="DT485" i="80"/>
  <c r="DU485" i="80" s="1"/>
  <c r="DS485" i="80"/>
  <c r="DI485" i="80"/>
  <c r="DJ485" i="80" s="1"/>
  <c r="DF485" i="80"/>
  <c r="DG485" i="80" s="1"/>
  <c r="DE485" i="80"/>
  <c r="DB485" i="80"/>
  <c r="DC485" i="80" s="1"/>
  <c r="DA485" i="80"/>
  <c r="BV485" i="80"/>
  <c r="BP485" i="80"/>
  <c r="BU485" i="80" s="1"/>
  <c r="BJ485" i="80"/>
  <c r="BO485" i="80" s="1"/>
  <c r="BD485" i="80"/>
  <c r="AV485" i="80"/>
  <c r="AS485" i="80"/>
  <c r="CK485" i="80" s="1"/>
  <c r="AR485" i="80"/>
  <c r="AK485" i="80"/>
  <c r="AL485" i="80" s="1"/>
  <c r="AJ485" i="80"/>
  <c r="AM485" i="80" s="1"/>
  <c r="AE485" i="80"/>
  <c r="AD485" i="80"/>
  <c r="AZ485" i="80" s="1"/>
  <c r="AC485" i="80"/>
  <c r="AA485" i="80"/>
  <c r="EA484" i="80"/>
  <c r="EB484" i="80" s="1"/>
  <c r="DX484" i="80"/>
  <c r="DY484" i="80" s="1"/>
  <c r="DW484" i="80"/>
  <c r="DT484" i="80"/>
  <c r="DU484" i="80" s="1"/>
  <c r="DS484" i="80"/>
  <c r="DI484" i="80"/>
  <c r="DJ484" i="80" s="1"/>
  <c r="DF484" i="80"/>
  <c r="DG484" i="80" s="1"/>
  <c r="DE484" i="80"/>
  <c r="DB484" i="80"/>
  <c r="DC484" i="80" s="1"/>
  <c r="DA484" i="80"/>
  <c r="BV484" i="80"/>
  <c r="CB484" i="80" s="1"/>
  <c r="BP484" i="80"/>
  <c r="BJ484" i="80"/>
  <c r="BL484" i="80" s="1"/>
  <c r="BD484" i="80"/>
  <c r="BH484" i="80" s="1"/>
  <c r="AV484" i="80"/>
  <c r="AS484" i="80"/>
  <c r="AR484" i="80"/>
  <c r="AK484" i="80"/>
  <c r="AL484" i="80" s="1"/>
  <c r="AJ484" i="80"/>
  <c r="AM484" i="80" s="1"/>
  <c r="AD484" i="80"/>
  <c r="AZ484" i="80" s="1"/>
  <c r="AC484" i="80"/>
  <c r="AA484" i="80"/>
  <c r="EA483" i="80"/>
  <c r="EB483" i="80" s="1"/>
  <c r="DX483" i="80"/>
  <c r="DY483" i="80" s="1"/>
  <c r="DW483" i="80"/>
  <c r="DT483" i="80"/>
  <c r="DU483" i="80" s="1"/>
  <c r="DS483" i="80"/>
  <c r="DI483" i="80"/>
  <c r="DJ483" i="80" s="1"/>
  <c r="DF483" i="80"/>
  <c r="DG483" i="80" s="1"/>
  <c r="DE483" i="80"/>
  <c r="DB483" i="80"/>
  <c r="DC483" i="80" s="1"/>
  <c r="DA483" i="80"/>
  <c r="BV483" i="80"/>
  <c r="BP483" i="80"/>
  <c r="BS483" i="80" s="1"/>
  <c r="BJ483" i="80"/>
  <c r="BM483" i="80" s="1"/>
  <c r="BD483" i="80"/>
  <c r="AV483" i="80"/>
  <c r="AS483" i="80"/>
  <c r="AY483" i="80" s="1"/>
  <c r="AR483" i="80"/>
  <c r="AK483" i="80"/>
  <c r="AL483" i="80" s="1"/>
  <c r="AJ483" i="80"/>
  <c r="AM483" i="80" s="1"/>
  <c r="AD483" i="80"/>
  <c r="AZ483" i="80" s="1"/>
  <c r="AC483" i="80"/>
  <c r="AA483" i="80"/>
  <c r="EA482" i="80"/>
  <c r="EB482" i="80" s="1"/>
  <c r="DX482" i="80"/>
  <c r="DY482" i="80" s="1"/>
  <c r="DW482" i="80"/>
  <c r="DT482" i="80"/>
  <c r="DU482" i="80" s="1"/>
  <c r="DS482" i="80"/>
  <c r="DI482" i="80"/>
  <c r="DJ482" i="80" s="1"/>
  <c r="DL482" i="80" s="1"/>
  <c r="DF482" i="80"/>
  <c r="DG482" i="80" s="1"/>
  <c r="DE482" i="80"/>
  <c r="DB482" i="80"/>
  <c r="DC482" i="80" s="1"/>
  <c r="DA482" i="80"/>
  <c r="BV482" i="80"/>
  <c r="BP482" i="80"/>
  <c r="BR482" i="80" s="1"/>
  <c r="BJ482" i="80"/>
  <c r="BD482" i="80"/>
  <c r="BF482" i="80" s="1"/>
  <c r="AV482" i="80"/>
  <c r="AS482" i="80"/>
  <c r="AX482" i="80" s="1"/>
  <c r="AR482" i="80"/>
  <c r="AK482" i="80"/>
  <c r="AL482" i="80" s="1"/>
  <c r="AJ482" i="80"/>
  <c r="AM482" i="80" s="1"/>
  <c r="AD482" i="80"/>
  <c r="AZ482" i="80" s="1"/>
  <c r="AC482" i="80"/>
  <c r="AA482" i="80"/>
  <c r="EA481" i="80"/>
  <c r="EB481" i="80" s="1"/>
  <c r="ED481" i="80" s="1"/>
  <c r="DX481" i="80"/>
  <c r="DY481" i="80" s="1"/>
  <c r="DW481" i="80"/>
  <c r="DT481" i="80"/>
  <c r="DU481" i="80" s="1"/>
  <c r="DS481" i="80"/>
  <c r="DI481" i="80"/>
  <c r="DJ481" i="80" s="1"/>
  <c r="DF481" i="80"/>
  <c r="DG481" i="80" s="1"/>
  <c r="DE481" i="80"/>
  <c r="DB481" i="80"/>
  <c r="DC481" i="80" s="1"/>
  <c r="DA481" i="80"/>
  <c r="BV481" i="80"/>
  <c r="BX481" i="80" s="1"/>
  <c r="BP481" i="80"/>
  <c r="BS481" i="80" s="1"/>
  <c r="BJ481" i="80"/>
  <c r="BK481" i="80" s="1"/>
  <c r="BD481" i="80"/>
  <c r="AV481" i="80"/>
  <c r="AS481" i="80"/>
  <c r="AY481" i="80" s="1"/>
  <c r="AR481" i="80"/>
  <c r="AO481" i="80"/>
  <c r="AP481" i="80" s="1"/>
  <c r="AK481" i="80"/>
  <c r="AL481" i="80" s="1"/>
  <c r="AJ481" i="80"/>
  <c r="AM481" i="80" s="1"/>
  <c r="AE481" i="80"/>
  <c r="AD481" i="80"/>
  <c r="AZ481" i="80" s="1"/>
  <c r="AC481" i="80"/>
  <c r="AA481" i="80"/>
  <c r="EA480" i="80"/>
  <c r="EB480" i="80" s="1"/>
  <c r="DX480" i="80"/>
  <c r="DY480" i="80" s="1"/>
  <c r="DW480" i="80"/>
  <c r="DT480" i="80"/>
  <c r="DU480" i="80" s="1"/>
  <c r="DS480" i="80"/>
  <c r="DI480" i="80"/>
  <c r="DJ480" i="80" s="1"/>
  <c r="DF480" i="80"/>
  <c r="DG480" i="80" s="1"/>
  <c r="DE480" i="80"/>
  <c r="DB480" i="80"/>
  <c r="DC480" i="80" s="1"/>
  <c r="DA480" i="80"/>
  <c r="BV480" i="80"/>
  <c r="CB480" i="80" s="1"/>
  <c r="BP480" i="80"/>
  <c r="BJ480" i="80"/>
  <c r="BL480" i="80" s="1"/>
  <c r="BD480" i="80"/>
  <c r="BH480" i="80" s="1"/>
  <c r="AV480" i="80"/>
  <c r="AS480" i="80"/>
  <c r="AX480" i="80" s="1"/>
  <c r="AR480" i="80"/>
  <c r="AK480" i="80"/>
  <c r="AL480" i="80" s="1"/>
  <c r="AJ480" i="80"/>
  <c r="AM480" i="80" s="1"/>
  <c r="AD480" i="80"/>
  <c r="AZ480" i="80" s="1"/>
  <c r="BA480" i="80" s="1"/>
  <c r="BB480" i="80" s="1"/>
  <c r="AC480" i="80"/>
  <c r="AA480" i="80"/>
  <c r="EA479" i="80"/>
  <c r="EB479" i="80" s="1"/>
  <c r="DX479" i="80"/>
  <c r="DY479" i="80" s="1"/>
  <c r="DW479" i="80"/>
  <c r="DT479" i="80"/>
  <c r="DU479" i="80" s="1"/>
  <c r="DS479" i="80"/>
  <c r="DI479" i="80"/>
  <c r="DJ479" i="80" s="1"/>
  <c r="DF479" i="80"/>
  <c r="DG479" i="80" s="1"/>
  <c r="DE479" i="80"/>
  <c r="DB479" i="80"/>
  <c r="DC479" i="80" s="1"/>
  <c r="DA479" i="80"/>
  <c r="BV479" i="80"/>
  <c r="BP479" i="80"/>
  <c r="BQ479" i="80" s="1"/>
  <c r="BJ479" i="80"/>
  <c r="BD479" i="80"/>
  <c r="AV479" i="80"/>
  <c r="AS479" i="80"/>
  <c r="AY479" i="80" s="1"/>
  <c r="AR479" i="80"/>
  <c r="AK479" i="80"/>
  <c r="AL479" i="80" s="1"/>
  <c r="AJ479" i="80"/>
  <c r="AM479" i="80" s="1"/>
  <c r="AD479" i="80"/>
  <c r="AZ479" i="80" s="1"/>
  <c r="AC479" i="80"/>
  <c r="AA479" i="80"/>
  <c r="EA478" i="80"/>
  <c r="EB478" i="80" s="1"/>
  <c r="DX478" i="80"/>
  <c r="DY478" i="80" s="1"/>
  <c r="DW478" i="80"/>
  <c r="DT478" i="80"/>
  <c r="DU478" i="80" s="1"/>
  <c r="DS478" i="80"/>
  <c r="DI478" i="80"/>
  <c r="DJ478" i="80" s="1"/>
  <c r="DL478" i="80" s="1"/>
  <c r="DF478" i="80"/>
  <c r="DG478" i="80" s="1"/>
  <c r="DE478" i="80"/>
  <c r="DB478" i="80"/>
  <c r="DC478" i="80" s="1"/>
  <c r="DA478" i="80"/>
  <c r="BV478" i="80"/>
  <c r="BX478" i="80" s="1"/>
  <c r="BP478" i="80"/>
  <c r="BR478" i="80" s="1"/>
  <c r="BJ478" i="80"/>
  <c r="BD478" i="80"/>
  <c r="BF478" i="80" s="1"/>
  <c r="AZ478" i="80"/>
  <c r="AV478" i="80"/>
  <c r="AS478" i="80"/>
  <c r="AR478" i="80"/>
  <c r="AN478" i="80"/>
  <c r="AQ478" i="80" s="1"/>
  <c r="AK478" i="80"/>
  <c r="AL478" i="80" s="1"/>
  <c r="AJ478" i="80"/>
  <c r="AM478" i="80" s="1"/>
  <c r="AD478" i="80"/>
  <c r="AC478" i="80"/>
  <c r="AA478" i="80"/>
  <c r="EA477" i="80"/>
  <c r="EB477" i="80" s="1"/>
  <c r="ED477" i="80" s="1"/>
  <c r="DX477" i="80"/>
  <c r="DY477" i="80" s="1"/>
  <c r="DW477" i="80"/>
  <c r="DT477" i="80"/>
  <c r="DU477" i="80" s="1"/>
  <c r="DS477" i="80"/>
  <c r="DI477" i="80"/>
  <c r="DJ477" i="80" s="1"/>
  <c r="DF477" i="80"/>
  <c r="DG477" i="80" s="1"/>
  <c r="DE477" i="80"/>
  <c r="DB477" i="80"/>
  <c r="DC477" i="80" s="1"/>
  <c r="DA477" i="80"/>
  <c r="BV477" i="80"/>
  <c r="BP477" i="80"/>
  <c r="BJ477" i="80"/>
  <c r="BD477" i="80"/>
  <c r="AV477" i="80"/>
  <c r="AS477" i="80"/>
  <c r="AR477" i="80"/>
  <c r="AK477" i="80"/>
  <c r="AL477" i="80" s="1"/>
  <c r="AJ477" i="80"/>
  <c r="AM477" i="80" s="1"/>
  <c r="AD477" i="80"/>
  <c r="AZ477" i="80" s="1"/>
  <c r="AC477" i="80"/>
  <c r="AA477" i="80"/>
  <c r="EA476" i="80"/>
  <c r="EB476" i="80" s="1"/>
  <c r="DX476" i="80"/>
  <c r="DY476" i="80" s="1"/>
  <c r="DW476" i="80"/>
  <c r="DT476" i="80"/>
  <c r="DU476" i="80" s="1"/>
  <c r="DS476" i="80"/>
  <c r="DI476" i="80"/>
  <c r="DJ476" i="80" s="1"/>
  <c r="DN476" i="80" s="1"/>
  <c r="DF476" i="80"/>
  <c r="DG476" i="80" s="1"/>
  <c r="DE476" i="80"/>
  <c r="DB476" i="80"/>
  <c r="DC476" i="80" s="1"/>
  <c r="DA476" i="80"/>
  <c r="BV476" i="80"/>
  <c r="CB476" i="80" s="1"/>
  <c r="BP476" i="80"/>
  <c r="BT476" i="80" s="1"/>
  <c r="BJ476" i="80"/>
  <c r="BL476" i="80" s="1"/>
  <c r="BD476" i="80"/>
  <c r="BH476" i="80" s="1"/>
  <c r="AV476" i="80"/>
  <c r="AS476" i="80"/>
  <c r="AT476" i="80" s="1"/>
  <c r="AR476" i="80"/>
  <c r="AK476" i="80"/>
  <c r="AL476" i="80" s="1"/>
  <c r="AJ476" i="80"/>
  <c r="AM476" i="80" s="1"/>
  <c r="AD476" i="80"/>
  <c r="AZ476" i="80" s="1"/>
  <c r="BA476" i="80" s="1"/>
  <c r="BB476" i="80" s="1"/>
  <c r="AC476" i="80"/>
  <c r="AA476" i="80"/>
  <c r="EA475" i="80"/>
  <c r="EB475" i="80" s="1"/>
  <c r="DX475" i="80"/>
  <c r="DY475" i="80" s="1"/>
  <c r="DW475" i="80"/>
  <c r="DT475" i="80"/>
  <c r="DU475" i="80" s="1"/>
  <c r="DS475" i="80"/>
  <c r="DI475" i="80"/>
  <c r="DJ475" i="80" s="1"/>
  <c r="DF475" i="80"/>
  <c r="DG475" i="80" s="1"/>
  <c r="DE475" i="80"/>
  <c r="DB475" i="80"/>
  <c r="DC475" i="80" s="1"/>
  <c r="DA475" i="80"/>
  <c r="BV475" i="80"/>
  <c r="BP475" i="80"/>
  <c r="BS475" i="80" s="1"/>
  <c r="BJ475" i="80"/>
  <c r="BD475" i="80"/>
  <c r="AV475" i="80"/>
  <c r="AS475" i="80"/>
  <c r="AY475" i="80" s="1"/>
  <c r="AR475" i="80"/>
  <c r="AK475" i="80"/>
  <c r="AL475" i="80" s="1"/>
  <c r="AJ475" i="80"/>
  <c r="AM475" i="80" s="1"/>
  <c r="AE475" i="80"/>
  <c r="AD475" i="80"/>
  <c r="AZ475" i="80" s="1"/>
  <c r="AC475" i="80"/>
  <c r="AA475" i="80"/>
  <c r="EA474" i="80"/>
  <c r="EB474" i="80" s="1"/>
  <c r="DX474" i="80"/>
  <c r="DY474" i="80" s="1"/>
  <c r="DW474" i="80"/>
  <c r="DT474" i="80"/>
  <c r="DU474" i="80" s="1"/>
  <c r="DS474" i="80"/>
  <c r="DI474" i="80"/>
  <c r="DJ474" i="80" s="1"/>
  <c r="DL474" i="80" s="1"/>
  <c r="DF474" i="80"/>
  <c r="DG474" i="80" s="1"/>
  <c r="DE474" i="80"/>
  <c r="DB474" i="80"/>
  <c r="DC474" i="80" s="1"/>
  <c r="DA474" i="80"/>
  <c r="BV474" i="80"/>
  <c r="BZ474" i="80" s="1"/>
  <c r="BP474" i="80"/>
  <c r="BR474" i="80" s="1"/>
  <c r="BJ474" i="80"/>
  <c r="BN474" i="80" s="1"/>
  <c r="BD474" i="80"/>
  <c r="BF474" i="80" s="1"/>
  <c r="AV474" i="80"/>
  <c r="AS474" i="80"/>
  <c r="AR474" i="80"/>
  <c r="AK474" i="80"/>
  <c r="AL474" i="80" s="1"/>
  <c r="AJ474" i="80"/>
  <c r="AM474" i="80" s="1"/>
  <c r="AD474" i="80"/>
  <c r="CR474" i="80" s="1"/>
  <c r="AC474" i="80"/>
  <c r="AA474" i="80"/>
  <c r="EA473" i="80"/>
  <c r="EB473" i="80" s="1"/>
  <c r="ED473" i="80" s="1"/>
  <c r="DX473" i="80"/>
  <c r="DY473" i="80" s="1"/>
  <c r="DW473" i="80"/>
  <c r="DT473" i="80"/>
  <c r="DU473" i="80" s="1"/>
  <c r="DS473" i="80"/>
  <c r="DI473" i="80"/>
  <c r="DJ473" i="80" s="1"/>
  <c r="DF473" i="80"/>
  <c r="DG473" i="80" s="1"/>
  <c r="DE473" i="80"/>
  <c r="DB473" i="80"/>
  <c r="DC473" i="80" s="1"/>
  <c r="DA473" i="80"/>
  <c r="BV473" i="80"/>
  <c r="BP473" i="80"/>
  <c r="BT473" i="80" s="1"/>
  <c r="BJ473" i="80"/>
  <c r="BD473" i="80"/>
  <c r="AV473" i="80"/>
  <c r="AS473" i="80"/>
  <c r="AY473" i="80" s="1"/>
  <c r="AR473" i="80"/>
  <c r="AO473" i="80"/>
  <c r="AP473" i="80" s="1"/>
  <c r="AK473" i="80"/>
  <c r="AL473" i="80" s="1"/>
  <c r="AJ473" i="80"/>
  <c r="AM473" i="80" s="1"/>
  <c r="AE473" i="80"/>
  <c r="AD473" i="80"/>
  <c r="AZ473" i="80" s="1"/>
  <c r="AC473" i="80"/>
  <c r="AA473" i="80"/>
  <c r="EA472" i="80"/>
  <c r="EB472" i="80" s="1"/>
  <c r="DX472" i="80"/>
  <c r="DY472" i="80" s="1"/>
  <c r="DW472" i="80"/>
  <c r="DT472" i="80"/>
  <c r="DU472" i="80" s="1"/>
  <c r="DS472" i="80"/>
  <c r="DI472" i="80"/>
  <c r="DJ472" i="80" s="1"/>
  <c r="DN472" i="80" s="1"/>
  <c r="DF472" i="80"/>
  <c r="DG472" i="80" s="1"/>
  <c r="DE472" i="80"/>
  <c r="DB472" i="80"/>
  <c r="DC472" i="80" s="1"/>
  <c r="DA472" i="80"/>
  <c r="BV472" i="80"/>
  <c r="CB472" i="80" s="1"/>
  <c r="BP472" i="80"/>
  <c r="BJ472" i="80"/>
  <c r="BL472" i="80" s="1"/>
  <c r="BD472" i="80"/>
  <c r="BH472" i="80" s="1"/>
  <c r="AV472" i="80"/>
  <c r="AS472" i="80"/>
  <c r="AX472" i="80" s="1"/>
  <c r="AR472" i="80"/>
  <c r="AK472" i="80"/>
  <c r="AL472" i="80" s="1"/>
  <c r="AJ472" i="80"/>
  <c r="AM472" i="80" s="1"/>
  <c r="AD472" i="80"/>
  <c r="AZ472" i="80" s="1"/>
  <c r="BA472" i="80" s="1"/>
  <c r="BB472" i="80" s="1"/>
  <c r="AC472" i="80"/>
  <c r="AA472" i="80"/>
  <c r="EA471" i="80"/>
  <c r="EB471" i="80" s="1"/>
  <c r="DX471" i="80"/>
  <c r="DY471" i="80" s="1"/>
  <c r="DW471" i="80"/>
  <c r="DT471" i="80"/>
  <c r="DU471" i="80" s="1"/>
  <c r="DS471" i="80"/>
  <c r="DI471" i="80"/>
  <c r="DJ471" i="80" s="1"/>
  <c r="DF471" i="80"/>
  <c r="DG471" i="80" s="1"/>
  <c r="DE471" i="80"/>
  <c r="DB471" i="80"/>
  <c r="DC471" i="80" s="1"/>
  <c r="DA471" i="80"/>
  <c r="BV471" i="80"/>
  <c r="BP471" i="80"/>
  <c r="BJ471" i="80"/>
  <c r="BD471" i="80"/>
  <c r="AV471" i="80"/>
  <c r="AS471" i="80"/>
  <c r="AY471" i="80" s="1"/>
  <c r="AR471" i="80"/>
  <c r="AO471" i="80"/>
  <c r="AP471" i="80" s="1"/>
  <c r="AK471" i="80"/>
  <c r="AL471" i="80" s="1"/>
  <c r="AJ471" i="80"/>
  <c r="AM471" i="80" s="1"/>
  <c r="AE471" i="80"/>
  <c r="AD471" i="80"/>
  <c r="AZ471" i="80" s="1"/>
  <c r="AC471" i="80"/>
  <c r="AA471" i="80"/>
  <c r="EA470" i="80"/>
  <c r="EB470" i="80" s="1"/>
  <c r="DX470" i="80"/>
  <c r="DY470" i="80" s="1"/>
  <c r="DW470" i="80"/>
  <c r="DT470" i="80"/>
  <c r="DU470" i="80" s="1"/>
  <c r="DS470" i="80"/>
  <c r="DI470" i="80"/>
  <c r="DJ470" i="80" s="1"/>
  <c r="DL470" i="80" s="1"/>
  <c r="DF470" i="80"/>
  <c r="DG470" i="80" s="1"/>
  <c r="DE470" i="80"/>
  <c r="DB470" i="80"/>
  <c r="DC470" i="80" s="1"/>
  <c r="DA470" i="80"/>
  <c r="BV470" i="80"/>
  <c r="BP470" i="80"/>
  <c r="BR470" i="80" s="1"/>
  <c r="BJ470" i="80"/>
  <c r="BN470" i="80" s="1"/>
  <c r="BD470" i="80"/>
  <c r="BF470" i="80" s="1"/>
  <c r="AV470" i="80"/>
  <c r="AS470" i="80"/>
  <c r="AX470" i="80" s="1"/>
  <c r="AR470" i="80"/>
  <c r="AK470" i="80"/>
  <c r="AL470" i="80" s="1"/>
  <c r="AJ470" i="80"/>
  <c r="AM470" i="80" s="1"/>
  <c r="AD470" i="80"/>
  <c r="AZ470" i="80" s="1"/>
  <c r="AC470" i="80"/>
  <c r="AA470" i="80"/>
  <c r="EA469" i="80"/>
  <c r="EB469" i="80" s="1"/>
  <c r="ED469" i="80" s="1"/>
  <c r="DX469" i="80"/>
  <c r="DY469" i="80" s="1"/>
  <c r="DW469" i="80"/>
  <c r="DT469" i="80"/>
  <c r="DU469" i="80" s="1"/>
  <c r="DS469" i="80"/>
  <c r="DI469" i="80"/>
  <c r="DJ469" i="80" s="1"/>
  <c r="DF469" i="80"/>
  <c r="DG469" i="80" s="1"/>
  <c r="DE469" i="80"/>
  <c r="DB469" i="80"/>
  <c r="DC469" i="80" s="1"/>
  <c r="DA469" i="80"/>
  <c r="BV469" i="80"/>
  <c r="BW469" i="80" s="1"/>
  <c r="BP469" i="80"/>
  <c r="BQ469" i="80" s="1"/>
  <c r="BJ469" i="80"/>
  <c r="BK469" i="80" s="1"/>
  <c r="BD469" i="80"/>
  <c r="BH469" i="80" s="1"/>
  <c r="AV469" i="80"/>
  <c r="AS469" i="80"/>
  <c r="AY469" i="80" s="1"/>
  <c r="AR469" i="80"/>
  <c r="AK469" i="80"/>
  <c r="AL469" i="80" s="1"/>
  <c r="AJ469" i="80"/>
  <c r="AM469" i="80" s="1"/>
  <c r="AD469" i="80"/>
  <c r="AZ469" i="80" s="1"/>
  <c r="AC469" i="80"/>
  <c r="AA469" i="80"/>
  <c r="EA468" i="80"/>
  <c r="EB468" i="80" s="1"/>
  <c r="DX468" i="80"/>
  <c r="DY468" i="80" s="1"/>
  <c r="DW468" i="80"/>
  <c r="DT468" i="80"/>
  <c r="DU468" i="80" s="1"/>
  <c r="DS468" i="80"/>
  <c r="DI468" i="80"/>
  <c r="DJ468" i="80" s="1"/>
  <c r="DF468" i="80"/>
  <c r="DG468" i="80" s="1"/>
  <c r="DE468" i="80"/>
  <c r="DB468" i="80"/>
  <c r="DC468" i="80" s="1"/>
  <c r="DA468" i="80"/>
  <c r="BV468" i="80"/>
  <c r="CB468" i="80" s="1"/>
  <c r="BP468" i="80"/>
  <c r="BJ468" i="80"/>
  <c r="BL468" i="80" s="1"/>
  <c r="BD468" i="80"/>
  <c r="BH468" i="80" s="1"/>
  <c r="AV468" i="80"/>
  <c r="AS468" i="80"/>
  <c r="AR468" i="80"/>
  <c r="AK468" i="80"/>
  <c r="AL468" i="80" s="1"/>
  <c r="AJ468" i="80"/>
  <c r="AM468" i="80" s="1"/>
  <c r="AD468" i="80"/>
  <c r="AZ468" i="80" s="1"/>
  <c r="BA468" i="80" s="1"/>
  <c r="BB468" i="80" s="1"/>
  <c r="AC468" i="80"/>
  <c r="AA468" i="80"/>
  <c r="EA467" i="80"/>
  <c r="EB467" i="80" s="1"/>
  <c r="DX467" i="80"/>
  <c r="DY467" i="80" s="1"/>
  <c r="DW467" i="80"/>
  <c r="DT467" i="80"/>
  <c r="DU467" i="80" s="1"/>
  <c r="DS467" i="80"/>
  <c r="DI467" i="80"/>
  <c r="DJ467" i="80" s="1"/>
  <c r="DF467" i="80"/>
  <c r="DG467" i="80" s="1"/>
  <c r="DE467" i="80"/>
  <c r="DB467" i="80"/>
  <c r="DC467" i="80" s="1"/>
  <c r="DA467" i="80"/>
  <c r="BV467" i="80"/>
  <c r="BP467" i="80"/>
  <c r="BJ467" i="80"/>
  <c r="BD467" i="80"/>
  <c r="BF467" i="80" s="1"/>
  <c r="AV467" i="80"/>
  <c r="AS467" i="80"/>
  <c r="AY467" i="80" s="1"/>
  <c r="AR467" i="80"/>
  <c r="AK467" i="80"/>
  <c r="AL467" i="80" s="1"/>
  <c r="AJ467" i="80"/>
  <c r="AM467" i="80" s="1"/>
  <c r="AE467" i="80"/>
  <c r="AD467" i="80"/>
  <c r="AZ467" i="80" s="1"/>
  <c r="AC467" i="80"/>
  <c r="AA467" i="80"/>
  <c r="EA466" i="80"/>
  <c r="EB466" i="80" s="1"/>
  <c r="DX466" i="80"/>
  <c r="DY466" i="80" s="1"/>
  <c r="DW466" i="80"/>
  <c r="DT466" i="80"/>
  <c r="DU466" i="80" s="1"/>
  <c r="DS466" i="80"/>
  <c r="DI466" i="80"/>
  <c r="DJ466" i="80" s="1"/>
  <c r="DL466" i="80" s="1"/>
  <c r="DF466" i="80"/>
  <c r="DG466" i="80" s="1"/>
  <c r="DE466" i="80"/>
  <c r="DB466" i="80"/>
  <c r="DC466" i="80" s="1"/>
  <c r="DA466" i="80"/>
  <c r="BV466" i="80"/>
  <c r="BX466" i="80" s="1"/>
  <c r="BP466" i="80"/>
  <c r="BR466" i="80" s="1"/>
  <c r="BJ466" i="80"/>
  <c r="BD466" i="80"/>
  <c r="BF466" i="80" s="1"/>
  <c r="AV466" i="80"/>
  <c r="AS466" i="80"/>
  <c r="AR466" i="80"/>
  <c r="AK466" i="80"/>
  <c r="AL466" i="80" s="1"/>
  <c r="AJ466" i="80"/>
  <c r="AM466" i="80" s="1"/>
  <c r="AD466" i="80"/>
  <c r="AZ466" i="80" s="1"/>
  <c r="AC466" i="80"/>
  <c r="AA466" i="80"/>
  <c r="EA465" i="80"/>
  <c r="EB465" i="80" s="1"/>
  <c r="ED465" i="80" s="1"/>
  <c r="DX465" i="80"/>
  <c r="DY465" i="80" s="1"/>
  <c r="DW465" i="80"/>
  <c r="DT465" i="80"/>
  <c r="DU465" i="80" s="1"/>
  <c r="DS465" i="80"/>
  <c r="DI465" i="80"/>
  <c r="DJ465" i="80" s="1"/>
  <c r="DF465" i="80"/>
  <c r="DG465" i="80" s="1"/>
  <c r="DE465" i="80"/>
  <c r="DB465" i="80"/>
  <c r="DC465" i="80" s="1"/>
  <c r="DA465" i="80"/>
  <c r="BV465" i="80"/>
  <c r="BP465" i="80"/>
  <c r="BJ465" i="80"/>
  <c r="BD465" i="80"/>
  <c r="AV465" i="80"/>
  <c r="AS465" i="80"/>
  <c r="AR465" i="80"/>
  <c r="AK465" i="80"/>
  <c r="AL465" i="80" s="1"/>
  <c r="AJ465" i="80"/>
  <c r="AM465" i="80" s="1"/>
  <c r="AD465" i="80"/>
  <c r="AZ465" i="80" s="1"/>
  <c r="AC465" i="80"/>
  <c r="AA465" i="80"/>
  <c r="EA464" i="80"/>
  <c r="EB464" i="80" s="1"/>
  <c r="DX464" i="80"/>
  <c r="DY464" i="80" s="1"/>
  <c r="DW464" i="80"/>
  <c r="DT464" i="80"/>
  <c r="DU464" i="80" s="1"/>
  <c r="DS464" i="80"/>
  <c r="DI464" i="80"/>
  <c r="DJ464" i="80" s="1"/>
  <c r="DF464" i="80"/>
  <c r="DG464" i="80" s="1"/>
  <c r="DE464" i="80"/>
  <c r="DB464" i="80"/>
  <c r="DC464" i="80" s="1"/>
  <c r="DA464" i="80"/>
  <c r="BV464" i="80"/>
  <c r="CB464" i="80" s="1"/>
  <c r="BP464" i="80"/>
  <c r="BT464" i="80" s="1"/>
  <c r="BJ464" i="80"/>
  <c r="BL464" i="80" s="1"/>
  <c r="BD464" i="80"/>
  <c r="BH464" i="80" s="1"/>
  <c r="AV464" i="80"/>
  <c r="AS464" i="80"/>
  <c r="AR464" i="80"/>
  <c r="AK464" i="80"/>
  <c r="AL464" i="80" s="1"/>
  <c r="AJ464" i="80"/>
  <c r="AM464" i="80" s="1"/>
  <c r="AD464" i="80"/>
  <c r="AZ464" i="80" s="1"/>
  <c r="AC464" i="80"/>
  <c r="AA464" i="80"/>
  <c r="EA463" i="80"/>
  <c r="EB463" i="80" s="1"/>
  <c r="DX463" i="80"/>
  <c r="DY463" i="80" s="1"/>
  <c r="DW463" i="80"/>
  <c r="DT463" i="80"/>
  <c r="DU463" i="80" s="1"/>
  <c r="DS463" i="80"/>
  <c r="DI463" i="80"/>
  <c r="DJ463" i="80" s="1"/>
  <c r="DF463" i="80"/>
  <c r="DG463" i="80" s="1"/>
  <c r="DE463" i="80"/>
  <c r="DB463" i="80"/>
  <c r="DC463" i="80" s="1"/>
  <c r="DA463" i="80"/>
  <c r="BV463" i="80"/>
  <c r="BP463" i="80"/>
  <c r="BJ463" i="80"/>
  <c r="BK463" i="80" s="1"/>
  <c r="BG463" i="80"/>
  <c r="BD463" i="80"/>
  <c r="BF463" i="80" s="1"/>
  <c r="AV463" i="80"/>
  <c r="AS463" i="80"/>
  <c r="AR463" i="80"/>
  <c r="AK463" i="80"/>
  <c r="AL463" i="80" s="1"/>
  <c r="AJ463" i="80"/>
  <c r="AM463" i="80" s="1"/>
  <c r="AE463" i="80"/>
  <c r="AD463" i="80"/>
  <c r="AZ463" i="80" s="1"/>
  <c r="AC463" i="80"/>
  <c r="AA463" i="80"/>
  <c r="EA462" i="80"/>
  <c r="EB462" i="80" s="1"/>
  <c r="EC462" i="80" s="1"/>
  <c r="DX462" i="80"/>
  <c r="DY462" i="80" s="1"/>
  <c r="DW462" i="80"/>
  <c r="DT462" i="80"/>
  <c r="DU462" i="80" s="1"/>
  <c r="DS462" i="80"/>
  <c r="DI462" i="80"/>
  <c r="DJ462" i="80" s="1"/>
  <c r="DF462" i="80"/>
  <c r="DG462" i="80" s="1"/>
  <c r="DE462" i="80"/>
  <c r="DB462" i="80"/>
  <c r="DC462" i="80" s="1"/>
  <c r="DA462" i="80"/>
  <c r="BV462" i="80"/>
  <c r="BX462" i="80" s="1"/>
  <c r="BP462" i="80"/>
  <c r="BJ462" i="80"/>
  <c r="BD462" i="80"/>
  <c r="AV462" i="80"/>
  <c r="AS462" i="80"/>
  <c r="AR462" i="80"/>
  <c r="AK462" i="80"/>
  <c r="AL462" i="80" s="1"/>
  <c r="AJ462" i="80"/>
  <c r="AM462" i="80" s="1"/>
  <c r="AD462" i="80"/>
  <c r="AZ462" i="80" s="1"/>
  <c r="AC462" i="80"/>
  <c r="AA462" i="80"/>
  <c r="EA461" i="80"/>
  <c r="EB461" i="80" s="1"/>
  <c r="EF461" i="80" s="1"/>
  <c r="DX461" i="80"/>
  <c r="DY461" i="80" s="1"/>
  <c r="DW461" i="80"/>
  <c r="DT461" i="80"/>
  <c r="DU461" i="80" s="1"/>
  <c r="DS461" i="80"/>
  <c r="DI461" i="80"/>
  <c r="DJ461" i="80" s="1"/>
  <c r="DF461" i="80"/>
  <c r="DG461" i="80" s="1"/>
  <c r="DE461" i="80"/>
  <c r="DB461" i="80"/>
  <c r="DC461" i="80" s="1"/>
  <c r="DA461" i="80"/>
  <c r="BV461" i="80"/>
  <c r="BW461" i="80" s="1"/>
  <c r="BP461" i="80"/>
  <c r="BS461" i="80" s="1"/>
  <c r="BJ461" i="80"/>
  <c r="BK461" i="80" s="1"/>
  <c r="BD461" i="80"/>
  <c r="BH461" i="80" s="1"/>
  <c r="AV461" i="80"/>
  <c r="AS461" i="80"/>
  <c r="AR461" i="80"/>
  <c r="AK461" i="80"/>
  <c r="AL461" i="80" s="1"/>
  <c r="AJ461" i="80"/>
  <c r="AM461" i="80" s="1"/>
  <c r="AE461" i="80"/>
  <c r="AD461" i="80"/>
  <c r="AZ461" i="80" s="1"/>
  <c r="AC461" i="80"/>
  <c r="AA461" i="80"/>
  <c r="EA460" i="80"/>
  <c r="EB460" i="80" s="1"/>
  <c r="EE460" i="80" s="1"/>
  <c r="DX460" i="80"/>
  <c r="DY460" i="80" s="1"/>
  <c r="DW460" i="80"/>
  <c r="DT460" i="80"/>
  <c r="DU460" i="80" s="1"/>
  <c r="DS460" i="80"/>
  <c r="DI460" i="80"/>
  <c r="DJ460" i="80" s="1"/>
  <c r="DF460" i="80"/>
  <c r="DG460" i="80" s="1"/>
  <c r="DE460" i="80"/>
  <c r="DB460" i="80"/>
  <c r="DC460" i="80" s="1"/>
  <c r="DA460" i="80"/>
  <c r="BV460" i="80"/>
  <c r="BP460" i="80"/>
  <c r="BJ460" i="80"/>
  <c r="BD460" i="80"/>
  <c r="AV460" i="80"/>
  <c r="AS460" i="80"/>
  <c r="AR460" i="80"/>
  <c r="AK460" i="80"/>
  <c r="AL460" i="80" s="1"/>
  <c r="AJ460" i="80"/>
  <c r="AM460" i="80" s="1"/>
  <c r="AD460" i="80"/>
  <c r="AC460" i="80"/>
  <c r="AA460" i="80"/>
  <c r="EA459" i="80"/>
  <c r="EB459" i="80" s="1"/>
  <c r="DX459" i="80"/>
  <c r="DY459" i="80" s="1"/>
  <c r="DW459" i="80"/>
  <c r="DT459" i="80"/>
  <c r="DU459" i="80" s="1"/>
  <c r="DS459" i="80"/>
  <c r="DI459" i="80"/>
  <c r="DJ459" i="80" s="1"/>
  <c r="DM459" i="80" s="1"/>
  <c r="DF459" i="80"/>
  <c r="DG459" i="80" s="1"/>
  <c r="DE459" i="80"/>
  <c r="DB459" i="80"/>
  <c r="DC459" i="80" s="1"/>
  <c r="DA459" i="80"/>
  <c r="BV459" i="80"/>
  <c r="CA459" i="80" s="1"/>
  <c r="BP459" i="80"/>
  <c r="BS459" i="80" s="1"/>
  <c r="BJ459" i="80"/>
  <c r="BD459" i="80"/>
  <c r="BF459" i="80" s="1"/>
  <c r="AV459" i="80"/>
  <c r="AS459" i="80"/>
  <c r="AR459" i="80"/>
  <c r="AK459" i="80"/>
  <c r="AL459" i="80" s="1"/>
  <c r="AJ459" i="80"/>
  <c r="AM459" i="80" s="1"/>
  <c r="AD459" i="80"/>
  <c r="AZ459" i="80" s="1"/>
  <c r="AC459" i="80"/>
  <c r="AA459" i="80"/>
  <c r="EA458" i="80"/>
  <c r="EB458" i="80" s="1"/>
  <c r="EC458" i="80" s="1"/>
  <c r="DX458" i="80"/>
  <c r="DY458" i="80" s="1"/>
  <c r="DW458" i="80"/>
  <c r="DT458" i="80"/>
  <c r="DU458" i="80" s="1"/>
  <c r="DS458" i="80"/>
  <c r="DI458" i="80"/>
  <c r="DJ458" i="80" s="1"/>
  <c r="DN458" i="80" s="1"/>
  <c r="DF458" i="80"/>
  <c r="DG458" i="80" s="1"/>
  <c r="DE458" i="80"/>
  <c r="DB458" i="80"/>
  <c r="DC458" i="80" s="1"/>
  <c r="DA458" i="80"/>
  <c r="BV458" i="80"/>
  <c r="BP458" i="80"/>
  <c r="BR458" i="80" s="1"/>
  <c r="BJ458" i="80"/>
  <c r="BD458" i="80"/>
  <c r="BF458" i="80" s="1"/>
  <c r="AV458" i="80"/>
  <c r="AS458" i="80"/>
  <c r="AT458" i="80" s="1"/>
  <c r="AR458" i="80"/>
  <c r="AK458" i="80"/>
  <c r="AL458" i="80" s="1"/>
  <c r="AJ458" i="80"/>
  <c r="AM458" i="80" s="1"/>
  <c r="AD458" i="80"/>
  <c r="AC458" i="80"/>
  <c r="AA458" i="80"/>
  <c r="EA457" i="80"/>
  <c r="EB457" i="80" s="1"/>
  <c r="EF457" i="80" s="1"/>
  <c r="DX457" i="80"/>
  <c r="DY457" i="80" s="1"/>
  <c r="DW457" i="80"/>
  <c r="DT457" i="80"/>
  <c r="DU457" i="80" s="1"/>
  <c r="DS457" i="80"/>
  <c r="DI457" i="80"/>
  <c r="DJ457" i="80" s="1"/>
  <c r="DF457" i="80"/>
  <c r="DG457" i="80" s="1"/>
  <c r="DE457" i="80"/>
  <c r="DB457" i="80"/>
  <c r="DC457" i="80" s="1"/>
  <c r="DA457" i="80"/>
  <c r="BV457" i="80"/>
  <c r="BP457" i="80"/>
  <c r="BJ457" i="80"/>
  <c r="BD457" i="80"/>
  <c r="BH457" i="80" s="1"/>
  <c r="AV457" i="80"/>
  <c r="AS457" i="80"/>
  <c r="AR457" i="80"/>
  <c r="AK457" i="80"/>
  <c r="AL457" i="80" s="1"/>
  <c r="AJ457" i="80"/>
  <c r="AM457" i="80" s="1"/>
  <c r="AD457" i="80"/>
  <c r="AZ457" i="80" s="1"/>
  <c r="AC457" i="80"/>
  <c r="AA457" i="80"/>
  <c r="EA456" i="80"/>
  <c r="EB456" i="80" s="1"/>
  <c r="EE456" i="80" s="1"/>
  <c r="DX456" i="80"/>
  <c r="DY456" i="80" s="1"/>
  <c r="DW456" i="80"/>
  <c r="DT456" i="80"/>
  <c r="DU456" i="80" s="1"/>
  <c r="DS456" i="80"/>
  <c r="DI456" i="80"/>
  <c r="DJ456" i="80" s="1"/>
  <c r="DL456" i="80" s="1"/>
  <c r="DF456" i="80"/>
  <c r="DG456" i="80" s="1"/>
  <c r="DE456" i="80"/>
  <c r="DB456" i="80"/>
  <c r="DC456" i="80" s="1"/>
  <c r="DA456" i="80"/>
  <c r="BV456" i="80"/>
  <c r="BP456" i="80"/>
  <c r="BT456" i="80" s="1"/>
  <c r="BJ456" i="80"/>
  <c r="BD456" i="80"/>
  <c r="AZ456" i="80"/>
  <c r="AV456" i="80"/>
  <c r="AS456" i="80"/>
  <c r="AX456" i="80" s="1"/>
  <c r="AR456" i="80"/>
  <c r="AK456" i="80"/>
  <c r="AL456" i="80" s="1"/>
  <c r="AJ456" i="80"/>
  <c r="AM456" i="80" s="1"/>
  <c r="AD456" i="80"/>
  <c r="AC456" i="80"/>
  <c r="AA456" i="80"/>
  <c r="EA455" i="80"/>
  <c r="EB455" i="80" s="1"/>
  <c r="ED455" i="80" s="1"/>
  <c r="DX455" i="80"/>
  <c r="DY455" i="80" s="1"/>
  <c r="DW455" i="80"/>
  <c r="DT455" i="80"/>
  <c r="DU455" i="80" s="1"/>
  <c r="DS455" i="80"/>
  <c r="DI455" i="80"/>
  <c r="DJ455" i="80" s="1"/>
  <c r="DM455" i="80" s="1"/>
  <c r="DF455" i="80"/>
  <c r="DG455" i="80" s="1"/>
  <c r="DE455" i="80"/>
  <c r="DB455" i="80"/>
  <c r="DC455" i="80" s="1"/>
  <c r="DA455" i="80"/>
  <c r="BV455" i="80"/>
  <c r="BW455" i="80" s="1"/>
  <c r="BP455" i="80"/>
  <c r="BJ455" i="80"/>
  <c r="BK455" i="80" s="1"/>
  <c r="BD455" i="80"/>
  <c r="BF455" i="80" s="1"/>
  <c r="AV455" i="80"/>
  <c r="AS455" i="80"/>
  <c r="AR455" i="80"/>
  <c r="AK455" i="80"/>
  <c r="AL455" i="80" s="1"/>
  <c r="AJ455" i="80"/>
  <c r="AM455" i="80" s="1"/>
  <c r="AD455" i="80"/>
  <c r="AZ455" i="80" s="1"/>
  <c r="AC455" i="80"/>
  <c r="AA455" i="80"/>
  <c r="EA454" i="80"/>
  <c r="EB454" i="80" s="1"/>
  <c r="DX454" i="80"/>
  <c r="DY454" i="80" s="1"/>
  <c r="DW454" i="80"/>
  <c r="DT454" i="80"/>
  <c r="DU454" i="80" s="1"/>
  <c r="DS454" i="80"/>
  <c r="DI454" i="80"/>
  <c r="DJ454" i="80" s="1"/>
  <c r="DL454" i="80" s="1"/>
  <c r="DF454" i="80"/>
  <c r="DG454" i="80" s="1"/>
  <c r="DE454" i="80"/>
  <c r="DB454" i="80"/>
  <c r="DC454" i="80" s="1"/>
  <c r="DA454" i="80"/>
  <c r="BV454" i="80"/>
  <c r="BX454" i="80" s="1"/>
  <c r="BP454" i="80"/>
  <c r="BJ454" i="80"/>
  <c r="BN454" i="80" s="1"/>
  <c r="BD454" i="80"/>
  <c r="BH454" i="80" s="1"/>
  <c r="AZ454" i="80"/>
  <c r="AV454" i="80"/>
  <c r="AS454" i="80"/>
  <c r="AT454" i="80" s="1"/>
  <c r="AR454" i="80"/>
  <c r="AK454" i="80"/>
  <c r="AL454" i="80" s="1"/>
  <c r="AJ454" i="80"/>
  <c r="AM454" i="80" s="1"/>
  <c r="AD454" i="80"/>
  <c r="AC454" i="80"/>
  <c r="AA454" i="80"/>
  <c r="EA453" i="80"/>
  <c r="EB453" i="80" s="1"/>
  <c r="ED453" i="80" s="1"/>
  <c r="DX453" i="80"/>
  <c r="DY453" i="80" s="1"/>
  <c r="DW453" i="80"/>
  <c r="DT453" i="80"/>
  <c r="DU453" i="80" s="1"/>
  <c r="DS453" i="80"/>
  <c r="DI453" i="80"/>
  <c r="DJ453" i="80" s="1"/>
  <c r="DF453" i="80"/>
  <c r="DG453" i="80" s="1"/>
  <c r="DE453" i="80"/>
  <c r="DB453" i="80"/>
  <c r="DC453" i="80" s="1"/>
  <c r="DA453" i="80"/>
  <c r="BV453" i="80"/>
  <c r="CR453" i="80" s="1"/>
  <c r="BP453" i="80"/>
  <c r="BS453" i="80" s="1"/>
  <c r="BJ453" i="80"/>
  <c r="BD453" i="80"/>
  <c r="BH453" i="80" s="1"/>
  <c r="AV453" i="80"/>
  <c r="AS453" i="80"/>
  <c r="AR453" i="80"/>
  <c r="AK453" i="80"/>
  <c r="AL453" i="80" s="1"/>
  <c r="AJ453" i="80"/>
  <c r="AM453" i="80" s="1"/>
  <c r="AD453" i="80"/>
  <c r="AZ453" i="80" s="1"/>
  <c r="AC453" i="80"/>
  <c r="AA453" i="80"/>
  <c r="EA452" i="80"/>
  <c r="EB452" i="80" s="1"/>
  <c r="DX452" i="80"/>
  <c r="DY452" i="80" s="1"/>
  <c r="DW452" i="80"/>
  <c r="DT452" i="80"/>
  <c r="DU452" i="80" s="1"/>
  <c r="DS452" i="80"/>
  <c r="DI452" i="80"/>
  <c r="DJ452" i="80" s="1"/>
  <c r="DF452" i="80"/>
  <c r="DG452" i="80" s="1"/>
  <c r="DE452" i="80"/>
  <c r="DB452" i="80"/>
  <c r="DC452" i="80" s="1"/>
  <c r="DA452" i="80"/>
  <c r="BV452" i="80"/>
  <c r="CB452" i="80" s="1"/>
  <c r="BP452" i="80"/>
  <c r="BJ452" i="80"/>
  <c r="BD452" i="80"/>
  <c r="BH452" i="80" s="1"/>
  <c r="AZ452" i="80"/>
  <c r="AV452" i="80"/>
  <c r="AS452" i="80"/>
  <c r="AY452" i="80" s="1"/>
  <c r="AR452" i="80"/>
  <c r="AK452" i="80"/>
  <c r="AL452" i="80" s="1"/>
  <c r="AJ452" i="80"/>
  <c r="AM452" i="80" s="1"/>
  <c r="AD452" i="80"/>
  <c r="AC452" i="80"/>
  <c r="AA452" i="80"/>
  <c r="EA451" i="80"/>
  <c r="EB451" i="80" s="1"/>
  <c r="EF451" i="80" s="1"/>
  <c r="DX451" i="80"/>
  <c r="DY451" i="80" s="1"/>
  <c r="DW451" i="80"/>
  <c r="DT451" i="80"/>
  <c r="DU451" i="80" s="1"/>
  <c r="DS451" i="80"/>
  <c r="DI451" i="80"/>
  <c r="DJ451" i="80" s="1"/>
  <c r="DF451" i="80"/>
  <c r="DG451" i="80" s="1"/>
  <c r="DE451" i="80"/>
  <c r="DB451" i="80"/>
  <c r="DC451" i="80" s="1"/>
  <c r="DA451" i="80"/>
  <c r="BV451" i="80"/>
  <c r="BX451" i="80" s="1"/>
  <c r="BP451" i="80"/>
  <c r="BJ451" i="80"/>
  <c r="BM451" i="80" s="1"/>
  <c r="BD451" i="80"/>
  <c r="BI451" i="80" s="1"/>
  <c r="AV451" i="80"/>
  <c r="AS451" i="80"/>
  <c r="AR451" i="80"/>
  <c r="AK451" i="80"/>
  <c r="AL451" i="80" s="1"/>
  <c r="AJ451" i="80"/>
  <c r="AM451" i="80" s="1"/>
  <c r="AD451" i="80"/>
  <c r="AO451" i="80" s="1"/>
  <c r="AP451" i="80" s="1"/>
  <c r="AC451" i="80"/>
  <c r="AA451" i="80"/>
  <c r="EA450" i="80"/>
  <c r="EB450" i="80" s="1"/>
  <c r="DX450" i="80"/>
  <c r="DY450" i="80" s="1"/>
  <c r="DW450" i="80"/>
  <c r="DT450" i="80"/>
  <c r="DU450" i="80" s="1"/>
  <c r="DS450" i="80"/>
  <c r="DI450" i="80"/>
  <c r="DJ450" i="80" s="1"/>
  <c r="DF450" i="80"/>
  <c r="DG450" i="80" s="1"/>
  <c r="DE450" i="80"/>
  <c r="DB450" i="80"/>
  <c r="DC450" i="80" s="1"/>
  <c r="DA450" i="80"/>
  <c r="BV450" i="80"/>
  <c r="CB450" i="80" s="1"/>
  <c r="BP450" i="80"/>
  <c r="BJ450" i="80"/>
  <c r="BL450" i="80" s="1"/>
  <c r="BD450" i="80"/>
  <c r="BH450" i="80" s="1"/>
  <c r="AV450" i="80"/>
  <c r="AS450" i="80"/>
  <c r="AY450" i="80" s="1"/>
  <c r="AR450" i="80"/>
  <c r="AO450" i="80"/>
  <c r="AP450" i="80" s="1"/>
  <c r="AK450" i="80"/>
  <c r="AL450" i="80" s="1"/>
  <c r="AJ450" i="80"/>
  <c r="AM450" i="80" s="1"/>
  <c r="AD450" i="80"/>
  <c r="AZ450" i="80" s="1"/>
  <c r="AC450" i="80"/>
  <c r="AA450" i="80"/>
  <c r="EA449" i="80"/>
  <c r="EB449" i="80" s="1"/>
  <c r="DX449" i="80"/>
  <c r="DY449" i="80" s="1"/>
  <c r="DW449" i="80"/>
  <c r="DT449" i="80"/>
  <c r="DU449" i="80" s="1"/>
  <c r="DS449" i="80"/>
  <c r="DI449" i="80"/>
  <c r="DJ449" i="80" s="1"/>
  <c r="DM449" i="80" s="1"/>
  <c r="DF449" i="80"/>
  <c r="DG449" i="80" s="1"/>
  <c r="DE449" i="80"/>
  <c r="DB449" i="80"/>
  <c r="DC449" i="80" s="1"/>
  <c r="DA449" i="80"/>
  <c r="BV449" i="80"/>
  <c r="BP449" i="80"/>
  <c r="BS449" i="80" s="1"/>
  <c r="BJ449" i="80"/>
  <c r="BD449" i="80"/>
  <c r="BG449" i="80" s="1"/>
  <c r="AV449" i="80"/>
  <c r="AS449" i="80"/>
  <c r="AY449" i="80" s="1"/>
  <c r="AR449" i="80"/>
  <c r="AK449" i="80"/>
  <c r="AL449" i="80" s="1"/>
  <c r="AJ449" i="80"/>
  <c r="AM449" i="80" s="1"/>
  <c r="AD449" i="80"/>
  <c r="AE449" i="80" s="1"/>
  <c r="AC449" i="80"/>
  <c r="AA449" i="80"/>
  <c r="EA448" i="80"/>
  <c r="EB448" i="80" s="1"/>
  <c r="EE448" i="80" s="1"/>
  <c r="DX448" i="80"/>
  <c r="DY448" i="80" s="1"/>
  <c r="DW448" i="80"/>
  <c r="DT448" i="80"/>
  <c r="DU448" i="80" s="1"/>
  <c r="DS448" i="80"/>
  <c r="DI448" i="80"/>
  <c r="DJ448" i="80" s="1"/>
  <c r="DF448" i="80"/>
  <c r="DG448" i="80" s="1"/>
  <c r="DE448" i="80"/>
  <c r="DB448" i="80"/>
  <c r="DC448" i="80" s="1"/>
  <c r="DA448" i="80"/>
  <c r="BV448" i="80"/>
  <c r="BW448" i="80" s="1"/>
  <c r="BP448" i="80"/>
  <c r="BJ448" i="80"/>
  <c r="BL448" i="80" s="1"/>
  <c r="BD448" i="80"/>
  <c r="AV448" i="80"/>
  <c r="AS448" i="80"/>
  <c r="AY448" i="80" s="1"/>
  <c r="AR448" i="80"/>
  <c r="AK448" i="80"/>
  <c r="AL448" i="80" s="1"/>
  <c r="AJ448" i="80"/>
  <c r="AM448" i="80" s="1"/>
  <c r="AD448" i="80"/>
  <c r="AZ448" i="80" s="1"/>
  <c r="AC448" i="80"/>
  <c r="AA448" i="80"/>
  <c r="EA447" i="80"/>
  <c r="EB447" i="80" s="1"/>
  <c r="DX447" i="80"/>
  <c r="DY447" i="80" s="1"/>
  <c r="DW447" i="80"/>
  <c r="DT447" i="80"/>
  <c r="DU447" i="80" s="1"/>
  <c r="DS447" i="80"/>
  <c r="DI447" i="80"/>
  <c r="DJ447" i="80" s="1"/>
  <c r="DF447" i="80"/>
  <c r="DG447" i="80" s="1"/>
  <c r="DE447" i="80"/>
  <c r="DB447" i="80"/>
  <c r="DC447" i="80" s="1"/>
  <c r="DA447" i="80"/>
  <c r="BV447" i="80"/>
  <c r="BY447" i="80" s="1"/>
  <c r="BP447" i="80"/>
  <c r="BJ447" i="80"/>
  <c r="BM447" i="80" s="1"/>
  <c r="BD447" i="80"/>
  <c r="BI447" i="80" s="1"/>
  <c r="AV447" i="80"/>
  <c r="AS447" i="80"/>
  <c r="AR447" i="80"/>
  <c r="AK447" i="80"/>
  <c r="AL447" i="80" s="1"/>
  <c r="AJ447" i="80"/>
  <c r="AM447" i="80" s="1"/>
  <c r="AD447" i="80"/>
  <c r="AC447" i="80"/>
  <c r="AA447" i="80"/>
  <c r="EA446" i="80"/>
  <c r="EB446" i="80" s="1"/>
  <c r="DX446" i="80"/>
  <c r="DY446" i="80" s="1"/>
  <c r="DW446" i="80"/>
  <c r="DT446" i="80"/>
  <c r="DU446" i="80" s="1"/>
  <c r="DS446" i="80"/>
  <c r="DI446" i="80"/>
  <c r="DJ446" i="80" s="1"/>
  <c r="DF446" i="80"/>
  <c r="DG446" i="80" s="1"/>
  <c r="DE446" i="80"/>
  <c r="DB446" i="80"/>
  <c r="DC446" i="80" s="1"/>
  <c r="DA446" i="80"/>
  <c r="BV446" i="80"/>
  <c r="BP446" i="80"/>
  <c r="BR446" i="80" s="1"/>
  <c r="BJ446" i="80"/>
  <c r="BD446" i="80"/>
  <c r="AV446" i="80"/>
  <c r="AS446" i="80"/>
  <c r="AY446" i="80" s="1"/>
  <c r="AR446" i="80"/>
  <c r="AK446" i="80"/>
  <c r="AL446" i="80" s="1"/>
  <c r="AJ446" i="80"/>
  <c r="AM446" i="80" s="1"/>
  <c r="AD446" i="80"/>
  <c r="AZ446" i="80" s="1"/>
  <c r="AC446" i="80"/>
  <c r="AA446" i="80"/>
  <c r="EA445" i="80"/>
  <c r="EB445" i="80" s="1"/>
  <c r="DX445" i="80"/>
  <c r="DY445" i="80" s="1"/>
  <c r="DW445" i="80"/>
  <c r="DT445" i="80"/>
  <c r="DU445" i="80" s="1"/>
  <c r="DS445" i="80"/>
  <c r="DI445" i="80"/>
  <c r="DJ445" i="80" s="1"/>
  <c r="DM445" i="80" s="1"/>
  <c r="DF445" i="80"/>
  <c r="DG445" i="80" s="1"/>
  <c r="DE445" i="80"/>
  <c r="DB445" i="80"/>
  <c r="DC445" i="80" s="1"/>
  <c r="DA445" i="80"/>
  <c r="BV445" i="80"/>
  <c r="BP445" i="80"/>
  <c r="BS445" i="80" s="1"/>
  <c r="BJ445" i="80"/>
  <c r="BD445" i="80"/>
  <c r="BG445" i="80" s="1"/>
  <c r="AV445" i="80"/>
  <c r="AS445" i="80"/>
  <c r="AY445" i="80" s="1"/>
  <c r="AR445" i="80"/>
  <c r="AK445" i="80"/>
  <c r="AL445" i="80" s="1"/>
  <c r="AJ445" i="80"/>
  <c r="AM445" i="80" s="1"/>
  <c r="AD445" i="80"/>
  <c r="AE445" i="80" s="1"/>
  <c r="AC445" i="80"/>
  <c r="AA445" i="80"/>
  <c r="EA444" i="80"/>
  <c r="EB444" i="80" s="1"/>
  <c r="EE444" i="80" s="1"/>
  <c r="DX444" i="80"/>
  <c r="DY444" i="80" s="1"/>
  <c r="DW444" i="80"/>
  <c r="DT444" i="80"/>
  <c r="DU444" i="80" s="1"/>
  <c r="DS444" i="80"/>
  <c r="DI444" i="80"/>
  <c r="DJ444" i="80" s="1"/>
  <c r="DF444" i="80"/>
  <c r="DG444" i="80" s="1"/>
  <c r="DE444" i="80"/>
  <c r="DB444" i="80"/>
  <c r="DC444" i="80" s="1"/>
  <c r="DA444" i="80"/>
  <c r="BV444" i="80"/>
  <c r="BP444" i="80"/>
  <c r="BR444" i="80" s="1"/>
  <c r="BJ444" i="80"/>
  <c r="BD444" i="80"/>
  <c r="BF444" i="80" s="1"/>
  <c r="AV444" i="80"/>
  <c r="AS444" i="80"/>
  <c r="AR444" i="80"/>
  <c r="AK444" i="80"/>
  <c r="AL444" i="80" s="1"/>
  <c r="AJ444" i="80"/>
  <c r="AM444" i="80" s="1"/>
  <c r="AD444" i="80"/>
  <c r="AZ444" i="80" s="1"/>
  <c r="AC444" i="80"/>
  <c r="AA444" i="80"/>
  <c r="EA443" i="80"/>
  <c r="EB443" i="80" s="1"/>
  <c r="DX443" i="80"/>
  <c r="DY443" i="80" s="1"/>
  <c r="DW443" i="80"/>
  <c r="DT443" i="80"/>
  <c r="DU443" i="80" s="1"/>
  <c r="DS443" i="80"/>
  <c r="DI443" i="80"/>
  <c r="DJ443" i="80" s="1"/>
  <c r="DF443" i="80"/>
  <c r="DG443" i="80" s="1"/>
  <c r="DE443" i="80"/>
  <c r="DB443" i="80"/>
  <c r="DC443" i="80" s="1"/>
  <c r="DA443" i="80"/>
  <c r="BV443" i="80"/>
  <c r="BY443" i="80" s="1"/>
  <c r="BP443" i="80"/>
  <c r="BJ443" i="80"/>
  <c r="BM443" i="80" s="1"/>
  <c r="BD443" i="80"/>
  <c r="AV443" i="80"/>
  <c r="AS443" i="80"/>
  <c r="AR443" i="80"/>
  <c r="AK443" i="80"/>
  <c r="AL443" i="80" s="1"/>
  <c r="AJ443" i="80"/>
  <c r="AM443" i="80" s="1"/>
  <c r="AD443" i="80"/>
  <c r="AC443" i="80"/>
  <c r="AA443" i="80"/>
  <c r="EA442" i="80"/>
  <c r="EB442" i="80" s="1"/>
  <c r="DX442" i="80"/>
  <c r="DY442" i="80" s="1"/>
  <c r="DW442" i="80"/>
  <c r="DT442" i="80"/>
  <c r="DU442" i="80" s="1"/>
  <c r="DS442" i="80"/>
  <c r="DI442" i="80"/>
  <c r="DJ442" i="80" s="1"/>
  <c r="DF442" i="80"/>
  <c r="DG442" i="80" s="1"/>
  <c r="DE442" i="80"/>
  <c r="DB442" i="80"/>
  <c r="DC442" i="80" s="1"/>
  <c r="DA442" i="80"/>
  <c r="BV442" i="80"/>
  <c r="CB442" i="80" s="1"/>
  <c r="BP442" i="80"/>
  <c r="BR442" i="80" s="1"/>
  <c r="BJ442" i="80"/>
  <c r="BD442" i="80"/>
  <c r="BH442" i="80" s="1"/>
  <c r="AV442" i="80"/>
  <c r="AS442" i="80"/>
  <c r="AY442" i="80" s="1"/>
  <c r="AR442" i="80"/>
  <c r="AK442" i="80"/>
  <c r="AL442" i="80" s="1"/>
  <c r="AJ442" i="80"/>
  <c r="AM442" i="80" s="1"/>
  <c r="AD442" i="80"/>
  <c r="AZ442" i="80" s="1"/>
  <c r="AC442" i="80"/>
  <c r="AA442" i="80"/>
  <c r="EA441" i="80"/>
  <c r="EB441" i="80" s="1"/>
  <c r="DX441" i="80"/>
  <c r="DY441" i="80" s="1"/>
  <c r="DW441" i="80"/>
  <c r="DT441" i="80"/>
  <c r="DU441" i="80" s="1"/>
  <c r="DS441" i="80"/>
  <c r="DI441" i="80"/>
  <c r="DJ441" i="80" s="1"/>
  <c r="DM441" i="80" s="1"/>
  <c r="DF441" i="80"/>
  <c r="DG441" i="80" s="1"/>
  <c r="DE441" i="80"/>
  <c r="DB441" i="80"/>
  <c r="DC441" i="80" s="1"/>
  <c r="DA441" i="80"/>
  <c r="BV441" i="80"/>
  <c r="BP441" i="80"/>
  <c r="BS441" i="80" s="1"/>
  <c r="BJ441" i="80"/>
  <c r="BL441" i="80" s="1"/>
  <c r="BD441" i="80"/>
  <c r="BG441" i="80" s="1"/>
  <c r="AV441" i="80"/>
  <c r="AS441" i="80"/>
  <c r="AY441" i="80" s="1"/>
  <c r="AR441" i="80"/>
  <c r="AK441" i="80"/>
  <c r="AL441" i="80" s="1"/>
  <c r="AJ441" i="80"/>
  <c r="AM441" i="80" s="1"/>
  <c r="AD441" i="80"/>
  <c r="AE441" i="80" s="1"/>
  <c r="AC441" i="80"/>
  <c r="AA441" i="80"/>
  <c r="EA440" i="80"/>
  <c r="EB440" i="80" s="1"/>
  <c r="EE440" i="80" s="1"/>
  <c r="DX440" i="80"/>
  <c r="DY440" i="80" s="1"/>
  <c r="DW440" i="80"/>
  <c r="DT440" i="80"/>
  <c r="DU440" i="80" s="1"/>
  <c r="DS440" i="80"/>
  <c r="DI440" i="80"/>
  <c r="DJ440" i="80" s="1"/>
  <c r="DF440" i="80"/>
  <c r="DG440" i="80" s="1"/>
  <c r="DE440" i="80"/>
  <c r="DB440" i="80"/>
  <c r="DC440" i="80" s="1"/>
  <c r="DA440" i="80"/>
  <c r="BV440" i="80"/>
  <c r="CB440" i="80" s="1"/>
  <c r="BP440" i="80"/>
  <c r="BJ440" i="80"/>
  <c r="BD440" i="80"/>
  <c r="BF440" i="80" s="1"/>
  <c r="AV440" i="80"/>
  <c r="AU440" i="80"/>
  <c r="AS440" i="80"/>
  <c r="AR440" i="80"/>
  <c r="AK440" i="80"/>
  <c r="AL440" i="80" s="1"/>
  <c r="AJ440" i="80"/>
  <c r="AM440" i="80" s="1"/>
  <c r="AD440" i="80"/>
  <c r="AZ440" i="80" s="1"/>
  <c r="AC440" i="80"/>
  <c r="AA440" i="80"/>
  <c r="EA439" i="80"/>
  <c r="EB439" i="80" s="1"/>
  <c r="DX439" i="80"/>
  <c r="DY439" i="80" s="1"/>
  <c r="DW439" i="80"/>
  <c r="DT439" i="80"/>
  <c r="DU439" i="80" s="1"/>
  <c r="DS439" i="80"/>
  <c r="DI439" i="80"/>
  <c r="DJ439" i="80" s="1"/>
  <c r="DF439" i="80"/>
  <c r="DG439" i="80" s="1"/>
  <c r="DE439" i="80"/>
  <c r="DB439" i="80"/>
  <c r="DC439" i="80" s="1"/>
  <c r="DA439" i="80"/>
  <c r="BV439" i="80"/>
  <c r="BY439" i="80" s="1"/>
  <c r="BP439" i="80"/>
  <c r="BJ439" i="80"/>
  <c r="BM439" i="80" s="1"/>
  <c r="BD439" i="80"/>
  <c r="AV439" i="80"/>
  <c r="AS439" i="80"/>
  <c r="AX439" i="80" s="1"/>
  <c r="AR439" i="80"/>
  <c r="AK439" i="80"/>
  <c r="AL439" i="80" s="1"/>
  <c r="AJ439" i="80"/>
  <c r="AM439" i="80" s="1"/>
  <c r="AD439" i="80"/>
  <c r="AC439" i="80"/>
  <c r="AA439" i="80"/>
  <c r="EA438" i="80"/>
  <c r="EB438" i="80" s="1"/>
  <c r="DX438" i="80"/>
  <c r="DY438" i="80" s="1"/>
  <c r="DW438" i="80"/>
  <c r="DT438" i="80"/>
  <c r="DU438" i="80" s="1"/>
  <c r="DS438" i="80"/>
  <c r="DI438" i="80"/>
  <c r="DJ438" i="80" s="1"/>
  <c r="DF438" i="80"/>
  <c r="DG438" i="80" s="1"/>
  <c r="DE438" i="80"/>
  <c r="DB438" i="80"/>
  <c r="DC438" i="80" s="1"/>
  <c r="DA438" i="80"/>
  <c r="BV438" i="80"/>
  <c r="CB438" i="80" s="1"/>
  <c r="BP438" i="80"/>
  <c r="BJ438" i="80"/>
  <c r="BD438" i="80"/>
  <c r="AV438" i="80"/>
  <c r="AS438" i="80"/>
  <c r="AY438" i="80" s="1"/>
  <c r="AR438" i="80"/>
  <c r="AK438" i="80"/>
  <c r="AL438" i="80" s="1"/>
  <c r="AJ438" i="80"/>
  <c r="AM438" i="80" s="1"/>
  <c r="AD438" i="80"/>
  <c r="AZ438" i="80" s="1"/>
  <c r="AC438" i="80"/>
  <c r="AA438" i="80"/>
  <c r="EA437" i="80"/>
  <c r="EB437" i="80" s="1"/>
  <c r="DX437" i="80"/>
  <c r="DY437" i="80" s="1"/>
  <c r="DW437" i="80"/>
  <c r="DT437" i="80"/>
  <c r="DU437" i="80" s="1"/>
  <c r="DS437" i="80"/>
  <c r="DI437" i="80"/>
  <c r="DJ437" i="80" s="1"/>
  <c r="DM437" i="80" s="1"/>
  <c r="DF437" i="80"/>
  <c r="DG437" i="80" s="1"/>
  <c r="DE437" i="80"/>
  <c r="DB437" i="80"/>
  <c r="DC437" i="80" s="1"/>
  <c r="DA437" i="80"/>
  <c r="BV437" i="80"/>
  <c r="BP437" i="80"/>
  <c r="BS437" i="80" s="1"/>
  <c r="BJ437" i="80"/>
  <c r="BD437" i="80"/>
  <c r="BG437" i="80" s="1"/>
  <c r="AV437" i="80"/>
  <c r="AS437" i="80"/>
  <c r="AY437" i="80" s="1"/>
  <c r="AR437" i="80"/>
  <c r="AN437" i="80"/>
  <c r="AQ437" i="80" s="1"/>
  <c r="AK437" i="80"/>
  <c r="AL437" i="80" s="1"/>
  <c r="AJ437" i="80"/>
  <c r="AM437" i="80" s="1"/>
  <c r="AD437" i="80"/>
  <c r="AE437" i="80" s="1"/>
  <c r="AC437" i="80"/>
  <c r="AA437" i="80"/>
  <c r="EA436" i="80"/>
  <c r="EB436" i="80" s="1"/>
  <c r="EE436" i="80" s="1"/>
  <c r="DX436" i="80"/>
  <c r="DY436" i="80" s="1"/>
  <c r="DW436" i="80"/>
  <c r="DT436" i="80"/>
  <c r="DU436" i="80" s="1"/>
  <c r="DS436" i="80"/>
  <c r="DI436" i="80"/>
  <c r="DJ436" i="80" s="1"/>
  <c r="DF436" i="80"/>
  <c r="DG436" i="80" s="1"/>
  <c r="DE436" i="80"/>
  <c r="DB436" i="80"/>
  <c r="DC436" i="80" s="1"/>
  <c r="DA436" i="80"/>
  <c r="BV436" i="80"/>
  <c r="CB436" i="80" s="1"/>
  <c r="BP436" i="80"/>
  <c r="BR436" i="80" s="1"/>
  <c r="BJ436" i="80"/>
  <c r="BD436" i="80"/>
  <c r="AZ436" i="80"/>
  <c r="AV436" i="80"/>
  <c r="AS436" i="80"/>
  <c r="AR436" i="80"/>
  <c r="AO436" i="80"/>
  <c r="AP436" i="80" s="1"/>
  <c r="AK436" i="80"/>
  <c r="AL436" i="80" s="1"/>
  <c r="AJ436" i="80"/>
  <c r="AM436" i="80" s="1"/>
  <c r="AE436" i="80"/>
  <c r="AD436" i="80"/>
  <c r="AN436" i="80" s="1"/>
  <c r="AQ436" i="80" s="1"/>
  <c r="AC436" i="80"/>
  <c r="AA436" i="80"/>
  <c r="EA435" i="80"/>
  <c r="EB435" i="80" s="1"/>
  <c r="DX435" i="80"/>
  <c r="DY435" i="80" s="1"/>
  <c r="DW435" i="80"/>
  <c r="DT435" i="80"/>
  <c r="DU435" i="80" s="1"/>
  <c r="DS435" i="80"/>
  <c r="DI435" i="80"/>
  <c r="DJ435" i="80" s="1"/>
  <c r="DF435" i="80"/>
  <c r="DG435" i="80" s="1"/>
  <c r="DE435" i="80"/>
  <c r="DB435" i="80"/>
  <c r="DC435" i="80" s="1"/>
  <c r="DA435" i="80"/>
  <c r="BV435" i="80"/>
  <c r="BY435" i="80" s="1"/>
  <c r="BP435" i="80"/>
  <c r="BJ435" i="80"/>
  <c r="BM435" i="80" s="1"/>
  <c r="BD435" i="80"/>
  <c r="BI435" i="80" s="1"/>
  <c r="AV435" i="80"/>
  <c r="AS435" i="80"/>
  <c r="AR435" i="80"/>
  <c r="AK435" i="80"/>
  <c r="AL435" i="80" s="1"/>
  <c r="AJ435" i="80"/>
  <c r="AM435" i="80" s="1"/>
  <c r="AD435" i="80"/>
  <c r="CR435" i="80" s="1"/>
  <c r="AC435" i="80"/>
  <c r="AA435" i="80"/>
  <c r="EA434" i="80"/>
  <c r="EB434" i="80" s="1"/>
  <c r="DX434" i="80"/>
  <c r="DY434" i="80" s="1"/>
  <c r="DW434" i="80"/>
  <c r="DT434" i="80"/>
  <c r="DU434" i="80" s="1"/>
  <c r="DS434" i="80"/>
  <c r="DI434" i="80"/>
  <c r="DJ434" i="80" s="1"/>
  <c r="DF434" i="80"/>
  <c r="DG434" i="80" s="1"/>
  <c r="DE434" i="80"/>
  <c r="DB434" i="80"/>
  <c r="DC434" i="80" s="1"/>
  <c r="DA434" i="80"/>
  <c r="BV434" i="80"/>
  <c r="BP434" i="80"/>
  <c r="BR434" i="80" s="1"/>
  <c r="BJ434" i="80"/>
  <c r="BD434" i="80"/>
  <c r="AV434" i="80"/>
  <c r="AS434" i="80"/>
  <c r="AY434" i="80" s="1"/>
  <c r="AR434" i="80"/>
  <c r="AK434" i="80"/>
  <c r="AL434" i="80" s="1"/>
  <c r="AJ434" i="80"/>
  <c r="AM434" i="80" s="1"/>
  <c r="AD434" i="80"/>
  <c r="AZ434" i="80" s="1"/>
  <c r="AC434" i="80"/>
  <c r="AA434" i="80"/>
  <c r="EA433" i="80"/>
  <c r="EB433" i="80" s="1"/>
  <c r="DX433" i="80"/>
  <c r="DY433" i="80" s="1"/>
  <c r="DW433" i="80"/>
  <c r="DT433" i="80"/>
  <c r="DU433" i="80" s="1"/>
  <c r="DS433" i="80"/>
  <c r="DI433" i="80"/>
  <c r="DJ433" i="80" s="1"/>
  <c r="DM433" i="80" s="1"/>
  <c r="DF433" i="80"/>
  <c r="DG433" i="80" s="1"/>
  <c r="DE433" i="80"/>
  <c r="DB433" i="80"/>
  <c r="DC433" i="80" s="1"/>
  <c r="DA433" i="80"/>
  <c r="BV433" i="80"/>
  <c r="BX433" i="80" s="1"/>
  <c r="BP433" i="80"/>
  <c r="BS433" i="80" s="1"/>
  <c r="BJ433" i="80"/>
  <c r="BL433" i="80" s="1"/>
  <c r="BD433" i="80"/>
  <c r="BG433" i="80" s="1"/>
  <c r="AV433" i="80"/>
  <c r="AS433" i="80"/>
  <c r="AY433" i="80" s="1"/>
  <c r="AR433" i="80"/>
  <c r="AK433" i="80"/>
  <c r="AL433" i="80" s="1"/>
  <c r="AJ433" i="80"/>
  <c r="AM433" i="80" s="1"/>
  <c r="AD433" i="80"/>
  <c r="AN433" i="80" s="1"/>
  <c r="AQ433" i="80" s="1"/>
  <c r="AC433" i="80"/>
  <c r="AA433" i="80"/>
  <c r="EA432" i="80"/>
  <c r="EB432" i="80" s="1"/>
  <c r="EE432" i="80" s="1"/>
  <c r="DX432" i="80"/>
  <c r="DY432" i="80" s="1"/>
  <c r="DW432" i="80"/>
  <c r="DT432" i="80"/>
  <c r="DU432" i="80" s="1"/>
  <c r="DS432" i="80"/>
  <c r="DI432" i="80"/>
  <c r="DJ432" i="80" s="1"/>
  <c r="DF432" i="80"/>
  <c r="DG432" i="80" s="1"/>
  <c r="DE432" i="80"/>
  <c r="DB432" i="80"/>
  <c r="DC432" i="80" s="1"/>
  <c r="DA432" i="80"/>
  <c r="BV432" i="80"/>
  <c r="BP432" i="80"/>
  <c r="BJ432" i="80"/>
  <c r="BD432" i="80"/>
  <c r="BF432" i="80" s="1"/>
  <c r="AV432" i="80"/>
  <c r="AS432" i="80"/>
  <c r="AU432" i="80" s="1"/>
  <c r="AR432" i="80"/>
  <c r="AK432" i="80"/>
  <c r="AL432" i="80" s="1"/>
  <c r="AJ432" i="80"/>
  <c r="AM432" i="80" s="1"/>
  <c r="AD432" i="80"/>
  <c r="AN432" i="80" s="1"/>
  <c r="AQ432" i="80" s="1"/>
  <c r="AC432" i="80"/>
  <c r="AA432" i="80"/>
  <c r="EA431" i="80"/>
  <c r="EB431" i="80" s="1"/>
  <c r="DX431" i="80"/>
  <c r="DY431" i="80" s="1"/>
  <c r="DW431" i="80"/>
  <c r="DT431" i="80"/>
  <c r="DU431" i="80" s="1"/>
  <c r="DS431" i="80"/>
  <c r="DI431" i="80"/>
  <c r="DJ431" i="80" s="1"/>
  <c r="DF431" i="80"/>
  <c r="DG431" i="80" s="1"/>
  <c r="DE431" i="80"/>
  <c r="DB431" i="80"/>
  <c r="DC431" i="80" s="1"/>
  <c r="DA431" i="80"/>
  <c r="BV431" i="80"/>
  <c r="BY431" i="80" s="1"/>
  <c r="BP431" i="80"/>
  <c r="BJ431" i="80"/>
  <c r="BM431" i="80" s="1"/>
  <c r="BD431" i="80"/>
  <c r="BI431" i="80" s="1"/>
  <c r="AV431" i="80"/>
  <c r="AS431" i="80"/>
  <c r="AU431" i="80" s="1"/>
  <c r="AR431" i="80"/>
  <c r="AK431" i="80"/>
  <c r="AL431" i="80" s="1"/>
  <c r="AJ431" i="80"/>
  <c r="AM431" i="80" s="1"/>
  <c r="AD431" i="80"/>
  <c r="AC431" i="80"/>
  <c r="AA431" i="80"/>
  <c r="EA430" i="80"/>
  <c r="EB430" i="80" s="1"/>
  <c r="DX430" i="80"/>
  <c r="DY430" i="80" s="1"/>
  <c r="DW430" i="80"/>
  <c r="DT430" i="80"/>
  <c r="DU430" i="80" s="1"/>
  <c r="DS430" i="80"/>
  <c r="DI430" i="80"/>
  <c r="DJ430" i="80" s="1"/>
  <c r="DF430" i="80"/>
  <c r="DG430" i="80" s="1"/>
  <c r="DE430" i="80"/>
  <c r="DB430" i="80"/>
  <c r="DC430" i="80" s="1"/>
  <c r="DA430" i="80"/>
  <c r="BV430" i="80"/>
  <c r="CR430" i="80" s="1"/>
  <c r="CX430" i="80" s="1"/>
  <c r="BP430" i="80"/>
  <c r="BJ430" i="80"/>
  <c r="BD430" i="80"/>
  <c r="BH430" i="80" s="1"/>
  <c r="AV430" i="80"/>
  <c r="AS430" i="80"/>
  <c r="AY430" i="80" s="1"/>
  <c r="AR430" i="80"/>
  <c r="AO430" i="80"/>
  <c r="AP430" i="80" s="1"/>
  <c r="AK430" i="80"/>
  <c r="AL430" i="80" s="1"/>
  <c r="AJ430" i="80"/>
  <c r="AM430" i="80" s="1"/>
  <c r="AD430" i="80"/>
  <c r="AZ430" i="80" s="1"/>
  <c r="AC430" i="80"/>
  <c r="AA430" i="80"/>
  <c r="EA429" i="80"/>
  <c r="EB429" i="80" s="1"/>
  <c r="DX429" i="80"/>
  <c r="DY429" i="80" s="1"/>
  <c r="DW429" i="80"/>
  <c r="DT429" i="80"/>
  <c r="DU429" i="80" s="1"/>
  <c r="DS429" i="80"/>
  <c r="DI429" i="80"/>
  <c r="DJ429" i="80" s="1"/>
  <c r="DM429" i="80" s="1"/>
  <c r="DF429" i="80"/>
  <c r="DG429" i="80" s="1"/>
  <c r="DE429" i="80"/>
  <c r="DB429" i="80"/>
  <c r="DC429" i="80" s="1"/>
  <c r="DA429" i="80"/>
  <c r="BV429" i="80"/>
  <c r="CA429" i="80" s="1"/>
  <c r="BP429" i="80"/>
  <c r="BS429" i="80" s="1"/>
  <c r="BJ429" i="80"/>
  <c r="BD429" i="80"/>
  <c r="BG429" i="80" s="1"/>
  <c r="AV429" i="80"/>
  <c r="AS429" i="80"/>
  <c r="AY429" i="80" s="1"/>
  <c r="AR429" i="80"/>
  <c r="AN429" i="80"/>
  <c r="AQ429" i="80" s="1"/>
  <c r="AK429" i="80"/>
  <c r="AL429" i="80" s="1"/>
  <c r="AJ429" i="80"/>
  <c r="AM429" i="80" s="1"/>
  <c r="AD429" i="80"/>
  <c r="AE429" i="80" s="1"/>
  <c r="AC429" i="80"/>
  <c r="AA429" i="80"/>
  <c r="EA428" i="80"/>
  <c r="EB428" i="80" s="1"/>
  <c r="EE428" i="80" s="1"/>
  <c r="DX428" i="80"/>
  <c r="DY428" i="80" s="1"/>
  <c r="DW428" i="80"/>
  <c r="DT428" i="80"/>
  <c r="DU428" i="80" s="1"/>
  <c r="DS428" i="80"/>
  <c r="DI428" i="80"/>
  <c r="DJ428" i="80" s="1"/>
  <c r="DF428" i="80"/>
  <c r="DG428" i="80" s="1"/>
  <c r="DE428" i="80"/>
  <c r="DB428" i="80"/>
  <c r="DC428" i="80" s="1"/>
  <c r="DA428" i="80"/>
  <c r="BV428" i="80"/>
  <c r="BP428" i="80"/>
  <c r="BR428" i="80" s="1"/>
  <c r="BJ428" i="80"/>
  <c r="BD428" i="80"/>
  <c r="BF428" i="80" s="1"/>
  <c r="AZ428" i="80"/>
  <c r="AV428" i="80"/>
  <c r="AS428" i="80"/>
  <c r="AR428" i="80"/>
  <c r="AO428" i="80"/>
  <c r="AP428" i="80" s="1"/>
  <c r="AK428" i="80"/>
  <c r="AL428" i="80" s="1"/>
  <c r="AJ428" i="80"/>
  <c r="AM428" i="80" s="1"/>
  <c r="AE428" i="80"/>
  <c r="AD428" i="80"/>
  <c r="AN428" i="80" s="1"/>
  <c r="AQ428" i="80" s="1"/>
  <c r="AC428" i="80"/>
  <c r="AA428" i="80"/>
  <c r="EA427" i="80"/>
  <c r="EB427" i="80" s="1"/>
  <c r="DX427" i="80"/>
  <c r="DY427" i="80" s="1"/>
  <c r="DW427" i="80"/>
  <c r="DT427" i="80"/>
  <c r="DU427" i="80" s="1"/>
  <c r="DS427" i="80"/>
  <c r="DI427" i="80"/>
  <c r="DJ427" i="80" s="1"/>
  <c r="DF427" i="80"/>
  <c r="DG427" i="80" s="1"/>
  <c r="DE427" i="80"/>
  <c r="DB427" i="80"/>
  <c r="DC427" i="80" s="1"/>
  <c r="DA427" i="80"/>
  <c r="BV427" i="80"/>
  <c r="BY427" i="80" s="1"/>
  <c r="BP427" i="80"/>
  <c r="BJ427" i="80"/>
  <c r="BM427" i="80" s="1"/>
  <c r="BD427" i="80"/>
  <c r="BI427" i="80" s="1"/>
  <c r="AV427" i="80"/>
  <c r="AS427" i="80"/>
  <c r="AR427" i="80"/>
  <c r="AK427" i="80"/>
  <c r="AL427" i="80" s="1"/>
  <c r="AJ427" i="80"/>
  <c r="AM427" i="80" s="1"/>
  <c r="AD427" i="80"/>
  <c r="AC427" i="80"/>
  <c r="AA427" i="80"/>
  <c r="EA426" i="80"/>
  <c r="EB426" i="80" s="1"/>
  <c r="DX426" i="80"/>
  <c r="DY426" i="80" s="1"/>
  <c r="DW426" i="80"/>
  <c r="DT426" i="80"/>
  <c r="DU426" i="80" s="1"/>
  <c r="DS426" i="80"/>
  <c r="DI426" i="80"/>
  <c r="DJ426" i="80" s="1"/>
  <c r="DF426" i="80"/>
  <c r="DG426" i="80" s="1"/>
  <c r="DE426" i="80"/>
  <c r="DB426" i="80"/>
  <c r="DC426" i="80" s="1"/>
  <c r="DA426" i="80"/>
  <c r="BV426" i="80"/>
  <c r="BY426" i="80" s="1"/>
  <c r="BP426" i="80"/>
  <c r="BR426" i="80" s="1"/>
  <c r="BJ426" i="80"/>
  <c r="BD426" i="80"/>
  <c r="AV426" i="80"/>
  <c r="AS426" i="80"/>
  <c r="AY426" i="80" s="1"/>
  <c r="AR426" i="80"/>
  <c r="AO426" i="80"/>
  <c r="AP426" i="80" s="1"/>
  <c r="AK426" i="80"/>
  <c r="AL426" i="80" s="1"/>
  <c r="AJ426" i="80"/>
  <c r="AM426" i="80" s="1"/>
  <c r="AD426" i="80"/>
  <c r="AZ426" i="80" s="1"/>
  <c r="AC426" i="80"/>
  <c r="AA426" i="80"/>
  <c r="EA425" i="80"/>
  <c r="EB425" i="80" s="1"/>
  <c r="DX425" i="80"/>
  <c r="DY425" i="80" s="1"/>
  <c r="DW425" i="80"/>
  <c r="DT425" i="80"/>
  <c r="DU425" i="80" s="1"/>
  <c r="DS425" i="80"/>
  <c r="DI425" i="80"/>
  <c r="DJ425" i="80" s="1"/>
  <c r="DM425" i="80" s="1"/>
  <c r="DF425" i="80"/>
  <c r="DG425" i="80" s="1"/>
  <c r="DE425" i="80"/>
  <c r="DB425" i="80"/>
  <c r="DC425" i="80" s="1"/>
  <c r="DA425" i="80"/>
  <c r="BV425" i="80"/>
  <c r="BP425" i="80"/>
  <c r="BS425" i="80" s="1"/>
  <c r="BJ425" i="80"/>
  <c r="BO425" i="80" s="1"/>
  <c r="BD425" i="80"/>
  <c r="BG425" i="80" s="1"/>
  <c r="AZ425" i="80"/>
  <c r="AV425" i="80"/>
  <c r="AS425" i="80"/>
  <c r="AY425" i="80" s="1"/>
  <c r="AR425" i="80"/>
  <c r="AN425" i="80"/>
  <c r="AQ425" i="80" s="1"/>
  <c r="AK425" i="80"/>
  <c r="AL425" i="80" s="1"/>
  <c r="AJ425" i="80"/>
  <c r="AM425" i="80" s="1"/>
  <c r="AD425" i="80"/>
  <c r="AE425" i="80" s="1"/>
  <c r="AC425" i="80"/>
  <c r="AA425" i="80"/>
  <c r="EA424" i="80"/>
  <c r="EB424" i="80" s="1"/>
  <c r="EE424" i="80" s="1"/>
  <c r="DX424" i="80"/>
  <c r="DY424" i="80" s="1"/>
  <c r="DW424" i="80"/>
  <c r="DT424" i="80"/>
  <c r="DU424" i="80" s="1"/>
  <c r="DS424" i="80"/>
  <c r="DI424" i="80"/>
  <c r="DJ424" i="80" s="1"/>
  <c r="DF424" i="80"/>
  <c r="DG424" i="80" s="1"/>
  <c r="DE424" i="80"/>
  <c r="DB424" i="80"/>
  <c r="DC424" i="80" s="1"/>
  <c r="DA424" i="80"/>
  <c r="BV424" i="80"/>
  <c r="BW424" i="80" s="1"/>
  <c r="BP424" i="80"/>
  <c r="BS424" i="80" s="1"/>
  <c r="BJ424" i="80"/>
  <c r="BD424" i="80"/>
  <c r="AV424" i="80"/>
  <c r="AS424" i="80"/>
  <c r="AR424" i="80"/>
  <c r="AK424" i="80"/>
  <c r="AL424" i="80" s="1"/>
  <c r="AJ424" i="80"/>
  <c r="AM424" i="80" s="1"/>
  <c r="AD424" i="80"/>
  <c r="AN424" i="80" s="1"/>
  <c r="AQ424" i="80" s="1"/>
  <c r="AC424" i="80"/>
  <c r="AA424" i="80"/>
  <c r="EA423" i="80"/>
  <c r="EB423" i="80" s="1"/>
  <c r="DX423" i="80"/>
  <c r="DY423" i="80" s="1"/>
  <c r="DW423" i="80"/>
  <c r="DT423" i="80"/>
  <c r="DU423" i="80" s="1"/>
  <c r="DS423" i="80"/>
  <c r="DI423" i="80"/>
  <c r="DJ423" i="80" s="1"/>
  <c r="DF423" i="80"/>
  <c r="DG423" i="80" s="1"/>
  <c r="DE423" i="80"/>
  <c r="DB423" i="80"/>
  <c r="DC423" i="80" s="1"/>
  <c r="DA423" i="80"/>
  <c r="BV423" i="80"/>
  <c r="BY423" i="80" s="1"/>
  <c r="BP423" i="80"/>
  <c r="BU423" i="80" s="1"/>
  <c r="BJ423" i="80"/>
  <c r="BM423" i="80" s="1"/>
  <c r="BD423" i="80"/>
  <c r="BI423" i="80" s="1"/>
  <c r="AV423" i="80"/>
  <c r="AS423" i="80"/>
  <c r="AX423" i="80" s="1"/>
  <c r="AR423" i="80"/>
  <c r="AK423" i="80"/>
  <c r="AL423" i="80" s="1"/>
  <c r="AJ423" i="80"/>
  <c r="AM423" i="80" s="1"/>
  <c r="AD423" i="80"/>
  <c r="AC423" i="80"/>
  <c r="AA423" i="80"/>
  <c r="EA422" i="80"/>
  <c r="EB422" i="80" s="1"/>
  <c r="DX422" i="80"/>
  <c r="DY422" i="80" s="1"/>
  <c r="DW422" i="80"/>
  <c r="DT422" i="80"/>
  <c r="DU422" i="80" s="1"/>
  <c r="DS422" i="80"/>
  <c r="DI422" i="80"/>
  <c r="DJ422" i="80" s="1"/>
  <c r="DF422" i="80"/>
  <c r="DG422" i="80" s="1"/>
  <c r="DE422" i="80"/>
  <c r="DB422" i="80"/>
  <c r="DC422" i="80" s="1"/>
  <c r="DA422" i="80"/>
  <c r="BV422" i="80"/>
  <c r="BY422" i="80" s="1"/>
  <c r="BP422" i="80"/>
  <c r="BQ422" i="80" s="1"/>
  <c r="BJ422" i="80"/>
  <c r="BM422" i="80" s="1"/>
  <c r="BD422" i="80"/>
  <c r="BH422" i="80" s="1"/>
  <c r="AV422" i="80"/>
  <c r="AS422" i="80"/>
  <c r="AY422" i="80" s="1"/>
  <c r="AR422" i="80"/>
  <c r="AK422" i="80"/>
  <c r="AL422" i="80" s="1"/>
  <c r="AJ422" i="80"/>
  <c r="AM422" i="80" s="1"/>
  <c r="AE422" i="80"/>
  <c r="AD422" i="80"/>
  <c r="AZ422" i="80" s="1"/>
  <c r="AC422" i="80"/>
  <c r="AA422" i="80"/>
  <c r="EA421" i="80"/>
  <c r="EB421" i="80" s="1"/>
  <c r="DX421" i="80"/>
  <c r="DY421" i="80" s="1"/>
  <c r="DW421" i="80"/>
  <c r="DT421" i="80"/>
  <c r="DU421" i="80" s="1"/>
  <c r="DS421" i="80"/>
  <c r="DI421" i="80"/>
  <c r="DJ421" i="80" s="1"/>
  <c r="DM421" i="80" s="1"/>
  <c r="DF421" i="80"/>
  <c r="DG421" i="80" s="1"/>
  <c r="DE421" i="80"/>
  <c r="DB421" i="80"/>
  <c r="DC421" i="80" s="1"/>
  <c r="DA421" i="80"/>
  <c r="BV421" i="80"/>
  <c r="CB421" i="80" s="1"/>
  <c r="BP421" i="80"/>
  <c r="BS421" i="80" s="1"/>
  <c r="BJ421" i="80"/>
  <c r="BO421" i="80" s="1"/>
  <c r="BD421" i="80"/>
  <c r="BG421" i="80" s="1"/>
  <c r="AV421" i="80"/>
  <c r="AS421" i="80"/>
  <c r="AX421" i="80" s="1"/>
  <c r="AR421" i="80"/>
  <c r="AK421" i="80"/>
  <c r="AL421" i="80" s="1"/>
  <c r="AJ421" i="80"/>
  <c r="AM421" i="80" s="1"/>
  <c r="AD421" i="80"/>
  <c r="AE421" i="80" s="1"/>
  <c r="AC421" i="80"/>
  <c r="AA421" i="80"/>
  <c r="EA420" i="80"/>
  <c r="EB420" i="80" s="1"/>
  <c r="EE420" i="80" s="1"/>
  <c r="DX420" i="80"/>
  <c r="DY420" i="80" s="1"/>
  <c r="DW420" i="80"/>
  <c r="DT420" i="80"/>
  <c r="DU420" i="80" s="1"/>
  <c r="DS420" i="80"/>
  <c r="DI420" i="80"/>
  <c r="DJ420" i="80" s="1"/>
  <c r="DF420" i="80"/>
  <c r="DG420" i="80" s="1"/>
  <c r="DE420" i="80"/>
  <c r="DB420" i="80"/>
  <c r="DC420" i="80" s="1"/>
  <c r="DA420" i="80"/>
  <c r="BV420" i="80"/>
  <c r="BW420" i="80" s="1"/>
  <c r="BP420" i="80"/>
  <c r="BQ420" i="80" s="1"/>
  <c r="BJ420" i="80"/>
  <c r="BM420" i="80" s="1"/>
  <c r="BD420" i="80"/>
  <c r="AV420" i="80"/>
  <c r="AS420" i="80"/>
  <c r="AR420" i="80"/>
  <c r="AK420" i="80"/>
  <c r="AL420" i="80" s="1"/>
  <c r="AJ420" i="80"/>
  <c r="AM420" i="80" s="1"/>
  <c r="AD420" i="80"/>
  <c r="AZ420" i="80" s="1"/>
  <c r="AC420" i="80"/>
  <c r="AA420" i="80"/>
  <c r="EA419" i="80"/>
  <c r="EB419" i="80" s="1"/>
  <c r="DX419" i="80"/>
  <c r="DY419" i="80" s="1"/>
  <c r="DW419" i="80"/>
  <c r="DT419" i="80"/>
  <c r="DU419" i="80" s="1"/>
  <c r="DS419" i="80"/>
  <c r="DI419" i="80"/>
  <c r="DJ419" i="80" s="1"/>
  <c r="DF419" i="80"/>
  <c r="DG419" i="80" s="1"/>
  <c r="DE419" i="80"/>
  <c r="DB419" i="80"/>
  <c r="DC419" i="80" s="1"/>
  <c r="DA419" i="80"/>
  <c r="BV419" i="80"/>
  <c r="BY419" i="80" s="1"/>
  <c r="BP419" i="80"/>
  <c r="BJ419" i="80"/>
  <c r="BM419" i="80" s="1"/>
  <c r="BD419" i="80"/>
  <c r="BI419" i="80" s="1"/>
  <c r="AV419" i="80"/>
  <c r="AS419" i="80"/>
  <c r="AX419" i="80" s="1"/>
  <c r="AR419" i="80"/>
  <c r="AK419" i="80"/>
  <c r="AL419" i="80" s="1"/>
  <c r="AJ419" i="80"/>
  <c r="AM419" i="80" s="1"/>
  <c r="AD419" i="80"/>
  <c r="AC419" i="80"/>
  <c r="AA419" i="80"/>
  <c r="EA418" i="80"/>
  <c r="EB418" i="80" s="1"/>
  <c r="EC418" i="80" s="1"/>
  <c r="DX418" i="80"/>
  <c r="DY418" i="80" s="1"/>
  <c r="DW418" i="80"/>
  <c r="DT418" i="80"/>
  <c r="DU418" i="80" s="1"/>
  <c r="DS418" i="80"/>
  <c r="DI418" i="80"/>
  <c r="DJ418" i="80" s="1"/>
  <c r="DF418" i="80"/>
  <c r="DG418" i="80" s="1"/>
  <c r="DE418" i="80"/>
  <c r="DB418" i="80"/>
  <c r="DC418" i="80" s="1"/>
  <c r="DA418" i="80"/>
  <c r="BV418" i="80"/>
  <c r="BY418" i="80" s="1"/>
  <c r="BP418" i="80"/>
  <c r="BQ418" i="80" s="1"/>
  <c r="BJ418" i="80"/>
  <c r="BK418" i="80" s="1"/>
  <c r="BD418" i="80"/>
  <c r="AV418" i="80"/>
  <c r="AS418" i="80"/>
  <c r="AY418" i="80" s="1"/>
  <c r="AR418" i="80"/>
  <c r="AK418" i="80"/>
  <c r="AL418" i="80" s="1"/>
  <c r="AJ418" i="80"/>
  <c r="AM418" i="80" s="1"/>
  <c r="AD418" i="80"/>
  <c r="AZ418" i="80" s="1"/>
  <c r="AC418" i="80"/>
  <c r="AA418" i="80"/>
  <c r="EA417" i="80"/>
  <c r="EB417" i="80" s="1"/>
  <c r="DX417" i="80"/>
  <c r="DY417" i="80" s="1"/>
  <c r="DW417" i="80"/>
  <c r="DT417" i="80"/>
  <c r="DU417" i="80" s="1"/>
  <c r="DS417" i="80"/>
  <c r="DI417" i="80"/>
  <c r="DJ417" i="80" s="1"/>
  <c r="DM417" i="80" s="1"/>
  <c r="DF417" i="80"/>
  <c r="DG417" i="80" s="1"/>
  <c r="DE417" i="80"/>
  <c r="DB417" i="80"/>
  <c r="DC417" i="80" s="1"/>
  <c r="DA417" i="80"/>
  <c r="BV417" i="80"/>
  <c r="BP417" i="80"/>
  <c r="BS417" i="80" s="1"/>
  <c r="BJ417" i="80"/>
  <c r="BO417" i="80" s="1"/>
  <c r="BD417" i="80"/>
  <c r="BG417" i="80" s="1"/>
  <c r="AV417" i="80"/>
  <c r="AS417" i="80"/>
  <c r="AR417" i="80"/>
  <c r="AK417" i="80"/>
  <c r="AL417" i="80" s="1"/>
  <c r="AJ417" i="80"/>
  <c r="AM417" i="80" s="1"/>
  <c r="AD417" i="80"/>
  <c r="AE417" i="80" s="1"/>
  <c r="AC417" i="80"/>
  <c r="AA417" i="80"/>
  <c r="EA416" i="80"/>
  <c r="EB416" i="80" s="1"/>
  <c r="EE416" i="80" s="1"/>
  <c r="DX416" i="80"/>
  <c r="DY416" i="80" s="1"/>
  <c r="DW416" i="80"/>
  <c r="DT416" i="80"/>
  <c r="DU416" i="80" s="1"/>
  <c r="DS416" i="80"/>
  <c r="DI416" i="80"/>
  <c r="DJ416" i="80" s="1"/>
  <c r="DF416" i="80"/>
  <c r="DG416" i="80" s="1"/>
  <c r="DE416" i="80"/>
  <c r="DB416" i="80"/>
  <c r="DC416" i="80" s="1"/>
  <c r="DA416" i="80"/>
  <c r="BV416" i="80"/>
  <c r="BP416" i="80"/>
  <c r="BJ416" i="80"/>
  <c r="BK416" i="80" s="1"/>
  <c r="BD416" i="80"/>
  <c r="BF416" i="80" s="1"/>
  <c r="AV416" i="80"/>
  <c r="AS416" i="80"/>
  <c r="AU416" i="80" s="1"/>
  <c r="AR416" i="80"/>
  <c r="AK416" i="80"/>
  <c r="AL416" i="80" s="1"/>
  <c r="AJ416" i="80"/>
  <c r="AM416" i="80" s="1"/>
  <c r="AE416" i="80"/>
  <c r="AD416" i="80"/>
  <c r="AZ416" i="80" s="1"/>
  <c r="AC416" i="80"/>
  <c r="AA416" i="80"/>
  <c r="EA415" i="80"/>
  <c r="EB415" i="80" s="1"/>
  <c r="DX415" i="80"/>
  <c r="DY415" i="80" s="1"/>
  <c r="DW415" i="80"/>
  <c r="DT415" i="80"/>
  <c r="DU415" i="80" s="1"/>
  <c r="DS415" i="80"/>
  <c r="DI415" i="80"/>
  <c r="DJ415" i="80" s="1"/>
  <c r="DF415" i="80"/>
  <c r="DG415" i="80" s="1"/>
  <c r="DE415" i="80"/>
  <c r="DB415" i="80"/>
  <c r="DC415" i="80" s="1"/>
  <c r="DA415" i="80"/>
  <c r="BV415" i="80"/>
  <c r="BY415" i="80" s="1"/>
  <c r="BP415" i="80"/>
  <c r="BU415" i="80" s="1"/>
  <c r="BJ415" i="80"/>
  <c r="BM415" i="80" s="1"/>
  <c r="BD415" i="80"/>
  <c r="BI415" i="80" s="1"/>
  <c r="AV415" i="80"/>
  <c r="AS415" i="80"/>
  <c r="AR415" i="80"/>
  <c r="AK415" i="80"/>
  <c r="AL415" i="80" s="1"/>
  <c r="AJ415" i="80"/>
  <c r="AM415" i="80" s="1"/>
  <c r="AD415" i="80"/>
  <c r="AC415" i="80"/>
  <c r="AA415" i="80"/>
  <c r="EA414" i="80"/>
  <c r="EB414" i="80" s="1"/>
  <c r="DX414" i="80"/>
  <c r="DY414" i="80" s="1"/>
  <c r="DW414" i="80"/>
  <c r="DT414" i="80"/>
  <c r="DU414" i="80" s="1"/>
  <c r="DS414" i="80"/>
  <c r="DI414" i="80"/>
  <c r="DJ414" i="80" s="1"/>
  <c r="DF414" i="80"/>
  <c r="DG414" i="80" s="1"/>
  <c r="DE414" i="80"/>
  <c r="DB414" i="80"/>
  <c r="DC414" i="80" s="1"/>
  <c r="DA414" i="80"/>
  <c r="BV414" i="80"/>
  <c r="BY414" i="80" s="1"/>
  <c r="BP414" i="80"/>
  <c r="BU414" i="80" s="1"/>
  <c r="BJ414" i="80"/>
  <c r="BO414" i="80" s="1"/>
  <c r="BD414" i="80"/>
  <c r="AV414" i="80"/>
  <c r="AS414" i="80"/>
  <c r="AY414" i="80" s="1"/>
  <c r="AR414" i="80"/>
  <c r="AK414" i="80"/>
  <c r="AL414" i="80" s="1"/>
  <c r="AJ414" i="80"/>
  <c r="AM414" i="80" s="1"/>
  <c r="AD414" i="80"/>
  <c r="AZ414" i="80" s="1"/>
  <c r="AC414" i="80"/>
  <c r="AA414" i="80"/>
  <c r="EA413" i="80"/>
  <c r="EB413" i="80" s="1"/>
  <c r="DX413" i="80"/>
  <c r="DY413" i="80" s="1"/>
  <c r="DW413" i="80"/>
  <c r="DT413" i="80"/>
  <c r="DU413" i="80" s="1"/>
  <c r="DS413" i="80"/>
  <c r="DI413" i="80"/>
  <c r="DJ413" i="80" s="1"/>
  <c r="DM413" i="80" s="1"/>
  <c r="DF413" i="80"/>
  <c r="DG413" i="80" s="1"/>
  <c r="DE413" i="80"/>
  <c r="DB413" i="80"/>
  <c r="DC413" i="80" s="1"/>
  <c r="DA413" i="80"/>
  <c r="BV413" i="80"/>
  <c r="CA413" i="80" s="1"/>
  <c r="BP413" i="80"/>
  <c r="BS413" i="80" s="1"/>
  <c r="BJ413" i="80"/>
  <c r="BO413" i="80" s="1"/>
  <c r="BD413" i="80"/>
  <c r="BG413" i="80" s="1"/>
  <c r="AV413" i="80"/>
  <c r="AS413" i="80"/>
  <c r="AR413" i="80"/>
  <c r="AK413" i="80"/>
  <c r="AL413" i="80" s="1"/>
  <c r="AJ413" i="80"/>
  <c r="AM413" i="80" s="1"/>
  <c r="AD413" i="80"/>
  <c r="AE413" i="80" s="1"/>
  <c r="AC413" i="80"/>
  <c r="AA413" i="80"/>
  <c r="EA412" i="80"/>
  <c r="EB412" i="80" s="1"/>
  <c r="EE412" i="80" s="1"/>
  <c r="DX412" i="80"/>
  <c r="DY412" i="80" s="1"/>
  <c r="DW412" i="80"/>
  <c r="DT412" i="80"/>
  <c r="DU412" i="80" s="1"/>
  <c r="DS412" i="80"/>
  <c r="DI412" i="80"/>
  <c r="DJ412" i="80" s="1"/>
  <c r="DF412" i="80"/>
  <c r="DG412" i="80" s="1"/>
  <c r="DE412" i="80"/>
  <c r="DB412" i="80"/>
  <c r="DC412" i="80" s="1"/>
  <c r="DA412" i="80"/>
  <c r="BV412" i="80"/>
  <c r="BP412" i="80"/>
  <c r="BJ412" i="80"/>
  <c r="BM412" i="80" s="1"/>
  <c r="BD412" i="80"/>
  <c r="BF412" i="80" s="1"/>
  <c r="AV412" i="80"/>
  <c r="AS412" i="80"/>
  <c r="AY412" i="80" s="1"/>
  <c r="AR412" i="80"/>
  <c r="AO412" i="80"/>
  <c r="AP412" i="80" s="1"/>
  <c r="AK412" i="80"/>
  <c r="AL412" i="80" s="1"/>
  <c r="AJ412" i="80"/>
  <c r="AM412" i="80" s="1"/>
  <c r="AE412" i="80"/>
  <c r="AD412" i="80"/>
  <c r="AZ412" i="80" s="1"/>
  <c r="AC412" i="80"/>
  <c r="AA412" i="80"/>
  <c r="EA411" i="80"/>
  <c r="EB411" i="80" s="1"/>
  <c r="DX411" i="80"/>
  <c r="DY411" i="80" s="1"/>
  <c r="DW411" i="80"/>
  <c r="DT411" i="80"/>
  <c r="DU411" i="80" s="1"/>
  <c r="DS411" i="80"/>
  <c r="DI411" i="80"/>
  <c r="DJ411" i="80" s="1"/>
  <c r="DK411" i="80" s="1"/>
  <c r="DF411" i="80"/>
  <c r="DG411" i="80" s="1"/>
  <c r="DE411" i="80"/>
  <c r="DB411" i="80"/>
  <c r="DC411" i="80" s="1"/>
  <c r="DA411" i="80"/>
  <c r="BV411" i="80"/>
  <c r="BY411" i="80" s="1"/>
  <c r="BP411" i="80"/>
  <c r="BU411" i="80" s="1"/>
  <c r="BJ411" i="80"/>
  <c r="BL411" i="80" s="1"/>
  <c r="BD411" i="80"/>
  <c r="BH411" i="80" s="1"/>
  <c r="AV411" i="80"/>
  <c r="AS411" i="80"/>
  <c r="AR411" i="80"/>
  <c r="AK411" i="80"/>
  <c r="AL411" i="80" s="1"/>
  <c r="AJ411" i="80"/>
  <c r="AM411" i="80" s="1"/>
  <c r="AD411" i="80"/>
  <c r="AZ411" i="80" s="1"/>
  <c r="AC411" i="80"/>
  <c r="AA411" i="80"/>
  <c r="EA410" i="80"/>
  <c r="EB410" i="80" s="1"/>
  <c r="DX410" i="80"/>
  <c r="DY410" i="80" s="1"/>
  <c r="DW410" i="80"/>
  <c r="DT410" i="80"/>
  <c r="DU410" i="80" s="1"/>
  <c r="DS410" i="80"/>
  <c r="DI410" i="80"/>
  <c r="DJ410" i="80" s="1"/>
  <c r="DM410" i="80" s="1"/>
  <c r="DF410" i="80"/>
  <c r="DG410" i="80" s="1"/>
  <c r="DE410" i="80"/>
  <c r="DB410" i="80"/>
  <c r="DC410" i="80" s="1"/>
  <c r="DA410" i="80"/>
  <c r="BV410" i="80"/>
  <c r="BP410" i="80"/>
  <c r="BJ410" i="80"/>
  <c r="BK410" i="80" s="1"/>
  <c r="BD410" i="80"/>
  <c r="BH410" i="80" s="1"/>
  <c r="AV410" i="80"/>
  <c r="AS410" i="80"/>
  <c r="AR410" i="80"/>
  <c r="AK410" i="80"/>
  <c r="AL410" i="80" s="1"/>
  <c r="AJ410" i="80"/>
  <c r="AM410" i="80" s="1"/>
  <c r="AD410" i="80"/>
  <c r="AZ410" i="80" s="1"/>
  <c r="AC410" i="80"/>
  <c r="AA410" i="80"/>
  <c r="EA409" i="80"/>
  <c r="EB409" i="80" s="1"/>
  <c r="DX409" i="80"/>
  <c r="DY409" i="80" s="1"/>
  <c r="DW409" i="80"/>
  <c r="DT409" i="80"/>
  <c r="DU409" i="80" s="1"/>
  <c r="DS409" i="80"/>
  <c r="DI409" i="80"/>
  <c r="DJ409" i="80" s="1"/>
  <c r="DN409" i="80" s="1"/>
  <c r="DF409" i="80"/>
  <c r="DG409" i="80" s="1"/>
  <c r="DE409" i="80"/>
  <c r="DB409" i="80"/>
  <c r="DC409" i="80" s="1"/>
  <c r="DA409" i="80"/>
  <c r="BV409" i="80"/>
  <c r="CB409" i="80" s="1"/>
  <c r="BP409" i="80"/>
  <c r="BT409" i="80" s="1"/>
  <c r="BJ409" i="80"/>
  <c r="BN409" i="80" s="1"/>
  <c r="BD409" i="80"/>
  <c r="BF409" i="80" s="1"/>
  <c r="AV409" i="80"/>
  <c r="AS409" i="80"/>
  <c r="AT409" i="80" s="1"/>
  <c r="AR409" i="80"/>
  <c r="AK409" i="80"/>
  <c r="AL409" i="80" s="1"/>
  <c r="AJ409" i="80"/>
  <c r="AM409" i="80" s="1"/>
  <c r="AD409" i="80"/>
  <c r="AO409" i="80" s="1"/>
  <c r="AP409" i="80" s="1"/>
  <c r="AC409" i="80"/>
  <c r="AA409" i="80"/>
  <c r="EA408" i="80"/>
  <c r="EB408" i="80" s="1"/>
  <c r="DX408" i="80"/>
  <c r="DY408" i="80" s="1"/>
  <c r="DW408" i="80"/>
  <c r="DT408" i="80"/>
  <c r="DU408" i="80" s="1"/>
  <c r="DS408" i="80"/>
  <c r="DI408" i="80"/>
  <c r="DJ408" i="80" s="1"/>
  <c r="DF408" i="80"/>
  <c r="DG408" i="80" s="1"/>
  <c r="DE408" i="80"/>
  <c r="DB408" i="80"/>
  <c r="DC408" i="80" s="1"/>
  <c r="DA408" i="80"/>
  <c r="BV408" i="80"/>
  <c r="CB408" i="80" s="1"/>
  <c r="BP408" i="80"/>
  <c r="BS408" i="80" s="1"/>
  <c r="BJ408" i="80"/>
  <c r="BD408" i="80"/>
  <c r="BF408" i="80" s="1"/>
  <c r="AV408" i="80"/>
  <c r="AS408" i="80"/>
  <c r="AX408" i="80" s="1"/>
  <c r="AR408" i="80"/>
  <c r="AK408" i="80"/>
  <c r="AL408" i="80" s="1"/>
  <c r="AJ408" i="80"/>
  <c r="AM408" i="80" s="1"/>
  <c r="AD408" i="80"/>
  <c r="AZ408" i="80" s="1"/>
  <c r="AC408" i="80"/>
  <c r="AA408" i="80"/>
  <c r="EA407" i="80"/>
  <c r="EB407" i="80" s="1"/>
  <c r="DX407" i="80"/>
  <c r="DY407" i="80" s="1"/>
  <c r="DW407" i="80"/>
  <c r="DT407" i="80"/>
  <c r="DU407" i="80" s="1"/>
  <c r="DS407" i="80"/>
  <c r="DI407" i="80"/>
  <c r="DJ407" i="80" s="1"/>
  <c r="DK407" i="80" s="1"/>
  <c r="DF407" i="80"/>
  <c r="DG407" i="80" s="1"/>
  <c r="DE407" i="80"/>
  <c r="DB407" i="80"/>
  <c r="DC407" i="80" s="1"/>
  <c r="DA407" i="80"/>
  <c r="BV407" i="80"/>
  <c r="CB407" i="80" s="1"/>
  <c r="BP407" i="80"/>
  <c r="BU407" i="80" s="1"/>
  <c r="BJ407" i="80"/>
  <c r="BD407" i="80"/>
  <c r="BI407" i="80" s="1"/>
  <c r="AZ407" i="80"/>
  <c r="AV407" i="80"/>
  <c r="AS407" i="80"/>
  <c r="AX407" i="80" s="1"/>
  <c r="AR407" i="80"/>
  <c r="AN407" i="80"/>
  <c r="AQ407" i="80" s="1"/>
  <c r="AK407" i="80"/>
  <c r="AL407" i="80" s="1"/>
  <c r="AJ407" i="80"/>
  <c r="AM407" i="80" s="1"/>
  <c r="AD407" i="80"/>
  <c r="AC407" i="80"/>
  <c r="AA407" i="80"/>
  <c r="EA406" i="80"/>
  <c r="EB406" i="80" s="1"/>
  <c r="EC406" i="80" s="1"/>
  <c r="DX406" i="80"/>
  <c r="DY406" i="80" s="1"/>
  <c r="DW406" i="80"/>
  <c r="DT406" i="80"/>
  <c r="DU406" i="80" s="1"/>
  <c r="DS406" i="80"/>
  <c r="DI406" i="80"/>
  <c r="DJ406" i="80" s="1"/>
  <c r="DF406" i="80"/>
  <c r="DG406" i="80" s="1"/>
  <c r="DE406" i="80"/>
  <c r="DB406" i="80"/>
  <c r="DC406" i="80" s="1"/>
  <c r="DA406" i="80"/>
  <c r="BV406" i="80"/>
  <c r="CA406" i="80" s="1"/>
  <c r="BP406" i="80"/>
  <c r="BQ406" i="80" s="1"/>
  <c r="BJ406" i="80"/>
  <c r="BD406" i="80"/>
  <c r="BH406" i="80" s="1"/>
  <c r="BC406" i="80"/>
  <c r="AV406" i="80"/>
  <c r="AS406" i="80"/>
  <c r="AY406" i="80" s="1"/>
  <c r="AR406" i="80"/>
  <c r="AO406" i="80"/>
  <c r="AP406" i="80" s="1"/>
  <c r="AK406" i="80"/>
  <c r="AL406" i="80" s="1"/>
  <c r="AJ406" i="80"/>
  <c r="AM406" i="80" s="1"/>
  <c r="AE406" i="80"/>
  <c r="AD406" i="80"/>
  <c r="AZ406" i="80" s="1"/>
  <c r="AC406" i="80"/>
  <c r="AA406" i="80"/>
  <c r="EA405" i="80"/>
  <c r="EB405" i="80" s="1"/>
  <c r="DX405" i="80"/>
  <c r="DY405" i="80" s="1"/>
  <c r="DW405" i="80"/>
  <c r="DT405" i="80"/>
  <c r="DU405" i="80" s="1"/>
  <c r="DS405" i="80"/>
  <c r="DI405" i="80"/>
  <c r="DJ405" i="80" s="1"/>
  <c r="DM405" i="80" s="1"/>
  <c r="DF405" i="80"/>
  <c r="DG405" i="80" s="1"/>
  <c r="DE405" i="80"/>
  <c r="DB405" i="80"/>
  <c r="DC405" i="80" s="1"/>
  <c r="DA405" i="80"/>
  <c r="BV405" i="80"/>
  <c r="CA405" i="80" s="1"/>
  <c r="BP405" i="80"/>
  <c r="BJ405" i="80"/>
  <c r="BO405" i="80" s="1"/>
  <c r="BD405" i="80"/>
  <c r="BG405" i="80" s="1"/>
  <c r="AV405" i="80"/>
  <c r="AS405" i="80"/>
  <c r="AR405" i="80"/>
  <c r="AK405" i="80"/>
  <c r="AL405" i="80" s="1"/>
  <c r="AJ405" i="80"/>
  <c r="AM405" i="80" s="1"/>
  <c r="AD405" i="80"/>
  <c r="AE405" i="80" s="1"/>
  <c r="AC405" i="80"/>
  <c r="AA405" i="80"/>
  <c r="EA404" i="80"/>
  <c r="EB404" i="80" s="1"/>
  <c r="DX404" i="80"/>
  <c r="DY404" i="80" s="1"/>
  <c r="DW404" i="80"/>
  <c r="DT404" i="80"/>
  <c r="DU404" i="80" s="1"/>
  <c r="DS404" i="80"/>
  <c r="DI404" i="80"/>
  <c r="DJ404" i="80" s="1"/>
  <c r="DF404" i="80"/>
  <c r="DG404" i="80" s="1"/>
  <c r="DE404" i="80"/>
  <c r="DB404" i="80"/>
  <c r="DC404" i="80" s="1"/>
  <c r="DA404" i="80"/>
  <c r="BV404" i="80"/>
  <c r="CA404" i="80" s="1"/>
  <c r="BP404" i="80"/>
  <c r="BJ404" i="80"/>
  <c r="BK404" i="80" s="1"/>
  <c r="BD404" i="80"/>
  <c r="AV404" i="80"/>
  <c r="AS404" i="80"/>
  <c r="AX404" i="80" s="1"/>
  <c r="AR404" i="80"/>
  <c r="AK404" i="80"/>
  <c r="AL404" i="80" s="1"/>
  <c r="AJ404" i="80"/>
  <c r="AM404" i="80" s="1"/>
  <c r="AD404" i="80"/>
  <c r="AZ404" i="80" s="1"/>
  <c r="AC404" i="80"/>
  <c r="AA404" i="80"/>
  <c r="EA403" i="80"/>
  <c r="EB403" i="80" s="1"/>
  <c r="DX403" i="80"/>
  <c r="DY403" i="80" s="1"/>
  <c r="DW403" i="80"/>
  <c r="DT403" i="80"/>
  <c r="DU403" i="80" s="1"/>
  <c r="DS403" i="80"/>
  <c r="DI403" i="80"/>
  <c r="DJ403" i="80" s="1"/>
  <c r="DK403" i="80" s="1"/>
  <c r="DF403" i="80"/>
  <c r="DG403" i="80" s="1"/>
  <c r="DE403" i="80"/>
  <c r="DB403" i="80"/>
  <c r="DC403" i="80" s="1"/>
  <c r="DA403" i="80"/>
  <c r="BV403" i="80"/>
  <c r="BP403" i="80"/>
  <c r="BU403" i="80" s="1"/>
  <c r="BJ403" i="80"/>
  <c r="BM403" i="80" s="1"/>
  <c r="BD403" i="80"/>
  <c r="BI403" i="80" s="1"/>
  <c r="AV403" i="80"/>
  <c r="AS403" i="80"/>
  <c r="AX403" i="80" s="1"/>
  <c r="AR403" i="80"/>
  <c r="AK403" i="80"/>
  <c r="AL403" i="80" s="1"/>
  <c r="AJ403" i="80"/>
  <c r="AM403" i="80" s="1"/>
  <c r="AD403" i="80"/>
  <c r="AZ403" i="80" s="1"/>
  <c r="AC403" i="80"/>
  <c r="AA403" i="80"/>
  <c r="EA402" i="80"/>
  <c r="EB402" i="80" s="1"/>
  <c r="EC402" i="80" s="1"/>
  <c r="DX402" i="80"/>
  <c r="DY402" i="80" s="1"/>
  <c r="DW402" i="80"/>
  <c r="DT402" i="80"/>
  <c r="DU402" i="80" s="1"/>
  <c r="DS402" i="80"/>
  <c r="DI402" i="80"/>
  <c r="DJ402" i="80" s="1"/>
  <c r="DF402" i="80"/>
  <c r="DG402" i="80" s="1"/>
  <c r="DE402" i="80"/>
  <c r="DB402" i="80"/>
  <c r="DC402" i="80" s="1"/>
  <c r="DA402" i="80"/>
  <c r="BV402" i="80"/>
  <c r="BW402" i="80" s="1"/>
  <c r="BP402" i="80"/>
  <c r="BJ402" i="80"/>
  <c r="BD402" i="80"/>
  <c r="AV402" i="80"/>
  <c r="AS402" i="80"/>
  <c r="AR402" i="80"/>
  <c r="AK402" i="80"/>
  <c r="AL402" i="80" s="1"/>
  <c r="AJ402" i="80"/>
  <c r="AM402" i="80" s="1"/>
  <c r="AD402" i="80"/>
  <c r="AZ402" i="80" s="1"/>
  <c r="AC402" i="80"/>
  <c r="AA402" i="80"/>
  <c r="EA401" i="80"/>
  <c r="EB401" i="80" s="1"/>
  <c r="DX401" i="80"/>
  <c r="DY401" i="80" s="1"/>
  <c r="DW401" i="80"/>
  <c r="DT401" i="80"/>
  <c r="DU401" i="80" s="1"/>
  <c r="DS401" i="80"/>
  <c r="DI401" i="80"/>
  <c r="DJ401" i="80" s="1"/>
  <c r="DF401" i="80"/>
  <c r="DG401" i="80" s="1"/>
  <c r="DE401" i="80"/>
  <c r="DB401" i="80"/>
  <c r="DC401" i="80" s="1"/>
  <c r="DA401" i="80"/>
  <c r="BV401" i="80"/>
  <c r="CA401" i="80" s="1"/>
  <c r="BP401" i="80"/>
  <c r="BS401" i="80" s="1"/>
  <c r="BJ401" i="80"/>
  <c r="BO401" i="80" s="1"/>
  <c r="BD401" i="80"/>
  <c r="BG401" i="80" s="1"/>
  <c r="AV401" i="80"/>
  <c r="AS401" i="80"/>
  <c r="AY401" i="80" s="1"/>
  <c r="AR401" i="80"/>
  <c r="AK401" i="80"/>
  <c r="AL401" i="80" s="1"/>
  <c r="AJ401" i="80"/>
  <c r="AM401" i="80" s="1"/>
  <c r="AD401" i="80"/>
  <c r="AE401" i="80" s="1"/>
  <c r="AC401" i="80"/>
  <c r="AA401" i="80"/>
  <c r="EA400" i="80"/>
  <c r="EB400" i="80" s="1"/>
  <c r="EE400" i="80" s="1"/>
  <c r="DX400" i="80"/>
  <c r="DY400" i="80" s="1"/>
  <c r="DW400" i="80"/>
  <c r="DT400" i="80"/>
  <c r="DU400" i="80" s="1"/>
  <c r="DS400" i="80"/>
  <c r="DI400" i="80"/>
  <c r="DJ400" i="80" s="1"/>
  <c r="DF400" i="80"/>
  <c r="DG400" i="80" s="1"/>
  <c r="DE400" i="80"/>
  <c r="DB400" i="80"/>
  <c r="DC400" i="80" s="1"/>
  <c r="DA400" i="80"/>
  <c r="BV400" i="80"/>
  <c r="BP400" i="80"/>
  <c r="BJ400" i="80"/>
  <c r="BD400" i="80"/>
  <c r="BF400" i="80" s="1"/>
  <c r="BC400" i="80"/>
  <c r="AV400" i="80"/>
  <c r="AS400" i="80"/>
  <c r="AX400" i="80" s="1"/>
  <c r="AR400" i="80"/>
  <c r="AK400" i="80"/>
  <c r="AL400" i="80" s="1"/>
  <c r="AJ400" i="80"/>
  <c r="AM400" i="80" s="1"/>
  <c r="AD400" i="80"/>
  <c r="AZ400" i="80" s="1"/>
  <c r="AC400" i="80"/>
  <c r="AA400" i="80"/>
  <c r="EA399" i="80"/>
  <c r="EB399" i="80" s="1"/>
  <c r="DX399" i="80"/>
  <c r="DY399" i="80" s="1"/>
  <c r="DW399" i="80"/>
  <c r="DT399" i="80"/>
  <c r="DU399" i="80" s="1"/>
  <c r="DS399" i="80"/>
  <c r="DI399" i="80"/>
  <c r="DJ399" i="80" s="1"/>
  <c r="DK399" i="80" s="1"/>
  <c r="DF399" i="80"/>
  <c r="DG399" i="80" s="1"/>
  <c r="DE399" i="80"/>
  <c r="DB399" i="80"/>
  <c r="DC399" i="80" s="1"/>
  <c r="DA399" i="80"/>
  <c r="BV399" i="80"/>
  <c r="BX399" i="80" s="1"/>
  <c r="BP399" i="80"/>
  <c r="BU399" i="80" s="1"/>
  <c r="BJ399" i="80"/>
  <c r="BD399" i="80"/>
  <c r="BI399" i="80" s="1"/>
  <c r="AV399" i="80"/>
  <c r="AS399" i="80"/>
  <c r="AR399" i="80"/>
  <c r="AK399" i="80"/>
  <c r="AL399" i="80" s="1"/>
  <c r="AJ399" i="80"/>
  <c r="AM399" i="80" s="1"/>
  <c r="AD399" i="80"/>
  <c r="AZ399" i="80" s="1"/>
  <c r="AC399" i="80"/>
  <c r="AA399" i="80"/>
  <c r="EA398" i="80"/>
  <c r="EB398" i="80" s="1"/>
  <c r="EC398" i="80" s="1"/>
  <c r="DX398" i="80"/>
  <c r="DY398" i="80" s="1"/>
  <c r="DW398" i="80"/>
  <c r="DT398" i="80"/>
  <c r="DU398" i="80" s="1"/>
  <c r="DS398" i="80"/>
  <c r="DI398" i="80"/>
  <c r="DJ398" i="80" s="1"/>
  <c r="DF398" i="80"/>
  <c r="DG398" i="80" s="1"/>
  <c r="DE398" i="80"/>
  <c r="DB398" i="80"/>
  <c r="DC398" i="80" s="1"/>
  <c r="DA398" i="80"/>
  <c r="BV398" i="80"/>
  <c r="BP398" i="80"/>
  <c r="BJ398" i="80"/>
  <c r="BO398" i="80" s="1"/>
  <c r="BD398" i="80"/>
  <c r="AV398" i="80"/>
  <c r="AS398" i="80"/>
  <c r="AU398" i="80" s="1"/>
  <c r="AR398" i="80"/>
  <c r="AO398" i="80"/>
  <c r="AP398" i="80" s="1"/>
  <c r="AK398" i="80"/>
  <c r="AL398" i="80" s="1"/>
  <c r="AJ398" i="80"/>
  <c r="AM398" i="80" s="1"/>
  <c r="AE398" i="80"/>
  <c r="AD398" i="80"/>
  <c r="AZ398" i="80" s="1"/>
  <c r="AC398" i="80"/>
  <c r="AA398" i="80"/>
  <c r="EA397" i="80"/>
  <c r="EB397" i="80" s="1"/>
  <c r="DX397" i="80"/>
  <c r="DY397" i="80" s="1"/>
  <c r="DW397" i="80"/>
  <c r="DT397" i="80"/>
  <c r="DU397" i="80" s="1"/>
  <c r="DS397" i="80"/>
  <c r="DI397" i="80"/>
  <c r="DJ397" i="80" s="1"/>
  <c r="DF397" i="80"/>
  <c r="DG397" i="80" s="1"/>
  <c r="DE397" i="80"/>
  <c r="DB397" i="80"/>
  <c r="DC397" i="80" s="1"/>
  <c r="DA397" i="80"/>
  <c r="BV397" i="80"/>
  <c r="CA397" i="80" s="1"/>
  <c r="BP397" i="80"/>
  <c r="BJ397" i="80"/>
  <c r="BO397" i="80" s="1"/>
  <c r="BD397" i="80"/>
  <c r="BG397" i="80" s="1"/>
  <c r="AV397" i="80"/>
  <c r="AS397" i="80"/>
  <c r="AX397" i="80" s="1"/>
  <c r="AR397" i="80"/>
  <c r="AK397" i="80"/>
  <c r="AL397" i="80" s="1"/>
  <c r="AJ397" i="80"/>
  <c r="AM397" i="80" s="1"/>
  <c r="AD397" i="80"/>
  <c r="AE397" i="80" s="1"/>
  <c r="AC397" i="80"/>
  <c r="AA397" i="80"/>
  <c r="EA396" i="80"/>
  <c r="EB396" i="80" s="1"/>
  <c r="DX396" i="80"/>
  <c r="DY396" i="80" s="1"/>
  <c r="DW396" i="80"/>
  <c r="DT396" i="80"/>
  <c r="DU396" i="80" s="1"/>
  <c r="DS396" i="80"/>
  <c r="DI396" i="80"/>
  <c r="DJ396" i="80" s="1"/>
  <c r="DF396" i="80"/>
  <c r="DG396" i="80" s="1"/>
  <c r="DE396" i="80"/>
  <c r="DB396" i="80"/>
  <c r="DC396" i="80" s="1"/>
  <c r="DA396" i="80"/>
  <c r="BV396" i="80"/>
  <c r="BY396" i="80" s="1"/>
  <c r="BP396" i="80"/>
  <c r="BJ396" i="80"/>
  <c r="BO396" i="80" s="1"/>
  <c r="BD396" i="80"/>
  <c r="AV396" i="80"/>
  <c r="AS396" i="80"/>
  <c r="AX396" i="80" s="1"/>
  <c r="AR396" i="80"/>
  <c r="AK396" i="80"/>
  <c r="AL396" i="80" s="1"/>
  <c r="AJ396" i="80"/>
  <c r="AM396" i="80" s="1"/>
  <c r="AD396" i="80"/>
  <c r="AZ396" i="80" s="1"/>
  <c r="AC396" i="80"/>
  <c r="AA396" i="80"/>
  <c r="EA395" i="80"/>
  <c r="EB395" i="80" s="1"/>
  <c r="DX395" i="80"/>
  <c r="DY395" i="80" s="1"/>
  <c r="DW395" i="80"/>
  <c r="DT395" i="80"/>
  <c r="DU395" i="80" s="1"/>
  <c r="DS395" i="80"/>
  <c r="DI395" i="80"/>
  <c r="DJ395" i="80" s="1"/>
  <c r="DK395" i="80" s="1"/>
  <c r="DF395" i="80"/>
  <c r="DG395" i="80" s="1"/>
  <c r="DE395" i="80"/>
  <c r="DB395" i="80"/>
  <c r="DC395" i="80" s="1"/>
  <c r="DA395" i="80"/>
  <c r="BV395" i="80"/>
  <c r="BP395" i="80"/>
  <c r="BU395" i="80" s="1"/>
  <c r="BJ395" i="80"/>
  <c r="BM395" i="80" s="1"/>
  <c r="BD395" i="80"/>
  <c r="BI395" i="80" s="1"/>
  <c r="AV395" i="80"/>
  <c r="AS395" i="80"/>
  <c r="AT395" i="80" s="1"/>
  <c r="AR395" i="80"/>
  <c r="AK395" i="80"/>
  <c r="AL395" i="80" s="1"/>
  <c r="AJ395" i="80"/>
  <c r="AM395" i="80" s="1"/>
  <c r="AD395" i="80"/>
  <c r="AZ395" i="80" s="1"/>
  <c r="AC395" i="80"/>
  <c r="AA395" i="80"/>
  <c r="EA394" i="80"/>
  <c r="EB394" i="80" s="1"/>
  <c r="EC394" i="80" s="1"/>
  <c r="DX394" i="80"/>
  <c r="DY394" i="80" s="1"/>
  <c r="DW394" i="80"/>
  <c r="DT394" i="80"/>
  <c r="DU394" i="80" s="1"/>
  <c r="DS394" i="80"/>
  <c r="DI394" i="80"/>
  <c r="DJ394" i="80" s="1"/>
  <c r="DF394" i="80"/>
  <c r="DG394" i="80" s="1"/>
  <c r="DE394" i="80"/>
  <c r="DB394" i="80"/>
  <c r="DC394" i="80" s="1"/>
  <c r="DA394" i="80"/>
  <c r="BV394" i="80"/>
  <c r="BP394" i="80"/>
  <c r="BJ394" i="80"/>
  <c r="BD394" i="80"/>
  <c r="BH394" i="80" s="1"/>
  <c r="AV394" i="80"/>
  <c r="AS394" i="80"/>
  <c r="AR394" i="80"/>
  <c r="AK394" i="80"/>
  <c r="AL394" i="80" s="1"/>
  <c r="AJ394" i="80"/>
  <c r="AM394" i="80" s="1"/>
  <c r="AD394" i="80"/>
  <c r="AZ394" i="80" s="1"/>
  <c r="AC394" i="80"/>
  <c r="AA394" i="80"/>
  <c r="EA393" i="80"/>
  <c r="EB393" i="80" s="1"/>
  <c r="DX393" i="80"/>
  <c r="DY393" i="80" s="1"/>
  <c r="DW393" i="80"/>
  <c r="DT393" i="80"/>
  <c r="DU393" i="80" s="1"/>
  <c r="DS393" i="80"/>
  <c r="DI393" i="80"/>
  <c r="DJ393" i="80" s="1"/>
  <c r="DF393" i="80"/>
  <c r="DG393" i="80" s="1"/>
  <c r="DE393" i="80"/>
  <c r="DB393" i="80"/>
  <c r="DC393" i="80" s="1"/>
  <c r="DA393" i="80"/>
  <c r="BV393" i="80"/>
  <c r="CA393" i="80" s="1"/>
  <c r="BP393" i="80"/>
  <c r="BS393" i="80" s="1"/>
  <c r="BJ393" i="80"/>
  <c r="BO393" i="80" s="1"/>
  <c r="BD393" i="80"/>
  <c r="BG393" i="80" s="1"/>
  <c r="AV393" i="80"/>
  <c r="AS393" i="80"/>
  <c r="AR393" i="80"/>
  <c r="AK393" i="80"/>
  <c r="AL393" i="80" s="1"/>
  <c r="AJ393" i="80"/>
  <c r="AM393" i="80" s="1"/>
  <c r="AD393" i="80"/>
  <c r="AE393" i="80" s="1"/>
  <c r="AC393" i="80"/>
  <c r="AA393" i="80"/>
  <c r="EA392" i="80"/>
  <c r="EB392" i="80" s="1"/>
  <c r="DX392" i="80"/>
  <c r="DY392" i="80" s="1"/>
  <c r="DW392" i="80"/>
  <c r="DT392" i="80"/>
  <c r="DU392" i="80" s="1"/>
  <c r="DS392" i="80"/>
  <c r="DI392" i="80"/>
  <c r="DJ392" i="80" s="1"/>
  <c r="DF392" i="80"/>
  <c r="DG392" i="80" s="1"/>
  <c r="DE392" i="80"/>
  <c r="DB392" i="80"/>
  <c r="DC392" i="80" s="1"/>
  <c r="DA392" i="80"/>
  <c r="BV392" i="80"/>
  <c r="BW392" i="80" s="1"/>
  <c r="BP392" i="80"/>
  <c r="BS392" i="80" s="1"/>
  <c r="BJ392" i="80"/>
  <c r="BD392" i="80"/>
  <c r="AV392" i="80"/>
  <c r="AS392" i="80"/>
  <c r="AX392" i="80" s="1"/>
  <c r="AR392" i="80"/>
  <c r="AK392" i="80"/>
  <c r="AL392" i="80" s="1"/>
  <c r="AJ392" i="80"/>
  <c r="AM392" i="80" s="1"/>
  <c r="AD392" i="80"/>
  <c r="AZ392" i="80" s="1"/>
  <c r="AC392" i="80"/>
  <c r="AA392" i="80"/>
  <c r="EA391" i="80"/>
  <c r="EB391" i="80" s="1"/>
  <c r="DX391" i="80"/>
  <c r="DY391" i="80" s="1"/>
  <c r="DW391" i="80"/>
  <c r="DT391" i="80"/>
  <c r="DU391" i="80" s="1"/>
  <c r="DS391" i="80"/>
  <c r="DI391" i="80"/>
  <c r="DJ391" i="80" s="1"/>
  <c r="DK391" i="80" s="1"/>
  <c r="DF391" i="80"/>
  <c r="DG391" i="80" s="1"/>
  <c r="DE391" i="80"/>
  <c r="DB391" i="80"/>
  <c r="DC391" i="80" s="1"/>
  <c r="DA391" i="80"/>
  <c r="BV391" i="80"/>
  <c r="BP391" i="80"/>
  <c r="BU391" i="80" s="1"/>
  <c r="BJ391" i="80"/>
  <c r="BD391" i="80"/>
  <c r="BI391" i="80" s="1"/>
  <c r="AZ391" i="80"/>
  <c r="AV391" i="80"/>
  <c r="AS391" i="80"/>
  <c r="AR391" i="80"/>
  <c r="AN391" i="80"/>
  <c r="AQ391" i="80" s="1"/>
  <c r="AK391" i="80"/>
  <c r="AL391" i="80" s="1"/>
  <c r="AJ391" i="80"/>
  <c r="AM391" i="80" s="1"/>
  <c r="AD391" i="80"/>
  <c r="AC391" i="80"/>
  <c r="AA391" i="80"/>
  <c r="EA390" i="80"/>
  <c r="EB390" i="80" s="1"/>
  <c r="EC390" i="80" s="1"/>
  <c r="DX390" i="80"/>
  <c r="DY390" i="80" s="1"/>
  <c r="DW390" i="80"/>
  <c r="DT390" i="80"/>
  <c r="DU390" i="80" s="1"/>
  <c r="DS390" i="80"/>
  <c r="DI390" i="80"/>
  <c r="DJ390" i="80" s="1"/>
  <c r="DF390" i="80"/>
  <c r="DG390" i="80" s="1"/>
  <c r="DE390" i="80"/>
  <c r="DB390" i="80"/>
  <c r="DC390" i="80" s="1"/>
  <c r="DA390" i="80"/>
  <c r="BV390" i="80"/>
  <c r="BP390" i="80"/>
  <c r="BS390" i="80" s="1"/>
  <c r="BJ390" i="80"/>
  <c r="BD390" i="80"/>
  <c r="BH390" i="80" s="1"/>
  <c r="AV390" i="80"/>
  <c r="AS390" i="80"/>
  <c r="AX390" i="80" s="1"/>
  <c r="AR390" i="80"/>
  <c r="AK390" i="80"/>
  <c r="AL390" i="80" s="1"/>
  <c r="AJ390" i="80"/>
  <c r="AM390" i="80" s="1"/>
  <c r="AD390" i="80"/>
  <c r="AZ390" i="80" s="1"/>
  <c r="AC390" i="80"/>
  <c r="AA390" i="80"/>
  <c r="EA389" i="80"/>
  <c r="EB389" i="80" s="1"/>
  <c r="DX389" i="80"/>
  <c r="DY389" i="80" s="1"/>
  <c r="DW389" i="80"/>
  <c r="DT389" i="80"/>
  <c r="DU389" i="80" s="1"/>
  <c r="DS389" i="80"/>
  <c r="DI389" i="80"/>
  <c r="DJ389" i="80" s="1"/>
  <c r="DF389" i="80"/>
  <c r="DG389" i="80" s="1"/>
  <c r="DE389" i="80"/>
  <c r="DB389" i="80"/>
  <c r="DC389" i="80" s="1"/>
  <c r="DA389" i="80"/>
  <c r="BV389" i="80"/>
  <c r="CA389" i="80" s="1"/>
  <c r="BP389" i="80"/>
  <c r="BJ389" i="80"/>
  <c r="BO389" i="80" s="1"/>
  <c r="BD389" i="80"/>
  <c r="AV389" i="80"/>
  <c r="AS389" i="80"/>
  <c r="AR389" i="80"/>
  <c r="AK389" i="80"/>
  <c r="AL389" i="80" s="1"/>
  <c r="AJ389" i="80"/>
  <c r="AM389" i="80" s="1"/>
  <c r="AD389" i="80"/>
  <c r="AE389" i="80" s="1"/>
  <c r="AC389" i="80"/>
  <c r="AA389" i="80"/>
  <c r="EA388" i="80"/>
  <c r="EB388" i="80" s="1"/>
  <c r="EE388" i="80" s="1"/>
  <c r="DX388" i="80"/>
  <c r="DY388" i="80" s="1"/>
  <c r="DW388" i="80"/>
  <c r="DT388" i="80"/>
  <c r="DU388" i="80" s="1"/>
  <c r="DS388" i="80"/>
  <c r="DI388" i="80"/>
  <c r="DJ388" i="80" s="1"/>
  <c r="DF388" i="80"/>
  <c r="DG388" i="80" s="1"/>
  <c r="DE388" i="80"/>
  <c r="DB388" i="80"/>
  <c r="DC388" i="80" s="1"/>
  <c r="DA388" i="80"/>
  <c r="BV388" i="80"/>
  <c r="BP388" i="80"/>
  <c r="BJ388" i="80"/>
  <c r="BD388" i="80"/>
  <c r="AV388" i="80"/>
  <c r="AS388" i="80"/>
  <c r="AX388" i="80" s="1"/>
  <c r="AR388" i="80"/>
  <c r="AK388" i="80"/>
  <c r="AL388" i="80" s="1"/>
  <c r="AJ388" i="80"/>
  <c r="AM388" i="80" s="1"/>
  <c r="AE388" i="80"/>
  <c r="AD388" i="80"/>
  <c r="AZ388" i="80" s="1"/>
  <c r="AC388" i="80"/>
  <c r="AA388" i="80"/>
  <c r="EA387" i="80"/>
  <c r="EB387" i="80" s="1"/>
  <c r="DX387" i="80"/>
  <c r="DY387" i="80" s="1"/>
  <c r="DW387" i="80"/>
  <c r="DT387" i="80"/>
  <c r="DU387" i="80" s="1"/>
  <c r="DS387" i="80"/>
  <c r="DI387" i="80"/>
  <c r="DJ387" i="80" s="1"/>
  <c r="DK387" i="80" s="1"/>
  <c r="DF387" i="80"/>
  <c r="DG387" i="80" s="1"/>
  <c r="DE387" i="80"/>
  <c r="DB387" i="80"/>
  <c r="DC387" i="80" s="1"/>
  <c r="DA387" i="80"/>
  <c r="BV387" i="80"/>
  <c r="CB387" i="80" s="1"/>
  <c r="BP387" i="80"/>
  <c r="BU387" i="80" s="1"/>
  <c r="BJ387" i="80"/>
  <c r="BM387" i="80" s="1"/>
  <c r="BD387" i="80"/>
  <c r="BI387" i="80" s="1"/>
  <c r="AV387" i="80"/>
  <c r="AS387" i="80"/>
  <c r="AT387" i="80" s="1"/>
  <c r="AR387" i="80"/>
  <c r="AK387" i="80"/>
  <c r="AL387" i="80" s="1"/>
  <c r="AJ387" i="80"/>
  <c r="AM387" i="80" s="1"/>
  <c r="AD387" i="80"/>
  <c r="AZ387" i="80" s="1"/>
  <c r="AC387" i="80"/>
  <c r="AA387" i="80"/>
  <c r="EA386" i="80"/>
  <c r="EB386" i="80" s="1"/>
  <c r="EC386" i="80" s="1"/>
  <c r="DX386" i="80"/>
  <c r="DY386" i="80" s="1"/>
  <c r="DW386" i="80"/>
  <c r="DT386" i="80"/>
  <c r="DU386" i="80" s="1"/>
  <c r="DS386" i="80"/>
  <c r="DI386" i="80"/>
  <c r="DJ386" i="80" s="1"/>
  <c r="DF386" i="80"/>
  <c r="DG386" i="80" s="1"/>
  <c r="DE386" i="80"/>
  <c r="DB386" i="80"/>
  <c r="DC386" i="80" s="1"/>
  <c r="DA386" i="80"/>
  <c r="BV386" i="80"/>
  <c r="BP386" i="80"/>
  <c r="BJ386" i="80"/>
  <c r="BD386" i="80"/>
  <c r="AV386" i="80"/>
  <c r="AS386" i="80"/>
  <c r="AR386" i="80"/>
  <c r="AK386" i="80"/>
  <c r="AL386" i="80" s="1"/>
  <c r="AJ386" i="80"/>
  <c r="AM386" i="80" s="1"/>
  <c r="AE386" i="80"/>
  <c r="AD386" i="80"/>
  <c r="AZ386" i="80" s="1"/>
  <c r="AC386" i="80"/>
  <c r="AA386" i="80"/>
  <c r="EA385" i="80"/>
  <c r="EB385" i="80" s="1"/>
  <c r="DX385" i="80"/>
  <c r="DY385" i="80" s="1"/>
  <c r="DW385" i="80"/>
  <c r="DT385" i="80"/>
  <c r="DU385" i="80" s="1"/>
  <c r="DS385" i="80"/>
  <c r="DI385" i="80"/>
  <c r="DJ385" i="80" s="1"/>
  <c r="DM385" i="80" s="1"/>
  <c r="DF385" i="80"/>
  <c r="DG385" i="80" s="1"/>
  <c r="DE385" i="80"/>
  <c r="DB385" i="80"/>
  <c r="DC385" i="80" s="1"/>
  <c r="DA385" i="80"/>
  <c r="BV385" i="80"/>
  <c r="CA385" i="80" s="1"/>
  <c r="BP385" i="80"/>
  <c r="BJ385" i="80"/>
  <c r="BO385" i="80" s="1"/>
  <c r="BD385" i="80"/>
  <c r="BG385" i="80" s="1"/>
  <c r="AV385" i="80"/>
  <c r="AS385" i="80"/>
  <c r="AR385" i="80"/>
  <c r="AK385" i="80"/>
  <c r="AL385" i="80" s="1"/>
  <c r="AJ385" i="80"/>
  <c r="AM385" i="80" s="1"/>
  <c r="AD385" i="80"/>
  <c r="AE385" i="80" s="1"/>
  <c r="AC385" i="80"/>
  <c r="AA385" i="80"/>
  <c r="EA384" i="80"/>
  <c r="EB384" i="80" s="1"/>
  <c r="DX384" i="80"/>
  <c r="DY384" i="80" s="1"/>
  <c r="DW384" i="80"/>
  <c r="DT384" i="80"/>
  <c r="DU384" i="80" s="1"/>
  <c r="DS384" i="80"/>
  <c r="DI384" i="80"/>
  <c r="DJ384" i="80" s="1"/>
  <c r="DF384" i="80"/>
  <c r="DG384" i="80" s="1"/>
  <c r="DE384" i="80"/>
  <c r="DB384" i="80"/>
  <c r="DC384" i="80" s="1"/>
  <c r="DA384" i="80"/>
  <c r="BV384" i="80"/>
  <c r="BP384" i="80"/>
  <c r="BJ384" i="80"/>
  <c r="BO384" i="80" s="1"/>
  <c r="BD384" i="80"/>
  <c r="BF384" i="80" s="1"/>
  <c r="AV384" i="80"/>
  <c r="AS384" i="80"/>
  <c r="AX384" i="80" s="1"/>
  <c r="AR384" i="80"/>
  <c r="AK384" i="80"/>
  <c r="AL384" i="80" s="1"/>
  <c r="AJ384" i="80"/>
  <c r="AM384" i="80" s="1"/>
  <c r="AE384" i="80"/>
  <c r="AD384" i="80"/>
  <c r="AZ384" i="80" s="1"/>
  <c r="AC384" i="80"/>
  <c r="AA384" i="80"/>
  <c r="EA383" i="80"/>
  <c r="EB383" i="80" s="1"/>
  <c r="DX383" i="80"/>
  <c r="DY383" i="80" s="1"/>
  <c r="DW383" i="80"/>
  <c r="DT383" i="80"/>
  <c r="DU383" i="80" s="1"/>
  <c r="DS383" i="80"/>
  <c r="DI383" i="80"/>
  <c r="DJ383" i="80" s="1"/>
  <c r="DK383" i="80" s="1"/>
  <c r="DF383" i="80"/>
  <c r="DG383" i="80" s="1"/>
  <c r="DE383" i="80"/>
  <c r="DB383" i="80"/>
  <c r="DC383" i="80" s="1"/>
  <c r="DA383" i="80"/>
  <c r="BV383" i="80"/>
  <c r="BP383" i="80"/>
  <c r="BU383" i="80" s="1"/>
  <c r="BJ383" i="80"/>
  <c r="BD383" i="80"/>
  <c r="BI383" i="80" s="1"/>
  <c r="AV383" i="80"/>
  <c r="AS383" i="80"/>
  <c r="AT383" i="80" s="1"/>
  <c r="AR383" i="80"/>
  <c r="AK383" i="80"/>
  <c r="AL383" i="80" s="1"/>
  <c r="AJ383" i="80"/>
  <c r="AM383" i="80" s="1"/>
  <c r="AD383" i="80"/>
  <c r="AZ383" i="80" s="1"/>
  <c r="AC383" i="80"/>
  <c r="AA383" i="80"/>
  <c r="EA382" i="80"/>
  <c r="EB382" i="80" s="1"/>
  <c r="EC382" i="80" s="1"/>
  <c r="DX382" i="80"/>
  <c r="DY382" i="80" s="1"/>
  <c r="DW382" i="80"/>
  <c r="DT382" i="80"/>
  <c r="DU382" i="80" s="1"/>
  <c r="DS382" i="80"/>
  <c r="DI382" i="80"/>
  <c r="DJ382" i="80" s="1"/>
  <c r="DF382" i="80"/>
  <c r="DG382" i="80" s="1"/>
  <c r="DE382" i="80"/>
  <c r="DB382" i="80"/>
  <c r="DC382" i="80" s="1"/>
  <c r="DA382" i="80"/>
  <c r="BV382" i="80"/>
  <c r="BP382" i="80"/>
  <c r="BU382" i="80" s="1"/>
  <c r="BJ382" i="80"/>
  <c r="BD382" i="80"/>
  <c r="AV382" i="80"/>
  <c r="AS382" i="80"/>
  <c r="AR382" i="80"/>
  <c r="AK382" i="80"/>
  <c r="AL382" i="80" s="1"/>
  <c r="AJ382" i="80"/>
  <c r="AM382" i="80" s="1"/>
  <c r="AE382" i="80"/>
  <c r="AD382" i="80"/>
  <c r="AZ382" i="80" s="1"/>
  <c r="AC382" i="80"/>
  <c r="AA382" i="80"/>
  <c r="EA381" i="80"/>
  <c r="EB381" i="80" s="1"/>
  <c r="DX381" i="80"/>
  <c r="DY381" i="80" s="1"/>
  <c r="DW381" i="80"/>
  <c r="DT381" i="80"/>
  <c r="DU381" i="80" s="1"/>
  <c r="DS381" i="80"/>
  <c r="DI381" i="80"/>
  <c r="DJ381" i="80" s="1"/>
  <c r="DM381" i="80" s="1"/>
  <c r="DF381" i="80"/>
  <c r="DG381" i="80" s="1"/>
  <c r="DE381" i="80"/>
  <c r="DB381" i="80"/>
  <c r="DC381" i="80" s="1"/>
  <c r="DA381" i="80"/>
  <c r="BV381" i="80"/>
  <c r="CA381" i="80" s="1"/>
  <c r="BP381" i="80"/>
  <c r="BJ381" i="80"/>
  <c r="BO381" i="80" s="1"/>
  <c r="BD381" i="80"/>
  <c r="BG381" i="80" s="1"/>
  <c r="AV381" i="80"/>
  <c r="AS381" i="80"/>
  <c r="AR381" i="80"/>
  <c r="AK381" i="80"/>
  <c r="AL381" i="80" s="1"/>
  <c r="AJ381" i="80"/>
  <c r="AM381" i="80" s="1"/>
  <c r="AD381" i="80"/>
  <c r="AE381" i="80" s="1"/>
  <c r="AC381" i="80"/>
  <c r="AA381" i="80"/>
  <c r="EA380" i="80"/>
  <c r="EB380" i="80" s="1"/>
  <c r="DX380" i="80"/>
  <c r="DY380" i="80" s="1"/>
  <c r="DW380" i="80"/>
  <c r="DT380" i="80"/>
  <c r="DU380" i="80" s="1"/>
  <c r="DS380" i="80"/>
  <c r="DI380" i="80"/>
  <c r="DJ380" i="80" s="1"/>
  <c r="DF380" i="80"/>
  <c r="DG380" i="80" s="1"/>
  <c r="DE380" i="80"/>
  <c r="DB380" i="80"/>
  <c r="DC380" i="80" s="1"/>
  <c r="DA380" i="80"/>
  <c r="BV380" i="80"/>
  <c r="BZ380" i="80" s="1"/>
  <c r="BP380" i="80"/>
  <c r="BR380" i="80" s="1"/>
  <c r="BJ380" i="80"/>
  <c r="BM380" i="80" s="1"/>
  <c r="BD380" i="80"/>
  <c r="BF380" i="80" s="1"/>
  <c r="AZ380" i="80"/>
  <c r="AV380" i="80"/>
  <c r="AS380" i="80"/>
  <c r="AX380" i="80" s="1"/>
  <c r="AR380" i="80"/>
  <c r="AO380" i="80"/>
  <c r="AP380" i="80" s="1"/>
  <c r="AK380" i="80"/>
  <c r="AL380" i="80" s="1"/>
  <c r="AJ380" i="80"/>
  <c r="AM380" i="80" s="1"/>
  <c r="AE380" i="80"/>
  <c r="AD380" i="80"/>
  <c r="AN380" i="80" s="1"/>
  <c r="AQ380" i="80" s="1"/>
  <c r="AC380" i="80"/>
  <c r="AA380" i="80"/>
  <c r="EA379" i="80"/>
  <c r="EB379" i="80" s="1"/>
  <c r="DX379" i="80"/>
  <c r="DY379" i="80" s="1"/>
  <c r="DW379" i="80"/>
  <c r="DT379" i="80"/>
  <c r="DU379" i="80" s="1"/>
  <c r="DS379" i="80"/>
  <c r="DI379" i="80"/>
  <c r="DJ379" i="80" s="1"/>
  <c r="DK379" i="80" s="1"/>
  <c r="DF379" i="80"/>
  <c r="DG379" i="80" s="1"/>
  <c r="DE379" i="80"/>
  <c r="DB379" i="80"/>
  <c r="DC379" i="80" s="1"/>
  <c r="DA379" i="80"/>
  <c r="BV379" i="80"/>
  <c r="BP379" i="80"/>
  <c r="BU379" i="80" s="1"/>
  <c r="BJ379" i="80"/>
  <c r="BD379" i="80"/>
  <c r="BI379" i="80" s="1"/>
  <c r="AV379" i="80"/>
  <c r="AS379" i="80"/>
  <c r="AX379" i="80" s="1"/>
  <c r="AR379" i="80"/>
  <c r="AK379" i="80"/>
  <c r="AL379" i="80" s="1"/>
  <c r="AJ379" i="80"/>
  <c r="AM379" i="80" s="1"/>
  <c r="AD379" i="80"/>
  <c r="AZ379" i="80" s="1"/>
  <c r="AC379" i="80"/>
  <c r="AA379" i="80"/>
  <c r="EA378" i="80"/>
  <c r="EB378" i="80" s="1"/>
  <c r="EC378" i="80" s="1"/>
  <c r="DX378" i="80"/>
  <c r="DY378" i="80" s="1"/>
  <c r="DW378" i="80"/>
  <c r="DT378" i="80"/>
  <c r="DU378" i="80" s="1"/>
  <c r="DS378" i="80"/>
  <c r="DI378" i="80"/>
  <c r="DJ378" i="80" s="1"/>
  <c r="DF378" i="80"/>
  <c r="DG378" i="80" s="1"/>
  <c r="DE378" i="80"/>
  <c r="DB378" i="80"/>
  <c r="DC378" i="80" s="1"/>
  <c r="DA378" i="80"/>
  <c r="BV378" i="80"/>
  <c r="BW378" i="80" s="1"/>
  <c r="BP378" i="80"/>
  <c r="BJ378" i="80"/>
  <c r="BD378" i="80"/>
  <c r="AV378" i="80"/>
  <c r="AS378" i="80"/>
  <c r="AY378" i="80" s="1"/>
  <c r="AR378" i="80"/>
  <c r="AK378" i="80"/>
  <c r="AL378" i="80" s="1"/>
  <c r="AJ378" i="80"/>
  <c r="AM378" i="80" s="1"/>
  <c r="AE378" i="80"/>
  <c r="AD378" i="80"/>
  <c r="AZ378" i="80" s="1"/>
  <c r="AC378" i="80"/>
  <c r="AA378" i="80"/>
  <c r="EA377" i="80"/>
  <c r="EB377" i="80" s="1"/>
  <c r="DX377" i="80"/>
  <c r="DY377" i="80" s="1"/>
  <c r="DW377" i="80"/>
  <c r="DT377" i="80"/>
  <c r="DU377" i="80" s="1"/>
  <c r="DS377" i="80"/>
  <c r="DI377" i="80"/>
  <c r="DJ377" i="80" s="1"/>
  <c r="DM377" i="80" s="1"/>
  <c r="DF377" i="80"/>
  <c r="DG377" i="80" s="1"/>
  <c r="DE377" i="80"/>
  <c r="DB377" i="80"/>
  <c r="DC377" i="80" s="1"/>
  <c r="DA377" i="80"/>
  <c r="BV377" i="80"/>
  <c r="CA377" i="80" s="1"/>
  <c r="BP377" i="80"/>
  <c r="BJ377" i="80"/>
  <c r="BO377" i="80" s="1"/>
  <c r="BD377" i="80"/>
  <c r="AV377" i="80"/>
  <c r="AS377" i="80"/>
  <c r="AR377" i="80"/>
  <c r="AK377" i="80"/>
  <c r="AL377" i="80" s="1"/>
  <c r="AJ377" i="80"/>
  <c r="AM377" i="80" s="1"/>
  <c r="AD377" i="80"/>
  <c r="AE377" i="80" s="1"/>
  <c r="AC377" i="80"/>
  <c r="AA377" i="80"/>
  <c r="EA376" i="80"/>
  <c r="EB376" i="80" s="1"/>
  <c r="EE376" i="80" s="1"/>
  <c r="DX376" i="80"/>
  <c r="DY376" i="80" s="1"/>
  <c r="DW376" i="80"/>
  <c r="DT376" i="80"/>
  <c r="DU376" i="80" s="1"/>
  <c r="DS376" i="80"/>
  <c r="DI376" i="80"/>
  <c r="DJ376" i="80" s="1"/>
  <c r="DF376" i="80"/>
  <c r="DG376" i="80" s="1"/>
  <c r="DE376" i="80"/>
  <c r="DB376" i="80"/>
  <c r="DC376" i="80" s="1"/>
  <c r="DA376" i="80"/>
  <c r="BV376" i="80"/>
  <c r="BP376" i="80"/>
  <c r="BJ376" i="80"/>
  <c r="BD376" i="80"/>
  <c r="AV376" i="80"/>
  <c r="AS376" i="80"/>
  <c r="AX376" i="80" s="1"/>
  <c r="AR376" i="80"/>
  <c r="AK376" i="80"/>
  <c r="AL376" i="80" s="1"/>
  <c r="AJ376" i="80"/>
  <c r="AM376" i="80" s="1"/>
  <c r="AD376" i="80"/>
  <c r="AZ376" i="80" s="1"/>
  <c r="AC376" i="80"/>
  <c r="AA376" i="80"/>
  <c r="EA375" i="80"/>
  <c r="EB375" i="80" s="1"/>
  <c r="DX375" i="80"/>
  <c r="DY375" i="80" s="1"/>
  <c r="DW375" i="80"/>
  <c r="DT375" i="80"/>
  <c r="DU375" i="80" s="1"/>
  <c r="DS375" i="80"/>
  <c r="DI375" i="80"/>
  <c r="DJ375" i="80" s="1"/>
  <c r="DK375" i="80" s="1"/>
  <c r="DF375" i="80"/>
  <c r="DG375" i="80" s="1"/>
  <c r="DE375" i="80"/>
  <c r="DB375" i="80"/>
  <c r="DC375" i="80" s="1"/>
  <c r="DA375" i="80"/>
  <c r="BV375" i="80"/>
  <c r="BP375" i="80"/>
  <c r="BU375" i="80" s="1"/>
  <c r="BJ375" i="80"/>
  <c r="BD375" i="80"/>
  <c r="BI375" i="80" s="1"/>
  <c r="AZ375" i="80"/>
  <c r="AV375" i="80"/>
  <c r="AS375" i="80"/>
  <c r="AR375" i="80"/>
  <c r="AN375" i="80"/>
  <c r="AQ375" i="80" s="1"/>
  <c r="AK375" i="80"/>
  <c r="AL375" i="80" s="1"/>
  <c r="AJ375" i="80"/>
  <c r="AM375" i="80" s="1"/>
  <c r="AD375" i="80"/>
  <c r="AC375" i="80"/>
  <c r="AA375" i="80"/>
  <c r="EA374" i="80"/>
  <c r="EB374" i="80" s="1"/>
  <c r="EC374" i="80" s="1"/>
  <c r="DX374" i="80"/>
  <c r="DY374" i="80" s="1"/>
  <c r="DW374" i="80"/>
  <c r="DT374" i="80"/>
  <c r="DU374" i="80" s="1"/>
  <c r="DS374" i="80"/>
  <c r="DI374" i="80"/>
  <c r="DJ374" i="80" s="1"/>
  <c r="DF374" i="80"/>
  <c r="DG374" i="80" s="1"/>
  <c r="DE374" i="80"/>
  <c r="DB374" i="80"/>
  <c r="DC374" i="80" s="1"/>
  <c r="DA374" i="80"/>
  <c r="BV374" i="80"/>
  <c r="BP374" i="80"/>
  <c r="BT374" i="80" s="1"/>
  <c r="BJ374" i="80"/>
  <c r="BL374" i="80" s="1"/>
  <c r="BD374" i="80"/>
  <c r="AV374" i="80"/>
  <c r="AS374" i="80"/>
  <c r="AY374" i="80" s="1"/>
  <c r="AR374" i="80"/>
  <c r="AK374" i="80"/>
  <c r="AL374" i="80" s="1"/>
  <c r="AJ374" i="80"/>
  <c r="AM374" i="80" s="1"/>
  <c r="AD374" i="80"/>
  <c r="AZ374" i="80" s="1"/>
  <c r="AC374" i="80"/>
  <c r="AA374" i="80"/>
  <c r="EA373" i="80"/>
  <c r="EB373" i="80" s="1"/>
  <c r="DX373" i="80"/>
  <c r="DY373" i="80" s="1"/>
  <c r="DW373" i="80"/>
  <c r="DT373" i="80"/>
  <c r="DU373" i="80" s="1"/>
  <c r="DS373" i="80"/>
  <c r="DI373" i="80"/>
  <c r="DJ373" i="80" s="1"/>
  <c r="DM373" i="80" s="1"/>
  <c r="DF373" i="80"/>
  <c r="DG373" i="80" s="1"/>
  <c r="DE373" i="80"/>
  <c r="DB373" i="80"/>
  <c r="DC373" i="80" s="1"/>
  <c r="DA373" i="80"/>
  <c r="BV373" i="80"/>
  <c r="CA373" i="80" s="1"/>
  <c r="BP373" i="80"/>
  <c r="BJ373" i="80"/>
  <c r="BO373" i="80" s="1"/>
  <c r="BD373" i="80"/>
  <c r="BG373" i="80" s="1"/>
  <c r="AV373" i="80"/>
  <c r="AS373" i="80"/>
  <c r="AX373" i="80" s="1"/>
  <c r="AR373" i="80"/>
  <c r="AK373" i="80"/>
  <c r="AL373" i="80" s="1"/>
  <c r="AJ373" i="80"/>
  <c r="AM373" i="80" s="1"/>
  <c r="AD373" i="80"/>
  <c r="AE373" i="80" s="1"/>
  <c r="AC373" i="80"/>
  <c r="AA373" i="80"/>
  <c r="EA372" i="80"/>
  <c r="EB372" i="80" s="1"/>
  <c r="EE372" i="80" s="1"/>
  <c r="DX372" i="80"/>
  <c r="DY372" i="80" s="1"/>
  <c r="DW372" i="80"/>
  <c r="DT372" i="80"/>
  <c r="DU372" i="80" s="1"/>
  <c r="DS372" i="80"/>
  <c r="DI372" i="80"/>
  <c r="DJ372" i="80" s="1"/>
  <c r="DF372" i="80"/>
  <c r="DG372" i="80" s="1"/>
  <c r="DE372" i="80"/>
  <c r="DB372" i="80"/>
  <c r="DC372" i="80" s="1"/>
  <c r="DA372" i="80"/>
  <c r="BV372" i="80"/>
  <c r="BP372" i="80"/>
  <c r="BQ372" i="80" s="1"/>
  <c r="BJ372" i="80"/>
  <c r="BO372" i="80" s="1"/>
  <c r="BD372" i="80"/>
  <c r="BF372" i="80" s="1"/>
  <c r="AV372" i="80"/>
  <c r="AS372" i="80"/>
  <c r="AX372" i="80" s="1"/>
  <c r="AR372" i="80"/>
  <c r="AK372" i="80"/>
  <c r="AL372" i="80" s="1"/>
  <c r="AJ372" i="80"/>
  <c r="AM372" i="80" s="1"/>
  <c r="AD372" i="80"/>
  <c r="AZ372" i="80" s="1"/>
  <c r="BA372" i="80" s="1"/>
  <c r="BB372" i="80" s="1"/>
  <c r="AC372" i="80"/>
  <c r="AA372" i="80"/>
  <c r="EA371" i="80"/>
  <c r="EB371" i="80" s="1"/>
  <c r="DX371" i="80"/>
  <c r="DY371" i="80" s="1"/>
  <c r="DW371" i="80"/>
  <c r="DT371" i="80"/>
  <c r="DU371" i="80" s="1"/>
  <c r="DS371" i="80"/>
  <c r="DI371" i="80"/>
  <c r="DJ371" i="80" s="1"/>
  <c r="DK371" i="80" s="1"/>
  <c r="DF371" i="80"/>
  <c r="DG371" i="80" s="1"/>
  <c r="DE371" i="80"/>
  <c r="DB371" i="80"/>
  <c r="DC371" i="80" s="1"/>
  <c r="DA371" i="80"/>
  <c r="BV371" i="80"/>
  <c r="BY371" i="80" s="1"/>
  <c r="BP371" i="80"/>
  <c r="BU371" i="80" s="1"/>
  <c r="BJ371" i="80"/>
  <c r="BD371" i="80"/>
  <c r="BI371" i="80" s="1"/>
  <c r="AZ371" i="80"/>
  <c r="AV371" i="80"/>
  <c r="AS371" i="80"/>
  <c r="AR371" i="80"/>
  <c r="AN371" i="80"/>
  <c r="AQ371" i="80" s="1"/>
  <c r="AK371" i="80"/>
  <c r="AL371" i="80" s="1"/>
  <c r="AJ371" i="80"/>
  <c r="AM371" i="80" s="1"/>
  <c r="AD371" i="80"/>
  <c r="AC371" i="80"/>
  <c r="AA371" i="80"/>
  <c r="EA370" i="80"/>
  <c r="EB370" i="80" s="1"/>
  <c r="EC370" i="80" s="1"/>
  <c r="DX370" i="80"/>
  <c r="DY370" i="80" s="1"/>
  <c r="DW370" i="80"/>
  <c r="DT370" i="80"/>
  <c r="DU370" i="80" s="1"/>
  <c r="DS370" i="80"/>
  <c r="DI370" i="80"/>
  <c r="DJ370" i="80" s="1"/>
  <c r="DF370" i="80"/>
  <c r="DG370" i="80" s="1"/>
  <c r="DE370" i="80"/>
  <c r="DB370" i="80"/>
  <c r="DC370" i="80" s="1"/>
  <c r="DA370" i="80"/>
  <c r="BV370" i="80"/>
  <c r="BP370" i="80"/>
  <c r="BT370" i="80" s="1"/>
  <c r="BJ370" i="80"/>
  <c r="BD370" i="80"/>
  <c r="AV370" i="80"/>
  <c r="AS370" i="80"/>
  <c r="AR370" i="80"/>
  <c r="AK370" i="80"/>
  <c r="AL370" i="80" s="1"/>
  <c r="AJ370" i="80"/>
  <c r="AM370" i="80" s="1"/>
  <c r="AD370" i="80"/>
  <c r="AZ370" i="80" s="1"/>
  <c r="AC370" i="80"/>
  <c r="AA370" i="80"/>
  <c r="EA369" i="80"/>
  <c r="EB369" i="80" s="1"/>
  <c r="DX369" i="80"/>
  <c r="DY369" i="80" s="1"/>
  <c r="DW369" i="80"/>
  <c r="DT369" i="80"/>
  <c r="DU369" i="80" s="1"/>
  <c r="DS369" i="80"/>
  <c r="DI369" i="80"/>
  <c r="DJ369" i="80" s="1"/>
  <c r="DF369" i="80"/>
  <c r="DG369" i="80" s="1"/>
  <c r="DE369" i="80"/>
  <c r="DB369" i="80"/>
  <c r="DC369" i="80" s="1"/>
  <c r="DA369" i="80"/>
  <c r="BV369" i="80"/>
  <c r="CA369" i="80" s="1"/>
  <c r="BP369" i="80"/>
  <c r="BJ369" i="80"/>
  <c r="BO369" i="80" s="1"/>
  <c r="BD369" i="80"/>
  <c r="BG369" i="80" s="1"/>
  <c r="AV369" i="80"/>
  <c r="AS369" i="80"/>
  <c r="AR369" i="80"/>
  <c r="AK369" i="80"/>
  <c r="AL369" i="80" s="1"/>
  <c r="AJ369" i="80"/>
  <c r="AM369" i="80" s="1"/>
  <c r="AD369" i="80"/>
  <c r="AE369" i="80" s="1"/>
  <c r="AC369" i="80"/>
  <c r="AA369" i="80"/>
  <c r="EA368" i="80"/>
  <c r="EB368" i="80" s="1"/>
  <c r="DX368" i="80"/>
  <c r="DY368" i="80" s="1"/>
  <c r="DW368" i="80"/>
  <c r="DT368" i="80"/>
  <c r="DU368" i="80" s="1"/>
  <c r="DS368" i="80"/>
  <c r="DI368" i="80"/>
  <c r="DJ368" i="80" s="1"/>
  <c r="DF368" i="80"/>
  <c r="DG368" i="80" s="1"/>
  <c r="DE368" i="80"/>
  <c r="DB368" i="80"/>
  <c r="DC368" i="80" s="1"/>
  <c r="DA368" i="80"/>
  <c r="BV368" i="80"/>
  <c r="BP368" i="80"/>
  <c r="BJ368" i="80"/>
  <c r="BD368" i="80"/>
  <c r="BF368" i="80" s="1"/>
  <c r="AV368" i="80"/>
  <c r="AS368" i="80"/>
  <c r="AX368" i="80" s="1"/>
  <c r="AR368" i="80"/>
  <c r="AK368" i="80"/>
  <c r="AL368" i="80" s="1"/>
  <c r="AJ368" i="80"/>
  <c r="AM368" i="80" s="1"/>
  <c r="AE368" i="80"/>
  <c r="AD368" i="80"/>
  <c r="AZ368" i="80" s="1"/>
  <c r="AC368" i="80"/>
  <c r="AA368" i="80"/>
  <c r="EA367" i="80"/>
  <c r="EB367" i="80" s="1"/>
  <c r="DX367" i="80"/>
  <c r="DY367" i="80" s="1"/>
  <c r="DW367" i="80"/>
  <c r="DT367" i="80"/>
  <c r="DU367" i="80" s="1"/>
  <c r="DS367" i="80"/>
  <c r="DI367" i="80"/>
  <c r="DJ367" i="80" s="1"/>
  <c r="DK367" i="80" s="1"/>
  <c r="DF367" i="80"/>
  <c r="DG367" i="80" s="1"/>
  <c r="DE367" i="80"/>
  <c r="DB367" i="80"/>
  <c r="DC367" i="80" s="1"/>
  <c r="DA367" i="80"/>
  <c r="BV367" i="80"/>
  <c r="BX367" i="80" s="1"/>
  <c r="BP367" i="80"/>
  <c r="BU367" i="80" s="1"/>
  <c r="BJ367" i="80"/>
  <c r="BD367" i="80"/>
  <c r="BI367" i="80" s="1"/>
  <c r="AV367" i="80"/>
  <c r="AS367" i="80"/>
  <c r="AT367" i="80" s="1"/>
  <c r="AR367" i="80"/>
  <c r="AN367" i="80"/>
  <c r="AQ367" i="80" s="1"/>
  <c r="AK367" i="80"/>
  <c r="AL367" i="80" s="1"/>
  <c r="AJ367" i="80"/>
  <c r="AM367" i="80" s="1"/>
  <c r="AD367" i="80"/>
  <c r="AC367" i="80"/>
  <c r="AA367" i="80"/>
  <c r="EA366" i="80"/>
  <c r="EB366" i="80" s="1"/>
  <c r="EC366" i="80" s="1"/>
  <c r="DX366" i="80"/>
  <c r="DY366" i="80" s="1"/>
  <c r="DW366" i="80"/>
  <c r="DT366" i="80"/>
  <c r="DU366" i="80" s="1"/>
  <c r="DS366" i="80"/>
  <c r="DI366" i="80"/>
  <c r="DJ366" i="80" s="1"/>
  <c r="DF366" i="80"/>
  <c r="DG366" i="80" s="1"/>
  <c r="DE366" i="80"/>
  <c r="DB366" i="80"/>
  <c r="DC366" i="80" s="1"/>
  <c r="DA366" i="80"/>
  <c r="BV366" i="80"/>
  <c r="BP366" i="80"/>
  <c r="BJ366" i="80"/>
  <c r="BM366" i="80" s="1"/>
  <c r="BD366" i="80"/>
  <c r="BH366" i="80" s="1"/>
  <c r="AV366" i="80"/>
  <c r="AS366" i="80"/>
  <c r="AR366" i="80"/>
  <c r="AK366" i="80"/>
  <c r="AL366" i="80" s="1"/>
  <c r="AJ366" i="80"/>
  <c r="AM366" i="80" s="1"/>
  <c r="AE366" i="80"/>
  <c r="AD366" i="80"/>
  <c r="AZ366" i="80" s="1"/>
  <c r="AC366" i="80"/>
  <c r="AA366" i="80"/>
  <c r="EA365" i="80"/>
  <c r="EB365" i="80" s="1"/>
  <c r="DX365" i="80"/>
  <c r="DY365" i="80" s="1"/>
  <c r="DW365" i="80"/>
  <c r="DT365" i="80"/>
  <c r="DU365" i="80" s="1"/>
  <c r="DS365" i="80"/>
  <c r="DI365" i="80"/>
  <c r="DJ365" i="80" s="1"/>
  <c r="DM365" i="80" s="1"/>
  <c r="DF365" i="80"/>
  <c r="DG365" i="80" s="1"/>
  <c r="DE365" i="80"/>
  <c r="DB365" i="80"/>
  <c r="DC365" i="80" s="1"/>
  <c r="DA365" i="80"/>
  <c r="BV365" i="80"/>
  <c r="CA365" i="80" s="1"/>
  <c r="BP365" i="80"/>
  <c r="BS365" i="80" s="1"/>
  <c r="BJ365" i="80"/>
  <c r="BO365" i="80" s="1"/>
  <c r="BD365" i="80"/>
  <c r="BG365" i="80" s="1"/>
  <c r="AV365" i="80"/>
  <c r="AS365" i="80"/>
  <c r="AR365" i="80"/>
  <c r="AK365" i="80"/>
  <c r="AL365" i="80" s="1"/>
  <c r="AJ365" i="80"/>
  <c r="AM365" i="80" s="1"/>
  <c r="AD365" i="80"/>
  <c r="AE365" i="80" s="1"/>
  <c r="AC365" i="80"/>
  <c r="AA365" i="80"/>
  <c r="EA364" i="80"/>
  <c r="EB364" i="80" s="1"/>
  <c r="EE364" i="80" s="1"/>
  <c r="DX364" i="80"/>
  <c r="DY364" i="80" s="1"/>
  <c r="DW364" i="80"/>
  <c r="DT364" i="80"/>
  <c r="DU364" i="80" s="1"/>
  <c r="DS364" i="80"/>
  <c r="DI364" i="80"/>
  <c r="DJ364" i="80" s="1"/>
  <c r="DF364" i="80"/>
  <c r="DG364" i="80" s="1"/>
  <c r="DE364" i="80"/>
  <c r="DB364" i="80"/>
  <c r="DC364" i="80" s="1"/>
  <c r="DA364" i="80"/>
  <c r="BV364" i="80"/>
  <c r="BY364" i="80" s="1"/>
  <c r="BP364" i="80"/>
  <c r="BS364" i="80" s="1"/>
  <c r="BJ364" i="80"/>
  <c r="BO364" i="80" s="1"/>
  <c r="BD364" i="80"/>
  <c r="BF364" i="80" s="1"/>
  <c r="AV364" i="80"/>
  <c r="AS364" i="80"/>
  <c r="AX364" i="80" s="1"/>
  <c r="AR364" i="80"/>
  <c r="AK364" i="80"/>
  <c r="AL364" i="80" s="1"/>
  <c r="AJ364" i="80"/>
  <c r="AM364" i="80" s="1"/>
  <c r="AD364" i="80"/>
  <c r="AZ364" i="80" s="1"/>
  <c r="AC364" i="80"/>
  <c r="AA364" i="80"/>
  <c r="EA363" i="80"/>
  <c r="EB363" i="80" s="1"/>
  <c r="DX363" i="80"/>
  <c r="DY363" i="80" s="1"/>
  <c r="DW363" i="80"/>
  <c r="DT363" i="80"/>
  <c r="DU363" i="80" s="1"/>
  <c r="DS363" i="80"/>
  <c r="DI363" i="80"/>
  <c r="DJ363" i="80" s="1"/>
  <c r="DK363" i="80" s="1"/>
  <c r="DF363" i="80"/>
  <c r="DG363" i="80" s="1"/>
  <c r="DE363" i="80"/>
  <c r="DB363" i="80"/>
  <c r="DC363" i="80" s="1"/>
  <c r="DA363" i="80"/>
  <c r="BV363" i="80"/>
  <c r="BP363" i="80"/>
  <c r="BU363" i="80" s="1"/>
  <c r="BJ363" i="80"/>
  <c r="BD363" i="80"/>
  <c r="BI363" i="80" s="1"/>
  <c r="AZ363" i="80"/>
  <c r="AV363" i="80"/>
  <c r="AS363" i="80"/>
  <c r="AR363" i="80"/>
  <c r="AN363" i="80"/>
  <c r="AQ363" i="80" s="1"/>
  <c r="AK363" i="80"/>
  <c r="AL363" i="80" s="1"/>
  <c r="AJ363" i="80"/>
  <c r="AM363" i="80" s="1"/>
  <c r="AD363" i="80"/>
  <c r="AC363" i="80"/>
  <c r="AA363" i="80"/>
  <c r="EA362" i="80"/>
  <c r="EB362" i="80" s="1"/>
  <c r="EC362" i="80" s="1"/>
  <c r="DX362" i="80"/>
  <c r="DY362" i="80" s="1"/>
  <c r="DW362" i="80"/>
  <c r="DT362" i="80"/>
  <c r="DU362" i="80" s="1"/>
  <c r="DS362" i="80"/>
  <c r="DI362" i="80"/>
  <c r="DJ362" i="80" s="1"/>
  <c r="DF362" i="80"/>
  <c r="DG362" i="80" s="1"/>
  <c r="DE362" i="80"/>
  <c r="DB362" i="80"/>
  <c r="DC362" i="80" s="1"/>
  <c r="DA362" i="80"/>
  <c r="BV362" i="80"/>
  <c r="CR362" i="80" s="1"/>
  <c r="BP362" i="80"/>
  <c r="BU362" i="80" s="1"/>
  <c r="BJ362" i="80"/>
  <c r="BD362" i="80"/>
  <c r="BH362" i="80" s="1"/>
  <c r="AV362" i="80"/>
  <c r="AS362" i="80"/>
  <c r="AU362" i="80" s="1"/>
  <c r="AR362" i="80"/>
  <c r="AK362" i="80"/>
  <c r="AL362" i="80" s="1"/>
  <c r="AJ362" i="80"/>
  <c r="AM362" i="80" s="1"/>
  <c r="AD362" i="80"/>
  <c r="AZ362" i="80" s="1"/>
  <c r="AC362" i="80"/>
  <c r="AA362" i="80"/>
  <c r="EA361" i="80"/>
  <c r="EB361" i="80" s="1"/>
  <c r="DX361" i="80"/>
  <c r="DY361" i="80" s="1"/>
  <c r="DW361" i="80"/>
  <c r="DT361" i="80"/>
  <c r="DU361" i="80" s="1"/>
  <c r="DS361" i="80"/>
  <c r="DI361" i="80"/>
  <c r="DJ361" i="80" s="1"/>
  <c r="DM361" i="80" s="1"/>
  <c r="DF361" i="80"/>
  <c r="DG361" i="80" s="1"/>
  <c r="DE361" i="80"/>
  <c r="DB361" i="80"/>
  <c r="DC361" i="80" s="1"/>
  <c r="DA361" i="80"/>
  <c r="BV361" i="80"/>
  <c r="CA361" i="80" s="1"/>
  <c r="BP361" i="80"/>
  <c r="BS361" i="80" s="1"/>
  <c r="BJ361" i="80"/>
  <c r="BO361" i="80" s="1"/>
  <c r="BD361" i="80"/>
  <c r="AV361" i="80"/>
  <c r="AS361" i="80"/>
  <c r="AR361" i="80"/>
  <c r="AK361" i="80"/>
  <c r="AL361" i="80" s="1"/>
  <c r="AJ361" i="80"/>
  <c r="AM361" i="80" s="1"/>
  <c r="AD361" i="80"/>
  <c r="AE361" i="80" s="1"/>
  <c r="AC361" i="80"/>
  <c r="AA361" i="80"/>
  <c r="EA360" i="80"/>
  <c r="EB360" i="80" s="1"/>
  <c r="EE360" i="80" s="1"/>
  <c r="DX360" i="80"/>
  <c r="DY360" i="80" s="1"/>
  <c r="DW360" i="80"/>
  <c r="DT360" i="80"/>
  <c r="DU360" i="80" s="1"/>
  <c r="DS360" i="80"/>
  <c r="DI360" i="80"/>
  <c r="DJ360" i="80" s="1"/>
  <c r="DF360" i="80"/>
  <c r="DG360" i="80" s="1"/>
  <c r="DE360" i="80"/>
  <c r="DB360" i="80"/>
  <c r="DC360" i="80" s="1"/>
  <c r="DA360" i="80"/>
  <c r="BV360" i="80"/>
  <c r="BP360" i="80"/>
  <c r="BR360" i="80" s="1"/>
  <c r="BJ360" i="80"/>
  <c r="BM360" i="80" s="1"/>
  <c r="BD360" i="80"/>
  <c r="AV360" i="80"/>
  <c r="AS360" i="80"/>
  <c r="AX360" i="80" s="1"/>
  <c r="AR360" i="80"/>
  <c r="AK360" i="80"/>
  <c r="AL360" i="80" s="1"/>
  <c r="AJ360" i="80"/>
  <c r="AM360" i="80" s="1"/>
  <c r="AD360" i="80"/>
  <c r="AZ360" i="80" s="1"/>
  <c r="AC360" i="80"/>
  <c r="AA360" i="80"/>
  <c r="EA359" i="80"/>
  <c r="EB359" i="80" s="1"/>
  <c r="DX359" i="80"/>
  <c r="DY359" i="80" s="1"/>
  <c r="DW359" i="80"/>
  <c r="DT359" i="80"/>
  <c r="DU359" i="80" s="1"/>
  <c r="DS359" i="80"/>
  <c r="DI359" i="80"/>
  <c r="DJ359" i="80" s="1"/>
  <c r="DK359" i="80" s="1"/>
  <c r="DF359" i="80"/>
  <c r="DG359" i="80" s="1"/>
  <c r="DE359" i="80"/>
  <c r="DB359" i="80"/>
  <c r="DC359" i="80" s="1"/>
  <c r="DA359" i="80"/>
  <c r="BV359" i="80"/>
  <c r="BX359" i="80" s="1"/>
  <c r="BP359" i="80"/>
  <c r="BU359" i="80" s="1"/>
  <c r="BJ359" i="80"/>
  <c r="BD359" i="80"/>
  <c r="BI359" i="80" s="1"/>
  <c r="AZ359" i="80"/>
  <c r="AV359" i="80"/>
  <c r="AS359" i="80"/>
  <c r="AR359" i="80"/>
  <c r="AN359" i="80"/>
  <c r="AQ359" i="80" s="1"/>
  <c r="AK359" i="80"/>
  <c r="AL359" i="80" s="1"/>
  <c r="AJ359" i="80"/>
  <c r="AM359" i="80" s="1"/>
  <c r="AD359" i="80"/>
  <c r="AC359" i="80"/>
  <c r="AA359" i="80"/>
  <c r="EA358" i="80"/>
  <c r="EB358" i="80" s="1"/>
  <c r="EC358" i="80" s="1"/>
  <c r="DX358" i="80"/>
  <c r="DY358" i="80" s="1"/>
  <c r="DW358" i="80"/>
  <c r="DT358" i="80"/>
  <c r="DU358" i="80" s="1"/>
  <c r="DS358" i="80"/>
  <c r="DI358" i="80"/>
  <c r="DJ358" i="80" s="1"/>
  <c r="DF358" i="80"/>
  <c r="DG358" i="80" s="1"/>
  <c r="DE358" i="80"/>
  <c r="DB358" i="80"/>
  <c r="DC358" i="80" s="1"/>
  <c r="DA358" i="80"/>
  <c r="BV358" i="80"/>
  <c r="CR358" i="80" s="1"/>
  <c r="CX358" i="80" s="1"/>
  <c r="BP358" i="80"/>
  <c r="BJ358" i="80"/>
  <c r="BD358" i="80"/>
  <c r="BH358" i="80" s="1"/>
  <c r="AV358" i="80"/>
  <c r="AS358" i="80"/>
  <c r="AU358" i="80" s="1"/>
  <c r="AR358" i="80"/>
  <c r="AK358" i="80"/>
  <c r="AL358" i="80" s="1"/>
  <c r="AJ358" i="80"/>
  <c r="AM358" i="80" s="1"/>
  <c r="AD358" i="80"/>
  <c r="AZ358" i="80" s="1"/>
  <c r="AC358" i="80"/>
  <c r="AA358" i="80"/>
  <c r="EA357" i="80"/>
  <c r="EB357" i="80" s="1"/>
  <c r="DX357" i="80"/>
  <c r="DY357" i="80" s="1"/>
  <c r="DW357" i="80"/>
  <c r="DT357" i="80"/>
  <c r="DU357" i="80" s="1"/>
  <c r="DS357" i="80"/>
  <c r="DI357" i="80"/>
  <c r="DJ357" i="80" s="1"/>
  <c r="DF357" i="80"/>
  <c r="DG357" i="80" s="1"/>
  <c r="DE357" i="80"/>
  <c r="DB357" i="80"/>
  <c r="DC357" i="80" s="1"/>
  <c r="DA357" i="80"/>
  <c r="BV357" i="80"/>
  <c r="CA357" i="80" s="1"/>
  <c r="BP357" i="80"/>
  <c r="BJ357" i="80"/>
  <c r="BO357" i="80" s="1"/>
  <c r="BD357" i="80"/>
  <c r="BG357" i="80" s="1"/>
  <c r="AV357" i="80"/>
  <c r="AS357" i="80"/>
  <c r="AR357" i="80"/>
  <c r="AK357" i="80"/>
  <c r="AL357" i="80" s="1"/>
  <c r="AJ357" i="80"/>
  <c r="AM357" i="80" s="1"/>
  <c r="AD357" i="80"/>
  <c r="AE357" i="80" s="1"/>
  <c r="AC357" i="80"/>
  <c r="AA357" i="80"/>
  <c r="EA356" i="80"/>
  <c r="EB356" i="80" s="1"/>
  <c r="DX356" i="80"/>
  <c r="DY356" i="80" s="1"/>
  <c r="DW356" i="80"/>
  <c r="DT356" i="80"/>
  <c r="DU356" i="80" s="1"/>
  <c r="DS356" i="80"/>
  <c r="DI356" i="80"/>
  <c r="DJ356" i="80" s="1"/>
  <c r="DF356" i="80"/>
  <c r="DG356" i="80" s="1"/>
  <c r="DE356" i="80"/>
  <c r="DB356" i="80"/>
  <c r="DC356" i="80" s="1"/>
  <c r="DA356" i="80"/>
  <c r="BV356" i="80"/>
  <c r="BW356" i="80" s="1"/>
  <c r="BP356" i="80"/>
  <c r="BU356" i="80" s="1"/>
  <c r="BJ356" i="80"/>
  <c r="BD356" i="80"/>
  <c r="AV356" i="80"/>
  <c r="AS356" i="80"/>
  <c r="AX356" i="80" s="1"/>
  <c r="AR356" i="80"/>
  <c r="AK356" i="80"/>
  <c r="AL356" i="80" s="1"/>
  <c r="AJ356" i="80"/>
  <c r="AM356" i="80" s="1"/>
  <c r="AD356" i="80"/>
  <c r="AZ356" i="80" s="1"/>
  <c r="AC356" i="80"/>
  <c r="AA356" i="80"/>
  <c r="EA355" i="80"/>
  <c r="EB355" i="80" s="1"/>
  <c r="DX355" i="80"/>
  <c r="DY355" i="80" s="1"/>
  <c r="DW355" i="80"/>
  <c r="DT355" i="80"/>
  <c r="DU355" i="80" s="1"/>
  <c r="DS355" i="80"/>
  <c r="DI355" i="80"/>
  <c r="DJ355" i="80" s="1"/>
  <c r="DK355" i="80" s="1"/>
  <c r="DF355" i="80"/>
  <c r="DG355" i="80" s="1"/>
  <c r="DE355" i="80"/>
  <c r="DB355" i="80"/>
  <c r="DC355" i="80" s="1"/>
  <c r="DA355" i="80"/>
  <c r="BV355" i="80"/>
  <c r="BP355" i="80"/>
  <c r="BU355" i="80" s="1"/>
  <c r="BJ355" i="80"/>
  <c r="BD355" i="80"/>
  <c r="BI355" i="80" s="1"/>
  <c r="AV355" i="80"/>
  <c r="AS355" i="80"/>
  <c r="AX355" i="80" s="1"/>
  <c r="AR355" i="80"/>
  <c r="AN355" i="80"/>
  <c r="AQ355" i="80" s="1"/>
  <c r="AK355" i="80"/>
  <c r="AL355" i="80" s="1"/>
  <c r="AJ355" i="80"/>
  <c r="AM355" i="80" s="1"/>
  <c r="AD355" i="80"/>
  <c r="AC355" i="80"/>
  <c r="AA355" i="80"/>
  <c r="EA354" i="80"/>
  <c r="EB354" i="80" s="1"/>
  <c r="EC354" i="80" s="1"/>
  <c r="DX354" i="80"/>
  <c r="DY354" i="80" s="1"/>
  <c r="DW354" i="80"/>
  <c r="DT354" i="80"/>
  <c r="DU354" i="80" s="1"/>
  <c r="DS354" i="80"/>
  <c r="DI354" i="80"/>
  <c r="DJ354" i="80" s="1"/>
  <c r="DF354" i="80"/>
  <c r="DG354" i="80" s="1"/>
  <c r="DE354" i="80"/>
  <c r="DB354" i="80"/>
  <c r="DC354" i="80" s="1"/>
  <c r="DA354" i="80"/>
  <c r="BV354" i="80"/>
  <c r="BP354" i="80"/>
  <c r="BU354" i="80" s="1"/>
  <c r="BJ354" i="80"/>
  <c r="BD354" i="80"/>
  <c r="BH354" i="80" s="1"/>
  <c r="AV354" i="80"/>
  <c r="AS354" i="80"/>
  <c r="AY354" i="80" s="1"/>
  <c r="AR354" i="80"/>
  <c r="AK354" i="80"/>
  <c r="AL354" i="80" s="1"/>
  <c r="AJ354" i="80"/>
  <c r="AM354" i="80" s="1"/>
  <c r="AD354" i="80"/>
  <c r="AZ354" i="80" s="1"/>
  <c r="AC354" i="80"/>
  <c r="AA354" i="80"/>
  <c r="EA353" i="80"/>
  <c r="EB353" i="80" s="1"/>
  <c r="DX353" i="80"/>
  <c r="DY353" i="80" s="1"/>
  <c r="DW353" i="80"/>
  <c r="DT353" i="80"/>
  <c r="DU353" i="80" s="1"/>
  <c r="DS353" i="80"/>
  <c r="DI353" i="80"/>
  <c r="DJ353" i="80" s="1"/>
  <c r="DM353" i="80" s="1"/>
  <c r="DF353" i="80"/>
  <c r="DG353" i="80" s="1"/>
  <c r="DE353" i="80"/>
  <c r="DB353" i="80"/>
  <c r="DC353" i="80" s="1"/>
  <c r="DA353" i="80"/>
  <c r="BV353" i="80"/>
  <c r="CA353" i="80" s="1"/>
  <c r="BP353" i="80"/>
  <c r="BS353" i="80" s="1"/>
  <c r="BJ353" i="80"/>
  <c r="BO353" i="80" s="1"/>
  <c r="BD353" i="80"/>
  <c r="AV353" i="80"/>
  <c r="AS353" i="80"/>
  <c r="AR353" i="80"/>
  <c r="AK353" i="80"/>
  <c r="AL353" i="80" s="1"/>
  <c r="AJ353" i="80"/>
  <c r="AM353" i="80" s="1"/>
  <c r="AD353" i="80"/>
  <c r="AE353" i="80" s="1"/>
  <c r="AC353" i="80"/>
  <c r="AA353" i="80"/>
  <c r="EA352" i="80"/>
  <c r="EB352" i="80" s="1"/>
  <c r="EE352" i="80" s="1"/>
  <c r="DX352" i="80"/>
  <c r="DY352" i="80" s="1"/>
  <c r="DW352" i="80"/>
  <c r="DT352" i="80"/>
  <c r="DU352" i="80" s="1"/>
  <c r="DS352" i="80"/>
  <c r="DI352" i="80"/>
  <c r="DJ352" i="80" s="1"/>
  <c r="DF352" i="80"/>
  <c r="DG352" i="80" s="1"/>
  <c r="DE352" i="80"/>
  <c r="DB352" i="80"/>
  <c r="DC352" i="80" s="1"/>
  <c r="DA352" i="80"/>
  <c r="BV352" i="80"/>
  <c r="BP352" i="80"/>
  <c r="BJ352" i="80"/>
  <c r="BD352" i="80"/>
  <c r="BF352" i="80" s="1"/>
  <c r="AV352" i="80"/>
  <c r="AS352" i="80"/>
  <c r="AX352" i="80" s="1"/>
  <c r="AR352" i="80"/>
  <c r="AK352" i="80"/>
  <c r="AL352" i="80" s="1"/>
  <c r="AJ352" i="80"/>
  <c r="AM352" i="80" s="1"/>
  <c r="AE352" i="80"/>
  <c r="AD352" i="80"/>
  <c r="AZ352" i="80" s="1"/>
  <c r="AC352" i="80"/>
  <c r="AA352" i="80"/>
  <c r="EA351" i="80"/>
  <c r="EB351" i="80" s="1"/>
  <c r="DX351" i="80"/>
  <c r="DY351" i="80" s="1"/>
  <c r="DW351" i="80"/>
  <c r="DT351" i="80"/>
  <c r="DU351" i="80" s="1"/>
  <c r="DS351" i="80"/>
  <c r="DI351" i="80"/>
  <c r="DJ351" i="80" s="1"/>
  <c r="DK351" i="80" s="1"/>
  <c r="DF351" i="80"/>
  <c r="DG351" i="80" s="1"/>
  <c r="DE351" i="80"/>
  <c r="DB351" i="80"/>
  <c r="DC351" i="80" s="1"/>
  <c r="DA351" i="80"/>
  <c r="BV351" i="80"/>
  <c r="BY351" i="80" s="1"/>
  <c r="BP351" i="80"/>
  <c r="BU351" i="80" s="1"/>
  <c r="BJ351" i="80"/>
  <c r="BM351" i="80" s="1"/>
  <c r="BD351" i="80"/>
  <c r="BI351" i="80" s="1"/>
  <c r="AV351" i="80"/>
  <c r="AS351" i="80"/>
  <c r="AT351" i="80" s="1"/>
  <c r="AR351" i="80"/>
  <c r="AK351" i="80"/>
  <c r="AL351" i="80" s="1"/>
  <c r="AJ351" i="80"/>
  <c r="AM351" i="80" s="1"/>
  <c r="AD351" i="80"/>
  <c r="AC351" i="80"/>
  <c r="AA351" i="80"/>
  <c r="EA350" i="80"/>
  <c r="EB350" i="80" s="1"/>
  <c r="EC350" i="80" s="1"/>
  <c r="DX350" i="80"/>
  <c r="DY350" i="80" s="1"/>
  <c r="DW350" i="80"/>
  <c r="DT350" i="80"/>
  <c r="DU350" i="80" s="1"/>
  <c r="DS350" i="80"/>
  <c r="DI350" i="80"/>
  <c r="DJ350" i="80" s="1"/>
  <c r="DF350" i="80"/>
  <c r="DG350" i="80" s="1"/>
  <c r="DE350" i="80"/>
  <c r="DB350" i="80"/>
  <c r="DC350" i="80" s="1"/>
  <c r="DA350" i="80"/>
  <c r="BV350" i="80"/>
  <c r="BW350" i="80" s="1"/>
  <c r="BP350" i="80"/>
  <c r="BJ350" i="80"/>
  <c r="BD350" i="80"/>
  <c r="AV350" i="80"/>
  <c r="AS350" i="80"/>
  <c r="AY350" i="80" s="1"/>
  <c r="AR350" i="80"/>
  <c r="AK350" i="80"/>
  <c r="AL350" i="80" s="1"/>
  <c r="AJ350" i="80"/>
  <c r="AM350" i="80" s="1"/>
  <c r="AD350" i="80"/>
  <c r="AZ350" i="80" s="1"/>
  <c r="AC350" i="80"/>
  <c r="AA350" i="80"/>
  <c r="EA349" i="80"/>
  <c r="EB349" i="80" s="1"/>
  <c r="DX349" i="80"/>
  <c r="DY349" i="80" s="1"/>
  <c r="DW349" i="80"/>
  <c r="DT349" i="80"/>
  <c r="DU349" i="80" s="1"/>
  <c r="DS349" i="80"/>
  <c r="DI349" i="80"/>
  <c r="DJ349" i="80" s="1"/>
  <c r="DM349" i="80" s="1"/>
  <c r="DF349" i="80"/>
  <c r="DG349" i="80" s="1"/>
  <c r="DE349" i="80"/>
  <c r="DB349" i="80"/>
  <c r="DC349" i="80" s="1"/>
  <c r="DA349" i="80"/>
  <c r="BV349" i="80"/>
  <c r="BP349" i="80"/>
  <c r="BS349" i="80" s="1"/>
  <c r="BJ349" i="80"/>
  <c r="BD349" i="80"/>
  <c r="BG349" i="80" s="1"/>
  <c r="AV349" i="80"/>
  <c r="AS349" i="80"/>
  <c r="AR349" i="80"/>
  <c r="AN349" i="80"/>
  <c r="AQ349" i="80" s="1"/>
  <c r="AK349" i="80"/>
  <c r="AL349" i="80" s="1"/>
  <c r="AJ349" i="80"/>
  <c r="AM349" i="80" s="1"/>
  <c r="AD349" i="80"/>
  <c r="AE349" i="80" s="1"/>
  <c r="AC349" i="80"/>
  <c r="AA349" i="80"/>
  <c r="EA348" i="80"/>
  <c r="EB348" i="80" s="1"/>
  <c r="EE348" i="80" s="1"/>
  <c r="DX348" i="80"/>
  <c r="DY348" i="80" s="1"/>
  <c r="DW348" i="80"/>
  <c r="DT348" i="80"/>
  <c r="DU348" i="80" s="1"/>
  <c r="DS348" i="80"/>
  <c r="DI348" i="80"/>
  <c r="DJ348" i="80" s="1"/>
  <c r="DF348" i="80"/>
  <c r="DG348" i="80" s="1"/>
  <c r="DE348" i="80"/>
  <c r="DB348" i="80"/>
  <c r="DC348" i="80" s="1"/>
  <c r="DA348" i="80"/>
  <c r="BV348" i="80"/>
  <c r="BY348" i="80" s="1"/>
  <c r="BP348" i="80"/>
  <c r="BU348" i="80" s="1"/>
  <c r="BJ348" i="80"/>
  <c r="BD348" i="80"/>
  <c r="AZ348" i="80"/>
  <c r="AV348" i="80"/>
  <c r="AS348" i="80"/>
  <c r="AR348" i="80"/>
  <c r="AO348" i="80"/>
  <c r="AP348" i="80" s="1"/>
  <c r="AK348" i="80"/>
  <c r="AL348" i="80" s="1"/>
  <c r="AJ348" i="80"/>
  <c r="AM348" i="80" s="1"/>
  <c r="AE348" i="80"/>
  <c r="AD348" i="80"/>
  <c r="AN348" i="80" s="1"/>
  <c r="AQ348" i="80" s="1"/>
  <c r="AC348" i="80"/>
  <c r="AA348" i="80"/>
  <c r="EA347" i="80"/>
  <c r="EB347" i="80" s="1"/>
  <c r="DX347" i="80"/>
  <c r="DY347" i="80" s="1"/>
  <c r="DW347" i="80"/>
  <c r="DT347" i="80"/>
  <c r="DU347" i="80" s="1"/>
  <c r="DS347" i="80"/>
  <c r="DI347" i="80"/>
  <c r="DJ347" i="80" s="1"/>
  <c r="DF347" i="80"/>
  <c r="DG347" i="80" s="1"/>
  <c r="DE347" i="80"/>
  <c r="DB347" i="80"/>
  <c r="DC347" i="80" s="1"/>
  <c r="DA347" i="80"/>
  <c r="BV347" i="80"/>
  <c r="BY347" i="80" s="1"/>
  <c r="BP347" i="80"/>
  <c r="BU347" i="80" s="1"/>
  <c r="BJ347" i="80"/>
  <c r="BM347" i="80" s="1"/>
  <c r="BD347" i="80"/>
  <c r="AV347" i="80"/>
  <c r="AS347" i="80"/>
  <c r="CK347" i="80" s="1"/>
  <c r="AR347" i="80"/>
  <c r="AK347" i="80"/>
  <c r="AL347" i="80" s="1"/>
  <c r="AJ347" i="80"/>
  <c r="AM347" i="80" s="1"/>
  <c r="AD347" i="80"/>
  <c r="AC347" i="80"/>
  <c r="AA347" i="80"/>
  <c r="EA346" i="80"/>
  <c r="EB346" i="80" s="1"/>
  <c r="EC346" i="80" s="1"/>
  <c r="DX346" i="80"/>
  <c r="DY346" i="80" s="1"/>
  <c r="DW346" i="80"/>
  <c r="DT346" i="80"/>
  <c r="DU346" i="80" s="1"/>
  <c r="DS346" i="80"/>
  <c r="DI346" i="80"/>
  <c r="DJ346" i="80" s="1"/>
  <c r="DF346" i="80"/>
  <c r="DG346" i="80" s="1"/>
  <c r="DE346" i="80"/>
  <c r="DB346" i="80"/>
  <c r="DC346" i="80" s="1"/>
  <c r="DA346" i="80"/>
  <c r="BV346" i="80"/>
  <c r="BP346" i="80"/>
  <c r="BU346" i="80" s="1"/>
  <c r="BJ346" i="80"/>
  <c r="BO346" i="80" s="1"/>
  <c r="BD346" i="80"/>
  <c r="BH346" i="80" s="1"/>
  <c r="BC346" i="80"/>
  <c r="AV346" i="80"/>
  <c r="AS346" i="80"/>
  <c r="AY346" i="80" s="1"/>
  <c r="AR346" i="80"/>
  <c r="AK346" i="80"/>
  <c r="AL346" i="80" s="1"/>
  <c r="AJ346" i="80"/>
  <c r="AM346" i="80" s="1"/>
  <c r="AD346" i="80"/>
  <c r="AZ346" i="80" s="1"/>
  <c r="AC346" i="80"/>
  <c r="AA346" i="80"/>
  <c r="EA345" i="80"/>
  <c r="EB345" i="80" s="1"/>
  <c r="DX345" i="80"/>
  <c r="DY345" i="80" s="1"/>
  <c r="DW345" i="80"/>
  <c r="DT345" i="80"/>
  <c r="DU345" i="80" s="1"/>
  <c r="DS345" i="80"/>
  <c r="DI345" i="80"/>
  <c r="DJ345" i="80" s="1"/>
  <c r="DM345" i="80" s="1"/>
  <c r="DF345" i="80"/>
  <c r="DG345" i="80" s="1"/>
  <c r="DE345" i="80"/>
  <c r="DB345" i="80"/>
  <c r="DC345" i="80" s="1"/>
  <c r="DA345" i="80"/>
  <c r="BV345" i="80"/>
  <c r="BP345" i="80"/>
  <c r="BS345" i="80" s="1"/>
  <c r="BJ345" i="80"/>
  <c r="BD345" i="80"/>
  <c r="BG345" i="80" s="1"/>
  <c r="AV345" i="80"/>
  <c r="AS345" i="80"/>
  <c r="AX345" i="80" s="1"/>
  <c r="AR345" i="80"/>
  <c r="AN345" i="80"/>
  <c r="AQ345" i="80" s="1"/>
  <c r="AK345" i="80"/>
  <c r="AL345" i="80" s="1"/>
  <c r="AJ345" i="80"/>
  <c r="AM345" i="80" s="1"/>
  <c r="AD345" i="80"/>
  <c r="AE345" i="80" s="1"/>
  <c r="AC345" i="80"/>
  <c r="AA345" i="80"/>
  <c r="EA344" i="80"/>
  <c r="EB344" i="80" s="1"/>
  <c r="EE344" i="80" s="1"/>
  <c r="DX344" i="80"/>
  <c r="DY344" i="80" s="1"/>
  <c r="DW344" i="80"/>
  <c r="DT344" i="80"/>
  <c r="DU344" i="80" s="1"/>
  <c r="DS344" i="80"/>
  <c r="DI344" i="80"/>
  <c r="DJ344" i="80" s="1"/>
  <c r="DF344" i="80"/>
  <c r="DG344" i="80" s="1"/>
  <c r="DE344" i="80"/>
  <c r="DB344" i="80"/>
  <c r="DC344" i="80" s="1"/>
  <c r="DA344" i="80"/>
  <c r="BV344" i="80"/>
  <c r="BP344" i="80"/>
  <c r="BR344" i="80" s="1"/>
  <c r="BJ344" i="80"/>
  <c r="BD344" i="80"/>
  <c r="AV344" i="80"/>
  <c r="AS344" i="80"/>
  <c r="AY344" i="80" s="1"/>
  <c r="AR344" i="80"/>
  <c r="AK344" i="80"/>
  <c r="AL344" i="80" s="1"/>
  <c r="AJ344" i="80"/>
  <c r="AM344" i="80" s="1"/>
  <c r="AD344" i="80"/>
  <c r="AZ344" i="80" s="1"/>
  <c r="AC344" i="80"/>
  <c r="AA344" i="80"/>
  <c r="EA343" i="80"/>
  <c r="EB343" i="80" s="1"/>
  <c r="DX343" i="80"/>
  <c r="DY343" i="80" s="1"/>
  <c r="DW343" i="80"/>
  <c r="DT343" i="80"/>
  <c r="DU343" i="80" s="1"/>
  <c r="DS343" i="80"/>
  <c r="DI343" i="80"/>
  <c r="DJ343" i="80" s="1"/>
  <c r="DF343" i="80"/>
  <c r="DG343" i="80" s="1"/>
  <c r="DE343" i="80"/>
  <c r="DB343" i="80"/>
  <c r="DC343" i="80" s="1"/>
  <c r="DA343" i="80"/>
  <c r="BV343" i="80"/>
  <c r="BY343" i="80" s="1"/>
  <c r="BP343" i="80"/>
  <c r="BJ343" i="80"/>
  <c r="BM343" i="80" s="1"/>
  <c r="BD343" i="80"/>
  <c r="BI343" i="80" s="1"/>
  <c r="AV343" i="80"/>
  <c r="AS343" i="80"/>
  <c r="CK343" i="80" s="1"/>
  <c r="AR343" i="80"/>
  <c r="AK343" i="80"/>
  <c r="AL343" i="80" s="1"/>
  <c r="AJ343" i="80"/>
  <c r="AM343" i="80" s="1"/>
  <c r="AD343" i="80"/>
  <c r="AC343" i="80"/>
  <c r="AA343" i="80"/>
  <c r="EA342" i="80"/>
  <c r="EB342" i="80" s="1"/>
  <c r="EC342" i="80" s="1"/>
  <c r="DX342" i="80"/>
  <c r="DY342" i="80" s="1"/>
  <c r="DW342" i="80"/>
  <c r="DT342" i="80"/>
  <c r="DU342" i="80" s="1"/>
  <c r="DS342" i="80"/>
  <c r="DI342" i="80"/>
  <c r="DJ342" i="80" s="1"/>
  <c r="DM342" i="80" s="1"/>
  <c r="DF342" i="80"/>
  <c r="DG342" i="80" s="1"/>
  <c r="DE342" i="80"/>
  <c r="DB342" i="80"/>
  <c r="DC342" i="80" s="1"/>
  <c r="DA342" i="80"/>
  <c r="BV342" i="80"/>
  <c r="BY342" i="80" s="1"/>
  <c r="BP342" i="80"/>
  <c r="BS342" i="80" s="1"/>
  <c r="BJ342" i="80"/>
  <c r="BM342" i="80" s="1"/>
  <c r="BD342" i="80"/>
  <c r="AV342" i="80"/>
  <c r="AS342" i="80"/>
  <c r="AR342" i="80"/>
  <c r="AK342" i="80"/>
  <c r="AL342" i="80" s="1"/>
  <c r="AJ342" i="80"/>
  <c r="AM342" i="80" s="1"/>
  <c r="AE342" i="80"/>
  <c r="AD342" i="80"/>
  <c r="AZ342" i="80" s="1"/>
  <c r="AC342" i="80"/>
  <c r="AA342" i="80"/>
  <c r="EA341" i="80"/>
  <c r="EB341" i="80" s="1"/>
  <c r="DX341" i="80"/>
  <c r="DY341" i="80" s="1"/>
  <c r="DW341" i="80"/>
  <c r="DT341" i="80"/>
  <c r="DU341" i="80" s="1"/>
  <c r="DS341" i="80"/>
  <c r="DI341" i="80"/>
  <c r="DJ341" i="80" s="1"/>
  <c r="DF341" i="80"/>
  <c r="DG341" i="80" s="1"/>
  <c r="DE341" i="80"/>
  <c r="DB341" i="80"/>
  <c r="DC341" i="80" s="1"/>
  <c r="DA341" i="80"/>
  <c r="BV341" i="80"/>
  <c r="BP341" i="80"/>
  <c r="BR341" i="80" s="1"/>
  <c r="BJ341" i="80"/>
  <c r="BN341" i="80" s="1"/>
  <c r="BD341" i="80"/>
  <c r="BH341" i="80" s="1"/>
  <c r="AV341" i="80"/>
  <c r="AS341" i="80"/>
  <c r="AT341" i="80" s="1"/>
  <c r="AR341" i="80"/>
  <c r="AK341" i="80"/>
  <c r="AL341" i="80" s="1"/>
  <c r="AJ341" i="80"/>
  <c r="AM341" i="80" s="1"/>
  <c r="AD341" i="80"/>
  <c r="AZ341" i="80" s="1"/>
  <c r="AC341" i="80"/>
  <c r="AA341" i="80"/>
  <c r="EA340" i="80"/>
  <c r="EB340" i="80" s="1"/>
  <c r="DX340" i="80"/>
  <c r="DY340" i="80" s="1"/>
  <c r="DW340" i="80"/>
  <c r="DT340" i="80"/>
  <c r="DU340" i="80" s="1"/>
  <c r="DS340" i="80"/>
  <c r="DI340" i="80"/>
  <c r="DJ340" i="80" s="1"/>
  <c r="DM340" i="80" s="1"/>
  <c r="DF340" i="80"/>
  <c r="DG340" i="80" s="1"/>
  <c r="DE340" i="80"/>
  <c r="DB340" i="80"/>
  <c r="DC340" i="80" s="1"/>
  <c r="DA340" i="80"/>
  <c r="BV340" i="80"/>
  <c r="BP340" i="80"/>
  <c r="BJ340" i="80"/>
  <c r="BD340" i="80"/>
  <c r="BF340" i="80" s="1"/>
  <c r="AV340" i="80"/>
  <c r="AS340" i="80"/>
  <c r="AR340" i="80"/>
  <c r="AO340" i="80"/>
  <c r="AP340" i="80" s="1"/>
  <c r="AK340" i="80"/>
  <c r="AL340" i="80" s="1"/>
  <c r="AJ340" i="80"/>
  <c r="AM340" i="80" s="1"/>
  <c r="AE340" i="80"/>
  <c r="AD340" i="80"/>
  <c r="AZ340" i="80" s="1"/>
  <c r="AC340" i="80"/>
  <c r="AA340" i="80"/>
  <c r="EA339" i="80"/>
  <c r="EB339" i="80" s="1"/>
  <c r="EE339" i="80" s="1"/>
  <c r="DX339" i="80"/>
  <c r="DY339" i="80" s="1"/>
  <c r="DW339" i="80"/>
  <c r="DT339" i="80"/>
  <c r="DU339" i="80" s="1"/>
  <c r="DS339" i="80"/>
  <c r="DI339" i="80"/>
  <c r="DJ339" i="80" s="1"/>
  <c r="DN339" i="80" s="1"/>
  <c r="DF339" i="80"/>
  <c r="DG339" i="80" s="1"/>
  <c r="DE339" i="80"/>
  <c r="DB339" i="80"/>
  <c r="DC339" i="80" s="1"/>
  <c r="DA339" i="80"/>
  <c r="BV339" i="80"/>
  <c r="BP339" i="80"/>
  <c r="BJ339" i="80"/>
  <c r="BD339" i="80"/>
  <c r="BF339" i="80" s="1"/>
  <c r="AV339" i="80"/>
  <c r="AS339" i="80"/>
  <c r="AR339" i="80"/>
  <c r="AK339" i="80"/>
  <c r="AL339" i="80" s="1"/>
  <c r="AJ339" i="80"/>
  <c r="AM339" i="80" s="1"/>
  <c r="AD339" i="80"/>
  <c r="AC339" i="80"/>
  <c r="AA339" i="80"/>
  <c r="EA338" i="80"/>
  <c r="EB338" i="80" s="1"/>
  <c r="EF338" i="80" s="1"/>
  <c r="DX338" i="80"/>
  <c r="DY338" i="80" s="1"/>
  <c r="DW338" i="80"/>
  <c r="DT338" i="80"/>
  <c r="DU338" i="80" s="1"/>
  <c r="DS338" i="80"/>
  <c r="DI338" i="80"/>
  <c r="DJ338" i="80" s="1"/>
  <c r="DF338" i="80"/>
  <c r="DG338" i="80" s="1"/>
  <c r="DE338" i="80"/>
  <c r="DB338" i="80"/>
  <c r="DC338" i="80" s="1"/>
  <c r="DA338" i="80"/>
  <c r="BV338" i="80"/>
  <c r="BY338" i="80" s="1"/>
  <c r="BP338" i="80"/>
  <c r="BU338" i="80" s="1"/>
  <c r="BJ338" i="80"/>
  <c r="BM338" i="80" s="1"/>
  <c r="BD338" i="80"/>
  <c r="BC338" i="80" s="1"/>
  <c r="AV338" i="80"/>
  <c r="AS338" i="80"/>
  <c r="AR338" i="80"/>
  <c r="AK338" i="80"/>
  <c r="AL338" i="80" s="1"/>
  <c r="AJ338" i="80"/>
  <c r="AM338" i="80" s="1"/>
  <c r="AD338" i="80"/>
  <c r="AZ338" i="80" s="1"/>
  <c r="AC338" i="80"/>
  <c r="AA338" i="80"/>
  <c r="EA337" i="80"/>
  <c r="EB337" i="80" s="1"/>
  <c r="EE337" i="80" s="1"/>
  <c r="DX337" i="80"/>
  <c r="DY337" i="80" s="1"/>
  <c r="DW337" i="80"/>
  <c r="DT337" i="80"/>
  <c r="DU337" i="80" s="1"/>
  <c r="DS337" i="80"/>
  <c r="DI337" i="80"/>
  <c r="DJ337" i="80" s="1"/>
  <c r="DL337" i="80" s="1"/>
  <c r="DF337" i="80"/>
  <c r="DG337" i="80" s="1"/>
  <c r="DE337" i="80"/>
  <c r="DB337" i="80"/>
  <c r="DC337" i="80" s="1"/>
  <c r="DA337" i="80"/>
  <c r="BV337" i="80"/>
  <c r="BX337" i="80" s="1"/>
  <c r="BP337" i="80"/>
  <c r="BT337" i="80" s="1"/>
  <c r="BJ337" i="80"/>
  <c r="BD337" i="80"/>
  <c r="AZ337" i="80"/>
  <c r="AV337" i="80"/>
  <c r="AS337" i="80"/>
  <c r="AT337" i="80" s="1"/>
  <c r="AR337" i="80"/>
  <c r="AK337" i="80"/>
  <c r="AL337" i="80" s="1"/>
  <c r="AJ337" i="80"/>
  <c r="AM337" i="80" s="1"/>
  <c r="AD337" i="80"/>
  <c r="AC337" i="80"/>
  <c r="AA337" i="80"/>
  <c r="EA336" i="80"/>
  <c r="EB336" i="80" s="1"/>
  <c r="ED336" i="80" s="1"/>
  <c r="DX336" i="80"/>
  <c r="DY336" i="80" s="1"/>
  <c r="DW336" i="80"/>
  <c r="DT336" i="80"/>
  <c r="DU336" i="80" s="1"/>
  <c r="DS336" i="80"/>
  <c r="DI336" i="80"/>
  <c r="DJ336" i="80" s="1"/>
  <c r="DM336" i="80" s="1"/>
  <c r="DF336" i="80"/>
  <c r="DG336" i="80" s="1"/>
  <c r="DE336" i="80"/>
  <c r="DB336" i="80"/>
  <c r="DC336" i="80" s="1"/>
  <c r="DA336" i="80"/>
  <c r="BV336" i="80"/>
  <c r="BP336" i="80"/>
  <c r="BU336" i="80" s="1"/>
  <c r="BJ336" i="80"/>
  <c r="BK336" i="80" s="1"/>
  <c r="BD336" i="80"/>
  <c r="AV336" i="80"/>
  <c r="AS336" i="80"/>
  <c r="AR336" i="80"/>
  <c r="AK336" i="80"/>
  <c r="AL336" i="80" s="1"/>
  <c r="AJ336" i="80"/>
  <c r="AM336" i="80" s="1"/>
  <c r="AD336" i="80"/>
  <c r="AZ336" i="80" s="1"/>
  <c r="AC336" i="80"/>
  <c r="AA336" i="80"/>
  <c r="EA335" i="80"/>
  <c r="EB335" i="80" s="1"/>
  <c r="EE335" i="80" s="1"/>
  <c r="DX335" i="80"/>
  <c r="DY335" i="80" s="1"/>
  <c r="DW335" i="80"/>
  <c r="DT335" i="80"/>
  <c r="DU335" i="80" s="1"/>
  <c r="DS335" i="80"/>
  <c r="DI335" i="80"/>
  <c r="DJ335" i="80" s="1"/>
  <c r="DF335" i="80"/>
  <c r="DG335" i="80" s="1"/>
  <c r="DE335" i="80"/>
  <c r="DB335" i="80"/>
  <c r="DC335" i="80" s="1"/>
  <c r="DA335" i="80"/>
  <c r="BV335" i="80"/>
  <c r="BP335" i="80"/>
  <c r="BT335" i="80" s="1"/>
  <c r="BJ335" i="80"/>
  <c r="BL335" i="80" s="1"/>
  <c r="BD335" i="80"/>
  <c r="BH335" i="80" s="1"/>
  <c r="AZ335" i="80"/>
  <c r="AV335" i="80"/>
  <c r="AS335" i="80"/>
  <c r="CK335" i="80" s="1"/>
  <c r="CM335" i="80" s="1"/>
  <c r="AR335" i="80"/>
  <c r="AK335" i="80"/>
  <c r="AL335" i="80" s="1"/>
  <c r="AJ335" i="80"/>
  <c r="AM335" i="80" s="1"/>
  <c r="AD335" i="80"/>
  <c r="AC335" i="80"/>
  <c r="AA335" i="80"/>
  <c r="EA334" i="80"/>
  <c r="EB334" i="80" s="1"/>
  <c r="EF334" i="80" s="1"/>
  <c r="DX334" i="80"/>
  <c r="DY334" i="80" s="1"/>
  <c r="DW334" i="80"/>
  <c r="DT334" i="80"/>
  <c r="DU334" i="80" s="1"/>
  <c r="DS334" i="80"/>
  <c r="DI334" i="80"/>
  <c r="DJ334" i="80" s="1"/>
  <c r="DM334" i="80" s="1"/>
  <c r="DF334" i="80"/>
  <c r="DG334" i="80" s="1"/>
  <c r="DE334" i="80"/>
  <c r="DB334" i="80"/>
  <c r="DC334" i="80" s="1"/>
  <c r="DA334" i="80"/>
  <c r="BV334" i="80"/>
  <c r="CR334" i="80" s="1"/>
  <c r="CT334" i="80" s="1"/>
  <c r="BP334" i="80"/>
  <c r="BJ334" i="80"/>
  <c r="BD334" i="80"/>
  <c r="BH334" i="80" s="1"/>
  <c r="AV334" i="80"/>
  <c r="AS334" i="80"/>
  <c r="CD334" i="80" s="1"/>
  <c r="AR334" i="80"/>
  <c r="AK334" i="80"/>
  <c r="AL334" i="80" s="1"/>
  <c r="AJ334" i="80"/>
  <c r="AM334" i="80" s="1"/>
  <c r="AD334" i="80"/>
  <c r="AZ334" i="80" s="1"/>
  <c r="AC334" i="80"/>
  <c r="AA334" i="80"/>
  <c r="EA333" i="80"/>
  <c r="EB333" i="80" s="1"/>
  <c r="EE333" i="80" s="1"/>
  <c r="DX333" i="80"/>
  <c r="DY333" i="80" s="1"/>
  <c r="DW333" i="80"/>
  <c r="DT333" i="80"/>
  <c r="DU333" i="80" s="1"/>
  <c r="DS333" i="80"/>
  <c r="DI333" i="80"/>
  <c r="DJ333" i="80" s="1"/>
  <c r="DN333" i="80" s="1"/>
  <c r="DF333" i="80"/>
  <c r="DG333" i="80" s="1"/>
  <c r="DE333" i="80"/>
  <c r="DB333" i="80"/>
  <c r="DC333" i="80" s="1"/>
  <c r="DA333" i="80"/>
  <c r="BV333" i="80"/>
  <c r="CB333" i="80" s="1"/>
  <c r="BP333" i="80"/>
  <c r="BJ333" i="80"/>
  <c r="BN333" i="80" s="1"/>
  <c r="BD333" i="80"/>
  <c r="BF333" i="80" s="1"/>
  <c r="AV333" i="80"/>
  <c r="AS333" i="80"/>
  <c r="AR333" i="80"/>
  <c r="AK333" i="80"/>
  <c r="AL333" i="80" s="1"/>
  <c r="AJ333" i="80"/>
  <c r="AM333" i="80" s="1"/>
  <c r="AD333" i="80"/>
  <c r="AC333" i="80"/>
  <c r="AA333" i="80"/>
  <c r="EA332" i="80"/>
  <c r="EB332" i="80" s="1"/>
  <c r="EF332" i="80" s="1"/>
  <c r="DX332" i="80"/>
  <c r="DY332" i="80" s="1"/>
  <c r="DW332" i="80"/>
  <c r="DT332" i="80"/>
  <c r="DU332" i="80" s="1"/>
  <c r="DS332" i="80"/>
  <c r="DI332" i="80"/>
  <c r="DJ332" i="80" s="1"/>
  <c r="DM332" i="80" s="1"/>
  <c r="DF332" i="80"/>
  <c r="DG332" i="80" s="1"/>
  <c r="DE332" i="80"/>
  <c r="DB332" i="80"/>
  <c r="DC332" i="80" s="1"/>
  <c r="DA332" i="80"/>
  <c r="BV332" i="80"/>
  <c r="BY332" i="80" s="1"/>
  <c r="BP332" i="80"/>
  <c r="BS332" i="80" s="1"/>
  <c r="BJ332" i="80"/>
  <c r="BO332" i="80" s="1"/>
  <c r="BD332" i="80"/>
  <c r="BF332" i="80" s="1"/>
  <c r="AV332" i="80"/>
  <c r="AS332" i="80"/>
  <c r="AR332" i="80"/>
  <c r="AO332" i="80"/>
  <c r="AP332" i="80" s="1"/>
  <c r="AK332" i="80"/>
  <c r="AL332" i="80" s="1"/>
  <c r="AJ332" i="80"/>
  <c r="AM332" i="80" s="1"/>
  <c r="AE332" i="80"/>
  <c r="AD332" i="80"/>
  <c r="AZ332" i="80" s="1"/>
  <c r="AC332" i="80"/>
  <c r="AA332" i="80"/>
  <c r="EA331" i="80"/>
  <c r="EB331" i="80" s="1"/>
  <c r="EC331" i="80" s="1"/>
  <c r="DX331" i="80"/>
  <c r="DY331" i="80" s="1"/>
  <c r="DW331" i="80"/>
  <c r="DT331" i="80"/>
  <c r="DU331" i="80" s="1"/>
  <c r="DS331" i="80"/>
  <c r="DI331" i="80"/>
  <c r="DJ331" i="80" s="1"/>
  <c r="DN331" i="80" s="1"/>
  <c r="DF331" i="80"/>
  <c r="DG331" i="80" s="1"/>
  <c r="DE331" i="80"/>
  <c r="DB331" i="80"/>
  <c r="DC331" i="80" s="1"/>
  <c r="DA331" i="80"/>
  <c r="BV331" i="80"/>
  <c r="CB331" i="80" s="1"/>
  <c r="BP331" i="80"/>
  <c r="BJ331" i="80"/>
  <c r="BN331" i="80" s="1"/>
  <c r="BD331" i="80"/>
  <c r="BF331" i="80" s="1"/>
  <c r="AV331" i="80"/>
  <c r="AS331" i="80"/>
  <c r="CK331" i="80" s="1"/>
  <c r="CM331" i="80" s="1"/>
  <c r="AR331" i="80"/>
  <c r="AK331" i="80"/>
  <c r="AL331" i="80" s="1"/>
  <c r="AJ331" i="80"/>
  <c r="AM331" i="80" s="1"/>
  <c r="AD331" i="80"/>
  <c r="AC331" i="80"/>
  <c r="AA331" i="80"/>
  <c r="EA330" i="80"/>
  <c r="EB330" i="80" s="1"/>
  <c r="EF330" i="80" s="1"/>
  <c r="DX330" i="80"/>
  <c r="DY330" i="80" s="1"/>
  <c r="DW330" i="80"/>
  <c r="DT330" i="80"/>
  <c r="DU330" i="80" s="1"/>
  <c r="DS330" i="80"/>
  <c r="DI330" i="80"/>
  <c r="DJ330" i="80" s="1"/>
  <c r="DK330" i="80" s="1"/>
  <c r="DF330" i="80"/>
  <c r="DG330" i="80" s="1"/>
  <c r="DE330" i="80"/>
  <c r="DB330" i="80"/>
  <c r="DC330" i="80" s="1"/>
  <c r="DA330" i="80"/>
  <c r="BV330" i="80"/>
  <c r="CR330" i="80" s="1"/>
  <c r="BP330" i="80"/>
  <c r="BJ330" i="80"/>
  <c r="BO330" i="80" s="1"/>
  <c r="BD330" i="80"/>
  <c r="BH330" i="80" s="1"/>
  <c r="AV330" i="80"/>
  <c r="AS330" i="80"/>
  <c r="AR330" i="80"/>
  <c r="AK330" i="80"/>
  <c r="AL330" i="80" s="1"/>
  <c r="AJ330" i="80"/>
  <c r="AM330" i="80" s="1"/>
  <c r="AD330" i="80"/>
  <c r="AZ330" i="80" s="1"/>
  <c r="AC330" i="80"/>
  <c r="AA330" i="80"/>
  <c r="EA329" i="80"/>
  <c r="EB329" i="80" s="1"/>
  <c r="EE329" i="80" s="1"/>
  <c r="DX329" i="80"/>
  <c r="DY329" i="80" s="1"/>
  <c r="DW329" i="80"/>
  <c r="DT329" i="80"/>
  <c r="DU329" i="80" s="1"/>
  <c r="DS329" i="80"/>
  <c r="DI329" i="80"/>
  <c r="DJ329" i="80" s="1"/>
  <c r="DF329" i="80"/>
  <c r="DG329" i="80" s="1"/>
  <c r="DE329" i="80"/>
  <c r="DB329" i="80"/>
  <c r="DC329" i="80" s="1"/>
  <c r="DA329" i="80"/>
  <c r="BV329" i="80"/>
  <c r="BP329" i="80"/>
  <c r="BT329" i="80" s="1"/>
  <c r="BJ329" i="80"/>
  <c r="BN329" i="80" s="1"/>
  <c r="BD329" i="80"/>
  <c r="BH329" i="80" s="1"/>
  <c r="AZ329" i="80"/>
  <c r="AV329" i="80"/>
  <c r="AS329" i="80"/>
  <c r="AR329" i="80"/>
  <c r="AO329" i="80"/>
  <c r="AP329" i="80" s="1"/>
  <c r="AK329" i="80"/>
  <c r="AL329" i="80" s="1"/>
  <c r="AJ329" i="80"/>
  <c r="AM329" i="80" s="1"/>
  <c r="AE329" i="80"/>
  <c r="AD329" i="80"/>
  <c r="AN329" i="80" s="1"/>
  <c r="AQ329" i="80" s="1"/>
  <c r="AC329" i="80"/>
  <c r="AA329" i="80"/>
  <c r="EA328" i="80"/>
  <c r="EB328" i="80" s="1"/>
  <c r="DX328" i="80"/>
  <c r="DY328" i="80" s="1"/>
  <c r="DW328" i="80"/>
  <c r="DT328" i="80"/>
  <c r="DU328" i="80" s="1"/>
  <c r="DS328" i="80"/>
  <c r="DI328" i="80"/>
  <c r="DJ328" i="80" s="1"/>
  <c r="DF328" i="80"/>
  <c r="DG328" i="80" s="1"/>
  <c r="DE328" i="80"/>
  <c r="DB328" i="80"/>
  <c r="DC328" i="80" s="1"/>
  <c r="DA328" i="80"/>
  <c r="BV328" i="80"/>
  <c r="CA328" i="80" s="1"/>
  <c r="BP328" i="80"/>
  <c r="BJ328" i="80"/>
  <c r="BO328" i="80" s="1"/>
  <c r="BD328" i="80"/>
  <c r="BG328" i="80" s="1"/>
  <c r="AV328" i="80"/>
  <c r="AS328" i="80"/>
  <c r="AY328" i="80" s="1"/>
  <c r="AR328" i="80"/>
  <c r="AK328" i="80"/>
  <c r="AL328" i="80" s="1"/>
  <c r="AJ328" i="80"/>
  <c r="AM328" i="80" s="1"/>
  <c r="AD328" i="80"/>
  <c r="AE328" i="80" s="1"/>
  <c r="AC328" i="80"/>
  <c r="AA328" i="80"/>
  <c r="EA327" i="80"/>
  <c r="EB327" i="80" s="1"/>
  <c r="EE327" i="80" s="1"/>
  <c r="DX327" i="80"/>
  <c r="DY327" i="80" s="1"/>
  <c r="DW327" i="80"/>
  <c r="DT327" i="80"/>
  <c r="DU327" i="80" s="1"/>
  <c r="DS327" i="80"/>
  <c r="DI327" i="80"/>
  <c r="DJ327" i="80" s="1"/>
  <c r="DF327" i="80"/>
  <c r="DG327" i="80" s="1"/>
  <c r="DE327" i="80"/>
  <c r="DB327" i="80"/>
  <c r="DC327" i="80" s="1"/>
  <c r="DA327" i="80"/>
  <c r="BV327" i="80"/>
  <c r="BZ327" i="80" s="1"/>
  <c r="BP327" i="80"/>
  <c r="BJ327" i="80"/>
  <c r="BD327" i="80"/>
  <c r="BF327" i="80" s="1"/>
  <c r="AV327" i="80"/>
  <c r="AS327" i="80"/>
  <c r="AX327" i="80" s="1"/>
  <c r="AR327" i="80"/>
  <c r="AK327" i="80"/>
  <c r="AL327" i="80" s="1"/>
  <c r="AJ327" i="80"/>
  <c r="AM327" i="80" s="1"/>
  <c r="AD327" i="80"/>
  <c r="AZ327" i="80" s="1"/>
  <c r="AC327" i="80"/>
  <c r="AA327" i="80"/>
  <c r="EA326" i="80"/>
  <c r="EB326" i="80" s="1"/>
  <c r="DX326" i="80"/>
  <c r="DY326" i="80" s="1"/>
  <c r="DW326" i="80"/>
  <c r="DT326" i="80"/>
  <c r="DU326" i="80" s="1"/>
  <c r="DS326" i="80"/>
  <c r="DI326" i="80"/>
  <c r="DJ326" i="80" s="1"/>
  <c r="DK326" i="80" s="1"/>
  <c r="DF326" i="80"/>
  <c r="DG326" i="80" s="1"/>
  <c r="DE326" i="80"/>
  <c r="DB326" i="80"/>
  <c r="DC326" i="80" s="1"/>
  <c r="DA326" i="80"/>
  <c r="BV326" i="80"/>
  <c r="BP326" i="80"/>
  <c r="BU326" i="80" s="1"/>
  <c r="BJ326" i="80"/>
  <c r="BM326" i="80" s="1"/>
  <c r="BD326" i="80"/>
  <c r="BI326" i="80" s="1"/>
  <c r="AZ326" i="80"/>
  <c r="AV326" i="80"/>
  <c r="AS326" i="80"/>
  <c r="AX326" i="80" s="1"/>
  <c r="AR326" i="80"/>
  <c r="AN326" i="80"/>
  <c r="AQ326" i="80" s="1"/>
  <c r="AK326" i="80"/>
  <c r="AL326" i="80" s="1"/>
  <c r="AJ326" i="80"/>
  <c r="AM326" i="80" s="1"/>
  <c r="AD326" i="80"/>
  <c r="AC326" i="80"/>
  <c r="AA326" i="80"/>
  <c r="EA325" i="80"/>
  <c r="EB325" i="80" s="1"/>
  <c r="EC325" i="80" s="1"/>
  <c r="DX325" i="80"/>
  <c r="DY325" i="80" s="1"/>
  <c r="DW325" i="80"/>
  <c r="DT325" i="80"/>
  <c r="DU325" i="80" s="1"/>
  <c r="DS325" i="80"/>
  <c r="DI325" i="80"/>
  <c r="DJ325" i="80" s="1"/>
  <c r="DF325" i="80"/>
  <c r="DG325" i="80" s="1"/>
  <c r="DE325" i="80"/>
  <c r="DB325" i="80"/>
  <c r="DC325" i="80" s="1"/>
  <c r="DA325" i="80"/>
  <c r="BV325" i="80"/>
  <c r="CB325" i="80" s="1"/>
  <c r="BP325" i="80"/>
  <c r="BT325" i="80" s="1"/>
  <c r="BJ325" i="80"/>
  <c r="BL325" i="80" s="1"/>
  <c r="BD325" i="80"/>
  <c r="BH325" i="80" s="1"/>
  <c r="AV325" i="80"/>
  <c r="AS325" i="80"/>
  <c r="AR325" i="80"/>
  <c r="AK325" i="80"/>
  <c r="AL325" i="80" s="1"/>
  <c r="AJ325" i="80"/>
  <c r="AM325" i="80" s="1"/>
  <c r="AD325" i="80"/>
  <c r="AZ325" i="80" s="1"/>
  <c r="AC325" i="80"/>
  <c r="AA325" i="80"/>
  <c r="EA324" i="80"/>
  <c r="EB324" i="80" s="1"/>
  <c r="DX324" i="80"/>
  <c r="DY324" i="80" s="1"/>
  <c r="DW324" i="80"/>
  <c r="DT324" i="80"/>
  <c r="DU324" i="80" s="1"/>
  <c r="DS324" i="80"/>
  <c r="DI324" i="80"/>
  <c r="DJ324" i="80" s="1"/>
  <c r="DM324" i="80" s="1"/>
  <c r="DF324" i="80"/>
  <c r="DG324" i="80" s="1"/>
  <c r="DE324" i="80"/>
  <c r="DB324" i="80"/>
  <c r="DC324" i="80" s="1"/>
  <c r="DA324" i="80"/>
  <c r="BV324" i="80"/>
  <c r="CA324" i="80" s="1"/>
  <c r="BP324" i="80"/>
  <c r="BS324" i="80" s="1"/>
  <c r="BJ324" i="80"/>
  <c r="BO324" i="80" s="1"/>
  <c r="BD324" i="80"/>
  <c r="AV324" i="80"/>
  <c r="AS324" i="80"/>
  <c r="AX324" i="80" s="1"/>
  <c r="AR324" i="80"/>
  <c r="AK324" i="80"/>
  <c r="AL324" i="80" s="1"/>
  <c r="AJ324" i="80"/>
  <c r="AM324" i="80" s="1"/>
  <c r="AD324" i="80"/>
  <c r="AE324" i="80" s="1"/>
  <c r="AC324" i="80"/>
  <c r="AA324" i="80"/>
  <c r="EA323" i="80"/>
  <c r="EB323" i="80" s="1"/>
  <c r="DX323" i="80"/>
  <c r="DY323" i="80" s="1"/>
  <c r="DW323" i="80"/>
  <c r="DT323" i="80"/>
  <c r="DU323" i="80" s="1"/>
  <c r="DS323" i="80"/>
  <c r="DI323" i="80"/>
  <c r="DJ323" i="80" s="1"/>
  <c r="DF323" i="80"/>
  <c r="DG323" i="80" s="1"/>
  <c r="DE323" i="80"/>
  <c r="DB323" i="80"/>
  <c r="DC323" i="80" s="1"/>
  <c r="DA323" i="80"/>
  <c r="BV323" i="80"/>
  <c r="CB323" i="80" s="1"/>
  <c r="BP323" i="80"/>
  <c r="BJ323" i="80"/>
  <c r="BO323" i="80" s="1"/>
  <c r="BD323" i="80"/>
  <c r="BF323" i="80" s="1"/>
  <c r="AV323" i="80"/>
  <c r="AS323" i="80"/>
  <c r="AX323" i="80" s="1"/>
  <c r="AR323" i="80"/>
  <c r="AK323" i="80"/>
  <c r="AL323" i="80" s="1"/>
  <c r="AJ323" i="80"/>
  <c r="AM323" i="80" s="1"/>
  <c r="AE323" i="80"/>
  <c r="AD323" i="80"/>
  <c r="AZ323" i="80" s="1"/>
  <c r="AC323" i="80"/>
  <c r="AA323" i="80"/>
  <c r="EA322" i="80"/>
  <c r="EB322" i="80" s="1"/>
  <c r="DX322" i="80"/>
  <c r="DY322" i="80" s="1"/>
  <c r="DW322" i="80"/>
  <c r="DT322" i="80"/>
  <c r="DU322" i="80" s="1"/>
  <c r="DS322" i="80"/>
  <c r="DI322" i="80"/>
  <c r="DJ322" i="80" s="1"/>
  <c r="DK322" i="80" s="1"/>
  <c r="DF322" i="80"/>
  <c r="DG322" i="80" s="1"/>
  <c r="DE322" i="80"/>
  <c r="DB322" i="80"/>
  <c r="DC322" i="80" s="1"/>
  <c r="DA322" i="80"/>
  <c r="BV322" i="80"/>
  <c r="BP322" i="80"/>
  <c r="BU322" i="80" s="1"/>
  <c r="BJ322" i="80"/>
  <c r="BD322" i="80"/>
  <c r="BI322" i="80" s="1"/>
  <c r="AZ322" i="80"/>
  <c r="AV322" i="80"/>
  <c r="AS322" i="80"/>
  <c r="AR322" i="80"/>
  <c r="AN322" i="80"/>
  <c r="AQ322" i="80" s="1"/>
  <c r="AK322" i="80"/>
  <c r="AL322" i="80" s="1"/>
  <c r="AJ322" i="80"/>
  <c r="AM322" i="80" s="1"/>
  <c r="AD322" i="80"/>
  <c r="AC322" i="80"/>
  <c r="AA322" i="80"/>
  <c r="EA321" i="80"/>
  <c r="EB321" i="80" s="1"/>
  <c r="EC321" i="80" s="1"/>
  <c r="DX321" i="80"/>
  <c r="DY321" i="80" s="1"/>
  <c r="DW321" i="80"/>
  <c r="DT321" i="80"/>
  <c r="DU321" i="80" s="1"/>
  <c r="DS321" i="80"/>
  <c r="DI321" i="80"/>
  <c r="DJ321" i="80" s="1"/>
  <c r="DF321" i="80"/>
  <c r="DG321" i="80" s="1"/>
  <c r="DE321" i="80"/>
  <c r="DB321" i="80"/>
  <c r="DC321" i="80" s="1"/>
  <c r="DA321" i="80"/>
  <c r="BV321" i="80"/>
  <c r="CR321" i="80" s="1"/>
  <c r="CX321" i="80" s="1"/>
  <c r="BP321" i="80"/>
  <c r="BJ321" i="80"/>
  <c r="BO321" i="80" s="1"/>
  <c r="BD321" i="80"/>
  <c r="BH321" i="80" s="1"/>
  <c r="AV321" i="80"/>
  <c r="AS321" i="80"/>
  <c r="AR321" i="80"/>
  <c r="AK321" i="80"/>
  <c r="AL321" i="80" s="1"/>
  <c r="AJ321" i="80"/>
  <c r="AM321" i="80" s="1"/>
  <c r="AD321" i="80"/>
  <c r="AZ321" i="80" s="1"/>
  <c r="AC321" i="80"/>
  <c r="AA321" i="80"/>
  <c r="EA320" i="80"/>
  <c r="EB320" i="80" s="1"/>
  <c r="DX320" i="80"/>
  <c r="DY320" i="80" s="1"/>
  <c r="DW320" i="80"/>
  <c r="DT320" i="80"/>
  <c r="DU320" i="80" s="1"/>
  <c r="DS320" i="80"/>
  <c r="DI320" i="80"/>
  <c r="DJ320" i="80" s="1"/>
  <c r="DM320" i="80" s="1"/>
  <c r="DF320" i="80"/>
  <c r="DG320" i="80" s="1"/>
  <c r="DE320" i="80"/>
  <c r="DB320" i="80"/>
  <c r="DC320" i="80" s="1"/>
  <c r="DA320" i="80"/>
  <c r="BV320" i="80"/>
  <c r="CA320" i="80" s="1"/>
  <c r="BP320" i="80"/>
  <c r="BS320" i="80" s="1"/>
  <c r="BJ320" i="80"/>
  <c r="BO320" i="80" s="1"/>
  <c r="BD320" i="80"/>
  <c r="BG320" i="80" s="1"/>
  <c r="AV320" i="80"/>
  <c r="AS320" i="80"/>
  <c r="AY320" i="80" s="1"/>
  <c r="AR320" i="80"/>
  <c r="AK320" i="80"/>
  <c r="AL320" i="80" s="1"/>
  <c r="AJ320" i="80"/>
  <c r="AM320" i="80" s="1"/>
  <c r="AD320" i="80"/>
  <c r="AE320" i="80" s="1"/>
  <c r="AC320" i="80"/>
  <c r="AA320" i="80"/>
  <c r="EA319" i="80"/>
  <c r="EB319" i="80" s="1"/>
  <c r="DX319" i="80"/>
  <c r="DY319" i="80" s="1"/>
  <c r="DW319" i="80"/>
  <c r="DT319" i="80"/>
  <c r="DU319" i="80" s="1"/>
  <c r="DS319" i="80"/>
  <c r="DI319" i="80"/>
  <c r="DJ319" i="80" s="1"/>
  <c r="DF319" i="80"/>
  <c r="DG319" i="80" s="1"/>
  <c r="DE319" i="80"/>
  <c r="DB319" i="80"/>
  <c r="DC319" i="80" s="1"/>
  <c r="DA319" i="80"/>
  <c r="BV319" i="80"/>
  <c r="BP319" i="80"/>
  <c r="BJ319" i="80"/>
  <c r="BD319" i="80"/>
  <c r="BF319" i="80" s="1"/>
  <c r="AV319" i="80"/>
  <c r="AS319" i="80"/>
  <c r="AX319" i="80" s="1"/>
  <c r="AR319" i="80"/>
  <c r="AO319" i="80"/>
  <c r="AP319" i="80" s="1"/>
  <c r="AK319" i="80"/>
  <c r="AL319" i="80" s="1"/>
  <c r="AJ319" i="80"/>
  <c r="AM319" i="80" s="1"/>
  <c r="AE319" i="80"/>
  <c r="AD319" i="80"/>
  <c r="AZ319" i="80" s="1"/>
  <c r="AC319" i="80"/>
  <c r="AA319" i="80"/>
  <c r="EA318" i="80"/>
  <c r="EB318" i="80" s="1"/>
  <c r="DX318" i="80"/>
  <c r="DY318" i="80" s="1"/>
  <c r="DW318" i="80"/>
  <c r="DT318" i="80"/>
  <c r="DU318" i="80" s="1"/>
  <c r="DS318" i="80"/>
  <c r="DI318" i="80"/>
  <c r="DJ318" i="80" s="1"/>
  <c r="DK318" i="80" s="1"/>
  <c r="DF318" i="80"/>
  <c r="DG318" i="80" s="1"/>
  <c r="DE318" i="80"/>
  <c r="DB318" i="80"/>
  <c r="DC318" i="80" s="1"/>
  <c r="DA318" i="80"/>
  <c r="BV318" i="80"/>
  <c r="BY318" i="80" s="1"/>
  <c r="BP318" i="80"/>
  <c r="BU318" i="80" s="1"/>
  <c r="BJ318" i="80"/>
  <c r="BM318" i="80" s="1"/>
  <c r="BD318" i="80"/>
  <c r="BI318" i="80" s="1"/>
  <c r="AZ318" i="80"/>
  <c r="AV318" i="80"/>
  <c r="AS318" i="80"/>
  <c r="AX318" i="80" s="1"/>
  <c r="AR318" i="80"/>
  <c r="AN318" i="80"/>
  <c r="AQ318" i="80" s="1"/>
  <c r="AK318" i="80"/>
  <c r="AL318" i="80" s="1"/>
  <c r="AJ318" i="80"/>
  <c r="AM318" i="80" s="1"/>
  <c r="AD318" i="80"/>
  <c r="AC318" i="80"/>
  <c r="AA318" i="80"/>
  <c r="EA317" i="80"/>
  <c r="EB317" i="80" s="1"/>
  <c r="EC317" i="80" s="1"/>
  <c r="DX317" i="80"/>
  <c r="DY317" i="80" s="1"/>
  <c r="DW317" i="80"/>
  <c r="DT317" i="80"/>
  <c r="DU317" i="80" s="1"/>
  <c r="DS317" i="80"/>
  <c r="DI317" i="80"/>
  <c r="DJ317" i="80" s="1"/>
  <c r="DF317" i="80"/>
  <c r="DG317" i="80" s="1"/>
  <c r="DE317" i="80"/>
  <c r="DB317" i="80"/>
  <c r="DC317" i="80" s="1"/>
  <c r="DA317" i="80"/>
  <c r="BV317" i="80"/>
  <c r="BP317" i="80"/>
  <c r="BU317" i="80" s="1"/>
  <c r="BJ317" i="80"/>
  <c r="BD317" i="80"/>
  <c r="BH317" i="80" s="1"/>
  <c r="AV317" i="80"/>
  <c r="AS317" i="80"/>
  <c r="AR317" i="80"/>
  <c r="AK317" i="80"/>
  <c r="AL317" i="80" s="1"/>
  <c r="AJ317" i="80"/>
  <c r="AM317" i="80" s="1"/>
  <c r="AD317" i="80"/>
  <c r="AZ317" i="80" s="1"/>
  <c r="AC317" i="80"/>
  <c r="AA317" i="80"/>
  <c r="EA316" i="80"/>
  <c r="EB316" i="80" s="1"/>
  <c r="DX316" i="80"/>
  <c r="DY316" i="80" s="1"/>
  <c r="DW316" i="80"/>
  <c r="DT316" i="80"/>
  <c r="DU316" i="80" s="1"/>
  <c r="DS316" i="80"/>
  <c r="DI316" i="80"/>
  <c r="DJ316" i="80" s="1"/>
  <c r="DM316" i="80" s="1"/>
  <c r="DF316" i="80"/>
  <c r="DG316" i="80" s="1"/>
  <c r="DE316" i="80"/>
  <c r="DB316" i="80"/>
  <c r="DC316" i="80" s="1"/>
  <c r="DA316" i="80"/>
  <c r="BV316" i="80"/>
  <c r="CA316" i="80" s="1"/>
  <c r="BP316" i="80"/>
  <c r="BJ316" i="80"/>
  <c r="BO316" i="80" s="1"/>
  <c r="BD316" i="80"/>
  <c r="BG316" i="80" s="1"/>
  <c r="AV316" i="80"/>
  <c r="AS316" i="80"/>
  <c r="AT316" i="80" s="1"/>
  <c r="AR316" i="80"/>
  <c r="AK316" i="80"/>
  <c r="AL316" i="80" s="1"/>
  <c r="AJ316" i="80"/>
  <c r="AM316" i="80" s="1"/>
  <c r="AD316" i="80"/>
  <c r="AE316" i="80" s="1"/>
  <c r="AC316" i="80"/>
  <c r="AA316" i="80"/>
  <c r="EA315" i="80"/>
  <c r="EB315" i="80" s="1"/>
  <c r="EE315" i="80" s="1"/>
  <c r="DX315" i="80"/>
  <c r="DY315" i="80" s="1"/>
  <c r="DW315" i="80"/>
  <c r="DT315" i="80"/>
  <c r="DU315" i="80" s="1"/>
  <c r="DS315" i="80"/>
  <c r="DI315" i="80"/>
  <c r="DJ315" i="80" s="1"/>
  <c r="DF315" i="80"/>
  <c r="DG315" i="80" s="1"/>
  <c r="DE315" i="80"/>
  <c r="DB315" i="80"/>
  <c r="DC315" i="80" s="1"/>
  <c r="DA315" i="80"/>
  <c r="BV315" i="80"/>
  <c r="CA315" i="80" s="1"/>
  <c r="BP315" i="80"/>
  <c r="BJ315" i="80"/>
  <c r="BN315" i="80" s="1"/>
  <c r="BD315" i="80"/>
  <c r="AV315" i="80"/>
  <c r="AS315" i="80"/>
  <c r="AX315" i="80" s="1"/>
  <c r="AR315" i="80"/>
  <c r="AO315" i="80"/>
  <c r="AP315" i="80" s="1"/>
  <c r="AK315" i="80"/>
  <c r="AL315" i="80" s="1"/>
  <c r="AJ315" i="80"/>
  <c r="AM315" i="80" s="1"/>
  <c r="AE315" i="80"/>
  <c r="AD315" i="80"/>
  <c r="AZ315" i="80" s="1"/>
  <c r="AC315" i="80"/>
  <c r="AA315" i="80"/>
  <c r="EA314" i="80"/>
  <c r="EB314" i="80" s="1"/>
  <c r="DX314" i="80"/>
  <c r="DY314" i="80" s="1"/>
  <c r="DW314" i="80"/>
  <c r="DT314" i="80"/>
  <c r="DU314" i="80" s="1"/>
  <c r="DS314" i="80"/>
  <c r="DI314" i="80"/>
  <c r="DJ314" i="80" s="1"/>
  <c r="DK314" i="80" s="1"/>
  <c r="DF314" i="80"/>
  <c r="DG314" i="80" s="1"/>
  <c r="DE314" i="80"/>
  <c r="DB314" i="80"/>
  <c r="DC314" i="80" s="1"/>
  <c r="DA314" i="80"/>
  <c r="BV314" i="80"/>
  <c r="BP314" i="80"/>
  <c r="BU314" i="80" s="1"/>
  <c r="BJ314" i="80"/>
  <c r="BD314" i="80"/>
  <c r="BI314" i="80" s="1"/>
  <c r="AV314" i="80"/>
  <c r="AS314" i="80"/>
  <c r="AX314" i="80" s="1"/>
  <c r="AR314" i="80"/>
  <c r="AK314" i="80"/>
  <c r="AL314" i="80" s="1"/>
  <c r="AJ314" i="80"/>
  <c r="AM314" i="80" s="1"/>
  <c r="AD314" i="80"/>
  <c r="AZ314" i="80" s="1"/>
  <c r="AC314" i="80"/>
  <c r="AA314" i="80"/>
  <c r="EA313" i="80"/>
  <c r="EB313" i="80" s="1"/>
  <c r="EC313" i="80" s="1"/>
  <c r="DX313" i="80"/>
  <c r="DY313" i="80" s="1"/>
  <c r="DW313" i="80"/>
  <c r="DT313" i="80"/>
  <c r="DU313" i="80" s="1"/>
  <c r="DS313" i="80"/>
  <c r="DI313" i="80"/>
  <c r="DJ313" i="80" s="1"/>
  <c r="DF313" i="80"/>
  <c r="DG313" i="80" s="1"/>
  <c r="DE313" i="80"/>
  <c r="DB313" i="80"/>
  <c r="DC313" i="80" s="1"/>
  <c r="DA313" i="80"/>
  <c r="BV313" i="80"/>
  <c r="CB313" i="80" s="1"/>
  <c r="BP313" i="80"/>
  <c r="BJ313" i="80"/>
  <c r="BD313" i="80"/>
  <c r="BH313" i="80" s="1"/>
  <c r="AV313" i="80"/>
  <c r="AS313" i="80"/>
  <c r="AY313" i="80" s="1"/>
  <c r="AR313" i="80"/>
  <c r="AK313" i="80"/>
  <c r="AL313" i="80" s="1"/>
  <c r="AJ313" i="80"/>
  <c r="AM313" i="80" s="1"/>
  <c r="AE313" i="80"/>
  <c r="AD313" i="80"/>
  <c r="AZ313" i="80" s="1"/>
  <c r="AC313" i="80"/>
  <c r="AA313" i="80"/>
  <c r="EA312" i="80"/>
  <c r="EB312" i="80" s="1"/>
  <c r="DX312" i="80"/>
  <c r="DY312" i="80" s="1"/>
  <c r="DW312" i="80"/>
  <c r="DT312" i="80"/>
  <c r="DU312" i="80" s="1"/>
  <c r="DS312" i="80"/>
  <c r="DI312" i="80"/>
  <c r="DJ312" i="80" s="1"/>
  <c r="DM312" i="80" s="1"/>
  <c r="DF312" i="80"/>
  <c r="DG312" i="80" s="1"/>
  <c r="DE312" i="80"/>
  <c r="DB312" i="80"/>
  <c r="DC312" i="80" s="1"/>
  <c r="DA312" i="80"/>
  <c r="BV312" i="80"/>
  <c r="CA312" i="80" s="1"/>
  <c r="BP312" i="80"/>
  <c r="BS312" i="80" s="1"/>
  <c r="BJ312" i="80"/>
  <c r="BO312" i="80" s="1"/>
  <c r="BD312" i="80"/>
  <c r="BG312" i="80" s="1"/>
  <c r="AV312" i="80"/>
  <c r="AS312" i="80"/>
  <c r="AT312" i="80" s="1"/>
  <c r="AR312" i="80"/>
  <c r="AK312" i="80"/>
  <c r="AL312" i="80" s="1"/>
  <c r="AJ312" i="80"/>
  <c r="AM312" i="80" s="1"/>
  <c r="AD312" i="80"/>
  <c r="AE312" i="80" s="1"/>
  <c r="AC312" i="80"/>
  <c r="AA312" i="80"/>
  <c r="EA311" i="80"/>
  <c r="EB311" i="80" s="1"/>
  <c r="EE311" i="80" s="1"/>
  <c r="DX311" i="80"/>
  <c r="DY311" i="80" s="1"/>
  <c r="DW311" i="80"/>
  <c r="DT311" i="80"/>
  <c r="DU311" i="80" s="1"/>
  <c r="DS311" i="80"/>
  <c r="DI311" i="80"/>
  <c r="DJ311" i="80" s="1"/>
  <c r="DF311" i="80"/>
  <c r="DG311" i="80" s="1"/>
  <c r="DE311" i="80"/>
  <c r="DB311" i="80"/>
  <c r="DC311" i="80" s="1"/>
  <c r="DA311" i="80"/>
  <c r="BV311" i="80"/>
  <c r="BP311" i="80"/>
  <c r="BQ311" i="80" s="1"/>
  <c r="BJ311" i="80"/>
  <c r="BK311" i="80" s="1"/>
  <c r="BD311" i="80"/>
  <c r="BC311" i="80" s="1"/>
  <c r="AV311" i="80"/>
  <c r="AS311" i="80"/>
  <c r="AX311" i="80" s="1"/>
  <c r="AR311" i="80"/>
  <c r="AK311" i="80"/>
  <c r="AL311" i="80" s="1"/>
  <c r="AJ311" i="80"/>
  <c r="AM311" i="80" s="1"/>
  <c r="AD311" i="80"/>
  <c r="AZ311" i="80" s="1"/>
  <c r="AC311" i="80"/>
  <c r="AA311" i="80"/>
  <c r="EA310" i="80"/>
  <c r="EB310" i="80" s="1"/>
  <c r="DX310" i="80"/>
  <c r="DY310" i="80" s="1"/>
  <c r="DW310" i="80"/>
  <c r="DT310" i="80"/>
  <c r="DU310" i="80" s="1"/>
  <c r="DS310" i="80"/>
  <c r="DI310" i="80"/>
  <c r="DJ310" i="80" s="1"/>
  <c r="DK310" i="80" s="1"/>
  <c r="DF310" i="80"/>
  <c r="DG310" i="80" s="1"/>
  <c r="DE310" i="80"/>
  <c r="DB310" i="80"/>
  <c r="DC310" i="80" s="1"/>
  <c r="DA310" i="80"/>
  <c r="BV310" i="80"/>
  <c r="BX310" i="80" s="1"/>
  <c r="BP310" i="80"/>
  <c r="BU310" i="80" s="1"/>
  <c r="BJ310" i="80"/>
  <c r="BD310" i="80"/>
  <c r="BI310" i="80" s="1"/>
  <c r="AV310" i="80"/>
  <c r="AS310" i="80"/>
  <c r="AR310" i="80"/>
  <c r="AN310" i="80"/>
  <c r="AQ310" i="80" s="1"/>
  <c r="AK310" i="80"/>
  <c r="AL310" i="80" s="1"/>
  <c r="AJ310" i="80"/>
  <c r="AM310" i="80" s="1"/>
  <c r="AD310" i="80"/>
  <c r="AC310" i="80"/>
  <c r="AA310" i="80"/>
  <c r="EA309" i="80"/>
  <c r="EB309" i="80" s="1"/>
  <c r="EC309" i="80" s="1"/>
  <c r="DX309" i="80"/>
  <c r="DY309" i="80" s="1"/>
  <c r="DW309" i="80"/>
  <c r="DT309" i="80"/>
  <c r="DU309" i="80" s="1"/>
  <c r="DS309" i="80"/>
  <c r="DI309" i="80"/>
  <c r="DJ309" i="80" s="1"/>
  <c r="DF309" i="80"/>
  <c r="DG309" i="80" s="1"/>
  <c r="DE309" i="80"/>
  <c r="DB309" i="80"/>
  <c r="DC309" i="80" s="1"/>
  <c r="DA309" i="80"/>
  <c r="BV309" i="80"/>
  <c r="BP309" i="80"/>
  <c r="BJ309" i="80"/>
  <c r="BM309" i="80" s="1"/>
  <c r="BD309" i="80"/>
  <c r="BC309" i="80" s="1"/>
  <c r="AV309" i="80"/>
  <c r="AS309" i="80"/>
  <c r="AR309" i="80"/>
  <c r="AK309" i="80"/>
  <c r="AL309" i="80" s="1"/>
  <c r="AJ309" i="80"/>
  <c r="AM309" i="80" s="1"/>
  <c r="AD309" i="80"/>
  <c r="AZ309" i="80" s="1"/>
  <c r="AC309" i="80"/>
  <c r="AA309" i="80"/>
  <c r="EA308" i="80"/>
  <c r="EB308" i="80" s="1"/>
  <c r="DX308" i="80"/>
  <c r="DY308" i="80" s="1"/>
  <c r="DW308" i="80"/>
  <c r="DT308" i="80"/>
  <c r="DU308" i="80" s="1"/>
  <c r="DS308" i="80"/>
  <c r="DI308" i="80"/>
  <c r="DJ308" i="80" s="1"/>
  <c r="DM308" i="80" s="1"/>
  <c r="DF308" i="80"/>
  <c r="DG308" i="80" s="1"/>
  <c r="DE308" i="80"/>
  <c r="DB308" i="80"/>
  <c r="DC308" i="80" s="1"/>
  <c r="DA308" i="80"/>
  <c r="BV308" i="80"/>
  <c r="CA308" i="80" s="1"/>
  <c r="BP308" i="80"/>
  <c r="BS308" i="80" s="1"/>
  <c r="BJ308" i="80"/>
  <c r="BO308" i="80" s="1"/>
  <c r="BD308" i="80"/>
  <c r="BG308" i="80" s="1"/>
  <c r="AV308" i="80"/>
  <c r="AS308" i="80"/>
  <c r="AX308" i="80" s="1"/>
  <c r="AR308" i="80"/>
  <c r="AK308" i="80"/>
  <c r="AL308" i="80" s="1"/>
  <c r="AJ308" i="80"/>
  <c r="AM308" i="80" s="1"/>
  <c r="AD308" i="80"/>
  <c r="AE308" i="80" s="1"/>
  <c r="AC308" i="80"/>
  <c r="AA308" i="80"/>
  <c r="EA307" i="80"/>
  <c r="EB307" i="80" s="1"/>
  <c r="EE307" i="80" s="1"/>
  <c r="DX307" i="80"/>
  <c r="DY307" i="80" s="1"/>
  <c r="DW307" i="80"/>
  <c r="DT307" i="80"/>
  <c r="DU307" i="80" s="1"/>
  <c r="DS307" i="80"/>
  <c r="DI307" i="80"/>
  <c r="DJ307" i="80" s="1"/>
  <c r="DF307" i="80"/>
  <c r="DG307" i="80" s="1"/>
  <c r="DE307" i="80"/>
  <c r="DB307" i="80"/>
  <c r="DC307" i="80" s="1"/>
  <c r="DA307" i="80"/>
  <c r="BV307" i="80"/>
  <c r="BZ307" i="80" s="1"/>
  <c r="BP307" i="80"/>
  <c r="BR307" i="80" s="1"/>
  <c r="BJ307" i="80"/>
  <c r="BO307" i="80" s="1"/>
  <c r="BD307" i="80"/>
  <c r="AV307" i="80"/>
  <c r="AS307" i="80"/>
  <c r="AX307" i="80" s="1"/>
  <c r="AR307" i="80"/>
  <c r="AK307" i="80"/>
  <c r="AL307" i="80" s="1"/>
  <c r="AJ307" i="80"/>
  <c r="AM307" i="80" s="1"/>
  <c r="AD307" i="80"/>
  <c r="AZ307" i="80" s="1"/>
  <c r="AC307" i="80"/>
  <c r="AA307" i="80"/>
  <c r="EA306" i="80"/>
  <c r="EB306" i="80" s="1"/>
  <c r="DX306" i="80"/>
  <c r="DY306" i="80" s="1"/>
  <c r="DW306" i="80"/>
  <c r="DT306" i="80"/>
  <c r="DU306" i="80" s="1"/>
  <c r="DS306" i="80"/>
  <c r="DI306" i="80"/>
  <c r="DJ306" i="80" s="1"/>
  <c r="DK306" i="80" s="1"/>
  <c r="DF306" i="80"/>
  <c r="DG306" i="80" s="1"/>
  <c r="DE306" i="80"/>
  <c r="DB306" i="80"/>
  <c r="DC306" i="80" s="1"/>
  <c r="DA306" i="80"/>
  <c r="BV306" i="80"/>
  <c r="BP306" i="80"/>
  <c r="BU306" i="80" s="1"/>
  <c r="BJ306" i="80"/>
  <c r="BD306" i="80"/>
  <c r="BI306" i="80" s="1"/>
  <c r="AV306" i="80"/>
  <c r="AS306" i="80"/>
  <c r="AR306" i="80"/>
  <c r="AN306" i="80"/>
  <c r="AQ306" i="80" s="1"/>
  <c r="AK306" i="80"/>
  <c r="AL306" i="80" s="1"/>
  <c r="AJ306" i="80"/>
  <c r="AM306" i="80" s="1"/>
  <c r="AD306" i="80"/>
  <c r="AC306" i="80"/>
  <c r="AA306" i="80"/>
  <c r="EA305" i="80"/>
  <c r="EB305" i="80" s="1"/>
  <c r="EC305" i="80" s="1"/>
  <c r="DX305" i="80"/>
  <c r="DY305" i="80" s="1"/>
  <c r="DW305" i="80"/>
  <c r="DT305" i="80"/>
  <c r="DU305" i="80" s="1"/>
  <c r="DS305" i="80"/>
  <c r="DI305" i="80"/>
  <c r="DJ305" i="80" s="1"/>
  <c r="DF305" i="80"/>
  <c r="DG305" i="80" s="1"/>
  <c r="DE305" i="80"/>
  <c r="DB305" i="80"/>
  <c r="DC305" i="80" s="1"/>
  <c r="DA305" i="80"/>
  <c r="BV305" i="80"/>
  <c r="BP305" i="80"/>
  <c r="BU305" i="80" s="1"/>
  <c r="BJ305" i="80"/>
  <c r="BK305" i="80" s="1"/>
  <c r="BD305" i="80"/>
  <c r="AV305" i="80"/>
  <c r="AS305" i="80"/>
  <c r="AR305" i="80"/>
  <c r="AK305" i="80"/>
  <c r="AL305" i="80" s="1"/>
  <c r="AJ305" i="80"/>
  <c r="AM305" i="80" s="1"/>
  <c r="AD305" i="80"/>
  <c r="AZ305" i="80" s="1"/>
  <c r="AC305" i="80"/>
  <c r="AA305" i="80"/>
  <c r="EA304" i="80"/>
  <c r="EB304" i="80" s="1"/>
  <c r="DX304" i="80"/>
  <c r="DY304" i="80" s="1"/>
  <c r="DW304" i="80"/>
  <c r="DT304" i="80"/>
  <c r="DU304" i="80" s="1"/>
  <c r="DS304" i="80"/>
  <c r="DI304" i="80"/>
  <c r="DJ304" i="80" s="1"/>
  <c r="DM304" i="80" s="1"/>
  <c r="DF304" i="80"/>
  <c r="DG304" i="80" s="1"/>
  <c r="DE304" i="80"/>
  <c r="DB304" i="80"/>
  <c r="DC304" i="80" s="1"/>
  <c r="DA304" i="80"/>
  <c r="BV304" i="80"/>
  <c r="CA304" i="80" s="1"/>
  <c r="BP304" i="80"/>
  <c r="BS304" i="80" s="1"/>
  <c r="BJ304" i="80"/>
  <c r="BO304" i="80" s="1"/>
  <c r="BD304" i="80"/>
  <c r="BG304" i="80" s="1"/>
  <c r="AV304" i="80"/>
  <c r="AS304" i="80"/>
  <c r="AX304" i="80" s="1"/>
  <c r="AR304" i="80"/>
  <c r="AK304" i="80"/>
  <c r="AL304" i="80" s="1"/>
  <c r="AJ304" i="80"/>
  <c r="AM304" i="80" s="1"/>
  <c r="AD304" i="80"/>
  <c r="AE304" i="80" s="1"/>
  <c r="AC304" i="80"/>
  <c r="AA304" i="80"/>
  <c r="EA303" i="80"/>
  <c r="EB303" i="80" s="1"/>
  <c r="EE303" i="80" s="1"/>
  <c r="DX303" i="80"/>
  <c r="DY303" i="80" s="1"/>
  <c r="DW303" i="80"/>
  <c r="DT303" i="80"/>
  <c r="DU303" i="80" s="1"/>
  <c r="DS303" i="80"/>
  <c r="DI303" i="80"/>
  <c r="DJ303" i="80" s="1"/>
  <c r="DF303" i="80"/>
  <c r="DG303" i="80" s="1"/>
  <c r="DE303" i="80"/>
  <c r="DB303" i="80"/>
  <c r="DC303" i="80" s="1"/>
  <c r="DA303" i="80"/>
  <c r="BV303" i="80"/>
  <c r="BP303" i="80"/>
  <c r="BJ303" i="80"/>
  <c r="BO303" i="80" s="1"/>
  <c r="BD303" i="80"/>
  <c r="BF303" i="80" s="1"/>
  <c r="AV303" i="80"/>
  <c r="AS303" i="80"/>
  <c r="AX303" i="80" s="1"/>
  <c r="AR303" i="80"/>
  <c r="AK303" i="80"/>
  <c r="AL303" i="80" s="1"/>
  <c r="AJ303" i="80"/>
  <c r="AM303" i="80" s="1"/>
  <c r="AD303" i="80"/>
  <c r="AZ303" i="80" s="1"/>
  <c r="AC303" i="80"/>
  <c r="AA303" i="80"/>
  <c r="EA302" i="80"/>
  <c r="EB302" i="80" s="1"/>
  <c r="DX302" i="80"/>
  <c r="DY302" i="80" s="1"/>
  <c r="DW302" i="80"/>
  <c r="DT302" i="80"/>
  <c r="DU302" i="80" s="1"/>
  <c r="DS302" i="80"/>
  <c r="DI302" i="80"/>
  <c r="DJ302" i="80" s="1"/>
  <c r="DK302" i="80" s="1"/>
  <c r="DF302" i="80"/>
  <c r="DG302" i="80" s="1"/>
  <c r="DE302" i="80"/>
  <c r="DB302" i="80"/>
  <c r="DC302" i="80" s="1"/>
  <c r="DA302" i="80"/>
  <c r="BV302" i="80"/>
  <c r="BP302" i="80"/>
  <c r="BU302" i="80" s="1"/>
  <c r="BJ302" i="80"/>
  <c r="BD302" i="80"/>
  <c r="BI302" i="80" s="1"/>
  <c r="AV302" i="80"/>
  <c r="AS302" i="80"/>
  <c r="AX302" i="80" s="1"/>
  <c r="AR302" i="80"/>
  <c r="AK302" i="80"/>
  <c r="AL302" i="80" s="1"/>
  <c r="AJ302" i="80"/>
  <c r="AM302" i="80" s="1"/>
  <c r="AD302" i="80"/>
  <c r="AN302" i="80" s="1"/>
  <c r="AQ302" i="80" s="1"/>
  <c r="AC302" i="80"/>
  <c r="AA302" i="80"/>
  <c r="EA301" i="80"/>
  <c r="EB301" i="80" s="1"/>
  <c r="EC301" i="80" s="1"/>
  <c r="DX301" i="80"/>
  <c r="DY301" i="80" s="1"/>
  <c r="DW301" i="80"/>
  <c r="DT301" i="80"/>
  <c r="DU301" i="80" s="1"/>
  <c r="DS301" i="80"/>
  <c r="DI301" i="80"/>
  <c r="DJ301" i="80" s="1"/>
  <c r="DF301" i="80"/>
  <c r="DG301" i="80" s="1"/>
  <c r="DE301" i="80"/>
  <c r="DB301" i="80"/>
  <c r="DC301" i="80" s="1"/>
  <c r="DA301" i="80"/>
  <c r="BV301" i="80"/>
  <c r="BY301" i="80" s="1"/>
  <c r="BP301" i="80"/>
  <c r="BJ301" i="80"/>
  <c r="BM301" i="80" s="1"/>
  <c r="BD301" i="80"/>
  <c r="BH301" i="80" s="1"/>
  <c r="AV301" i="80"/>
  <c r="AS301" i="80"/>
  <c r="AY301" i="80" s="1"/>
  <c r="AR301" i="80"/>
  <c r="AK301" i="80"/>
  <c r="AL301" i="80" s="1"/>
  <c r="AJ301" i="80"/>
  <c r="AM301" i="80" s="1"/>
  <c r="AE301" i="80"/>
  <c r="AD301" i="80"/>
  <c r="AZ301" i="80" s="1"/>
  <c r="AC301" i="80"/>
  <c r="AA301" i="80"/>
  <c r="EA300" i="80"/>
  <c r="EB300" i="80" s="1"/>
  <c r="DX300" i="80"/>
  <c r="DY300" i="80" s="1"/>
  <c r="DW300" i="80"/>
  <c r="DT300" i="80"/>
  <c r="DU300" i="80" s="1"/>
  <c r="DS300" i="80"/>
  <c r="DI300" i="80"/>
  <c r="DJ300" i="80" s="1"/>
  <c r="DM300" i="80" s="1"/>
  <c r="DF300" i="80"/>
  <c r="DG300" i="80" s="1"/>
  <c r="DE300" i="80"/>
  <c r="DB300" i="80"/>
  <c r="DC300" i="80" s="1"/>
  <c r="DA300" i="80"/>
  <c r="BV300" i="80"/>
  <c r="CA300" i="80" s="1"/>
  <c r="BP300" i="80"/>
  <c r="BS300" i="80" s="1"/>
  <c r="BJ300" i="80"/>
  <c r="BO300" i="80" s="1"/>
  <c r="BD300" i="80"/>
  <c r="BG300" i="80" s="1"/>
  <c r="AV300" i="80"/>
  <c r="AS300" i="80"/>
  <c r="AR300" i="80"/>
  <c r="AK300" i="80"/>
  <c r="AL300" i="80" s="1"/>
  <c r="AJ300" i="80"/>
  <c r="AM300" i="80" s="1"/>
  <c r="AD300" i="80"/>
  <c r="AE300" i="80" s="1"/>
  <c r="AC300" i="80"/>
  <c r="AA300" i="80"/>
  <c r="EA299" i="80"/>
  <c r="EB299" i="80" s="1"/>
  <c r="EE299" i="80" s="1"/>
  <c r="DX299" i="80"/>
  <c r="DY299" i="80" s="1"/>
  <c r="DW299" i="80"/>
  <c r="DT299" i="80"/>
  <c r="DU299" i="80" s="1"/>
  <c r="DS299" i="80"/>
  <c r="DI299" i="80"/>
  <c r="DJ299" i="80" s="1"/>
  <c r="DF299" i="80"/>
  <c r="DG299" i="80" s="1"/>
  <c r="DE299" i="80"/>
  <c r="DB299" i="80"/>
  <c r="DC299" i="80" s="1"/>
  <c r="DA299" i="80"/>
  <c r="BV299" i="80"/>
  <c r="BZ299" i="80" s="1"/>
  <c r="BP299" i="80"/>
  <c r="BR299" i="80" s="1"/>
  <c r="BJ299" i="80"/>
  <c r="BO299" i="80" s="1"/>
  <c r="BD299" i="80"/>
  <c r="BF299" i="80" s="1"/>
  <c r="AV299" i="80"/>
  <c r="AS299" i="80"/>
  <c r="AX299" i="80" s="1"/>
  <c r="AR299" i="80"/>
  <c r="AK299" i="80"/>
  <c r="AL299" i="80" s="1"/>
  <c r="AJ299" i="80"/>
  <c r="AM299" i="80" s="1"/>
  <c r="AD299" i="80"/>
  <c r="AZ299" i="80" s="1"/>
  <c r="AC299" i="80"/>
  <c r="AA299" i="80"/>
  <c r="EA298" i="80"/>
  <c r="EB298" i="80" s="1"/>
  <c r="DX298" i="80"/>
  <c r="DY298" i="80" s="1"/>
  <c r="DW298" i="80"/>
  <c r="DT298" i="80"/>
  <c r="DU298" i="80" s="1"/>
  <c r="DS298" i="80"/>
  <c r="DI298" i="80"/>
  <c r="DJ298" i="80" s="1"/>
  <c r="DK298" i="80" s="1"/>
  <c r="DF298" i="80"/>
  <c r="DG298" i="80" s="1"/>
  <c r="DE298" i="80"/>
  <c r="DB298" i="80"/>
  <c r="DC298" i="80" s="1"/>
  <c r="DA298" i="80"/>
  <c r="BV298" i="80"/>
  <c r="BX298" i="80" s="1"/>
  <c r="BP298" i="80"/>
  <c r="BU298" i="80" s="1"/>
  <c r="BJ298" i="80"/>
  <c r="BD298" i="80"/>
  <c r="BI298" i="80" s="1"/>
  <c r="AV298" i="80"/>
  <c r="AS298" i="80"/>
  <c r="AR298" i="80"/>
  <c r="AN298" i="80"/>
  <c r="AQ298" i="80" s="1"/>
  <c r="AK298" i="80"/>
  <c r="AL298" i="80" s="1"/>
  <c r="AJ298" i="80"/>
  <c r="AM298" i="80" s="1"/>
  <c r="AD298" i="80"/>
  <c r="AC298" i="80"/>
  <c r="AA298" i="80"/>
  <c r="EA297" i="80"/>
  <c r="EB297" i="80" s="1"/>
  <c r="EC297" i="80" s="1"/>
  <c r="DX297" i="80"/>
  <c r="DY297" i="80" s="1"/>
  <c r="DW297" i="80"/>
  <c r="DT297" i="80"/>
  <c r="DU297" i="80" s="1"/>
  <c r="DS297" i="80"/>
  <c r="DI297" i="80"/>
  <c r="DJ297" i="80" s="1"/>
  <c r="DF297" i="80"/>
  <c r="DG297" i="80" s="1"/>
  <c r="DE297" i="80"/>
  <c r="DB297" i="80"/>
  <c r="DC297" i="80" s="1"/>
  <c r="DA297" i="80"/>
  <c r="BV297" i="80"/>
  <c r="CR297" i="80" s="1"/>
  <c r="CX297" i="80" s="1"/>
  <c r="BP297" i="80"/>
  <c r="BJ297" i="80"/>
  <c r="BO297" i="80" s="1"/>
  <c r="BD297" i="80"/>
  <c r="BH297" i="80" s="1"/>
  <c r="AV297" i="80"/>
  <c r="AS297" i="80"/>
  <c r="AY297" i="80" s="1"/>
  <c r="AR297" i="80"/>
  <c r="AK297" i="80"/>
  <c r="AL297" i="80" s="1"/>
  <c r="AJ297" i="80"/>
  <c r="AM297" i="80" s="1"/>
  <c r="AD297" i="80"/>
  <c r="AZ297" i="80" s="1"/>
  <c r="AC297" i="80"/>
  <c r="AA297" i="80"/>
  <c r="EA296" i="80"/>
  <c r="EB296" i="80" s="1"/>
  <c r="DX296" i="80"/>
  <c r="DY296" i="80" s="1"/>
  <c r="DW296" i="80"/>
  <c r="DT296" i="80"/>
  <c r="DU296" i="80" s="1"/>
  <c r="DS296" i="80"/>
  <c r="DI296" i="80"/>
  <c r="DJ296" i="80" s="1"/>
  <c r="DM296" i="80" s="1"/>
  <c r="DF296" i="80"/>
  <c r="DG296" i="80" s="1"/>
  <c r="DE296" i="80"/>
  <c r="DB296" i="80"/>
  <c r="DC296" i="80" s="1"/>
  <c r="DA296" i="80"/>
  <c r="BV296" i="80"/>
  <c r="CA296" i="80" s="1"/>
  <c r="BP296" i="80"/>
  <c r="BS296" i="80" s="1"/>
  <c r="BJ296" i="80"/>
  <c r="BO296" i="80" s="1"/>
  <c r="BD296" i="80"/>
  <c r="BG296" i="80" s="1"/>
  <c r="AV296" i="80"/>
  <c r="AS296" i="80"/>
  <c r="AY296" i="80" s="1"/>
  <c r="AR296" i="80"/>
  <c r="AK296" i="80"/>
  <c r="AL296" i="80" s="1"/>
  <c r="AJ296" i="80"/>
  <c r="AM296" i="80" s="1"/>
  <c r="AD296" i="80"/>
  <c r="AE296" i="80" s="1"/>
  <c r="AC296" i="80"/>
  <c r="AA296" i="80"/>
  <c r="EA295" i="80"/>
  <c r="EB295" i="80" s="1"/>
  <c r="EE295" i="80" s="1"/>
  <c r="DX295" i="80"/>
  <c r="DY295" i="80" s="1"/>
  <c r="DW295" i="80"/>
  <c r="DT295" i="80"/>
  <c r="DU295" i="80" s="1"/>
  <c r="DS295" i="80"/>
  <c r="DI295" i="80"/>
  <c r="DJ295" i="80" s="1"/>
  <c r="DF295" i="80"/>
  <c r="DG295" i="80" s="1"/>
  <c r="DE295" i="80"/>
  <c r="DB295" i="80"/>
  <c r="DC295" i="80" s="1"/>
  <c r="DA295" i="80"/>
  <c r="BV295" i="80"/>
  <c r="BP295" i="80"/>
  <c r="BU295" i="80" s="1"/>
  <c r="BJ295" i="80"/>
  <c r="BD295" i="80"/>
  <c r="BC295" i="80" s="1"/>
  <c r="AV295" i="80"/>
  <c r="AS295" i="80"/>
  <c r="AX295" i="80" s="1"/>
  <c r="AR295" i="80"/>
  <c r="AK295" i="80"/>
  <c r="AL295" i="80" s="1"/>
  <c r="AJ295" i="80"/>
  <c r="AM295" i="80" s="1"/>
  <c r="AD295" i="80"/>
  <c r="AZ295" i="80" s="1"/>
  <c r="AC295" i="80"/>
  <c r="AA295" i="80"/>
  <c r="EA294" i="80"/>
  <c r="EB294" i="80" s="1"/>
  <c r="DX294" i="80"/>
  <c r="DY294" i="80" s="1"/>
  <c r="DW294" i="80"/>
  <c r="DT294" i="80"/>
  <c r="DU294" i="80" s="1"/>
  <c r="DS294" i="80"/>
  <c r="DI294" i="80"/>
  <c r="DJ294" i="80" s="1"/>
  <c r="DK294" i="80" s="1"/>
  <c r="DF294" i="80"/>
  <c r="DG294" i="80" s="1"/>
  <c r="DE294" i="80"/>
  <c r="DB294" i="80"/>
  <c r="DC294" i="80" s="1"/>
  <c r="DA294" i="80"/>
  <c r="BV294" i="80"/>
  <c r="CB294" i="80" s="1"/>
  <c r="BP294" i="80"/>
  <c r="BU294" i="80" s="1"/>
  <c r="BJ294" i="80"/>
  <c r="BM294" i="80" s="1"/>
  <c r="BD294" i="80"/>
  <c r="BI294" i="80" s="1"/>
  <c r="AV294" i="80"/>
  <c r="AS294" i="80"/>
  <c r="AR294" i="80"/>
  <c r="AK294" i="80"/>
  <c r="AL294" i="80" s="1"/>
  <c r="AJ294" i="80"/>
  <c r="AM294" i="80" s="1"/>
  <c r="AD294" i="80"/>
  <c r="AN294" i="80" s="1"/>
  <c r="AQ294" i="80" s="1"/>
  <c r="AC294" i="80"/>
  <c r="AA294" i="80"/>
  <c r="EA293" i="80"/>
  <c r="EB293" i="80" s="1"/>
  <c r="EC293" i="80" s="1"/>
  <c r="DX293" i="80"/>
  <c r="DY293" i="80" s="1"/>
  <c r="DW293" i="80"/>
  <c r="DT293" i="80"/>
  <c r="DU293" i="80" s="1"/>
  <c r="DS293" i="80"/>
  <c r="DI293" i="80"/>
  <c r="DJ293" i="80" s="1"/>
  <c r="DF293" i="80"/>
  <c r="DG293" i="80" s="1"/>
  <c r="DE293" i="80"/>
  <c r="DB293" i="80"/>
  <c r="DC293" i="80" s="1"/>
  <c r="DA293" i="80"/>
  <c r="BV293" i="80"/>
  <c r="BP293" i="80"/>
  <c r="BJ293" i="80"/>
  <c r="BD293" i="80"/>
  <c r="AV293" i="80"/>
  <c r="AS293" i="80"/>
  <c r="AR293" i="80"/>
  <c r="AK293" i="80"/>
  <c r="AL293" i="80" s="1"/>
  <c r="AJ293" i="80"/>
  <c r="AM293" i="80" s="1"/>
  <c r="AE293" i="80"/>
  <c r="AD293" i="80"/>
  <c r="AZ293" i="80" s="1"/>
  <c r="AC293" i="80"/>
  <c r="AA293" i="80"/>
  <c r="EA292" i="80"/>
  <c r="EB292" i="80" s="1"/>
  <c r="DX292" i="80"/>
  <c r="DY292" i="80" s="1"/>
  <c r="DW292" i="80"/>
  <c r="DT292" i="80"/>
  <c r="DU292" i="80" s="1"/>
  <c r="DS292" i="80"/>
  <c r="DI292" i="80"/>
  <c r="DJ292" i="80" s="1"/>
  <c r="DM292" i="80" s="1"/>
  <c r="DF292" i="80"/>
  <c r="DG292" i="80" s="1"/>
  <c r="DE292" i="80"/>
  <c r="DB292" i="80"/>
  <c r="DC292" i="80" s="1"/>
  <c r="DA292" i="80"/>
  <c r="BV292" i="80"/>
  <c r="CA292" i="80" s="1"/>
  <c r="BP292" i="80"/>
  <c r="BJ292" i="80"/>
  <c r="BO292" i="80" s="1"/>
  <c r="BD292" i="80"/>
  <c r="BG292" i="80" s="1"/>
  <c r="AV292" i="80"/>
  <c r="AS292" i="80"/>
  <c r="AR292" i="80"/>
  <c r="AK292" i="80"/>
  <c r="AL292" i="80" s="1"/>
  <c r="AJ292" i="80"/>
  <c r="AM292" i="80" s="1"/>
  <c r="AD292" i="80"/>
  <c r="AE292" i="80" s="1"/>
  <c r="AC292" i="80"/>
  <c r="AA292" i="80"/>
  <c r="EA291" i="80"/>
  <c r="EB291" i="80" s="1"/>
  <c r="EE291" i="80" s="1"/>
  <c r="DX291" i="80"/>
  <c r="DY291" i="80" s="1"/>
  <c r="DW291" i="80"/>
  <c r="DT291" i="80"/>
  <c r="DU291" i="80" s="1"/>
  <c r="DS291" i="80"/>
  <c r="DI291" i="80"/>
  <c r="DJ291" i="80" s="1"/>
  <c r="DF291" i="80"/>
  <c r="DG291" i="80" s="1"/>
  <c r="DE291" i="80"/>
  <c r="DB291" i="80"/>
  <c r="DC291" i="80" s="1"/>
  <c r="DA291" i="80"/>
  <c r="BV291" i="80"/>
  <c r="BP291" i="80"/>
  <c r="BQ291" i="80" s="1"/>
  <c r="BJ291" i="80"/>
  <c r="BO291" i="80" s="1"/>
  <c r="BD291" i="80"/>
  <c r="BF291" i="80" s="1"/>
  <c r="AV291" i="80"/>
  <c r="AS291" i="80"/>
  <c r="AX291" i="80" s="1"/>
  <c r="AR291" i="80"/>
  <c r="AK291" i="80"/>
  <c r="AL291" i="80" s="1"/>
  <c r="AJ291" i="80"/>
  <c r="AM291" i="80" s="1"/>
  <c r="AD291" i="80"/>
  <c r="AZ291" i="80" s="1"/>
  <c r="AC291" i="80"/>
  <c r="AA291" i="80"/>
  <c r="EA290" i="80"/>
  <c r="EB290" i="80" s="1"/>
  <c r="DX290" i="80"/>
  <c r="DY290" i="80" s="1"/>
  <c r="DW290" i="80"/>
  <c r="DT290" i="80"/>
  <c r="DU290" i="80" s="1"/>
  <c r="DS290" i="80"/>
  <c r="DI290" i="80"/>
  <c r="DJ290" i="80" s="1"/>
  <c r="DK290" i="80" s="1"/>
  <c r="DF290" i="80"/>
  <c r="DG290" i="80" s="1"/>
  <c r="DE290" i="80"/>
  <c r="DB290" i="80"/>
  <c r="DC290" i="80" s="1"/>
  <c r="DA290" i="80"/>
  <c r="BV290" i="80"/>
  <c r="BY290" i="80" s="1"/>
  <c r="BP290" i="80"/>
  <c r="BU290" i="80" s="1"/>
  <c r="BJ290" i="80"/>
  <c r="BD290" i="80"/>
  <c r="BI290" i="80" s="1"/>
  <c r="AV290" i="80"/>
  <c r="AS290" i="80"/>
  <c r="CK290" i="80" s="1"/>
  <c r="AR290" i="80"/>
  <c r="AN290" i="80"/>
  <c r="AQ290" i="80" s="1"/>
  <c r="AK290" i="80"/>
  <c r="AL290" i="80" s="1"/>
  <c r="AJ290" i="80"/>
  <c r="AM290" i="80" s="1"/>
  <c r="AD290" i="80"/>
  <c r="AC290" i="80"/>
  <c r="AA290" i="80"/>
  <c r="EA289" i="80"/>
  <c r="EB289" i="80" s="1"/>
  <c r="EC289" i="80" s="1"/>
  <c r="DX289" i="80"/>
  <c r="DY289" i="80" s="1"/>
  <c r="DW289" i="80"/>
  <c r="DT289" i="80"/>
  <c r="DU289" i="80" s="1"/>
  <c r="DS289" i="80"/>
  <c r="DI289" i="80"/>
  <c r="DJ289" i="80" s="1"/>
  <c r="DF289" i="80"/>
  <c r="DG289" i="80" s="1"/>
  <c r="DE289" i="80"/>
  <c r="DB289" i="80"/>
  <c r="DC289" i="80" s="1"/>
  <c r="DA289" i="80"/>
  <c r="BV289" i="80"/>
  <c r="BY289" i="80" s="1"/>
  <c r="BP289" i="80"/>
  <c r="BQ289" i="80" s="1"/>
  <c r="BJ289" i="80"/>
  <c r="BK289" i="80" s="1"/>
  <c r="BD289" i="80"/>
  <c r="BH289" i="80" s="1"/>
  <c r="AV289" i="80"/>
  <c r="AS289" i="80"/>
  <c r="AR289" i="80"/>
  <c r="AK289" i="80"/>
  <c r="AL289" i="80" s="1"/>
  <c r="AJ289" i="80"/>
  <c r="AM289" i="80" s="1"/>
  <c r="AD289" i="80"/>
  <c r="AZ289" i="80" s="1"/>
  <c r="AC289" i="80"/>
  <c r="AA289" i="80"/>
  <c r="EA288" i="80"/>
  <c r="EB288" i="80" s="1"/>
  <c r="DX288" i="80"/>
  <c r="DY288" i="80" s="1"/>
  <c r="DW288" i="80"/>
  <c r="DT288" i="80"/>
  <c r="DU288" i="80" s="1"/>
  <c r="DS288" i="80"/>
  <c r="DI288" i="80"/>
  <c r="DJ288" i="80" s="1"/>
  <c r="DM288" i="80" s="1"/>
  <c r="DF288" i="80"/>
  <c r="DG288" i="80" s="1"/>
  <c r="DE288" i="80"/>
  <c r="DB288" i="80"/>
  <c r="DC288" i="80" s="1"/>
  <c r="DA288" i="80"/>
  <c r="BV288" i="80"/>
  <c r="CA288" i="80" s="1"/>
  <c r="BP288" i="80"/>
  <c r="BJ288" i="80"/>
  <c r="BO288" i="80" s="1"/>
  <c r="BD288" i="80"/>
  <c r="AV288" i="80"/>
  <c r="AS288" i="80"/>
  <c r="AY288" i="80" s="1"/>
  <c r="AR288" i="80"/>
  <c r="AK288" i="80"/>
  <c r="AL288" i="80" s="1"/>
  <c r="AJ288" i="80"/>
  <c r="AM288" i="80" s="1"/>
  <c r="AD288" i="80"/>
  <c r="AE288" i="80" s="1"/>
  <c r="AC288" i="80"/>
  <c r="AA288" i="80"/>
  <c r="EA287" i="80"/>
  <c r="EB287" i="80" s="1"/>
  <c r="EE287" i="80" s="1"/>
  <c r="DX287" i="80"/>
  <c r="DY287" i="80" s="1"/>
  <c r="DW287" i="80"/>
  <c r="DT287" i="80"/>
  <c r="DU287" i="80" s="1"/>
  <c r="DS287" i="80"/>
  <c r="DI287" i="80"/>
  <c r="DJ287" i="80" s="1"/>
  <c r="DF287" i="80"/>
  <c r="DG287" i="80" s="1"/>
  <c r="DE287" i="80"/>
  <c r="DB287" i="80"/>
  <c r="DC287" i="80" s="1"/>
  <c r="DA287" i="80"/>
  <c r="BV287" i="80"/>
  <c r="BP287" i="80"/>
  <c r="BS287" i="80" s="1"/>
  <c r="BJ287" i="80"/>
  <c r="BD287" i="80"/>
  <c r="BE287" i="80" s="1"/>
  <c r="AV287" i="80"/>
  <c r="AS287" i="80"/>
  <c r="AX287" i="80" s="1"/>
  <c r="AR287" i="80"/>
  <c r="AK287" i="80"/>
  <c r="AL287" i="80" s="1"/>
  <c r="AJ287" i="80"/>
  <c r="AM287" i="80" s="1"/>
  <c r="AD287" i="80"/>
  <c r="AZ287" i="80" s="1"/>
  <c r="AC287" i="80"/>
  <c r="AA287" i="80"/>
  <c r="EA286" i="80"/>
  <c r="EB286" i="80" s="1"/>
  <c r="DX286" i="80"/>
  <c r="DY286" i="80" s="1"/>
  <c r="DW286" i="80"/>
  <c r="DT286" i="80"/>
  <c r="DU286" i="80" s="1"/>
  <c r="DS286" i="80"/>
  <c r="DI286" i="80"/>
  <c r="DJ286" i="80" s="1"/>
  <c r="DK286" i="80" s="1"/>
  <c r="DF286" i="80"/>
  <c r="DG286" i="80" s="1"/>
  <c r="DE286" i="80"/>
  <c r="DB286" i="80"/>
  <c r="DC286" i="80" s="1"/>
  <c r="DA286" i="80"/>
  <c r="BV286" i="80"/>
  <c r="BP286" i="80"/>
  <c r="BU286" i="80" s="1"/>
  <c r="BJ286" i="80"/>
  <c r="BD286" i="80"/>
  <c r="BI286" i="80" s="1"/>
  <c r="AV286" i="80"/>
  <c r="AS286" i="80"/>
  <c r="AX286" i="80" s="1"/>
  <c r="AR286" i="80"/>
  <c r="AN286" i="80"/>
  <c r="AQ286" i="80" s="1"/>
  <c r="AK286" i="80"/>
  <c r="AL286" i="80" s="1"/>
  <c r="AJ286" i="80"/>
  <c r="AM286" i="80" s="1"/>
  <c r="AD286" i="80"/>
  <c r="AC286" i="80"/>
  <c r="AA286" i="80"/>
  <c r="EA285" i="80"/>
  <c r="EB285" i="80" s="1"/>
  <c r="EC285" i="80" s="1"/>
  <c r="DX285" i="80"/>
  <c r="DY285" i="80" s="1"/>
  <c r="DW285" i="80"/>
  <c r="DT285" i="80"/>
  <c r="DU285" i="80" s="1"/>
  <c r="DS285" i="80"/>
  <c r="DI285" i="80"/>
  <c r="DJ285" i="80" s="1"/>
  <c r="DF285" i="80"/>
  <c r="DG285" i="80" s="1"/>
  <c r="DE285" i="80"/>
  <c r="DB285" i="80"/>
  <c r="DC285" i="80" s="1"/>
  <c r="DA285" i="80"/>
  <c r="BV285" i="80"/>
  <c r="BW285" i="80" s="1"/>
  <c r="BP285" i="80"/>
  <c r="BU285" i="80" s="1"/>
  <c r="BJ285" i="80"/>
  <c r="BK285" i="80" s="1"/>
  <c r="BD285" i="80"/>
  <c r="BC285" i="80"/>
  <c r="AV285" i="80"/>
  <c r="AS285" i="80"/>
  <c r="AU285" i="80" s="1"/>
  <c r="AR285" i="80"/>
  <c r="AK285" i="80"/>
  <c r="AL285" i="80" s="1"/>
  <c r="AJ285" i="80"/>
  <c r="AM285" i="80" s="1"/>
  <c r="AD285" i="80"/>
  <c r="AZ285" i="80" s="1"/>
  <c r="AC285" i="80"/>
  <c r="AA285" i="80"/>
  <c r="EA284" i="80"/>
  <c r="EB284" i="80" s="1"/>
  <c r="DX284" i="80"/>
  <c r="DY284" i="80" s="1"/>
  <c r="DW284" i="80"/>
  <c r="DT284" i="80"/>
  <c r="DU284" i="80" s="1"/>
  <c r="DS284" i="80"/>
  <c r="DI284" i="80"/>
  <c r="DJ284" i="80" s="1"/>
  <c r="DM284" i="80" s="1"/>
  <c r="DF284" i="80"/>
  <c r="DG284" i="80" s="1"/>
  <c r="DE284" i="80"/>
  <c r="DB284" i="80"/>
  <c r="DC284" i="80" s="1"/>
  <c r="DA284" i="80"/>
  <c r="BV284" i="80"/>
  <c r="CA284" i="80" s="1"/>
  <c r="BP284" i="80"/>
  <c r="BJ284" i="80"/>
  <c r="BO284" i="80" s="1"/>
  <c r="BD284" i="80"/>
  <c r="BG284" i="80" s="1"/>
  <c r="AV284" i="80"/>
  <c r="AS284" i="80"/>
  <c r="AR284" i="80"/>
  <c r="AK284" i="80"/>
  <c r="AL284" i="80" s="1"/>
  <c r="AJ284" i="80"/>
  <c r="AM284" i="80" s="1"/>
  <c r="AD284" i="80"/>
  <c r="AE284" i="80" s="1"/>
  <c r="AC284" i="80"/>
  <c r="AA284" i="80"/>
  <c r="EA283" i="80"/>
  <c r="EB283" i="80" s="1"/>
  <c r="EE283" i="80" s="1"/>
  <c r="DX283" i="80"/>
  <c r="DY283" i="80" s="1"/>
  <c r="DW283" i="80"/>
  <c r="DT283" i="80"/>
  <c r="DU283" i="80" s="1"/>
  <c r="DS283" i="80"/>
  <c r="DI283" i="80"/>
  <c r="DJ283" i="80" s="1"/>
  <c r="DF283" i="80"/>
  <c r="DG283" i="80" s="1"/>
  <c r="DE283" i="80"/>
  <c r="DB283" i="80"/>
  <c r="DC283" i="80" s="1"/>
  <c r="DA283" i="80"/>
  <c r="BV283" i="80"/>
  <c r="BX283" i="80" s="1"/>
  <c r="BP283" i="80"/>
  <c r="BS283" i="80" s="1"/>
  <c r="BJ283" i="80"/>
  <c r="BK283" i="80" s="1"/>
  <c r="BD283" i="80"/>
  <c r="AV283" i="80"/>
  <c r="AS283" i="80"/>
  <c r="AX283" i="80" s="1"/>
  <c r="AR283" i="80"/>
  <c r="AK283" i="80"/>
  <c r="AL283" i="80" s="1"/>
  <c r="AJ283" i="80"/>
  <c r="AM283" i="80" s="1"/>
  <c r="AD283" i="80"/>
  <c r="AZ283" i="80" s="1"/>
  <c r="AC283" i="80"/>
  <c r="AA283" i="80"/>
  <c r="EA282" i="80"/>
  <c r="EB282" i="80" s="1"/>
  <c r="DX282" i="80"/>
  <c r="DY282" i="80" s="1"/>
  <c r="DW282" i="80"/>
  <c r="DT282" i="80"/>
  <c r="DU282" i="80" s="1"/>
  <c r="DS282" i="80"/>
  <c r="DI282" i="80"/>
  <c r="DJ282" i="80" s="1"/>
  <c r="DK282" i="80" s="1"/>
  <c r="DF282" i="80"/>
  <c r="DG282" i="80" s="1"/>
  <c r="DE282" i="80"/>
  <c r="DB282" i="80"/>
  <c r="DC282" i="80" s="1"/>
  <c r="DA282" i="80"/>
  <c r="BV282" i="80"/>
  <c r="BP282" i="80"/>
  <c r="BU282" i="80" s="1"/>
  <c r="BJ282" i="80"/>
  <c r="BD282" i="80"/>
  <c r="BI282" i="80" s="1"/>
  <c r="AZ282" i="80"/>
  <c r="AV282" i="80"/>
  <c r="AS282" i="80"/>
  <c r="AR282" i="80"/>
  <c r="AN282" i="80"/>
  <c r="AQ282" i="80" s="1"/>
  <c r="AK282" i="80"/>
  <c r="AL282" i="80" s="1"/>
  <c r="AJ282" i="80"/>
  <c r="AM282" i="80" s="1"/>
  <c r="AD282" i="80"/>
  <c r="AC282" i="80"/>
  <c r="AA282" i="80"/>
  <c r="EA281" i="80"/>
  <c r="EB281" i="80" s="1"/>
  <c r="EC281" i="80" s="1"/>
  <c r="DX281" i="80"/>
  <c r="DY281" i="80" s="1"/>
  <c r="DW281" i="80"/>
  <c r="DT281" i="80"/>
  <c r="DU281" i="80" s="1"/>
  <c r="DS281" i="80"/>
  <c r="DI281" i="80"/>
  <c r="DJ281" i="80" s="1"/>
  <c r="DF281" i="80"/>
  <c r="DG281" i="80" s="1"/>
  <c r="DE281" i="80"/>
  <c r="DB281" i="80"/>
  <c r="DC281" i="80" s="1"/>
  <c r="DA281" i="80"/>
  <c r="BV281" i="80"/>
  <c r="BW281" i="80" s="1"/>
  <c r="BP281" i="80"/>
  <c r="BJ281" i="80"/>
  <c r="BD281" i="80"/>
  <c r="BH281" i="80" s="1"/>
  <c r="AV281" i="80"/>
  <c r="AS281" i="80"/>
  <c r="AR281" i="80"/>
  <c r="AK281" i="80"/>
  <c r="AL281" i="80" s="1"/>
  <c r="AJ281" i="80"/>
  <c r="AM281" i="80" s="1"/>
  <c r="AD281" i="80"/>
  <c r="AZ281" i="80" s="1"/>
  <c r="AC281" i="80"/>
  <c r="AA281" i="80"/>
  <c r="EA280" i="80"/>
  <c r="EB280" i="80" s="1"/>
  <c r="DX280" i="80"/>
  <c r="DY280" i="80" s="1"/>
  <c r="DW280" i="80"/>
  <c r="DT280" i="80"/>
  <c r="DU280" i="80" s="1"/>
  <c r="DS280" i="80"/>
  <c r="DI280" i="80"/>
  <c r="DJ280" i="80" s="1"/>
  <c r="DF280" i="80"/>
  <c r="DG280" i="80" s="1"/>
  <c r="DE280" i="80"/>
  <c r="DB280" i="80"/>
  <c r="DC280" i="80" s="1"/>
  <c r="DA280" i="80"/>
  <c r="BV280" i="80"/>
  <c r="CA280" i="80" s="1"/>
  <c r="BP280" i="80"/>
  <c r="BJ280" i="80"/>
  <c r="BO280" i="80" s="1"/>
  <c r="BD280" i="80"/>
  <c r="BG280" i="80" s="1"/>
  <c r="AV280" i="80"/>
  <c r="AS280" i="80"/>
  <c r="AR280" i="80"/>
  <c r="AK280" i="80"/>
  <c r="AL280" i="80" s="1"/>
  <c r="AJ280" i="80"/>
  <c r="AM280" i="80" s="1"/>
  <c r="AD280" i="80"/>
  <c r="AE280" i="80" s="1"/>
  <c r="AC280" i="80"/>
  <c r="AA280" i="80"/>
  <c r="EA279" i="80"/>
  <c r="EB279" i="80" s="1"/>
  <c r="DX279" i="80"/>
  <c r="DY279" i="80" s="1"/>
  <c r="DW279" i="80"/>
  <c r="DT279" i="80"/>
  <c r="DU279" i="80" s="1"/>
  <c r="DS279" i="80"/>
  <c r="DI279" i="80"/>
  <c r="DJ279" i="80" s="1"/>
  <c r="DF279" i="80"/>
  <c r="DG279" i="80" s="1"/>
  <c r="DE279" i="80"/>
  <c r="DB279" i="80"/>
  <c r="DC279" i="80" s="1"/>
  <c r="DA279" i="80"/>
  <c r="BV279" i="80"/>
  <c r="BP279" i="80"/>
  <c r="BQ279" i="80" s="1"/>
  <c r="BJ279" i="80"/>
  <c r="BD279" i="80"/>
  <c r="AV279" i="80"/>
  <c r="AS279" i="80"/>
  <c r="AX279" i="80" s="1"/>
  <c r="AR279" i="80"/>
  <c r="AO279" i="80"/>
  <c r="AP279" i="80" s="1"/>
  <c r="AK279" i="80"/>
  <c r="AL279" i="80" s="1"/>
  <c r="AJ279" i="80"/>
  <c r="AM279" i="80" s="1"/>
  <c r="AE279" i="80"/>
  <c r="AD279" i="80"/>
  <c r="AZ279" i="80" s="1"/>
  <c r="AC279" i="80"/>
  <c r="AA279" i="80"/>
  <c r="EA278" i="80"/>
  <c r="EB278" i="80" s="1"/>
  <c r="DX278" i="80"/>
  <c r="DY278" i="80" s="1"/>
  <c r="DW278" i="80"/>
  <c r="DT278" i="80"/>
  <c r="DU278" i="80" s="1"/>
  <c r="DS278" i="80"/>
  <c r="DI278" i="80"/>
  <c r="DJ278" i="80" s="1"/>
  <c r="DK278" i="80" s="1"/>
  <c r="DF278" i="80"/>
  <c r="DG278" i="80" s="1"/>
  <c r="DE278" i="80"/>
  <c r="DB278" i="80"/>
  <c r="DC278" i="80" s="1"/>
  <c r="DA278" i="80"/>
  <c r="BV278" i="80"/>
  <c r="BX278" i="80" s="1"/>
  <c r="BP278" i="80"/>
  <c r="BU278" i="80" s="1"/>
  <c r="BJ278" i="80"/>
  <c r="BD278" i="80"/>
  <c r="BI278" i="80" s="1"/>
  <c r="AV278" i="80"/>
  <c r="AS278" i="80"/>
  <c r="AR278" i="80"/>
  <c r="AK278" i="80"/>
  <c r="AL278" i="80" s="1"/>
  <c r="AJ278" i="80"/>
  <c r="AM278" i="80" s="1"/>
  <c r="AD278" i="80"/>
  <c r="AZ278" i="80" s="1"/>
  <c r="AC278" i="80"/>
  <c r="AA278" i="80"/>
  <c r="EA277" i="80"/>
  <c r="EB277" i="80" s="1"/>
  <c r="EC277" i="80" s="1"/>
  <c r="DX277" i="80"/>
  <c r="DY277" i="80" s="1"/>
  <c r="DW277" i="80"/>
  <c r="DT277" i="80"/>
  <c r="DU277" i="80" s="1"/>
  <c r="DS277" i="80"/>
  <c r="DI277" i="80"/>
  <c r="DJ277" i="80" s="1"/>
  <c r="DF277" i="80"/>
  <c r="DG277" i="80" s="1"/>
  <c r="DE277" i="80"/>
  <c r="DB277" i="80"/>
  <c r="DC277" i="80" s="1"/>
  <c r="DA277" i="80"/>
  <c r="BV277" i="80"/>
  <c r="BP277" i="80"/>
  <c r="BS277" i="80" s="1"/>
  <c r="BJ277" i="80"/>
  <c r="BK277" i="80" s="1"/>
  <c r="BD277" i="80"/>
  <c r="BH277" i="80" s="1"/>
  <c r="AV277" i="80"/>
  <c r="AS277" i="80"/>
  <c r="AU277" i="80" s="1"/>
  <c r="AR277" i="80"/>
  <c r="AK277" i="80"/>
  <c r="AL277" i="80" s="1"/>
  <c r="AJ277" i="80"/>
  <c r="AM277" i="80" s="1"/>
  <c r="AD277" i="80"/>
  <c r="AZ277" i="80" s="1"/>
  <c r="AC277" i="80"/>
  <c r="AA277" i="80"/>
  <c r="EA276" i="80"/>
  <c r="EB276" i="80" s="1"/>
  <c r="DX276" i="80"/>
  <c r="DY276" i="80" s="1"/>
  <c r="DW276" i="80"/>
  <c r="DT276" i="80"/>
  <c r="DU276" i="80" s="1"/>
  <c r="DS276" i="80"/>
  <c r="DI276" i="80"/>
  <c r="DJ276" i="80" s="1"/>
  <c r="DM276" i="80" s="1"/>
  <c r="DF276" i="80"/>
  <c r="DG276" i="80" s="1"/>
  <c r="DE276" i="80"/>
  <c r="DB276" i="80"/>
  <c r="DC276" i="80" s="1"/>
  <c r="DA276" i="80"/>
  <c r="BV276" i="80"/>
  <c r="CA276" i="80" s="1"/>
  <c r="BP276" i="80"/>
  <c r="BS276" i="80" s="1"/>
  <c r="BJ276" i="80"/>
  <c r="BO276" i="80" s="1"/>
  <c r="BD276" i="80"/>
  <c r="AV276" i="80"/>
  <c r="AS276" i="80"/>
  <c r="AR276" i="80"/>
  <c r="AK276" i="80"/>
  <c r="AL276" i="80" s="1"/>
  <c r="AJ276" i="80"/>
  <c r="AM276" i="80" s="1"/>
  <c r="AD276" i="80"/>
  <c r="AE276" i="80" s="1"/>
  <c r="AC276" i="80"/>
  <c r="AA276" i="80"/>
  <c r="EA275" i="80"/>
  <c r="EB275" i="80" s="1"/>
  <c r="DX275" i="80"/>
  <c r="DY275" i="80" s="1"/>
  <c r="DW275" i="80"/>
  <c r="DT275" i="80"/>
  <c r="DU275" i="80" s="1"/>
  <c r="DS275" i="80"/>
  <c r="DI275" i="80"/>
  <c r="DJ275" i="80" s="1"/>
  <c r="DF275" i="80"/>
  <c r="DG275" i="80" s="1"/>
  <c r="DE275" i="80"/>
  <c r="DB275" i="80"/>
  <c r="DC275" i="80" s="1"/>
  <c r="DA275" i="80"/>
  <c r="BV275" i="80"/>
  <c r="BP275" i="80"/>
  <c r="BQ275" i="80" s="1"/>
  <c r="BJ275" i="80"/>
  <c r="BK275" i="80" s="1"/>
  <c r="BD275" i="80"/>
  <c r="BC275" i="80" s="1"/>
  <c r="AV275" i="80"/>
  <c r="AS275" i="80"/>
  <c r="AX275" i="80" s="1"/>
  <c r="AR275" i="80"/>
  <c r="AK275" i="80"/>
  <c r="AL275" i="80" s="1"/>
  <c r="AJ275" i="80"/>
  <c r="AM275" i="80" s="1"/>
  <c r="AD275" i="80"/>
  <c r="AZ275" i="80" s="1"/>
  <c r="AC275" i="80"/>
  <c r="AA275" i="80"/>
  <c r="EA274" i="80"/>
  <c r="EB274" i="80" s="1"/>
  <c r="DX274" i="80"/>
  <c r="DY274" i="80" s="1"/>
  <c r="DW274" i="80"/>
  <c r="DT274" i="80"/>
  <c r="DU274" i="80" s="1"/>
  <c r="DS274" i="80"/>
  <c r="DI274" i="80"/>
  <c r="DJ274" i="80" s="1"/>
  <c r="DK274" i="80" s="1"/>
  <c r="DF274" i="80"/>
  <c r="DG274" i="80" s="1"/>
  <c r="DE274" i="80"/>
  <c r="DB274" i="80"/>
  <c r="DC274" i="80" s="1"/>
  <c r="DA274" i="80"/>
  <c r="BV274" i="80"/>
  <c r="BP274" i="80"/>
  <c r="BU274" i="80" s="1"/>
  <c r="BJ274" i="80"/>
  <c r="BM274" i="80" s="1"/>
  <c r="BD274" i="80"/>
  <c r="BI274" i="80" s="1"/>
  <c r="AZ274" i="80"/>
  <c r="AV274" i="80"/>
  <c r="AS274" i="80"/>
  <c r="CK274" i="80" s="1"/>
  <c r="AR274" i="80"/>
  <c r="AN274" i="80"/>
  <c r="AQ274" i="80" s="1"/>
  <c r="AK274" i="80"/>
  <c r="AL274" i="80" s="1"/>
  <c r="AJ274" i="80"/>
  <c r="AM274" i="80" s="1"/>
  <c r="AD274" i="80"/>
  <c r="AC274" i="80"/>
  <c r="AA274" i="80"/>
  <c r="EA273" i="80"/>
  <c r="EB273" i="80" s="1"/>
  <c r="EC273" i="80" s="1"/>
  <c r="DX273" i="80"/>
  <c r="DY273" i="80" s="1"/>
  <c r="DW273" i="80"/>
  <c r="DT273" i="80"/>
  <c r="DU273" i="80" s="1"/>
  <c r="DS273" i="80"/>
  <c r="DI273" i="80"/>
  <c r="DJ273" i="80" s="1"/>
  <c r="DF273" i="80"/>
  <c r="DG273" i="80" s="1"/>
  <c r="DE273" i="80"/>
  <c r="DB273" i="80"/>
  <c r="DC273" i="80" s="1"/>
  <c r="DA273" i="80"/>
  <c r="BV273" i="80"/>
  <c r="BP273" i="80"/>
  <c r="BS273" i="80" s="1"/>
  <c r="BJ273" i="80"/>
  <c r="BM273" i="80" s="1"/>
  <c r="BD273" i="80"/>
  <c r="BH273" i="80" s="1"/>
  <c r="AV273" i="80"/>
  <c r="AS273" i="80"/>
  <c r="AR273" i="80"/>
  <c r="AK273" i="80"/>
  <c r="AL273" i="80" s="1"/>
  <c r="AJ273" i="80"/>
  <c r="AM273" i="80" s="1"/>
  <c r="AD273" i="80"/>
  <c r="AZ273" i="80" s="1"/>
  <c r="AC273" i="80"/>
  <c r="AA273" i="80"/>
  <c r="EA272" i="80"/>
  <c r="EB272" i="80" s="1"/>
  <c r="DX272" i="80"/>
  <c r="DY272" i="80" s="1"/>
  <c r="DW272" i="80"/>
  <c r="DT272" i="80"/>
  <c r="DU272" i="80" s="1"/>
  <c r="DS272" i="80"/>
  <c r="DI272" i="80"/>
  <c r="DJ272" i="80" s="1"/>
  <c r="DF272" i="80"/>
  <c r="DG272" i="80" s="1"/>
  <c r="DE272" i="80"/>
  <c r="DB272" i="80"/>
  <c r="DC272" i="80" s="1"/>
  <c r="DA272" i="80"/>
  <c r="BV272" i="80"/>
  <c r="CA272" i="80" s="1"/>
  <c r="BP272" i="80"/>
  <c r="BJ272" i="80"/>
  <c r="BO272" i="80" s="1"/>
  <c r="BD272" i="80"/>
  <c r="AV272" i="80"/>
  <c r="AS272" i="80"/>
  <c r="AX272" i="80" s="1"/>
  <c r="AR272" i="80"/>
  <c r="AK272" i="80"/>
  <c r="AL272" i="80" s="1"/>
  <c r="AJ272" i="80"/>
  <c r="AM272" i="80" s="1"/>
  <c r="AD272" i="80"/>
  <c r="AE272" i="80" s="1"/>
  <c r="AC272" i="80"/>
  <c r="AA272" i="80"/>
  <c r="EA271" i="80"/>
  <c r="EB271" i="80" s="1"/>
  <c r="DX271" i="80"/>
  <c r="DY271" i="80" s="1"/>
  <c r="DW271" i="80"/>
  <c r="DT271" i="80"/>
  <c r="DU271" i="80" s="1"/>
  <c r="DS271" i="80"/>
  <c r="DI271" i="80"/>
  <c r="DJ271" i="80" s="1"/>
  <c r="DF271" i="80"/>
  <c r="DG271" i="80" s="1"/>
  <c r="DE271" i="80"/>
  <c r="DB271" i="80"/>
  <c r="DC271" i="80" s="1"/>
  <c r="DA271" i="80"/>
  <c r="BV271" i="80"/>
  <c r="BP271" i="80"/>
  <c r="BS271" i="80" s="1"/>
  <c r="BJ271" i="80"/>
  <c r="BK271" i="80" s="1"/>
  <c r="BD271" i="80"/>
  <c r="BF271" i="80" s="1"/>
  <c r="AV271" i="80"/>
  <c r="AS271" i="80"/>
  <c r="AX271" i="80" s="1"/>
  <c r="AR271" i="80"/>
  <c r="AK271" i="80"/>
  <c r="AL271" i="80" s="1"/>
  <c r="AJ271" i="80"/>
  <c r="AM271" i="80" s="1"/>
  <c r="AE271" i="80"/>
  <c r="AD271" i="80"/>
  <c r="AZ271" i="80" s="1"/>
  <c r="AC271" i="80"/>
  <c r="AA271" i="80"/>
  <c r="EA270" i="80"/>
  <c r="EB270" i="80" s="1"/>
  <c r="DX270" i="80"/>
  <c r="DY270" i="80" s="1"/>
  <c r="DW270" i="80"/>
  <c r="DT270" i="80"/>
  <c r="DU270" i="80" s="1"/>
  <c r="DS270" i="80"/>
  <c r="DI270" i="80"/>
  <c r="DJ270" i="80" s="1"/>
  <c r="DK270" i="80" s="1"/>
  <c r="DF270" i="80"/>
  <c r="DG270" i="80" s="1"/>
  <c r="DE270" i="80"/>
  <c r="DB270" i="80"/>
  <c r="DC270" i="80" s="1"/>
  <c r="DA270" i="80"/>
  <c r="BV270" i="80"/>
  <c r="BP270" i="80"/>
  <c r="BU270" i="80" s="1"/>
  <c r="BJ270" i="80"/>
  <c r="BM270" i="80" s="1"/>
  <c r="BD270" i="80"/>
  <c r="BI270" i="80" s="1"/>
  <c r="AV270" i="80"/>
  <c r="AS270" i="80"/>
  <c r="AR270" i="80"/>
  <c r="AK270" i="80"/>
  <c r="AL270" i="80" s="1"/>
  <c r="AJ270" i="80"/>
  <c r="AM270" i="80" s="1"/>
  <c r="AD270" i="80"/>
  <c r="AZ270" i="80" s="1"/>
  <c r="AC270" i="80"/>
  <c r="AA270" i="80"/>
  <c r="EA269" i="80"/>
  <c r="EB269" i="80" s="1"/>
  <c r="EC269" i="80" s="1"/>
  <c r="DX269" i="80"/>
  <c r="DY269" i="80" s="1"/>
  <c r="DW269" i="80"/>
  <c r="DT269" i="80"/>
  <c r="DU269" i="80" s="1"/>
  <c r="DS269" i="80"/>
  <c r="DI269" i="80"/>
  <c r="DJ269" i="80" s="1"/>
  <c r="DF269" i="80"/>
  <c r="DG269" i="80" s="1"/>
  <c r="DE269" i="80"/>
  <c r="DB269" i="80"/>
  <c r="DC269" i="80" s="1"/>
  <c r="DA269" i="80"/>
  <c r="BV269" i="80"/>
  <c r="BP269" i="80"/>
  <c r="BS269" i="80" s="1"/>
  <c r="BJ269" i="80"/>
  <c r="BD269" i="80"/>
  <c r="BH269" i="80" s="1"/>
  <c r="AV269" i="80"/>
  <c r="AS269" i="80"/>
  <c r="AR269" i="80"/>
  <c r="AK269" i="80"/>
  <c r="AL269" i="80" s="1"/>
  <c r="AJ269" i="80"/>
  <c r="AM269" i="80" s="1"/>
  <c r="AD269" i="80"/>
  <c r="AZ269" i="80" s="1"/>
  <c r="AC269" i="80"/>
  <c r="AA269" i="80"/>
  <c r="EA268" i="80"/>
  <c r="EB268" i="80" s="1"/>
  <c r="DX268" i="80"/>
  <c r="DY268" i="80" s="1"/>
  <c r="DW268" i="80"/>
  <c r="DT268" i="80"/>
  <c r="DU268" i="80" s="1"/>
  <c r="DS268" i="80"/>
  <c r="DI268" i="80"/>
  <c r="DJ268" i="80" s="1"/>
  <c r="DF268" i="80"/>
  <c r="DG268" i="80" s="1"/>
  <c r="DE268" i="80"/>
  <c r="DB268" i="80"/>
  <c r="DC268" i="80" s="1"/>
  <c r="DA268" i="80"/>
  <c r="BV268" i="80"/>
  <c r="CA268" i="80" s="1"/>
  <c r="BP268" i="80"/>
  <c r="BJ268" i="80"/>
  <c r="BO268" i="80" s="1"/>
  <c r="BD268" i="80"/>
  <c r="AV268" i="80"/>
  <c r="AS268" i="80"/>
  <c r="AX268" i="80" s="1"/>
  <c r="AR268" i="80"/>
  <c r="AK268" i="80"/>
  <c r="AL268" i="80" s="1"/>
  <c r="AJ268" i="80"/>
  <c r="AM268" i="80" s="1"/>
  <c r="AD268" i="80"/>
  <c r="AE268" i="80" s="1"/>
  <c r="AC268" i="80"/>
  <c r="AA268" i="80"/>
  <c r="EA267" i="80"/>
  <c r="EB267" i="80" s="1"/>
  <c r="DX267" i="80"/>
  <c r="DY267" i="80" s="1"/>
  <c r="DW267" i="80"/>
  <c r="DT267" i="80"/>
  <c r="DU267" i="80" s="1"/>
  <c r="DS267" i="80"/>
  <c r="DI267" i="80"/>
  <c r="DJ267" i="80" s="1"/>
  <c r="DF267" i="80"/>
  <c r="DG267" i="80" s="1"/>
  <c r="DE267" i="80"/>
  <c r="DB267" i="80"/>
  <c r="DC267" i="80" s="1"/>
  <c r="DA267" i="80"/>
  <c r="BV267" i="80"/>
  <c r="BY267" i="80" s="1"/>
  <c r="BP267" i="80"/>
  <c r="BU267" i="80" s="1"/>
  <c r="BJ267" i="80"/>
  <c r="BD267" i="80"/>
  <c r="AV267" i="80"/>
  <c r="AS267" i="80"/>
  <c r="AX267" i="80" s="1"/>
  <c r="AR267" i="80"/>
  <c r="AK267" i="80"/>
  <c r="AL267" i="80" s="1"/>
  <c r="AJ267" i="80"/>
  <c r="AM267" i="80" s="1"/>
  <c r="AD267" i="80"/>
  <c r="AZ267" i="80" s="1"/>
  <c r="AC267" i="80"/>
  <c r="AA267" i="80"/>
  <c r="EA266" i="80"/>
  <c r="EB266" i="80" s="1"/>
  <c r="DX266" i="80"/>
  <c r="DY266" i="80" s="1"/>
  <c r="DW266" i="80"/>
  <c r="DT266" i="80"/>
  <c r="DU266" i="80" s="1"/>
  <c r="DS266" i="80"/>
  <c r="DI266" i="80"/>
  <c r="DJ266" i="80" s="1"/>
  <c r="DK266" i="80" s="1"/>
  <c r="DF266" i="80"/>
  <c r="DG266" i="80" s="1"/>
  <c r="DE266" i="80"/>
  <c r="DB266" i="80"/>
  <c r="DC266" i="80" s="1"/>
  <c r="DA266" i="80"/>
  <c r="BV266" i="80"/>
  <c r="CB266" i="80" s="1"/>
  <c r="BP266" i="80"/>
  <c r="BU266" i="80" s="1"/>
  <c r="BJ266" i="80"/>
  <c r="BD266" i="80"/>
  <c r="BI266" i="80" s="1"/>
  <c r="AZ266" i="80"/>
  <c r="AV266" i="80"/>
  <c r="AS266" i="80"/>
  <c r="CK266" i="80" s="1"/>
  <c r="AR266" i="80"/>
  <c r="AN266" i="80"/>
  <c r="AQ266" i="80" s="1"/>
  <c r="AK266" i="80"/>
  <c r="AL266" i="80" s="1"/>
  <c r="AJ266" i="80"/>
  <c r="AM266" i="80" s="1"/>
  <c r="AD266" i="80"/>
  <c r="AC266" i="80"/>
  <c r="AA266" i="80"/>
  <c r="EA265" i="80"/>
  <c r="EB265" i="80" s="1"/>
  <c r="EC265" i="80" s="1"/>
  <c r="DX265" i="80"/>
  <c r="DY265" i="80" s="1"/>
  <c r="DW265" i="80"/>
  <c r="DT265" i="80"/>
  <c r="DU265" i="80" s="1"/>
  <c r="DS265" i="80"/>
  <c r="DI265" i="80"/>
  <c r="DJ265" i="80" s="1"/>
  <c r="DF265" i="80"/>
  <c r="DG265" i="80" s="1"/>
  <c r="DE265" i="80"/>
  <c r="DB265" i="80"/>
  <c r="DC265" i="80" s="1"/>
  <c r="DA265" i="80"/>
  <c r="BV265" i="80"/>
  <c r="BP265" i="80"/>
  <c r="BJ265" i="80"/>
  <c r="BD265" i="80"/>
  <c r="BH265" i="80" s="1"/>
  <c r="BC265" i="80"/>
  <c r="AV265" i="80"/>
  <c r="AS265" i="80"/>
  <c r="AR265" i="80"/>
  <c r="AK265" i="80"/>
  <c r="AL265" i="80" s="1"/>
  <c r="AJ265" i="80"/>
  <c r="AM265" i="80" s="1"/>
  <c r="AD265" i="80"/>
  <c r="AZ265" i="80" s="1"/>
  <c r="AC265" i="80"/>
  <c r="AA265" i="80"/>
  <c r="EA264" i="80"/>
  <c r="EB264" i="80" s="1"/>
  <c r="DX264" i="80"/>
  <c r="DY264" i="80" s="1"/>
  <c r="DW264" i="80"/>
  <c r="DT264" i="80"/>
  <c r="DU264" i="80" s="1"/>
  <c r="DS264" i="80"/>
  <c r="DI264" i="80"/>
  <c r="DJ264" i="80" s="1"/>
  <c r="DF264" i="80"/>
  <c r="DG264" i="80" s="1"/>
  <c r="DE264" i="80"/>
  <c r="DB264" i="80"/>
  <c r="DC264" i="80" s="1"/>
  <c r="DA264" i="80"/>
  <c r="BV264" i="80"/>
  <c r="CA264" i="80" s="1"/>
  <c r="BP264" i="80"/>
  <c r="BS264" i="80" s="1"/>
  <c r="BJ264" i="80"/>
  <c r="BO264" i="80" s="1"/>
  <c r="BD264" i="80"/>
  <c r="AV264" i="80"/>
  <c r="AS264" i="80"/>
  <c r="AX264" i="80" s="1"/>
  <c r="AR264" i="80"/>
  <c r="AK264" i="80"/>
  <c r="AL264" i="80" s="1"/>
  <c r="AJ264" i="80"/>
  <c r="AM264" i="80" s="1"/>
  <c r="AD264" i="80"/>
  <c r="AE264" i="80" s="1"/>
  <c r="AC264" i="80"/>
  <c r="AA264" i="80"/>
  <c r="EA263" i="80"/>
  <c r="EB263" i="80" s="1"/>
  <c r="DX263" i="80"/>
  <c r="DY263" i="80" s="1"/>
  <c r="DW263" i="80"/>
  <c r="DT263" i="80"/>
  <c r="DU263" i="80" s="1"/>
  <c r="DS263" i="80"/>
  <c r="DI263" i="80"/>
  <c r="DJ263" i="80" s="1"/>
  <c r="DF263" i="80"/>
  <c r="DG263" i="80" s="1"/>
  <c r="DE263" i="80"/>
  <c r="DB263" i="80"/>
  <c r="DC263" i="80" s="1"/>
  <c r="DA263" i="80"/>
  <c r="BV263" i="80"/>
  <c r="BP263" i="80"/>
  <c r="BJ263" i="80"/>
  <c r="BD263" i="80"/>
  <c r="AV263" i="80"/>
  <c r="AS263" i="80"/>
  <c r="AX263" i="80" s="1"/>
  <c r="AR263" i="80"/>
  <c r="AK263" i="80"/>
  <c r="AL263" i="80" s="1"/>
  <c r="AJ263" i="80"/>
  <c r="AM263" i="80" s="1"/>
  <c r="AD263" i="80"/>
  <c r="AZ263" i="80" s="1"/>
  <c r="AC263" i="80"/>
  <c r="AA263" i="80"/>
  <c r="EA262" i="80"/>
  <c r="EB262" i="80" s="1"/>
  <c r="DX262" i="80"/>
  <c r="DY262" i="80" s="1"/>
  <c r="DW262" i="80"/>
  <c r="DT262" i="80"/>
  <c r="DU262" i="80" s="1"/>
  <c r="DS262" i="80"/>
  <c r="DI262" i="80"/>
  <c r="DJ262" i="80" s="1"/>
  <c r="DK262" i="80" s="1"/>
  <c r="DF262" i="80"/>
  <c r="DG262" i="80" s="1"/>
  <c r="DE262" i="80"/>
  <c r="DB262" i="80"/>
  <c r="DC262" i="80" s="1"/>
  <c r="DA262" i="80"/>
  <c r="BV262" i="80"/>
  <c r="BP262" i="80"/>
  <c r="BU262" i="80" s="1"/>
  <c r="BJ262" i="80"/>
  <c r="BM262" i="80" s="1"/>
  <c r="BD262" i="80"/>
  <c r="BI262" i="80" s="1"/>
  <c r="AV262" i="80"/>
  <c r="AS262" i="80"/>
  <c r="AX262" i="80" s="1"/>
  <c r="AR262" i="80"/>
  <c r="AN262" i="80"/>
  <c r="AQ262" i="80" s="1"/>
  <c r="AK262" i="80"/>
  <c r="AL262" i="80" s="1"/>
  <c r="AJ262" i="80"/>
  <c r="AM262" i="80" s="1"/>
  <c r="AD262" i="80"/>
  <c r="AC262" i="80"/>
  <c r="AA262" i="80"/>
  <c r="EA261" i="80"/>
  <c r="EB261" i="80" s="1"/>
  <c r="EC261" i="80" s="1"/>
  <c r="DX261" i="80"/>
  <c r="DY261" i="80" s="1"/>
  <c r="DW261" i="80"/>
  <c r="DT261" i="80"/>
  <c r="DU261" i="80" s="1"/>
  <c r="DS261" i="80"/>
  <c r="DI261" i="80"/>
  <c r="DJ261" i="80" s="1"/>
  <c r="DF261" i="80"/>
  <c r="DG261" i="80" s="1"/>
  <c r="DE261" i="80"/>
  <c r="DB261" i="80"/>
  <c r="DC261" i="80" s="1"/>
  <c r="DA261" i="80"/>
  <c r="BV261" i="80"/>
  <c r="CB261" i="80" s="1"/>
  <c r="BP261" i="80"/>
  <c r="BJ261" i="80"/>
  <c r="BL261" i="80" s="1"/>
  <c r="BD261" i="80"/>
  <c r="AV261" i="80"/>
  <c r="AS261" i="80"/>
  <c r="AY261" i="80" s="1"/>
  <c r="AR261" i="80"/>
  <c r="AK261" i="80"/>
  <c r="AL261" i="80" s="1"/>
  <c r="AJ261" i="80"/>
  <c r="AM261" i="80" s="1"/>
  <c r="AD261" i="80"/>
  <c r="AZ261" i="80" s="1"/>
  <c r="AC261" i="80"/>
  <c r="AA261" i="80"/>
  <c r="EA260" i="80"/>
  <c r="EB260" i="80" s="1"/>
  <c r="DX260" i="80"/>
  <c r="DY260" i="80" s="1"/>
  <c r="DW260" i="80"/>
  <c r="DT260" i="80"/>
  <c r="DU260" i="80" s="1"/>
  <c r="DS260" i="80"/>
  <c r="DI260" i="80"/>
  <c r="DJ260" i="80" s="1"/>
  <c r="DF260" i="80"/>
  <c r="DG260" i="80" s="1"/>
  <c r="DE260" i="80"/>
  <c r="DB260" i="80"/>
  <c r="DC260" i="80" s="1"/>
  <c r="DA260" i="80"/>
  <c r="BV260" i="80"/>
  <c r="CA260" i="80" s="1"/>
  <c r="BP260" i="80"/>
  <c r="BS260" i="80" s="1"/>
  <c r="BJ260" i="80"/>
  <c r="BO260" i="80" s="1"/>
  <c r="BD260" i="80"/>
  <c r="AV260" i="80"/>
  <c r="AS260" i="80"/>
  <c r="AR260" i="80"/>
  <c r="AK260" i="80"/>
  <c r="AL260" i="80" s="1"/>
  <c r="AJ260" i="80"/>
  <c r="AM260" i="80" s="1"/>
  <c r="AD260" i="80"/>
  <c r="AE260" i="80" s="1"/>
  <c r="AC260" i="80"/>
  <c r="AA260" i="80"/>
  <c r="EA259" i="80"/>
  <c r="EB259" i="80" s="1"/>
  <c r="EE259" i="80" s="1"/>
  <c r="DX259" i="80"/>
  <c r="DY259" i="80" s="1"/>
  <c r="DW259" i="80"/>
  <c r="DT259" i="80"/>
  <c r="DU259" i="80" s="1"/>
  <c r="DS259" i="80"/>
  <c r="DI259" i="80"/>
  <c r="DJ259" i="80" s="1"/>
  <c r="DF259" i="80"/>
  <c r="DG259" i="80" s="1"/>
  <c r="DE259" i="80"/>
  <c r="DB259" i="80"/>
  <c r="DC259" i="80" s="1"/>
  <c r="DA259" i="80"/>
  <c r="BV259" i="80"/>
  <c r="BP259" i="80"/>
  <c r="BQ259" i="80" s="1"/>
  <c r="BJ259" i="80"/>
  <c r="BK259" i="80" s="1"/>
  <c r="BD259" i="80"/>
  <c r="BE259" i="80" s="1"/>
  <c r="AV259" i="80"/>
  <c r="AS259" i="80"/>
  <c r="AX259" i="80" s="1"/>
  <c r="AR259" i="80"/>
  <c r="AO259" i="80"/>
  <c r="AP259" i="80" s="1"/>
  <c r="AK259" i="80"/>
  <c r="AL259" i="80" s="1"/>
  <c r="AJ259" i="80"/>
  <c r="AM259" i="80" s="1"/>
  <c r="AE259" i="80"/>
  <c r="AD259" i="80"/>
  <c r="AZ259" i="80" s="1"/>
  <c r="AC259" i="80"/>
  <c r="AA259" i="80"/>
  <c r="EA258" i="80"/>
  <c r="EB258" i="80" s="1"/>
  <c r="DX258" i="80"/>
  <c r="DY258" i="80" s="1"/>
  <c r="DW258" i="80"/>
  <c r="DT258" i="80"/>
  <c r="DU258" i="80" s="1"/>
  <c r="DS258" i="80"/>
  <c r="DI258" i="80"/>
  <c r="DJ258" i="80" s="1"/>
  <c r="DK258" i="80" s="1"/>
  <c r="DF258" i="80"/>
  <c r="DG258" i="80" s="1"/>
  <c r="DE258" i="80"/>
  <c r="DB258" i="80"/>
  <c r="DC258" i="80" s="1"/>
  <c r="DA258" i="80"/>
  <c r="BV258" i="80"/>
  <c r="BP258" i="80"/>
  <c r="BU258" i="80" s="1"/>
  <c r="BJ258" i="80"/>
  <c r="BD258" i="80"/>
  <c r="BI258" i="80" s="1"/>
  <c r="AV258" i="80"/>
  <c r="AS258" i="80"/>
  <c r="AT258" i="80" s="1"/>
  <c r="AR258" i="80"/>
  <c r="AK258" i="80"/>
  <c r="AL258" i="80" s="1"/>
  <c r="AJ258" i="80"/>
  <c r="AM258" i="80" s="1"/>
  <c r="AD258" i="80"/>
  <c r="AZ258" i="80" s="1"/>
  <c r="AC258" i="80"/>
  <c r="AA258" i="80"/>
  <c r="EA257" i="80"/>
  <c r="EB257" i="80" s="1"/>
  <c r="EC257" i="80" s="1"/>
  <c r="DX257" i="80"/>
  <c r="DY257" i="80" s="1"/>
  <c r="DW257" i="80"/>
  <c r="DT257" i="80"/>
  <c r="DU257" i="80" s="1"/>
  <c r="DS257" i="80"/>
  <c r="DI257" i="80"/>
  <c r="DJ257" i="80" s="1"/>
  <c r="DF257" i="80"/>
  <c r="DG257" i="80" s="1"/>
  <c r="DE257" i="80"/>
  <c r="DB257" i="80"/>
  <c r="DC257" i="80" s="1"/>
  <c r="DA257" i="80"/>
  <c r="BV257" i="80"/>
  <c r="BP257" i="80"/>
  <c r="BS257" i="80" s="1"/>
  <c r="BJ257" i="80"/>
  <c r="BL257" i="80" s="1"/>
  <c r="BD257" i="80"/>
  <c r="AV257" i="80"/>
  <c r="AS257" i="80"/>
  <c r="AR257" i="80"/>
  <c r="AK257" i="80"/>
  <c r="AL257" i="80" s="1"/>
  <c r="AJ257" i="80"/>
  <c r="AM257" i="80" s="1"/>
  <c r="AE257" i="80"/>
  <c r="AD257" i="80"/>
  <c r="AZ257" i="80" s="1"/>
  <c r="AC257" i="80"/>
  <c r="AA257" i="80"/>
  <c r="EA256" i="80"/>
  <c r="EB256" i="80" s="1"/>
  <c r="DX256" i="80"/>
  <c r="DY256" i="80" s="1"/>
  <c r="DW256" i="80"/>
  <c r="DT256" i="80"/>
  <c r="DU256" i="80" s="1"/>
  <c r="DS256" i="80"/>
  <c r="DI256" i="80"/>
  <c r="DJ256" i="80" s="1"/>
  <c r="DM256" i="80" s="1"/>
  <c r="DF256" i="80"/>
  <c r="DG256" i="80" s="1"/>
  <c r="DE256" i="80"/>
  <c r="DB256" i="80"/>
  <c r="DC256" i="80" s="1"/>
  <c r="DA256" i="80"/>
  <c r="BV256" i="80"/>
  <c r="CA256" i="80" s="1"/>
  <c r="BP256" i="80"/>
  <c r="BS256" i="80" s="1"/>
  <c r="BJ256" i="80"/>
  <c r="BO256" i="80" s="1"/>
  <c r="BD256" i="80"/>
  <c r="BG256" i="80" s="1"/>
  <c r="AV256" i="80"/>
  <c r="AS256" i="80"/>
  <c r="AR256" i="80"/>
  <c r="AK256" i="80"/>
  <c r="AL256" i="80" s="1"/>
  <c r="AJ256" i="80"/>
  <c r="AM256" i="80" s="1"/>
  <c r="AD256" i="80"/>
  <c r="AE256" i="80" s="1"/>
  <c r="AC256" i="80"/>
  <c r="AA256" i="80"/>
  <c r="EA255" i="80"/>
  <c r="EB255" i="80" s="1"/>
  <c r="EE255" i="80" s="1"/>
  <c r="DX255" i="80"/>
  <c r="DY255" i="80" s="1"/>
  <c r="DW255" i="80"/>
  <c r="DT255" i="80"/>
  <c r="DU255" i="80" s="1"/>
  <c r="DS255" i="80"/>
  <c r="DI255" i="80"/>
  <c r="DJ255" i="80" s="1"/>
  <c r="DF255" i="80"/>
  <c r="DG255" i="80" s="1"/>
  <c r="DE255" i="80"/>
  <c r="DB255" i="80"/>
  <c r="DC255" i="80" s="1"/>
  <c r="DA255" i="80"/>
  <c r="BV255" i="80"/>
  <c r="BP255" i="80"/>
  <c r="BU255" i="80" s="1"/>
  <c r="BJ255" i="80"/>
  <c r="BD255" i="80"/>
  <c r="AV255" i="80"/>
  <c r="AS255" i="80"/>
  <c r="AX255" i="80" s="1"/>
  <c r="AR255" i="80"/>
  <c r="AK255" i="80"/>
  <c r="AL255" i="80" s="1"/>
  <c r="AJ255" i="80"/>
  <c r="AM255" i="80" s="1"/>
  <c r="AD255" i="80"/>
  <c r="AZ255" i="80" s="1"/>
  <c r="AC255" i="80"/>
  <c r="AA255" i="80"/>
  <c r="EA254" i="80"/>
  <c r="EB254" i="80" s="1"/>
  <c r="DX254" i="80"/>
  <c r="DY254" i="80" s="1"/>
  <c r="DW254" i="80"/>
  <c r="DT254" i="80"/>
  <c r="DU254" i="80" s="1"/>
  <c r="DS254" i="80"/>
  <c r="DI254" i="80"/>
  <c r="DJ254" i="80" s="1"/>
  <c r="DK254" i="80" s="1"/>
  <c r="DF254" i="80"/>
  <c r="DG254" i="80" s="1"/>
  <c r="DE254" i="80"/>
  <c r="DB254" i="80"/>
  <c r="DC254" i="80" s="1"/>
  <c r="DA254" i="80"/>
  <c r="BV254" i="80"/>
  <c r="CB254" i="80" s="1"/>
  <c r="BP254" i="80"/>
  <c r="BU254" i="80" s="1"/>
  <c r="BJ254" i="80"/>
  <c r="BM254" i="80" s="1"/>
  <c r="BD254" i="80"/>
  <c r="BI254" i="80" s="1"/>
  <c r="AV254" i="80"/>
  <c r="AS254" i="80"/>
  <c r="AX254" i="80" s="1"/>
  <c r="AR254" i="80"/>
  <c r="AK254" i="80"/>
  <c r="AL254" i="80" s="1"/>
  <c r="AJ254" i="80"/>
  <c r="AM254" i="80" s="1"/>
  <c r="AD254" i="80"/>
  <c r="AZ254" i="80" s="1"/>
  <c r="AC254" i="80"/>
  <c r="AA254" i="80"/>
  <c r="EA253" i="80"/>
  <c r="EB253" i="80" s="1"/>
  <c r="EC253" i="80" s="1"/>
  <c r="DX253" i="80"/>
  <c r="DY253" i="80" s="1"/>
  <c r="DW253" i="80"/>
  <c r="DT253" i="80"/>
  <c r="DU253" i="80" s="1"/>
  <c r="DS253" i="80"/>
  <c r="DI253" i="80"/>
  <c r="DJ253" i="80" s="1"/>
  <c r="DF253" i="80"/>
  <c r="DG253" i="80" s="1"/>
  <c r="DE253" i="80"/>
  <c r="DB253" i="80"/>
  <c r="DC253" i="80" s="1"/>
  <c r="DA253" i="80"/>
  <c r="BV253" i="80"/>
  <c r="BP253" i="80"/>
  <c r="BU253" i="80" s="1"/>
  <c r="BJ253" i="80"/>
  <c r="BD253" i="80"/>
  <c r="BE253" i="80" s="1"/>
  <c r="AV253" i="80"/>
  <c r="AS253" i="80"/>
  <c r="AR253" i="80"/>
  <c r="AK253" i="80"/>
  <c r="AL253" i="80" s="1"/>
  <c r="AJ253" i="80"/>
  <c r="AM253" i="80" s="1"/>
  <c r="AD253" i="80"/>
  <c r="AZ253" i="80" s="1"/>
  <c r="AC253" i="80"/>
  <c r="AA253" i="80"/>
  <c r="EA252" i="80"/>
  <c r="EB252" i="80" s="1"/>
  <c r="DX252" i="80"/>
  <c r="DY252" i="80" s="1"/>
  <c r="DW252" i="80"/>
  <c r="DT252" i="80"/>
  <c r="DU252" i="80" s="1"/>
  <c r="DS252" i="80"/>
  <c r="DI252" i="80"/>
  <c r="DJ252" i="80" s="1"/>
  <c r="DM252" i="80" s="1"/>
  <c r="DF252" i="80"/>
  <c r="DG252" i="80" s="1"/>
  <c r="DE252" i="80"/>
  <c r="DB252" i="80"/>
  <c r="DC252" i="80" s="1"/>
  <c r="DA252" i="80"/>
  <c r="BV252" i="80"/>
  <c r="CA252" i="80" s="1"/>
  <c r="BP252" i="80"/>
  <c r="BS252" i="80" s="1"/>
  <c r="BJ252" i="80"/>
  <c r="BO252" i="80" s="1"/>
  <c r="BD252" i="80"/>
  <c r="BG252" i="80" s="1"/>
  <c r="AV252" i="80"/>
  <c r="AS252" i="80"/>
  <c r="AR252" i="80"/>
  <c r="AK252" i="80"/>
  <c r="AL252" i="80" s="1"/>
  <c r="AJ252" i="80"/>
  <c r="AM252" i="80" s="1"/>
  <c r="AD252" i="80"/>
  <c r="AE252" i="80" s="1"/>
  <c r="AC252" i="80"/>
  <c r="AA252" i="80"/>
  <c r="EA251" i="80"/>
  <c r="EB251" i="80" s="1"/>
  <c r="EE251" i="80" s="1"/>
  <c r="DX251" i="80"/>
  <c r="DY251" i="80" s="1"/>
  <c r="DW251" i="80"/>
  <c r="DT251" i="80"/>
  <c r="DU251" i="80" s="1"/>
  <c r="DS251" i="80"/>
  <c r="DI251" i="80"/>
  <c r="DJ251" i="80" s="1"/>
  <c r="DF251" i="80"/>
  <c r="DG251" i="80" s="1"/>
  <c r="DE251" i="80"/>
  <c r="DB251" i="80"/>
  <c r="DC251" i="80" s="1"/>
  <c r="DA251" i="80"/>
  <c r="BV251" i="80"/>
  <c r="BP251" i="80"/>
  <c r="BS251" i="80" s="1"/>
  <c r="BJ251" i="80"/>
  <c r="BD251" i="80"/>
  <c r="AV251" i="80"/>
  <c r="AS251" i="80"/>
  <c r="AX251" i="80" s="1"/>
  <c r="AR251" i="80"/>
  <c r="AK251" i="80"/>
  <c r="AL251" i="80" s="1"/>
  <c r="AJ251" i="80"/>
  <c r="AM251" i="80" s="1"/>
  <c r="AD251" i="80"/>
  <c r="AZ251" i="80" s="1"/>
  <c r="AC251" i="80"/>
  <c r="AA251" i="80"/>
  <c r="EA250" i="80"/>
  <c r="EB250" i="80" s="1"/>
  <c r="DX250" i="80"/>
  <c r="DY250" i="80" s="1"/>
  <c r="DW250" i="80"/>
  <c r="DT250" i="80"/>
  <c r="DU250" i="80" s="1"/>
  <c r="DS250" i="80"/>
  <c r="DI250" i="80"/>
  <c r="DJ250" i="80" s="1"/>
  <c r="DK250" i="80" s="1"/>
  <c r="DF250" i="80"/>
  <c r="DG250" i="80" s="1"/>
  <c r="DE250" i="80"/>
  <c r="DB250" i="80"/>
  <c r="DC250" i="80" s="1"/>
  <c r="DA250" i="80"/>
  <c r="BV250" i="80"/>
  <c r="BY250" i="80" s="1"/>
  <c r="BP250" i="80"/>
  <c r="BU250" i="80" s="1"/>
  <c r="BJ250" i="80"/>
  <c r="BM250" i="80" s="1"/>
  <c r="BD250" i="80"/>
  <c r="BI250" i="80" s="1"/>
  <c r="AZ250" i="80"/>
  <c r="AV250" i="80"/>
  <c r="AS250" i="80"/>
  <c r="AX250" i="80" s="1"/>
  <c r="AR250" i="80"/>
  <c r="AN250" i="80"/>
  <c r="AQ250" i="80" s="1"/>
  <c r="AK250" i="80"/>
  <c r="AL250" i="80" s="1"/>
  <c r="AJ250" i="80"/>
  <c r="AM250" i="80" s="1"/>
  <c r="AD250" i="80"/>
  <c r="AC250" i="80"/>
  <c r="AA250" i="80"/>
  <c r="EA249" i="80"/>
  <c r="EB249" i="80" s="1"/>
  <c r="EC249" i="80" s="1"/>
  <c r="DX249" i="80"/>
  <c r="DY249" i="80" s="1"/>
  <c r="DW249" i="80"/>
  <c r="DT249" i="80"/>
  <c r="DU249" i="80" s="1"/>
  <c r="DS249" i="80"/>
  <c r="DI249" i="80"/>
  <c r="DJ249" i="80" s="1"/>
  <c r="DF249" i="80"/>
  <c r="DG249" i="80" s="1"/>
  <c r="DE249" i="80"/>
  <c r="DB249" i="80"/>
  <c r="DC249" i="80" s="1"/>
  <c r="DA249" i="80"/>
  <c r="BV249" i="80"/>
  <c r="CB249" i="80" s="1"/>
  <c r="BP249" i="80"/>
  <c r="BJ249" i="80"/>
  <c r="BD249" i="80"/>
  <c r="BC249" i="80"/>
  <c r="AV249" i="80"/>
  <c r="AS249" i="80"/>
  <c r="AY249" i="80" s="1"/>
  <c r="AR249" i="80"/>
  <c r="AK249" i="80"/>
  <c r="AL249" i="80" s="1"/>
  <c r="AJ249" i="80"/>
  <c r="AM249" i="80" s="1"/>
  <c r="AD249" i="80"/>
  <c r="AZ249" i="80" s="1"/>
  <c r="AC249" i="80"/>
  <c r="AA249" i="80"/>
  <c r="EA248" i="80"/>
  <c r="EB248" i="80" s="1"/>
  <c r="DX248" i="80"/>
  <c r="DY248" i="80" s="1"/>
  <c r="DW248" i="80"/>
  <c r="DT248" i="80"/>
  <c r="DU248" i="80" s="1"/>
  <c r="DS248" i="80"/>
  <c r="DI248" i="80"/>
  <c r="DJ248" i="80" s="1"/>
  <c r="DF248" i="80"/>
  <c r="DG248" i="80" s="1"/>
  <c r="DE248" i="80"/>
  <c r="DB248" i="80"/>
  <c r="DC248" i="80" s="1"/>
  <c r="DA248" i="80"/>
  <c r="BV248" i="80"/>
  <c r="CA248" i="80" s="1"/>
  <c r="BP248" i="80"/>
  <c r="BS248" i="80" s="1"/>
  <c r="BJ248" i="80"/>
  <c r="BO248" i="80" s="1"/>
  <c r="BD248" i="80"/>
  <c r="BG248" i="80" s="1"/>
  <c r="AV248" i="80"/>
  <c r="AS248" i="80"/>
  <c r="AR248" i="80"/>
  <c r="AK248" i="80"/>
  <c r="AL248" i="80" s="1"/>
  <c r="AJ248" i="80"/>
  <c r="AM248" i="80" s="1"/>
  <c r="AD248" i="80"/>
  <c r="AE248" i="80" s="1"/>
  <c r="AC248" i="80"/>
  <c r="AA248" i="80"/>
  <c r="EA247" i="80"/>
  <c r="EB247" i="80" s="1"/>
  <c r="EE247" i="80" s="1"/>
  <c r="DX247" i="80"/>
  <c r="DY247" i="80" s="1"/>
  <c r="DW247" i="80"/>
  <c r="DT247" i="80"/>
  <c r="DU247" i="80" s="1"/>
  <c r="DS247" i="80"/>
  <c r="DI247" i="80"/>
  <c r="DJ247" i="80" s="1"/>
  <c r="DF247" i="80"/>
  <c r="DG247" i="80" s="1"/>
  <c r="DE247" i="80"/>
  <c r="DB247" i="80"/>
  <c r="DC247" i="80" s="1"/>
  <c r="DA247" i="80"/>
  <c r="BV247" i="80"/>
  <c r="BP247" i="80"/>
  <c r="BJ247" i="80"/>
  <c r="BD247" i="80"/>
  <c r="AV247" i="80"/>
  <c r="AS247" i="80"/>
  <c r="AX247" i="80" s="1"/>
  <c r="AR247" i="80"/>
  <c r="AK247" i="80"/>
  <c r="AL247" i="80" s="1"/>
  <c r="AJ247" i="80"/>
  <c r="AM247" i="80" s="1"/>
  <c r="AD247" i="80"/>
  <c r="AZ247" i="80" s="1"/>
  <c r="AC247" i="80"/>
  <c r="AA247" i="80"/>
  <c r="EA246" i="80"/>
  <c r="EB246" i="80" s="1"/>
  <c r="DX246" i="80"/>
  <c r="DY246" i="80" s="1"/>
  <c r="DW246" i="80"/>
  <c r="DT246" i="80"/>
  <c r="DU246" i="80" s="1"/>
  <c r="DS246" i="80"/>
  <c r="DI246" i="80"/>
  <c r="DJ246" i="80" s="1"/>
  <c r="DK246" i="80" s="1"/>
  <c r="DF246" i="80"/>
  <c r="DG246" i="80" s="1"/>
  <c r="DE246" i="80"/>
  <c r="DB246" i="80"/>
  <c r="DC246" i="80" s="1"/>
  <c r="DA246" i="80"/>
  <c r="BV246" i="80"/>
  <c r="BX246" i="80" s="1"/>
  <c r="BP246" i="80"/>
  <c r="BU246" i="80" s="1"/>
  <c r="BJ246" i="80"/>
  <c r="BM246" i="80" s="1"/>
  <c r="BD246" i="80"/>
  <c r="BI246" i="80" s="1"/>
  <c r="AV246" i="80"/>
  <c r="AS246" i="80"/>
  <c r="CK246" i="80" s="1"/>
  <c r="AR246" i="80"/>
  <c r="AK246" i="80"/>
  <c r="AL246" i="80" s="1"/>
  <c r="AJ246" i="80"/>
  <c r="AM246" i="80" s="1"/>
  <c r="AD246" i="80"/>
  <c r="AN246" i="80" s="1"/>
  <c r="AQ246" i="80" s="1"/>
  <c r="AC246" i="80"/>
  <c r="AA246" i="80"/>
  <c r="EA245" i="80"/>
  <c r="EB245" i="80" s="1"/>
  <c r="EC245" i="80" s="1"/>
  <c r="DX245" i="80"/>
  <c r="DY245" i="80" s="1"/>
  <c r="DW245" i="80"/>
  <c r="DT245" i="80"/>
  <c r="DU245" i="80" s="1"/>
  <c r="DS245" i="80"/>
  <c r="DI245" i="80"/>
  <c r="DJ245" i="80" s="1"/>
  <c r="DF245" i="80"/>
  <c r="DG245" i="80" s="1"/>
  <c r="DE245" i="80"/>
  <c r="DB245" i="80"/>
  <c r="DC245" i="80" s="1"/>
  <c r="DA245" i="80"/>
  <c r="BV245" i="80"/>
  <c r="CB245" i="80" s="1"/>
  <c r="BP245" i="80"/>
  <c r="BJ245" i="80"/>
  <c r="BD245" i="80"/>
  <c r="AV245" i="80"/>
  <c r="AS245" i="80"/>
  <c r="AR245" i="80"/>
  <c r="AK245" i="80"/>
  <c r="AL245" i="80" s="1"/>
  <c r="AJ245" i="80"/>
  <c r="AM245" i="80" s="1"/>
  <c r="AD245" i="80"/>
  <c r="AZ245" i="80" s="1"/>
  <c r="AC245" i="80"/>
  <c r="AA245" i="80"/>
  <c r="EA244" i="80"/>
  <c r="EB244" i="80" s="1"/>
  <c r="DX244" i="80"/>
  <c r="DY244" i="80" s="1"/>
  <c r="DW244" i="80"/>
  <c r="DT244" i="80"/>
  <c r="DU244" i="80" s="1"/>
  <c r="DS244" i="80"/>
  <c r="DI244" i="80"/>
  <c r="DJ244" i="80" s="1"/>
  <c r="DM244" i="80" s="1"/>
  <c r="DF244" i="80"/>
  <c r="DG244" i="80" s="1"/>
  <c r="DE244" i="80"/>
  <c r="DB244" i="80"/>
  <c r="DC244" i="80" s="1"/>
  <c r="DA244" i="80"/>
  <c r="BV244" i="80"/>
  <c r="CA244" i="80" s="1"/>
  <c r="BP244" i="80"/>
  <c r="BS244" i="80" s="1"/>
  <c r="BJ244" i="80"/>
  <c r="BO244" i="80" s="1"/>
  <c r="BD244" i="80"/>
  <c r="BG244" i="80" s="1"/>
  <c r="AV244" i="80"/>
  <c r="AS244" i="80"/>
  <c r="AX244" i="80" s="1"/>
  <c r="AR244" i="80"/>
  <c r="AK244" i="80"/>
  <c r="AL244" i="80" s="1"/>
  <c r="AJ244" i="80"/>
  <c r="AM244" i="80" s="1"/>
  <c r="AD244" i="80"/>
  <c r="AE244" i="80" s="1"/>
  <c r="AC244" i="80"/>
  <c r="AA244" i="80"/>
  <c r="EA243" i="80"/>
  <c r="EB243" i="80" s="1"/>
  <c r="EE243" i="80" s="1"/>
  <c r="DX243" i="80"/>
  <c r="DY243" i="80" s="1"/>
  <c r="DW243" i="80"/>
  <c r="DT243" i="80"/>
  <c r="DU243" i="80" s="1"/>
  <c r="DS243" i="80"/>
  <c r="DI243" i="80"/>
  <c r="DJ243" i="80" s="1"/>
  <c r="DF243" i="80"/>
  <c r="DG243" i="80" s="1"/>
  <c r="DE243" i="80"/>
  <c r="DB243" i="80"/>
  <c r="DC243" i="80" s="1"/>
  <c r="DA243" i="80"/>
  <c r="BV243" i="80"/>
  <c r="BP243" i="80"/>
  <c r="BS243" i="80" s="1"/>
  <c r="BJ243" i="80"/>
  <c r="BM243" i="80" s="1"/>
  <c r="BD243" i="80"/>
  <c r="BF243" i="80" s="1"/>
  <c r="AV243" i="80"/>
  <c r="AS243" i="80"/>
  <c r="AX243" i="80" s="1"/>
  <c r="AR243" i="80"/>
  <c r="AK243" i="80"/>
  <c r="AL243" i="80" s="1"/>
  <c r="AJ243" i="80"/>
  <c r="AM243" i="80" s="1"/>
  <c r="AD243" i="80"/>
  <c r="AZ243" i="80" s="1"/>
  <c r="AC243" i="80"/>
  <c r="AA243" i="80"/>
  <c r="EA242" i="80"/>
  <c r="EB242" i="80" s="1"/>
  <c r="DX242" i="80"/>
  <c r="DY242" i="80" s="1"/>
  <c r="DW242" i="80"/>
  <c r="DT242" i="80"/>
  <c r="DU242" i="80" s="1"/>
  <c r="DS242" i="80"/>
  <c r="DI242" i="80"/>
  <c r="DJ242" i="80" s="1"/>
  <c r="DK242" i="80" s="1"/>
  <c r="DF242" i="80"/>
  <c r="DG242" i="80" s="1"/>
  <c r="DE242" i="80"/>
  <c r="DB242" i="80"/>
  <c r="DC242" i="80" s="1"/>
  <c r="DA242" i="80"/>
  <c r="BV242" i="80"/>
  <c r="BY242" i="80" s="1"/>
  <c r="BP242" i="80"/>
  <c r="BU242" i="80" s="1"/>
  <c r="BJ242" i="80"/>
  <c r="BD242" i="80"/>
  <c r="BI242" i="80" s="1"/>
  <c r="AV242" i="80"/>
  <c r="AS242" i="80"/>
  <c r="AX242" i="80" s="1"/>
  <c r="AR242" i="80"/>
  <c r="AN242" i="80"/>
  <c r="AQ242" i="80" s="1"/>
  <c r="AK242" i="80"/>
  <c r="AL242" i="80" s="1"/>
  <c r="AJ242" i="80"/>
  <c r="AM242" i="80" s="1"/>
  <c r="AD242" i="80"/>
  <c r="AC242" i="80"/>
  <c r="AA242" i="80"/>
  <c r="EA241" i="80"/>
  <c r="EB241" i="80" s="1"/>
  <c r="EC241" i="80" s="1"/>
  <c r="DX241" i="80"/>
  <c r="DY241" i="80" s="1"/>
  <c r="DW241" i="80"/>
  <c r="DT241" i="80"/>
  <c r="DU241" i="80" s="1"/>
  <c r="DS241" i="80"/>
  <c r="DI241" i="80"/>
  <c r="DJ241" i="80" s="1"/>
  <c r="DF241" i="80"/>
  <c r="DG241" i="80" s="1"/>
  <c r="DE241" i="80"/>
  <c r="DB241" i="80"/>
  <c r="DC241" i="80" s="1"/>
  <c r="DA241" i="80"/>
  <c r="BV241" i="80"/>
  <c r="CB241" i="80" s="1"/>
  <c r="BP241" i="80"/>
  <c r="BT241" i="80" s="1"/>
  <c r="BJ241" i="80"/>
  <c r="BL241" i="80" s="1"/>
  <c r="BD241" i="80"/>
  <c r="BH241" i="80" s="1"/>
  <c r="AV241" i="80"/>
  <c r="AS241" i="80"/>
  <c r="AY241" i="80" s="1"/>
  <c r="AR241" i="80"/>
  <c r="AK241" i="80"/>
  <c r="AL241" i="80" s="1"/>
  <c r="AJ241" i="80"/>
  <c r="AM241" i="80" s="1"/>
  <c r="AD241" i="80"/>
  <c r="AZ241" i="80" s="1"/>
  <c r="AC241" i="80"/>
  <c r="AA241" i="80"/>
  <c r="EA240" i="80"/>
  <c r="EB240" i="80" s="1"/>
  <c r="DX240" i="80"/>
  <c r="DY240" i="80" s="1"/>
  <c r="DW240" i="80"/>
  <c r="DT240" i="80"/>
  <c r="DU240" i="80" s="1"/>
  <c r="DS240" i="80"/>
  <c r="DI240" i="80"/>
  <c r="DJ240" i="80" s="1"/>
  <c r="DM240" i="80" s="1"/>
  <c r="DF240" i="80"/>
  <c r="DG240" i="80" s="1"/>
  <c r="DE240" i="80"/>
  <c r="DB240" i="80"/>
  <c r="DC240" i="80" s="1"/>
  <c r="DA240" i="80"/>
  <c r="BV240" i="80"/>
  <c r="CA240" i="80" s="1"/>
  <c r="BP240" i="80"/>
  <c r="BS240" i="80" s="1"/>
  <c r="BJ240" i="80"/>
  <c r="BD240" i="80"/>
  <c r="BG240" i="80" s="1"/>
  <c r="AV240" i="80"/>
  <c r="AS240" i="80"/>
  <c r="AR240" i="80"/>
  <c r="AN240" i="80"/>
  <c r="AQ240" i="80" s="1"/>
  <c r="AK240" i="80"/>
  <c r="AL240" i="80" s="1"/>
  <c r="AJ240" i="80"/>
  <c r="AM240" i="80" s="1"/>
  <c r="AD240" i="80"/>
  <c r="AE240" i="80" s="1"/>
  <c r="AC240" i="80"/>
  <c r="AA240" i="80"/>
  <c r="EA239" i="80"/>
  <c r="EB239" i="80" s="1"/>
  <c r="EE239" i="80" s="1"/>
  <c r="DX239" i="80"/>
  <c r="DY239" i="80" s="1"/>
  <c r="DW239" i="80"/>
  <c r="DT239" i="80"/>
  <c r="DU239" i="80" s="1"/>
  <c r="DS239" i="80"/>
  <c r="DI239" i="80"/>
  <c r="DJ239" i="80" s="1"/>
  <c r="DF239" i="80"/>
  <c r="DG239" i="80" s="1"/>
  <c r="DE239" i="80"/>
  <c r="DB239" i="80"/>
  <c r="DC239" i="80" s="1"/>
  <c r="DA239" i="80"/>
  <c r="BV239" i="80"/>
  <c r="BY239" i="80" s="1"/>
  <c r="BP239" i="80"/>
  <c r="BQ239" i="80" s="1"/>
  <c r="BJ239" i="80"/>
  <c r="BM239" i="80" s="1"/>
  <c r="BD239" i="80"/>
  <c r="AV239" i="80"/>
  <c r="AS239" i="80"/>
  <c r="AR239" i="80"/>
  <c r="AK239" i="80"/>
  <c r="AL239" i="80" s="1"/>
  <c r="AJ239" i="80"/>
  <c r="AM239" i="80" s="1"/>
  <c r="AD239" i="80"/>
  <c r="AZ239" i="80" s="1"/>
  <c r="AC239" i="80"/>
  <c r="AA239" i="80"/>
  <c r="EA238" i="80"/>
  <c r="EB238" i="80" s="1"/>
  <c r="DX238" i="80"/>
  <c r="DY238" i="80" s="1"/>
  <c r="DW238" i="80"/>
  <c r="DT238" i="80"/>
  <c r="DU238" i="80" s="1"/>
  <c r="DS238" i="80"/>
  <c r="DI238" i="80"/>
  <c r="DJ238" i="80" s="1"/>
  <c r="DF238" i="80"/>
  <c r="DG238" i="80" s="1"/>
  <c r="DE238" i="80"/>
  <c r="DB238" i="80"/>
  <c r="DC238" i="80" s="1"/>
  <c r="DA238" i="80"/>
  <c r="BV238" i="80"/>
  <c r="BY238" i="80" s="1"/>
  <c r="BP238" i="80"/>
  <c r="BJ238" i="80"/>
  <c r="BM238" i="80" s="1"/>
  <c r="BD238" i="80"/>
  <c r="BI238" i="80" s="1"/>
  <c r="AV238" i="80"/>
  <c r="AS238" i="80"/>
  <c r="AT238" i="80" s="1"/>
  <c r="AR238" i="80"/>
  <c r="AK238" i="80"/>
  <c r="AL238" i="80" s="1"/>
  <c r="AJ238" i="80"/>
  <c r="AM238" i="80" s="1"/>
  <c r="AD238" i="80"/>
  <c r="AC238" i="80"/>
  <c r="AA238" i="80"/>
  <c r="EA237" i="80"/>
  <c r="EB237" i="80" s="1"/>
  <c r="DX237" i="80"/>
  <c r="DY237" i="80" s="1"/>
  <c r="DW237" i="80"/>
  <c r="DT237" i="80"/>
  <c r="DU237" i="80" s="1"/>
  <c r="DS237" i="80"/>
  <c r="DI237" i="80"/>
  <c r="DJ237" i="80" s="1"/>
  <c r="DF237" i="80"/>
  <c r="DG237" i="80" s="1"/>
  <c r="DE237" i="80"/>
  <c r="DB237" i="80"/>
  <c r="DC237" i="80" s="1"/>
  <c r="DA237" i="80"/>
  <c r="BV237" i="80"/>
  <c r="BP237" i="80"/>
  <c r="BJ237" i="80"/>
  <c r="BM237" i="80" s="1"/>
  <c r="BD237" i="80"/>
  <c r="AV237" i="80"/>
  <c r="AS237" i="80"/>
  <c r="AY237" i="80" s="1"/>
  <c r="AR237" i="80"/>
  <c r="AK237" i="80"/>
  <c r="AL237" i="80" s="1"/>
  <c r="AJ237" i="80"/>
  <c r="AM237" i="80" s="1"/>
  <c r="AE237" i="80"/>
  <c r="AD237" i="80"/>
  <c r="AZ237" i="80" s="1"/>
  <c r="AC237" i="80"/>
  <c r="AA237" i="80"/>
  <c r="EA236" i="80"/>
  <c r="EB236" i="80" s="1"/>
  <c r="DX236" i="80"/>
  <c r="DY236" i="80" s="1"/>
  <c r="DW236" i="80"/>
  <c r="DT236" i="80"/>
  <c r="DU236" i="80" s="1"/>
  <c r="DS236" i="80"/>
  <c r="DI236" i="80"/>
  <c r="DJ236" i="80" s="1"/>
  <c r="DM236" i="80" s="1"/>
  <c r="DF236" i="80"/>
  <c r="DG236" i="80" s="1"/>
  <c r="DE236" i="80"/>
  <c r="DB236" i="80"/>
  <c r="DC236" i="80" s="1"/>
  <c r="DA236" i="80"/>
  <c r="BV236" i="80"/>
  <c r="CB236" i="80" s="1"/>
  <c r="BP236" i="80"/>
  <c r="BS236" i="80" s="1"/>
  <c r="BJ236" i="80"/>
  <c r="BO236" i="80" s="1"/>
  <c r="BD236" i="80"/>
  <c r="BG236" i="80" s="1"/>
  <c r="AV236" i="80"/>
  <c r="AS236" i="80"/>
  <c r="AX236" i="80" s="1"/>
  <c r="AR236" i="80"/>
  <c r="AK236" i="80"/>
  <c r="AL236" i="80" s="1"/>
  <c r="AJ236" i="80"/>
  <c r="AM236" i="80" s="1"/>
  <c r="AD236" i="80"/>
  <c r="AE236" i="80" s="1"/>
  <c r="AC236" i="80"/>
  <c r="AA236" i="80"/>
  <c r="EA235" i="80"/>
  <c r="EB235" i="80" s="1"/>
  <c r="EE235" i="80" s="1"/>
  <c r="DX235" i="80"/>
  <c r="DY235" i="80" s="1"/>
  <c r="DW235" i="80"/>
  <c r="DT235" i="80"/>
  <c r="DU235" i="80" s="1"/>
  <c r="DS235" i="80"/>
  <c r="DI235" i="80"/>
  <c r="DJ235" i="80" s="1"/>
  <c r="DF235" i="80"/>
  <c r="DG235" i="80" s="1"/>
  <c r="DE235" i="80"/>
  <c r="DB235" i="80"/>
  <c r="DC235" i="80" s="1"/>
  <c r="DA235" i="80"/>
  <c r="BV235" i="80"/>
  <c r="BP235" i="80"/>
  <c r="BJ235" i="80"/>
  <c r="BO235" i="80" s="1"/>
  <c r="BD235" i="80"/>
  <c r="AV235" i="80"/>
  <c r="AS235" i="80"/>
  <c r="AX235" i="80" s="1"/>
  <c r="AR235" i="80"/>
  <c r="AK235" i="80"/>
  <c r="AL235" i="80" s="1"/>
  <c r="AJ235" i="80"/>
  <c r="AM235" i="80" s="1"/>
  <c r="AE235" i="80"/>
  <c r="AD235" i="80"/>
  <c r="AZ235" i="80" s="1"/>
  <c r="AC235" i="80"/>
  <c r="AA235" i="80"/>
  <c r="EA234" i="80"/>
  <c r="EB234" i="80" s="1"/>
  <c r="DX234" i="80"/>
  <c r="DY234" i="80" s="1"/>
  <c r="DW234" i="80"/>
  <c r="DT234" i="80"/>
  <c r="DU234" i="80" s="1"/>
  <c r="DS234" i="80"/>
  <c r="DI234" i="80"/>
  <c r="DJ234" i="80" s="1"/>
  <c r="DF234" i="80"/>
  <c r="DG234" i="80" s="1"/>
  <c r="DE234" i="80"/>
  <c r="DB234" i="80"/>
  <c r="DC234" i="80" s="1"/>
  <c r="DA234" i="80"/>
  <c r="BV234" i="80"/>
  <c r="BY234" i="80" s="1"/>
  <c r="BP234" i="80"/>
  <c r="BU234" i="80" s="1"/>
  <c r="BJ234" i="80"/>
  <c r="BM234" i="80" s="1"/>
  <c r="BD234" i="80"/>
  <c r="BI234" i="80" s="1"/>
  <c r="AV234" i="80"/>
  <c r="AS234" i="80"/>
  <c r="AR234" i="80"/>
  <c r="AK234" i="80"/>
  <c r="AL234" i="80" s="1"/>
  <c r="AJ234" i="80"/>
  <c r="AM234" i="80" s="1"/>
  <c r="AD234" i="80"/>
  <c r="AC234" i="80"/>
  <c r="AA234" i="80"/>
  <c r="EA233" i="80"/>
  <c r="EB233" i="80" s="1"/>
  <c r="DX233" i="80"/>
  <c r="DY233" i="80" s="1"/>
  <c r="DW233" i="80"/>
  <c r="DT233" i="80"/>
  <c r="DU233" i="80" s="1"/>
  <c r="DS233" i="80"/>
  <c r="DI233" i="80"/>
  <c r="DJ233" i="80" s="1"/>
  <c r="DF233" i="80"/>
  <c r="DG233" i="80" s="1"/>
  <c r="DE233" i="80"/>
  <c r="DB233" i="80"/>
  <c r="DC233" i="80" s="1"/>
  <c r="DA233" i="80"/>
  <c r="BV233" i="80"/>
  <c r="BX233" i="80" s="1"/>
  <c r="BP233" i="80"/>
  <c r="BT233" i="80" s="1"/>
  <c r="BJ233" i="80"/>
  <c r="BO233" i="80" s="1"/>
  <c r="BD233" i="80"/>
  <c r="AV233" i="80"/>
  <c r="AS233" i="80"/>
  <c r="AY233" i="80" s="1"/>
  <c r="AR233" i="80"/>
  <c r="AO233" i="80"/>
  <c r="AP233" i="80" s="1"/>
  <c r="AK233" i="80"/>
  <c r="AL233" i="80" s="1"/>
  <c r="AJ233" i="80"/>
  <c r="AM233" i="80" s="1"/>
  <c r="AE233" i="80"/>
  <c r="AD233" i="80"/>
  <c r="AZ233" i="80" s="1"/>
  <c r="AC233" i="80"/>
  <c r="AA233" i="80"/>
  <c r="EA232" i="80"/>
  <c r="EB232" i="80" s="1"/>
  <c r="DX232" i="80"/>
  <c r="DY232" i="80" s="1"/>
  <c r="DW232" i="80"/>
  <c r="DT232" i="80"/>
  <c r="DU232" i="80" s="1"/>
  <c r="DS232" i="80"/>
  <c r="DI232" i="80"/>
  <c r="DJ232" i="80" s="1"/>
  <c r="DM232" i="80" s="1"/>
  <c r="DF232" i="80"/>
  <c r="DG232" i="80" s="1"/>
  <c r="DE232" i="80"/>
  <c r="DB232" i="80"/>
  <c r="DC232" i="80" s="1"/>
  <c r="DA232" i="80"/>
  <c r="BV232" i="80"/>
  <c r="BP232" i="80"/>
  <c r="BS232" i="80" s="1"/>
  <c r="BJ232" i="80"/>
  <c r="BO232" i="80" s="1"/>
  <c r="BD232" i="80"/>
  <c r="BG232" i="80" s="1"/>
  <c r="AV232" i="80"/>
  <c r="AS232" i="80"/>
  <c r="AY232" i="80" s="1"/>
  <c r="AR232" i="80"/>
  <c r="AK232" i="80"/>
  <c r="AL232" i="80" s="1"/>
  <c r="AJ232" i="80"/>
  <c r="AM232" i="80" s="1"/>
  <c r="AD232" i="80"/>
  <c r="AE232" i="80" s="1"/>
  <c r="AC232" i="80"/>
  <c r="AA232" i="80"/>
  <c r="EA231" i="80"/>
  <c r="EB231" i="80" s="1"/>
  <c r="EE231" i="80" s="1"/>
  <c r="DX231" i="80"/>
  <c r="DY231" i="80" s="1"/>
  <c r="DW231" i="80"/>
  <c r="DT231" i="80"/>
  <c r="DU231" i="80" s="1"/>
  <c r="DS231" i="80"/>
  <c r="DI231" i="80"/>
  <c r="DJ231" i="80" s="1"/>
  <c r="DF231" i="80"/>
  <c r="DG231" i="80" s="1"/>
  <c r="DE231" i="80"/>
  <c r="DB231" i="80"/>
  <c r="DC231" i="80" s="1"/>
  <c r="DA231" i="80"/>
  <c r="BV231" i="80"/>
  <c r="BP231" i="80"/>
  <c r="BJ231" i="80"/>
  <c r="BO231" i="80" s="1"/>
  <c r="BD231" i="80"/>
  <c r="BF231" i="80" s="1"/>
  <c r="AV231" i="80"/>
  <c r="AS231" i="80"/>
  <c r="AR231" i="80"/>
  <c r="AK231" i="80"/>
  <c r="AL231" i="80" s="1"/>
  <c r="AJ231" i="80"/>
  <c r="AM231" i="80" s="1"/>
  <c r="AD231" i="80"/>
  <c r="AN231" i="80" s="1"/>
  <c r="AQ231" i="80" s="1"/>
  <c r="AC231" i="80"/>
  <c r="AA231" i="80"/>
  <c r="EA230" i="80"/>
  <c r="EB230" i="80" s="1"/>
  <c r="DX230" i="80"/>
  <c r="DY230" i="80" s="1"/>
  <c r="DW230" i="80"/>
  <c r="DT230" i="80"/>
  <c r="DU230" i="80" s="1"/>
  <c r="DS230" i="80"/>
  <c r="DI230" i="80"/>
  <c r="DJ230" i="80" s="1"/>
  <c r="DF230" i="80"/>
  <c r="DG230" i="80" s="1"/>
  <c r="DE230" i="80"/>
  <c r="DB230" i="80"/>
  <c r="DC230" i="80" s="1"/>
  <c r="DA230" i="80"/>
  <c r="BV230" i="80"/>
  <c r="BY230" i="80" s="1"/>
  <c r="BP230" i="80"/>
  <c r="BJ230" i="80"/>
  <c r="BM230" i="80" s="1"/>
  <c r="BD230" i="80"/>
  <c r="BI230" i="80" s="1"/>
  <c r="AV230" i="80"/>
  <c r="AS230" i="80"/>
  <c r="AR230" i="80"/>
  <c r="AK230" i="80"/>
  <c r="AL230" i="80" s="1"/>
  <c r="AJ230" i="80"/>
  <c r="AM230" i="80" s="1"/>
  <c r="AD230" i="80"/>
  <c r="AC230" i="80"/>
  <c r="AA230" i="80"/>
  <c r="EA229" i="80"/>
  <c r="EB229" i="80" s="1"/>
  <c r="DX229" i="80"/>
  <c r="DY229" i="80" s="1"/>
  <c r="DW229" i="80"/>
  <c r="DT229" i="80"/>
  <c r="DU229" i="80" s="1"/>
  <c r="DS229" i="80"/>
  <c r="DI229" i="80"/>
  <c r="DJ229" i="80" s="1"/>
  <c r="DF229" i="80"/>
  <c r="DG229" i="80" s="1"/>
  <c r="DE229" i="80"/>
  <c r="DB229" i="80"/>
  <c r="DC229" i="80" s="1"/>
  <c r="DA229" i="80"/>
  <c r="BV229" i="80"/>
  <c r="BP229" i="80"/>
  <c r="BU229" i="80" s="1"/>
  <c r="BJ229" i="80"/>
  <c r="BD229" i="80"/>
  <c r="AV229" i="80"/>
  <c r="AS229" i="80"/>
  <c r="AY229" i="80" s="1"/>
  <c r="AR229" i="80"/>
  <c r="AK229" i="80"/>
  <c r="AL229" i="80" s="1"/>
  <c r="AJ229" i="80"/>
  <c r="AM229" i="80" s="1"/>
  <c r="AE229" i="80"/>
  <c r="AD229" i="80"/>
  <c r="AZ229" i="80" s="1"/>
  <c r="AC229" i="80"/>
  <c r="AA229" i="80"/>
  <c r="EA228" i="80"/>
  <c r="EB228" i="80" s="1"/>
  <c r="DX228" i="80"/>
  <c r="DY228" i="80" s="1"/>
  <c r="DW228" i="80"/>
  <c r="DT228" i="80"/>
  <c r="DU228" i="80" s="1"/>
  <c r="DS228" i="80"/>
  <c r="DI228" i="80"/>
  <c r="DJ228" i="80" s="1"/>
  <c r="DM228" i="80" s="1"/>
  <c r="DF228" i="80"/>
  <c r="DG228" i="80" s="1"/>
  <c r="DE228" i="80"/>
  <c r="DB228" i="80"/>
  <c r="DC228" i="80" s="1"/>
  <c r="DA228" i="80"/>
  <c r="BV228" i="80"/>
  <c r="BP228" i="80"/>
  <c r="BS228" i="80" s="1"/>
  <c r="BJ228" i="80"/>
  <c r="BD228" i="80"/>
  <c r="BG228" i="80" s="1"/>
  <c r="AV228" i="80"/>
  <c r="AS228" i="80"/>
  <c r="AX228" i="80" s="1"/>
  <c r="AR228" i="80"/>
  <c r="AK228" i="80"/>
  <c r="AL228" i="80" s="1"/>
  <c r="AJ228" i="80"/>
  <c r="AM228" i="80" s="1"/>
  <c r="AD228" i="80"/>
  <c r="AE228" i="80" s="1"/>
  <c r="AC228" i="80"/>
  <c r="AA228" i="80"/>
  <c r="EA227" i="80"/>
  <c r="EB227" i="80" s="1"/>
  <c r="EE227" i="80" s="1"/>
  <c r="DX227" i="80"/>
  <c r="DY227" i="80" s="1"/>
  <c r="DW227" i="80"/>
  <c r="DT227" i="80"/>
  <c r="DU227" i="80" s="1"/>
  <c r="DS227" i="80"/>
  <c r="DI227" i="80"/>
  <c r="DJ227" i="80" s="1"/>
  <c r="DF227" i="80"/>
  <c r="DG227" i="80" s="1"/>
  <c r="DE227" i="80"/>
  <c r="DB227" i="80"/>
  <c r="DC227" i="80" s="1"/>
  <c r="DA227" i="80"/>
  <c r="BV227" i="80"/>
  <c r="CA227" i="80" s="1"/>
  <c r="BP227" i="80"/>
  <c r="BS227" i="80" s="1"/>
  <c r="BJ227" i="80"/>
  <c r="BD227" i="80"/>
  <c r="AV227" i="80"/>
  <c r="AS227" i="80"/>
  <c r="AX227" i="80" s="1"/>
  <c r="AR227" i="80"/>
  <c r="AK227" i="80"/>
  <c r="AL227" i="80" s="1"/>
  <c r="AJ227" i="80"/>
  <c r="AM227" i="80" s="1"/>
  <c r="AD227" i="80"/>
  <c r="AN227" i="80" s="1"/>
  <c r="AQ227" i="80" s="1"/>
  <c r="AC227" i="80"/>
  <c r="AA227" i="80"/>
  <c r="EA226" i="80"/>
  <c r="EB226" i="80" s="1"/>
  <c r="DX226" i="80"/>
  <c r="DY226" i="80" s="1"/>
  <c r="DW226" i="80"/>
  <c r="DT226" i="80"/>
  <c r="DU226" i="80" s="1"/>
  <c r="DS226" i="80"/>
  <c r="DI226" i="80"/>
  <c r="DJ226" i="80" s="1"/>
  <c r="DF226" i="80"/>
  <c r="DG226" i="80" s="1"/>
  <c r="DE226" i="80"/>
  <c r="DB226" i="80"/>
  <c r="DC226" i="80" s="1"/>
  <c r="DA226" i="80"/>
  <c r="BV226" i="80"/>
  <c r="BY226" i="80" s="1"/>
  <c r="BP226" i="80"/>
  <c r="BJ226" i="80"/>
  <c r="BM226" i="80" s="1"/>
  <c r="BD226" i="80"/>
  <c r="BI226" i="80" s="1"/>
  <c r="AV226" i="80"/>
  <c r="AS226" i="80"/>
  <c r="CK226" i="80" s="1"/>
  <c r="AR226" i="80"/>
  <c r="AK226" i="80"/>
  <c r="AL226" i="80" s="1"/>
  <c r="AJ226" i="80"/>
  <c r="AM226" i="80" s="1"/>
  <c r="AD226" i="80"/>
  <c r="AC226" i="80"/>
  <c r="AA226" i="80"/>
  <c r="EA225" i="80"/>
  <c r="EB225" i="80" s="1"/>
  <c r="DX225" i="80"/>
  <c r="DY225" i="80" s="1"/>
  <c r="DW225" i="80"/>
  <c r="DT225" i="80"/>
  <c r="DU225" i="80" s="1"/>
  <c r="DS225" i="80"/>
  <c r="DI225" i="80"/>
  <c r="DJ225" i="80" s="1"/>
  <c r="DF225" i="80"/>
  <c r="DG225" i="80" s="1"/>
  <c r="DE225" i="80"/>
  <c r="DB225" i="80"/>
  <c r="DC225" i="80" s="1"/>
  <c r="DA225" i="80"/>
  <c r="BV225" i="80"/>
  <c r="BP225" i="80"/>
  <c r="BU225" i="80" s="1"/>
  <c r="BJ225" i="80"/>
  <c r="BD225" i="80"/>
  <c r="AV225" i="80"/>
  <c r="AS225" i="80"/>
  <c r="AY225" i="80" s="1"/>
  <c r="AR225" i="80"/>
  <c r="AK225" i="80"/>
  <c r="AL225" i="80" s="1"/>
  <c r="AJ225" i="80"/>
  <c r="AM225" i="80" s="1"/>
  <c r="AE225" i="80"/>
  <c r="AD225" i="80"/>
  <c r="AZ225" i="80" s="1"/>
  <c r="AC225" i="80"/>
  <c r="AA225" i="80"/>
  <c r="EA224" i="80"/>
  <c r="EB224" i="80" s="1"/>
  <c r="DX224" i="80"/>
  <c r="DY224" i="80" s="1"/>
  <c r="DW224" i="80"/>
  <c r="DT224" i="80"/>
  <c r="DU224" i="80" s="1"/>
  <c r="DS224" i="80"/>
  <c r="DI224" i="80"/>
  <c r="DJ224" i="80" s="1"/>
  <c r="DM224" i="80" s="1"/>
  <c r="DF224" i="80"/>
  <c r="DG224" i="80" s="1"/>
  <c r="DE224" i="80"/>
  <c r="DB224" i="80"/>
  <c r="DC224" i="80" s="1"/>
  <c r="DA224" i="80"/>
  <c r="BV224" i="80"/>
  <c r="BP224" i="80"/>
  <c r="BS224" i="80" s="1"/>
  <c r="BJ224" i="80"/>
  <c r="BD224" i="80"/>
  <c r="BG224" i="80" s="1"/>
  <c r="AV224" i="80"/>
  <c r="AS224" i="80"/>
  <c r="AX224" i="80" s="1"/>
  <c r="AR224" i="80"/>
  <c r="AK224" i="80"/>
  <c r="AL224" i="80" s="1"/>
  <c r="AJ224" i="80"/>
  <c r="AM224" i="80" s="1"/>
  <c r="AD224" i="80"/>
  <c r="AE224" i="80" s="1"/>
  <c r="AC224" i="80"/>
  <c r="AA224" i="80"/>
  <c r="EA223" i="80"/>
  <c r="EB223" i="80" s="1"/>
  <c r="EE223" i="80" s="1"/>
  <c r="DX223" i="80"/>
  <c r="DY223" i="80" s="1"/>
  <c r="DW223" i="80"/>
  <c r="DT223" i="80"/>
  <c r="DU223" i="80" s="1"/>
  <c r="DS223" i="80"/>
  <c r="DI223" i="80"/>
  <c r="DJ223" i="80" s="1"/>
  <c r="DF223" i="80"/>
  <c r="DG223" i="80" s="1"/>
  <c r="DE223" i="80"/>
  <c r="DB223" i="80"/>
  <c r="DC223" i="80" s="1"/>
  <c r="DA223" i="80"/>
  <c r="BV223" i="80"/>
  <c r="BP223" i="80"/>
  <c r="BS223" i="80" s="1"/>
  <c r="BJ223" i="80"/>
  <c r="BD223" i="80"/>
  <c r="BG223" i="80" s="1"/>
  <c r="AV223" i="80"/>
  <c r="AS223" i="80"/>
  <c r="AR223" i="80"/>
  <c r="AK223" i="80"/>
  <c r="AL223" i="80" s="1"/>
  <c r="AJ223" i="80"/>
  <c r="AM223" i="80" s="1"/>
  <c r="AE223" i="80"/>
  <c r="AD223" i="80"/>
  <c r="AZ223" i="80" s="1"/>
  <c r="AC223" i="80"/>
  <c r="AA223" i="80"/>
  <c r="EA222" i="80"/>
  <c r="EB222" i="80" s="1"/>
  <c r="DX222" i="80"/>
  <c r="DY222" i="80" s="1"/>
  <c r="DW222" i="80"/>
  <c r="DT222" i="80"/>
  <c r="DU222" i="80" s="1"/>
  <c r="DS222" i="80"/>
  <c r="DI222" i="80"/>
  <c r="DJ222" i="80" s="1"/>
  <c r="DK222" i="80" s="1"/>
  <c r="DF222" i="80"/>
  <c r="DG222" i="80" s="1"/>
  <c r="DE222" i="80"/>
  <c r="DB222" i="80"/>
  <c r="DC222" i="80" s="1"/>
  <c r="DA222" i="80"/>
  <c r="BV222" i="80"/>
  <c r="BY222" i="80" s="1"/>
  <c r="BP222" i="80"/>
  <c r="BU222" i="80" s="1"/>
  <c r="BJ222" i="80"/>
  <c r="BM222" i="80" s="1"/>
  <c r="BD222" i="80"/>
  <c r="AV222" i="80"/>
  <c r="AS222" i="80"/>
  <c r="AT222" i="80" s="1"/>
  <c r="AR222" i="80"/>
  <c r="AK222" i="80"/>
  <c r="AL222" i="80" s="1"/>
  <c r="AJ222" i="80"/>
  <c r="AM222" i="80" s="1"/>
  <c r="AD222" i="80"/>
  <c r="AC222" i="80"/>
  <c r="AA222" i="80"/>
  <c r="EA221" i="80"/>
  <c r="EB221" i="80" s="1"/>
  <c r="EC221" i="80" s="1"/>
  <c r="DX221" i="80"/>
  <c r="DY221" i="80" s="1"/>
  <c r="DW221" i="80"/>
  <c r="DT221" i="80"/>
  <c r="DU221" i="80" s="1"/>
  <c r="DS221" i="80"/>
  <c r="DI221" i="80"/>
  <c r="DJ221" i="80" s="1"/>
  <c r="DF221" i="80"/>
  <c r="DG221" i="80" s="1"/>
  <c r="DE221" i="80"/>
  <c r="DB221" i="80"/>
  <c r="DC221" i="80" s="1"/>
  <c r="DA221" i="80"/>
  <c r="BV221" i="80"/>
  <c r="CR221" i="80" s="1"/>
  <c r="CX221" i="80" s="1"/>
  <c r="BP221" i="80"/>
  <c r="BJ221" i="80"/>
  <c r="BO221" i="80" s="1"/>
  <c r="BD221" i="80"/>
  <c r="BH221" i="80" s="1"/>
  <c r="AV221" i="80"/>
  <c r="AS221" i="80"/>
  <c r="AY221" i="80" s="1"/>
  <c r="AR221" i="80"/>
  <c r="AK221" i="80"/>
  <c r="AL221" i="80" s="1"/>
  <c r="AJ221" i="80"/>
  <c r="AM221" i="80" s="1"/>
  <c r="AD221" i="80"/>
  <c r="AZ221" i="80" s="1"/>
  <c r="AC221" i="80"/>
  <c r="AA221" i="80"/>
  <c r="EA220" i="80"/>
  <c r="EB220" i="80" s="1"/>
  <c r="DX220" i="80"/>
  <c r="DY220" i="80" s="1"/>
  <c r="DW220" i="80"/>
  <c r="DT220" i="80"/>
  <c r="DU220" i="80" s="1"/>
  <c r="DS220" i="80"/>
  <c r="DI220" i="80"/>
  <c r="DJ220" i="80" s="1"/>
  <c r="DM220" i="80" s="1"/>
  <c r="DF220" i="80"/>
  <c r="DG220" i="80" s="1"/>
  <c r="DE220" i="80"/>
  <c r="DB220" i="80"/>
  <c r="DC220" i="80" s="1"/>
  <c r="DA220" i="80"/>
  <c r="BV220" i="80"/>
  <c r="CB220" i="80" s="1"/>
  <c r="BP220" i="80"/>
  <c r="BS220" i="80" s="1"/>
  <c r="BJ220" i="80"/>
  <c r="BD220" i="80"/>
  <c r="BG220" i="80" s="1"/>
  <c r="AZ220" i="80"/>
  <c r="AV220" i="80"/>
  <c r="AS220" i="80"/>
  <c r="AY220" i="80" s="1"/>
  <c r="AR220" i="80"/>
  <c r="AN220" i="80"/>
  <c r="AQ220" i="80" s="1"/>
  <c r="AK220" i="80"/>
  <c r="AL220" i="80" s="1"/>
  <c r="AJ220" i="80"/>
  <c r="AM220" i="80" s="1"/>
  <c r="AD220" i="80"/>
  <c r="AE220" i="80" s="1"/>
  <c r="AC220" i="80"/>
  <c r="AA220" i="80"/>
  <c r="EA219" i="80"/>
  <c r="EB219" i="80" s="1"/>
  <c r="EE219" i="80" s="1"/>
  <c r="DX219" i="80"/>
  <c r="DY219" i="80" s="1"/>
  <c r="DW219" i="80"/>
  <c r="DT219" i="80"/>
  <c r="DU219" i="80" s="1"/>
  <c r="DS219" i="80"/>
  <c r="DI219" i="80"/>
  <c r="DJ219" i="80" s="1"/>
  <c r="DF219" i="80"/>
  <c r="DG219" i="80" s="1"/>
  <c r="DE219" i="80"/>
  <c r="DB219" i="80"/>
  <c r="DC219" i="80" s="1"/>
  <c r="DA219" i="80"/>
  <c r="BV219" i="80"/>
  <c r="BX219" i="80" s="1"/>
  <c r="BP219" i="80"/>
  <c r="BJ219" i="80"/>
  <c r="BK219" i="80" s="1"/>
  <c r="BD219" i="80"/>
  <c r="AV219" i="80"/>
  <c r="AS219" i="80"/>
  <c r="AR219" i="80"/>
  <c r="AK219" i="80"/>
  <c r="AL219" i="80" s="1"/>
  <c r="AJ219" i="80"/>
  <c r="AM219" i="80" s="1"/>
  <c r="AD219" i="80"/>
  <c r="AZ219" i="80" s="1"/>
  <c r="AC219" i="80"/>
  <c r="AA219" i="80"/>
  <c r="EA218" i="80"/>
  <c r="EB218" i="80" s="1"/>
  <c r="DX218" i="80"/>
  <c r="DY218" i="80" s="1"/>
  <c r="DW218" i="80"/>
  <c r="DT218" i="80"/>
  <c r="DU218" i="80" s="1"/>
  <c r="DS218" i="80"/>
  <c r="DI218" i="80"/>
  <c r="DJ218" i="80" s="1"/>
  <c r="DK218" i="80" s="1"/>
  <c r="DF218" i="80"/>
  <c r="DG218" i="80" s="1"/>
  <c r="DE218" i="80"/>
  <c r="DB218" i="80"/>
  <c r="DC218" i="80" s="1"/>
  <c r="DA218" i="80"/>
  <c r="BV218" i="80"/>
  <c r="BY218" i="80" s="1"/>
  <c r="BP218" i="80"/>
  <c r="BJ218" i="80"/>
  <c r="BM218" i="80" s="1"/>
  <c r="BD218" i="80"/>
  <c r="BI218" i="80" s="1"/>
  <c r="AV218" i="80"/>
  <c r="AS218" i="80"/>
  <c r="AR218" i="80"/>
  <c r="AK218" i="80"/>
  <c r="AL218" i="80" s="1"/>
  <c r="AJ218" i="80"/>
  <c r="AM218" i="80" s="1"/>
  <c r="AD218" i="80"/>
  <c r="AC218" i="80"/>
  <c r="AA218" i="80"/>
  <c r="EA217" i="80"/>
  <c r="EB217" i="80" s="1"/>
  <c r="DX217" i="80"/>
  <c r="DY217" i="80" s="1"/>
  <c r="DW217" i="80"/>
  <c r="DT217" i="80"/>
  <c r="DU217" i="80" s="1"/>
  <c r="DS217" i="80"/>
  <c r="DI217" i="80"/>
  <c r="DJ217" i="80" s="1"/>
  <c r="DF217" i="80"/>
  <c r="DG217" i="80" s="1"/>
  <c r="DE217" i="80"/>
  <c r="DB217" i="80"/>
  <c r="DC217" i="80" s="1"/>
  <c r="DA217" i="80"/>
  <c r="BV217" i="80"/>
  <c r="BW217" i="80" s="1"/>
  <c r="BP217" i="80"/>
  <c r="BJ217" i="80"/>
  <c r="BD217" i="80"/>
  <c r="BH217" i="80" s="1"/>
  <c r="AV217" i="80"/>
  <c r="AS217" i="80"/>
  <c r="AY217" i="80" s="1"/>
  <c r="AR217" i="80"/>
  <c r="AK217" i="80"/>
  <c r="AL217" i="80" s="1"/>
  <c r="AJ217" i="80"/>
  <c r="AM217" i="80" s="1"/>
  <c r="AD217" i="80"/>
  <c r="AZ217" i="80" s="1"/>
  <c r="AC217" i="80"/>
  <c r="AA217" i="80"/>
  <c r="EA216" i="80"/>
  <c r="EB216" i="80" s="1"/>
  <c r="DX216" i="80"/>
  <c r="DY216" i="80" s="1"/>
  <c r="DW216" i="80"/>
  <c r="DT216" i="80"/>
  <c r="DU216" i="80" s="1"/>
  <c r="DS216" i="80"/>
  <c r="DI216" i="80"/>
  <c r="DJ216" i="80" s="1"/>
  <c r="DM216" i="80" s="1"/>
  <c r="DF216" i="80"/>
  <c r="DG216" i="80" s="1"/>
  <c r="DE216" i="80"/>
  <c r="DB216" i="80"/>
  <c r="DC216" i="80" s="1"/>
  <c r="DA216" i="80"/>
  <c r="BV216" i="80"/>
  <c r="BX216" i="80" s="1"/>
  <c r="BP216" i="80"/>
  <c r="BS216" i="80" s="1"/>
  <c r="BJ216" i="80"/>
  <c r="BD216" i="80"/>
  <c r="BG216" i="80" s="1"/>
  <c r="AZ216" i="80"/>
  <c r="AV216" i="80"/>
  <c r="AS216" i="80"/>
  <c r="AT216" i="80" s="1"/>
  <c r="AR216" i="80"/>
  <c r="AN216" i="80"/>
  <c r="AQ216" i="80" s="1"/>
  <c r="AK216" i="80"/>
  <c r="AL216" i="80" s="1"/>
  <c r="AJ216" i="80"/>
  <c r="AM216" i="80" s="1"/>
  <c r="AD216" i="80"/>
  <c r="AE216" i="80" s="1"/>
  <c r="AC216" i="80"/>
  <c r="AA216" i="80"/>
  <c r="EA215" i="80"/>
  <c r="EB215" i="80" s="1"/>
  <c r="EE215" i="80" s="1"/>
  <c r="DX215" i="80"/>
  <c r="DY215" i="80" s="1"/>
  <c r="DW215" i="80"/>
  <c r="DT215" i="80"/>
  <c r="DU215" i="80" s="1"/>
  <c r="DS215" i="80"/>
  <c r="DI215" i="80"/>
  <c r="DJ215" i="80" s="1"/>
  <c r="DF215" i="80"/>
  <c r="DG215" i="80" s="1"/>
  <c r="DE215" i="80"/>
  <c r="DB215" i="80"/>
  <c r="DC215" i="80" s="1"/>
  <c r="DA215" i="80"/>
  <c r="BV215" i="80"/>
  <c r="BZ215" i="80" s="1"/>
  <c r="BP215" i="80"/>
  <c r="BJ215" i="80"/>
  <c r="BL215" i="80" s="1"/>
  <c r="BD215" i="80"/>
  <c r="BF215" i="80" s="1"/>
  <c r="AV215" i="80"/>
  <c r="AS215" i="80"/>
  <c r="AX215" i="80" s="1"/>
  <c r="AR215" i="80"/>
  <c r="AK215" i="80"/>
  <c r="AL215" i="80" s="1"/>
  <c r="AJ215" i="80"/>
  <c r="AM215" i="80" s="1"/>
  <c r="AD215" i="80"/>
  <c r="AZ215" i="80" s="1"/>
  <c r="AC215" i="80"/>
  <c r="AA215" i="80"/>
  <c r="EA214" i="80"/>
  <c r="EB214" i="80" s="1"/>
  <c r="DX214" i="80"/>
  <c r="DY214" i="80" s="1"/>
  <c r="DW214" i="80"/>
  <c r="DT214" i="80"/>
  <c r="DU214" i="80" s="1"/>
  <c r="DS214" i="80"/>
  <c r="DI214" i="80"/>
  <c r="DJ214" i="80" s="1"/>
  <c r="DF214" i="80"/>
  <c r="DG214" i="80" s="1"/>
  <c r="DE214" i="80"/>
  <c r="DB214" i="80"/>
  <c r="DC214" i="80" s="1"/>
  <c r="DA214" i="80"/>
  <c r="BV214" i="80"/>
  <c r="BY214" i="80" s="1"/>
  <c r="BP214" i="80"/>
  <c r="BU214" i="80" s="1"/>
  <c r="BJ214" i="80"/>
  <c r="BM214" i="80" s="1"/>
  <c r="BD214" i="80"/>
  <c r="BI214" i="80" s="1"/>
  <c r="AV214" i="80"/>
  <c r="AS214" i="80"/>
  <c r="AR214" i="80"/>
  <c r="AK214" i="80"/>
  <c r="AL214" i="80" s="1"/>
  <c r="AJ214" i="80"/>
  <c r="AM214" i="80" s="1"/>
  <c r="AD214" i="80"/>
  <c r="AC214" i="80"/>
  <c r="AA214" i="80"/>
  <c r="EA213" i="80"/>
  <c r="EB213" i="80" s="1"/>
  <c r="DX213" i="80"/>
  <c r="DY213" i="80" s="1"/>
  <c r="DW213" i="80"/>
  <c r="DT213" i="80"/>
  <c r="DU213" i="80" s="1"/>
  <c r="DS213" i="80"/>
  <c r="DI213" i="80"/>
  <c r="DJ213" i="80" s="1"/>
  <c r="DF213" i="80"/>
  <c r="DG213" i="80" s="1"/>
  <c r="DE213" i="80"/>
  <c r="DB213" i="80"/>
  <c r="DC213" i="80" s="1"/>
  <c r="DA213" i="80"/>
  <c r="BV213" i="80"/>
  <c r="BW213" i="80" s="1"/>
  <c r="BP213" i="80"/>
  <c r="BJ213" i="80"/>
  <c r="BD213" i="80"/>
  <c r="AV213" i="80"/>
  <c r="AS213" i="80"/>
  <c r="AY213" i="80" s="1"/>
  <c r="AR213" i="80"/>
  <c r="AK213" i="80"/>
  <c r="AL213" i="80" s="1"/>
  <c r="AJ213" i="80"/>
  <c r="AM213" i="80" s="1"/>
  <c r="AE213" i="80"/>
  <c r="AD213" i="80"/>
  <c r="AZ213" i="80" s="1"/>
  <c r="AC213" i="80"/>
  <c r="AA213" i="80"/>
  <c r="EA212" i="80"/>
  <c r="EB212" i="80" s="1"/>
  <c r="DX212" i="80"/>
  <c r="DY212" i="80" s="1"/>
  <c r="DW212" i="80"/>
  <c r="DT212" i="80"/>
  <c r="DU212" i="80" s="1"/>
  <c r="DS212" i="80"/>
  <c r="DI212" i="80"/>
  <c r="DJ212" i="80" s="1"/>
  <c r="DM212" i="80" s="1"/>
  <c r="DF212" i="80"/>
  <c r="DG212" i="80" s="1"/>
  <c r="DE212" i="80"/>
  <c r="DB212" i="80"/>
  <c r="DC212" i="80" s="1"/>
  <c r="DA212" i="80"/>
  <c r="BV212" i="80"/>
  <c r="BX212" i="80" s="1"/>
  <c r="BP212" i="80"/>
  <c r="BS212" i="80" s="1"/>
  <c r="BJ212" i="80"/>
  <c r="BD212" i="80"/>
  <c r="BG212" i="80" s="1"/>
  <c r="AV212" i="80"/>
  <c r="AS212" i="80"/>
  <c r="AR212" i="80"/>
  <c r="AK212" i="80"/>
  <c r="AL212" i="80" s="1"/>
  <c r="AJ212" i="80"/>
  <c r="AM212" i="80" s="1"/>
  <c r="AD212" i="80"/>
  <c r="AE212" i="80" s="1"/>
  <c r="AC212" i="80"/>
  <c r="AA212" i="80"/>
  <c r="EA211" i="80"/>
  <c r="EB211" i="80" s="1"/>
  <c r="EE211" i="80" s="1"/>
  <c r="DX211" i="80"/>
  <c r="DY211" i="80" s="1"/>
  <c r="DW211" i="80"/>
  <c r="DT211" i="80"/>
  <c r="DU211" i="80" s="1"/>
  <c r="DS211" i="80"/>
  <c r="DI211" i="80"/>
  <c r="DJ211" i="80" s="1"/>
  <c r="DF211" i="80"/>
  <c r="DG211" i="80" s="1"/>
  <c r="DE211" i="80"/>
  <c r="DB211" i="80"/>
  <c r="DC211" i="80" s="1"/>
  <c r="DA211" i="80"/>
  <c r="BV211" i="80"/>
  <c r="BP211" i="80"/>
  <c r="BJ211" i="80"/>
  <c r="BO211" i="80" s="1"/>
  <c r="BD211" i="80"/>
  <c r="AV211" i="80"/>
  <c r="AS211" i="80"/>
  <c r="AU211" i="80" s="1"/>
  <c r="AR211" i="80"/>
  <c r="AK211" i="80"/>
  <c r="AL211" i="80" s="1"/>
  <c r="AJ211" i="80"/>
  <c r="AM211" i="80" s="1"/>
  <c r="AD211" i="80"/>
  <c r="AZ211" i="80" s="1"/>
  <c r="AC211" i="80"/>
  <c r="AA211" i="80"/>
  <c r="EA210" i="80"/>
  <c r="EB210" i="80" s="1"/>
  <c r="DX210" i="80"/>
  <c r="DY210" i="80" s="1"/>
  <c r="DW210" i="80"/>
  <c r="DT210" i="80"/>
  <c r="DU210" i="80" s="1"/>
  <c r="DS210" i="80"/>
  <c r="DI210" i="80"/>
  <c r="DJ210" i="80" s="1"/>
  <c r="DK210" i="80" s="1"/>
  <c r="DF210" i="80"/>
  <c r="DG210" i="80" s="1"/>
  <c r="DE210" i="80"/>
  <c r="DB210" i="80"/>
  <c r="DC210" i="80" s="1"/>
  <c r="DA210" i="80"/>
  <c r="BV210" i="80"/>
  <c r="BY210" i="80" s="1"/>
  <c r="BP210" i="80"/>
  <c r="BU210" i="80" s="1"/>
  <c r="BJ210" i="80"/>
  <c r="BM210" i="80" s="1"/>
  <c r="BD210" i="80"/>
  <c r="BI210" i="80" s="1"/>
  <c r="AV210" i="80"/>
  <c r="AS210" i="80"/>
  <c r="AR210" i="80"/>
  <c r="AK210" i="80"/>
  <c r="AL210" i="80" s="1"/>
  <c r="AJ210" i="80"/>
  <c r="AM210" i="80" s="1"/>
  <c r="AD210" i="80"/>
  <c r="AC210" i="80"/>
  <c r="AA210" i="80"/>
  <c r="EA209" i="80"/>
  <c r="EB209" i="80" s="1"/>
  <c r="DX209" i="80"/>
  <c r="DY209" i="80" s="1"/>
  <c r="DW209" i="80"/>
  <c r="DT209" i="80"/>
  <c r="DU209" i="80" s="1"/>
  <c r="DS209" i="80"/>
  <c r="DI209" i="80"/>
  <c r="DJ209" i="80" s="1"/>
  <c r="DF209" i="80"/>
  <c r="DG209" i="80" s="1"/>
  <c r="DE209" i="80"/>
  <c r="DB209" i="80"/>
  <c r="DC209" i="80" s="1"/>
  <c r="DA209" i="80"/>
  <c r="BV209" i="80"/>
  <c r="BP209" i="80"/>
  <c r="BQ209" i="80" s="1"/>
  <c r="BJ209" i="80"/>
  <c r="BD209" i="80"/>
  <c r="AV209" i="80"/>
  <c r="AS209" i="80"/>
  <c r="AY209" i="80" s="1"/>
  <c r="AR209" i="80"/>
  <c r="AK209" i="80"/>
  <c r="AL209" i="80" s="1"/>
  <c r="AJ209" i="80"/>
  <c r="AM209" i="80" s="1"/>
  <c r="AD209" i="80"/>
  <c r="AZ209" i="80" s="1"/>
  <c r="AC209" i="80"/>
  <c r="AA209" i="80"/>
  <c r="EA208" i="80"/>
  <c r="EB208" i="80" s="1"/>
  <c r="DX208" i="80"/>
  <c r="DY208" i="80" s="1"/>
  <c r="DW208" i="80"/>
  <c r="DT208" i="80"/>
  <c r="DU208" i="80" s="1"/>
  <c r="DS208" i="80"/>
  <c r="DI208" i="80"/>
  <c r="DJ208" i="80" s="1"/>
  <c r="DM208" i="80" s="1"/>
  <c r="DF208" i="80"/>
  <c r="DG208" i="80" s="1"/>
  <c r="DE208" i="80"/>
  <c r="DB208" i="80"/>
  <c r="DC208" i="80" s="1"/>
  <c r="DA208" i="80"/>
  <c r="BV208" i="80"/>
  <c r="BP208" i="80"/>
  <c r="BS208" i="80" s="1"/>
  <c r="BJ208" i="80"/>
  <c r="BD208" i="80"/>
  <c r="BG208" i="80" s="1"/>
  <c r="AV208" i="80"/>
  <c r="AS208" i="80"/>
  <c r="AX208" i="80" s="1"/>
  <c r="AR208" i="80"/>
  <c r="AK208" i="80"/>
  <c r="AL208" i="80" s="1"/>
  <c r="AJ208" i="80"/>
  <c r="AM208" i="80" s="1"/>
  <c r="AD208" i="80"/>
  <c r="AE208" i="80" s="1"/>
  <c r="AC208" i="80"/>
  <c r="AA208" i="80"/>
  <c r="EA207" i="80"/>
  <c r="EB207" i="80" s="1"/>
  <c r="EE207" i="80" s="1"/>
  <c r="DX207" i="80"/>
  <c r="DY207" i="80" s="1"/>
  <c r="DW207" i="80"/>
  <c r="DT207" i="80"/>
  <c r="DU207" i="80" s="1"/>
  <c r="DS207" i="80"/>
  <c r="DI207" i="80"/>
  <c r="DJ207" i="80" s="1"/>
  <c r="DF207" i="80"/>
  <c r="DG207" i="80" s="1"/>
  <c r="DE207" i="80"/>
  <c r="DB207" i="80"/>
  <c r="DC207" i="80" s="1"/>
  <c r="DA207" i="80"/>
  <c r="BV207" i="80"/>
  <c r="CA207" i="80" s="1"/>
  <c r="BP207" i="80"/>
  <c r="BJ207" i="80"/>
  <c r="BO207" i="80" s="1"/>
  <c r="BD207" i="80"/>
  <c r="AV207" i="80"/>
  <c r="AS207" i="80"/>
  <c r="AY207" i="80" s="1"/>
  <c r="AR207" i="80"/>
  <c r="AK207" i="80"/>
  <c r="AL207" i="80" s="1"/>
  <c r="AJ207" i="80"/>
  <c r="AM207" i="80" s="1"/>
  <c r="AD207" i="80"/>
  <c r="AZ207" i="80" s="1"/>
  <c r="AC207" i="80"/>
  <c r="AA207" i="80"/>
  <c r="EA206" i="80"/>
  <c r="EB206" i="80" s="1"/>
  <c r="DX206" i="80"/>
  <c r="DY206" i="80" s="1"/>
  <c r="DW206" i="80"/>
  <c r="DT206" i="80"/>
  <c r="DU206" i="80" s="1"/>
  <c r="DS206" i="80"/>
  <c r="DI206" i="80"/>
  <c r="DJ206" i="80" s="1"/>
  <c r="DF206" i="80"/>
  <c r="DG206" i="80" s="1"/>
  <c r="DE206" i="80"/>
  <c r="DB206" i="80"/>
  <c r="DC206" i="80" s="1"/>
  <c r="DA206" i="80"/>
  <c r="BV206" i="80"/>
  <c r="BY206" i="80" s="1"/>
  <c r="BP206" i="80"/>
  <c r="BJ206" i="80"/>
  <c r="BM206" i="80" s="1"/>
  <c r="BD206" i="80"/>
  <c r="BI206" i="80" s="1"/>
  <c r="AV206" i="80"/>
  <c r="AS206" i="80"/>
  <c r="AR206" i="80"/>
  <c r="AK206" i="80"/>
  <c r="AL206" i="80" s="1"/>
  <c r="AJ206" i="80"/>
  <c r="AM206" i="80" s="1"/>
  <c r="AD206" i="80"/>
  <c r="AC206" i="80"/>
  <c r="AA206" i="80"/>
  <c r="EA205" i="80"/>
  <c r="EB205" i="80" s="1"/>
  <c r="EC205" i="80" s="1"/>
  <c r="DX205" i="80"/>
  <c r="DY205" i="80" s="1"/>
  <c r="DW205" i="80"/>
  <c r="DT205" i="80"/>
  <c r="DU205" i="80" s="1"/>
  <c r="DS205" i="80"/>
  <c r="DI205" i="80"/>
  <c r="DJ205" i="80" s="1"/>
  <c r="DF205" i="80"/>
  <c r="DG205" i="80" s="1"/>
  <c r="DE205" i="80"/>
  <c r="DB205" i="80"/>
  <c r="DC205" i="80" s="1"/>
  <c r="DA205" i="80"/>
  <c r="BV205" i="80"/>
  <c r="BP205" i="80"/>
  <c r="BU205" i="80" s="1"/>
  <c r="BJ205" i="80"/>
  <c r="BD205" i="80"/>
  <c r="BH205" i="80" s="1"/>
  <c r="AV205" i="80"/>
  <c r="AS205" i="80"/>
  <c r="AY205" i="80" s="1"/>
  <c r="AR205" i="80"/>
  <c r="AK205" i="80"/>
  <c r="AL205" i="80" s="1"/>
  <c r="AJ205" i="80"/>
  <c r="AM205" i="80" s="1"/>
  <c r="AD205" i="80"/>
  <c r="AZ205" i="80" s="1"/>
  <c r="AC205" i="80"/>
  <c r="AA205" i="80"/>
  <c r="EA204" i="80"/>
  <c r="EB204" i="80" s="1"/>
  <c r="DX204" i="80"/>
  <c r="DY204" i="80" s="1"/>
  <c r="DW204" i="80"/>
  <c r="DT204" i="80"/>
  <c r="DU204" i="80" s="1"/>
  <c r="DS204" i="80"/>
  <c r="DI204" i="80"/>
  <c r="DJ204" i="80" s="1"/>
  <c r="DM204" i="80" s="1"/>
  <c r="DF204" i="80"/>
  <c r="DG204" i="80" s="1"/>
  <c r="DE204" i="80"/>
  <c r="DB204" i="80"/>
  <c r="DC204" i="80" s="1"/>
  <c r="DA204" i="80"/>
  <c r="BV204" i="80"/>
  <c r="BP204" i="80"/>
  <c r="BS204" i="80" s="1"/>
  <c r="BJ204" i="80"/>
  <c r="BD204" i="80"/>
  <c r="BG204" i="80" s="1"/>
  <c r="AZ204" i="80"/>
  <c r="AV204" i="80"/>
  <c r="AS204" i="80"/>
  <c r="AT204" i="80" s="1"/>
  <c r="AR204" i="80"/>
  <c r="AN204" i="80"/>
  <c r="AQ204" i="80" s="1"/>
  <c r="AK204" i="80"/>
  <c r="AL204" i="80" s="1"/>
  <c r="AJ204" i="80"/>
  <c r="AM204" i="80" s="1"/>
  <c r="AD204" i="80"/>
  <c r="AE204" i="80" s="1"/>
  <c r="AC204" i="80"/>
  <c r="AA204" i="80"/>
  <c r="EA203" i="80"/>
  <c r="EB203" i="80" s="1"/>
  <c r="EE203" i="80" s="1"/>
  <c r="DX203" i="80"/>
  <c r="DY203" i="80" s="1"/>
  <c r="DW203" i="80"/>
  <c r="DT203" i="80"/>
  <c r="DU203" i="80" s="1"/>
  <c r="DS203" i="80"/>
  <c r="DI203" i="80"/>
  <c r="DJ203" i="80" s="1"/>
  <c r="DF203" i="80"/>
  <c r="DG203" i="80" s="1"/>
  <c r="DE203" i="80"/>
  <c r="DB203" i="80"/>
  <c r="DC203" i="80" s="1"/>
  <c r="DA203" i="80"/>
  <c r="BV203" i="80"/>
  <c r="BP203" i="80"/>
  <c r="BS203" i="80" s="1"/>
  <c r="BJ203" i="80"/>
  <c r="BO203" i="80" s="1"/>
  <c r="BD203" i="80"/>
  <c r="AZ203" i="80"/>
  <c r="AV203" i="80"/>
  <c r="AS203" i="80"/>
  <c r="AU203" i="80" s="1"/>
  <c r="AR203" i="80"/>
  <c r="AO203" i="80"/>
  <c r="AP203" i="80" s="1"/>
  <c r="AK203" i="80"/>
  <c r="AL203" i="80" s="1"/>
  <c r="AJ203" i="80"/>
  <c r="AM203" i="80" s="1"/>
  <c r="AE203" i="80"/>
  <c r="AD203" i="80"/>
  <c r="AN203" i="80" s="1"/>
  <c r="AQ203" i="80" s="1"/>
  <c r="AC203" i="80"/>
  <c r="AA203" i="80"/>
  <c r="EA202" i="80"/>
  <c r="EB202" i="80" s="1"/>
  <c r="DX202" i="80"/>
  <c r="DY202" i="80" s="1"/>
  <c r="DW202" i="80"/>
  <c r="DT202" i="80"/>
  <c r="DU202" i="80" s="1"/>
  <c r="DS202" i="80"/>
  <c r="DI202" i="80"/>
  <c r="DJ202" i="80" s="1"/>
  <c r="DF202" i="80"/>
  <c r="DG202" i="80" s="1"/>
  <c r="DE202" i="80"/>
  <c r="DB202" i="80"/>
  <c r="DC202" i="80" s="1"/>
  <c r="DA202" i="80"/>
  <c r="BV202" i="80"/>
  <c r="BY202" i="80" s="1"/>
  <c r="BP202" i="80"/>
  <c r="BU202" i="80" s="1"/>
  <c r="BJ202" i="80"/>
  <c r="BM202" i="80" s="1"/>
  <c r="BD202" i="80"/>
  <c r="AV202" i="80"/>
  <c r="AS202" i="80"/>
  <c r="AT202" i="80" s="1"/>
  <c r="AR202" i="80"/>
  <c r="AK202" i="80"/>
  <c r="AL202" i="80" s="1"/>
  <c r="AJ202" i="80"/>
  <c r="AM202" i="80" s="1"/>
  <c r="AD202" i="80"/>
  <c r="AC202" i="80"/>
  <c r="AA202" i="80"/>
  <c r="EA201" i="80"/>
  <c r="EB201" i="80" s="1"/>
  <c r="DX201" i="80"/>
  <c r="DY201" i="80" s="1"/>
  <c r="DW201" i="80"/>
  <c r="DT201" i="80"/>
  <c r="DU201" i="80" s="1"/>
  <c r="DS201" i="80"/>
  <c r="DI201" i="80"/>
  <c r="DJ201" i="80" s="1"/>
  <c r="DF201" i="80"/>
  <c r="DG201" i="80" s="1"/>
  <c r="DE201" i="80"/>
  <c r="DB201" i="80"/>
  <c r="DC201" i="80" s="1"/>
  <c r="DA201" i="80"/>
  <c r="BV201" i="80"/>
  <c r="BP201" i="80"/>
  <c r="BU201" i="80" s="1"/>
  <c r="BJ201" i="80"/>
  <c r="BD201" i="80"/>
  <c r="BH201" i="80" s="1"/>
  <c r="AV201" i="80"/>
  <c r="AS201" i="80"/>
  <c r="AY201" i="80" s="1"/>
  <c r="AR201" i="80"/>
  <c r="AK201" i="80"/>
  <c r="AL201" i="80" s="1"/>
  <c r="AJ201" i="80"/>
  <c r="AM201" i="80" s="1"/>
  <c r="AD201" i="80"/>
  <c r="AZ201" i="80" s="1"/>
  <c r="AC201" i="80"/>
  <c r="AA201" i="80"/>
  <c r="EA200" i="80"/>
  <c r="EB200" i="80" s="1"/>
  <c r="DX200" i="80"/>
  <c r="DY200" i="80" s="1"/>
  <c r="DW200" i="80"/>
  <c r="DT200" i="80"/>
  <c r="DU200" i="80" s="1"/>
  <c r="DS200" i="80"/>
  <c r="DI200" i="80"/>
  <c r="DJ200" i="80" s="1"/>
  <c r="DM200" i="80" s="1"/>
  <c r="DF200" i="80"/>
  <c r="DG200" i="80" s="1"/>
  <c r="DE200" i="80"/>
  <c r="DB200" i="80"/>
  <c r="DC200" i="80" s="1"/>
  <c r="DA200" i="80"/>
  <c r="BV200" i="80"/>
  <c r="BP200" i="80"/>
  <c r="BS200" i="80" s="1"/>
  <c r="BJ200" i="80"/>
  <c r="BD200" i="80"/>
  <c r="BG200" i="80" s="1"/>
  <c r="AZ200" i="80"/>
  <c r="AV200" i="80"/>
  <c r="AS200" i="80"/>
  <c r="AR200" i="80"/>
  <c r="AN200" i="80"/>
  <c r="AQ200" i="80" s="1"/>
  <c r="AK200" i="80"/>
  <c r="AL200" i="80" s="1"/>
  <c r="AJ200" i="80"/>
  <c r="AM200" i="80" s="1"/>
  <c r="AD200" i="80"/>
  <c r="AE200" i="80" s="1"/>
  <c r="AC200" i="80"/>
  <c r="AA200" i="80"/>
  <c r="EA199" i="80"/>
  <c r="EB199" i="80" s="1"/>
  <c r="EE199" i="80" s="1"/>
  <c r="DX199" i="80"/>
  <c r="DY199" i="80" s="1"/>
  <c r="DW199" i="80"/>
  <c r="DT199" i="80"/>
  <c r="DU199" i="80" s="1"/>
  <c r="DS199" i="80"/>
  <c r="DI199" i="80"/>
  <c r="DJ199" i="80" s="1"/>
  <c r="DF199" i="80"/>
  <c r="DG199" i="80" s="1"/>
  <c r="DE199" i="80"/>
  <c r="DB199" i="80"/>
  <c r="DC199" i="80" s="1"/>
  <c r="DA199" i="80"/>
  <c r="BV199" i="80"/>
  <c r="BP199" i="80"/>
  <c r="BU199" i="80" s="1"/>
  <c r="BJ199" i="80"/>
  <c r="BD199" i="80"/>
  <c r="BF199" i="80" s="1"/>
  <c r="AV199" i="80"/>
  <c r="AS199" i="80"/>
  <c r="AU199" i="80" s="1"/>
  <c r="AR199" i="80"/>
  <c r="AK199" i="80"/>
  <c r="AL199" i="80" s="1"/>
  <c r="AJ199" i="80"/>
  <c r="AM199" i="80" s="1"/>
  <c r="AD199" i="80"/>
  <c r="AZ199" i="80" s="1"/>
  <c r="AC199" i="80"/>
  <c r="AA199" i="80"/>
  <c r="EA198" i="80"/>
  <c r="EB198" i="80" s="1"/>
  <c r="DX198" i="80"/>
  <c r="DY198" i="80" s="1"/>
  <c r="DW198" i="80"/>
  <c r="DT198" i="80"/>
  <c r="DU198" i="80" s="1"/>
  <c r="DS198" i="80"/>
  <c r="DI198" i="80"/>
  <c r="DJ198" i="80" s="1"/>
  <c r="DF198" i="80"/>
  <c r="DG198" i="80" s="1"/>
  <c r="DE198" i="80"/>
  <c r="DB198" i="80"/>
  <c r="DC198" i="80" s="1"/>
  <c r="DA198" i="80"/>
  <c r="BV198" i="80"/>
  <c r="BY198" i="80" s="1"/>
  <c r="BP198" i="80"/>
  <c r="BU198" i="80" s="1"/>
  <c r="BJ198" i="80"/>
  <c r="BM198" i="80" s="1"/>
  <c r="BD198" i="80"/>
  <c r="AV198" i="80"/>
  <c r="AS198" i="80"/>
  <c r="AR198" i="80"/>
  <c r="AK198" i="80"/>
  <c r="AL198" i="80" s="1"/>
  <c r="AJ198" i="80"/>
  <c r="AM198" i="80" s="1"/>
  <c r="AD198" i="80"/>
  <c r="AC198" i="80"/>
  <c r="AA198" i="80"/>
  <c r="EA197" i="80"/>
  <c r="EB197" i="80" s="1"/>
  <c r="EC197" i="80" s="1"/>
  <c r="DX197" i="80"/>
  <c r="DY197" i="80" s="1"/>
  <c r="DW197" i="80"/>
  <c r="DT197" i="80"/>
  <c r="DU197" i="80" s="1"/>
  <c r="DS197" i="80"/>
  <c r="DI197" i="80"/>
  <c r="DJ197" i="80" s="1"/>
  <c r="DF197" i="80"/>
  <c r="DG197" i="80" s="1"/>
  <c r="DE197" i="80"/>
  <c r="DB197" i="80"/>
  <c r="DC197" i="80" s="1"/>
  <c r="DA197" i="80"/>
  <c r="BV197" i="80"/>
  <c r="CB197" i="80" s="1"/>
  <c r="BP197" i="80"/>
  <c r="BT197" i="80" s="1"/>
  <c r="BJ197" i="80"/>
  <c r="BL197" i="80" s="1"/>
  <c r="BD197" i="80"/>
  <c r="BH197" i="80" s="1"/>
  <c r="AV197" i="80"/>
  <c r="AS197" i="80"/>
  <c r="AY197" i="80" s="1"/>
  <c r="AR197" i="80"/>
  <c r="AK197" i="80"/>
  <c r="AL197" i="80" s="1"/>
  <c r="AJ197" i="80"/>
  <c r="AM197" i="80" s="1"/>
  <c r="AD197" i="80"/>
  <c r="AZ197" i="80" s="1"/>
  <c r="AC197" i="80"/>
  <c r="AA197" i="80"/>
  <c r="EA196" i="80"/>
  <c r="EB196" i="80" s="1"/>
  <c r="DX196" i="80"/>
  <c r="DY196" i="80" s="1"/>
  <c r="DW196" i="80"/>
  <c r="DT196" i="80"/>
  <c r="DU196" i="80" s="1"/>
  <c r="DS196" i="80"/>
  <c r="DI196" i="80"/>
  <c r="DJ196" i="80" s="1"/>
  <c r="DM196" i="80" s="1"/>
  <c r="DF196" i="80"/>
  <c r="DG196" i="80" s="1"/>
  <c r="DE196" i="80"/>
  <c r="DB196" i="80"/>
  <c r="DC196" i="80" s="1"/>
  <c r="DA196" i="80"/>
  <c r="BV196" i="80"/>
  <c r="BP196" i="80"/>
  <c r="BS196" i="80" s="1"/>
  <c r="BJ196" i="80"/>
  <c r="BO196" i="80" s="1"/>
  <c r="BD196" i="80"/>
  <c r="BG196" i="80" s="1"/>
  <c r="AZ196" i="80"/>
  <c r="AV196" i="80"/>
  <c r="AS196" i="80"/>
  <c r="AX196" i="80" s="1"/>
  <c r="AR196" i="80"/>
  <c r="AN196" i="80"/>
  <c r="AQ196" i="80" s="1"/>
  <c r="AK196" i="80"/>
  <c r="AL196" i="80" s="1"/>
  <c r="AJ196" i="80"/>
  <c r="AM196" i="80" s="1"/>
  <c r="AD196" i="80"/>
  <c r="AE196" i="80" s="1"/>
  <c r="AC196" i="80"/>
  <c r="AA196" i="80"/>
  <c r="EA195" i="80"/>
  <c r="EB195" i="80" s="1"/>
  <c r="EE195" i="80" s="1"/>
  <c r="DX195" i="80"/>
  <c r="DY195" i="80" s="1"/>
  <c r="DW195" i="80"/>
  <c r="DT195" i="80"/>
  <c r="DU195" i="80" s="1"/>
  <c r="DS195" i="80"/>
  <c r="DI195" i="80"/>
  <c r="DJ195" i="80" s="1"/>
  <c r="DF195" i="80"/>
  <c r="DG195" i="80" s="1"/>
  <c r="DE195" i="80"/>
  <c r="DB195" i="80"/>
  <c r="DC195" i="80" s="1"/>
  <c r="DA195" i="80"/>
  <c r="BV195" i="80"/>
  <c r="BP195" i="80"/>
  <c r="BU195" i="80" s="1"/>
  <c r="BJ195" i="80"/>
  <c r="BO195" i="80" s="1"/>
  <c r="BD195" i="80"/>
  <c r="BF195" i="80" s="1"/>
  <c r="BC195" i="80"/>
  <c r="AV195" i="80"/>
  <c r="AS195" i="80"/>
  <c r="AY195" i="80" s="1"/>
  <c r="AR195" i="80"/>
  <c r="AK195" i="80"/>
  <c r="AL195" i="80" s="1"/>
  <c r="AJ195" i="80"/>
  <c r="AM195" i="80" s="1"/>
  <c r="AD195" i="80"/>
  <c r="AZ195" i="80" s="1"/>
  <c r="AC195" i="80"/>
  <c r="AA195" i="80"/>
  <c r="EA194" i="80"/>
  <c r="EB194" i="80" s="1"/>
  <c r="EE194" i="80" s="1"/>
  <c r="DX194" i="80"/>
  <c r="DY194" i="80" s="1"/>
  <c r="DW194" i="80"/>
  <c r="DT194" i="80"/>
  <c r="DU194" i="80" s="1"/>
  <c r="DS194" i="80"/>
  <c r="DI194" i="80"/>
  <c r="DJ194" i="80" s="1"/>
  <c r="DL194" i="80" s="1"/>
  <c r="DF194" i="80"/>
  <c r="DG194" i="80" s="1"/>
  <c r="DE194" i="80"/>
  <c r="DB194" i="80"/>
  <c r="DC194" i="80" s="1"/>
  <c r="DA194" i="80"/>
  <c r="BV194" i="80"/>
  <c r="CB194" i="80" s="1"/>
  <c r="BP194" i="80"/>
  <c r="BR194" i="80" s="1"/>
  <c r="BJ194" i="80"/>
  <c r="BN194" i="80" s="1"/>
  <c r="BD194" i="80"/>
  <c r="BH194" i="80" s="1"/>
  <c r="AV194" i="80"/>
  <c r="AS194" i="80"/>
  <c r="AR194" i="80"/>
  <c r="AK194" i="80"/>
  <c r="AL194" i="80" s="1"/>
  <c r="AJ194" i="80"/>
  <c r="AM194" i="80" s="1"/>
  <c r="AD194" i="80"/>
  <c r="AZ194" i="80" s="1"/>
  <c r="BA194" i="80" s="1"/>
  <c r="BB194" i="80" s="1"/>
  <c r="AC194" i="80"/>
  <c r="AA194" i="80"/>
  <c r="EA193" i="80"/>
  <c r="EB193" i="80" s="1"/>
  <c r="EF193" i="80" s="1"/>
  <c r="DX193" i="80"/>
  <c r="DY193" i="80" s="1"/>
  <c r="DW193" i="80"/>
  <c r="DT193" i="80"/>
  <c r="DU193" i="80" s="1"/>
  <c r="DS193" i="80"/>
  <c r="DI193" i="80"/>
  <c r="DJ193" i="80" s="1"/>
  <c r="DK193" i="80" s="1"/>
  <c r="DF193" i="80"/>
  <c r="DG193" i="80" s="1"/>
  <c r="DE193" i="80"/>
  <c r="DB193" i="80"/>
  <c r="DC193" i="80" s="1"/>
  <c r="DA193" i="80"/>
  <c r="BV193" i="80"/>
  <c r="CB193" i="80" s="1"/>
  <c r="BP193" i="80"/>
  <c r="BT193" i="80" s="1"/>
  <c r="BJ193" i="80"/>
  <c r="BL193" i="80" s="1"/>
  <c r="BD193" i="80"/>
  <c r="BH193" i="80" s="1"/>
  <c r="AV193" i="80"/>
  <c r="AS193" i="80"/>
  <c r="AU193" i="80" s="1"/>
  <c r="AR193" i="80"/>
  <c r="AK193" i="80"/>
  <c r="AL193" i="80" s="1"/>
  <c r="AJ193" i="80"/>
  <c r="AM193" i="80" s="1"/>
  <c r="AD193" i="80"/>
  <c r="AZ193" i="80" s="1"/>
  <c r="AC193" i="80"/>
  <c r="AA193" i="80"/>
  <c r="EA192" i="80"/>
  <c r="EB192" i="80" s="1"/>
  <c r="EE192" i="80" s="1"/>
  <c r="DX192" i="80"/>
  <c r="DY192" i="80" s="1"/>
  <c r="DW192" i="80"/>
  <c r="DT192" i="80"/>
  <c r="DU192" i="80" s="1"/>
  <c r="DS192" i="80"/>
  <c r="DI192" i="80"/>
  <c r="DJ192" i="80" s="1"/>
  <c r="DF192" i="80"/>
  <c r="DG192" i="80" s="1"/>
  <c r="DE192" i="80"/>
  <c r="DB192" i="80"/>
  <c r="DC192" i="80" s="1"/>
  <c r="DA192" i="80"/>
  <c r="BV192" i="80"/>
  <c r="BP192" i="80"/>
  <c r="BT192" i="80" s="1"/>
  <c r="BJ192" i="80"/>
  <c r="BN192" i="80" s="1"/>
  <c r="BD192" i="80"/>
  <c r="BH192" i="80" s="1"/>
  <c r="AV192" i="80"/>
  <c r="AS192" i="80"/>
  <c r="AT192" i="80" s="1"/>
  <c r="AR192" i="80"/>
  <c r="AK192" i="80"/>
  <c r="AL192" i="80" s="1"/>
  <c r="AJ192" i="80"/>
  <c r="AM192" i="80" s="1"/>
  <c r="AD192" i="80"/>
  <c r="AZ192" i="80" s="1"/>
  <c r="AC192" i="80"/>
  <c r="AA192" i="80"/>
  <c r="EA191" i="80"/>
  <c r="EB191" i="80" s="1"/>
  <c r="EF191" i="80" s="1"/>
  <c r="DX191" i="80"/>
  <c r="DY191" i="80" s="1"/>
  <c r="DW191" i="80"/>
  <c r="DT191" i="80"/>
  <c r="DU191" i="80" s="1"/>
  <c r="DS191" i="80"/>
  <c r="DI191" i="80"/>
  <c r="DJ191" i="80" s="1"/>
  <c r="DM191" i="80" s="1"/>
  <c r="DF191" i="80"/>
  <c r="DG191" i="80" s="1"/>
  <c r="DE191" i="80"/>
  <c r="DB191" i="80"/>
  <c r="DC191" i="80" s="1"/>
  <c r="DA191" i="80"/>
  <c r="BV191" i="80"/>
  <c r="BP191" i="80"/>
  <c r="BS191" i="80" s="1"/>
  <c r="BJ191" i="80"/>
  <c r="BL191" i="80" s="1"/>
  <c r="BD191" i="80"/>
  <c r="BF191" i="80" s="1"/>
  <c r="AV191" i="80"/>
  <c r="AS191" i="80"/>
  <c r="CK191" i="80" s="1"/>
  <c r="AR191" i="80"/>
  <c r="AK191" i="80"/>
  <c r="AL191" i="80" s="1"/>
  <c r="AJ191" i="80"/>
  <c r="AM191" i="80" s="1"/>
  <c r="AD191" i="80"/>
  <c r="AZ191" i="80" s="1"/>
  <c r="AC191" i="80"/>
  <c r="AA191" i="80"/>
  <c r="EA190" i="80"/>
  <c r="EB190" i="80" s="1"/>
  <c r="EE190" i="80" s="1"/>
  <c r="DX190" i="80"/>
  <c r="DY190" i="80" s="1"/>
  <c r="DW190" i="80"/>
  <c r="DT190" i="80"/>
  <c r="DU190" i="80" s="1"/>
  <c r="DS190" i="80"/>
  <c r="DI190" i="80"/>
  <c r="DJ190" i="80" s="1"/>
  <c r="DF190" i="80"/>
  <c r="DG190" i="80" s="1"/>
  <c r="DE190" i="80"/>
  <c r="DB190" i="80"/>
  <c r="DC190" i="80" s="1"/>
  <c r="DA190" i="80"/>
  <c r="BV190" i="80"/>
  <c r="BZ190" i="80" s="1"/>
  <c r="BP190" i="80"/>
  <c r="BT190" i="80" s="1"/>
  <c r="BJ190" i="80"/>
  <c r="BN190" i="80" s="1"/>
  <c r="BD190" i="80"/>
  <c r="BH190" i="80" s="1"/>
  <c r="AV190" i="80"/>
  <c r="AS190" i="80"/>
  <c r="CK190" i="80" s="1"/>
  <c r="CM190" i="80" s="1"/>
  <c r="AR190" i="80"/>
  <c r="AK190" i="80"/>
  <c r="AL190" i="80" s="1"/>
  <c r="AJ190" i="80"/>
  <c r="AM190" i="80" s="1"/>
  <c r="AD190" i="80"/>
  <c r="AZ190" i="80" s="1"/>
  <c r="AC190" i="80"/>
  <c r="AA190" i="80"/>
  <c r="EA189" i="80"/>
  <c r="EB189" i="80" s="1"/>
  <c r="EF189" i="80" s="1"/>
  <c r="DX189" i="80"/>
  <c r="DY189" i="80" s="1"/>
  <c r="DW189" i="80"/>
  <c r="DT189" i="80"/>
  <c r="DU189" i="80" s="1"/>
  <c r="DS189" i="80"/>
  <c r="DI189" i="80"/>
  <c r="DJ189" i="80" s="1"/>
  <c r="DM189" i="80" s="1"/>
  <c r="DF189" i="80"/>
  <c r="DG189" i="80" s="1"/>
  <c r="DE189" i="80"/>
  <c r="DB189" i="80"/>
  <c r="DC189" i="80" s="1"/>
  <c r="DA189" i="80"/>
  <c r="BV189" i="80"/>
  <c r="BP189" i="80"/>
  <c r="BU189" i="80" s="1"/>
  <c r="BJ189" i="80"/>
  <c r="BO189" i="80" s="1"/>
  <c r="BD189" i="80"/>
  <c r="BH189" i="80" s="1"/>
  <c r="AV189" i="80"/>
  <c r="AS189" i="80"/>
  <c r="AR189" i="80"/>
  <c r="AK189" i="80"/>
  <c r="AL189" i="80" s="1"/>
  <c r="AJ189" i="80"/>
  <c r="AM189" i="80" s="1"/>
  <c r="AD189" i="80"/>
  <c r="AZ189" i="80" s="1"/>
  <c r="AC189" i="80"/>
  <c r="AA189" i="80"/>
  <c r="EA188" i="80"/>
  <c r="EB188" i="80" s="1"/>
  <c r="EE188" i="80" s="1"/>
  <c r="DX188" i="80"/>
  <c r="DY188" i="80" s="1"/>
  <c r="DW188" i="80"/>
  <c r="DT188" i="80"/>
  <c r="DU188" i="80" s="1"/>
  <c r="DS188" i="80"/>
  <c r="DI188" i="80"/>
  <c r="DJ188" i="80" s="1"/>
  <c r="DL188" i="80" s="1"/>
  <c r="DF188" i="80"/>
  <c r="DG188" i="80" s="1"/>
  <c r="DE188" i="80"/>
  <c r="DB188" i="80"/>
  <c r="DC188" i="80" s="1"/>
  <c r="DA188" i="80"/>
  <c r="BV188" i="80"/>
  <c r="BX188" i="80" s="1"/>
  <c r="BP188" i="80"/>
  <c r="BT188" i="80" s="1"/>
  <c r="BJ188" i="80"/>
  <c r="BD188" i="80"/>
  <c r="BH188" i="80" s="1"/>
  <c r="AV188" i="80"/>
  <c r="AS188" i="80"/>
  <c r="AT188" i="80" s="1"/>
  <c r="AR188" i="80"/>
  <c r="AK188" i="80"/>
  <c r="AL188" i="80" s="1"/>
  <c r="AJ188" i="80"/>
  <c r="AM188" i="80" s="1"/>
  <c r="AD188" i="80"/>
  <c r="AZ188" i="80" s="1"/>
  <c r="AC188" i="80"/>
  <c r="AA188" i="80"/>
  <c r="EA187" i="80"/>
  <c r="EB187" i="80" s="1"/>
  <c r="ED187" i="80" s="1"/>
  <c r="DX187" i="80"/>
  <c r="DY187" i="80" s="1"/>
  <c r="DW187" i="80"/>
  <c r="DT187" i="80"/>
  <c r="DU187" i="80" s="1"/>
  <c r="DS187" i="80"/>
  <c r="DI187" i="80"/>
  <c r="DJ187" i="80" s="1"/>
  <c r="DM187" i="80" s="1"/>
  <c r="DF187" i="80"/>
  <c r="DG187" i="80" s="1"/>
  <c r="DE187" i="80"/>
  <c r="DB187" i="80"/>
  <c r="DC187" i="80" s="1"/>
  <c r="DA187" i="80"/>
  <c r="BV187" i="80"/>
  <c r="BX187" i="80" s="1"/>
  <c r="BP187" i="80"/>
  <c r="BS187" i="80" s="1"/>
  <c r="BJ187" i="80"/>
  <c r="BO187" i="80" s="1"/>
  <c r="BD187" i="80"/>
  <c r="BF187" i="80" s="1"/>
  <c r="AV187" i="80"/>
  <c r="AS187" i="80"/>
  <c r="AR187" i="80"/>
  <c r="AK187" i="80"/>
  <c r="AL187" i="80" s="1"/>
  <c r="AJ187" i="80"/>
  <c r="AM187" i="80" s="1"/>
  <c r="AD187" i="80"/>
  <c r="AZ187" i="80" s="1"/>
  <c r="AC187" i="80"/>
  <c r="AA187" i="80"/>
  <c r="EA186" i="80"/>
  <c r="EB186" i="80" s="1"/>
  <c r="EC186" i="80" s="1"/>
  <c r="DX186" i="80"/>
  <c r="DY186" i="80" s="1"/>
  <c r="DW186" i="80"/>
  <c r="DT186" i="80"/>
  <c r="DU186" i="80" s="1"/>
  <c r="DS186" i="80"/>
  <c r="DI186" i="80"/>
  <c r="DJ186" i="80" s="1"/>
  <c r="DN186" i="80" s="1"/>
  <c r="DF186" i="80"/>
  <c r="DG186" i="80" s="1"/>
  <c r="DE186" i="80"/>
  <c r="DB186" i="80"/>
  <c r="DC186" i="80" s="1"/>
  <c r="DA186" i="80"/>
  <c r="BV186" i="80"/>
  <c r="CB186" i="80" s="1"/>
  <c r="BP186" i="80"/>
  <c r="BJ186" i="80"/>
  <c r="BN186" i="80" s="1"/>
  <c r="BD186" i="80"/>
  <c r="BH186" i="80" s="1"/>
  <c r="AV186" i="80"/>
  <c r="AS186" i="80"/>
  <c r="AX186" i="80" s="1"/>
  <c r="AR186" i="80"/>
  <c r="AK186" i="80"/>
  <c r="AL186" i="80" s="1"/>
  <c r="AJ186" i="80"/>
  <c r="AM186" i="80" s="1"/>
  <c r="AD186" i="80"/>
  <c r="AC186" i="80"/>
  <c r="AA186" i="80"/>
  <c r="EA185" i="80"/>
  <c r="EB185" i="80" s="1"/>
  <c r="DX185" i="80"/>
  <c r="DY185" i="80" s="1"/>
  <c r="DW185" i="80"/>
  <c r="DT185" i="80"/>
  <c r="DU185" i="80" s="1"/>
  <c r="DS185" i="80"/>
  <c r="DI185" i="80"/>
  <c r="DJ185" i="80" s="1"/>
  <c r="DM185" i="80" s="1"/>
  <c r="DF185" i="80"/>
  <c r="DG185" i="80" s="1"/>
  <c r="DE185" i="80"/>
  <c r="DB185" i="80"/>
  <c r="DC185" i="80" s="1"/>
  <c r="DA185" i="80"/>
  <c r="BV185" i="80"/>
  <c r="CA185" i="80" s="1"/>
  <c r="BP185" i="80"/>
  <c r="BT185" i="80" s="1"/>
  <c r="BJ185" i="80"/>
  <c r="BD185" i="80"/>
  <c r="BH185" i="80" s="1"/>
  <c r="AV185" i="80"/>
  <c r="AS185" i="80"/>
  <c r="CD185" i="80" s="1"/>
  <c r="AR185" i="80"/>
  <c r="AK185" i="80"/>
  <c r="AL185" i="80" s="1"/>
  <c r="AJ185" i="80"/>
  <c r="AM185" i="80" s="1"/>
  <c r="AD185" i="80"/>
  <c r="AZ185" i="80" s="1"/>
  <c r="AC185" i="80"/>
  <c r="AA185" i="80"/>
  <c r="EA184" i="80"/>
  <c r="EB184" i="80" s="1"/>
  <c r="EE184" i="80" s="1"/>
  <c r="DX184" i="80"/>
  <c r="DY184" i="80" s="1"/>
  <c r="DW184" i="80"/>
  <c r="DT184" i="80"/>
  <c r="DU184" i="80" s="1"/>
  <c r="DS184" i="80"/>
  <c r="DI184" i="80"/>
  <c r="DJ184" i="80" s="1"/>
  <c r="DN184" i="80" s="1"/>
  <c r="DP184" i="80" s="1"/>
  <c r="DF184" i="80"/>
  <c r="DG184" i="80" s="1"/>
  <c r="DE184" i="80"/>
  <c r="DB184" i="80"/>
  <c r="DC184" i="80" s="1"/>
  <c r="DA184" i="80"/>
  <c r="BV184" i="80"/>
  <c r="BP184" i="80"/>
  <c r="BT184" i="80" s="1"/>
  <c r="BJ184" i="80"/>
  <c r="BN184" i="80" s="1"/>
  <c r="BD184" i="80"/>
  <c r="BF184" i="80" s="1"/>
  <c r="AV184" i="80"/>
  <c r="AS184" i="80"/>
  <c r="AR184" i="80"/>
  <c r="AK184" i="80"/>
  <c r="AL184" i="80" s="1"/>
  <c r="AJ184" i="80"/>
  <c r="AM184" i="80" s="1"/>
  <c r="AD184" i="80"/>
  <c r="AZ184" i="80" s="1"/>
  <c r="BA184" i="80" s="1"/>
  <c r="BB184" i="80" s="1"/>
  <c r="AC184" i="80"/>
  <c r="AA184" i="80"/>
  <c r="EA183" i="80"/>
  <c r="EB183" i="80" s="1"/>
  <c r="EF183" i="80" s="1"/>
  <c r="EH183" i="80" s="1"/>
  <c r="DX183" i="80"/>
  <c r="DY183" i="80" s="1"/>
  <c r="DW183" i="80"/>
  <c r="DT183" i="80"/>
  <c r="DU183" i="80" s="1"/>
  <c r="DS183" i="80"/>
  <c r="DI183" i="80"/>
  <c r="DJ183" i="80" s="1"/>
  <c r="DK183" i="80" s="1"/>
  <c r="DF183" i="80"/>
  <c r="DG183" i="80" s="1"/>
  <c r="DE183" i="80"/>
  <c r="DB183" i="80"/>
  <c r="DC183" i="80" s="1"/>
  <c r="DA183" i="80"/>
  <c r="BV183" i="80"/>
  <c r="BP183" i="80"/>
  <c r="BQ183" i="80" s="1"/>
  <c r="BJ183" i="80"/>
  <c r="BD183" i="80"/>
  <c r="BF183" i="80" s="1"/>
  <c r="AV183" i="80"/>
  <c r="AS183" i="80"/>
  <c r="AR183" i="80"/>
  <c r="AK183" i="80"/>
  <c r="AL183" i="80" s="1"/>
  <c r="AJ183" i="80"/>
  <c r="AM183" i="80" s="1"/>
  <c r="AD183" i="80"/>
  <c r="AZ183" i="80" s="1"/>
  <c r="AC183" i="80"/>
  <c r="AA183" i="80"/>
  <c r="EA182" i="80"/>
  <c r="EB182" i="80" s="1"/>
  <c r="EC182" i="80" s="1"/>
  <c r="DX182" i="80"/>
  <c r="DY182" i="80" s="1"/>
  <c r="DW182" i="80"/>
  <c r="DT182" i="80"/>
  <c r="DU182" i="80" s="1"/>
  <c r="DS182" i="80"/>
  <c r="DI182" i="80"/>
  <c r="DJ182" i="80" s="1"/>
  <c r="DN182" i="80" s="1"/>
  <c r="DF182" i="80"/>
  <c r="DG182" i="80" s="1"/>
  <c r="DE182" i="80"/>
  <c r="DB182" i="80"/>
  <c r="DC182" i="80" s="1"/>
  <c r="DA182" i="80"/>
  <c r="BV182" i="80"/>
  <c r="CB182" i="80" s="1"/>
  <c r="BP182" i="80"/>
  <c r="BR182" i="80" s="1"/>
  <c r="BJ182" i="80"/>
  <c r="BN182" i="80" s="1"/>
  <c r="BD182" i="80"/>
  <c r="BH182" i="80" s="1"/>
  <c r="AV182" i="80"/>
  <c r="AS182" i="80"/>
  <c r="AX182" i="80" s="1"/>
  <c r="AR182" i="80"/>
  <c r="AK182" i="80"/>
  <c r="AL182" i="80" s="1"/>
  <c r="AJ182" i="80"/>
  <c r="AM182" i="80" s="1"/>
  <c r="AD182" i="80"/>
  <c r="AC182" i="80"/>
  <c r="AA182" i="80"/>
  <c r="EA181" i="80"/>
  <c r="EB181" i="80" s="1"/>
  <c r="DX181" i="80"/>
  <c r="DY181" i="80" s="1"/>
  <c r="DW181" i="80"/>
  <c r="DT181" i="80"/>
  <c r="DU181" i="80" s="1"/>
  <c r="DS181" i="80"/>
  <c r="DI181" i="80"/>
  <c r="DJ181" i="80" s="1"/>
  <c r="DM181" i="80" s="1"/>
  <c r="DF181" i="80"/>
  <c r="DG181" i="80" s="1"/>
  <c r="DE181" i="80"/>
  <c r="DB181" i="80"/>
  <c r="DC181" i="80" s="1"/>
  <c r="DA181" i="80"/>
  <c r="BV181" i="80"/>
  <c r="BP181" i="80"/>
  <c r="BJ181" i="80"/>
  <c r="BM181" i="80" s="1"/>
  <c r="BD181" i="80"/>
  <c r="BH181" i="80" s="1"/>
  <c r="AV181" i="80"/>
  <c r="AS181" i="80"/>
  <c r="AR181" i="80"/>
  <c r="AK181" i="80"/>
  <c r="AL181" i="80" s="1"/>
  <c r="AJ181" i="80"/>
  <c r="AM181" i="80" s="1"/>
  <c r="AD181" i="80"/>
  <c r="AZ181" i="80" s="1"/>
  <c r="AC181" i="80"/>
  <c r="AA181" i="80"/>
  <c r="EA180" i="80"/>
  <c r="EB180" i="80" s="1"/>
  <c r="DX180" i="80"/>
  <c r="DY180" i="80" s="1"/>
  <c r="DW180" i="80"/>
  <c r="DT180" i="80"/>
  <c r="DU180" i="80" s="1"/>
  <c r="DS180" i="80"/>
  <c r="DI180" i="80"/>
  <c r="DJ180" i="80" s="1"/>
  <c r="DN180" i="80" s="1"/>
  <c r="DP180" i="80" s="1"/>
  <c r="DF180" i="80"/>
  <c r="DG180" i="80" s="1"/>
  <c r="DE180" i="80"/>
  <c r="DB180" i="80"/>
  <c r="DC180" i="80" s="1"/>
  <c r="DA180" i="80"/>
  <c r="BV180" i="80"/>
  <c r="CB180" i="80" s="1"/>
  <c r="BP180" i="80"/>
  <c r="BT180" i="80" s="1"/>
  <c r="BJ180" i="80"/>
  <c r="BN180" i="80" s="1"/>
  <c r="BD180" i="80"/>
  <c r="BF180" i="80" s="1"/>
  <c r="AV180" i="80"/>
  <c r="AS180" i="80"/>
  <c r="AX180" i="80" s="1"/>
  <c r="AR180" i="80"/>
  <c r="AK180" i="80"/>
  <c r="AL180" i="80" s="1"/>
  <c r="AJ180" i="80"/>
  <c r="AM180" i="80" s="1"/>
  <c r="AD180" i="80"/>
  <c r="AZ180" i="80" s="1"/>
  <c r="AC180" i="80"/>
  <c r="AA180" i="80"/>
  <c r="EA179" i="80"/>
  <c r="EB179" i="80" s="1"/>
  <c r="EF179" i="80" s="1"/>
  <c r="EH179" i="80" s="1"/>
  <c r="DX179" i="80"/>
  <c r="DY179" i="80" s="1"/>
  <c r="DW179" i="80"/>
  <c r="DT179" i="80"/>
  <c r="DU179" i="80" s="1"/>
  <c r="DS179" i="80"/>
  <c r="DI179" i="80"/>
  <c r="DJ179" i="80" s="1"/>
  <c r="DM179" i="80" s="1"/>
  <c r="DF179" i="80"/>
  <c r="DG179" i="80" s="1"/>
  <c r="DE179" i="80"/>
  <c r="DB179" i="80"/>
  <c r="DC179" i="80" s="1"/>
  <c r="DA179" i="80"/>
  <c r="BV179" i="80"/>
  <c r="BP179" i="80"/>
  <c r="BJ179" i="80"/>
  <c r="BO179" i="80" s="1"/>
  <c r="BD179" i="80"/>
  <c r="BF179" i="80" s="1"/>
  <c r="AV179" i="80"/>
  <c r="AS179" i="80"/>
  <c r="AR179" i="80"/>
  <c r="AK179" i="80"/>
  <c r="AL179" i="80" s="1"/>
  <c r="AJ179" i="80"/>
  <c r="AM179" i="80" s="1"/>
  <c r="AD179" i="80"/>
  <c r="AZ179" i="80" s="1"/>
  <c r="AC179" i="80"/>
  <c r="AA179" i="80"/>
  <c r="EA178" i="80"/>
  <c r="EB178" i="80" s="1"/>
  <c r="EC178" i="80" s="1"/>
  <c r="DX178" i="80"/>
  <c r="DY178" i="80" s="1"/>
  <c r="DW178" i="80"/>
  <c r="DT178" i="80"/>
  <c r="DU178" i="80" s="1"/>
  <c r="DS178" i="80"/>
  <c r="DI178" i="80"/>
  <c r="DJ178" i="80" s="1"/>
  <c r="DN178" i="80" s="1"/>
  <c r="DF178" i="80"/>
  <c r="DG178" i="80" s="1"/>
  <c r="DE178" i="80"/>
  <c r="DB178" i="80"/>
  <c r="DC178" i="80" s="1"/>
  <c r="DA178" i="80"/>
  <c r="BV178" i="80"/>
  <c r="CB178" i="80" s="1"/>
  <c r="BP178" i="80"/>
  <c r="BR178" i="80" s="1"/>
  <c r="BJ178" i="80"/>
  <c r="BN178" i="80" s="1"/>
  <c r="BD178" i="80"/>
  <c r="BH178" i="80" s="1"/>
  <c r="AV178" i="80"/>
  <c r="AS178" i="80"/>
  <c r="CK178" i="80" s="1"/>
  <c r="CM178" i="80" s="1"/>
  <c r="AR178" i="80"/>
  <c r="AK178" i="80"/>
  <c r="AL178" i="80" s="1"/>
  <c r="AJ178" i="80"/>
  <c r="AM178" i="80" s="1"/>
  <c r="AD178" i="80"/>
  <c r="AZ178" i="80" s="1"/>
  <c r="AC178" i="80"/>
  <c r="AA178" i="80"/>
  <c r="EA177" i="80"/>
  <c r="EB177" i="80" s="1"/>
  <c r="EF177" i="80" s="1"/>
  <c r="EH177" i="80" s="1"/>
  <c r="DX177" i="80"/>
  <c r="DY177" i="80" s="1"/>
  <c r="DW177" i="80"/>
  <c r="DT177" i="80"/>
  <c r="DU177" i="80" s="1"/>
  <c r="DS177" i="80"/>
  <c r="DI177" i="80"/>
  <c r="DJ177" i="80" s="1"/>
  <c r="DM177" i="80" s="1"/>
  <c r="DF177" i="80"/>
  <c r="DG177" i="80" s="1"/>
  <c r="DE177" i="80"/>
  <c r="DB177" i="80"/>
  <c r="DC177" i="80" s="1"/>
  <c r="DA177" i="80"/>
  <c r="BV177" i="80"/>
  <c r="BP177" i="80"/>
  <c r="BJ177" i="80"/>
  <c r="BL177" i="80" s="1"/>
  <c r="BD177" i="80"/>
  <c r="BH177" i="80" s="1"/>
  <c r="AV177" i="80"/>
  <c r="AS177" i="80"/>
  <c r="CD177" i="80" s="1"/>
  <c r="CF177" i="80" s="1"/>
  <c r="AR177" i="80"/>
  <c r="AK177" i="80"/>
  <c r="AL177" i="80" s="1"/>
  <c r="AJ177" i="80"/>
  <c r="AM177" i="80" s="1"/>
  <c r="AD177" i="80"/>
  <c r="AZ177" i="80" s="1"/>
  <c r="AC177" i="80"/>
  <c r="AA177" i="80"/>
  <c r="EA176" i="80"/>
  <c r="EB176" i="80" s="1"/>
  <c r="EE176" i="80" s="1"/>
  <c r="DX176" i="80"/>
  <c r="DY176" i="80" s="1"/>
  <c r="DW176" i="80"/>
  <c r="DT176" i="80"/>
  <c r="DU176" i="80" s="1"/>
  <c r="DS176" i="80"/>
  <c r="DI176" i="80"/>
  <c r="DJ176" i="80" s="1"/>
  <c r="DL176" i="80" s="1"/>
  <c r="DF176" i="80"/>
  <c r="DG176" i="80" s="1"/>
  <c r="DE176" i="80"/>
  <c r="DB176" i="80"/>
  <c r="DC176" i="80" s="1"/>
  <c r="DA176" i="80"/>
  <c r="BV176" i="80"/>
  <c r="BX176" i="80" s="1"/>
  <c r="BP176" i="80"/>
  <c r="BT176" i="80" s="1"/>
  <c r="BJ176" i="80"/>
  <c r="BN176" i="80" s="1"/>
  <c r="BD176" i="80"/>
  <c r="BH176" i="80" s="1"/>
  <c r="AZ176" i="80"/>
  <c r="AV176" i="80"/>
  <c r="AS176" i="80"/>
  <c r="AR176" i="80"/>
  <c r="AK176" i="80"/>
  <c r="AL176" i="80" s="1"/>
  <c r="AJ176" i="80"/>
  <c r="AM176" i="80" s="1"/>
  <c r="AD176" i="80"/>
  <c r="AC176" i="80"/>
  <c r="AA176" i="80"/>
  <c r="EA175" i="80"/>
  <c r="EB175" i="80" s="1"/>
  <c r="ED175" i="80" s="1"/>
  <c r="DX175" i="80"/>
  <c r="DY175" i="80" s="1"/>
  <c r="DW175" i="80"/>
  <c r="DT175" i="80"/>
  <c r="DU175" i="80" s="1"/>
  <c r="DS175" i="80"/>
  <c r="DI175" i="80"/>
  <c r="DJ175" i="80" s="1"/>
  <c r="DM175" i="80" s="1"/>
  <c r="DF175" i="80"/>
  <c r="DG175" i="80" s="1"/>
  <c r="DE175" i="80"/>
  <c r="DB175" i="80"/>
  <c r="DC175" i="80" s="1"/>
  <c r="DA175" i="80"/>
  <c r="BV175" i="80"/>
  <c r="CA175" i="80" s="1"/>
  <c r="BP175" i="80"/>
  <c r="BJ175" i="80"/>
  <c r="BK175" i="80" s="1"/>
  <c r="BD175" i="80"/>
  <c r="BF175" i="80" s="1"/>
  <c r="AV175" i="80"/>
  <c r="AS175" i="80"/>
  <c r="AR175" i="80"/>
  <c r="AK175" i="80"/>
  <c r="AL175" i="80" s="1"/>
  <c r="AJ175" i="80"/>
  <c r="AM175" i="80" s="1"/>
  <c r="AE175" i="80"/>
  <c r="AD175" i="80"/>
  <c r="AZ175" i="80" s="1"/>
  <c r="AC175" i="80"/>
  <c r="AA175" i="80"/>
  <c r="EA174" i="80"/>
  <c r="EB174" i="80" s="1"/>
  <c r="DX174" i="80"/>
  <c r="DY174" i="80" s="1"/>
  <c r="DW174" i="80"/>
  <c r="DT174" i="80"/>
  <c r="DU174" i="80" s="1"/>
  <c r="DS174" i="80"/>
  <c r="DI174" i="80"/>
  <c r="DJ174" i="80" s="1"/>
  <c r="DN174" i="80" s="1"/>
  <c r="DF174" i="80"/>
  <c r="DG174" i="80" s="1"/>
  <c r="DE174" i="80"/>
  <c r="DB174" i="80"/>
  <c r="DC174" i="80" s="1"/>
  <c r="DA174" i="80"/>
  <c r="BV174" i="80"/>
  <c r="BX174" i="80" s="1"/>
  <c r="BP174" i="80"/>
  <c r="BT174" i="80" s="1"/>
  <c r="BJ174" i="80"/>
  <c r="BD174" i="80"/>
  <c r="BH174" i="80" s="1"/>
  <c r="AV174" i="80"/>
  <c r="AS174" i="80"/>
  <c r="AT174" i="80" s="1"/>
  <c r="AR174" i="80"/>
  <c r="AK174" i="80"/>
  <c r="AL174" i="80" s="1"/>
  <c r="AJ174" i="80"/>
  <c r="AM174" i="80" s="1"/>
  <c r="AD174" i="80"/>
  <c r="AE174" i="80" s="1"/>
  <c r="AC174" i="80"/>
  <c r="AA174" i="80"/>
  <c r="EA173" i="80"/>
  <c r="EB173" i="80" s="1"/>
  <c r="EF173" i="80" s="1"/>
  <c r="DX173" i="80"/>
  <c r="DY173" i="80" s="1"/>
  <c r="DW173" i="80"/>
  <c r="DT173" i="80"/>
  <c r="DU173" i="80" s="1"/>
  <c r="DS173" i="80"/>
  <c r="DI173" i="80"/>
  <c r="DJ173" i="80" s="1"/>
  <c r="DF173" i="80"/>
  <c r="DG173" i="80" s="1"/>
  <c r="DE173" i="80"/>
  <c r="DB173" i="80"/>
  <c r="DC173" i="80" s="1"/>
  <c r="DA173" i="80"/>
  <c r="BV173" i="80"/>
  <c r="BP173" i="80"/>
  <c r="BU173" i="80" s="1"/>
  <c r="BJ173" i="80"/>
  <c r="BK173" i="80" s="1"/>
  <c r="BD173" i="80"/>
  <c r="BF173" i="80" s="1"/>
  <c r="AV173" i="80"/>
  <c r="AS173" i="80"/>
  <c r="AR173" i="80"/>
  <c r="AK173" i="80"/>
  <c r="AL173" i="80" s="1"/>
  <c r="AJ173" i="80"/>
  <c r="AM173" i="80" s="1"/>
  <c r="AE173" i="80"/>
  <c r="AD173" i="80"/>
  <c r="AZ173" i="80" s="1"/>
  <c r="AC173" i="80"/>
  <c r="AA173" i="80"/>
  <c r="EA172" i="80"/>
  <c r="EB172" i="80" s="1"/>
  <c r="DX172" i="80"/>
  <c r="DY172" i="80" s="1"/>
  <c r="DW172" i="80"/>
  <c r="DT172" i="80"/>
  <c r="DU172" i="80" s="1"/>
  <c r="DS172" i="80"/>
  <c r="DI172" i="80"/>
  <c r="DJ172" i="80" s="1"/>
  <c r="DK172" i="80" s="1"/>
  <c r="DF172" i="80"/>
  <c r="DG172" i="80" s="1"/>
  <c r="DE172" i="80"/>
  <c r="DB172" i="80"/>
  <c r="DC172" i="80" s="1"/>
  <c r="DA172" i="80"/>
  <c r="BV172" i="80"/>
  <c r="BZ172" i="80" s="1"/>
  <c r="BP172" i="80"/>
  <c r="BJ172" i="80"/>
  <c r="BN172" i="80" s="1"/>
  <c r="BD172" i="80"/>
  <c r="AV172" i="80"/>
  <c r="AS172" i="80"/>
  <c r="AR172" i="80"/>
  <c r="AK172" i="80"/>
  <c r="AL172" i="80" s="1"/>
  <c r="AJ172" i="80"/>
  <c r="AM172" i="80" s="1"/>
  <c r="AD172" i="80"/>
  <c r="AC172" i="80"/>
  <c r="AA172" i="80"/>
  <c r="EA171" i="80"/>
  <c r="EB171" i="80" s="1"/>
  <c r="DX171" i="80"/>
  <c r="DY171" i="80" s="1"/>
  <c r="DW171" i="80"/>
  <c r="DT171" i="80"/>
  <c r="DU171" i="80" s="1"/>
  <c r="DS171" i="80"/>
  <c r="DI171" i="80"/>
  <c r="DJ171" i="80" s="1"/>
  <c r="DF171" i="80"/>
  <c r="DG171" i="80" s="1"/>
  <c r="DE171" i="80"/>
  <c r="DB171" i="80"/>
  <c r="DC171" i="80" s="1"/>
  <c r="DA171" i="80"/>
  <c r="BV171" i="80"/>
  <c r="CA171" i="80" s="1"/>
  <c r="BP171" i="80"/>
  <c r="BJ171" i="80"/>
  <c r="BK171" i="80" s="1"/>
  <c r="BD171" i="80"/>
  <c r="BH171" i="80" s="1"/>
  <c r="AV171" i="80"/>
  <c r="AS171" i="80"/>
  <c r="CK171" i="80" s="1"/>
  <c r="AR171" i="80"/>
  <c r="AK171" i="80"/>
  <c r="AL171" i="80" s="1"/>
  <c r="AJ171" i="80"/>
  <c r="AM171" i="80" s="1"/>
  <c r="AD171" i="80"/>
  <c r="AZ171" i="80" s="1"/>
  <c r="AC171" i="80"/>
  <c r="AA171" i="80"/>
  <c r="EA170" i="80"/>
  <c r="EB170" i="80" s="1"/>
  <c r="DX170" i="80"/>
  <c r="DY170" i="80" s="1"/>
  <c r="DW170" i="80"/>
  <c r="DT170" i="80"/>
  <c r="DU170" i="80" s="1"/>
  <c r="DS170" i="80"/>
  <c r="DI170" i="80"/>
  <c r="DJ170" i="80" s="1"/>
  <c r="DN170" i="80" s="1"/>
  <c r="DF170" i="80"/>
  <c r="DG170" i="80" s="1"/>
  <c r="DE170" i="80"/>
  <c r="DB170" i="80"/>
  <c r="DC170" i="80" s="1"/>
  <c r="DA170" i="80"/>
  <c r="BV170" i="80"/>
  <c r="BX170" i="80" s="1"/>
  <c r="BP170" i="80"/>
  <c r="BT170" i="80" s="1"/>
  <c r="BJ170" i="80"/>
  <c r="BD170" i="80"/>
  <c r="BH170" i="80" s="1"/>
  <c r="AZ170" i="80"/>
  <c r="AV170" i="80"/>
  <c r="AS170" i="80"/>
  <c r="AT170" i="80" s="1"/>
  <c r="AR170" i="80"/>
  <c r="AN170" i="80"/>
  <c r="AQ170" i="80" s="1"/>
  <c r="AK170" i="80"/>
  <c r="AL170" i="80" s="1"/>
  <c r="AJ170" i="80"/>
  <c r="AM170" i="80" s="1"/>
  <c r="AD170" i="80"/>
  <c r="AE170" i="80" s="1"/>
  <c r="AC170" i="80"/>
  <c r="AA170" i="80"/>
  <c r="EA169" i="80"/>
  <c r="EB169" i="80" s="1"/>
  <c r="EF169" i="80" s="1"/>
  <c r="DX169" i="80"/>
  <c r="DY169" i="80" s="1"/>
  <c r="DW169" i="80"/>
  <c r="DT169" i="80"/>
  <c r="DU169" i="80" s="1"/>
  <c r="DS169" i="80"/>
  <c r="DI169" i="80"/>
  <c r="DJ169" i="80" s="1"/>
  <c r="DF169" i="80"/>
  <c r="DG169" i="80" s="1"/>
  <c r="DE169" i="80"/>
  <c r="DB169" i="80"/>
  <c r="DC169" i="80" s="1"/>
  <c r="DA169" i="80"/>
  <c r="BV169" i="80"/>
  <c r="BZ169" i="80" s="1"/>
  <c r="BP169" i="80"/>
  <c r="BR169" i="80" s="1"/>
  <c r="BJ169" i="80"/>
  <c r="BO169" i="80" s="1"/>
  <c r="BD169" i="80"/>
  <c r="BF169" i="80" s="1"/>
  <c r="AZ169" i="80"/>
  <c r="AV169" i="80"/>
  <c r="AS169" i="80"/>
  <c r="AU169" i="80" s="1"/>
  <c r="AR169" i="80"/>
  <c r="AO169" i="80"/>
  <c r="AP169" i="80" s="1"/>
  <c r="AK169" i="80"/>
  <c r="AL169" i="80" s="1"/>
  <c r="AJ169" i="80"/>
  <c r="AM169" i="80" s="1"/>
  <c r="AE169" i="80"/>
  <c r="AD169" i="80"/>
  <c r="AN169" i="80" s="1"/>
  <c r="AQ169" i="80" s="1"/>
  <c r="AC169" i="80"/>
  <c r="AA169" i="80"/>
  <c r="EA168" i="80"/>
  <c r="EB168" i="80" s="1"/>
  <c r="DX168" i="80"/>
  <c r="DY168" i="80" s="1"/>
  <c r="DW168" i="80"/>
  <c r="DT168" i="80"/>
  <c r="DU168" i="80" s="1"/>
  <c r="DS168" i="80"/>
  <c r="DI168" i="80"/>
  <c r="DJ168" i="80" s="1"/>
  <c r="DK168" i="80" s="1"/>
  <c r="DF168" i="80"/>
  <c r="DG168" i="80" s="1"/>
  <c r="DE168" i="80"/>
  <c r="DB168" i="80"/>
  <c r="DC168" i="80" s="1"/>
  <c r="DA168" i="80"/>
  <c r="BV168" i="80"/>
  <c r="BZ168" i="80" s="1"/>
  <c r="BP168" i="80"/>
  <c r="BU168" i="80" s="1"/>
  <c r="BJ168" i="80"/>
  <c r="BN168" i="80" s="1"/>
  <c r="BD168" i="80"/>
  <c r="BI168" i="80" s="1"/>
  <c r="AV168" i="80"/>
  <c r="AS168" i="80"/>
  <c r="AU168" i="80" s="1"/>
  <c r="AR168" i="80"/>
  <c r="AK168" i="80"/>
  <c r="AL168" i="80" s="1"/>
  <c r="AJ168" i="80"/>
  <c r="AM168" i="80" s="1"/>
  <c r="AD168" i="80"/>
  <c r="AC168" i="80"/>
  <c r="AA168" i="80"/>
  <c r="EA167" i="80"/>
  <c r="EB167" i="80" s="1"/>
  <c r="DX167" i="80"/>
  <c r="DY167" i="80" s="1"/>
  <c r="DW167" i="80"/>
  <c r="DT167" i="80"/>
  <c r="DU167" i="80" s="1"/>
  <c r="DS167" i="80"/>
  <c r="DI167" i="80"/>
  <c r="DJ167" i="80" s="1"/>
  <c r="DF167" i="80"/>
  <c r="DG167" i="80" s="1"/>
  <c r="DE167" i="80"/>
  <c r="DB167" i="80"/>
  <c r="DC167" i="80" s="1"/>
  <c r="DA167" i="80"/>
  <c r="BV167" i="80"/>
  <c r="CR167" i="80" s="1"/>
  <c r="CX167" i="80" s="1"/>
  <c r="BP167" i="80"/>
  <c r="BU167" i="80" s="1"/>
  <c r="BJ167" i="80"/>
  <c r="BD167" i="80"/>
  <c r="BH167" i="80" s="1"/>
  <c r="AV167" i="80"/>
  <c r="AS167" i="80"/>
  <c r="CK167" i="80" s="1"/>
  <c r="AR167" i="80"/>
  <c r="AK167" i="80"/>
  <c r="AL167" i="80" s="1"/>
  <c r="AJ167" i="80"/>
  <c r="AM167" i="80" s="1"/>
  <c r="AD167" i="80"/>
  <c r="AZ167" i="80" s="1"/>
  <c r="AC167" i="80"/>
  <c r="AA167" i="80"/>
  <c r="EA166" i="80"/>
  <c r="EB166" i="80" s="1"/>
  <c r="DX166" i="80"/>
  <c r="DY166" i="80" s="1"/>
  <c r="DW166" i="80"/>
  <c r="DT166" i="80"/>
  <c r="DU166" i="80" s="1"/>
  <c r="DS166" i="80"/>
  <c r="DI166" i="80"/>
  <c r="DJ166" i="80" s="1"/>
  <c r="DN166" i="80" s="1"/>
  <c r="DF166" i="80"/>
  <c r="DG166" i="80" s="1"/>
  <c r="DE166" i="80"/>
  <c r="DB166" i="80"/>
  <c r="DC166" i="80" s="1"/>
  <c r="DA166" i="80"/>
  <c r="BV166" i="80"/>
  <c r="BP166" i="80"/>
  <c r="BT166" i="80" s="1"/>
  <c r="BJ166" i="80"/>
  <c r="BO166" i="80" s="1"/>
  <c r="BD166" i="80"/>
  <c r="BH166" i="80" s="1"/>
  <c r="AZ166" i="80"/>
  <c r="AV166" i="80"/>
  <c r="AS166" i="80"/>
  <c r="AX166" i="80" s="1"/>
  <c r="AR166" i="80"/>
  <c r="AN166" i="80"/>
  <c r="AQ166" i="80" s="1"/>
  <c r="AK166" i="80"/>
  <c r="AL166" i="80" s="1"/>
  <c r="AJ166" i="80"/>
  <c r="AM166" i="80" s="1"/>
  <c r="AD166" i="80"/>
  <c r="AE166" i="80" s="1"/>
  <c r="AC166" i="80"/>
  <c r="AA166" i="80"/>
  <c r="EA165" i="80"/>
  <c r="EB165" i="80" s="1"/>
  <c r="EF165" i="80" s="1"/>
  <c r="DX165" i="80"/>
  <c r="DY165" i="80" s="1"/>
  <c r="DW165" i="80"/>
  <c r="DT165" i="80"/>
  <c r="DU165" i="80" s="1"/>
  <c r="DS165" i="80"/>
  <c r="DI165" i="80"/>
  <c r="DJ165" i="80" s="1"/>
  <c r="DF165" i="80"/>
  <c r="DG165" i="80" s="1"/>
  <c r="DE165" i="80"/>
  <c r="DB165" i="80"/>
  <c r="DC165" i="80" s="1"/>
  <c r="DA165" i="80"/>
  <c r="BV165" i="80"/>
  <c r="BP165" i="80"/>
  <c r="BU165" i="80" s="1"/>
  <c r="BJ165" i="80"/>
  <c r="BD165" i="80"/>
  <c r="BF165" i="80" s="1"/>
  <c r="AZ165" i="80"/>
  <c r="AV165" i="80"/>
  <c r="AS165" i="80"/>
  <c r="AY165" i="80" s="1"/>
  <c r="AR165" i="80"/>
  <c r="AO165" i="80"/>
  <c r="AP165" i="80" s="1"/>
  <c r="AK165" i="80"/>
  <c r="AL165" i="80" s="1"/>
  <c r="AJ165" i="80"/>
  <c r="AM165" i="80" s="1"/>
  <c r="AE165" i="80"/>
  <c r="AD165" i="80"/>
  <c r="AN165" i="80" s="1"/>
  <c r="AQ165" i="80" s="1"/>
  <c r="AC165" i="80"/>
  <c r="AA165" i="80"/>
  <c r="EA164" i="80"/>
  <c r="EB164" i="80" s="1"/>
  <c r="DX164" i="80"/>
  <c r="DY164" i="80" s="1"/>
  <c r="DW164" i="80"/>
  <c r="DT164" i="80"/>
  <c r="DU164" i="80" s="1"/>
  <c r="DS164" i="80"/>
  <c r="DI164" i="80"/>
  <c r="DJ164" i="80" s="1"/>
  <c r="DK164" i="80" s="1"/>
  <c r="DF164" i="80"/>
  <c r="DG164" i="80" s="1"/>
  <c r="DE164" i="80"/>
  <c r="DB164" i="80"/>
  <c r="DC164" i="80" s="1"/>
  <c r="DA164" i="80"/>
  <c r="BV164" i="80"/>
  <c r="BZ164" i="80" s="1"/>
  <c r="BP164" i="80"/>
  <c r="BJ164" i="80"/>
  <c r="BN164" i="80" s="1"/>
  <c r="BD164" i="80"/>
  <c r="BI164" i="80" s="1"/>
  <c r="AV164" i="80"/>
  <c r="AS164" i="80"/>
  <c r="AX164" i="80" s="1"/>
  <c r="AR164" i="80"/>
  <c r="AK164" i="80"/>
  <c r="AL164" i="80" s="1"/>
  <c r="AJ164" i="80"/>
  <c r="AM164" i="80" s="1"/>
  <c r="AD164" i="80"/>
  <c r="AC164" i="80"/>
  <c r="AA164" i="80"/>
  <c r="EA163" i="80"/>
  <c r="EB163" i="80" s="1"/>
  <c r="EC163" i="80" s="1"/>
  <c r="DX163" i="80"/>
  <c r="DY163" i="80" s="1"/>
  <c r="DW163" i="80"/>
  <c r="DT163" i="80"/>
  <c r="DU163" i="80" s="1"/>
  <c r="DS163" i="80"/>
  <c r="DI163" i="80"/>
  <c r="DJ163" i="80" s="1"/>
  <c r="DF163" i="80"/>
  <c r="DG163" i="80" s="1"/>
  <c r="DE163" i="80"/>
  <c r="DB163" i="80"/>
  <c r="DC163" i="80" s="1"/>
  <c r="DA163" i="80"/>
  <c r="BV163" i="80"/>
  <c r="BW163" i="80" s="1"/>
  <c r="BP163" i="80"/>
  <c r="BU163" i="80" s="1"/>
  <c r="BJ163" i="80"/>
  <c r="BD163" i="80"/>
  <c r="BH163" i="80" s="1"/>
  <c r="AV163" i="80"/>
  <c r="AS163" i="80"/>
  <c r="CK163" i="80" s="1"/>
  <c r="AR163" i="80"/>
  <c r="AK163" i="80"/>
  <c r="AL163" i="80" s="1"/>
  <c r="AJ163" i="80"/>
  <c r="AM163" i="80" s="1"/>
  <c r="AD163" i="80"/>
  <c r="AZ163" i="80" s="1"/>
  <c r="AC163" i="80"/>
  <c r="AA163" i="80"/>
  <c r="EA162" i="80"/>
  <c r="EB162" i="80" s="1"/>
  <c r="DX162" i="80"/>
  <c r="DY162" i="80" s="1"/>
  <c r="DW162" i="80"/>
  <c r="DT162" i="80"/>
  <c r="DU162" i="80" s="1"/>
  <c r="DS162" i="80"/>
  <c r="DI162" i="80"/>
  <c r="DJ162" i="80" s="1"/>
  <c r="DN162" i="80" s="1"/>
  <c r="DF162" i="80"/>
  <c r="DG162" i="80" s="1"/>
  <c r="DE162" i="80"/>
  <c r="DB162" i="80"/>
  <c r="DC162" i="80" s="1"/>
  <c r="DA162" i="80"/>
  <c r="BV162" i="80"/>
  <c r="BX162" i="80" s="1"/>
  <c r="BP162" i="80"/>
  <c r="BT162" i="80" s="1"/>
  <c r="BJ162" i="80"/>
  <c r="BD162" i="80"/>
  <c r="BH162" i="80" s="1"/>
  <c r="AZ162" i="80"/>
  <c r="AV162" i="80"/>
  <c r="AS162" i="80"/>
  <c r="AT162" i="80" s="1"/>
  <c r="AR162" i="80"/>
  <c r="AN162" i="80"/>
  <c r="AQ162" i="80" s="1"/>
  <c r="AK162" i="80"/>
  <c r="AL162" i="80" s="1"/>
  <c r="AJ162" i="80"/>
  <c r="AM162" i="80" s="1"/>
  <c r="AD162" i="80"/>
  <c r="AE162" i="80" s="1"/>
  <c r="AC162" i="80"/>
  <c r="AA162" i="80"/>
  <c r="EA161" i="80"/>
  <c r="EB161" i="80" s="1"/>
  <c r="EF161" i="80" s="1"/>
  <c r="DX161" i="80"/>
  <c r="DY161" i="80" s="1"/>
  <c r="DW161" i="80"/>
  <c r="DT161" i="80"/>
  <c r="DU161" i="80" s="1"/>
  <c r="DS161" i="80"/>
  <c r="DI161" i="80"/>
  <c r="DJ161" i="80" s="1"/>
  <c r="DF161" i="80"/>
  <c r="DG161" i="80" s="1"/>
  <c r="DE161" i="80"/>
  <c r="DB161" i="80"/>
  <c r="DC161" i="80" s="1"/>
  <c r="DA161" i="80"/>
  <c r="BV161" i="80"/>
  <c r="BY161" i="80" s="1"/>
  <c r="BP161" i="80"/>
  <c r="BU161" i="80" s="1"/>
  <c r="BJ161" i="80"/>
  <c r="BO161" i="80" s="1"/>
  <c r="BD161" i="80"/>
  <c r="BF161" i="80" s="1"/>
  <c r="BC161" i="80"/>
  <c r="AV161" i="80"/>
  <c r="AS161" i="80"/>
  <c r="AU161" i="80" s="1"/>
  <c r="AR161" i="80"/>
  <c r="AK161" i="80"/>
  <c r="AL161" i="80" s="1"/>
  <c r="AJ161" i="80"/>
  <c r="AM161" i="80" s="1"/>
  <c r="AD161" i="80"/>
  <c r="AZ161" i="80" s="1"/>
  <c r="AC161" i="80"/>
  <c r="AA161" i="80"/>
  <c r="EA160" i="80"/>
  <c r="EB160" i="80" s="1"/>
  <c r="DX160" i="80"/>
  <c r="DY160" i="80" s="1"/>
  <c r="DW160" i="80"/>
  <c r="DT160" i="80"/>
  <c r="DU160" i="80" s="1"/>
  <c r="DS160" i="80"/>
  <c r="DI160" i="80"/>
  <c r="DJ160" i="80" s="1"/>
  <c r="DF160" i="80"/>
  <c r="DG160" i="80" s="1"/>
  <c r="DE160" i="80"/>
  <c r="DB160" i="80"/>
  <c r="DC160" i="80" s="1"/>
  <c r="DA160" i="80"/>
  <c r="BV160" i="80"/>
  <c r="BZ160" i="80" s="1"/>
  <c r="BP160" i="80"/>
  <c r="BU160" i="80" s="1"/>
  <c r="BJ160" i="80"/>
  <c r="BN160" i="80" s="1"/>
  <c r="BD160" i="80"/>
  <c r="BI160" i="80" s="1"/>
  <c r="AV160" i="80"/>
  <c r="AS160" i="80"/>
  <c r="AR160" i="80"/>
  <c r="AK160" i="80"/>
  <c r="AL160" i="80" s="1"/>
  <c r="AJ160" i="80"/>
  <c r="AM160" i="80" s="1"/>
  <c r="AD160" i="80"/>
  <c r="AC160" i="80"/>
  <c r="AA160" i="80"/>
  <c r="EA159" i="80"/>
  <c r="EB159" i="80" s="1"/>
  <c r="DX159" i="80"/>
  <c r="DY159" i="80" s="1"/>
  <c r="DW159" i="80"/>
  <c r="DT159" i="80"/>
  <c r="DU159" i="80" s="1"/>
  <c r="DS159" i="80"/>
  <c r="DI159" i="80"/>
  <c r="DJ159" i="80" s="1"/>
  <c r="DF159" i="80"/>
  <c r="DG159" i="80" s="1"/>
  <c r="DE159" i="80"/>
  <c r="DB159" i="80"/>
  <c r="DC159" i="80" s="1"/>
  <c r="DA159" i="80"/>
  <c r="BV159" i="80"/>
  <c r="BP159" i="80"/>
  <c r="BU159" i="80" s="1"/>
  <c r="BJ159" i="80"/>
  <c r="BM159" i="80" s="1"/>
  <c r="BD159" i="80"/>
  <c r="BH159" i="80" s="1"/>
  <c r="AV159" i="80"/>
  <c r="AS159" i="80"/>
  <c r="CK159" i="80" s="1"/>
  <c r="AR159" i="80"/>
  <c r="AK159" i="80"/>
  <c r="AL159" i="80" s="1"/>
  <c r="AJ159" i="80"/>
  <c r="AM159" i="80" s="1"/>
  <c r="AD159" i="80"/>
  <c r="AZ159" i="80" s="1"/>
  <c r="AC159" i="80"/>
  <c r="AA159" i="80"/>
  <c r="EA158" i="80"/>
  <c r="EB158" i="80" s="1"/>
  <c r="DX158" i="80"/>
  <c r="DY158" i="80" s="1"/>
  <c r="DW158" i="80"/>
  <c r="DT158" i="80"/>
  <c r="DU158" i="80" s="1"/>
  <c r="DS158" i="80"/>
  <c r="DI158" i="80"/>
  <c r="DJ158" i="80" s="1"/>
  <c r="DN158" i="80" s="1"/>
  <c r="DF158" i="80"/>
  <c r="DG158" i="80" s="1"/>
  <c r="DE158" i="80"/>
  <c r="DB158" i="80"/>
  <c r="DC158" i="80" s="1"/>
  <c r="DA158" i="80"/>
  <c r="BV158" i="80"/>
  <c r="BP158" i="80"/>
  <c r="BT158" i="80" s="1"/>
  <c r="BJ158" i="80"/>
  <c r="BO158" i="80" s="1"/>
  <c r="BD158" i="80"/>
  <c r="BH158" i="80" s="1"/>
  <c r="AV158" i="80"/>
  <c r="AS158" i="80"/>
  <c r="AX158" i="80" s="1"/>
  <c r="AR158" i="80"/>
  <c r="AK158" i="80"/>
  <c r="AL158" i="80" s="1"/>
  <c r="AJ158" i="80"/>
  <c r="AM158" i="80" s="1"/>
  <c r="AD158" i="80"/>
  <c r="AE158" i="80" s="1"/>
  <c r="AC158" i="80"/>
  <c r="AA158" i="80"/>
  <c r="EA157" i="80"/>
  <c r="EB157" i="80" s="1"/>
  <c r="EF157" i="80" s="1"/>
  <c r="DX157" i="80"/>
  <c r="DY157" i="80" s="1"/>
  <c r="DW157" i="80"/>
  <c r="DT157" i="80"/>
  <c r="DU157" i="80" s="1"/>
  <c r="DS157" i="80"/>
  <c r="DI157" i="80"/>
  <c r="DJ157" i="80" s="1"/>
  <c r="DF157" i="80"/>
  <c r="DG157" i="80" s="1"/>
  <c r="DE157" i="80"/>
  <c r="DB157" i="80"/>
  <c r="DC157" i="80" s="1"/>
  <c r="DA157" i="80"/>
  <c r="BV157" i="80"/>
  <c r="BW157" i="80" s="1"/>
  <c r="BP157" i="80"/>
  <c r="BJ157" i="80"/>
  <c r="BO157" i="80" s="1"/>
  <c r="BD157" i="80"/>
  <c r="BF157" i="80" s="1"/>
  <c r="AZ157" i="80"/>
  <c r="AV157" i="80"/>
  <c r="AS157" i="80"/>
  <c r="AY157" i="80" s="1"/>
  <c r="AR157" i="80"/>
  <c r="AO157" i="80"/>
  <c r="AP157" i="80" s="1"/>
  <c r="AK157" i="80"/>
  <c r="AL157" i="80" s="1"/>
  <c r="AJ157" i="80"/>
  <c r="AM157" i="80" s="1"/>
  <c r="AE157" i="80"/>
  <c r="AD157" i="80"/>
  <c r="AN157" i="80" s="1"/>
  <c r="AQ157" i="80" s="1"/>
  <c r="AC157" i="80"/>
  <c r="AA157" i="80"/>
  <c r="EA156" i="80"/>
  <c r="EB156" i="80" s="1"/>
  <c r="DX156" i="80"/>
  <c r="DY156" i="80" s="1"/>
  <c r="DW156" i="80"/>
  <c r="DT156" i="80"/>
  <c r="DU156" i="80" s="1"/>
  <c r="DS156" i="80"/>
  <c r="DI156" i="80"/>
  <c r="DJ156" i="80" s="1"/>
  <c r="DK156" i="80" s="1"/>
  <c r="DF156" i="80"/>
  <c r="DG156" i="80" s="1"/>
  <c r="DE156" i="80"/>
  <c r="DB156" i="80"/>
  <c r="DC156" i="80" s="1"/>
  <c r="DA156" i="80"/>
  <c r="BV156" i="80"/>
  <c r="BZ156" i="80" s="1"/>
  <c r="BP156" i="80"/>
  <c r="BJ156" i="80"/>
  <c r="BN156" i="80" s="1"/>
  <c r="BD156" i="80"/>
  <c r="BI156" i="80" s="1"/>
  <c r="AV156" i="80"/>
  <c r="AS156" i="80"/>
  <c r="AT156" i="80" s="1"/>
  <c r="AR156" i="80"/>
  <c r="AK156" i="80"/>
  <c r="AL156" i="80" s="1"/>
  <c r="AJ156" i="80"/>
  <c r="AM156" i="80" s="1"/>
  <c r="AD156" i="80"/>
  <c r="AC156" i="80"/>
  <c r="AA156" i="80"/>
  <c r="EA155" i="80"/>
  <c r="EB155" i="80" s="1"/>
  <c r="EC155" i="80" s="1"/>
  <c r="DX155" i="80"/>
  <c r="DY155" i="80" s="1"/>
  <c r="DW155" i="80"/>
  <c r="DT155" i="80"/>
  <c r="DU155" i="80" s="1"/>
  <c r="DS155" i="80"/>
  <c r="DI155" i="80"/>
  <c r="DJ155" i="80" s="1"/>
  <c r="DF155" i="80"/>
  <c r="DG155" i="80" s="1"/>
  <c r="DE155" i="80"/>
  <c r="DB155" i="80"/>
  <c r="DC155" i="80" s="1"/>
  <c r="DA155" i="80"/>
  <c r="BV155" i="80"/>
  <c r="BW155" i="80" s="1"/>
  <c r="BP155" i="80"/>
  <c r="BU155" i="80" s="1"/>
  <c r="BJ155" i="80"/>
  <c r="BO155" i="80" s="1"/>
  <c r="BD155" i="80"/>
  <c r="BH155" i="80" s="1"/>
  <c r="AV155" i="80"/>
  <c r="AS155" i="80"/>
  <c r="CK155" i="80" s="1"/>
  <c r="AR155" i="80"/>
  <c r="AK155" i="80"/>
  <c r="AL155" i="80" s="1"/>
  <c r="AJ155" i="80"/>
  <c r="AM155" i="80" s="1"/>
  <c r="AD155" i="80"/>
  <c r="AZ155" i="80" s="1"/>
  <c r="AC155" i="80"/>
  <c r="AA155" i="80"/>
  <c r="EA154" i="80"/>
  <c r="EB154" i="80" s="1"/>
  <c r="DX154" i="80"/>
  <c r="DY154" i="80" s="1"/>
  <c r="DW154" i="80"/>
  <c r="DT154" i="80"/>
  <c r="DU154" i="80" s="1"/>
  <c r="DS154" i="80"/>
  <c r="DI154" i="80"/>
  <c r="DJ154" i="80" s="1"/>
  <c r="DN154" i="80" s="1"/>
  <c r="DF154" i="80"/>
  <c r="DG154" i="80" s="1"/>
  <c r="DE154" i="80"/>
  <c r="DB154" i="80"/>
  <c r="DC154" i="80" s="1"/>
  <c r="DA154" i="80"/>
  <c r="BV154" i="80"/>
  <c r="BP154" i="80"/>
  <c r="BT154" i="80" s="1"/>
  <c r="BJ154" i="80"/>
  <c r="BD154" i="80"/>
  <c r="BH154" i="80" s="1"/>
  <c r="AV154" i="80"/>
  <c r="AS154" i="80"/>
  <c r="AT154" i="80" s="1"/>
  <c r="AR154" i="80"/>
  <c r="AK154" i="80"/>
  <c r="AL154" i="80" s="1"/>
  <c r="AJ154" i="80"/>
  <c r="AM154" i="80" s="1"/>
  <c r="AD154" i="80"/>
  <c r="AE154" i="80" s="1"/>
  <c r="AC154" i="80"/>
  <c r="AA154" i="80"/>
  <c r="EA153" i="80"/>
  <c r="EB153" i="80" s="1"/>
  <c r="EF153" i="80" s="1"/>
  <c r="DX153" i="80"/>
  <c r="DY153" i="80" s="1"/>
  <c r="DW153" i="80"/>
  <c r="DT153" i="80"/>
  <c r="DU153" i="80" s="1"/>
  <c r="DS153" i="80"/>
  <c r="DI153" i="80"/>
  <c r="DJ153" i="80" s="1"/>
  <c r="DF153" i="80"/>
  <c r="DG153" i="80" s="1"/>
  <c r="DE153" i="80"/>
  <c r="DB153" i="80"/>
  <c r="DC153" i="80" s="1"/>
  <c r="DA153" i="80"/>
  <c r="BV153" i="80"/>
  <c r="BP153" i="80"/>
  <c r="BU153" i="80" s="1"/>
  <c r="BJ153" i="80"/>
  <c r="BD153" i="80"/>
  <c r="BF153" i="80" s="1"/>
  <c r="AZ153" i="80"/>
  <c r="AV153" i="80"/>
  <c r="AS153" i="80"/>
  <c r="AU153" i="80" s="1"/>
  <c r="AR153" i="80"/>
  <c r="AO153" i="80"/>
  <c r="AP153" i="80" s="1"/>
  <c r="AK153" i="80"/>
  <c r="AL153" i="80" s="1"/>
  <c r="AJ153" i="80"/>
  <c r="AM153" i="80" s="1"/>
  <c r="AE153" i="80"/>
  <c r="AD153" i="80"/>
  <c r="AN153" i="80" s="1"/>
  <c r="AQ153" i="80" s="1"/>
  <c r="AC153" i="80"/>
  <c r="AA153" i="80"/>
  <c r="EA152" i="80"/>
  <c r="EB152" i="80" s="1"/>
  <c r="DX152" i="80"/>
  <c r="DY152" i="80" s="1"/>
  <c r="DW152" i="80"/>
  <c r="DT152" i="80"/>
  <c r="DU152" i="80" s="1"/>
  <c r="DS152" i="80"/>
  <c r="DI152" i="80"/>
  <c r="DJ152" i="80" s="1"/>
  <c r="DF152" i="80"/>
  <c r="DG152" i="80" s="1"/>
  <c r="DE152" i="80"/>
  <c r="DB152" i="80"/>
  <c r="DC152" i="80" s="1"/>
  <c r="DA152" i="80"/>
  <c r="BV152" i="80"/>
  <c r="BZ152" i="80" s="1"/>
  <c r="BP152" i="80"/>
  <c r="BU152" i="80" s="1"/>
  <c r="BJ152" i="80"/>
  <c r="BN152" i="80" s="1"/>
  <c r="BD152" i="80"/>
  <c r="BI152" i="80" s="1"/>
  <c r="AV152" i="80"/>
  <c r="AS152" i="80"/>
  <c r="AR152" i="80"/>
  <c r="AK152" i="80"/>
  <c r="AL152" i="80" s="1"/>
  <c r="AJ152" i="80"/>
  <c r="AM152" i="80" s="1"/>
  <c r="AD152" i="80"/>
  <c r="AC152" i="80"/>
  <c r="AA152" i="80"/>
  <c r="EA151" i="80"/>
  <c r="EB151" i="80" s="1"/>
  <c r="DX151" i="80"/>
  <c r="DY151" i="80" s="1"/>
  <c r="DW151" i="80"/>
  <c r="DT151" i="80"/>
  <c r="DU151" i="80" s="1"/>
  <c r="DS151" i="80"/>
  <c r="DI151" i="80"/>
  <c r="DJ151" i="80" s="1"/>
  <c r="DF151" i="80"/>
  <c r="DG151" i="80" s="1"/>
  <c r="DE151" i="80"/>
  <c r="DB151" i="80"/>
  <c r="DC151" i="80" s="1"/>
  <c r="DA151" i="80"/>
  <c r="BV151" i="80"/>
  <c r="BP151" i="80"/>
  <c r="BJ151" i="80"/>
  <c r="BM151" i="80" s="1"/>
  <c r="BD151" i="80"/>
  <c r="BH151" i="80" s="1"/>
  <c r="AV151" i="80"/>
  <c r="AS151" i="80"/>
  <c r="CK151" i="80" s="1"/>
  <c r="AR151" i="80"/>
  <c r="AK151" i="80"/>
  <c r="AL151" i="80" s="1"/>
  <c r="AJ151" i="80"/>
  <c r="AM151" i="80" s="1"/>
  <c r="AD151" i="80"/>
  <c r="AZ151" i="80" s="1"/>
  <c r="AC151" i="80"/>
  <c r="AA151" i="80"/>
  <c r="EA150" i="80"/>
  <c r="EB150" i="80" s="1"/>
  <c r="DX150" i="80"/>
  <c r="DY150" i="80" s="1"/>
  <c r="DW150" i="80"/>
  <c r="DT150" i="80"/>
  <c r="DU150" i="80" s="1"/>
  <c r="DS150" i="80"/>
  <c r="DI150" i="80"/>
  <c r="DJ150" i="80" s="1"/>
  <c r="DN150" i="80" s="1"/>
  <c r="DF150" i="80"/>
  <c r="DG150" i="80" s="1"/>
  <c r="DE150" i="80"/>
  <c r="DB150" i="80"/>
  <c r="DC150" i="80" s="1"/>
  <c r="DA150" i="80"/>
  <c r="BV150" i="80"/>
  <c r="BP150" i="80"/>
  <c r="BT150" i="80" s="1"/>
  <c r="BJ150" i="80"/>
  <c r="BD150" i="80"/>
  <c r="BH150" i="80" s="1"/>
  <c r="AV150" i="80"/>
  <c r="AS150" i="80"/>
  <c r="AX150" i="80" s="1"/>
  <c r="AR150" i="80"/>
  <c r="AK150" i="80"/>
  <c r="AL150" i="80" s="1"/>
  <c r="AJ150" i="80"/>
  <c r="AM150" i="80" s="1"/>
  <c r="AD150" i="80"/>
  <c r="AE150" i="80" s="1"/>
  <c r="AC150" i="80"/>
  <c r="AA150" i="80"/>
  <c r="EA149" i="80"/>
  <c r="EB149" i="80" s="1"/>
  <c r="EF149" i="80" s="1"/>
  <c r="DX149" i="80"/>
  <c r="DY149" i="80" s="1"/>
  <c r="DW149" i="80"/>
  <c r="DT149" i="80"/>
  <c r="DU149" i="80" s="1"/>
  <c r="DS149" i="80"/>
  <c r="DI149" i="80"/>
  <c r="DJ149" i="80" s="1"/>
  <c r="DF149" i="80"/>
  <c r="DG149" i="80" s="1"/>
  <c r="DE149" i="80"/>
  <c r="DB149" i="80"/>
  <c r="DC149" i="80" s="1"/>
  <c r="DA149" i="80"/>
  <c r="BV149" i="80"/>
  <c r="CA149" i="80" s="1"/>
  <c r="BP149" i="80"/>
  <c r="BU149" i="80" s="1"/>
  <c r="BJ149" i="80"/>
  <c r="BK149" i="80" s="1"/>
  <c r="BD149" i="80"/>
  <c r="BF149" i="80" s="1"/>
  <c r="AV149" i="80"/>
  <c r="AS149" i="80"/>
  <c r="AY149" i="80" s="1"/>
  <c r="AR149" i="80"/>
  <c r="AK149" i="80"/>
  <c r="AL149" i="80" s="1"/>
  <c r="AJ149" i="80"/>
  <c r="AM149" i="80" s="1"/>
  <c r="AD149" i="80"/>
  <c r="AZ149" i="80" s="1"/>
  <c r="AC149" i="80"/>
  <c r="AA149" i="80"/>
  <c r="EA148" i="80"/>
  <c r="EB148" i="80" s="1"/>
  <c r="DX148" i="80"/>
  <c r="DY148" i="80" s="1"/>
  <c r="DW148" i="80"/>
  <c r="DT148" i="80"/>
  <c r="DU148" i="80" s="1"/>
  <c r="DS148" i="80"/>
  <c r="DI148" i="80"/>
  <c r="DJ148" i="80" s="1"/>
  <c r="DK148" i="80" s="1"/>
  <c r="DF148" i="80"/>
  <c r="DG148" i="80" s="1"/>
  <c r="DE148" i="80"/>
  <c r="DB148" i="80"/>
  <c r="DC148" i="80" s="1"/>
  <c r="DA148" i="80"/>
  <c r="BV148" i="80"/>
  <c r="BZ148" i="80" s="1"/>
  <c r="BP148" i="80"/>
  <c r="BJ148" i="80"/>
  <c r="BN148" i="80" s="1"/>
  <c r="BD148" i="80"/>
  <c r="BI148" i="80" s="1"/>
  <c r="AV148" i="80"/>
  <c r="AS148" i="80"/>
  <c r="AX148" i="80" s="1"/>
  <c r="AR148" i="80"/>
  <c r="AK148" i="80"/>
  <c r="AL148" i="80" s="1"/>
  <c r="AJ148" i="80"/>
  <c r="AM148" i="80" s="1"/>
  <c r="AD148" i="80"/>
  <c r="AC148" i="80"/>
  <c r="AA148" i="80"/>
  <c r="EA147" i="80"/>
  <c r="EB147" i="80" s="1"/>
  <c r="EC147" i="80" s="1"/>
  <c r="DX147" i="80"/>
  <c r="DY147" i="80" s="1"/>
  <c r="DW147" i="80"/>
  <c r="DT147" i="80"/>
  <c r="DU147" i="80" s="1"/>
  <c r="DS147" i="80"/>
  <c r="DI147" i="80"/>
  <c r="DJ147" i="80" s="1"/>
  <c r="DF147" i="80"/>
  <c r="DG147" i="80" s="1"/>
  <c r="DE147" i="80"/>
  <c r="DB147" i="80"/>
  <c r="DC147" i="80" s="1"/>
  <c r="DA147" i="80"/>
  <c r="BV147" i="80"/>
  <c r="BW147" i="80" s="1"/>
  <c r="BP147" i="80"/>
  <c r="BJ147" i="80"/>
  <c r="BO147" i="80" s="1"/>
  <c r="BD147" i="80"/>
  <c r="BH147" i="80" s="1"/>
  <c r="AV147" i="80"/>
  <c r="AS147" i="80"/>
  <c r="CK147" i="80" s="1"/>
  <c r="AR147" i="80"/>
  <c r="AK147" i="80"/>
  <c r="AL147" i="80" s="1"/>
  <c r="AJ147" i="80"/>
  <c r="AM147" i="80" s="1"/>
  <c r="AD147" i="80"/>
  <c r="AZ147" i="80" s="1"/>
  <c r="AC147" i="80"/>
  <c r="AA147" i="80"/>
  <c r="EA146" i="80"/>
  <c r="EB146" i="80" s="1"/>
  <c r="DX146" i="80"/>
  <c r="DY146" i="80" s="1"/>
  <c r="DW146" i="80"/>
  <c r="DT146" i="80"/>
  <c r="DU146" i="80" s="1"/>
  <c r="DS146" i="80"/>
  <c r="DI146" i="80"/>
  <c r="DJ146" i="80" s="1"/>
  <c r="DN146" i="80" s="1"/>
  <c r="DF146" i="80"/>
  <c r="DG146" i="80" s="1"/>
  <c r="DE146" i="80"/>
  <c r="DB146" i="80"/>
  <c r="DC146" i="80" s="1"/>
  <c r="DA146" i="80"/>
  <c r="BV146" i="80"/>
  <c r="BX146" i="80" s="1"/>
  <c r="BP146" i="80"/>
  <c r="BT146" i="80" s="1"/>
  <c r="BJ146" i="80"/>
  <c r="BD146" i="80"/>
  <c r="BH146" i="80" s="1"/>
  <c r="AV146" i="80"/>
  <c r="AS146" i="80"/>
  <c r="AT146" i="80" s="1"/>
  <c r="AR146" i="80"/>
  <c r="AK146" i="80"/>
  <c r="AL146" i="80" s="1"/>
  <c r="AJ146" i="80"/>
  <c r="AM146" i="80" s="1"/>
  <c r="AD146" i="80"/>
  <c r="AE146" i="80" s="1"/>
  <c r="AC146" i="80"/>
  <c r="AA146" i="80"/>
  <c r="EA145" i="80"/>
  <c r="EB145" i="80" s="1"/>
  <c r="EF145" i="80" s="1"/>
  <c r="DX145" i="80"/>
  <c r="DY145" i="80" s="1"/>
  <c r="DW145" i="80"/>
  <c r="DT145" i="80"/>
  <c r="DU145" i="80" s="1"/>
  <c r="DS145" i="80"/>
  <c r="DI145" i="80"/>
  <c r="DJ145" i="80" s="1"/>
  <c r="DF145" i="80"/>
  <c r="DG145" i="80" s="1"/>
  <c r="DE145" i="80"/>
  <c r="DB145" i="80"/>
  <c r="DC145" i="80" s="1"/>
  <c r="DA145" i="80"/>
  <c r="BV145" i="80"/>
  <c r="CB145" i="80" s="1"/>
  <c r="BP145" i="80"/>
  <c r="BU145" i="80" s="1"/>
  <c r="BJ145" i="80"/>
  <c r="BL145" i="80" s="1"/>
  <c r="BD145" i="80"/>
  <c r="BF145" i="80" s="1"/>
  <c r="AV145" i="80"/>
  <c r="AS145" i="80"/>
  <c r="AU145" i="80" s="1"/>
  <c r="AR145" i="80"/>
  <c r="AK145" i="80"/>
  <c r="AL145" i="80" s="1"/>
  <c r="AJ145" i="80"/>
  <c r="AM145" i="80" s="1"/>
  <c r="AE145" i="80"/>
  <c r="AD145" i="80"/>
  <c r="AZ145" i="80" s="1"/>
  <c r="AC145" i="80"/>
  <c r="AA145" i="80"/>
  <c r="EA144" i="80"/>
  <c r="EB144" i="80" s="1"/>
  <c r="DX144" i="80"/>
  <c r="DY144" i="80" s="1"/>
  <c r="DW144" i="80"/>
  <c r="DT144" i="80"/>
  <c r="DU144" i="80" s="1"/>
  <c r="DS144" i="80"/>
  <c r="DI144" i="80"/>
  <c r="DJ144" i="80" s="1"/>
  <c r="DF144" i="80"/>
  <c r="DG144" i="80" s="1"/>
  <c r="DE144" i="80"/>
  <c r="DB144" i="80"/>
  <c r="DC144" i="80" s="1"/>
  <c r="DA144" i="80"/>
  <c r="BV144" i="80"/>
  <c r="BZ144" i="80" s="1"/>
  <c r="BP144" i="80"/>
  <c r="BU144" i="80" s="1"/>
  <c r="BJ144" i="80"/>
  <c r="BN144" i="80" s="1"/>
  <c r="BD144" i="80"/>
  <c r="BI144" i="80" s="1"/>
  <c r="AV144" i="80"/>
  <c r="AS144" i="80"/>
  <c r="AY144" i="80" s="1"/>
  <c r="AR144" i="80"/>
  <c r="AK144" i="80"/>
  <c r="AL144" i="80" s="1"/>
  <c r="AJ144" i="80"/>
  <c r="AM144" i="80" s="1"/>
  <c r="AD144" i="80"/>
  <c r="AC144" i="80"/>
  <c r="AA144" i="80"/>
  <c r="EA143" i="80"/>
  <c r="EB143" i="80" s="1"/>
  <c r="DX143" i="80"/>
  <c r="DY143" i="80" s="1"/>
  <c r="DW143" i="80"/>
  <c r="DT143" i="80"/>
  <c r="DU143" i="80" s="1"/>
  <c r="DS143" i="80"/>
  <c r="DI143" i="80"/>
  <c r="DJ143" i="80" s="1"/>
  <c r="DF143" i="80"/>
  <c r="DG143" i="80" s="1"/>
  <c r="DE143" i="80"/>
  <c r="DB143" i="80"/>
  <c r="DC143" i="80" s="1"/>
  <c r="DA143" i="80"/>
  <c r="BV143" i="80"/>
  <c r="BP143" i="80"/>
  <c r="BU143" i="80" s="1"/>
  <c r="BJ143" i="80"/>
  <c r="BM143" i="80" s="1"/>
  <c r="BD143" i="80"/>
  <c r="BH143" i="80" s="1"/>
  <c r="AV143" i="80"/>
  <c r="AS143" i="80"/>
  <c r="CK143" i="80" s="1"/>
  <c r="AR143" i="80"/>
  <c r="AK143" i="80"/>
  <c r="AL143" i="80" s="1"/>
  <c r="AJ143" i="80"/>
  <c r="AM143" i="80" s="1"/>
  <c r="AD143" i="80"/>
  <c r="AZ143" i="80" s="1"/>
  <c r="AC143" i="80"/>
  <c r="AA143" i="80"/>
  <c r="EA142" i="80"/>
  <c r="EB142" i="80" s="1"/>
  <c r="DX142" i="80"/>
  <c r="DY142" i="80" s="1"/>
  <c r="DW142" i="80"/>
  <c r="DT142" i="80"/>
  <c r="DU142" i="80" s="1"/>
  <c r="DS142" i="80"/>
  <c r="DI142" i="80"/>
  <c r="DJ142" i="80" s="1"/>
  <c r="DN142" i="80" s="1"/>
  <c r="DF142" i="80"/>
  <c r="DG142" i="80" s="1"/>
  <c r="DE142" i="80"/>
  <c r="DB142" i="80"/>
  <c r="DC142" i="80" s="1"/>
  <c r="DA142" i="80"/>
  <c r="BV142" i="80"/>
  <c r="BP142" i="80"/>
  <c r="BT142" i="80" s="1"/>
  <c r="BJ142" i="80"/>
  <c r="BO142" i="80" s="1"/>
  <c r="BD142" i="80"/>
  <c r="BH142" i="80" s="1"/>
  <c r="AV142" i="80"/>
  <c r="AS142" i="80"/>
  <c r="AX142" i="80" s="1"/>
  <c r="AR142" i="80"/>
  <c r="AK142" i="80"/>
  <c r="AL142" i="80" s="1"/>
  <c r="AJ142" i="80"/>
  <c r="AM142" i="80" s="1"/>
  <c r="AD142" i="80"/>
  <c r="AE142" i="80" s="1"/>
  <c r="AC142" i="80"/>
  <c r="AA142" i="80"/>
  <c r="EA141" i="80"/>
  <c r="EB141" i="80" s="1"/>
  <c r="EF141" i="80" s="1"/>
  <c r="DX141" i="80"/>
  <c r="DY141" i="80" s="1"/>
  <c r="DW141" i="80"/>
  <c r="DT141" i="80"/>
  <c r="DU141" i="80" s="1"/>
  <c r="DS141" i="80"/>
  <c r="DI141" i="80"/>
  <c r="DJ141" i="80" s="1"/>
  <c r="DF141" i="80"/>
  <c r="DG141" i="80" s="1"/>
  <c r="DE141" i="80"/>
  <c r="DB141" i="80"/>
  <c r="DC141" i="80" s="1"/>
  <c r="DA141" i="80"/>
  <c r="BV141" i="80"/>
  <c r="BP141" i="80"/>
  <c r="BU141" i="80" s="1"/>
  <c r="BJ141" i="80"/>
  <c r="BO141" i="80" s="1"/>
  <c r="BD141" i="80"/>
  <c r="BF141" i="80" s="1"/>
  <c r="AV141" i="80"/>
  <c r="AS141" i="80"/>
  <c r="AY141" i="80" s="1"/>
  <c r="AR141" i="80"/>
  <c r="AK141" i="80"/>
  <c r="AL141" i="80" s="1"/>
  <c r="AJ141" i="80"/>
  <c r="AM141" i="80" s="1"/>
  <c r="AD141" i="80"/>
  <c r="AZ141" i="80" s="1"/>
  <c r="AC141" i="80"/>
  <c r="AA141" i="80"/>
  <c r="EA140" i="80"/>
  <c r="DX140" i="80"/>
  <c r="DY140" i="80" s="1"/>
  <c r="DW140" i="80"/>
  <c r="DT140" i="80"/>
  <c r="DU140" i="80" s="1"/>
  <c r="DS140" i="80"/>
  <c r="DI140" i="80"/>
  <c r="DJ140" i="80" s="1"/>
  <c r="DK140" i="80" s="1"/>
  <c r="DF140" i="80"/>
  <c r="DG140" i="80" s="1"/>
  <c r="DE140" i="80"/>
  <c r="DB140" i="80"/>
  <c r="DC140" i="80" s="1"/>
  <c r="DA140" i="80"/>
  <c r="BV140" i="80"/>
  <c r="BZ140" i="80" s="1"/>
  <c r="BP140" i="80"/>
  <c r="BJ140" i="80"/>
  <c r="BN140" i="80" s="1"/>
  <c r="BD140" i="80"/>
  <c r="BI140" i="80" s="1"/>
  <c r="AV140" i="80"/>
  <c r="AS140" i="80"/>
  <c r="AT140" i="80" s="1"/>
  <c r="AR140" i="80"/>
  <c r="AK140" i="80"/>
  <c r="AL140" i="80" s="1"/>
  <c r="AJ140" i="80"/>
  <c r="AM140" i="80" s="1"/>
  <c r="AD140" i="80"/>
  <c r="AC140" i="80"/>
  <c r="AA140" i="80"/>
  <c r="EA139" i="80"/>
  <c r="EB139" i="80" s="1"/>
  <c r="DX139" i="80"/>
  <c r="DY139" i="80" s="1"/>
  <c r="DW139" i="80"/>
  <c r="DT139" i="80"/>
  <c r="DU139" i="80" s="1"/>
  <c r="DS139" i="80"/>
  <c r="DI139" i="80"/>
  <c r="DJ139" i="80" s="1"/>
  <c r="DF139" i="80"/>
  <c r="DG139" i="80" s="1"/>
  <c r="DE139" i="80"/>
  <c r="DB139" i="80"/>
  <c r="DC139" i="80" s="1"/>
  <c r="DA139" i="80"/>
  <c r="BV139" i="80"/>
  <c r="BY139" i="80" s="1"/>
  <c r="BP139" i="80"/>
  <c r="BJ139" i="80"/>
  <c r="BD139" i="80"/>
  <c r="BH139" i="80" s="1"/>
  <c r="AV139" i="80"/>
  <c r="AS139" i="80"/>
  <c r="CK139" i="80" s="1"/>
  <c r="AR139" i="80"/>
  <c r="AK139" i="80"/>
  <c r="AL139" i="80" s="1"/>
  <c r="AJ139" i="80"/>
  <c r="AM139" i="80" s="1"/>
  <c r="AD139" i="80"/>
  <c r="AZ139" i="80" s="1"/>
  <c r="AC139" i="80"/>
  <c r="AA139" i="80"/>
  <c r="EA138" i="80"/>
  <c r="EB138" i="80" s="1"/>
  <c r="DX138" i="80"/>
  <c r="DY138" i="80" s="1"/>
  <c r="DW138" i="80"/>
  <c r="DT138" i="80"/>
  <c r="DU138" i="80" s="1"/>
  <c r="DS138" i="80"/>
  <c r="DI138" i="80"/>
  <c r="DJ138" i="80" s="1"/>
  <c r="DN138" i="80" s="1"/>
  <c r="DF138" i="80"/>
  <c r="DG138" i="80" s="1"/>
  <c r="DE138" i="80"/>
  <c r="DB138" i="80"/>
  <c r="DC138" i="80" s="1"/>
  <c r="DA138" i="80"/>
  <c r="BV138" i="80"/>
  <c r="BX138" i="80" s="1"/>
  <c r="BP138" i="80"/>
  <c r="BT138" i="80" s="1"/>
  <c r="BJ138" i="80"/>
  <c r="BD138" i="80"/>
  <c r="BH138" i="80" s="1"/>
  <c r="AV138" i="80"/>
  <c r="AS138" i="80"/>
  <c r="AT138" i="80" s="1"/>
  <c r="AR138" i="80"/>
  <c r="AK138" i="80"/>
  <c r="AL138" i="80" s="1"/>
  <c r="AJ138" i="80"/>
  <c r="AM138" i="80" s="1"/>
  <c r="AD138" i="80"/>
  <c r="AE138" i="80" s="1"/>
  <c r="AC138" i="80"/>
  <c r="AA138" i="80"/>
  <c r="EA137" i="80"/>
  <c r="EB137" i="80" s="1"/>
  <c r="EF137" i="80" s="1"/>
  <c r="DX137" i="80"/>
  <c r="DY137" i="80" s="1"/>
  <c r="DW137" i="80"/>
  <c r="DT137" i="80"/>
  <c r="DU137" i="80" s="1"/>
  <c r="DS137" i="80"/>
  <c r="DI137" i="80"/>
  <c r="DJ137" i="80" s="1"/>
  <c r="DF137" i="80"/>
  <c r="DG137" i="80" s="1"/>
  <c r="DE137" i="80"/>
  <c r="DB137" i="80"/>
  <c r="DC137" i="80" s="1"/>
  <c r="DA137" i="80"/>
  <c r="BV137" i="80"/>
  <c r="CB137" i="80" s="1"/>
  <c r="BP137" i="80"/>
  <c r="BU137" i="80" s="1"/>
  <c r="BJ137" i="80"/>
  <c r="BD137" i="80"/>
  <c r="BF137" i="80" s="1"/>
  <c r="AV137" i="80"/>
  <c r="AS137" i="80"/>
  <c r="AU137" i="80" s="1"/>
  <c r="AR137" i="80"/>
  <c r="AK137" i="80"/>
  <c r="AL137" i="80" s="1"/>
  <c r="AJ137" i="80"/>
  <c r="AM137" i="80" s="1"/>
  <c r="AD137" i="80"/>
  <c r="AZ137" i="80" s="1"/>
  <c r="AC137" i="80"/>
  <c r="AA137" i="80"/>
  <c r="EA136" i="80"/>
  <c r="EB136" i="80" s="1"/>
  <c r="DX136" i="80"/>
  <c r="DY136" i="80" s="1"/>
  <c r="DW136" i="80"/>
  <c r="DT136" i="80"/>
  <c r="DU136" i="80" s="1"/>
  <c r="DS136" i="80"/>
  <c r="DI136" i="80"/>
  <c r="DJ136" i="80" s="1"/>
  <c r="DF136" i="80"/>
  <c r="DG136" i="80" s="1"/>
  <c r="DE136" i="80"/>
  <c r="DB136" i="80"/>
  <c r="DC136" i="80" s="1"/>
  <c r="DA136" i="80"/>
  <c r="BV136" i="80"/>
  <c r="BZ136" i="80" s="1"/>
  <c r="BP136" i="80"/>
  <c r="BJ136" i="80"/>
  <c r="BN136" i="80" s="1"/>
  <c r="BD136" i="80"/>
  <c r="BI136" i="80" s="1"/>
  <c r="AV136" i="80"/>
  <c r="AS136" i="80"/>
  <c r="AY136" i="80" s="1"/>
  <c r="AR136" i="80"/>
  <c r="AK136" i="80"/>
  <c r="AL136" i="80" s="1"/>
  <c r="AJ136" i="80"/>
  <c r="AM136" i="80" s="1"/>
  <c r="AD136" i="80"/>
  <c r="AC136" i="80"/>
  <c r="AA136" i="80"/>
  <c r="EA135" i="80"/>
  <c r="EB135" i="80" s="1"/>
  <c r="DX135" i="80"/>
  <c r="DY135" i="80" s="1"/>
  <c r="DW135" i="80"/>
  <c r="DT135" i="80"/>
  <c r="DU135" i="80" s="1"/>
  <c r="DS135" i="80"/>
  <c r="DI135" i="80"/>
  <c r="DJ135" i="80" s="1"/>
  <c r="DF135" i="80"/>
  <c r="DG135" i="80" s="1"/>
  <c r="DE135" i="80"/>
  <c r="DB135" i="80"/>
  <c r="DC135" i="80" s="1"/>
  <c r="DA135" i="80"/>
  <c r="BV135" i="80"/>
  <c r="BP135" i="80"/>
  <c r="BJ135" i="80"/>
  <c r="BD135" i="80"/>
  <c r="BH135" i="80" s="1"/>
  <c r="AV135" i="80"/>
  <c r="AS135" i="80"/>
  <c r="CK135" i="80" s="1"/>
  <c r="AR135" i="80"/>
  <c r="AK135" i="80"/>
  <c r="AL135" i="80" s="1"/>
  <c r="AJ135" i="80"/>
  <c r="AM135" i="80" s="1"/>
  <c r="AD135" i="80"/>
  <c r="AZ135" i="80" s="1"/>
  <c r="AC135" i="80"/>
  <c r="AA135" i="80"/>
  <c r="EA134" i="80"/>
  <c r="EB134" i="80" s="1"/>
  <c r="DX134" i="80"/>
  <c r="DY134" i="80" s="1"/>
  <c r="DW134" i="80"/>
  <c r="DT134" i="80"/>
  <c r="DU134" i="80" s="1"/>
  <c r="DS134" i="80"/>
  <c r="DI134" i="80"/>
  <c r="DJ134" i="80" s="1"/>
  <c r="DN134" i="80" s="1"/>
  <c r="DF134" i="80"/>
  <c r="DG134" i="80" s="1"/>
  <c r="DE134" i="80"/>
  <c r="DB134" i="80"/>
  <c r="DC134" i="80" s="1"/>
  <c r="DA134" i="80"/>
  <c r="BV134" i="80"/>
  <c r="CB134" i="80" s="1"/>
  <c r="BP134" i="80"/>
  <c r="BT134" i="80" s="1"/>
  <c r="BJ134" i="80"/>
  <c r="BO134" i="80" s="1"/>
  <c r="BD134" i="80"/>
  <c r="BH134" i="80" s="1"/>
  <c r="AV134" i="80"/>
  <c r="AS134" i="80"/>
  <c r="AX134" i="80" s="1"/>
  <c r="AR134" i="80"/>
  <c r="AK134" i="80"/>
  <c r="AL134" i="80" s="1"/>
  <c r="AJ134" i="80"/>
  <c r="AM134" i="80" s="1"/>
  <c r="AD134" i="80"/>
  <c r="AE134" i="80" s="1"/>
  <c r="AC134" i="80"/>
  <c r="AA134" i="80"/>
  <c r="EA133" i="80"/>
  <c r="EB133" i="80" s="1"/>
  <c r="EF133" i="80" s="1"/>
  <c r="DX133" i="80"/>
  <c r="DY133" i="80" s="1"/>
  <c r="DW133" i="80"/>
  <c r="DT133" i="80"/>
  <c r="DU133" i="80" s="1"/>
  <c r="DS133" i="80"/>
  <c r="DI133" i="80"/>
  <c r="DJ133" i="80" s="1"/>
  <c r="DF133" i="80"/>
  <c r="DG133" i="80" s="1"/>
  <c r="DE133" i="80"/>
  <c r="DB133" i="80"/>
  <c r="DC133" i="80" s="1"/>
  <c r="DA133" i="80"/>
  <c r="BV133" i="80"/>
  <c r="BP133" i="80"/>
  <c r="BJ133" i="80"/>
  <c r="BK133" i="80" s="1"/>
  <c r="BD133" i="80"/>
  <c r="BF133" i="80" s="1"/>
  <c r="AV133" i="80"/>
  <c r="AS133" i="80"/>
  <c r="AY133" i="80" s="1"/>
  <c r="AR133" i="80"/>
  <c r="AK133" i="80"/>
  <c r="AL133" i="80" s="1"/>
  <c r="AJ133" i="80"/>
  <c r="AM133" i="80" s="1"/>
  <c r="AD133" i="80"/>
  <c r="AN133" i="80" s="1"/>
  <c r="AQ133" i="80" s="1"/>
  <c r="AC133" i="80"/>
  <c r="AA133" i="80"/>
  <c r="EA132" i="80"/>
  <c r="EB132" i="80" s="1"/>
  <c r="DX132" i="80"/>
  <c r="DY132" i="80" s="1"/>
  <c r="DW132" i="80"/>
  <c r="DT132" i="80"/>
  <c r="DU132" i="80" s="1"/>
  <c r="DS132" i="80"/>
  <c r="DI132" i="80"/>
  <c r="DJ132" i="80" s="1"/>
  <c r="DK132" i="80" s="1"/>
  <c r="DF132" i="80"/>
  <c r="DG132" i="80" s="1"/>
  <c r="DE132" i="80"/>
  <c r="DB132" i="80"/>
  <c r="DC132" i="80" s="1"/>
  <c r="DA132" i="80"/>
  <c r="BV132" i="80"/>
  <c r="BZ132" i="80" s="1"/>
  <c r="BP132" i="80"/>
  <c r="BJ132" i="80"/>
  <c r="BN132" i="80" s="1"/>
  <c r="BD132" i="80"/>
  <c r="BI132" i="80" s="1"/>
  <c r="AV132" i="80"/>
  <c r="AS132" i="80"/>
  <c r="AY132" i="80" s="1"/>
  <c r="AR132" i="80"/>
  <c r="AK132" i="80"/>
  <c r="AL132" i="80" s="1"/>
  <c r="AJ132" i="80"/>
  <c r="AM132" i="80" s="1"/>
  <c r="AD132" i="80"/>
  <c r="AC132" i="80"/>
  <c r="AA132" i="80"/>
  <c r="EA131" i="80"/>
  <c r="EB131" i="80" s="1"/>
  <c r="DX131" i="80"/>
  <c r="DY131" i="80" s="1"/>
  <c r="DW131" i="80"/>
  <c r="DT131" i="80"/>
  <c r="DU131" i="80" s="1"/>
  <c r="DS131" i="80"/>
  <c r="DI131" i="80"/>
  <c r="DJ131" i="80" s="1"/>
  <c r="DF131" i="80"/>
  <c r="DG131" i="80" s="1"/>
  <c r="DE131" i="80"/>
  <c r="DB131" i="80"/>
  <c r="DC131" i="80" s="1"/>
  <c r="DA131" i="80"/>
  <c r="BV131" i="80"/>
  <c r="CB131" i="80" s="1"/>
  <c r="BP131" i="80"/>
  <c r="BJ131" i="80"/>
  <c r="BM131" i="80" s="1"/>
  <c r="BD131" i="80"/>
  <c r="BH131" i="80" s="1"/>
  <c r="AV131" i="80"/>
  <c r="AS131" i="80"/>
  <c r="CK131" i="80" s="1"/>
  <c r="AR131" i="80"/>
  <c r="AK131" i="80"/>
  <c r="AL131" i="80" s="1"/>
  <c r="AJ131" i="80"/>
  <c r="AM131" i="80" s="1"/>
  <c r="AE131" i="80"/>
  <c r="AD131" i="80"/>
  <c r="AZ131" i="80" s="1"/>
  <c r="AC131" i="80"/>
  <c r="AA131" i="80"/>
  <c r="EA130" i="80"/>
  <c r="EB130" i="80" s="1"/>
  <c r="DX130" i="80"/>
  <c r="DY130" i="80" s="1"/>
  <c r="DW130" i="80"/>
  <c r="DT130" i="80"/>
  <c r="DU130" i="80" s="1"/>
  <c r="DS130" i="80"/>
  <c r="DI130" i="80"/>
  <c r="DJ130" i="80" s="1"/>
  <c r="DN130" i="80" s="1"/>
  <c r="DF130" i="80"/>
  <c r="DG130" i="80" s="1"/>
  <c r="DE130" i="80"/>
  <c r="DB130" i="80"/>
  <c r="DC130" i="80" s="1"/>
  <c r="DA130" i="80"/>
  <c r="BV130" i="80"/>
  <c r="BP130" i="80"/>
  <c r="BT130" i="80" s="1"/>
  <c r="BJ130" i="80"/>
  <c r="BD130" i="80"/>
  <c r="BH130" i="80" s="1"/>
  <c r="AV130" i="80"/>
  <c r="AS130" i="80"/>
  <c r="AT130" i="80" s="1"/>
  <c r="AR130" i="80"/>
  <c r="AK130" i="80"/>
  <c r="AL130" i="80" s="1"/>
  <c r="AJ130" i="80"/>
  <c r="AM130" i="80" s="1"/>
  <c r="AD130" i="80"/>
  <c r="AE130" i="80" s="1"/>
  <c r="AC130" i="80"/>
  <c r="AA130" i="80"/>
  <c r="EA129" i="80"/>
  <c r="EB129" i="80" s="1"/>
  <c r="EF129" i="80" s="1"/>
  <c r="DX129" i="80"/>
  <c r="DY129" i="80" s="1"/>
  <c r="DW129" i="80"/>
  <c r="DT129" i="80"/>
  <c r="DU129" i="80" s="1"/>
  <c r="DS129" i="80"/>
  <c r="DI129" i="80"/>
  <c r="DJ129" i="80" s="1"/>
  <c r="DF129" i="80"/>
  <c r="DG129" i="80" s="1"/>
  <c r="DE129" i="80"/>
  <c r="DB129" i="80"/>
  <c r="DC129" i="80" s="1"/>
  <c r="DA129" i="80"/>
  <c r="BV129" i="80"/>
  <c r="BZ129" i="80" s="1"/>
  <c r="BP129" i="80"/>
  <c r="BR129" i="80" s="1"/>
  <c r="BJ129" i="80"/>
  <c r="BD129" i="80"/>
  <c r="BF129" i="80" s="1"/>
  <c r="AV129" i="80"/>
  <c r="AS129" i="80"/>
  <c r="AX129" i="80" s="1"/>
  <c r="AR129" i="80"/>
  <c r="AK129" i="80"/>
  <c r="AL129" i="80" s="1"/>
  <c r="AJ129" i="80"/>
  <c r="AM129" i="80" s="1"/>
  <c r="AD129" i="80"/>
  <c r="AZ129" i="80" s="1"/>
  <c r="AC129" i="80"/>
  <c r="AA129" i="80"/>
  <c r="EA128" i="80"/>
  <c r="EB128" i="80" s="1"/>
  <c r="DX128" i="80"/>
  <c r="DY128" i="80" s="1"/>
  <c r="DW128" i="80"/>
  <c r="DT128" i="80"/>
  <c r="DU128" i="80" s="1"/>
  <c r="DS128" i="80"/>
  <c r="DI128" i="80"/>
  <c r="DJ128" i="80" s="1"/>
  <c r="DF128" i="80"/>
  <c r="DG128" i="80" s="1"/>
  <c r="DE128" i="80"/>
  <c r="DB128" i="80"/>
  <c r="DC128" i="80" s="1"/>
  <c r="DA128" i="80"/>
  <c r="BV128" i="80"/>
  <c r="BZ128" i="80" s="1"/>
  <c r="BP128" i="80"/>
  <c r="BU128" i="80" s="1"/>
  <c r="BJ128" i="80"/>
  <c r="BN128" i="80" s="1"/>
  <c r="BD128" i="80"/>
  <c r="AV128" i="80"/>
  <c r="AS128" i="80"/>
  <c r="AX128" i="80" s="1"/>
  <c r="AR128" i="80"/>
  <c r="AK128" i="80"/>
  <c r="AL128" i="80" s="1"/>
  <c r="AJ128" i="80"/>
  <c r="AM128" i="80" s="1"/>
  <c r="AD128" i="80"/>
  <c r="AC128" i="80"/>
  <c r="AA128" i="80"/>
  <c r="EA127" i="80"/>
  <c r="EB127" i="80" s="1"/>
  <c r="DX127" i="80"/>
  <c r="DY127" i="80" s="1"/>
  <c r="DW127" i="80"/>
  <c r="DT127" i="80"/>
  <c r="DU127" i="80" s="1"/>
  <c r="DS127" i="80"/>
  <c r="DI127" i="80"/>
  <c r="DJ127" i="80" s="1"/>
  <c r="DF127" i="80"/>
  <c r="DG127" i="80" s="1"/>
  <c r="DE127" i="80"/>
  <c r="DB127" i="80"/>
  <c r="DC127" i="80" s="1"/>
  <c r="DA127" i="80"/>
  <c r="BV127" i="80"/>
  <c r="CA127" i="80" s="1"/>
  <c r="BP127" i="80"/>
  <c r="BJ127" i="80"/>
  <c r="BD127" i="80"/>
  <c r="BH127" i="80" s="1"/>
  <c r="AV127" i="80"/>
  <c r="AS127" i="80"/>
  <c r="CK127" i="80" s="1"/>
  <c r="AR127" i="80"/>
  <c r="AO127" i="80"/>
  <c r="AP127" i="80" s="1"/>
  <c r="AK127" i="80"/>
  <c r="AL127" i="80" s="1"/>
  <c r="AJ127" i="80"/>
  <c r="AM127" i="80" s="1"/>
  <c r="AE127" i="80"/>
  <c r="AD127" i="80"/>
  <c r="AZ127" i="80" s="1"/>
  <c r="AC127" i="80"/>
  <c r="AA127" i="80"/>
  <c r="EA126" i="80"/>
  <c r="EB126" i="80" s="1"/>
  <c r="DX126" i="80"/>
  <c r="DY126" i="80" s="1"/>
  <c r="DW126" i="80"/>
  <c r="DT126" i="80"/>
  <c r="DU126" i="80" s="1"/>
  <c r="DS126" i="80"/>
  <c r="DI126" i="80"/>
  <c r="DJ126" i="80" s="1"/>
  <c r="DN126" i="80" s="1"/>
  <c r="DF126" i="80"/>
  <c r="DG126" i="80" s="1"/>
  <c r="DE126" i="80"/>
  <c r="DB126" i="80"/>
  <c r="DC126" i="80" s="1"/>
  <c r="DA126" i="80"/>
  <c r="BV126" i="80"/>
  <c r="BP126" i="80"/>
  <c r="BT126" i="80" s="1"/>
  <c r="BJ126" i="80"/>
  <c r="BO126" i="80" s="1"/>
  <c r="BD126" i="80"/>
  <c r="BH126" i="80" s="1"/>
  <c r="AZ126" i="80"/>
  <c r="AV126" i="80"/>
  <c r="AS126" i="80"/>
  <c r="CK126" i="80" s="1"/>
  <c r="AR126" i="80"/>
  <c r="AN126" i="80"/>
  <c r="AQ126" i="80" s="1"/>
  <c r="AK126" i="80"/>
  <c r="AL126" i="80" s="1"/>
  <c r="AJ126" i="80"/>
  <c r="AM126" i="80" s="1"/>
  <c r="AD126" i="80"/>
  <c r="AE126" i="80" s="1"/>
  <c r="AC126" i="80"/>
  <c r="AA126" i="80"/>
  <c r="EA125" i="80"/>
  <c r="EB125" i="80" s="1"/>
  <c r="EF125" i="80" s="1"/>
  <c r="DX125" i="80"/>
  <c r="DY125" i="80" s="1"/>
  <c r="DW125" i="80"/>
  <c r="DT125" i="80"/>
  <c r="DU125" i="80" s="1"/>
  <c r="DS125" i="80"/>
  <c r="DI125" i="80"/>
  <c r="DJ125" i="80" s="1"/>
  <c r="DF125" i="80"/>
  <c r="DG125" i="80" s="1"/>
  <c r="DE125" i="80"/>
  <c r="DB125" i="80"/>
  <c r="DC125" i="80" s="1"/>
  <c r="DA125" i="80"/>
  <c r="BV125" i="80"/>
  <c r="BP125" i="80"/>
  <c r="BQ125" i="80" s="1"/>
  <c r="BJ125" i="80"/>
  <c r="BD125" i="80"/>
  <c r="BI125" i="80" s="1"/>
  <c r="AV125" i="80"/>
  <c r="AS125" i="80"/>
  <c r="AR125" i="80"/>
  <c r="AK125" i="80"/>
  <c r="AL125" i="80" s="1"/>
  <c r="AJ125" i="80"/>
  <c r="AM125" i="80" s="1"/>
  <c r="AD125" i="80"/>
  <c r="AZ125" i="80" s="1"/>
  <c r="AC125" i="80"/>
  <c r="AA125" i="80"/>
  <c r="EA124" i="80"/>
  <c r="EB124" i="80" s="1"/>
  <c r="DX124" i="80"/>
  <c r="DY124" i="80" s="1"/>
  <c r="DW124" i="80"/>
  <c r="DT124" i="80"/>
  <c r="DU124" i="80" s="1"/>
  <c r="DS124" i="80"/>
  <c r="DI124" i="80"/>
  <c r="DJ124" i="80" s="1"/>
  <c r="DK124" i="80" s="1"/>
  <c r="DF124" i="80"/>
  <c r="DG124" i="80" s="1"/>
  <c r="DE124" i="80"/>
  <c r="DB124" i="80"/>
  <c r="DC124" i="80" s="1"/>
  <c r="DA124" i="80"/>
  <c r="BV124" i="80"/>
  <c r="BZ124" i="80" s="1"/>
  <c r="BP124" i="80"/>
  <c r="BU124" i="80" s="1"/>
  <c r="BJ124" i="80"/>
  <c r="BN124" i="80" s="1"/>
  <c r="BD124" i="80"/>
  <c r="BI124" i="80" s="1"/>
  <c r="AV124" i="80"/>
  <c r="AS124" i="80"/>
  <c r="AT124" i="80" s="1"/>
  <c r="AR124" i="80"/>
  <c r="AK124" i="80"/>
  <c r="AL124" i="80" s="1"/>
  <c r="AJ124" i="80"/>
  <c r="AM124" i="80" s="1"/>
  <c r="AD124" i="80"/>
  <c r="AC124" i="80"/>
  <c r="AA124" i="80"/>
  <c r="EA123" i="80"/>
  <c r="EB123" i="80" s="1"/>
  <c r="EC123" i="80" s="1"/>
  <c r="DX123" i="80"/>
  <c r="DY123" i="80" s="1"/>
  <c r="DW123" i="80"/>
  <c r="DT123" i="80"/>
  <c r="DU123" i="80" s="1"/>
  <c r="DS123" i="80"/>
  <c r="DI123" i="80"/>
  <c r="DJ123" i="80" s="1"/>
  <c r="DF123" i="80"/>
  <c r="DG123" i="80" s="1"/>
  <c r="DE123" i="80"/>
  <c r="DB123" i="80"/>
  <c r="DC123" i="80" s="1"/>
  <c r="DA123" i="80"/>
  <c r="BV123" i="80"/>
  <c r="BP123" i="80"/>
  <c r="BQ123" i="80" s="1"/>
  <c r="BJ123" i="80"/>
  <c r="BN123" i="80" s="1"/>
  <c r="BD123" i="80"/>
  <c r="BH123" i="80" s="1"/>
  <c r="AV123" i="80"/>
  <c r="AS123" i="80"/>
  <c r="CK123" i="80" s="1"/>
  <c r="AR123" i="80"/>
  <c r="AK123" i="80"/>
  <c r="AL123" i="80" s="1"/>
  <c r="AJ123" i="80"/>
  <c r="AM123" i="80" s="1"/>
  <c r="AD123" i="80"/>
  <c r="AZ123" i="80" s="1"/>
  <c r="AC123" i="80"/>
  <c r="AA123" i="80"/>
  <c r="EA122" i="80"/>
  <c r="EB122" i="80" s="1"/>
  <c r="DX122" i="80"/>
  <c r="DY122" i="80" s="1"/>
  <c r="DW122" i="80"/>
  <c r="DT122" i="80"/>
  <c r="DU122" i="80" s="1"/>
  <c r="DS122" i="80"/>
  <c r="DI122" i="80"/>
  <c r="DJ122" i="80" s="1"/>
  <c r="DN122" i="80" s="1"/>
  <c r="DF122" i="80"/>
  <c r="DG122" i="80" s="1"/>
  <c r="DE122" i="80"/>
  <c r="DB122" i="80"/>
  <c r="DC122" i="80" s="1"/>
  <c r="DA122" i="80"/>
  <c r="BV122" i="80"/>
  <c r="CA122" i="80" s="1"/>
  <c r="BP122" i="80"/>
  <c r="BT122" i="80" s="1"/>
  <c r="BJ122" i="80"/>
  <c r="BD122" i="80"/>
  <c r="BH122" i="80" s="1"/>
  <c r="AZ122" i="80"/>
  <c r="AV122" i="80"/>
  <c r="AS122" i="80"/>
  <c r="AT122" i="80" s="1"/>
  <c r="AR122" i="80"/>
  <c r="AN122" i="80"/>
  <c r="AQ122" i="80" s="1"/>
  <c r="AK122" i="80"/>
  <c r="AL122" i="80" s="1"/>
  <c r="AJ122" i="80"/>
  <c r="AM122" i="80" s="1"/>
  <c r="AD122" i="80"/>
  <c r="AE122" i="80" s="1"/>
  <c r="AC122" i="80"/>
  <c r="AA122" i="80"/>
  <c r="EA121" i="80"/>
  <c r="EB121" i="80" s="1"/>
  <c r="EF121" i="80" s="1"/>
  <c r="DX121" i="80"/>
  <c r="DY121" i="80" s="1"/>
  <c r="DW121" i="80"/>
  <c r="DT121" i="80"/>
  <c r="DU121" i="80" s="1"/>
  <c r="DS121" i="80"/>
  <c r="DI121" i="80"/>
  <c r="DJ121" i="80" s="1"/>
  <c r="DF121" i="80"/>
  <c r="DG121" i="80" s="1"/>
  <c r="DE121" i="80"/>
  <c r="DB121" i="80"/>
  <c r="DC121" i="80" s="1"/>
  <c r="DA121" i="80"/>
  <c r="BV121" i="80"/>
  <c r="BP121" i="80"/>
  <c r="BJ121" i="80"/>
  <c r="BK121" i="80" s="1"/>
  <c r="BD121" i="80"/>
  <c r="BH121" i="80" s="1"/>
  <c r="AV121" i="80"/>
  <c r="AS121" i="80"/>
  <c r="AX121" i="80" s="1"/>
  <c r="AR121" i="80"/>
  <c r="AK121" i="80"/>
  <c r="AL121" i="80" s="1"/>
  <c r="AJ121" i="80"/>
  <c r="AM121" i="80" s="1"/>
  <c r="AD121" i="80"/>
  <c r="AZ121" i="80" s="1"/>
  <c r="AC121" i="80"/>
  <c r="AA121" i="80"/>
  <c r="EA120" i="80"/>
  <c r="EB120" i="80" s="1"/>
  <c r="DX120" i="80"/>
  <c r="DY120" i="80" s="1"/>
  <c r="DW120" i="80"/>
  <c r="DT120" i="80"/>
  <c r="DU120" i="80" s="1"/>
  <c r="DS120" i="80"/>
  <c r="DI120" i="80"/>
  <c r="DJ120" i="80" s="1"/>
  <c r="DF120" i="80"/>
  <c r="DG120" i="80" s="1"/>
  <c r="DE120" i="80"/>
  <c r="DB120" i="80"/>
  <c r="DC120" i="80" s="1"/>
  <c r="DA120" i="80"/>
  <c r="BV120" i="80"/>
  <c r="BZ120" i="80" s="1"/>
  <c r="BP120" i="80"/>
  <c r="BU120" i="80" s="1"/>
  <c r="BJ120" i="80"/>
  <c r="BN120" i="80" s="1"/>
  <c r="BD120" i="80"/>
  <c r="AV120" i="80"/>
  <c r="AS120" i="80"/>
  <c r="AR120" i="80"/>
  <c r="AK120" i="80"/>
  <c r="AL120" i="80" s="1"/>
  <c r="AJ120" i="80"/>
  <c r="AM120" i="80" s="1"/>
  <c r="AD120" i="80"/>
  <c r="AC120" i="80"/>
  <c r="AA120" i="80"/>
  <c r="EA119" i="80"/>
  <c r="EB119" i="80" s="1"/>
  <c r="EC119" i="80" s="1"/>
  <c r="DX119" i="80"/>
  <c r="DY119" i="80" s="1"/>
  <c r="DW119" i="80"/>
  <c r="DT119" i="80"/>
  <c r="DU119" i="80" s="1"/>
  <c r="DS119" i="80"/>
  <c r="DI119" i="80"/>
  <c r="DJ119" i="80" s="1"/>
  <c r="DF119" i="80"/>
  <c r="DG119" i="80" s="1"/>
  <c r="DE119" i="80"/>
  <c r="DB119" i="80"/>
  <c r="DC119" i="80" s="1"/>
  <c r="DA119" i="80"/>
  <c r="BV119" i="80"/>
  <c r="BP119" i="80"/>
  <c r="BS119" i="80" s="1"/>
  <c r="BJ119" i="80"/>
  <c r="BK119" i="80" s="1"/>
  <c r="BD119" i="80"/>
  <c r="BH119" i="80" s="1"/>
  <c r="AV119" i="80"/>
  <c r="AS119" i="80"/>
  <c r="CK119" i="80" s="1"/>
  <c r="AR119" i="80"/>
  <c r="AK119" i="80"/>
  <c r="AL119" i="80" s="1"/>
  <c r="AJ119" i="80"/>
  <c r="AM119" i="80" s="1"/>
  <c r="AD119" i="80"/>
  <c r="AZ119" i="80" s="1"/>
  <c r="AC119" i="80"/>
  <c r="AA119" i="80"/>
  <c r="EA118" i="80"/>
  <c r="EB118" i="80" s="1"/>
  <c r="DX118" i="80"/>
  <c r="DY118" i="80" s="1"/>
  <c r="DW118" i="80"/>
  <c r="DT118" i="80"/>
  <c r="DU118" i="80" s="1"/>
  <c r="DS118" i="80"/>
  <c r="DI118" i="80"/>
  <c r="DJ118" i="80" s="1"/>
  <c r="DN118" i="80" s="1"/>
  <c r="DF118" i="80"/>
  <c r="DG118" i="80" s="1"/>
  <c r="DE118" i="80"/>
  <c r="DB118" i="80"/>
  <c r="DC118" i="80" s="1"/>
  <c r="DA118" i="80"/>
  <c r="BV118" i="80"/>
  <c r="CB118" i="80" s="1"/>
  <c r="BP118" i="80"/>
  <c r="BT118" i="80" s="1"/>
  <c r="BJ118" i="80"/>
  <c r="BD118" i="80"/>
  <c r="BH118" i="80" s="1"/>
  <c r="AZ118" i="80"/>
  <c r="AV118" i="80"/>
  <c r="AS118" i="80"/>
  <c r="CK118" i="80" s="1"/>
  <c r="AR118" i="80"/>
  <c r="AN118" i="80"/>
  <c r="AQ118" i="80" s="1"/>
  <c r="AK118" i="80"/>
  <c r="AL118" i="80" s="1"/>
  <c r="AJ118" i="80"/>
  <c r="AM118" i="80" s="1"/>
  <c r="AD118" i="80"/>
  <c r="AE118" i="80" s="1"/>
  <c r="AC118" i="80"/>
  <c r="AA118" i="80"/>
  <c r="EA117" i="80"/>
  <c r="EB117" i="80" s="1"/>
  <c r="EF117" i="80" s="1"/>
  <c r="DX117" i="80"/>
  <c r="DY117" i="80" s="1"/>
  <c r="DW117" i="80"/>
  <c r="DT117" i="80"/>
  <c r="DU117" i="80" s="1"/>
  <c r="DS117" i="80"/>
  <c r="DI117" i="80"/>
  <c r="DJ117" i="80" s="1"/>
  <c r="DF117" i="80"/>
  <c r="DG117" i="80" s="1"/>
  <c r="DE117" i="80"/>
  <c r="DB117" i="80"/>
  <c r="DC117" i="80" s="1"/>
  <c r="DA117" i="80"/>
  <c r="BV117" i="80"/>
  <c r="BY117" i="80" s="1"/>
  <c r="BP117" i="80"/>
  <c r="BS117" i="80" s="1"/>
  <c r="BJ117" i="80"/>
  <c r="BM117" i="80" s="1"/>
  <c r="BD117" i="80"/>
  <c r="BF117" i="80" s="1"/>
  <c r="AV117" i="80"/>
  <c r="AS117" i="80"/>
  <c r="AX117" i="80" s="1"/>
  <c r="AR117" i="80"/>
  <c r="AN117" i="80"/>
  <c r="AQ117" i="80" s="1"/>
  <c r="AK117" i="80"/>
  <c r="AL117" i="80" s="1"/>
  <c r="AJ117" i="80"/>
  <c r="AM117" i="80" s="1"/>
  <c r="AD117" i="80"/>
  <c r="AC117" i="80"/>
  <c r="AA117" i="80"/>
  <c r="EA116" i="80"/>
  <c r="EB116" i="80" s="1"/>
  <c r="DX116" i="80"/>
  <c r="DY116" i="80" s="1"/>
  <c r="DW116" i="80"/>
  <c r="DT116" i="80"/>
  <c r="DU116" i="80" s="1"/>
  <c r="DS116" i="80"/>
  <c r="DI116" i="80"/>
  <c r="DJ116" i="80" s="1"/>
  <c r="DF116" i="80"/>
  <c r="DG116" i="80" s="1"/>
  <c r="DE116" i="80"/>
  <c r="DB116" i="80"/>
  <c r="DC116" i="80" s="1"/>
  <c r="DA116" i="80"/>
  <c r="BV116" i="80"/>
  <c r="BZ116" i="80" s="1"/>
  <c r="BP116" i="80"/>
  <c r="BU116" i="80" s="1"/>
  <c r="BJ116" i="80"/>
  <c r="BN116" i="80" s="1"/>
  <c r="BD116" i="80"/>
  <c r="AV116" i="80"/>
  <c r="AS116" i="80"/>
  <c r="AR116" i="80"/>
  <c r="AK116" i="80"/>
  <c r="AL116" i="80" s="1"/>
  <c r="AJ116" i="80"/>
  <c r="AM116" i="80" s="1"/>
  <c r="AD116" i="80"/>
  <c r="AC116" i="80"/>
  <c r="AA116" i="80"/>
  <c r="EA115" i="80"/>
  <c r="EB115" i="80" s="1"/>
  <c r="EC115" i="80" s="1"/>
  <c r="DX115" i="80"/>
  <c r="DY115" i="80" s="1"/>
  <c r="DW115" i="80"/>
  <c r="DT115" i="80"/>
  <c r="DU115" i="80" s="1"/>
  <c r="DS115" i="80"/>
  <c r="DI115" i="80"/>
  <c r="DJ115" i="80" s="1"/>
  <c r="DF115" i="80"/>
  <c r="DG115" i="80" s="1"/>
  <c r="DE115" i="80"/>
  <c r="DB115" i="80"/>
  <c r="DC115" i="80" s="1"/>
  <c r="DA115" i="80"/>
  <c r="BV115" i="80"/>
  <c r="BP115" i="80"/>
  <c r="BU115" i="80" s="1"/>
  <c r="BJ115" i="80"/>
  <c r="BM115" i="80" s="1"/>
  <c r="BD115" i="80"/>
  <c r="BH115" i="80" s="1"/>
  <c r="AV115" i="80"/>
  <c r="AS115" i="80"/>
  <c r="CK115" i="80" s="1"/>
  <c r="AR115" i="80"/>
  <c r="AK115" i="80"/>
  <c r="AL115" i="80" s="1"/>
  <c r="AJ115" i="80"/>
  <c r="AM115" i="80" s="1"/>
  <c r="AD115" i="80"/>
  <c r="AZ115" i="80" s="1"/>
  <c r="AC115" i="80"/>
  <c r="AA115" i="80"/>
  <c r="EA114" i="80"/>
  <c r="EB114" i="80" s="1"/>
  <c r="DX114" i="80"/>
  <c r="DY114" i="80" s="1"/>
  <c r="DW114" i="80"/>
  <c r="DT114" i="80"/>
  <c r="DU114" i="80" s="1"/>
  <c r="DS114" i="80"/>
  <c r="DI114" i="80"/>
  <c r="DJ114" i="80" s="1"/>
  <c r="DN114" i="80" s="1"/>
  <c r="DF114" i="80"/>
  <c r="DG114" i="80" s="1"/>
  <c r="DE114" i="80"/>
  <c r="DB114" i="80"/>
  <c r="DC114" i="80" s="1"/>
  <c r="DA114" i="80"/>
  <c r="BV114" i="80"/>
  <c r="CA114" i="80" s="1"/>
  <c r="BP114" i="80"/>
  <c r="BT114" i="80" s="1"/>
  <c r="BJ114" i="80"/>
  <c r="BO114" i="80" s="1"/>
  <c r="BD114" i="80"/>
  <c r="BH114" i="80" s="1"/>
  <c r="AZ114" i="80"/>
  <c r="AV114" i="80"/>
  <c r="AS114" i="80"/>
  <c r="AX114" i="80" s="1"/>
  <c r="AR114" i="80"/>
  <c r="AN114" i="80"/>
  <c r="AQ114" i="80" s="1"/>
  <c r="AK114" i="80"/>
  <c r="AL114" i="80" s="1"/>
  <c r="AJ114" i="80"/>
  <c r="AM114" i="80" s="1"/>
  <c r="AD114" i="80"/>
  <c r="AE114" i="80" s="1"/>
  <c r="AC114" i="80"/>
  <c r="AA114" i="80"/>
  <c r="EA113" i="80"/>
  <c r="EB113" i="80" s="1"/>
  <c r="EF113" i="80" s="1"/>
  <c r="DX113" i="80"/>
  <c r="DY113" i="80" s="1"/>
  <c r="DW113" i="80"/>
  <c r="DT113" i="80"/>
  <c r="DU113" i="80" s="1"/>
  <c r="DS113" i="80"/>
  <c r="DI113" i="80"/>
  <c r="DJ113" i="80" s="1"/>
  <c r="DF113" i="80"/>
  <c r="DG113" i="80" s="1"/>
  <c r="DE113" i="80"/>
  <c r="DB113" i="80"/>
  <c r="DC113" i="80" s="1"/>
  <c r="DA113" i="80"/>
  <c r="BV113" i="80"/>
  <c r="CB113" i="80" s="1"/>
  <c r="BP113" i="80"/>
  <c r="BS113" i="80" s="1"/>
  <c r="BJ113" i="80"/>
  <c r="BN113" i="80" s="1"/>
  <c r="BD113" i="80"/>
  <c r="BF113" i="80" s="1"/>
  <c r="AZ113" i="80"/>
  <c r="AV113" i="80"/>
  <c r="AS113" i="80"/>
  <c r="AX113" i="80" s="1"/>
  <c r="AR113" i="80"/>
  <c r="AO113" i="80"/>
  <c r="AP113" i="80" s="1"/>
  <c r="AK113" i="80"/>
  <c r="AL113" i="80" s="1"/>
  <c r="AJ113" i="80"/>
  <c r="AM113" i="80" s="1"/>
  <c r="AE113" i="80"/>
  <c r="AD113" i="80"/>
  <c r="AN113" i="80" s="1"/>
  <c r="AQ113" i="80" s="1"/>
  <c r="AC113" i="80"/>
  <c r="AA113" i="80"/>
  <c r="EA112" i="80"/>
  <c r="EB112" i="80" s="1"/>
  <c r="DX112" i="80"/>
  <c r="DY112" i="80" s="1"/>
  <c r="DW112" i="80"/>
  <c r="DT112" i="80"/>
  <c r="DU112" i="80" s="1"/>
  <c r="DS112" i="80"/>
  <c r="DI112" i="80"/>
  <c r="DJ112" i="80" s="1"/>
  <c r="DF112" i="80"/>
  <c r="DG112" i="80" s="1"/>
  <c r="DE112" i="80"/>
  <c r="DB112" i="80"/>
  <c r="DC112" i="80" s="1"/>
  <c r="DA112" i="80"/>
  <c r="BV112" i="80"/>
  <c r="BZ112" i="80" s="1"/>
  <c r="BP112" i="80"/>
  <c r="BU112" i="80" s="1"/>
  <c r="BJ112" i="80"/>
  <c r="BN112" i="80" s="1"/>
  <c r="BD112" i="80"/>
  <c r="BI112" i="80" s="1"/>
  <c r="AV112" i="80"/>
  <c r="AS112" i="80"/>
  <c r="AR112" i="80"/>
  <c r="AK112" i="80"/>
  <c r="AL112" i="80" s="1"/>
  <c r="AJ112" i="80"/>
  <c r="AM112" i="80" s="1"/>
  <c r="AD112" i="80"/>
  <c r="CR112" i="80" s="1"/>
  <c r="AC112" i="80"/>
  <c r="AA112" i="80"/>
  <c r="EA111" i="80"/>
  <c r="EB111" i="80" s="1"/>
  <c r="EC111" i="80" s="1"/>
  <c r="DX111" i="80"/>
  <c r="DY111" i="80" s="1"/>
  <c r="DW111" i="80"/>
  <c r="DT111" i="80"/>
  <c r="DU111" i="80" s="1"/>
  <c r="DS111" i="80"/>
  <c r="DI111" i="80"/>
  <c r="DJ111" i="80" s="1"/>
  <c r="DF111" i="80"/>
  <c r="DG111" i="80" s="1"/>
  <c r="DE111" i="80"/>
  <c r="DB111" i="80"/>
  <c r="DC111" i="80" s="1"/>
  <c r="DA111" i="80"/>
  <c r="BV111" i="80"/>
  <c r="BP111" i="80"/>
  <c r="BJ111" i="80"/>
  <c r="BO111" i="80" s="1"/>
  <c r="BD111" i="80"/>
  <c r="BC111" i="80"/>
  <c r="AV111" i="80"/>
  <c r="AS111" i="80"/>
  <c r="CK111" i="80" s="1"/>
  <c r="AR111" i="80"/>
  <c r="AK111" i="80"/>
  <c r="AL111" i="80" s="1"/>
  <c r="AJ111" i="80"/>
  <c r="AM111" i="80" s="1"/>
  <c r="AD111" i="80"/>
  <c r="AZ111" i="80" s="1"/>
  <c r="AC111" i="80"/>
  <c r="AA111" i="80"/>
  <c r="EA110" i="80"/>
  <c r="EB110" i="80" s="1"/>
  <c r="DX110" i="80"/>
  <c r="DY110" i="80" s="1"/>
  <c r="DW110" i="80"/>
  <c r="DT110" i="80"/>
  <c r="DU110" i="80" s="1"/>
  <c r="DS110" i="80"/>
  <c r="DI110" i="80"/>
  <c r="DJ110" i="80" s="1"/>
  <c r="DN110" i="80" s="1"/>
  <c r="DF110" i="80"/>
  <c r="DG110" i="80" s="1"/>
  <c r="DE110" i="80"/>
  <c r="DB110" i="80"/>
  <c r="DC110" i="80" s="1"/>
  <c r="DA110" i="80"/>
  <c r="BV110" i="80"/>
  <c r="CA110" i="80" s="1"/>
  <c r="BP110" i="80"/>
  <c r="BT110" i="80" s="1"/>
  <c r="BJ110" i="80"/>
  <c r="BO110" i="80" s="1"/>
  <c r="BD110" i="80"/>
  <c r="BH110" i="80" s="1"/>
  <c r="AV110" i="80"/>
  <c r="AS110" i="80"/>
  <c r="AY110" i="80" s="1"/>
  <c r="AR110" i="80"/>
  <c r="AK110" i="80"/>
  <c r="AL110" i="80" s="1"/>
  <c r="AJ110" i="80"/>
  <c r="AM110" i="80" s="1"/>
  <c r="AD110" i="80"/>
  <c r="AC110" i="80"/>
  <c r="AA110" i="80"/>
  <c r="EA109" i="80"/>
  <c r="EB109" i="80" s="1"/>
  <c r="EF109" i="80" s="1"/>
  <c r="DX109" i="80"/>
  <c r="DY109" i="80" s="1"/>
  <c r="DW109" i="80"/>
  <c r="DT109" i="80"/>
  <c r="DU109" i="80" s="1"/>
  <c r="DS109" i="80"/>
  <c r="DI109" i="80"/>
  <c r="DJ109" i="80" s="1"/>
  <c r="DF109" i="80"/>
  <c r="DG109" i="80" s="1"/>
  <c r="DE109" i="80"/>
  <c r="DB109" i="80"/>
  <c r="DC109" i="80" s="1"/>
  <c r="DA109" i="80"/>
  <c r="BV109" i="80"/>
  <c r="BY109" i="80" s="1"/>
  <c r="BP109" i="80"/>
  <c r="BU109" i="80" s="1"/>
  <c r="BJ109" i="80"/>
  <c r="BM109" i="80" s="1"/>
  <c r="BD109" i="80"/>
  <c r="BF109" i="80" s="1"/>
  <c r="AV109" i="80"/>
  <c r="AS109" i="80"/>
  <c r="AX109" i="80" s="1"/>
  <c r="AR109" i="80"/>
  <c r="AK109" i="80"/>
  <c r="AL109" i="80" s="1"/>
  <c r="AJ109" i="80"/>
  <c r="AM109" i="80" s="1"/>
  <c r="AE109" i="80"/>
  <c r="AD109" i="80"/>
  <c r="AZ109" i="80" s="1"/>
  <c r="AC109" i="80"/>
  <c r="AA109" i="80"/>
  <c r="EA108" i="80"/>
  <c r="EB108" i="80" s="1"/>
  <c r="DX108" i="80"/>
  <c r="DY108" i="80" s="1"/>
  <c r="DW108" i="80"/>
  <c r="DT108" i="80"/>
  <c r="DU108" i="80" s="1"/>
  <c r="DS108" i="80"/>
  <c r="DI108" i="80"/>
  <c r="DJ108" i="80" s="1"/>
  <c r="DK108" i="80" s="1"/>
  <c r="DF108" i="80"/>
  <c r="DG108" i="80" s="1"/>
  <c r="DE108" i="80"/>
  <c r="DB108" i="80"/>
  <c r="DC108" i="80" s="1"/>
  <c r="DA108" i="80"/>
  <c r="BV108" i="80"/>
  <c r="BZ108" i="80" s="1"/>
  <c r="BP108" i="80"/>
  <c r="BU108" i="80" s="1"/>
  <c r="BJ108" i="80"/>
  <c r="BN108" i="80" s="1"/>
  <c r="BD108" i="80"/>
  <c r="BI108" i="80" s="1"/>
  <c r="AV108" i="80"/>
  <c r="AS108" i="80"/>
  <c r="AU108" i="80" s="1"/>
  <c r="AR108" i="80"/>
  <c r="AK108" i="80"/>
  <c r="AL108" i="80" s="1"/>
  <c r="AJ108" i="80"/>
  <c r="AM108" i="80" s="1"/>
  <c r="AD108" i="80"/>
  <c r="AC108" i="80"/>
  <c r="AA108" i="80"/>
  <c r="EA107" i="80"/>
  <c r="EB107" i="80" s="1"/>
  <c r="DX107" i="80"/>
  <c r="DY107" i="80" s="1"/>
  <c r="DW107" i="80"/>
  <c r="DT107" i="80"/>
  <c r="DU107" i="80" s="1"/>
  <c r="DS107" i="80"/>
  <c r="DI107" i="80"/>
  <c r="DJ107" i="80" s="1"/>
  <c r="DF107" i="80"/>
  <c r="DG107" i="80" s="1"/>
  <c r="DE107" i="80"/>
  <c r="DB107" i="80"/>
  <c r="DC107" i="80" s="1"/>
  <c r="DA107" i="80"/>
  <c r="BV107" i="80"/>
  <c r="BY107" i="80" s="1"/>
  <c r="BP107" i="80"/>
  <c r="BT107" i="80" s="1"/>
  <c r="BJ107" i="80"/>
  <c r="BL107" i="80" s="1"/>
  <c r="BD107" i="80"/>
  <c r="BH107" i="80" s="1"/>
  <c r="AV107" i="80"/>
  <c r="AS107" i="80"/>
  <c r="CK107" i="80" s="1"/>
  <c r="AR107" i="80"/>
  <c r="AK107" i="80"/>
  <c r="AL107" i="80" s="1"/>
  <c r="AJ107" i="80"/>
  <c r="AM107" i="80" s="1"/>
  <c r="AD107" i="80"/>
  <c r="AZ107" i="80" s="1"/>
  <c r="AC107" i="80"/>
  <c r="AA107" i="80"/>
  <c r="EA106" i="80"/>
  <c r="EB106" i="80" s="1"/>
  <c r="DX106" i="80"/>
  <c r="DY106" i="80" s="1"/>
  <c r="DW106" i="80"/>
  <c r="DT106" i="80"/>
  <c r="DU106" i="80" s="1"/>
  <c r="DS106" i="80"/>
  <c r="DI106" i="80"/>
  <c r="DJ106" i="80" s="1"/>
  <c r="DN106" i="80" s="1"/>
  <c r="DF106" i="80"/>
  <c r="DG106" i="80" s="1"/>
  <c r="DE106" i="80"/>
  <c r="DB106" i="80"/>
  <c r="DC106" i="80" s="1"/>
  <c r="DA106" i="80"/>
  <c r="BV106" i="80"/>
  <c r="CB106" i="80" s="1"/>
  <c r="BP106" i="80"/>
  <c r="BT106" i="80" s="1"/>
  <c r="BJ106" i="80"/>
  <c r="BD106" i="80"/>
  <c r="BH106" i="80" s="1"/>
  <c r="AV106" i="80"/>
  <c r="AS106" i="80"/>
  <c r="AY106" i="80" s="1"/>
  <c r="AR106" i="80"/>
  <c r="AK106" i="80"/>
  <c r="AL106" i="80" s="1"/>
  <c r="AJ106" i="80"/>
  <c r="AM106" i="80" s="1"/>
  <c r="AD106" i="80"/>
  <c r="AC106" i="80"/>
  <c r="AA106" i="80"/>
  <c r="EA105" i="80"/>
  <c r="EB105" i="80" s="1"/>
  <c r="EF105" i="80" s="1"/>
  <c r="DX105" i="80"/>
  <c r="DY105" i="80" s="1"/>
  <c r="DW105" i="80"/>
  <c r="DT105" i="80"/>
  <c r="DU105" i="80" s="1"/>
  <c r="DS105" i="80"/>
  <c r="DI105" i="80"/>
  <c r="DJ105" i="80" s="1"/>
  <c r="DF105" i="80"/>
  <c r="DG105" i="80" s="1"/>
  <c r="DE105" i="80"/>
  <c r="DB105" i="80"/>
  <c r="DC105" i="80" s="1"/>
  <c r="DA105" i="80"/>
  <c r="BV105" i="80"/>
  <c r="BX105" i="80" s="1"/>
  <c r="BP105" i="80"/>
  <c r="BJ105" i="80"/>
  <c r="BN105" i="80" s="1"/>
  <c r="BD105" i="80"/>
  <c r="BF105" i="80" s="1"/>
  <c r="AV105" i="80"/>
  <c r="AS105" i="80"/>
  <c r="AX105" i="80" s="1"/>
  <c r="AR105" i="80"/>
  <c r="AK105" i="80"/>
  <c r="AL105" i="80" s="1"/>
  <c r="AJ105" i="80"/>
  <c r="AM105" i="80" s="1"/>
  <c r="AD105" i="80"/>
  <c r="AZ105" i="80" s="1"/>
  <c r="AC105" i="80"/>
  <c r="AA105" i="80"/>
  <c r="EA104" i="80"/>
  <c r="EB104" i="80" s="1"/>
  <c r="DX104" i="80"/>
  <c r="DY104" i="80" s="1"/>
  <c r="DW104" i="80"/>
  <c r="DT104" i="80"/>
  <c r="DU104" i="80" s="1"/>
  <c r="DS104" i="80"/>
  <c r="DI104" i="80"/>
  <c r="DJ104" i="80" s="1"/>
  <c r="DF104" i="80"/>
  <c r="DG104" i="80" s="1"/>
  <c r="DE104" i="80"/>
  <c r="DB104" i="80"/>
  <c r="DC104" i="80" s="1"/>
  <c r="DA104" i="80"/>
  <c r="BV104" i="80"/>
  <c r="BZ104" i="80" s="1"/>
  <c r="BP104" i="80"/>
  <c r="BJ104" i="80"/>
  <c r="BN104" i="80" s="1"/>
  <c r="BD104" i="80"/>
  <c r="BI104" i="80" s="1"/>
  <c r="AV104" i="80"/>
  <c r="AS104" i="80"/>
  <c r="CK104" i="80" s="1"/>
  <c r="AR104" i="80"/>
  <c r="AK104" i="80"/>
  <c r="AL104" i="80" s="1"/>
  <c r="AJ104" i="80"/>
  <c r="AM104" i="80" s="1"/>
  <c r="AD104" i="80"/>
  <c r="AC104" i="80"/>
  <c r="AA104" i="80"/>
  <c r="EA103" i="80"/>
  <c r="EB103" i="80" s="1"/>
  <c r="EC103" i="80" s="1"/>
  <c r="DX103" i="80"/>
  <c r="DY103" i="80" s="1"/>
  <c r="DW103" i="80"/>
  <c r="DT103" i="80"/>
  <c r="DU103" i="80" s="1"/>
  <c r="DS103" i="80"/>
  <c r="DI103" i="80"/>
  <c r="DJ103" i="80" s="1"/>
  <c r="DF103" i="80"/>
  <c r="DG103" i="80" s="1"/>
  <c r="DE103" i="80"/>
  <c r="DB103" i="80"/>
  <c r="DC103" i="80" s="1"/>
  <c r="DA103" i="80"/>
  <c r="BV103" i="80"/>
  <c r="BY103" i="80" s="1"/>
  <c r="BP103" i="80"/>
  <c r="BJ103" i="80"/>
  <c r="BO103" i="80" s="1"/>
  <c r="BD103" i="80"/>
  <c r="AZ103" i="80"/>
  <c r="AV103" i="80"/>
  <c r="AS103" i="80"/>
  <c r="AR103" i="80"/>
  <c r="AO103" i="80"/>
  <c r="AP103" i="80" s="1"/>
  <c r="AN103" i="80"/>
  <c r="AQ103" i="80" s="1"/>
  <c r="AK103" i="80"/>
  <c r="AL103" i="80" s="1"/>
  <c r="AJ103" i="80"/>
  <c r="AM103" i="80" s="1"/>
  <c r="AE103" i="80"/>
  <c r="AC103" i="80"/>
  <c r="AA103" i="80"/>
  <c r="EA102" i="80"/>
  <c r="EB102" i="80" s="1"/>
  <c r="EF102" i="80" s="1"/>
  <c r="DX102" i="80"/>
  <c r="DY102" i="80" s="1"/>
  <c r="DW102" i="80"/>
  <c r="DT102" i="80"/>
  <c r="DU102" i="80" s="1"/>
  <c r="DS102" i="80"/>
  <c r="DI102" i="80"/>
  <c r="DJ102" i="80" s="1"/>
  <c r="DF102" i="80"/>
  <c r="DG102" i="80" s="1"/>
  <c r="DE102" i="80"/>
  <c r="DB102" i="80"/>
  <c r="DC102" i="80" s="1"/>
  <c r="DA102" i="80"/>
  <c r="BV102" i="80"/>
  <c r="CA102" i="80" s="1"/>
  <c r="BP102" i="80"/>
  <c r="BJ102" i="80"/>
  <c r="BM102" i="80" s="1"/>
  <c r="BD102" i="80"/>
  <c r="BF102" i="80" s="1"/>
  <c r="AZ102" i="80"/>
  <c r="AV102" i="80"/>
  <c r="AS102" i="80"/>
  <c r="AX102" i="80" s="1"/>
  <c r="AR102" i="80"/>
  <c r="AO102" i="80"/>
  <c r="AP102" i="80" s="1"/>
  <c r="AN102" i="80"/>
  <c r="AQ102" i="80" s="1"/>
  <c r="AK102" i="80"/>
  <c r="AL102" i="80" s="1"/>
  <c r="AJ102" i="80"/>
  <c r="AM102" i="80" s="1"/>
  <c r="AE102" i="80"/>
  <c r="AC102" i="80"/>
  <c r="AA102" i="80"/>
  <c r="EA101" i="80"/>
  <c r="EB101" i="80" s="1"/>
  <c r="DX101" i="80"/>
  <c r="DY101" i="80" s="1"/>
  <c r="DW101" i="80"/>
  <c r="DT101" i="80"/>
  <c r="DU101" i="80" s="1"/>
  <c r="DS101" i="80"/>
  <c r="DI101" i="80"/>
  <c r="DJ101" i="80" s="1"/>
  <c r="DF101" i="80"/>
  <c r="DG101" i="80" s="1"/>
  <c r="DE101" i="80"/>
  <c r="DB101" i="80"/>
  <c r="DC101" i="80" s="1"/>
  <c r="DA101" i="80"/>
  <c r="BV101" i="80"/>
  <c r="CB101" i="80" s="1"/>
  <c r="BP101" i="80"/>
  <c r="BU101" i="80" s="1"/>
  <c r="BJ101" i="80"/>
  <c r="BO101" i="80" s="1"/>
  <c r="BD101" i="80"/>
  <c r="BH101" i="80" s="1"/>
  <c r="AV101" i="80"/>
  <c r="AS101" i="80"/>
  <c r="CD101" i="80" s="1"/>
  <c r="AR101" i="80"/>
  <c r="AK101" i="80"/>
  <c r="AL101" i="80" s="1"/>
  <c r="AJ101" i="80"/>
  <c r="AM101" i="80" s="1"/>
  <c r="AD101" i="80"/>
  <c r="AZ101" i="80" s="1"/>
  <c r="AC101" i="80"/>
  <c r="AA101" i="80"/>
  <c r="EA100" i="80"/>
  <c r="EB100" i="80" s="1"/>
  <c r="EC100" i="80" s="1"/>
  <c r="DX100" i="80"/>
  <c r="DY100" i="80" s="1"/>
  <c r="DW100" i="80"/>
  <c r="DT100" i="80"/>
  <c r="DU100" i="80" s="1"/>
  <c r="DS100" i="80"/>
  <c r="DI100" i="80"/>
  <c r="DJ100" i="80" s="1"/>
  <c r="DF100" i="80"/>
  <c r="DG100" i="80" s="1"/>
  <c r="DE100" i="80"/>
  <c r="DB100" i="80"/>
  <c r="DC100" i="80" s="1"/>
  <c r="DA100" i="80"/>
  <c r="BV100" i="80"/>
  <c r="BP100" i="80"/>
  <c r="BJ100" i="80"/>
  <c r="BO100" i="80" s="1"/>
  <c r="BD100" i="80"/>
  <c r="AZ100" i="80"/>
  <c r="AV100" i="80"/>
  <c r="AS100" i="80"/>
  <c r="AR100" i="80"/>
  <c r="AN100" i="80"/>
  <c r="AQ100" i="80" s="1"/>
  <c r="AK100" i="80"/>
  <c r="AL100" i="80" s="1"/>
  <c r="AJ100" i="80"/>
  <c r="AM100" i="80" s="1"/>
  <c r="AD100" i="80"/>
  <c r="AE100" i="80" s="1"/>
  <c r="AC100" i="80"/>
  <c r="AA100" i="80"/>
  <c r="EA99" i="80"/>
  <c r="EB99" i="80" s="1"/>
  <c r="EF99" i="80" s="1"/>
  <c r="DX99" i="80"/>
  <c r="DY99" i="80" s="1"/>
  <c r="DW99" i="80"/>
  <c r="DT99" i="80"/>
  <c r="DU99" i="80" s="1"/>
  <c r="DS99" i="80"/>
  <c r="DI99" i="80"/>
  <c r="DJ99" i="80" s="1"/>
  <c r="DF99" i="80"/>
  <c r="DG99" i="80" s="1"/>
  <c r="DE99" i="80"/>
  <c r="DB99" i="80"/>
  <c r="DC99" i="80" s="1"/>
  <c r="DA99" i="80"/>
  <c r="BV99" i="80"/>
  <c r="BP99" i="80"/>
  <c r="BR99" i="80" s="1"/>
  <c r="BJ99" i="80"/>
  <c r="BO99" i="80" s="1"/>
  <c r="BD99" i="80"/>
  <c r="BF99" i="80" s="1"/>
  <c r="AZ99" i="80"/>
  <c r="AV99" i="80"/>
  <c r="AS99" i="80"/>
  <c r="AR99" i="80"/>
  <c r="AO99" i="80"/>
  <c r="AP99" i="80" s="1"/>
  <c r="AK99" i="80"/>
  <c r="AL99" i="80" s="1"/>
  <c r="AJ99" i="80"/>
  <c r="AM99" i="80" s="1"/>
  <c r="AE99" i="80"/>
  <c r="AD99" i="80"/>
  <c r="AN99" i="80" s="1"/>
  <c r="AQ99" i="80" s="1"/>
  <c r="AC99" i="80"/>
  <c r="AA99" i="80"/>
  <c r="EA98" i="80"/>
  <c r="EB98" i="80" s="1"/>
  <c r="DX98" i="80"/>
  <c r="DY98" i="80" s="1"/>
  <c r="DW98" i="80"/>
  <c r="DT98" i="80"/>
  <c r="DU98" i="80" s="1"/>
  <c r="DS98" i="80"/>
  <c r="DI98" i="80"/>
  <c r="DJ98" i="80" s="1"/>
  <c r="DK98" i="80" s="1"/>
  <c r="DF98" i="80"/>
  <c r="DG98" i="80" s="1"/>
  <c r="DE98" i="80"/>
  <c r="DB98" i="80"/>
  <c r="DC98" i="80" s="1"/>
  <c r="DA98" i="80"/>
  <c r="BV98" i="80"/>
  <c r="BZ98" i="80" s="1"/>
  <c r="BP98" i="80"/>
  <c r="BJ98" i="80"/>
  <c r="BN98" i="80" s="1"/>
  <c r="BD98" i="80"/>
  <c r="BI98" i="80" s="1"/>
  <c r="AZ98" i="80"/>
  <c r="AV98" i="80"/>
  <c r="AS98" i="80"/>
  <c r="AX98" i="80" s="1"/>
  <c r="AR98" i="80"/>
  <c r="AO98" i="80"/>
  <c r="AP98" i="80" s="1"/>
  <c r="AN98" i="80"/>
  <c r="AQ98" i="80" s="1"/>
  <c r="AK98" i="80"/>
  <c r="AL98" i="80" s="1"/>
  <c r="AJ98" i="80"/>
  <c r="AM98" i="80" s="1"/>
  <c r="AE98" i="80"/>
  <c r="AC98" i="80"/>
  <c r="AA98" i="80"/>
  <c r="EA97" i="80"/>
  <c r="EB97" i="80" s="1"/>
  <c r="DX97" i="80"/>
  <c r="DY97" i="80" s="1"/>
  <c r="DW97" i="80"/>
  <c r="DT97" i="80"/>
  <c r="DU97" i="80" s="1"/>
  <c r="DS97" i="80"/>
  <c r="DI97" i="80"/>
  <c r="DJ97" i="80" s="1"/>
  <c r="DN97" i="80" s="1"/>
  <c r="DF97" i="80"/>
  <c r="DG97" i="80" s="1"/>
  <c r="DE97" i="80"/>
  <c r="DB97" i="80"/>
  <c r="DC97" i="80" s="1"/>
  <c r="DA97" i="80"/>
  <c r="BV97" i="80"/>
  <c r="CA97" i="80" s="1"/>
  <c r="BP97" i="80"/>
  <c r="BT97" i="80" s="1"/>
  <c r="BJ97" i="80"/>
  <c r="BO97" i="80" s="1"/>
  <c r="BD97" i="80"/>
  <c r="BH97" i="80" s="1"/>
  <c r="AV97" i="80"/>
  <c r="AS97" i="80"/>
  <c r="AT97" i="80" s="1"/>
  <c r="AR97" i="80"/>
  <c r="AK97" i="80"/>
  <c r="AL97" i="80" s="1"/>
  <c r="AJ97" i="80"/>
  <c r="AM97" i="80" s="1"/>
  <c r="AD97" i="80"/>
  <c r="AE97" i="80" s="1"/>
  <c r="AC97" i="80"/>
  <c r="AA97" i="80"/>
  <c r="EA96" i="80"/>
  <c r="EB96" i="80" s="1"/>
  <c r="DX96" i="80"/>
  <c r="DY96" i="80" s="1"/>
  <c r="DW96" i="80"/>
  <c r="DT96" i="80"/>
  <c r="DU96" i="80" s="1"/>
  <c r="DS96" i="80"/>
  <c r="DI96" i="80"/>
  <c r="DJ96" i="80" s="1"/>
  <c r="DM96" i="80" s="1"/>
  <c r="DF96" i="80"/>
  <c r="DG96" i="80" s="1"/>
  <c r="DE96" i="80"/>
  <c r="DB96" i="80"/>
  <c r="DC96" i="80" s="1"/>
  <c r="DA96" i="80"/>
  <c r="BV96" i="80"/>
  <c r="CA96" i="80" s="1"/>
  <c r="BP96" i="80"/>
  <c r="BJ96" i="80"/>
  <c r="BD96" i="80"/>
  <c r="BF96" i="80" s="1"/>
  <c r="AV96" i="80"/>
  <c r="AS96" i="80"/>
  <c r="AX96" i="80" s="1"/>
  <c r="AR96" i="80"/>
  <c r="AK96" i="80"/>
  <c r="AL96" i="80" s="1"/>
  <c r="AJ96" i="80"/>
  <c r="AM96" i="80" s="1"/>
  <c r="AD96" i="80"/>
  <c r="AZ96" i="80" s="1"/>
  <c r="AC96" i="80"/>
  <c r="AA96" i="80"/>
  <c r="EA95" i="80"/>
  <c r="EB95" i="80" s="1"/>
  <c r="EE95" i="80" s="1"/>
  <c r="DX95" i="80"/>
  <c r="DY95" i="80" s="1"/>
  <c r="DW95" i="80"/>
  <c r="DT95" i="80"/>
  <c r="DU95" i="80" s="1"/>
  <c r="DS95" i="80"/>
  <c r="DI95" i="80"/>
  <c r="DJ95" i="80" s="1"/>
  <c r="DK95" i="80" s="1"/>
  <c r="DF95" i="80"/>
  <c r="DG95" i="80" s="1"/>
  <c r="DE95" i="80"/>
  <c r="DB95" i="80"/>
  <c r="DC95" i="80" s="1"/>
  <c r="DA95" i="80"/>
  <c r="BV95" i="80"/>
  <c r="BP95" i="80"/>
  <c r="BJ95" i="80"/>
  <c r="BD95" i="80"/>
  <c r="BI95" i="80" s="1"/>
  <c r="AV95" i="80"/>
  <c r="AS95" i="80"/>
  <c r="AX95" i="80" s="1"/>
  <c r="AR95" i="80"/>
  <c r="AK95" i="80"/>
  <c r="AL95" i="80" s="1"/>
  <c r="AJ95" i="80"/>
  <c r="AM95" i="80" s="1"/>
  <c r="AD95" i="80"/>
  <c r="AC95" i="80"/>
  <c r="AA95" i="80"/>
  <c r="EA94" i="80"/>
  <c r="EB94" i="80" s="1"/>
  <c r="EC94" i="80" s="1"/>
  <c r="DX94" i="80"/>
  <c r="DY94" i="80" s="1"/>
  <c r="DW94" i="80"/>
  <c r="DT94" i="80"/>
  <c r="DU94" i="80" s="1"/>
  <c r="DS94" i="80"/>
  <c r="DI94" i="80"/>
  <c r="DJ94" i="80" s="1"/>
  <c r="DK94" i="80" s="1"/>
  <c r="DF94" i="80"/>
  <c r="DG94" i="80" s="1"/>
  <c r="DE94" i="80"/>
  <c r="DB94" i="80"/>
  <c r="DC94" i="80" s="1"/>
  <c r="DA94" i="80"/>
  <c r="BV94" i="80"/>
  <c r="BY94" i="80" s="1"/>
  <c r="BP94" i="80"/>
  <c r="BJ94" i="80"/>
  <c r="BK94" i="80" s="1"/>
  <c r="BD94" i="80"/>
  <c r="BH94" i="80" s="1"/>
  <c r="AV94" i="80"/>
  <c r="AS94" i="80"/>
  <c r="AR94" i="80"/>
  <c r="AK94" i="80"/>
  <c r="AL94" i="80" s="1"/>
  <c r="AJ94" i="80"/>
  <c r="AM94" i="80" s="1"/>
  <c r="AE94" i="80"/>
  <c r="AD94" i="80"/>
  <c r="AZ94" i="80" s="1"/>
  <c r="AC94" i="80"/>
  <c r="AA94" i="80"/>
  <c r="EA93" i="80"/>
  <c r="EB93" i="80" s="1"/>
  <c r="DX93" i="80"/>
  <c r="DY93" i="80" s="1"/>
  <c r="DW93" i="80"/>
  <c r="DT93" i="80"/>
  <c r="DU93" i="80" s="1"/>
  <c r="DS93" i="80"/>
  <c r="DI93" i="80"/>
  <c r="DJ93" i="80" s="1"/>
  <c r="DN93" i="80" s="1"/>
  <c r="DF93" i="80"/>
  <c r="DG93" i="80" s="1"/>
  <c r="DE93" i="80"/>
  <c r="DB93" i="80"/>
  <c r="DC93" i="80" s="1"/>
  <c r="DA93" i="80"/>
  <c r="BV93" i="80"/>
  <c r="CB93" i="80" s="1"/>
  <c r="BP93" i="80"/>
  <c r="BT93" i="80" s="1"/>
  <c r="BJ93" i="80"/>
  <c r="BD93" i="80"/>
  <c r="BH93" i="80" s="1"/>
  <c r="AV93" i="80"/>
  <c r="AS93" i="80"/>
  <c r="AR93" i="80"/>
  <c r="AK93" i="80"/>
  <c r="AL93" i="80" s="1"/>
  <c r="AJ93" i="80"/>
  <c r="AM93" i="80" s="1"/>
  <c r="AD93" i="80"/>
  <c r="AE93" i="80" s="1"/>
  <c r="AC93" i="80"/>
  <c r="AA93" i="80"/>
  <c r="EA92" i="80"/>
  <c r="EB92" i="80" s="1"/>
  <c r="DX92" i="80"/>
  <c r="DY92" i="80" s="1"/>
  <c r="DW92" i="80"/>
  <c r="DT92" i="80"/>
  <c r="DU92" i="80" s="1"/>
  <c r="DS92" i="80"/>
  <c r="DI92" i="80"/>
  <c r="DJ92" i="80" s="1"/>
  <c r="DM92" i="80" s="1"/>
  <c r="DF92" i="80"/>
  <c r="DG92" i="80" s="1"/>
  <c r="DE92" i="80"/>
  <c r="DB92" i="80"/>
  <c r="DC92" i="80" s="1"/>
  <c r="DA92" i="80"/>
  <c r="BV92" i="80"/>
  <c r="CA92" i="80" s="1"/>
  <c r="BP92" i="80"/>
  <c r="BU92" i="80" s="1"/>
  <c r="BJ92" i="80"/>
  <c r="BO92" i="80" s="1"/>
  <c r="BD92" i="80"/>
  <c r="BF92" i="80" s="1"/>
  <c r="AV92" i="80"/>
  <c r="AS92" i="80"/>
  <c r="AY92" i="80" s="1"/>
  <c r="AR92" i="80"/>
  <c r="AK92" i="80"/>
  <c r="AL92" i="80" s="1"/>
  <c r="AJ92" i="80"/>
  <c r="AM92" i="80" s="1"/>
  <c r="AD92" i="80"/>
  <c r="AN92" i="80" s="1"/>
  <c r="AQ92" i="80" s="1"/>
  <c r="AC92" i="80"/>
  <c r="AA92" i="80"/>
  <c r="EA91" i="80"/>
  <c r="EB91" i="80" s="1"/>
  <c r="EE91" i="80" s="1"/>
  <c r="DX91" i="80"/>
  <c r="DY91" i="80" s="1"/>
  <c r="DW91" i="80"/>
  <c r="DT91" i="80"/>
  <c r="DU91" i="80" s="1"/>
  <c r="DS91" i="80"/>
  <c r="DI91" i="80"/>
  <c r="DJ91" i="80" s="1"/>
  <c r="DF91" i="80"/>
  <c r="DG91" i="80" s="1"/>
  <c r="DE91" i="80"/>
  <c r="DB91" i="80"/>
  <c r="DC91" i="80" s="1"/>
  <c r="DA91" i="80"/>
  <c r="BV91" i="80"/>
  <c r="BP91" i="80"/>
  <c r="BU91" i="80" s="1"/>
  <c r="BJ91" i="80"/>
  <c r="BD91" i="80"/>
  <c r="BI91" i="80" s="1"/>
  <c r="AV91" i="80"/>
  <c r="AS91" i="80"/>
  <c r="CK91" i="80" s="1"/>
  <c r="AR91" i="80"/>
  <c r="AK91" i="80"/>
  <c r="AL91" i="80" s="1"/>
  <c r="AJ91" i="80"/>
  <c r="AM91" i="80" s="1"/>
  <c r="AD91" i="80"/>
  <c r="AC91" i="80"/>
  <c r="AA91" i="80"/>
  <c r="EA90" i="80"/>
  <c r="EB90" i="80" s="1"/>
  <c r="EC90" i="80" s="1"/>
  <c r="DX90" i="80"/>
  <c r="DY90" i="80" s="1"/>
  <c r="DW90" i="80"/>
  <c r="DT90" i="80"/>
  <c r="DU90" i="80" s="1"/>
  <c r="DS90" i="80"/>
  <c r="DI90" i="80"/>
  <c r="DJ90" i="80" s="1"/>
  <c r="DK90" i="80" s="1"/>
  <c r="DF90" i="80"/>
  <c r="DG90" i="80" s="1"/>
  <c r="DE90" i="80"/>
  <c r="DB90" i="80"/>
  <c r="DC90" i="80" s="1"/>
  <c r="DA90" i="80"/>
  <c r="BV90" i="80"/>
  <c r="BP90" i="80"/>
  <c r="BU90" i="80" s="1"/>
  <c r="BJ90" i="80"/>
  <c r="BM90" i="80" s="1"/>
  <c r="BD90" i="80"/>
  <c r="BH90" i="80" s="1"/>
  <c r="AV90" i="80"/>
  <c r="AS90" i="80"/>
  <c r="AR90" i="80"/>
  <c r="AK90" i="80"/>
  <c r="AL90" i="80" s="1"/>
  <c r="AJ90" i="80"/>
  <c r="AM90" i="80" s="1"/>
  <c r="AD90" i="80"/>
  <c r="AZ90" i="80" s="1"/>
  <c r="AC90" i="80"/>
  <c r="AA90" i="80"/>
  <c r="EA89" i="80"/>
  <c r="EB89" i="80" s="1"/>
  <c r="DX89" i="80"/>
  <c r="DY89" i="80" s="1"/>
  <c r="DW89" i="80"/>
  <c r="DT89" i="80"/>
  <c r="DU89" i="80" s="1"/>
  <c r="DS89" i="80"/>
  <c r="DI89" i="80"/>
  <c r="DJ89" i="80" s="1"/>
  <c r="DN89" i="80" s="1"/>
  <c r="DF89" i="80"/>
  <c r="DG89" i="80" s="1"/>
  <c r="DE89" i="80"/>
  <c r="DB89" i="80"/>
  <c r="DC89" i="80" s="1"/>
  <c r="DA89" i="80"/>
  <c r="BV89" i="80"/>
  <c r="BX89" i="80" s="1"/>
  <c r="BP89" i="80"/>
  <c r="BT89" i="80" s="1"/>
  <c r="BJ89" i="80"/>
  <c r="BO89" i="80" s="1"/>
  <c r="BD89" i="80"/>
  <c r="BH89" i="80" s="1"/>
  <c r="AV89" i="80"/>
  <c r="AS89" i="80"/>
  <c r="AX89" i="80" s="1"/>
  <c r="AR89" i="80"/>
  <c r="AK89" i="80"/>
  <c r="AL89" i="80" s="1"/>
  <c r="AJ89" i="80"/>
  <c r="AM89" i="80" s="1"/>
  <c r="AD89" i="80"/>
  <c r="AE89" i="80" s="1"/>
  <c r="AC89" i="80"/>
  <c r="AA89" i="80"/>
  <c r="EA88" i="80"/>
  <c r="EB88" i="80" s="1"/>
  <c r="DX88" i="80"/>
  <c r="DY88" i="80" s="1"/>
  <c r="DW88" i="80"/>
  <c r="DT88" i="80"/>
  <c r="DU88" i="80" s="1"/>
  <c r="DS88" i="80"/>
  <c r="DI88" i="80"/>
  <c r="DJ88" i="80" s="1"/>
  <c r="DM88" i="80" s="1"/>
  <c r="DF88" i="80"/>
  <c r="DG88" i="80" s="1"/>
  <c r="DE88" i="80"/>
  <c r="DB88" i="80"/>
  <c r="DC88" i="80" s="1"/>
  <c r="DA88" i="80"/>
  <c r="BV88" i="80"/>
  <c r="BX88" i="80" s="1"/>
  <c r="BP88" i="80"/>
  <c r="BS88" i="80" s="1"/>
  <c r="BJ88" i="80"/>
  <c r="BM88" i="80" s="1"/>
  <c r="BD88" i="80"/>
  <c r="BF88" i="80" s="1"/>
  <c r="AV88" i="80"/>
  <c r="AS88" i="80"/>
  <c r="AX88" i="80" s="1"/>
  <c r="AR88" i="80"/>
  <c r="AK88" i="80"/>
  <c r="AL88" i="80" s="1"/>
  <c r="AJ88" i="80"/>
  <c r="AM88" i="80" s="1"/>
  <c r="AD88" i="80"/>
  <c r="AZ88" i="80" s="1"/>
  <c r="AC88" i="80"/>
  <c r="AA88" i="80"/>
  <c r="EA87" i="80"/>
  <c r="EB87" i="80" s="1"/>
  <c r="EE87" i="80" s="1"/>
  <c r="DX87" i="80"/>
  <c r="DY87" i="80" s="1"/>
  <c r="DW87" i="80"/>
  <c r="DT87" i="80"/>
  <c r="DU87" i="80" s="1"/>
  <c r="DS87" i="80"/>
  <c r="DI87" i="80"/>
  <c r="DJ87" i="80" s="1"/>
  <c r="DF87" i="80"/>
  <c r="DG87" i="80" s="1"/>
  <c r="DE87" i="80"/>
  <c r="DB87" i="80"/>
  <c r="DC87" i="80" s="1"/>
  <c r="DA87" i="80"/>
  <c r="BV87" i="80"/>
  <c r="BP87" i="80"/>
  <c r="BU87" i="80" s="1"/>
  <c r="BJ87" i="80"/>
  <c r="BD87" i="80"/>
  <c r="BI87" i="80" s="1"/>
  <c r="AV87" i="80"/>
  <c r="AS87" i="80"/>
  <c r="CK87" i="80" s="1"/>
  <c r="AR87" i="80"/>
  <c r="AK87" i="80"/>
  <c r="AL87" i="80" s="1"/>
  <c r="AJ87" i="80"/>
  <c r="AM87" i="80" s="1"/>
  <c r="AD87" i="80"/>
  <c r="AC87" i="80"/>
  <c r="AA87" i="80"/>
  <c r="EA86" i="80"/>
  <c r="EB86" i="80" s="1"/>
  <c r="DX86" i="80"/>
  <c r="DY86" i="80" s="1"/>
  <c r="DW86" i="80"/>
  <c r="DT86" i="80"/>
  <c r="DU86" i="80" s="1"/>
  <c r="DS86" i="80"/>
  <c r="DI86" i="80"/>
  <c r="DJ86" i="80" s="1"/>
  <c r="DK86" i="80" s="1"/>
  <c r="DF86" i="80"/>
  <c r="DG86" i="80" s="1"/>
  <c r="DE86" i="80"/>
  <c r="DB86" i="80"/>
  <c r="DC86" i="80" s="1"/>
  <c r="DA86" i="80"/>
  <c r="BV86" i="80"/>
  <c r="BP86" i="80"/>
  <c r="BT86" i="80" s="1"/>
  <c r="BJ86" i="80"/>
  <c r="BL86" i="80" s="1"/>
  <c r="BD86" i="80"/>
  <c r="BH86" i="80" s="1"/>
  <c r="AV86" i="80"/>
  <c r="AS86" i="80"/>
  <c r="AR86" i="80"/>
  <c r="AK86" i="80"/>
  <c r="AL86" i="80" s="1"/>
  <c r="AJ86" i="80"/>
  <c r="AM86" i="80" s="1"/>
  <c r="AE86" i="80"/>
  <c r="AD86" i="80"/>
  <c r="AZ86" i="80" s="1"/>
  <c r="AC86" i="80"/>
  <c r="AA86" i="80"/>
  <c r="EA85" i="80"/>
  <c r="EB85" i="80" s="1"/>
  <c r="DX85" i="80"/>
  <c r="DY85" i="80" s="1"/>
  <c r="DW85" i="80"/>
  <c r="DT85" i="80"/>
  <c r="DU85" i="80" s="1"/>
  <c r="DS85" i="80"/>
  <c r="DI85" i="80"/>
  <c r="DJ85" i="80" s="1"/>
  <c r="DN85" i="80" s="1"/>
  <c r="DF85" i="80"/>
  <c r="DG85" i="80" s="1"/>
  <c r="DE85" i="80"/>
  <c r="DB85" i="80"/>
  <c r="DC85" i="80" s="1"/>
  <c r="DA85" i="80"/>
  <c r="BV85" i="80"/>
  <c r="CA85" i="80" s="1"/>
  <c r="BP85" i="80"/>
  <c r="BT85" i="80" s="1"/>
  <c r="BJ85" i="80"/>
  <c r="BO85" i="80" s="1"/>
  <c r="BD85" i="80"/>
  <c r="BH85" i="80" s="1"/>
  <c r="AV85" i="80"/>
  <c r="AS85" i="80"/>
  <c r="AR85" i="80"/>
  <c r="AK85" i="80"/>
  <c r="AL85" i="80" s="1"/>
  <c r="AJ85" i="80"/>
  <c r="AM85" i="80" s="1"/>
  <c r="AD85" i="80"/>
  <c r="AE85" i="80" s="1"/>
  <c r="AC85" i="80"/>
  <c r="AA85" i="80"/>
  <c r="EA84" i="80"/>
  <c r="EB84" i="80" s="1"/>
  <c r="DX84" i="80"/>
  <c r="DY84" i="80" s="1"/>
  <c r="DW84" i="80"/>
  <c r="DT84" i="80"/>
  <c r="DU84" i="80" s="1"/>
  <c r="DS84" i="80"/>
  <c r="DI84" i="80"/>
  <c r="DJ84" i="80" s="1"/>
  <c r="DM84" i="80" s="1"/>
  <c r="DF84" i="80"/>
  <c r="DG84" i="80" s="1"/>
  <c r="DE84" i="80"/>
  <c r="DB84" i="80"/>
  <c r="DC84" i="80" s="1"/>
  <c r="DA84" i="80"/>
  <c r="BV84" i="80"/>
  <c r="BZ84" i="80" s="1"/>
  <c r="BP84" i="80"/>
  <c r="BU84" i="80" s="1"/>
  <c r="BJ84" i="80"/>
  <c r="BL84" i="80" s="1"/>
  <c r="BD84" i="80"/>
  <c r="BF84" i="80" s="1"/>
  <c r="AV84" i="80"/>
  <c r="AS84" i="80"/>
  <c r="AU84" i="80" s="1"/>
  <c r="AR84" i="80"/>
  <c r="AK84" i="80"/>
  <c r="AL84" i="80" s="1"/>
  <c r="AJ84" i="80"/>
  <c r="AM84" i="80" s="1"/>
  <c r="AD84" i="80"/>
  <c r="AZ84" i="80" s="1"/>
  <c r="AC84" i="80"/>
  <c r="AA84" i="80"/>
  <c r="EA83" i="80"/>
  <c r="EB83" i="80" s="1"/>
  <c r="EE83" i="80" s="1"/>
  <c r="DX83" i="80"/>
  <c r="DY83" i="80" s="1"/>
  <c r="DW83" i="80"/>
  <c r="DT83" i="80"/>
  <c r="DU83" i="80" s="1"/>
  <c r="DS83" i="80"/>
  <c r="DI83" i="80"/>
  <c r="DJ83" i="80" s="1"/>
  <c r="DK83" i="80" s="1"/>
  <c r="DF83" i="80"/>
  <c r="DG83" i="80" s="1"/>
  <c r="DE83" i="80"/>
  <c r="DB83" i="80"/>
  <c r="DC83" i="80" s="1"/>
  <c r="DA83" i="80"/>
  <c r="BV83" i="80"/>
  <c r="BP83" i="80"/>
  <c r="BU83" i="80" s="1"/>
  <c r="BJ83" i="80"/>
  <c r="BD83" i="80"/>
  <c r="BI83" i="80" s="1"/>
  <c r="AV83" i="80"/>
  <c r="AS83" i="80"/>
  <c r="AX83" i="80" s="1"/>
  <c r="AR83" i="80"/>
  <c r="AK83" i="80"/>
  <c r="AL83" i="80" s="1"/>
  <c r="AJ83" i="80"/>
  <c r="AM83" i="80" s="1"/>
  <c r="AD83" i="80"/>
  <c r="AC83" i="80"/>
  <c r="AA83" i="80"/>
  <c r="EA82" i="80"/>
  <c r="EB82" i="80" s="1"/>
  <c r="DX82" i="80"/>
  <c r="DY82" i="80" s="1"/>
  <c r="DW82" i="80"/>
  <c r="DT82" i="80"/>
  <c r="DU82" i="80" s="1"/>
  <c r="DS82" i="80"/>
  <c r="DI82" i="80"/>
  <c r="DJ82" i="80" s="1"/>
  <c r="DK82" i="80" s="1"/>
  <c r="DF82" i="80"/>
  <c r="DG82" i="80" s="1"/>
  <c r="DE82" i="80"/>
  <c r="DB82" i="80"/>
  <c r="DC82" i="80" s="1"/>
  <c r="DA82" i="80"/>
  <c r="BV82" i="80"/>
  <c r="BP82" i="80"/>
  <c r="BJ82" i="80"/>
  <c r="BO82" i="80" s="1"/>
  <c r="BE82" i="80"/>
  <c r="BD82" i="80"/>
  <c r="BH82" i="80" s="1"/>
  <c r="AV82" i="80"/>
  <c r="AS82" i="80"/>
  <c r="AR82" i="80"/>
  <c r="AK82" i="80"/>
  <c r="AL82" i="80" s="1"/>
  <c r="AJ82" i="80"/>
  <c r="AM82" i="80" s="1"/>
  <c r="AD82" i="80"/>
  <c r="AZ82" i="80" s="1"/>
  <c r="AC82" i="80"/>
  <c r="AA82" i="80"/>
  <c r="EA81" i="80"/>
  <c r="EB81" i="80" s="1"/>
  <c r="DX81" i="80"/>
  <c r="DY81" i="80" s="1"/>
  <c r="DW81" i="80"/>
  <c r="DT81" i="80"/>
  <c r="DU81" i="80" s="1"/>
  <c r="DS81" i="80"/>
  <c r="DI81" i="80"/>
  <c r="DJ81" i="80" s="1"/>
  <c r="DN81" i="80" s="1"/>
  <c r="DF81" i="80"/>
  <c r="DG81" i="80" s="1"/>
  <c r="DE81" i="80"/>
  <c r="DB81" i="80"/>
  <c r="DC81" i="80" s="1"/>
  <c r="DA81" i="80"/>
  <c r="BV81" i="80"/>
  <c r="BP81" i="80"/>
  <c r="BT81" i="80" s="1"/>
  <c r="BJ81" i="80"/>
  <c r="BO81" i="80" s="1"/>
  <c r="BD81" i="80"/>
  <c r="BH81" i="80" s="1"/>
  <c r="AV81" i="80"/>
  <c r="AS81" i="80"/>
  <c r="AT81" i="80" s="1"/>
  <c r="AR81" i="80"/>
  <c r="AK81" i="80"/>
  <c r="AL81" i="80" s="1"/>
  <c r="AJ81" i="80"/>
  <c r="AM81" i="80" s="1"/>
  <c r="AD81" i="80"/>
  <c r="AE81" i="80" s="1"/>
  <c r="AC81" i="80"/>
  <c r="AA81" i="80"/>
  <c r="EA80" i="80"/>
  <c r="EB80" i="80" s="1"/>
  <c r="DX80" i="80"/>
  <c r="DY80" i="80" s="1"/>
  <c r="DW80" i="80"/>
  <c r="DT80" i="80"/>
  <c r="DU80" i="80" s="1"/>
  <c r="DS80" i="80"/>
  <c r="DI80" i="80"/>
  <c r="DJ80" i="80" s="1"/>
  <c r="DM80" i="80" s="1"/>
  <c r="DF80" i="80"/>
  <c r="DG80" i="80" s="1"/>
  <c r="DE80" i="80"/>
  <c r="DB80" i="80"/>
  <c r="DC80" i="80" s="1"/>
  <c r="DA80" i="80"/>
  <c r="BV80" i="80"/>
  <c r="BY80" i="80" s="1"/>
  <c r="BP80" i="80"/>
  <c r="BJ80" i="80"/>
  <c r="BD80" i="80"/>
  <c r="BF80" i="80" s="1"/>
  <c r="AV80" i="80"/>
  <c r="AS80" i="80"/>
  <c r="AR80" i="80"/>
  <c r="AK80" i="80"/>
  <c r="AL80" i="80" s="1"/>
  <c r="AJ80" i="80"/>
  <c r="AM80" i="80" s="1"/>
  <c r="AD80" i="80"/>
  <c r="AZ80" i="80" s="1"/>
  <c r="AC80" i="80"/>
  <c r="AA80" i="80"/>
  <c r="EA79" i="80"/>
  <c r="EB79" i="80" s="1"/>
  <c r="EE79" i="80" s="1"/>
  <c r="DX79" i="80"/>
  <c r="DY79" i="80" s="1"/>
  <c r="DW79" i="80"/>
  <c r="DT79" i="80"/>
  <c r="DU79" i="80" s="1"/>
  <c r="DS79" i="80"/>
  <c r="DI79" i="80"/>
  <c r="DJ79" i="80" s="1"/>
  <c r="DF79" i="80"/>
  <c r="DG79" i="80" s="1"/>
  <c r="DE79" i="80"/>
  <c r="DB79" i="80"/>
  <c r="DC79" i="80" s="1"/>
  <c r="DA79" i="80"/>
  <c r="BV79" i="80"/>
  <c r="BP79" i="80"/>
  <c r="BJ79" i="80"/>
  <c r="BD79" i="80"/>
  <c r="BI79" i="80" s="1"/>
  <c r="AV79" i="80"/>
  <c r="AS79" i="80"/>
  <c r="AX79" i="80" s="1"/>
  <c r="AR79" i="80"/>
  <c r="AK79" i="80"/>
  <c r="AL79" i="80" s="1"/>
  <c r="AJ79" i="80"/>
  <c r="AM79" i="80" s="1"/>
  <c r="AD79" i="80"/>
  <c r="AC79" i="80"/>
  <c r="AA79" i="80"/>
  <c r="EA78" i="80"/>
  <c r="EB78" i="80" s="1"/>
  <c r="EC78" i="80" s="1"/>
  <c r="DX78" i="80"/>
  <c r="DY78" i="80" s="1"/>
  <c r="DW78" i="80"/>
  <c r="DT78" i="80"/>
  <c r="DU78" i="80" s="1"/>
  <c r="DS78" i="80"/>
  <c r="DI78" i="80"/>
  <c r="DJ78" i="80" s="1"/>
  <c r="DK78" i="80" s="1"/>
  <c r="DF78" i="80"/>
  <c r="DG78" i="80" s="1"/>
  <c r="DE78" i="80"/>
  <c r="DB78" i="80"/>
  <c r="DC78" i="80" s="1"/>
  <c r="DA78" i="80"/>
  <c r="BV78" i="80"/>
  <c r="BP78" i="80"/>
  <c r="BU78" i="80" s="1"/>
  <c r="BJ78" i="80"/>
  <c r="BO78" i="80" s="1"/>
  <c r="BD78" i="80"/>
  <c r="BH78" i="80" s="1"/>
  <c r="AV78" i="80"/>
  <c r="AS78" i="80"/>
  <c r="AR78" i="80"/>
  <c r="AK78" i="80"/>
  <c r="AL78" i="80" s="1"/>
  <c r="AJ78" i="80"/>
  <c r="AM78" i="80" s="1"/>
  <c r="AD78" i="80"/>
  <c r="AZ78" i="80" s="1"/>
  <c r="AC78" i="80"/>
  <c r="AA78" i="80"/>
  <c r="EA77" i="80"/>
  <c r="DX77" i="80"/>
  <c r="DY77" i="80" s="1"/>
  <c r="DW77" i="80"/>
  <c r="DT77" i="80"/>
  <c r="DU77" i="80" s="1"/>
  <c r="DS77" i="80"/>
  <c r="DI77" i="80"/>
  <c r="DJ77" i="80" s="1"/>
  <c r="DN77" i="80" s="1"/>
  <c r="DF77" i="80"/>
  <c r="DG77" i="80" s="1"/>
  <c r="DE77" i="80"/>
  <c r="DB77" i="80"/>
  <c r="DC77" i="80" s="1"/>
  <c r="DA77" i="80"/>
  <c r="BV77" i="80"/>
  <c r="CB77" i="80" s="1"/>
  <c r="BP77" i="80"/>
  <c r="BT77" i="80" s="1"/>
  <c r="BJ77" i="80"/>
  <c r="BD77" i="80"/>
  <c r="BH77" i="80" s="1"/>
  <c r="AV77" i="80"/>
  <c r="AS77" i="80"/>
  <c r="AY77" i="80" s="1"/>
  <c r="AR77" i="80"/>
  <c r="AK77" i="80"/>
  <c r="AL77" i="80" s="1"/>
  <c r="AJ77" i="80"/>
  <c r="AM77" i="80" s="1"/>
  <c r="AD77" i="80"/>
  <c r="AE77" i="80" s="1"/>
  <c r="AC77" i="80"/>
  <c r="AA77" i="80"/>
  <c r="EA76" i="80"/>
  <c r="EB76" i="80" s="1"/>
  <c r="DX76" i="80"/>
  <c r="DY76" i="80" s="1"/>
  <c r="DW76" i="80"/>
  <c r="DT76" i="80"/>
  <c r="DU76" i="80" s="1"/>
  <c r="DS76" i="80"/>
  <c r="DI76" i="80"/>
  <c r="DJ76" i="80" s="1"/>
  <c r="DM76" i="80" s="1"/>
  <c r="DF76" i="80"/>
  <c r="DG76" i="80" s="1"/>
  <c r="DE76" i="80"/>
  <c r="DB76" i="80"/>
  <c r="DC76" i="80" s="1"/>
  <c r="DA76" i="80"/>
  <c r="BV76" i="80"/>
  <c r="CA76" i="80" s="1"/>
  <c r="BP76" i="80"/>
  <c r="BU76" i="80" s="1"/>
  <c r="BJ76" i="80"/>
  <c r="BO76" i="80" s="1"/>
  <c r="BD76" i="80"/>
  <c r="BF76" i="80" s="1"/>
  <c r="AV76" i="80"/>
  <c r="AS76" i="80"/>
  <c r="AY76" i="80" s="1"/>
  <c r="AR76" i="80"/>
  <c r="AK76" i="80"/>
  <c r="AL76" i="80" s="1"/>
  <c r="AJ76" i="80"/>
  <c r="AM76" i="80" s="1"/>
  <c r="AD76" i="80"/>
  <c r="AZ76" i="80" s="1"/>
  <c r="AC76" i="80"/>
  <c r="AA76" i="80"/>
  <c r="EA75" i="80"/>
  <c r="EB75" i="80" s="1"/>
  <c r="EE75" i="80" s="1"/>
  <c r="DX75" i="80"/>
  <c r="DY75" i="80" s="1"/>
  <c r="DW75" i="80"/>
  <c r="DT75" i="80"/>
  <c r="DU75" i="80" s="1"/>
  <c r="DS75" i="80"/>
  <c r="DI75" i="80"/>
  <c r="DJ75" i="80" s="1"/>
  <c r="DF75" i="80"/>
  <c r="DG75" i="80" s="1"/>
  <c r="DE75" i="80"/>
  <c r="DB75" i="80"/>
  <c r="DC75" i="80" s="1"/>
  <c r="DA75" i="80"/>
  <c r="BV75" i="80"/>
  <c r="BP75" i="80"/>
  <c r="BU75" i="80" s="1"/>
  <c r="BJ75" i="80"/>
  <c r="BD75" i="80"/>
  <c r="BI75" i="80" s="1"/>
  <c r="AV75" i="80"/>
  <c r="AS75" i="80"/>
  <c r="AR75" i="80"/>
  <c r="AK75" i="80"/>
  <c r="AL75" i="80" s="1"/>
  <c r="AJ75" i="80"/>
  <c r="AM75" i="80" s="1"/>
  <c r="AD75" i="80"/>
  <c r="AC75" i="80"/>
  <c r="AA75" i="80"/>
  <c r="EA74" i="80"/>
  <c r="EB74" i="80" s="1"/>
  <c r="DX74" i="80"/>
  <c r="DY74" i="80" s="1"/>
  <c r="DW74" i="80"/>
  <c r="DT74" i="80"/>
  <c r="DU74" i="80" s="1"/>
  <c r="DS74" i="80"/>
  <c r="DI74" i="80"/>
  <c r="DJ74" i="80" s="1"/>
  <c r="DK74" i="80" s="1"/>
  <c r="DF74" i="80"/>
  <c r="DG74" i="80" s="1"/>
  <c r="DE74" i="80"/>
  <c r="DB74" i="80"/>
  <c r="DC74" i="80" s="1"/>
  <c r="DA74" i="80"/>
  <c r="BV74" i="80"/>
  <c r="BP74" i="80"/>
  <c r="BU74" i="80" s="1"/>
  <c r="BJ74" i="80"/>
  <c r="BM74" i="80" s="1"/>
  <c r="BD74" i="80"/>
  <c r="BH74" i="80" s="1"/>
  <c r="AV74" i="80"/>
  <c r="AS74" i="80"/>
  <c r="AR74" i="80"/>
  <c r="AK74" i="80"/>
  <c r="AL74" i="80" s="1"/>
  <c r="AJ74" i="80"/>
  <c r="AM74" i="80" s="1"/>
  <c r="AE74" i="80"/>
  <c r="AD74" i="80"/>
  <c r="AZ74" i="80" s="1"/>
  <c r="AC74" i="80"/>
  <c r="AA74" i="80"/>
  <c r="EA73" i="80"/>
  <c r="EB73" i="80" s="1"/>
  <c r="DX73" i="80"/>
  <c r="DY73" i="80" s="1"/>
  <c r="DW73" i="80"/>
  <c r="DT73" i="80"/>
  <c r="DU73" i="80" s="1"/>
  <c r="DS73" i="80"/>
  <c r="DI73" i="80"/>
  <c r="DJ73" i="80" s="1"/>
  <c r="DN73" i="80" s="1"/>
  <c r="DF73" i="80"/>
  <c r="DG73" i="80" s="1"/>
  <c r="DE73" i="80"/>
  <c r="DB73" i="80"/>
  <c r="DC73" i="80" s="1"/>
  <c r="DA73" i="80"/>
  <c r="BV73" i="80"/>
  <c r="BX73" i="80" s="1"/>
  <c r="BP73" i="80"/>
  <c r="BT73" i="80" s="1"/>
  <c r="BJ73" i="80"/>
  <c r="BD73" i="80"/>
  <c r="BH73" i="80" s="1"/>
  <c r="AV73" i="80"/>
  <c r="AS73" i="80"/>
  <c r="AX73" i="80" s="1"/>
  <c r="AR73" i="80"/>
  <c r="AK73" i="80"/>
  <c r="AL73" i="80" s="1"/>
  <c r="AJ73" i="80"/>
  <c r="AM73" i="80" s="1"/>
  <c r="AD73" i="80"/>
  <c r="AE73" i="80" s="1"/>
  <c r="AC73" i="80"/>
  <c r="AA73" i="80"/>
  <c r="EA72" i="80"/>
  <c r="EB72" i="80" s="1"/>
  <c r="DX72" i="80"/>
  <c r="DY72" i="80" s="1"/>
  <c r="DW72" i="80"/>
  <c r="DT72" i="80"/>
  <c r="DU72" i="80" s="1"/>
  <c r="DS72" i="80"/>
  <c r="DI72" i="80"/>
  <c r="DJ72" i="80" s="1"/>
  <c r="DM72" i="80" s="1"/>
  <c r="DF72" i="80"/>
  <c r="DG72" i="80" s="1"/>
  <c r="DE72" i="80"/>
  <c r="DB72" i="80"/>
  <c r="DC72" i="80" s="1"/>
  <c r="DA72" i="80"/>
  <c r="BV72" i="80"/>
  <c r="CA72" i="80" s="1"/>
  <c r="BP72" i="80"/>
  <c r="BS72" i="80" s="1"/>
  <c r="BJ72" i="80"/>
  <c r="BD72" i="80"/>
  <c r="BF72" i="80" s="1"/>
  <c r="AV72" i="80"/>
  <c r="AS72" i="80"/>
  <c r="AX72" i="80" s="1"/>
  <c r="AR72" i="80"/>
  <c r="AK72" i="80"/>
  <c r="AL72" i="80" s="1"/>
  <c r="AJ72" i="80"/>
  <c r="AM72" i="80" s="1"/>
  <c r="AD72" i="80"/>
  <c r="AZ72" i="80" s="1"/>
  <c r="AC72" i="80"/>
  <c r="AA72" i="80"/>
  <c r="EA71" i="80"/>
  <c r="EB71" i="80" s="1"/>
  <c r="EE71" i="80" s="1"/>
  <c r="DX71" i="80"/>
  <c r="DY71" i="80" s="1"/>
  <c r="DW71" i="80"/>
  <c r="DT71" i="80"/>
  <c r="DU71" i="80" s="1"/>
  <c r="DS71" i="80"/>
  <c r="DI71" i="80"/>
  <c r="DJ71" i="80" s="1"/>
  <c r="DF71" i="80"/>
  <c r="DG71" i="80" s="1"/>
  <c r="DE71" i="80"/>
  <c r="DB71" i="80"/>
  <c r="DC71" i="80" s="1"/>
  <c r="DA71" i="80"/>
  <c r="BV71" i="80"/>
  <c r="BP71" i="80"/>
  <c r="BU71" i="80" s="1"/>
  <c r="BJ71" i="80"/>
  <c r="BD71" i="80"/>
  <c r="BI71" i="80" s="1"/>
  <c r="AV71" i="80"/>
  <c r="AS71" i="80"/>
  <c r="CK71" i="80" s="1"/>
  <c r="AR71" i="80"/>
  <c r="AK71" i="80"/>
  <c r="AL71" i="80" s="1"/>
  <c r="AJ71" i="80"/>
  <c r="AM71" i="80" s="1"/>
  <c r="AD71" i="80"/>
  <c r="AC71" i="80"/>
  <c r="AA71" i="80"/>
  <c r="EA70" i="80"/>
  <c r="EB70" i="80" s="1"/>
  <c r="DX70" i="80"/>
  <c r="DY70" i="80" s="1"/>
  <c r="DW70" i="80"/>
  <c r="DT70" i="80"/>
  <c r="DU70" i="80" s="1"/>
  <c r="DS70" i="80"/>
  <c r="DI70" i="80"/>
  <c r="DJ70" i="80" s="1"/>
  <c r="DK70" i="80" s="1"/>
  <c r="DF70" i="80"/>
  <c r="DG70" i="80" s="1"/>
  <c r="DE70" i="80"/>
  <c r="DB70" i="80"/>
  <c r="DC70" i="80" s="1"/>
  <c r="DA70" i="80"/>
  <c r="BV70" i="80"/>
  <c r="BP70" i="80"/>
  <c r="BT70" i="80" s="1"/>
  <c r="BJ70" i="80"/>
  <c r="BD70" i="80"/>
  <c r="BH70" i="80" s="1"/>
  <c r="AV70" i="80"/>
  <c r="AS70" i="80"/>
  <c r="AR70" i="80"/>
  <c r="AK70" i="80"/>
  <c r="AL70" i="80" s="1"/>
  <c r="AJ70" i="80"/>
  <c r="AM70" i="80" s="1"/>
  <c r="AD70" i="80"/>
  <c r="AZ70" i="80" s="1"/>
  <c r="AC70" i="80"/>
  <c r="AA70" i="80"/>
  <c r="EA69" i="80"/>
  <c r="EB69" i="80" s="1"/>
  <c r="DX69" i="80"/>
  <c r="DY69" i="80" s="1"/>
  <c r="DW69" i="80"/>
  <c r="DT69" i="80"/>
  <c r="DU69" i="80" s="1"/>
  <c r="DS69" i="80"/>
  <c r="DI69" i="80"/>
  <c r="DJ69" i="80" s="1"/>
  <c r="DN69" i="80" s="1"/>
  <c r="DF69" i="80"/>
  <c r="DG69" i="80" s="1"/>
  <c r="DE69" i="80"/>
  <c r="DB69" i="80"/>
  <c r="DC69" i="80" s="1"/>
  <c r="DA69" i="80"/>
  <c r="BV69" i="80"/>
  <c r="CA69" i="80" s="1"/>
  <c r="BP69" i="80"/>
  <c r="BT69" i="80" s="1"/>
  <c r="BJ69" i="80"/>
  <c r="BO69" i="80" s="1"/>
  <c r="BD69" i="80"/>
  <c r="BH69" i="80" s="1"/>
  <c r="AV69" i="80"/>
  <c r="AS69" i="80"/>
  <c r="AY69" i="80" s="1"/>
  <c r="AR69" i="80"/>
  <c r="AK69" i="80"/>
  <c r="AL69" i="80" s="1"/>
  <c r="AJ69" i="80"/>
  <c r="AM69" i="80" s="1"/>
  <c r="AD69" i="80"/>
  <c r="AE69" i="80" s="1"/>
  <c r="AC69" i="80"/>
  <c r="AA69" i="80"/>
  <c r="EA68" i="80"/>
  <c r="EB68" i="80" s="1"/>
  <c r="DX68" i="80"/>
  <c r="DY68" i="80" s="1"/>
  <c r="DW68" i="80"/>
  <c r="DT68" i="80"/>
  <c r="DU68" i="80" s="1"/>
  <c r="DS68" i="80"/>
  <c r="DI68" i="80"/>
  <c r="DJ68" i="80" s="1"/>
  <c r="DM68" i="80" s="1"/>
  <c r="DF68" i="80"/>
  <c r="DG68" i="80" s="1"/>
  <c r="DE68" i="80"/>
  <c r="DB68" i="80"/>
  <c r="DC68" i="80" s="1"/>
  <c r="DA68" i="80"/>
  <c r="BV68" i="80"/>
  <c r="BP68" i="80"/>
  <c r="BU68" i="80" s="1"/>
  <c r="BJ68" i="80"/>
  <c r="BO68" i="80" s="1"/>
  <c r="BD68" i="80"/>
  <c r="BF68" i="80" s="1"/>
  <c r="AV68" i="80"/>
  <c r="AS68" i="80"/>
  <c r="AU68" i="80" s="1"/>
  <c r="AR68" i="80"/>
  <c r="AK68" i="80"/>
  <c r="AL68" i="80" s="1"/>
  <c r="AJ68" i="80"/>
  <c r="AM68" i="80" s="1"/>
  <c r="AD68" i="80"/>
  <c r="AZ68" i="80" s="1"/>
  <c r="AC68" i="80"/>
  <c r="AA68" i="80"/>
  <c r="EA67" i="80"/>
  <c r="EB67" i="80" s="1"/>
  <c r="EE67" i="80" s="1"/>
  <c r="DX67" i="80"/>
  <c r="DY67" i="80" s="1"/>
  <c r="DW67" i="80"/>
  <c r="DT67" i="80"/>
  <c r="DU67" i="80" s="1"/>
  <c r="DS67" i="80"/>
  <c r="DI67" i="80"/>
  <c r="DJ67" i="80" s="1"/>
  <c r="DK67" i="80" s="1"/>
  <c r="DF67" i="80"/>
  <c r="DG67" i="80" s="1"/>
  <c r="DE67" i="80"/>
  <c r="DB67" i="80"/>
  <c r="DC67" i="80" s="1"/>
  <c r="DA67" i="80"/>
  <c r="BV67" i="80"/>
  <c r="BP67" i="80"/>
  <c r="BU67" i="80" s="1"/>
  <c r="BJ67" i="80"/>
  <c r="BD67" i="80"/>
  <c r="BI67" i="80" s="1"/>
  <c r="AV67" i="80"/>
  <c r="AS67" i="80"/>
  <c r="AX67" i="80" s="1"/>
  <c r="AR67" i="80"/>
  <c r="AK67" i="80"/>
  <c r="AL67" i="80" s="1"/>
  <c r="AJ67" i="80"/>
  <c r="AM67" i="80" s="1"/>
  <c r="AD67" i="80"/>
  <c r="AC67" i="80"/>
  <c r="AA67" i="80"/>
  <c r="EA66" i="80"/>
  <c r="EB66" i="80" s="1"/>
  <c r="DX66" i="80"/>
  <c r="DY66" i="80" s="1"/>
  <c r="DW66" i="80"/>
  <c r="DT66" i="80"/>
  <c r="DU66" i="80" s="1"/>
  <c r="DS66" i="80"/>
  <c r="DI66" i="80"/>
  <c r="DJ66" i="80" s="1"/>
  <c r="DK66" i="80" s="1"/>
  <c r="DF66" i="80"/>
  <c r="DG66" i="80" s="1"/>
  <c r="DE66" i="80"/>
  <c r="DB66" i="80"/>
  <c r="DC66" i="80" s="1"/>
  <c r="DA66" i="80"/>
  <c r="BV66" i="80"/>
  <c r="CA66" i="80" s="1"/>
  <c r="BP66" i="80"/>
  <c r="BU66" i="80" s="1"/>
  <c r="BJ66" i="80"/>
  <c r="BO66" i="80" s="1"/>
  <c r="BD66" i="80"/>
  <c r="BH66" i="80" s="1"/>
  <c r="AV66" i="80"/>
  <c r="AS66" i="80"/>
  <c r="AR66" i="80"/>
  <c r="AK66" i="80"/>
  <c r="AL66" i="80" s="1"/>
  <c r="AJ66" i="80"/>
  <c r="AM66" i="80" s="1"/>
  <c r="AD66" i="80"/>
  <c r="AZ66" i="80" s="1"/>
  <c r="AC66" i="80"/>
  <c r="AA66" i="80"/>
  <c r="EA65" i="80"/>
  <c r="EB65" i="80" s="1"/>
  <c r="DX65" i="80"/>
  <c r="DY65" i="80" s="1"/>
  <c r="DW65" i="80"/>
  <c r="DT65" i="80"/>
  <c r="DU65" i="80" s="1"/>
  <c r="DS65" i="80"/>
  <c r="DI65" i="80"/>
  <c r="DJ65" i="80" s="1"/>
  <c r="DN65" i="80" s="1"/>
  <c r="DF65" i="80"/>
  <c r="DG65" i="80" s="1"/>
  <c r="DE65" i="80"/>
  <c r="DB65" i="80"/>
  <c r="DC65" i="80" s="1"/>
  <c r="DA65" i="80"/>
  <c r="BV65" i="80"/>
  <c r="BP65" i="80"/>
  <c r="BT65" i="80" s="1"/>
  <c r="BJ65" i="80"/>
  <c r="BO65" i="80" s="1"/>
  <c r="BD65" i="80"/>
  <c r="BH65" i="80" s="1"/>
  <c r="AV65" i="80"/>
  <c r="AS65" i="80"/>
  <c r="AT65" i="80" s="1"/>
  <c r="AR65" i="80"/>
  <c r="AK65" i="80"/>
  <c r="AL65" i="80" s="1"/>
  <c r="AJ65" i="80"/>
  <c r="AM65" i="80" s="1"/>
  <c r="AD65" i="80"/>
  <c r="AE65" i="80" s="1"/>
  <c r="AC65" i="80"/>
  <c r="AA65" i="80"/>
  <c r="EA64" i="80"/>
  <c r="EB64" i="80" s="1"/>
  <c r="DX64" i="80"/>
  <c r="DY64" i="80" s="1"/>
  <c r="DW64" i="80"/>
  <c r="DT64" i="80"/>
  <c r="DU64" i="80" s="1"/>
  <c r="DS64" i="80"/>
  <c r="DI64" i="80"/>
  <c r="DJ64" i="80" s="1"/>
  <c r="DM64" i="80" s="1"/>
  <c r="DF64" i="80"/>
  <c r="DG64" i="80" s="1"/>
  <c r="DE64" i="80"/>
  <c r="DB64" i="80"/>
  <c r="DC64" i="80" s="1"/>
  <c r="DA64" i="80"/>
  <c r="BV64" i="80"/>
  <c r="CA64" i="80" s="1"/>
  <c r="BP64" i="80"/>
  <c r="BS64" i="80" s="1"/>
  <c r="BJ64" i="80"/>
  <c r="BK64" i="80" s="1"/>
  <c r="BD64" i="80"/>
  <c r="BF64" i="80" s="1"/>
  <c r="AV64" i="80"/>
  <c r="AS64" i="80"/>
  <c r="AX64" i="80" s="1"/>
  <c r="AR64" i="80"/>
  <c r="AK64" i="80"/>
  <c r="AL64" i="80" s="1"/>
  <c r="AJ64" i="80"/>
  <c r="AM64" i="80" s="1"/>
  <c r="AD64" i="80"/>
  <c r="AZ64" i="80" s="1"/>
  <c r="AC64" i="80"/>
  <c r="AA64" i="80"/>
  <c r="EA63" i="80"/>
  <c r="DX63" i="80"/>
  <c r="DY63" i="80" s="1"/>
  <c r="DW63" i="80"/>
  <c r="DT63" i="80"/>
  <c r="DU63" i="80" s="1"/>
  <c r="DS63" i="80"/>
  <c r="DI63" i="80"/>
  <c r="DJ63" i="80" s="1"/>
  <c r="DM63" i="80" s="1"/>
  <c r="DF63" i="80"/>
  <c r="DG63" i="80" s="1"/>
  <c r="DE63" i="80"/>
  <c r="DB63" i="80"/>
  <c r="DC63" i="80" s="1"/>
  <c r="DA63" i="80"/>
  <c r="BV63" i="80"/>
  <c r="BP63" i="80"/>
  <c r="BU63" i="80" s="1"/>
  <c r="BJ63" i="80"/>
  <c r="BD63" i="80"/>
  <c r="BI63" i="80" s="1"/>
  <c r="AV63" i="80"/>
  <c r="AS63" i="80"/>
  <c r="AX63" i="80" s="1"/>
  <c r="AR63" i="80"/>
  <c r="AK63" i="80"/>
  <c r="AL63" i="80" s="1"/>
  <c r="AJ63" i="80"/>
  <c r="AM63" i="80" s="1"/>
  <c r="AD63" i="80"/>
  <c r="AC63" i="80"/>
  <c r="AA63" i="80"/>
  <c r="EA62" i="80"/>
  <c r="EB62" i="80" s="1"/>
  <c r="DX62" i="80"/>
  <c r="DY62" i="80" s="1"/>
  <c r="DW62" i="80"/>
  <c r="DT62" i="80"/>
  <c r="DU62" i="80" s="1"/>
  <c r="DS62" i="80"/>
  <c r="DI62" i="80"/>
  <c r="DJ62" i="80" s="1"/>
  <c r="DK62" i="80" s="1"/>
  <c r="DF62" i="80"/>
  <c r="DG62" i="80" s="1"/>
  <c r="DE62" i="80"/>
  <c r="DB62" i="80"/>
  <c r="DC62" i="80" s="1"/>
  <c r="DA62" i="80"/>
  <c r="BV62" i="80"/>
  <c r="CA62" i="80" s="1"/>
  <c r="BP62" i="80"/>
  <c r="BJ62" i="80"/>
  <c r="BO62" i="80" s="1"/>
  <c r="BD62" i="80"/>
  <c r="BH62" i="80" s="1"/>
  <c r="AV62" i="80"/>
  <c r="AS62" i="80"/>
  <c r="AR62" i="80"/>
  <c r="AK62" i="80"/>
  <c r="AL62" i="80" s="1"/>
  <c r="AJ62" i="80"/>
  <c r="AM62" i="80" s="1"/>
  <c r="AD62" i="80"/>
  <c r="AZ62" i="80" s="1"/>
  <c r="AC62" i="80"/>
  <c r="AA62" i="80"/>
  <c r="EA61" i="80"/>
  <c r="EB61" i="80" s="1"/>
  <c r="DX61" i="80"/>
  <c r="DY61" i="80" s="1"/>
  <c r="DW61" i="80"/>
  <c r="DT61" i="80"/>
  <c r="DU61" i="80" s="1"/>
  <c r="DS61" i="80"/>
  <c r="DI61" i="80"/>
  <c r="DJ61" i="80" s="1"/>
  <c r="DN61" i="80" s="1"/>
  <c r="DF61" i="80"/>
  <c r="DG61" i="80" s="1"/>
  <c r="DE61" i="80"/>
  <c r="DB61" i="80"/>
  <c r="DC61" i="80" s="1"/>
  <c r="DA61" i="80"/>
  <c r="BV61" i="80"/>
  <c r="CA61" i="80" s="1"/>
  <c r="BP61" i="80"/>
  <c r="BT61" i="80" s="1"/>
  <c r="BJ61" i="80"/>
  <c r="BO61" i="80" s="1"/>
  <c r="BD61" i="80"/>
  <c r="BH61" i="80" s="1"/>
  <c r="AV61" i="80"/>
  <c r="AS61" i="80"/>
  <c r="AT61" i="80" s="1"/>
  <c r="AR61" i="80"/>
  <c r="AK61" i="80"/>
  <c r="AL61" i="80" s="1"/>
  <c r="AJ61" i="80"/>
  <c r="AM61" i="80" s="1"/>
  <c r="AD61" i="80"/>
  <c r="AE61" i="80" s="1"/>
  <c r="AC61" i="80"/>
  <c r="AA61" i="80"/>
  <c r="EA60" i="80"/>
  <c r="EB60" i="80" s="1"/>
  <c r="DX60" i="80"/>
  <c r="DY60" i="80" s="1"/>
  <c r="DW60" i="80"/>
  <c r="DT60" i="80"/>
  <c r="DU60" i="80" s="1"/>
  <c r="DS60" i="80"/>
  <c r="DI60" i="80"/>
  <c r="DJ60" i="80" s="1"/>
  <c r="DM60" i="80" s="1"/>
  <c r="DF60" i="80"/>
  <c r="DG60" i="80" s="1"/>
  <c r="DE60" i="80"/>
  <c r="DB60" i="80"/>
  <c r="DC60" i="80" s="1"/>
  <c r="DA60" i="80"/>
  <c r="BV60" i="80"/>
  <c r="CA60" i="80" s="1"/>
  <c r="BP60" i="80"/>
  <c r="BU60" i="80" s="1"/>
  <c r="BJ60" i="80"/>
  <c r="BO60" i="80" s="1"/>
  <c r="BE60" i="80"/>
  <c r="BD60" i="80"/>
  <c r="BF60" i="80" s="1"/>
  <c r="BC60" i="80"/>
  <c r="AV60" i="80"/>
  <c r="AS60" i="80"/>
  <c r="AX60" i="80" s="1"/>
  <c r="AR60" i="80"/>
  <c r="AK60" i="80"/>
  <c r="AL60" i="80" s="1"/>
  <c r="AJ60" i="80"/>
  <c r="AM60" i="80" s="1"/>
  <c r="AD60" i="80"/>
  <c r="AZ60" i="80" s="1"/>
  <c r="AC60" i="80"/>
  <c r="AA60" i="80"/>
  <c r="EA59" i="80"/>
  <c r="EB59" i="80" s="1"/>
  <c r="EE59" i="80" s="1"/>
  <c r="DX59" i="80"/>
  <c r="DY59" i="80" s="1"/>
  <c r="DW59" i="80"/>
  <c r="DT59" i="80"/>
  <c r="DU59" i="80" s="1"/>
  <c r="DS59" i="80"/>
  <c r="DI59" i="80"/>
  <c r="DJ59" i="80" s="1"/>
  <c r="DK59" i="80" s="1"/>
  <c r="DF59" i="80"/>
  <c r="DG59" i="80" s="1"/>
  <c r="DE59" i="80"/>
  <c r="DB59" i="80"/>
  <c r="DC59" i="80" s="1"/>
  <c r="DA59" i="80"/>
  <c r="BV59" i="80"/>
  <c r="BP59" i="80"/>
  <c r="BJ59" i="80"/>
  <c r="BD59" i="80"/>
  <c r="BI59" i="80" s="1"/>
  <c r="AV59" i="80"/>
  <c r="AS59" i="80"/>
  <c r="AR59" i="80"/>
  <c r="AK59" i="80"/>
  <c r="AL59" i="80" s="1"/>
  <c r="AJ59" i="80"/>
  <c r="AM59" i="80" s="1"/>
  <c r="AD59" i="80"/>
  <c r="AC59" i="80"/>
  <c r="AA59" i="80"/>
  <c r="EA58" i="80"/>
  <c r="EB58" i="80" s="1"/>
  <c r="EC58" i="80" s="1"/>
  <c r="DX58" i="80"/>
  <c r="DY58" i="80" s="1"/>
  <c r="DW58" i="80"/>
  <c r="DT58" i="80"/>
  <c r="DU58" i="80" s="1"/>
  <c r="DS58" i="80"/>
  <c r="DI58" i="80"/>
  <c r="DJ58" i="80" s="1"/>
  <c r="DK58" i="80" s="1"/>
  <c r="DF58" i="80"/>
  <c r="DG58" i="80" s="1"/>
  <c r="DE58" i="80"/>
  <c r="DB58" i="80"/>
  <c r="DC58" i="80" s="1"/>
  <c r="DA58" i="80"/>
  <c r="BV58" i="80"/>
  <c r="BP58" i="80"/>
  <c r="BU58" i="80" s="1"/>
  <c r="BJ58" i="80"/>
  <c r="BO58" i="80" s="1"/>
  <c r="BD58" i="80"/>
  <c r="BH58" i="80" s="1"/>
  <c r="AV58" i="80"/>
  <c r="AS58" i="80"/>
  <c r="AR58" i="80"/>
  <c r="AK58" i="80"/>
  <c r="AL58" i="80" s="1"/>
  <c r="AJ58" i="80"/>
  <c r="AM58" i="80" s="1"/>
  <c r="AD58" i="80"/>
  <c r="AZ58" i="80" s="1"/>
  <c r="AC58" i="80"/>
  <c r="AA58" i="80"/>
  <c r="EA57" i="80"/>
  <c r="EB57" i="80" s="1"/>
  <c r="DX57" i="80"/>
  <c r="DY57" i="80" s="1"/>
  <c r="DW57" i="80"/>
  <c r="DT57" i="80"/>
  <c r="DU57" i="80" s="1"/>
  <c r="DS57" i="80"/>
  <c r="DI57" i="80"/>
  <c r="DJ57" i="80" s="1"/>
  <c r="DN57" i="80" s="1"/>
  <c r="DF57" i="80"/>
  <c r="DG57" i="80" s="1"/>
  <c r="DE57" i="80"/>
  <c r="DB57" i="80"/>
  <c r="DC57" i="80" s="1"/>
  <c r="DA57" i="80"/>
  <c r="BV57" i="80"/>
  <c r="CB57" i="80" s="1"/>
  <c r="BP57" i="80"/>
  <c r="BT57" i="80" s="1"/>
  <c r="BJ57" i="80"/>
  <c r="BD57" i="80"/>
  <c r="BH57" i="80" s="1"/>
  <c r="AV57" i="80"/>
  <c r="AS57" i="80"/>
  <c r="AY57" i="80" s="1"/>
  <c r="AR57" i="80"/>
  <c r="AK57" i="80"/>
  <c r="AL57" i="80" s="1"/>
  <c r="AJ57" i="80"/>
  <c r="AM57" i="80" s="1"/>
  <c r="AD57" i="80"/>
  <c r="AE57" i="80" s="1"/>
  <c r="AC57" i="80"/>
  <c r="AA57" i="80"/>
  <c r="EA56" i="80"/>
  <c r="EB56" i="80" s="1"/>
  <c r="DX56" i="80"/>
  <c r="DY56" i="80" s="1"/>
  <c r="DW56" i="80"/>
  <c r="DT56" i="80"/>
  <c r="DU56" i="80" s="1"/>
  <c r="DS56" i="80"/>
  <c r="DI56" i="80"/>
  <c r="DJ56" i="80" s="1"/>
  <c r="DM56" i="80" s="1"/>
  <c r="DF56" i="80"/>
  <c r="DG56" i="80" s="1"/>
  <c r="DE56" i="80"/>
  <c r="DB56" i="80"/>
  <c r="DC56" i="80" s="1"/>
  <c r="DA56" i="80"/>
  <c r="BV56" i="80"/>
  <c r="CA56" i="80" s="1"/>
  <c r="BP56" i="80"/>
  <c r="BU56" i="80" s="1"/>
  <c r="BJ56" i="80"/>
  <c r="BO56" i="80" s="1"/>
  <c r="BD56" i="80"/>
  <c r="BF56" i="80" s="1"/>
  <c r="AV56" i="80"/>
  <c r="AS56" i="80"/>
  <c r="AY56" i="80" s="1"/>
  <c r="AR56" i="80"/>
  <c r="AK56" i="80"/>
  <c r="AL56" i="80" s="1"/>
  <c r="AJ56" i="80"/>
  <c r="AM56" i="80" s="1"/>
  <c r="AD56" i="80"/>
  <c r="AZ56" i="80" s="1"/>
  <c r="AC56" i="80"/>
  <c r="AA56" i="80"/>
  <c r="EA55" i="80"/>
  <c r="EB55" i="80" s="1"/>
  <c r="EE55" i="80" s="1"/>
  <c r="DX55" i="80"/>
  <c r="DY55" i="80" s="1"/>
  <c r="DW55" i="80"/>
  <c r="DT55" i="80"/>
  <c r="DU55" i="80" s="1"/>
  <c r="DS55" i="80"/>
  <c r="DI55" i="80"/>
  <c r="DJ55" i="80" s="1"/>
  <c r="DN55" i="80" s="1"/>
  <c r="DF55" i="80"/>
  <c r="DG55" i="80" s="1"/>
  <c r="DE55" i="80"/>
  <c r="DB55" i="80"/>
  <c r="DC55" i="80" s="1"/>
  <c r="DA55" i="80"/>
  <c r="BV55" i="80"/>
  <c r="CB55" i="80" s="1"/>
  <c r="BP55" i="80"/>
  <c r="BT55" i="80" s="1"/>
  <c r="BJ55" i="80"/>
  <c r="BD55" i="80"/>
  <c r="BF55" i="80" s="1"/>
  <c r="AV55" i="80"/>
  <c r="AS55" i="80"/>
  <c r="CK55" i="80" s="1"/>
  <c r="CM55" i="80" s="1"/>
  <c r="AR55" i="80"/>
  <c r="AK55" i="80"/>
  <c r="AL55" i="80" s="1"/>
  <c r="AJ55" i="80"/>
  <c r="AM55" i="80" s="1"/>
  <c r="AD55" i="80"/>
  <c r="AC55" i="80"/>
  <c r="AA55" i="80"/>
  <c r="EA54" i="80"/>
  <c r="EB54" i="80" s="1"/>
  <c r="DX54" i="80"/>
  <c r="DY54" i="80" s="1"/>
  <c r="DW54" i="80"/>
  <c r="DT54" i="80"/>
  <c r="DU54" i="80" s="1"/>
  <c r="DS54" i="80"/>
  <c r="DI54" i="80"/>
  <c r="DJ54" i="80" s="1"/>
  <c r="DK54" i="80" s="1"/>
  <c r="DF54" i="80"/>
  <c r="DG54" i="80" s="1"/>
  <c r="DE54" i="80"/>
  <c r="DB54" i="80"/>
  <c r="DC54" i="80" s="1"/>
  <c r="DA54" i="80"/>
  <c r="BV54" i="80"/>
  <c r="BY54" i="80" s="1"/>
  <c r="BP54" i="80"/>
  <c r="BS54" i="80" s="1"/>
  <c r="BJ54" i="80"/>
  <c r="BL54" i="80" s="1"/>
  <c r="BD54" i="80"/>
  <c r="BH54" i="80" s="1"/>
  <c r="AV54" i="80"/>
  <c r="AS54" i="80"/>
  <c r="AR54" i="80"/>
  <c r="AK54" i="80"/>
  <c r="AL54" i="80" s="1"/>
  <c r="AJ54" i="80"/>
  <c r="AM54" i="80" s="1"/>
  <c r="AD54" i="80"/>
  <c r="AZ54" i="80" s="1"/>
  <c r="AC54" i="80"/>
  <c r="AA54" i="80"/>
  <c r="EA53" i="80"/>
  <c r="EB53" i="80" s="1"/>
  <c r="EE53" i="80" s="1"/>
  <c r="DX53" i="80"/>
  <c r="DY53" i="80" s="1"/>
  <c r="DW53" i="80"/>
  <c r="DT53" i="80"/>
  <c r="DU53" i="80" s="1"/>
  <c r="DS53" i="80"/>
  <c r="DI53" i="80"/>
  <c r="DJ53" i="80" s="1"/>
  <c r="DL53" i="80" s="1"/>
  <c r="DF53" i="80"/>
  <c r="DG53" i="80" s="1"/>
  <c r="DE53" i="80"/>
  <c r="DB53" i="80"/>
  <c r="DC53" i="80" s="1"/>
  <c r="DA53" i="80"/>
  <c r="BV53" i="80"/>
  <c r="CB53" i="80" s="1"/>
  <c r="BP53" i="80"/>
  <c r="BT53" i="80" s="1"/>
  <c r="BJ53" i="80"/>
  <c r="BN53" i="80" s="1"/>
  <c r="BD53" i="80"/>
  <c r="AV53" i="80"/>
  <c r="AS53" i="80"/>
  <c r="AX53" i="80" s="1"/>
  <c r="AR53" i="80"/>
  <c r="AK53" i="80"/>
  <c r="AL53" i="80" s="1"/>
  <c r="AJ53" i="80"/>
  <c r="AM53" i="80" s="1"/>
  <c r="AD53" i="80"/>
  <c r="AZ53" i="80" s="1"/>
  <c r="AC53" i="80"/>
  <c r="AA53" i="80"/>
  <c r="EA52" i="80"/>
  <c r="EB52" i="80" s="1"/>
  <c r="ED52" i="80" s="1"/>
  <c r="DX52" i="80"/>
  <c r="DY52" i="80" s="1"/>
  <c r="DW52" i="80"/>
  <c r="DT52" i="80"/>
  <c r="DU52" i="80" s="1"/>
  <c r="DS52" i="80"/>
  <c r="DI52" i="80"/>
  <c r="DJ52" i="80" s="1"/>
  <c r="DM52" i="80" s="1"/>
  <c r="DF52" i="80"/>
  <c r="DG52" i="80" s="1"/>
  <c r="DE52" i="80"/>
  <c r="DB52" i="80"/>
  <c r="DC52" i="80" s="1"/>
  <c r="DA52" i="80"/>
  <c r="BV52" i="80"/>
  <c r="BX52" i="80" s="1"/>
  <c r="BP52" i="80"/>
  <c r="BS52" i="80" s="1"/>
  <c r="BJ52" i="80"/>
  <c r="BN52" i="80" s="1"/>
  <c r="BD52" i="80"/>
  <c r="BF52" i="80" s="1"/>
  <c r="AV52" i="80"/>
  <c r="AS52" i="80"/>
  <c r="AR52" i="80"/>
  <c r="AK52" i="80"/>
  <c r="AL52" i="80" s="1"/>
  <c r="AJ52" i="80"/>
  <c r="AM52" i="80" s="1"/>
  <c r="AD52" i="80"/>
  <c r="AN52" i="80" s="1"/>
  <c r="AQ52" i="80" s="1"/>
  <c r="AC52" i="80"/>
  <c r="AA52" i="80"/>
  <c r="EA51" i="80"/>
  <c r="EB51" i="80" s="1"/>
  <c r="DX51" i="80"/>
  <c r="DY51" i="80" s="1"/>
  <c r="DW51" i="80"/>
  <c r="DT51" i="80"/>
  <c r="DU51" i="80" s="1"/>
  <c r="DS51" i="80"/>
  <c r="DI51" i="80"/>
  <c r="DJ51" i="80" s="1"/>
  <c r="DF51" i="80"/>
  <c r="DG51" i="80" s="1"/>
  <c r="DE51" i="80"/>
  <c r="DB51" i="80"/>
  <c r="DC51" i="80" s="1"/>
  <c r="DA51" i="80"/>
  <c r="BV51" i="80"/>
  <c r="CB51" i="80" s="1"/>
  <c r="BP51" i="80"/>
  <c r="BJ51" i="80"/>
  <c r="BL51" i="80" s="1"/>
  <c r="BD51" i="80"/>
  <c r="BH51" i="80" s="1"/>
  <c r="AV51" i="80"/>
  <c r="AS51" i="80"/>
  <c r="CK51" i="80" s="1"/>
  <c r="CM51" i="80" s="1"/>
  <c r="AR51" i="80"/>
  <c r="AK51" i="80"/>
  <c r="AL51" i="80" s="1"/>
  <c r="AJ51" i="80"/>
  <c r="AM51" i="80" s="1"/>
  <c r="AD51" i="80"/>
  <c r="AZ51" i="80" s="1"/>
  <c r="AC51" i="80"/>
  <c r="AA51" i="80"/>
  <c r="EA50" i="80"/>
  <c r="EB50" i="80" s="1"/>
  <c r="ED50" i="80" s="1"/>
  <c r="DX50" i="80"/>
  <c r="DY50" i="80" s="1"/>
  <c r="DW50" i="80"/>
  <c r="DT50" i="80"/>
  <c r="DU50" i="80" s="1"/>
  <c r="DS50" i="80"/>
  <c r="DI50" i="80"/>
  <c r="DJ50" i="80" s="1"/>
  <c r="DM50" i="80" s="1"/>
  <c r="DF50" i="80"/>
  <c r="DG50" i="80" s="1"/>
  <c r="DE50" i="80"/>
  <c r="DB50" i="80"/>
  <c r="DC50" i="80" s="1"/>
  <c r="DA50" i="80"/>
  <c r="BV50" i="80"/>
  <c r="BP50" i="80"/>
  <c r="BT50" i="80" s="1"/>
  <c r="BJ50" i="80"/>
  <c r="BL50" i="80" s="1"/>
  <c r="BD50" i="80"/>
  <c r="BH50" i="80" s="1"/>
  <c r="AV50" i="80"/>
  <c r="AS50" i="80"/>
  <c r="CK50" i="80" s="1"/>
  <c r="AR50" i="80"/>
  <c r="AK50" i="80"/>
  <c r="AL50" i="80" s="1"/>
  <c r="AJ50" i="80"/>
  <c r="AM50" i="80" s="1"/>
  <c r="AD50" i="80"/>
  <c r="AZ50" i="80" s="1"/>
  <c r="AC50" i="80"/>
  <c r="AA50" i="80"/>
  <c r="EA49" i="80"/>
  <c r="EB49" i="80" s="1"/>
  <c r="EE49" i="80" s="1"/>
  <c r="DX49" i="80"/>
  <c r="DY49" i="80" s="1"/>
  <c r="DW49" i="80"/>
  <c r="DT49" i="80"/>
  <c r="DU49" i="80" s="1"/>
  <c r="DS49" i="80"/>
  <c r="DI49" i="80"/>
  <c r="DJ49" i="80" s="1"/>
  <c r="DN49" i="80" s="1"/>
  <c r="DF49" i="80"/>
  <c r="DG49" i="80" s="1"/>
  <c r="DE49" i="80"/>
  <c r="DB49" i="80"/>
  <c r="DC49" i="80" s="1"/>
  <c r="DA49" i="80"/>
  <c r="BV49" i="80"/>
  <c r="CB49" i="80" s="1"/>
  <c r="BP49" i="80"/>
  <c r="BT49" i="80" s="1"/>
  <c r="BJ49" i="80"/>
  <c r="BD49" i="80"/>
  <c r="BF49" i="80" s="1"/>
  <c r="AV49" i="80"/>
  <c r="AS49" i="80"/>
  <c r="AX49" i="80" s="1"/>
  <c r="AR49" i="80"/>
  <c r="AK49" i="80"/>
  <c r="AL49" i="80" s="1"/>
  <c r="AJ49" i="80"/>
  <c r="AM49" i="80" s="1"/>
  <c r="AD49" i="80"/>
  <c r="AC49" i="80"/>
  <c r="AA49" i="80"/>
  <c r="EA48" i="80"/>
  <c r="EB48" i="80" s="1"/>
  <c r="EF48" i="80" s="1"/>
  <c r="DX48" i="80"/>
  <c r="DY48" i="80" s="1"/>
  <c r="DW48" i="80"/>
  <c r="DT48" i="80"/>
  <c r="DU48" i="80" s="1"/>
  <c r="DS48" i="80"/>
  <c r="DI48" i="80"/>
  <c r="DJ48" i="80" s="1"/>
  <c r="DM48" i="80" s="1"/>
  <c r="DF48" i="80"/>
  <c r="DG48" i="80" s="1"/>
  <c r="DE48" i="80"/>
  <c r="DB48" i="80"/>
  <c r="DC48" i="80" s="1"/>
  <c r="DA48" i="80"/>
  <c r="BV48" i="80"/>
  <c r="CA48" i="80" s="1"/>
  <c r="BP48" i="80"/>
  <c r="BU48" i="80" s="1"/>
  <c r="BJ48" i="80"/>
  <c r="BO48" i="80" s="1"/>
  <c r="BD48" i="80"/>
  <c r="BF48" i="80" s="1"/>
  <c r="AV48" i="80"/>
  <c r="AS48" i="80"/>
  <c r="CK48" i="80" s="1"/>
  <c r="AR48" i="80"/>
  <c r="AK48" i="80"/>
  <c r="AL48" i="80" s="1"/>
  <c r="AJ48" i="80"/>
  <c r="AM48" i="80" s="1"/>
  <c r="AD48" i="80"/>
  <c r="AZ48" i="80" s="1"/>
  <c r="AC48" i="80"/>
  <c r="AA48" i="80"/>
  <c r="EA47" i="80"/>
  <c r="EB47" i="80" s="1"/>
  <c r="EC47" i="80" s="1"/>
  <c r="DX47" i="80"/>
  <c r="DY47" i="80" s="1"/>
  <c r="DW47" i="80"/>
  <c r="DT47" i="80"/>
  <c r="DU47" i="80" s="1"/>
  <c r="DS47" i="80"/>
  <c r="DI47" i="80"/>
  <c r="DJ47" i="80" s="1"/>
  <c r="DF47" i="80"/>
  <c r="DG47" i="80" s="1"/>
  <c r="DE47" i="80"/>
  <c r="DB47" i="80"/>
  <c r="DC47" i="80" s="1"/>
  <c r="DA47" i="80"/>
  <c r="BV47" i="80"/>
  <c r="BP47" i="80"/>
  <c r="BR47" i="80" s="1"/>
  <c r="BJ47" i="80"/>
  <c r="BN47" i="80" s="1"/>
  <c r="BD47" i="80"/>
  <c r="BF47" i="80" s="1"/>
  <c r="AV47" i="80"/>
  <c r="AS47" i="80"/>
  <c r="CK47" i="80" s="1"/>
  <c r="CM47" i="80" s="1"/>
  <c r="AR47" i="80"/>
  <c r="AK47" i="80"/>
  <c r="AL47" i="80" s="1"/>
  <c r="AJ47" i="80"/>
  <c r="AM47" i="80" s="1"/>
  <c r="AD47" i="80"/>
  <c r="AC47" i="80"/>
  <c r="AA47" i="80"/>
  <c r="EA46" i="80"/>
  <c r="EB46" i="80" s="1"/>
  <c r="EF46" i="80" s="1"/>
  <c r="DX46" i="80"/>
  <c r="DY46" i="80" s="1"/>
  <c r="DW46" i="80"/>
  <c r="DT46" i="80"/>
  <c r="DU46" i="80" s="1"/>
  <c r="DS46" i="80"/>
  <c r="DI46" i="80"/>
  <c r="DJ46" i="80" s="1"/>
  <c r="DM46" i="80" s="1"/>
  <c r="DF46" i="80"/>
  <c r="DG46" i="80" s="1"/>
  <c r="DE46" i="80"/>
  <c r="DB46" i="80"/>
  <c r="DC46" i="80" s="1"/>
  <c r="DA46" i="80"/>
  <c r="BV46" i="80"/>
  <c r="CA46" i="80" s="1"/>
  <c r="BP46" i="80"/>
  <c r="BU46" i="80" s="1"/>
  <c r="BJ46" i="80"/>
  <c r="BM46" i="80" s="1"/>
  <c r="BD46" i="80"/>
  <c r="BH46" i="80" s="1"/>
  <c r="AV46" i="80"/>
  <c r="AS46" i="80"/>
  <c r="AR46" i="80"/>
  <c r="AK46" i="80"/>
  <c r="AL46" i="80" s="1"/>
  <c r="AJ46" i="80"/>
  <c r="AM46" i="80" s="1"/>
  <c r="AE46" i="80"/>
  <c r="AD46" i="80"/>
  <c r="AZ46" i="80" s="1"/>
  <c r="AC46" i="80"/>
  <c r="AA46" i="80"/>
  <c r="EA45" i="80"/>
  <c r="EB45" i="80" s="1"/>
  <c r="DX45" i="80"/>
  <c r="DY45" i="80" s="1"/>
  <c r="DW45" i="80"/>
  <c r="DT45" i="80"/>
  <c r="DU45" i="80" s="1"/>
  <c r="DS45" i="80"/>
  <c r="DI45" i="80"/>
  <c r="DJ45" i="80" s="1"/>
  <c r="DF45" i="80"/>
  <c r="DG45" i="80" s="1"/>
  <c r="DE45" i="80"/>
  <c r="DB45" i="80"/>
  <c r="DC45" i="80" s="1"/>
  <c r="DA45" i="80"/>
  <c r="BV45" i="80"/>
  <c r="CB45" i="80" s="1"/>
  <c r="BP45" i="80"/>
  <c r="BJ45" i="80"/>
  <c r="BL45" i="80" s="1"/>
  <c r="BD45" i="80"/>
  <c r="BH45" i="80" s="1"/>
  <c r="AV45" i="80"/>
  <c r="AS45" i="80"/>
  <c r="AX45" i="80" s="1"/>
  <c r="AR45" i="80"/>
  <c r="AK45" i="80"/>
  <c r="AL45" i="80" s="1"/>
  <c r="AJ45" i="80"/>
  <c r="AM45" i="80" s="1"/>
  <c r="AD45" i="80"/>
  <c r="AZ45" i="80" s="1"/>
  <c r="AC45" i="80"/>
  <c r="AA45" i="80"/>
  <c r="EA44" i="80"/>
  <c r="EB44" i="80" s="1"/>
  <c r="ED44" i="80" s="1"/>
  <c r="DX44" i="80"/>
  <c r="DY44" i="80" s="1"/>
  <c r="DW44" i="80"/>
  <c r="DT44" i="80"/>
  <c r="DU44" i="80" s="1"/>
  <c r="DS44" i="80"/>
  <c r="DI44" i="80"/>
  <c r="DJ44" i="80" s="1"/>
  <c r="DF44" i="80"/>
  <c r="DG44" i="80" s="1"/>
  <c r="DE44" i="80"/>
  <c r="DB44" i="80"/>
  <c r="DC44" i="80" s="1"/>
  <c r="DA44" i="80"/>
  <c r="BV44" i="80"/>
  <c r="BZ44" i="80" s="1"/>
  <c r="BP44" i="80"/>
  <c r="BR44" i="80" s="1"/>
  <c r="BJ44" i="80"/>
  <c r="BM44" i="80" s="1"/>
  <c r="BD44" i="80"/>
  <c r="BF44" i="80" s="1"/>
  <c r="AV44" i="80"/>
  <c r="AS44" i="80"/>
  <c r="AR44" i="80"/>
  <c r="AK44" i="80"/>
  <c r="AL44" i="80" s="1"/>
  <c r="AJ44" i="80"/>
  <c r="AM44" i="80" s="1"/>
  <c r="AD44" i="80"/>
  <c r="AZ44" i="80" s="1"/>
  <c r="AC44" i="80"/>
  <c r="AA44" i="80"/>
  <c r="EA43" i="80"/>
  <c r="EB43" i="80" s="1"/>
  <c r="EE43" i="80" s="1"/>
  <c r="DX43" i="80"/>
  <c r="DY43" i="80" s="1"/>
  <c r="DW43" i="80"/>
  <c r="DT43" i="80"/>
  <c r="DU43" i="80" s="1"/>
  <c r="DS43" i="80"/>
  <c r="DI43" i="80"/>
  <c r="DJ43" i="80" s="1"/>
  <c r="DL43" i="80" s="1"/>
  <c r="DF43" i="80"/>
  <c r="DG43" i="80" s="1"/>
  <c r="DE43" i="80"/>
  <c r="DB43" i="80"/>
  <c r="DC43" i="80" s="1"/>
  <c r="DA43" i="80"/>
  <c r="BV43" i="80"/>
  <c r="BX43" i="80" s="1"/>
  <c r="BP43" i="80"/>
  <c r="BT43" i="80" s="1"/>
  <c r="BJ43" i="80"/>
  <c r="BL43" i="80" s="1"/>
  <c r="BD43" i="80"/>
  <c r="AV43" i="80"/>
  <c r="AS43" i="80"/>
  <c r="CK43" i="80" s="1"/>
  <c r="CM43" i="80" s="1"/>
  <c r="AR43" i="80"/>
  <c r="AK43" i="80"/>
  <c r="AL43" i="80" s="1"/>
  <c r="AJ43" i="80"/>
  <c r="AM43" i="80" s="1"/>
  <c r="AD43" i="80"/>
  <c r="AZ43" i="80" s="1"/>
  <c r="AC43" i="80"/>
  <c r="AA43" i="80"/>
  <c r="EA42" i="80"/>
  <c r="EB42" i="80" s="1"/>
  <c r="EF42" i="80" s="1"/>
  <c r="EH42" i="80" s="1"/>
  <c r="DX42" i="80"/>
  <c r="DY42" i="80" s="1"/>
  <c r="DW42" i="80"/>
  <c r="DT42" i="80"/>
  <c r="DU42" i="80" s="1"/>
  <c r="DS42" i="80"/>
  <c r="DI42" i="80"/>
  <c r="DJ42" i="80" s="1"/>
  <c r="DF42" i="80"/>
  <c r="DG42" i="80" s="1"/>
  <c r="DE42" i="80"/>
  <c r="DB42" i="80"/>
  <c r="DC42" i="80" s="1"/>
  <c r="DA42" i="80"/>
  <c r="BV42" i="80"/>
  <c r="BP42" i="80"/>
  <c r="BU42" i="80" s="1"/>
  <c r="BJ42" i="80"/>
  <c r="BD42" i="80"/>
  <c r="BH42" i="80" s="1"/>
  <c r="AV42" i="80"/>
  <c r="AS42" i="80"/>
  <c r="AR42" i="80"/>
  <c r="AK42" i="80"/>
  <c r="AL42" i="80" s="1"/>
  <c r="AJ42" i="80"/>
  <c r="AM42" i="80" s="1"/>
  <c r="AD42" i="80"/>
  <c r="AZ42" i="80" s="1"/>
  <c r="AC42" i="80"/>
  <c r="AA42" i="80"/>
  <c r="EA41" i="80"/>
  <c r="EB41" i="80" s="1"/>
  <c r="EC41" i="80" s="1"/>
  <c r="DX41" i="80"/>
  <c r="DY41" i="80" s="1"/>
  <c r="DW41" i="80"/>
  <c r="DT41" i="80"/>
  <c r="DU41" i="80" s="1"/>
  <c r="DS41" i="80"/>
  <c r="DI41" i="80"/>
  <c r="DJ41" i="80" s="1"/>
  <c r="DF41" i="80"/>
  <c r="DG41" i="80" s="1"/>
  <c r="DE41" i="80"/>
  <c r="DB41" i="80"/>
  <c r="DC41" i="80" s="1"/>
  <c r="DA41" i="80"/>
  <c r="BV41" i="80"/>
  <c r="BP41" i="80"/>
  <c r="BR41" i="80" s="1"/>
  <c r="BJ41" i="80"/>
  <c r="BN41" i="80" s="1"/>
  <c r="BD41" i="80"/>
  <c r="BH41" i="80" s="1"/>
  <c r="AV41" i="80"/>
  <c r="AS41" i="80"/>
  <c r="AX41" i="80" s="1"/>
  <c r="AR41" i="80"/>
  <c r="AK41" i="80"/>
  <c r="AL41" i="80" s="1"/>
  <c r="AJ41" i="80"/>
  <c r="AM41" i="80" s="1"/>
  <c r="AD41" i="80"/>
  <c r="AZ41" i="80" s="1"/>
  <c r="AC41" i="80"/>
  <c r="AA41" i="80"/>
  <c r="EA40" i="80"/>
  <c r="EB40" i="80" s="1"/>
  <c r="DX40" i="80"/>
  <c r="DY40" i="80" s="1"/>
  <c r="DW40" i="80"/>
  <c r="DT40" i="80"/>
  <c r="DU40" i="80" s="1"/>
  <c r="DS40" i="80"/>
  <c r="DI40" i="80"/>
  <c r="DJ40" i="80" s="1"/>
  <c r="DK40" i="80" s="1"/>
  <c r="DF40" i="80"/>
  <c r="DG40" i="80" s="1"/>
  <c r="DE40" i="80"/>
  <c r="DB40" i="80"/>
  <c r="DC40" i="80" s="1"/>
  <c r="DA40" i="80"/>
  <c r="BV40" i="80"/>
  <c r="CA40" i="80" s="1"/>
  <c r="BP40" i="80"/>
  <c r="BS40" i="80" s="1"/>
  <c r="BJ40" i="80"/>
  <c r="BD40" i="80"/>
  <c r="BF40" i="80" s="1"/>
  <c r="AV40" i="80"/>
  <c r="AS40" i="80"/>
  <c r="AU40" i="80" s="1"/>
  <c r="AR40" i="80"/>
  <c r="AK40" i="80"/>
  <c r="AL40" i="80" s="1"/>
  <c r="AJ40" i="80"/>
  <c r="AM40" i="80" s="1"/>
  <c r="AD40" i="80"/>
  <c r="AZ40" i="80" s="1"/>
  <c r="AC40" i="80"/>
  <c r="AA40" i="80"/>
  <c r="EA39" i="80"/>
  <c r="EB39" i="80" s="1"/>
  <c r="EC39" i="80" s="1"/>
  <c r="DX39" i="80"/>
  <c r="DY39" i="80" s="1"/>
  <c r="DW39" i="80"/>
  <c r="DT39" i="80"/>
  <c r="DU39" i="80" s="1"/>
  <c r="DS39" i="80"/>
  <c r="DI39" i="80"/>
  <c r="DJ39" i="80" s="1"/>
  <c r="DN39" i="80" s="1"/>
  <c r="DF39" i="80"/>
  <c r="DG39" i="80" s="1"/>
  <c r="DE39" i="80"/>
  <c r="DB39" i="80"/>
  <c r="DC39" i="80" s="1"/>
  <c r="DA39" i="80"/>
  <c r="BV39" i="80"/>
  <c r="BP39" i="80"/>
  <c r="BJ39" i="80"/>
  <c r="BD39" i="80"/>
  <c r="BF39" i="80" s="1"/>
  <c r="AV39" i="80"/>
  <c r="AS39" i="80"/>
  <c r="AX39" i="80" s="1"/>
  <c r="AR39" i="80"/>
  <c r="AK39" i="80"/>
  <c r="AL39" i="80" s="1"/>
  <c r="AJ39" i="80"/>
  <c r="AM39" i="80" s="1"/>
  <c r="AD39" i="80"/>
  <c r="AC39" i="80"/>
  <c r="AA39" i="80"/>
  <c r="EA38" i="80"/>
  <c r="EB38" i="80" s="1"/>
  <c r="DX38" i="80"/>
  <c r="DY38" i="80" s="1"/>
  <c r="DW38" i="80"/>
  <c r="DT38" i="80"/>
  <c r="DU38" i="80" s="1"/>
  <c r="DS38" i="80"/>
  <c r="DI38" i="80"/>
  <c r="DJ38" i="80" s="1"/>
  <c r="DK38" i="80" s="1"/>
  <c r="DF38" i="80"/>
  <c r="DG38" i="80" s="1"/>
  <c r="DE38" i="80"/>
  <c r="DB38" i="80"/>
  <c r="DC38" i="80" s="1"/>
  <c r="DA38" i="80"/>
  <c r="BV38" i="80"/>
  <c r="CA38" i="80" s="1"/>
  <c r="BP38" i="80"/>
  <c r="BU38" i="80" s="1"/>
  <c r="BJ38" i="80"/>
  <c r="BO38" i="80" s="1"/>
  <c r="BD38" i="80"/>
  <c r="BH38" i="80" s="1"/>
  <c r="AV38" i="80"/>
  <c r="AS38" i="80"/>
  <c r="AR38" i="80"/>
  <c r="AK38" i="80"/>
  <c r="AL38" i="80" s="1"/>
  <c r="AJ38" i="80"/>
  <c r="AM38" i="80" s="1"/>
  <c r="AD38" i="80"/>
  <c r="AZ38" i="80" s="1"/>
  <c r="AC38" i="80"/>
  <c r="AA38" i="80"/>
  <c r="EA37" i="80"/>
  <c r="EB37" i="80" s="1"/>
  <c r="EE37" i="80" s="1"/>
  <c r="DX37" i="80"/>
  <c r="DY37" i="80" s="1"/>
  <c r="DW37" i="80"/>
  <c r="DT37" i="80"/>
  <c r="DU37" i="80" s="1"/>
  <c r="DS37" i="80"/>
  <c r="DI37" i="80"/>
  <c r="DJ37" i="80" s="1"/>
  <c r="DL37" i="80" s="1"/>
  <c r="DF37" i="80"/>
  <c r="DG37" i="80" s="1"/>
  <c r="DE37" i="80"/>
  <c r="DB37" i="80"/>
  <c r="DC37" i="80" s="1"/>
  <c r="DA37" i="80"/>
  <c r="BV37" i="80"/>
  <c r="BX37" i="80" s="1"/>
  <c r="BP37" i="80"/>
  <c r="BT37" i="80" s="1"/>
  <c r="BJ37" i="80"/>
  <c r="BL37" i="80" s="1"/>
  <c r="BD37" i="80"/>
  <c r="AV37" i="80"/>
  <c r="AS37" i="80"/>
  <c r="AR37" i="80"/>
  <c r="AK37" i="80"/>
  <c r="AL37" i="80" s="1"/>
  <c r="AJ37" i="80"/>
  <c r="AM37" i="80" s="1"/>
  <c r="AD37" i="80"/>
  <c r="AZ37" i="80" s="1"/>
  <c r="AC37" i="80"/>
  <c r="AA37" i="80"/>
  <c r="EA36" i="80"/>
  <c r="EB36" i="80" s="1"/>
  <c r="ED36" i="80" s="1"/>
  <c r="DX36" i="80"/>
  <c r="DY36" i="80" s="1"/>
  <c r="DW36" i="80"/>
  <c r="DT36" i="80"/>
  <c r="DU36" i="80" s="1"/>
  <c r="DS36" i="80"/>
  <c r="DI36" i="80"/>
  <c r="DJ36" i="80" s="1"/>
  <c r="DM36" i="80" s="1"/>
  <c r="DF36" i="80"/>
  <c r="DG36" i="80" s="1"/>
  <c r="DE36" i="80"/>
  <c r="DB36" i="80"/>
  <c r="DC36" i="80" s="1"/>
  <c r="DA36" i="80"/>
  <c r="BV36" i="80"/>
  <c r="CA36" i="80" s="1"/>
  <c r="BP36" i="80"/>
  <c r="BU36" i="80" s="1"/>
  <c r="BJ36" i="80"/>
  <c r="BM36" i="80" s="1"/>
  <c r="BD36" i="80"/>
  <c r="BF36" i="80" s="1"/>
  <c r="AV36" i="80"/>
  <c r="AS36" i="80"/>
  <c r="AR36" i="80"/>
  <c r="AK36" i="80"/>
  <c r="AL36" i="80" s="1"/>
  <c r="AJ36" i="80"/>
  <c r="AM36" i="80" s="1"/>
  <c r="AE36" i="80"/>
  <c r="AD36" i="80"/>
  <c r="AN36" i="80" s="1"/>
  <c r="AQ36" i="80" s="1"/>
  <c r="AC36" i="80"/>
  <c r="AA36" i="80"/>
  <c r="EA35" i="80"/>
  <c r="EB35" i="80" s="1"/>
  <c r="DX35" i="80"/>
  <c r="DY35" i="80" s="1"/>
  <c r="DW35" i="80"/>
  <c r="DT35" i="80"/>
  <c r="DU35" i="80" s="1"/>
  <c r="DS35" i="80"/>
  <c r="DI35" i="80"/>
  <c r="DJ35" i="80" s="1"/>
  <c r="DF35" i="80"/>
  <c r="DG35" i="80" s="1"/>
  <c r="DE35" i="80"/>
  <c r="DB35" i="80"/>
  <c r="DC35" i="80" s="1"/>
  <c r="DA35" i="80"/>
  <c r="BV35" i="80"/>
  <c r="BX35" i="80" s="1"/>
  <c r="BP35" i="80"/>
  <c r="BJ35" i="80"/>
  <c r="BL35" i="80" s="1"/>
  <c r="BD35" i="80"/>
  <c r="BH35" i="80" s="1"/>
  <c r="AV35" i="80"/>
  <c r="AS35" i="80"/>
  <c r="AX35" i="80" s="1"/>
  <c r="AR35" i="80"/>
  <c r="AK35" i="80"/>
  <c r="AL35" i="80" s="1"/>
  <c r="AJ35" i="80"/>
  <c r="AM35" i="80" s="1"/>
  <c r="AD35" i="80"/>
  <c r="AZ35" i="80" s="1"/>
  <c r="AC35" i="80"/>
  <c r="AA35" i="80"/>
  <c r="EA34" i="80"/>
  <c r="EB34" i="80" s="1"/>
  <c r="ED34" i="80" s="1"/>
  <c r="DX34" i="80"/>
  <c r="DY34" i="80" s="1"/>
  <c r="DW34" i="80"/>
  <c r="DT34" i="80"/>
  <c r="DU34" i="80" s="1"/>
  <c r="DS34" i="80"/>
  <c r="DI34" i="80"/>
  <c r="DJ34" i="80" s="1"/>
  <c r="DM34" i="80" s="1"/>
  <c r="DF34" i="80"/>
  <c r="DG34" i="80" s="1"/>
  <c r="DE34" i="80"/>
  <c r="DB34" i="80"/>
  <c r="DC34" i="80" s="1"/>
  <c r="DA34" i="80"/>
  <c r="BV34" i="80"/>
  <c r="BP34" i="80"/>
  <c r="BU34" i="80" s="1"/>
  <c r="BJ34" i="80"/>
  <c r="BO34" i="80" s="1"/>
  <c r="BD34" i="80"/>
  <c r="BH34" i="80" s="1"/>
  <c r="AV34" i="80"/>
  <c r="AS34" i="80"/>
  <c r="CK34" i="80" s="1"/>
  <c r="AR34" i="80"/>
  <c r="AK34" i="80"/>
  <c r="AL34" i="80" s="1"/>
  <c r="AJ34" i="80"/>
  <c r="AM34" i="80" s="1"/>
  <c r="AD34" i="80"/>
  <c r="AZ34" i="80" s="1"/>
  <c r="AC34" i="80"/>
  <c r="AA34" i="80"/>
  <c r="EA33" i="80"/>
  <c r="EB33" i="80" s="1"/>
  <c r="EE33" i="80" s="1"/>
  <c r="DX33" i="80"/>
  <c r="DY33" i="80" s="1"/>
  <c r="DW33" i="80"/>
  <c r="DT33" i="80"/>
  <c r="DU33" i="80" s="1"/>
  <c r="DS33" i="80"/>
  <c r="DI33" i="80"/>
  <c r="DJ33" i="80" s="1"/>
  <c r="DN33" i="80" s="1"/>
  <c r="DF33" i="80"/>
  <c r="DG33" i="80" s="1"/>
  <c r="DE33" i="80"/>
  <c r="DB33" i="80"/>
  <c r="DC33" i="80" s="1"/>
  <c r="DA33" i="80"/>
  <c r="BV33" i="80"/>
  <c r="BP33" i="80"/>
  <c r="BR33" i="80" s="1"/>
  <c r="BJ33" i="80"/>
  <c r="BD33" i="80"/>
  <c r="BF33" i="80" s="1"/>
  <c r="AV33" i="80"/>
  <c r="AS33" i="80"/>
  <c r="AT33" i="80" s="1"/>
  <c r="AR33" i="80"/>
  <c r="AK33" i="80"/>
  <c r="AL33" i="80" s="1"/>
  <c r="AJ33" i="80"/>
  <c r="AM33" i="80" s="1"/>
  <c r="AD33" i="80"/>
  <c r="AC33" i="80"/>
  <c r="AA33" i="80"/>
  <c r="EA32" i="80"/>
  <c r="EB32" i="80" s="1"/>
  <c r="EF32" i="80" s="1"/>
  <c r="DX32" i="80"/>
  <c r="DY32" i="80" s="1"/>
  <c r="DW32" i="80"/>
  <c r="DT32" i="80"/>
  <c r="DU32" i="80" s="1"/>
  <c r="DS32" i="80"/>
  <c r="DI32" i="80"/>
  <c r="DJ32" i="80" s="1"/>
  <c r="DK32" i="80" s="1"/>
  <c r="DF32" i="80"/>
  <c r="DG32" i="80" s="1"/>
  <c r="DE32" i="80"/>
  <c r="DB32" i="80"/>
  <c r="DC32" i="80" s="1"/>
  <c r="DA32" i="80"/>
  <c r="BV32" i="80"/>
  <c r="CA32" i="80" s="1"/>
  <c r="BP32" i="80"/>
  <c r="BS32" i="80" s="1"/>
  <c r="BJ32" i="80"/>
  <c r="BD32" i="80"/>
  <c r="BF32" i="80" s="1"/>
  <c r="AV32" i="80"/>
  <c r="AS32" i="80"/>
  <c r="CK32" i="80" s="1"/>
  <c r="AR32" i="80"/>
  <c r="AK32" i="80"/>
  <c r="AL32" i="80" s="1"/>
  <c r="AJ32" i="80"/>
  <c r="AM32" i="80" s="1"/>
  <c r="AD32" i="80"/>
  <c r="AZ32" i="80" s="1"/>
  <c r="AC32" i="80"/>
  <c r="AA32" i="80"/>
  <c r="EA31" i="80"/>
  <c r="EB31" i="80" s="1"/>
  <c r="EC31" i="80" s="1"/>
  <c r="DX31" i="80"/>
  <c r="DY31" i="80" s="1"/>
  <c r="DW31" i="80"/>
  <c r="DT31" i="80"/>
  <c r="DU31" i="80" s="1"/>
  <c r="DS31" i="80"/>
  <c r="DI31" i="80"/>
  <c r="DJ31" i="80" s="1"/>
  <c r="DF31" i="80"/>
  <c r="DG31" i="80" s="1"/>
  <c r="DE31" i="80"/>
  <c r="DB31" i="80"/>
  <c r="DC31" i="80" s="1"/>
  <c r="DA31" i="80"/>
  <c r="BV31" i="80"/>
  <c r="BP31" i="80"/>
  <c r="BR31" i="80" s="1"/>
  <c r="BJ31" i="80"/>
  <c r="BN31" i="80" s="1"/>
  <c r="BD31" i="80"/>
  <c r="BF31" i="80" s="1"/>
  <c r="AV31" i="80"/>
  <c r="AS31" i="80"/>
  <c r="AR31" i="80"/>
  <c r="AK31" i="80"/>
  <c r="AL31" i="80" s="1"/>
  <c r="AJ31" i="80"/>
  <c r="AM31" i="80" s="1"/>
  <c r="AD31" i="80"/>
  <c r="AC31" i="80"/>
  <c r="AA31" i="80"/>
  <c r="EA30" i="80"/>
  <c r="EB30" i="80" s="1"/>
  <c r="EF30" i="80" s="1"/>
  <c r="DX30" i="80"/>
  <c r="DY30" i="80" s="1"/>
  <c r="DW30" i="80"/>
  <c r="DT30" i="80"/>
  <c r="DU30" i="80" s="1"/>
  <c r="DS30" i="80"/>
  <c r="DI30" i="80"/>
  <c r="DJ30" i="80" s="1"/>
  <c r="DM30" i="80" s="1"/>
  <c r="DF30" i="80"/>
  <c r="DG30" i="80" s="1"/>
  <c r="DE30" i="80"/>
  <c r="DB30" i="80"/>
  <c r="DC30" i="80" s="1"/>
  <c r="DA30" i="80"/>
  <c r="BV30" i="80"/>
  <c r="CB30" i="80" s="1"/>
  <c r="BP30" i="80"/>
  <c r="BU30" i="80" s="1"/>
  <c r="BJ30" i="80"/>
  <c r="BO30" i="80" s="1"/>
  <c r="BD30" i="80"/>
  <c r="BH30" i="80" s="1"/>
  <c r="AV30" i="80"/>
  <c r="AS30" i="80"/>
  <c r="AR30" i="80"/>
  <c r="AK30" i="80"/>
  <c r="AL30" i="80" s="1"/>
  <c r="AJ30" i="80"/>
  <c r="AM30" i="80" s="1"/>
  <c r="AE30" i="80"/>
  <c r="AD30" i="80"/>
  <c r="AZ30" i="80" s="1"/>
  <c r="AC30" i="80"/>
  <c r="AA30" i="80"/>
  <c r="EA29" i="80"/>
  <c r="EB29" i="80" s="1"/>
  <c r="DX29" i="80"/>
  <c r="DY29" i="80" s="1"/>
  <c r="DW29" i="80"/>
  <c r="DT29" i="80"/>
  <c r="DU29" i="80" s="1"/>
  <c r="DS29" i="80"/>
  <c r="DI29" i="80"/>
  <c r="DJ29" i="80" s="1"/>
  <c r="DL29" i="80" s="1"/>
  <c r="DF29" i="80"/>
  <c r="DG29" i="80" s="1"/>
  <c r="DE29" i="80"/>
  <c r="DB29" i="80"/>
  <c r="DC29" i="80" s="1"/>
  <c r="DA29" i="80"/>
  <c r="BV29" i="80"/>
  <c r="BX29" i="80" s="1"/>
  <c r="BP29" i="80"/>
  <c r="BJ29" i="80"/>
  <c r="BL29" i="80" s="1"/>
  <c r="BD29" i="80"/>
  <c r="BH29" i="80" s="1"/>
  <c r="AV29" i="80"/>
  <c r="AS29" i="80"/>
  <c r="AT29" i="80" s="1"/>
  <c r="AR29" i="80"/>
  <c r="AK29" i="80"/>
  <c r="AL29" i="80" s="1"/>
  <c r="AJ29" i="80"/>
  <c r="AM29" i="80" s="1"/>
  <c r="AD29" i="80"/>
  <c r="AZ29" i="80" s="1"/>
  <c r="AC29" i="80"/>
  <c r="AA29" i="80"/>
  <c r="EA28" i="80"/>
  <c r="EB28" i="80" s="1"/>
  <c r="EF28" i="80" s="1"/>
  <c r="EH28" i="80" s="1"/>
  <c r="DX28" i="80"/>
  <c r="DY28" i="80" s="1"/>
  <c r="DW28" i="80"/>
  <c r="DT28" i="80"/>
  <c r="DU28" i="80" s="1"/>
  <c r="DS28" i="80"/>
  <c r="DI28" i="80"/>
  <c r="DJ28" i="80" s="1"/>
  <c r="DF28" i="80"/>
  <c r="DG28" i="80" s="1"/>
  <c r="DE28" i="80"/>
  <c r="DB28" i="80"/>
  <c r="DC28" i="80" s="1"/>
  <c r="DA28" i="80"/>
  <c r="BV28" i="80"/>
  <c r="CA28" i="80" s="1"/>
  <c r="BP28" i="80"/>
  <c r="BU28" i="80" s="1"/>
  <c r="BJ28" i="80"/>
  <c r="BD28" i="80"/>
  <c r="BF28" i="80" s="1"/>
  <c r="AV28" i="80"/>
  <c r="AS28" i="80"/>
  <c r="CD28" i="80" s="1"/>
  <c r="AR28" i="80"/>
  <c r="AK28" i="80"/>
  <c r="AL28" i="80" s="1"/>
  <c r="AJ28" i="80"/>
  <c r="AM28" i="80" s="1"/>
  <c r="AE28" i="80"/>
  <c r="AD28" i="80"/>
  <c r="AZ28" i="80" s="1"/>
  <c r="AC28" i="80"/>
  <c r="AA28" i="80"/>
  <c r="EA27" i="80"/>
  <c r="EB27" i="80" s="1"/>
  <c r="EE27" i="80" s="1"/>
  <c r="DX27" i="80"/>
  <c r="DY27" i="80" s="1"/>
  <c r="DW27" i="80"/>
  <c r="DT27" i="80"/>
  <c r="DU27" i="80" s="1"/>
  <c r="DS27" i="80"/>
  <c r="DI27" i="80"/>
  <c r="DJ27" i="80" s="1"/>
  <c r="DL27" i="80" s="1"/>
  <c r="DF27" i="80"/>
  <c r="DG27" i="80" s="1"/>
  <c r="DE27" i="80"/>
  <c r="DB27" i="80"/>
  <c r="DC27" i="80" s="1"/>
  <c r="DA27" i="80"/>
  <c r="BV27" i="80"/>
  <c r="BX27" i="80" s="1"/>
  <c r="BP27" i="80"/>
  <c r="BT27" i="80" s="1"/>
  <c r="BJ27" i="80"/>
  <c r="BD27" i="80"/>
  <c r="AZ27" i="80"/>
  <c r="AV27" i="80"/>
  <c r="AS27" i="80"/>
  <c r="AX27" i="80" s="1"/>
  <c r="AR27" i="80"/>
  <c r="AO27" i="80"/>
  <c r="AP27" i="80" s="1"/>
  <c r="AN27" i="80"/>
  <c r="AQ27" i="80" s="1"/>
  <c r="AK27" i="80"/>
  <c r="AL27" i="80" s="1"/>
  <c r="AJ27" i="80"/>
  <c r="AM27" i="80" s="1"/>
  <c r="AE27" i="80"/>
  <c r="AC27" i="80"/>
  <c r="AA27" i="80"/>
  <c r="EA26" i="80"/>
  <c r="EB26" i="80" s="1"/>
  <c r="EC26" i="80" s="1"/>
  <c r="DX26" i="80"/>
  <c r="DY26" i="80" s="1"/>
  <c r="DW26" i="80"/>
  <c r="DT26" i="80"/>
  <c r="DU26" i="80" s="1"/>
  <c r="DS26" i="80"/>
  <c r="DI26" i="80"/>
  <c r="DJ26" i="80" s="1"/>
  <c r="DF26" i="80"/>
  <c r="DG26" i="80" s="1"/>
  <c r="DE26" i="80"/>
  <c r="DB26" i="80"/>
  <c r="DC26" i="80" s="1"/>
  <c r="DA26" i="80"/>
  <c r="BV26" i="80"/>
  <c r="BP26" i="80"/>
  <c r="BR26" i="80" s="1"/>
  <c r="BJ26" i="80"/>
  <c r="BN26" i="80" s="1"/>
  <c r="BD26" i="80"/>
  <c r="BF26" i="80" s="1"/>
  <c r="AV26" i="80"/>
  <c r="AS26" i="80"/>
  <c r="AX26" i="80" s="1"/>
  <c r="AR26" i="80"/>
  <c r="AK26" i="80"/>
  <c r="AL26" i="80" s="1"/>
  <c r="AJ26" i="80"/>
  <c r="AM26" i="80" s="1"/>
  <c r="AD26" i="80"/>
  <c r="AO26" i="80" s="1"/>
  <c r="AP26" i="80" s="1"/>
  <c r="AC26" i="80"/>
  <c r="AA26" i="80"/>
  <c r="EA25" i="80"/>
  <c r="EB25" i="80" s="1"/>
  <c r="DX25" i="80"/>
  <c r="DY25" i="80" s="1"/>
  <c r="DW25" i="80"/>
  <c r="DT25" i="80"/>
  <c r="DU25" i="80" s="1"/>
  <c r="DS25" i="80"/>
  <c r="DI25" i="80"/>
  <c r="DF25" i="80"/>
  <c r="DE25" i="80"/>
  <c r="DB25" i="80"/>
  <c r="DC25" i="80" s="1"/>
  <c r="DA25" i="80"/>
  <c r="BV25" i="80"/>
  <c r="BY25" i="80" s="1"/>
  <c r="BP25" i="80"/>
  <c r="BJ25" i="80"/>
  <c r="BL25" i="80" s="1"/>
  <c r="BD25" i="80"/>
  <c r="BH25" i="80" s="1"/>
  <c r="AV25" i="80"/>
  <c r="AS25" i="80"/>
  <c r="AR25" i="80"/>
  <c r="AK25" i="80"/>
  <c r="AL25" i="80" s="1"/>
  <c r="AJ25" i="80"/>
  <c r="AE25" i="80"/>
  <c r="AD25" i="80"/>
  <c r="AN25" i="80" s="1"/>
  <c r="AQ25" i="80" s="1"/>
  <c r="AC25" i="80"/>
  <c r="AA25" i="80"/>
  <c r="EA24" i="80"/>
  <c r="EB24" i="80" s="1"/>
  <c r="ED24" i="80" s="1"/>
  <c r="DX24" i="80"/>
  <c r="DY24" i="80" s="1"/>
  <c r="DW24" i="80"/>
  <c r="DT24" i="80"/>
  <c r="DU24" i="80" s="1"/>
  <c r="DS24" i="80"/>
  <c r="DI24" i="80"/>
  <c r="DJ24" i="80" s="1"/>
  <c r="DK24" i="80" s="1"/>
  <c r="DF24" i="80"/>
  <c r="DG24" i="80" s="1"/>
  <c r="DE24" i="80"/>
  <c r="DB24" i="80"/>
  <c r="DC24" i="80" s="1"/>
  <c r="DA24" i="80"/>
  <c r="BV24" i="80"/>
  <c r="BY24" i="80" s="1"/>
  <c r="BP24" i="80"/>
  <c r="BT24" i="80" s="1"/>
  <c r="BJ24" i="80"/>
  <c r="BM24" i="80" s="1"/>
  <c r="BD24" i="80"/>
  <c r="BG24" i="80" s="1"/>
  <c r="AV24" i="80"/>
  <c r="AS24" i="80"/>
  <c r="CK24" i="80" s="1"/>
  <c r="CL24" i="80" s="1"/>
  <c r="AR24" i="80"/>
  <c r="AK24" i="80"/>
  <c r="AL24" i="80" s="1"/>
  <c r="AJ24" i="80"/>
  <c r="AM24" i="80" s="1"/>
  <c r="AD24" i="80"/>
  <c r="AN24" i="80" s="1"/>
  <c r="AQ24" i="80" s="1"/>
  <c r="AC24" i="80"/>
  <c r="AA24" i="80"/>
  <c r="EA23" i="80"/>
  <c r="EB23" i="80" s="1"/>
  <c r="DX23" i="80"/>
  <c r="DY23" i="80" s="1"/>
  <c r="DW23" i="80"/>
  <c r="DT23" i="80"/>
  <c r="DU23" i="80" s="1"/>
  <c r="DS23" i="80"/>
  <c r="DI23" i="80"/>
  <c r="DJ23" i="80" s="1"/>
  <c r="DN23" i="80" s="1"/>
  <c r="DQ23" i="80" s="1"/>
  <c r="DF23" i="80"/>
  <c r="DG23" i="80" s="1"/>
  <c r="DE23" i="80"/>
  <c r="DB23" i="80"/>
  <c r="DC23" i="80" s="1"/>
  <c r="DA23" i="80"/>
  <c r="BV23" i="80"/>
  <c r="BP23" i="80"/>
  <c r="BT23" i="80" s="1"/>
  <c r="BJ23" i="80"/>
  <c r="BL23" i="80" s="1"/>
  <c r="BD23" i="80"/>
  <c r="BH23" i="80" s="1"/>
  <c r="AV23" i="80"/>
  <c r="AS23" i="80"/>
  <c r="AX23" i="80" s="1"/>
  <c r="AR23" i="80"/>
  <c r="AK23" i="80"/>
  <c r="AL23" i="80" s="1"/>
  <c r="AJ23" i="80"/>
  <c r="AM23" i="80" s="1"/>
  <c r="AD23" i="80"/>
  <c r="AE23" i="80" s="1"/>
  <c r="AC23" i="80"/>
  <c r="AA23" i="80"/>
  <c r="EA22" i="80"/>
  <c r="EB22" i="80" s="1"/>
  <c r="EF22" i="80" s="1"/>
  <c r="EI22" i="80" s="1"/>
  <c r="DX22" i="80"/>
  <c r="DY22" i="80" s="1"/>
  <c r="DW22" i="80"/>
  <c r="DT22" i="80"/>
  <c r="DU22" i="80" s="1"/>
  <c r="DS22" i="80"/>
  <c r="DI22" i="80"/>
  <c r="DJ22" i="80" s="1"/>
  <c r="DM22" i="80" s="1"/>
  <c r="DF22" i="80"/>
  <c r="DG22" i="80" s="1"/>
  <c r="DE22" i="80"/>
  <c r="DB22" i="80"/>
  <c r="DC22" i="80" s="1"/>
  <c r="DA22" i="80"/>
  <c r="BV22" i="80"/>
  <c r="CB22" i="80" s="1"/>
  <c r="BP22" i="80"/>
  <c r="BU22" i="80" s="1"/>
  <c r="BJ22" i="80"/>
  <c r="BM22" i="80" s="1"/>
  <c r="BF22" i="80"/>
  <c r="BD22" i="80"/>
  <c r="BI22" i="80" s="1"/>
  <c r="AV22" i="80"/>
  <c r="AS22" i="80"/>
  <c r="AT22" i="80" s="1"/>
  <c r="AR22" i="80"/>
  <c r="AK22" i="80"/>
  <c r="AL22" i="80" s="1"/>
  <c r="AJ22" i="80"/>
  <c r="AM22" i="80" s="1"/>
  <c r="AD22" i="80"/>
  <c r="AC22" i="80"/>
  <c r="AA22" i="80"/>
  <c r="EA21" i="80"/>
  <c r="EB21" i="80" s="1"/>
  <c r="EC21" i="80" s="1"/>
  <c r="DX21" i="80"/>
  <c r="DY21" i="80" s="1"/>
  <c r="DW21" i="80"/>
  <c r="DT21" i="80"/>
  <c r="DU21" i="80" s="1"/>
  <c r="DS21" i="80"/>
  <c r="DI21" i="80"/>
  <c r="DJ21" i="80" s="1"/>
  <c r="DF21" i="80"/>
  <c r="DG21" i="80" s="1"/>
  <c r="DE21" i="80"/>
  <c r="DB21" i="80"/>
  <c r="DC21" i="80" s="1"/>
  <c r="DA21" i="80"/>
  <c r="BV21" i="80"/>
  <c r="CA21" i="80" s="1"/>
  <c r="BP21" i="80"/>
  <c r="BS21" i="80" s="1"/>
  <c r="BJ21" i="80"/>
  <c r="BD21" i="80"/>
  <c r="BH21" i="80" s="1"/>
  <c r="AV21" i="80"/>
  <c r="AS21" i="80"/>
  <c r="AY21" i="80" s="1"/>
  <c r="AR21" i="80"/>
  <c r="AK21" i="80"/>
  <c r="AL21" i="80" s="1"/>
  <c r="AJ21" i="80"/>
  <c r="AM21" i="80" s="1"/>
  <c r="AD21" i="80"/>
  <c r="AN21" i="80" s="1"/>
  <c r="AQ21" i="80" s="1"/>
  <c r="AC21" i="80"/>
  <c r="AA21" i="80"/>
  <c r="EA20" i="80"/>
  <c r="EB20" i="80" s="1"/>
  <c r="DX20" i="80"/>
  <c r="DY20" i="80" s="1"/>
  <c r="DW20" i="80"/>
  <c r="DT20" i="80"/>
  <c r="DU20" i="80" s="1"/>
  <c r="DS20" i="80"/>
  <c r="DI20" i="80"/>
  <c r="DJ20" i="80" s="1"/>
  <c r="DM20" i="80" s="1"/>
  <c r="DF20" i="80"/>
  <c r="DG20" i="80" s="1"/>
  <c r="DE20" i="80"/>
  <c r="DB20" i="80"/>
  <c r="DC20" i="80" s="1"/>
  <c r="DA20" i="80"/>
  <c r="BV20" i="80"/>
  <c r="BP20" i="80"/>
  <c r="BS20" i="80" s="1"/>
  <c r="BJ20" i="80"/>
  <c r="BO20" i="80" s="1"/>
  <c r="BD20" i="80"/>
  <c r="BG20" i="80" s="1"/>
  <c r="AV20" i="80"/>
  <c r="AS20" i="80"/>
  <c r="AX20" i="80" s="1"/>
  <c r="AR20" i="80"/>
  <c r="AK20" i="80"/>
  <c r="AL20" i="80" s="1"/>
  <c r="AJ20" i="80"/>
  <c r="AM20" i="80" s="1"/>
  <c r="AD20" i="80"/>
  <c r="AE20" i="80" s="1"/>
  <c r="AC20" i="80"/>
  <c r="AA20" i="80"/>
  <c r="EA19" i="80"/>
  <c r="EB19" i="80" s="1"/>
  <c r="DX19" i="80"/>
  <c r="DY19" i="80" s="1"/>
  <c r="DW19" i="80"/>
  <c r="DT19" i="80"/>
  <c r="DU19" i="80" s="1"/>
  <c r="DS19" i="80"/>
  <c r="DI19" i="80"/>
  <c r="DJ19" i="80" s="1"/>
  <c r="DF19" i="80"/>
  <c r="DG19" i="80" s="1"/>
  <c r="DE19" i="80"/>
  <c r="DB19" i="80"/>
  <c r="DC19" i="80" s="1"/>
  <c r="DA19" i="80"/>
  <c r="BV19" i="80"/>
  <c r="CA19" i="80" s="1"/>
  <c r="BP19" i="80"/>
  <c r="BJ19" i="80"/>
  <c r="BM19" i="80" s="1"/>
  <c r="BD19" i="80"/>
  <c r="BH19" i="80" s="1"/>
  <c r="AV19" i="80"/>
  <c r="AS19" i="80"/>
  <c r="AY19" i="80" s="1"/>
  <c r="AR19" i="80"/>
  <c r="AK19" i="80"/>
  <c r="AL19" i="80" s="1"/>
  <c r="AJ19" i="80"/>
  <c r="AM19" i="80" s="1"/>
  <c r="AD19" i="80"/>
  <c r="AZ19" i="80" s="1"/>
  <c r="AC19" i="80"/>
  <c r="AA19" i="80"/>
  <c r="EA18" i="80"/>
  <c r="EB18" i="80" s="1"/>
  <c r="DX18" i="80"/>
  <c r="DY18" i="80" s="1"/>
  <c r="DW18" i="80"/>
  <c r="DT18" i="80"/>
  <c r="DU18" i="80" s="1"/>
  <c r="DS18" i="80"/>
  <c r="DI18" i="80"/>
  <c r="DJ18" i="80" s="1"/>
  <c r="DF18" i="80"/>
  <c r="DG18" i="80" s="1"/>
  <c r="DE18" i="80"/>
  <c r="DB18" i="80"/>
  <c r="DC18" i="80" s="1"/>
  <c r="DA18" i="80"/>
  <c r="BV18" i="80"/>
  <c r="BY18" i="80" s="1"/>
  <c r="BP18" i="80"/>
  <c r="BU18" i="80" s="1"/>
  <c r="BJ18" i="80"/>
  <c r="BM18" i="80" s="1"/>
  <c r="BD18" i="80"/>
  <c r="BI18" i="80" s="1"/>
  <c r="AV18" i="80"/>
  <c r="AS18" i="80"/>
  <c r="AR18" i="80"/>
  <c r="AK18" i="80"/>
  <c r="AL18" i="80" s="1"/>
  <c r="AJ18" i="80"/>
  <c r="AM18" i="80" s="1"/>
  <c r="AD18" i="80"/>
  <c r="AC18" i="80"/>
  <c r="AA18" i="80"/>
  <c r="EA17" i="80"/>
  <c r="EB17" i="80" s="1"/>
  <c r="DX17" i="80"/>
  <c r="DY17" i="80" s="1"/>
  <c r="DW17" i="80"/>
  <c r="DT17" i="80"/>
  <c r="DU17" i="80" s="1"/>
  <c r="DS17" i="80"/>
  <c r="DI17" i="80"/>
  <c r="DJ17" i="80" s="1"/>
  <c r="DF17" i="80"/>
  <c r="DG17" i="80" s="1"/>
  <c r="DE17" i="80"/>
  <c r="DB17" i="80"/>
  <c r="DC17" i="80" s="1"/>
  <c r="DA17" i="80"/>
  <c r="BV17" i="80"/>
  <c r="BY17" i="80" s="1"/>
  <c r="BP17" i="80"/>
  <c r="BQ17" i="80" s="1"/>
  <c r="BJ17" i="80"/>
  <c r="BO17" i="80" s="1"/>
  <c r="BD17" i="80"/>
  <c r="BH17" i="80" s="1"/>
  <c r="AV17" i="80"/>
  <c r="AS17" i="80"/>
  <c r="AY17" i="80" s="1"/>
  <c r="AR17" i="80"/>
  <c r="AK17" i="80"/>
  <c r="AL17" i="80" s="1"/>
  <c r="AJ17" i="80"/>
  <c r="AM17" i="80" s="1"/>
  <c r="AD17" i="80"/>
  <c r="AN17" i="80" s="1"/>
  <c r="AQ17" i="80" s="1"/>
  <c r="AC17" i="80"/>
  <c r="AA17" i="80"/>
  <c r="EA16" i="80"/>
  <c r="EB16" i="80" s="1"/>
  <c r="DX16" i="80"/>
  <c r="DY16" i="80" s="1"/>
  <c r="DW16" i="80"/>
  <c r="DT16" i="80"/>
  <c r="DU16" i="80" s="1"/>
  <c r="DS16" i="80"/>
  <c r="DI16" i="80"/>
  <c r="DJ16" i="80" s="1"/>
  <c r="DM16" i="80" s="1"/>
  <c r="DF16" i="80"/>
  <c r="DG16" i="80" s="1"/>
  <c r="DE16" i="80"/>
  <c r="DB16" i="80"/>
  <c r="DC16" i="80" s="1"/>
  <c r="DA16" i="80"/>
  <c r="BV16" i="80"/>
  <c r="BX16" i="80" s="1"/>
  <c r="BP16" i="80"/>
  <c r="BS16" i="80" s="1"/>
  <c r="BJ16" i="80"/>
  <c r="BD16" i="80"/>
  <c r="BG16" i="80" s="1"/>
  <c r="AV16" i="80"/>
  <c r="AS16" i="80"/>
  <c r="AX16" i="80" s="1"/>
  <c r="AR16" i="80"/>
  <c r="AK16" i="80"/>
  <c r="AL16" i="80" s="1"/>
  <c r="AJ16" i="80"/>
  <c r="AM16" i="80" s="1"/>
  <c r="AD16" i="80"/>
  <c r="AE16" i="80" s="1"/>
  <c r="AC16" i="80"/>
  <c r="AA16" i="80"/>
  <c r="EA15" i="80"/>
  <c r="EB15" i="80" s="1"/>
  <c r="EC15" i="80" s="1"/>
  <c r="DX15" i="80"/>
  <c r="DY15" i="80" s="1"/>
  <c r="DW15" i="80"/>
  <c r="DT15" i="80"/>
  <c r="DU15" i="80" s="1"/>
  <c r="DS15" i="80"/>
  <c r="DI15" i="80"/>
  <c r="DF15" i="80"/>
  <c r="DG15" i="80" s="1"/>
  <c r="DE15" i="80"/>
  <c r="DB15" i="80"/>
  <c r="DC15" i="80" s="1"/>
  <c r="DA15" i="80"/>
  <c r="BV15" i="80"/>
  <c r="BZ15" i="80" s="1"/>
  <c r="BP15" i="80"/>
  <c r="BU15" i="80" s="1"/>
  <c r="BJ15" i="80"/>
  <c r="BD15" i="80"/>
  <c r="BH15" i="80" s="1"/>
  <c r="AV15" i="80"/>
  <c r="AS15" i="80"/>
  <c r="AU15" i="80" s="1"/>
  <c r="AR15" i="80"/>
  <c r="AK15" i="80"/>
  <c r="AL15" i="80" s="1"/>
  <c r="AJ15" i="80"/>
  <c r="AM15" i="80" s="1"/>
  <c r="AD15" i="80"/>
  <c r="AZ15" i="80" s="1"/>
  <c r="AC15" i="80"/>
  <c r="AA15" i="80"/>
  <c r="EA14" i="80"/>
  <c r="EB14" i="80" s="1"/>
  <c r="DX14" i="80"/>
  <c r="DY14" i="80" s="1"/>
  <c r="DW14" i="80"/>
  <c r="DT14" i="80"/>
  <c r="DU14" i="80" s="1"/>
  <c r="DS14" i="80"/>
  <c r="DI14" i="80"/>
  <c r="DJ14" i="80" s="1"/>
  <c r="DK14" i="80" s="1"/>
  <c r="DF14" i="80"/>
  <c r="DG14" i="80" s="1"/>
  <c r="DE14" i="80"/>
  <c r="DB14" i="80"/>
  <c r="DC14" i="80" s="1"/>
  <c r="DA14" i="80"/>
  <c r="BV14" i="80"/>
  <c r="CR14" i="80" s="1"/>
  <c r="BP14" i="80"/>
  <c r="BU14" i="80" s="1"/>
  <c r="BJ14" i="80"/>
  <c r="BM14" i="80" s="1"/>
  <c r="BD14" i="80"/>
  <c r="BI14" i="80" s="1"/>
  <c r="AZ14" i="80"/>
  <c r="AV14" i="80"/>
  <c r="AS14" i="80"/>
  <c r="CK14" i="80" s="1"/>
  <c r="AR14" i="80"/>
  <c r="AO14" i="80"/>
  <c r="AP14" i="80" s="1"/>
  <c r="AN14" i="80"/>
  <c r="AQ14" i="80" s="1"/>
  <c r="AK14" i="80"/>
  <c r="AL14" i="80" s="1"/>
  <c r="AJ14" i="80"/>
  <c r="AM14" i="80" s="1"/>
  <c r="AE14" i="80"/>
  <c r="AC14" i="80"/>
  <c r="AA14" i="80"/>
  <c r="EA13" i="80"/>
  <c r="EB13" i="80" s="1"/>
  <c r="DX13" i="80"/>
  <c r="DY13" i="80" s="1"/>
  <c r="DW13" i="80"/>
  <c r="DT13" i="80"/>
  <c r="DU13" i="80" s="1"/>
  <c r="DS13" i="80"/>
  <c r="DI13" i="80"/>
  <c r="DJ13" i="80" s="1"/>
  <c r="DM13" i="80" s="1"/>
  <c r="DF13" i="80"/>
  <c r="DG13" i="80" s="1"/>
  <c r="DE13" i="80"/>
  <c r="DB13" i="80"/>
  <c r="DC13" i="80" s="1"/>
  <c r="DA13" i="80"/>
  <c r="BV13" i="80"/>
  <c r="CA13" i="80" s="1"/>
  <c r="BP13" i="80"/>
  <c r="BS13" i="80" s="1"/>
  <c r="BJ13" i="80"/>
  <c r="BO13" i="80" s="1"/>
  <c r="BD13" i="80"/>
  <c r="BG13" i="80" s="1"/>
  <c r="AV13" i="80"/>
  <c r="AS13" i="80"/>
  <c r="CK13" i="80" s="1"/>
  <c r="AR13" i="80"/>
  <c r="AK13" i="80"/>
  <c r="AL13" i="80" s="1"/>
  <c r="AJ13" i="80"/>
  <c r="AM13" i="80" s="1"/>
  <c r="AD13" i="80"/>
  <c r="AE13" i="80" s="1"/>
  <c r="AC13" i="80"/>
  <c r="AA13" i="80"/>
  <c r="EA12" i="80"/>
  <c r="EB12" i="80" s="1"/>
  <c r="EE12" i="80" s="1"/>
  <c r="DX12" i="80"/>
  <c r="DY12" i="80" s="1"/>
  <c r="DW12" i="80"/>
  <c r="DT12" i="80"/>
  <c r="DU12" i="80" s="1"/>
  <c r="DS12" i="80"/>
  <c r="DI12" i="80"/>
  <c r="DJ12" i="80" s="1"/>
  <c r="DF12" i="80"/>
  <c r="DG12" i="80" s="1"/>
  <c r="DE12" i="80"/>
  <c r="DB12" i="80"/>
  <c r="DC12" i="80" s="1"/>
  <c r="DA12" i="80"/>
  <c r="BV12" i="80"/>
  <c r="BP12" i="80"/>
  <c r="BJ12" i="80"/>
  <c r="BK12" i="80" s="1"/>
  <c r="BD12" i="80"/>
  <c r="BH12" i="80" s="1"/>
  <c r="AZ12" i="80"/>
  <c r="AV12" i="80"/>
  <c r="AS12" i="80"/>
  <c r="AX12" i="80" s="1"/>
  <c r="AR12" i="80"/>
  <c r="AO12" i="80"/>
  <c r="AP12" i="80" s="1"/>
  <c r="AN12" i="80"/>
  <c r="AQ12" i="80" s="1"/>
  <c r="AK12" i="80"/>
  <c r="AL12" i="80" s="1"/>
  <c r="AJ12" i="80"/>
  <c r="AM12" i="80" s="1"/>
  <c r="AE12" i="80"/>
  <c r="AC12" i="80"/>
  <c r="AA12" i="80"/>
  <c r="EA11" i="80"/>
  <c r="EB11" i="80" s="1"/>
  <c r="DX11" i="80"/>
  <c r="DY11" i="80" s="1"/>
  <c r="DW11" i="80"/>
  <c r="DT11" i="80"/>
  <c r="DU11" i="80" s="1"/>
  <c r="DS11" i="80"/>
  <c r="DI11" i="80"/>
  <c r="DJ11" i="80" s="1"/>
  <c r="DF11" i="80"/>
  <c r="DG11" i="80" s="1"/>
  <c r="DE11" i="80"/>
  <c r="DB11" i="80"/>
  <c r="DC11" i="80" s="1"/>
  <c r="DA11" i="80"/>
  <c r="BV11" i="80"/>
  <c r="CA11" i="80" s="1"/>
  <c r="BP11" i="80"/>
  <c r="BS11" i="80" s="1"/>
  <c r="BJ11" i="80"/>
  <c r="BD11" i="80"/>
  <c r="BH11" i="80" s="1"/>
  <c r="AV11" i="80"/>
  <c r="AS11" i="80"/>
  <c r="AR11" i="80"/>
  <c r="AK11" i="80"/>
  <c r="AL11" i="80" s="1"/>
  <c r="AJ11" i="80"/>
  <c r="AM11" i="80" s="1"/>
  <c r="AD11" i="80"/>
  <c r="AN11" i="80" s="1"/>
  <c r="AQ11" i="80" s="1"/>
  <c r="AC11" i="80"/>
  <c r="AA11" i="80"/>
  <c r="EA10" i="80"/>
  <c r="EB10" i="80" s="1"/>
  <c r="DX10" i="80"/>
  <c r="DY10" i="80" s="1"/>
  <c r="DW10" i="80"/>
  <c r="DT10" i="80"/>
  <c r="DU10" i="80" s="1"/>
  <c r="DS10" i="80"/>
  <c r="DI10" i="80"/>
  <c r="DJ10" i="80" s="1"/>
  <c r="DM10" i="80" s="1"/>
  <c r="DF10" i="80"/>
  <c r="DG10" i="80" s="1"/>
  <c r="DE10" i="80"/>
  <c r="DB10" i="80"/>
  <c r="DC10" i="80" s="1"/>
  <c r="DA10" i="80"/>
  <c r="BV10" i="80"/>
  <c r="CB10" i="80" s="1"/>
  <c r="BP10" i="80"/>
  <c r="BS10" i="80" s="1"/>
  <c r="BJ10" i="80"/>
  <c r="BO10" i="80" s="1"/>
  <c r="BD10" i="80"/>
  <c r="BG10" i="80" s="1"/>
  <c r="AV10" i="80"/>
  <c r="AS10" i="80"/>
  <c r="CK10" i="80" s="1"/>
  <c r="AR10" i="80"/>
  <c r="AK10" i="80"/>
  <c r="AL10" i="80" s="1"/>
  <c r="AJ10" i="80"/>
  <c r="AM10" i="80" s="1"/>
  <c r="AD10" i="80"/>
  <c r="AE10" i="80" s="1"/>
  <c r="AC10" i="80"/>
  <c r="AA10" i="80"/>
  <c r="EA9" i="80"/>
  <c r="EB9" i="80" s="1"/>
  <c r="EE9" i="80" s="1"/>
  <c r="DX9" i="80"/>
  <c r="DY9" i="80" s="1"/>
  <c r="DW9" i="80"/>
  <c r="DT9" i="80"/>
  <c r="DU9" i="80" s="1"/>
  <c r="DS9" i="80"/>
  <c r="DI9" i="80"/>
  <c r="DJ9" i="80" s="1"/>
  <c r="DF9" i="80"/>
  <c r="DG9" i="80" s="1"/>
  <c r="DE9" i="80"/>
  <c r="DB9" i="80"/>
  <c r="DC9" i="80" s="1"/>
  <c r="DA9" i="80"/>
  <c r="BV9" i="80"/>
  <c r="BP9" i="80"/>
  <c r="BJ9" i="80"/>
  <c r="BD9" i="80"/>
  <c r="BH9" i="80" s="1"/>
  <c r="AV9" i="80"/>
  <c r="AS9" i="80"/>
  <c r="AX9" i="80" s="1"/>
  <c r="AR9" i="80"/>
  <c r="AK9" i="80"/>
  <c r="AL9" i="80" s="1"/>
  <c r="AJ9" i="80"/>
  <c r="AM9" i="80" s="1"/>
  <c r="AD9" i="80"/>
  <c r="AZ9" i="80" s="1"/>
  <c r="AC9" i="80"/>
  <c r="AA9" i="80"/>
  <c r="EA8" i="80"/>
  <c r="EB8" i="80" s="1"/>
  <c r="DX8" i="80"/>
  <c r="DY8" i="80" s="1"/>
  <c r="DW8" i="80"/>
  <c r="DT8" i="80"/>
  <c r="DU8" i="80" s="1"/>
  <c r="DS8" i="80"/>
  <c r="DI8" i="80"/>
  <c r="DJ8" i="80" s="1"/>
  <c r="DK8" i="80" s="1"/>
  <c r="DF8" i="80"/>
  <c r="DG8" i="80" s="1"/>
  <c r="DE8" i="80"/>
  <c r="DB8" i="80"/>
  <c r="DC8" i="80" s="1"/>
  <c r="DA8" i="80"/>
  <c r="BV8" i="80"/>
  <c r="BY8" i="80" s="1"/>
  <c r="BP8" i="80"/>
  <c r="BU8" i="80" s="1"/>
  <c r="BJ8" i="80"/>
  <c r="BM8" i="80" s="1"/>
  <c r="BD8" i="80"/>
  <c r="BI8" i="80" s="1"/>
  <c r="AV8" i="80"/>
  <c r="AS8" i="80"/>
  <c r="AT8" i="80" s="1"/>
  <c r="AR8" i="80"/>
  <c r="AK8" i="80"/>
  <c r="AL8" i="80" s="1"/>
  <c r="AJ8" i="80"/>
  <c r="AM8" i="80" s="1"/>
  <c r="AD8" i="80"/>
  <c r="AC8" i="80"/>
  <c r="AA8" i="80"/>
  <c r="EA7" i="80"/>
  <c r="EB7" i="80" s="1"/>
  <c r="EC7" i="80" s="1"/>
  <c r="DX7" i="80"/>
  <c r="DY7" i="80" s="1"/>
  <c r="DW7" i="80"/>
  <c r="DT7" i="80"/>
  <c r="DU7" i="80" s="1"/>
  <c r="DS7" i="80"/>
  <c r="DI7" i="80"/>
  <c r="DF7" i="80"/>
  <c r="DG7" i="80" s="1"/>
  <c r="DE7" i="80"/>
  <c r="DB7" i="80"/>
  <c r="DC7" i="80" s="1"/>
  <c r="DA7" i="80"/>
  <c r="BV7" i="80"/>
  <c r="BP7" i="80"/>
  <c r="BS7" i="80" s="1"/>
  <c r="BJ7" i="80"/>
  <c r="BD7" i="80"/>
  <c r="BH7" i="80" s="1"/>
  <c r="AV7" i="80"/>
  <c r="AS7" i="80"/>
  <c r="AY7" i="80" s="1"/>
  <c r="AR7" i="80"/>
  <c r="AK7" i="80"/>
  <c r="AL7" i="80" s="1"/>
  <c r="AJ7" i="80"/>
  <c r="AM7" i="80" s="1"/>
  <c r="AD7" i="80"/>
  <c r="AN7" i="80" s="1"/>
  <c r="AQ7" i="80" s="1"/>
  <c r="AC7" i="80"/>
  <c r="AA7" i="80"/>
  <c r="EA6" i="80"/>
  <c r="DX6" i="80"/>
  <c r="DY6" i="80" s="1"/>
  <c r="DW6" i="80"/>
  <c r="DT6" i="80"/>
  <c r="DU6" i="80" s="1"/>
  <c r="DS6" i="80"/>
  <c r="DI6" i="80"/>
  <c r="DJ6" i="80" s="1"/>
  <c r="DK6" i="80" s="1"/>
  <c r="DF6" i="80"/>
  <c r="DG6" i="80" s="1"/>
  <c r="DE6" i="80"/>
  <c r="DB6" i="80"/>
  <c r="DC6" i="80" s="1"/>
  <c r="DA6" i="80"/>
  <c r="BV6" i="80"/>
  <c r="BP6" i="80"/>
  <c r="BS6" i="80" s="1"/>
  <c r="BJ6" i="80"/>
  <c r="BO6" i="80" s="1"/>
  <c r="BD6" i="80"/>
  <c r="BG6" i="80" s="1"/>
  <c r="AV6" i="80"/>
  <c r="AS6" i="80"/>
  <c r="AR6" i="80"/>
  <c r="AK6" i="80"/>
  <c r="AL6" i="80" s="1"/>
  <c r="AJ6" i="80"/>
  <c r="AM6" i="80" s="1"/>
  <c r="AD6" i="80"/>
  <c r="AE6" i="80" s="1"/>
  <c r="AC6" i="80"/>
  <c r="AA6" i="80"/>
  <c r="EA5" i="80"/>
  <c r="EB5" i="80" s="1"/>
  <c r="EE5" i="80" s="1"/>
  <c r="DX5" i="80"/>
  <c r="DY5" i="80" s="1"/>
  <c r="DW5" i="80"/>
  <c r="DT5" i="80"/>
  <c r="DU5" i="80" s="1"/>
  <c r="DS5" i="80"/>
  <c r="DI5" i="80"/>
  <c r="DJ5" i="80" s="1"/>
  <c r="DF5" i="80"/>
  <c r="DG5" i="80" s="1"/>
  <c r="DE5" i="80"/>
  <c r="DB5" i="80"/>
  <c r="DC5" i="80" s="1"/>
  <c r="DA5" i="80"/>
  <c r="BV5" i="80"/>
  <c r="BP5" i="80"/>
  <c r="BU5" i="80" s="1"/>
  <c r="BJ5" i="80"/>
  <c r="BO5" i="80" s="1"/>
  <c r="BD5" i="80"/>
  <c r="BH5" i="80" s="1"/>
  <c r="AV5" i="80"/>
  <c r="AS5" i="80"/>
  <c r="AX5" i="80" s="1"/>
  <c r="AR5" i="80"/>
  <c r="AK5" i="80"/>
  <c r="AL5" i="80" s="1"/>
  <c r="AJ5" i="80"/>
  <c r="AM5" i="80" s="1"/>
  <c r="AD5" i="80"/>
  <c r="AZ5" i="80" s="1"/>
  <c r="AC5" i="80"/>
  <c r="AA5" i="80"/>
  <c r="EA4" i="80"/>
  <c r="DX4" i="80"/>
  <c r="DY4" i="80" s="1"/>
  <c r="DW4" i="80"/>
  <c r="DT4" i="80"/>
  <c r="DU4" i="80" s="1"/>
  <c r="DS4" i="80"/>
  <c r="DI4" i="80"/>
  <c r="DJ4" i="80" s="1"/>
  <c r="DF4" i="80"/>
  <c r="DG4" i="80" s="1"/>
  <c r="DE4" i="80"/>
  <c r="DB4" i="80"/>
  <c r="DC4" i="80" s="1"/>
  <c r="DA4" i="80"/>
  <c r="BV4" i="80"/>
  <c r="BY4" i="80" s="1"/>
  <c r="BP4" i="80"/>
  <c r="BU4" i="80" s="1"/>
  <c r="BJ4" i="80"/>
  <c r="BM4" i="80" s="1"/>
  <c r="BD4" i="80"/>
  <c r="BI4" i="80" s="1"/>
  <c r="AV4" i="80"/>
  <c r="AS4" i="80"/>
  <c r="AR4" i="80"/>
  <c r="AK4" i="80"/>
  <c r="AL4" i="80" s="1"/>
  <c r="AJ4" i="80"/>
  <c r="AM4" i="80" s="1"/>
  <c r="AD4" i="80"/>
  <c r="AC4" i="80"/>
  <c r="AA4" i="80"/>
  <c r="AE5" i="80" l="1"/>
  <c r="AE7" i="80"/>
  <c r="AO7" i="80"/>
  <c r="AP7" i="80" s="1"/>
  <c r="AZ7" i="80"/>
  <c r="CR7" i="80"/>
  <c r="CX7" i="80" s="1"/>
  <c r="AE9" i="80"/>
  <c r="AE11" i="80"/>
  <c r="AO11" i="80"/>
  <c r="AP11" i="80" s="1"/>
  <c r="AZ11" i="80"/>
  <c r="AE15" i="80"/>
  <c r="AE17" i="80"/>
  <c r="AO17" i="80"/>
  <c r="AP17" i="80" s="1"/>
  <c r="AZ17" i="80"/>
  <c r="AE19" i="80"/>
  <c r="AE21" i="80"/>
  <c r="AO21" i="80"/>
  <c r="AP21" i="80" s="1"/>
  <c r="AZ21" i="80"/>
  <c r="AO23" i="80"/>
  <c r="AP23" i="80" s="1"/>
  <c r="AO25" i="80"/>
  <c r="AP25" i="80" s="1"/>
  <c r="AZ25" i="80"/>
  <c r="CD30" i="80"/>
  <c r="AN32" i="80"/>
  <c r="AQ32" i="80" s="1"/>
  <c r="AO34" i="80"/>
  <c r="AP34" i="80" s="1"/>
  <c r="AO36" i="80"/>
  <c r="AP36" i="80" s="1"/>
  <c r="AZ36" i="80"/>
  <c r="AO38" i="80"/>
  <c r="AP38" i="80" s="1"/>
  <c r="CD44" i="80"/>
  <c r="AN48" i="80"/>
  <c r="AQ48" i="80" s="1"/>
  <c r="AO50" i="80"/>
  <c r="AP50" i="80" s="1"/>
  <c r="AE52" i="80"/>
  <c r="AO52" i="80"/>
  <c r="AP52" i="80" s="1"/>
  <c r="AZ52" i="80"/>
  <c r="AO54" i="80"/>
  <c r="AP54" i="80" s="1"/>
  <c r="AO58" i="80"/>
  <c r="AP58" i="80" s="1"/>
  <c r="AN64" i="80"/>
  <c r="AQ64" i="80" s="1"/>
  <c r="AE70" i="80"/>
  <c r="AE78" i="80"/>
  <c r="AE82" i="80"/>
  <c r="AO86" i="80"/>
  <c r="AP86" i="80" s="1"/>
  <c r="AN89" i="80"/>
  <c r="AQ89" i="80" s="1"/>
  <c r="AZ89" i="80"/>
  <c r="CR90" i="80"/>
  <c r="AE92" i="80"/>
  <c r="AO92" i="80"/>
  <c r="AP92" i="80" s="1"/>
  <c r="AZ92" i="80"/>
  <c r="AN93" i="80"/>
  <c r="AQ93" i="80" s="1"/>
  <c r="AZ93" i="80"/>
  <c r="CD94" i="80"/>
  <c r="BH103" i="80"/>
  <c r="BC103" i="80"/>
  <c r="AE106" i="80"/>
  <c r="AZ106" i="80"/>
  <c r="AN106" i="80"/>
  <c r="AQ106" i="80" s="1"/>
  <c r="AN13" i="80"/>
  <c r="AQ13" i="80" s="1"/>
  <c r="AZ13" i="80"/>
  <c r="AN28" i="80"/>
  <c r="AQ28" i="80" s="1"/>
  <c r="AE32" i="80"/>
  <c r="AO32" i="80"/>
  <c r="AP32" i="80" s="1"/>
  <c r="AE34" i="80"/>
  <c r="AE38" i="80"/>
  <c r="CR42" i="80"/>
  <c r="CT42" i="80" s="1"/>
  <c r="AN44" i="80"/>
  <c r="AQ44" i="80" s="1"/>
  <c r="AE48" i="80"/>
  <c r="AO48" i="80"/>
  <c r="AP48" i="80" s="1"/>
  <c r="AE50" i="80"/>
  <c r="AE54" i="80"/>
  <c r="AE58" i="80"/>
  <c r="AN61" i="80"/>
  <c r="AQ61" i="80" s="1"/>
  <c r="AZ61" i="80"/>
  <c r="AE64" i="80"/>
  <c r="AO64" i="80"/>
  <c r="AP64" i="80" s="1"/>
  <c r="AN65" i="80"/>
  <c r="AQ65" i="80" s="1"/>
  <c r="AZ65" i="80"/>
  <c r="BF67" i="80"/>
  <c r="AN68" i="80"/>
  <c r="AQ68" i="80" s="1"/>
  <c r="CD70" i="80"/>
  <c r="AN72" i="80"/>
  <c r="AQ72" i="80" s="1"/>
  <c r="CD74" i="80"/>
  <c r="AN76" i="80"/>
  <c r="AQ76" i="80" s="1"/>
  <c r="CD78" i="80"/>
  <c r="AN80" i="80"/>
  <c r="AQ80" i="80" s="1"/>
  <c r="AO90" i="80"/>
  <c r="AP90" i="80" s="1"/>
  <c r="AN96" i="80"/>
  <c r="AQ96" i="80" s="1"/>
  <c r="AO111" i="80"/>
  <c r="AP111" i="80" s="1"/>
  <c r="CR5" i="80"/>
  <c r="AN6" i="80"/>
  <c r="AQ6" i="80" s="1"/>
  <c r="AZ6" i="80"/>
  <c r="CR9" i="80"/>
  <c r="AN10" i="80"/>
  <c r="AQ10" i="80" s="1"/>
  <c r="AZ10" i="80"/>
  <c r="AN16" i="80"/>
  <c r="AQ16" i="80" s="1"/>
  <c r="AZ16" i="80"/>
  <c r="AN20" i="80"/>
  <c r="AQ20" i="80" s="1"/>
  <c r="AZ20" i="80"/>
  <c r="AO28" i="80"/>
  <c r="AP28" i="80" s="1"/>
  <c r="AO30" i="80"/>
  <c r="AP30" i="80" s="1"/>
  <c r="AN40" i="80"/>
  <c r="AQ40" i="80" s="1"/>
  <c r="AO42" i="80"/>
  <c r="AP42" i="80" s="1"/>
  <c r="AE44" i="80"/>
  <c r="AO44" i="80"/>
  <c r="AP44" i="80" s="1"/>
  <c r="AO46" i="80"/>
  <c r="AP46" i="80" s="1"/>
  <c r="AN56" i="80"/>
  <c r="AQ56" i="80" s="1"/>
  <c r="CD58" i="80"/>
  <c r="AN60" i="80"/>
  <c r="AQ60" i="80" s="1"/>
  <c r="AO62" i="80"/>
  <c r="AP62" i="80" s="1"/>
  <c r="AO66" i="80"/>
  <c r="AP66" i="80" s="1"/>
  <c r="AE68" i="80"/>
  <c r="AO68" i="80"/>
  <c r="AP68" i="80" s="1"/>
  <c r="AN69" i="80"/>
  <c r="AQ69" i="80" s="1"/>
  <c r="AZ69" i="80"/>
  <c r="CR70" i="80"/>
  <c r="AE72" i="80"/>
  <c r="AO72" i="80"/>
  <c r="AP72" i="80" s="1"/>
  <c r="AN73" i="80"/>
  <c r="AQ73" i="80" s="1"/>
  <c r="AZ73" i="80"/>
  <c r="CR74" i="80"/>
  <c r="AE76" i="80"/>
  <c r="AO76" i="80"/>
  <c r="AP76" i="80" s="1"/>
  <c r="AN77" i="80"/>
  <c r="AQ77" i="80" s="1"/>
  <c r="AZ77" i="80"/>
  <c r="CR78" i="80"/>
  <c r="AE80" i="80"/>
  <c r="AO80" i="80"/>
  <c r="AP80" i="80" s="1"/>
  <c r="AN81" i="80"/>
  <c r="AQ81" i="80" s="1"/>
  <c r="AZ81" i="80"/>
  <c r="AN84" i="80"/>
  <c r="AQ84" i="80" s="1"/>
  <c r="CD86" i="80"/>
  <c r="AN88" i="80"/>
  <c r="AQ88" i="80" s="1"/>
  <c r="AE90" i="80"/>
  <c r="AO94" i="80"/>
  <c r="AP94" i="80" s="1"/>
  <c r="BC94" i="80"/>
  <c r="AE96" i="80"/>
  <c r="AO96" i="80"/>
  <c r="AP96" i="80" s="1"/>
  <c r="AN97" i="80"/>
  <c r="AQ97" i="80" s="1"/>
  <c r="AZ97" i="80"/>
  <c r="AO101" i="80"/>
  <c r="AP101" i="80" s="1"/>
  <c r="AO107" i="80"/>
  <c r="AP107" i="80" s="1"/>
  <c r="AE111" i="80"/>
  <c r="BH111" i="80"/>
  <c r="BG111" i="80"/>
  <c r="AZ117" i="80"/>
  <c r="AO117" i="80"/>
  <c r="AP117" i="80" s="1"/>
  <c r="AE117" i="80"/>
  <c r="AO5" i="80"/>
  <c r="AP5" i="80" s="1"/>
  <c r="AO9" i="80"/>
  <c r="AP9" i="80" s="1"/>
  <c r="AO15" i="80"/>
  <c r="AP15" i="80" s="1"/>
  <c r="AO19" i="80"/>
  <c r="AP19" i="80" s="1"/>
  <c r="CR34" i="80"/>
  <c r="CT34" i="80" s="1"/>
  <c r="AE40" i="80"/>
  <c r="AO40" i="80"/>
  <c r="AP40" i="80" s="1"/>
  <c r="AE42" i="80"/>
  <c r="CR50" i="80"/>
  <c r="CT50" i="80" s="1"/>
  <c r="AE56" i="80"/>
  <c r="AO56" i="80"/>
  <c r="AP56" i="80" s="1"/>
  <c r="AN57" i="80"/>
  <c r="AQ57" i="80" s="1"/>
  <c r="AZ57" i="80"/>
  <c r="CR58" i="80"/>
  <c r="AE60" i="80"/>
  <c r="AO60" i="80"/>
  <c r="AP60" i="80" s="1"/>
  <c r="AE62" i="80"/>
  <c r="AE66" i="80"/>
  <c r="AO70" i="80"/>
  <c r="AP70" i="80" s="1"/>
  <c r="AO74" i="80"/>
  <c r="AP74" i="80" s="1"/>
  <c r="AO78" i="80"/>
  <c r="AP78" i="80" s="1"/>
  <c r="AO82" i="80"/>
  <c r="AP82" i="80" s="1"/>
  <c r="AE84" i="80"/>
  <c r="AO84" i="80"/>
  <c r="AP84" i="80" s="1"/>
  <c r="AN85" i="80"/>
  <c r="AQ85" i="80" s="1"/>
  <c r="AZ85" i="80"/>
  <c r="CR86" i="80"/>
  <c r="AE88" i="80"/>
  <c r="AO88" i="80"/>
  <c r="AP88" i="80" s="1"/>
  <c r="BQ88" i="80"/>
  <c r="CD90" i="80"/>
  <c r="AE101" i="80"/>
  <c r="AE107" i="80"/>
  <c r="AE110" i="80"/>
  <c r="AZ110" i="80"/>
  <c r="AN110" i="80"/>
  <c r="AQ110" i="80" s="1"/>
  <c r="AN105" i="80"/>
  <c r="AQ105" i="80" s="1"/>
  <c r="AN109" i="80"/>
  <c r="AQ109" i="80" s="1"/>
  <c r="AN115" i="80"/>
  <c r="AQ115" i="80" s="1"/>
  <c r="AN119" i="80"/>
  <c r="AQ119" i="80" s="1"/>
  <c r="AO121" i="80"/>
  <c r="AP121" i="80" s="1"/>
  <c r="AN123" i="80"/>
  <c r="AQ123" i="80" s="1"/>
  <c r="AO125" i="80"/>
  <c r="AP125" i="80" s="1"/>
  <c r="AN127" i="80"/>
  <c r="AQ127" i="80" s="1"/>
  <c r="AN129" i="80"/>
  <c r="AQ129" i="80" s="1"/>
  <c r="AN130" i="80"/>
  <c r="AQ130" i="80" s="1"/>
  <c r="AZ130" i="80"/>
  <c r="AE133" i="80"/>
  <c r="AO133" i="80"/>
  <c r="AP133" i="80" s="1"/>
  <c r="AZ133" i="80"/>
  <c r="AN137" i="80"/>
  <c r="AQ137" i="80" s="1"/>
  <c r="AN141" i="80"/>
  <c r="AQ141" i="80" s="1"/>
  <c r="AN145" i="80"/>
  <c r="AQ145" i="80" s="1"/>
  <c r="AN149" i="80"/>
  <c r="AQ149" i="80" s="1"/>
  <c r="AN161" i="80"/>
  <c r="AQ161" i="80" s="1"/>
  <c r="AE163" i="80"/>
  <c r="AE167" i="80"/>
  <c r="AE171" i="80"/>
  <c r="AN174" i="80"/>
  <c r="AQ174" i="80" s="1"/>
  <c r="AZ174" i="80"/>
  <c r="AO177" i="80"/>
  <c r="AP177" i="80" s="1"/>
  <c r="CD181" i="80"/>
  <c r="AN183" i="80"/>
  <c r="AQ183" i="80" s="1"/>
  <c r="AO185" i="80"/>
  <c r="AP185" i="80" s="1"/>
  <c r="AN195" i="80"/>
  <c r="AQ195" i="80" s="1"/>
  <c r="BI195" i="80"/>
  <c r="AO197" i="80"/>
  <c r="AP197" i="80" s="1"/>
  <c r="AE201" i="80"/>
  <c r="AE205" i="80"/>
  <c r="AO205" i="80"/>
  <c r="AP205" i="80" s="1"/>
  <c r="AN211" i="80"/>
  <c r="AQ211" i="80" s="1"/>
  <c r="AN212" i="80"/>
  <c r="AQ212" i="80" s="1"/>
  <c r="AZ212" i="80"/>
  <c r="AE215" i="80"/>
  <c r="AO215" i="80"/>
  <c r="AP215" i="80" s="1"/>
  <c r="AO217" i="80"/>
  <c r="AP217" i="80" s="1"/>
  <c r="AE221" i="80"/>
  <c r="CR223" i="80"/>
  <c r="AN224" i="80"/>
  <c r="AQ224" i="80" s="1"/>
  <c r="AZ224" i="80"/>
  <c r="CR225" i="80"/>
  <c r="CX225" i="80" s="1"/>
  <c r="AE227" i="80"/>
  <c r="AO227" i="80"/>
  <c r="AP227" i="80" s="1"/>
  <c r="AZ227" i="80"/>
  <c r="AN228" i="80"/>
  <c r="AQ228" i="80" s="1"/>
  <c r="AZ228" i="80"/>
  <c r="CR229" i="80"/>
  <c r="CX229" i="80" s="1"/>
  <c r="AE231" i="80"/>
  <c r="AO231" i="80"/>
  <c r="AP231" i="80" s="1"/>
  <c r="AZ231" i="80"/>
  <c r="AN232" i="80"/>
  <c r="AQ232" i="80" s="1"/>
  <c r="AZ232" i="80"/>
  <c r="AN235" i="80"/>
  <c r="AQ235" i="80" s="1"/>
  <c r="AN236" i="80"/>
  <c r="AQ236" i="80" s="1"/>
  <c r="AZ236" i="80"/>
  <c r="AE239" i="80"/>
  <c r="AO239" i="80"/>
  <c r="AP239" i="80" s="1"/>
  <c r="AE241" i="80"/>
  <c r="AN245" i="80"/>
  <c r="AQ245" i="80" s="1"/>
  <c r="AO247" i="80"/>
  <c r="AP247" i="80" s="1"/>
  <c r="AE251" i="80"/>
  <c r="AO251" i="80"/>
  <c r="AP251" i="80" s="1"/>
  <c r="AN258" i="80"/>
  <c r="AQ258" i="80" s="1"/>
  <c r="AO261" i="80"/>
  <c r="AP261" i="80" s="1"/>
  <c r="AN263" i="80"/>
  <c r="AQ263" i="80" s="1"/>
  <c r="AE265" i="80"/>
  <c r="AN267" i="80"/>
  <c r="AQ267" i="80" s="1"/>
  <c r="AO269" i="80"/>
  <c r="AP269" i="80" s="1"/>
  <c r="AN270" i="80"/>
  <c r="AQ270" i="80" s="1"/>
  <c r="AO273" i="80"/>
  <c r="AP273" i="80" s="1"/>
  <c r="AN275" i="80"/>
  <c r="AQ275" i="80" s="1"/>
  <c r="AE277" i="80"/>
  <c r="AO277" i="80"/>
  <c r="AP277" i="80" s="1"/>
  <c r="AN278" i="80"/>
  <c r="AQ278" i="80" s="1"/>
  <c r="AO281" i="80"/>
  <c r="AP281" i="80" s="1"/>
  <c r="AN283" i="80"/>
  <c r="AQ283" i="80" s="1"/>
  <c r="AE285" i="80"/>
  <c r="AE287" i="80"/>
  <c r="AO287" i="80"/>
  <c r="AP287" i="80" s="1"/>
  <c r="CR287" i="80"/>
  <c r="CS287" i="80" s="1"/>
  <c r="AE289" i="80"/>
  <c r="AN295" i="80"/>
  <c r="AQ295" i="80" s="1"/>
  <c r="CR295" i="80"/>
  <c r="CS295" i="80" s="1"/>
  <c r="AE297" i="80"/>
  <c r="AN303" i="80"/>
  <c r="AQ303" i="80" s="1"/>
  <c r="AE305" i="80"/>
  <c r="AO305" i="80"/>
  <c r="AP305" i="80" s="1"/>
  <c r="AE307" i="80"/>
  <c r="AO307" i="80"/>
  <c r="AP307" i="80" s="1"/>
  <c r="AN314" i="80"/>
  <c r="AQ314" i="80" s="1"/>
  <c r="AO317" i="80"/>
  <c r="AP317" i="80" s="1"/>
  <c r="CR318" i="80"/>
  <c r="CB318" i="80"/>
  <c r="AN321" i="80"/>
  <c r="AQ321" i="80" s="1"/>
  <c r="BI321" i="80"/>
  <c r="AO323" i="80"/>
  <c r="AP323" i="80" s="1"/>
  <c r="BC323" i="80"/>
  <c r="AE325" i="80"/>
  <c r="AE327" i="80"/>
  <c r="AE330" i="80"/>
  <c r="AO334" i="80"/>
  <c r="AP334" i="80" s="1"/>
  <c r="AE336" i="80"/>
  <c r="AO336" i="80"/>
  <c r="AP336" i="80" s="1"/>
  <c r="AE338" i="80"/>
  <c r="AO342" i="80"/>
  <c r="AP342" i="80" s="1"/>
  <c r="CR352" i="80"/>
  <c r="CS352" i="80" s="1"/>
  <c r="AE354" i="80"/>
  <c r="AO358" i="80"/>
  <c r="AP358" i="80" s="1"/>
  <c r="AN360" i="80"/>
  <c r="AQ360" i="80" s="1"/>
  <c r="AE362" i="80"/>
  <c r="AE364" i="80"/>
  <c r="AN368" i="80"/>
  <c r="AQ368" i="80" s="1"/>
  <c r="AE370" i="80"/>
  <c r="AE372" i="80"/>
  <c r="AO372" i="80"/>
  <c r="AP372" i="80" s="1"/>
  <c r="AE374" i="80"/>
  <c r="AE376" i="80"/>
  <c r="AN379" i="80"/>
  <c r="AQ379" i="80" s="1"/>
  <c r="CR382" i="80"/>
  <c r="CX382" i="80" s="1"/>
  <c r="AN383" i="80"/>
  <c r="AQ383" i="80" s="1"/>
  <c r="CR386" i="80"/>
  <c r="AN387" i="80"/>
  <c r="AQ387" i="80" s="1"/>
  <c r="AE390" i="80"/>
  <c r="AE392" i="80"/>
  <c r="AO392" i="80"/>
  <c r="AP392" i="80" s="1"/>
  <c r="AE408" i="80"/>
  <c r="AO408" i="80"/>
  <c r="AP408" i="80" s="1"/>
  <c r="CD410" i="80"/>
  <c r="AO420" i="80"/>
  <c r="AP420" i="80" s="1"/>
  <c r="BY420" i="80"/>
  <c r="AN421" i="80"/>
  <c r="AQ421" i="80" s="1"/>
  <c r="AZ421" i="80"/>
  <c r="AE424" i="80"/>
  <c r="AO424" i="80"/>
  <c r="AP424" i="80" s="1"/>
  <c r="BI430" i="80"/>
  <c r="AE432" i="80"/>
  <c r="AO432" i="80"/>
  <c r="AP432" i="80" s="1"/>
  <c r="AZ432" i="80"/>
  <c r="AE105" i="80"/>
  <c r="AO105" i="80"/>
  <c r="AP105" i="80" s="1"/>
  <c r="AO109" i="80"/>
  <c r="AP109" i="80" s="1"/>
  <c r="AE115" i="80"/>
  <c r="AO115" i="80"/>
  <c r="AP115" i="80" s="1"/>
  <c r="AE119" i="80"/>
  <c r="AO119" i="80"/>
  <c r="AP119" i="80" s="1"/>
  <c r="AE121" i="80"/>
  <c r="AE123" i="80"/>
  <c r="AO123" i="80"/>
  <c r="AP123" i="80" s="1"/>
  <c r="AE125" i="80"/>
  <c r="AE129" i="80"/>
  <c r="AO129" i="80"/>
  <c r="AP129" i="80" s="1"/>
  <c r="AO131" i="80"/>
  <c r="AP131" i="80" s="1"/>
  <c r="BC133" i="80"/>
  <c r="AN134" i="80"/>
  <c r="AQ134" i="80" s="1"/>
  <c r="AZ134" i="80"/>
  <c r="AE137" i="80"/>
  <c r="AO137" i="80"/>
  <c r="AP137" i="80" s="1"/>
  <c r="AN138" i="80"/>
  <c r="AQ138" i="80" s="1"/>
  <c r="AZ138" i="80"/>
  <c r="AE141" i="80"/>
  <c r="AO141" i="80"/>
  <c r="AP141" i="80" s="1"/>
  <c r="AN142" i="80"/>
  <c r="AQ142" i="80" s="1"/>
  <c r="AZ142" i="80"/>
  <c r="CR143" i="80"/>
  <c r="CX143" i="80" s="1"/>
  <c r="AO145" i="80"/>
  <c r="AP145" i="80" s="1"/>
  <c r="AN146" i="80"/>
  <c r="AQ146" i="80" s="1"/>
  <c r="AZ146" i="80"/>
  <c r="AE149" i="80"/>
  <c r="AO149" i="80"/>
  <c r="AP149" i="80" s="1"/>
  <c r="AN150" i="80"/>
  <c r="AQ150" i="80" s="1"/>
  <c r="AZ150" i="80"/>
  <c r="AN154" i="80"/>
  <c r="AQ154" i="80" s="1"/>
  <c r="AZ154" i="80"/>
  <c r="AN158" i="80"/>
  <c r="AQ158" i="80" s="1"/>
  <c r="AZ158" i="80"/>
  <c r="CR159" i="80"/>
  <c r="CX159" i="80" s="1"/>
  <c r="AE161" i="80"/>
  <c r="AO161" i="80"/>
  <c r="AP161" i="80" s="1"/>
  <c r="AO173" i="80"/>
  <c r="AP173" i="80" s="1"/>
  <c r="AO175" i="80"/>
  <c r="AP175" i="80" s="1"/>
  <c r="AE177" i="80"/>
  <c r="CR181" i="80"/>
  <c r="CT181" i="80" s="1"/>
  <c r="AE183" i="80"/>
  <c r="AO183" i="80"/>
  <c r="AP183" i="80" s="1"/>
  <c r="AE185" i="80"/>
  <c r="CD189" i="80"/>
  <c r="AE195" i="80"/>
  <c r="AO195" i="80"/>
  <c r="AP195" i="80" s="1"/>
  <c r="AE197" i="80"/>
  <c r="AN208" i="80"/>
  <c r="AQ208" i="80" s="1"/>
  <c r="AZ208" i="80"/>
  <c r="AE211" i="80"/>
  <c r="AO211" i="80"/>
  <c r="AP211" i="80" s="1"/>
  <c r="AO213" i="80"/>
  <c r="AP213" i="80" s="1"/>
  <c r="AE217" i="80"/>
  <c r="AO223" i="80"/>
  <c r="AP223" i="80" s="1"/>
  <c r="AO225" i="80"/>
  <c r="AP225" i="80" s="1"/>
  <c r="AO229" i="80"/>
  <c r="AP229" i="80" s="1"/>
  <c r="AN233" i="80"/>
  <c r="AQ233" i="80" s="1"/>
  <c r="AO235" i="80"/>
  <c r="AP235" i="80" s="1"/>
  <c r="AO237" i="80"/>
  <c r="AP237" i="80" s="1"/>
  <c r="AE245" i="80"/>
  <c r="AO245" i="80"/>
  <c r="AP245" i="80" s="1"/>
  <c r="AE247" i="80"/>
  <c r="CR253" i="80"/>
  <c r="AN254" i="80"/>
  <c r="AQ254" i="80" s="1"/>
  <c r="AO257" i="80"/>
  <c r="AP257" i="80" s="1"/>
  <c r="AN259" i="80"/>
  <c r="AQ259" i="80" s="1"/>
  <c r="AE261" i="80"/>
  <c r="BL262" i="80"/>
  <c r="AE263" i="80"/>
  <c r="AO263" i="80"/>
  <c r="AP263" i="80" s="1"/>
  <c r="AE267" i="80"/>
  <c r="AO267" i="80"/>
  <c r="AP267" i="80" s="1"/>
  <c r="AE269" i="80"/>
  <c r="BI269" i="80"/>
  <c r="AO271" i="80"/>
  <c r="AP271" i="80" s="1"/>
  <c r="BC271" i="80"/>
  <c r="AE273" i="80"/>
  <c r="AE275" i="80"/>
  <c r="AO275" i="80"/>
  <c r="AP275" i="80" s="1"/>
  <c r="BI277" i="80"/>
  <c r="AN279" i="80"/>
  <c r="AQ279" i="80" s="1"/>
  <c r="AE281" i="80"/>
  <c r="AE283" i="80"/>
  <c r="AO283" i="80"/>
  <c r="AP283" i="80" s="1"/>
  <c r="AO293" i="80"/>
  <c r="AP293" i="80" s="1"/>
  <c r="AE295" i="80"/>
  <c r="AO295" i="80"/>
  <c r="AP295" i="80" s="1"/>
  <c r="AO301" i="80"/>
  <c r="AP301" i="80" s="1"/>
  <c r="AE303" i="80"/>
  <c r="AO303" i="80"/>
  <c r="AP303" i="80" s="1"/>
  <c r="AO313" i="80"/>
  <c r="AP313" i="80" s="1"/>
  <c r="AN315" i="80"/>
  <c r="AQ315" i="80" s="1"/>
  <c r="AE317" i="80"/>
  <c r="AN319" i="80"/>
  <c r="AQ319" i="80" s="1"/>
  <c r="CR319" i="80"/>
  <c r="CS319" i="80" s="1"/>
  <c r="AE321" i="80"/>
  <c r="AO321" i="80"/>
  <c r="AP321" i="80" s="1"/>
  <c r="CD330" i="80"/>
  <c r="AN332" i="80"/>
  <c r="AQ332" i="80" s="1"/>
  <c r="AE334" i="80"/>
  <c r="AN340" i="80"/>
  <c r="AQ340" i="80" s="1"/>
  <c r="AO352" i="80"/>
  <c r="AP352" i="80" s="1"/>
  <c r="AE358" i="80"/>
  <c r="AE360" i="80"/>
  <c r="AO360" i="80"/>
  <c r="AP360" i="80" s="1"/>
  <c r="AO366" i="80"/>
  <c r="AP366" i="80" s="1"/>
  <c r="AO368" i="80"/>
  <c r="AP368" i="80" s="1"/>
  <c r="AO378" i="80"/>
  <c r="AP378" i="80" s="1"/>
  <c r="AO382" i="80"/>
  <c r="AP382" i="80" s="1"/>
  <c r="AO384" i="80"/>
  <c r="AP384" i="80" s="1"/>
  <c r="BC384" i="80"/>
  <c r="AO386" i="80"/>
  <c r="AP386" i="80" s="1"/>
  <c r="AO388" i="80"/>
  <c r="AP388" i="80" s="1"/>
  <c r="AN395" i="80"/>
  <c r="AQ395" i="80" s="1"/>
  <c r="AN398" i="80"/>
  <c r="AQ398" i="80" s="1"/>
  <c r="AN399" i="80"/>
  <c r="AQ399" i="80" s="1"/>
  <c r="AN403" i="80"/>
  <c r="AQ403" i="80" s="1"/>
  <c r="AN406" i="80"/>
  <c r="AQ406" i="80" s="1"/>
  <c r="AN412" i="80"/>
  <c r="AQ412" i="80" s="1"/>
  <c r="CR412" i="80"/>
  <c r="CS412" i="80" s="1"/>
  <c r="AN413" i="80"/>
  <c r="AQ413" i="80" s="1"/>
  <c r="AZ413" i="80"/>
  <c r="AO416" i="80"/>
  <c r="AP416" i="80" s="1"/>
  <c r="BC416" i="80"/>
  <c r="AN417" i="80"/>
  <c r="AQ417" i="80" s="1"/>
  <c r="AZ417" i="80"/>
  <c r="AE420" i="80"/>
  <c r="AO422" i="80"/>
  <c r="AP422" i="80" s="1"/>
  <c r="CR423" i="80"/>
  <c r="AE433" i="80"/>
  <c r="AZ433" i="80"/>
  <c r="AO433" i="80"/>
  <c r="AP433" i="80" s="1"/>
  <c r="AO135" i="80"/>
  <c r="AP135" i="80" s="1"/>
  <c r="AO139" i="80"/>
  <c r="AP139" i="80" s="1"/>
  <c r="AO143" i="80"/>
  <c r="AP143" i="80" s="1"/>
  <c r="AO147" i="80"/>
  <c r="AP147" i="80" s="1"/>
  <c r="AO151" i="80"/>
  <c r="AP151" i="80" s="1"/>
  <c r="AO155" i="80"/>
  <c r="AP155" i="80" s="1"/>
  <c r="AO159" i="80"/>
  <c r="AP159" i="80" s="1"/>
  <c r="AN179" i="80"/>
  <c r="AQ179" i="80" s="1"/>
  <c r="AO181" i="80"/>
  <c r="AP181" i="80" s="1"/>
  <c r="AN187" i="80"/>
  <c r="AQ187" i="80" s="1"/>
  <c r="AN189" i="80"/>
  <c r="AQ189" i="80" s="1"/>
  <c r="CR189" i="80"/>
  <c r="CT189" i="80" s="1"/>
  <c r="AN191" i="80"/>
  <c r="AQ191" i="80" s="1"/>
  <c r="AO193" i="80"/>
  <c r="AP193" i="80" s="1"/>
  <c r="AN199" i="80"/>
  <c r="AQ199" i="80" s="1"/>
  <c r="AO207" i="80"/>
  <c r="AP207" i="80" s="1"/>
  <c r="AO209" i="80"/>
  <c r="AP209" i="80" s="1"/>
  <c r="AN219" i="80"/>
  <c r="AQ219" i="80" s="1"/>
  <c r="AO243" i="80"/>
  <c r="AP243" i="80" s="1"/>
  <c r="AO249" i="80"/>
  <c r="AP249" i="80" s="1"/>
  <c r="AO253" i="80"/>
  <c r="AP253" i="80" s="1"/>
  <c r="AN255" i="80"/>
  <c r="AQ255" i="80" s="1"/>
  <c r="AN291" i="80"/>
  <c r="AQ291" i="80" s="1"/>
  <c r="AN299" i="80"/>
  <c r="AQ299" i="80" s="1"/>
  <c r="AN309" i="80"/>
  <c r="AQ309" i="80" s="1"/>
  <c r="AN311" i="80"/>
  <c r="AQ311" i="80" s="1"/>
  <c r="AN344" i="80"/>
  <c r="AQ344" i="80" s="1"/>
  <c r="AO346" i="80"/>
  <c r="AP346" i="80" s="1"/>
  <c r="CR346" i="80"/>
  <c r="CX346" i="80" s="1"/>
  <c r="AN350" i="80"/>
  <c r="AQ350" i="80" s="1"/>
  <c r="AO356" i="80"/>
  <c r="AP356" i="80" s="1"/>
  <c r="AO394" i="80"/>
  <c r="AP394" i="80" s="1"/>
  <c r="AN396" i="80"/>
  <c r="AQ396" i="80" s="1"/>
  <c r="AN400" i="80"/>
  <c r="AQ400" i="80" s="1"/>
  <c r="AO402" i="80"/>
  <c r="AP402" i="80" s="1"/>
  <c r="AN404" i="80"/>
  <c r="AQ404" i="80" s="1"/>
  <c r="AO410" i="80"/>
  <c r="AP410" i="80" s="1"/>
  <c r="AN414" i="80"/>
  <c r="AQ414" i="80" s="1"/>
  <c r="AO418" i="80"/>
  <c r="AP418" i="80" s="1"/>
  <c r="AN440" i="80"/>
  <c r="AQ440" i="80" s="1"/>
  <c r="AE135" i="80"/>
  <c r="AE139" i="80"/>
  <c r="AE143" i="80"/>
  <c r="AE147" i="80"/>
  <c r="AE151" i="80"/>
  <c r="AE155" i="80"/>
  <c r="AE159" i="80"/>
  <c r="AO163" i="80"/>
  <c r="AP163" i="80" s="1"/>
  <c r="AO167" i="80"/>
  <c r="AP167" i="80" s="1"/>
  <c r="AO171" i="80"/>
  <c r="AP171" i="80" s="1"/>
  <c r="AE179" i="80"/>
  <c r="AO179" i="80"/>
  <c r="AP179" i="80" s="1"/>
  <c r="AE181" i="80"/>
  <c r="AE187" i="80"/>
  <c r="AO187" i="80"/>
  <c r="AP187" i="80" s="1"/>
  <c r="AE189" i="80"/>
  <c r="AO189" i="80"/>
  <c r="AP189" i="80" s="1"/>
  <c r="AE191" i="80"/>
  <c r="AO191" i="80"/>
  <c r="AP191" i="80" s="1"/>
  <c r="AE193" i="80"/>
  <c r="AE199" i="80"/>
  <c r="AO199" i="80"/>
  <c r="AP199" i="80" s="1"/>
  <c r="AO201" i="80"/>
  <c r="AP201" i="80" s="1"/>
  <c r="AN205" i="80"/>
  <c r="AQ205" i="80" s="1"/>
  <c r="AE207" i="80"/>
  <c r="AE209" i="80"/>
  <c r="AN215" i="80"/>
  <c r="AQ215" i="80" s="1"/>
  <c r="AE219" i="80"/>
  <c r="AO219" i="80"/>
  <c r="AP219" i="80" s="1"/>
  <c r="AO221" i="80"/>
  <c r="AP221" i="80" s="1"/>
  <c r="AN239" i="80"/>
  <c r="AQ239" i="80" s="1"/>
  <c r="AO241" i="80"/>
  <c r="AP241" i="80" s="1"/>
  <c r="AE243" i="80"/>
  <c r="AE249" i="80"/>
  <c r="AN251" i="80"/>
  <c r="AQ251" i="80" s="1"/>
  <c r="AE253" i="80"/>
  <c r="AE255" i="80"/>
  <c r="AO255" i="80"/>
  <c r="AP255" i="80" s="1"/>
  <c r="AO265" i="80"/>
  <c r="AP265" i="80" s="1"/>
  <c r="AN277" i="80"/>
  <c r="AQ277" i="80" s="1"/>
  <c r="AO285" i="80"/>
  <c r="AP285" i="80" s="1"/>
  <c r="AN287" i="80"/>
  <c r="AQ287" i="80" s="1"/>
  <c r="AO289" i="80"/>
  <c r="AP289" i="80" s="1"/>
  <c r="AE291" i="80"/>
  <c r="AO291" i="80"/>
  <c r="AP291" i="80" s="1"/>
  <c r="AO297" i="80"/>
  <c r="AP297" i="80" s="1"/>
  <c r="AE299" i="80"/>
  <c r="AO299" i="80"/>
  <c r="AP299" i="80" s="1"/>
  <c r="AN305" i="80"/>
  <c r="AQ305" i="80" s="1"/>
  <c r="AN307" i="80"/>
  <c r="AQ307" i="80" s="1"/>
  <c r="AE309" i="80"/>
  <c r="AO309" i="80"/>
  <c r="AP309" i="80" s="1"/>
  <c r="AE311" i="80"/>
  <c r="AO311" i="80"/>
  <c r="AP311" i="80" s="1"/>
  <c r="BE321" i="80"/>
  <c r="AO325" i="80"/>
  <c r="AP325" i="80" s="1"/>
  <c r="AO327" i="80"/>
  <c r="AP327" i="80" s="1"/>
  <c r="AO330" i="80"/>
  <c r="AP330" i="80" s="1"/>
  <c r="AN336" i="80"/>
  <c r="AQ336" i="80" s="1"/>
  <c r="CR336" i="80"/>
  <c r="CT336" i="80" s="1"/>
  <c r="AO338" i="80"/>
  <c r="AP338" i="80" s="1"/>
  <c r="AE344" i="80"/>
  <c r="AO344" i="80"/>
  <c r="AP344" i="80" s="1"/>
  <c r="AE346" i="80"/>
  <c r="AE350" i="80"/>
  <c r="AO350" i="80"/>
  <c r="AP350" i="80" s="1"/>
  <c r="AO354" i="80"/>
  <c r="AP354" i="80" s="1"/>
  <c r="AE356" i="80"/>
  <c r="AO362" i="80"/>
  <c r="AP362" i="80" s="1"/>
  <c r="AO364" i="80"/>
  <c r="AP364" i="80" s="1"/>
  <c r="AO370" i="80"/>
  <c r="AP370" i="80" s="1"/>
  <c r="AN372" i="80"/>
  <c r="AQ372" i="80" s="1"/>
  <c r="AO374" i="80"/>
  <c r="AP374" i="80" s="1"/>
  <c r="AO376" i="80"/>
  <c r="AP376" i="80" s="1"/>
  <c r="BE384" i="80"/>
  <c r="AO390" i="80"/>
  <c r="AP390" i="80" s="1"/>
  <c r="AN392" i="80"/>
  <c r="AQ392" i="80" s="1"/>
  <c r="AE394" i="80"/>
  <c r="AE396" i="80"/>
  <c r="AO396" i="80"/>
  <c r="AP396" i="80" s="1"/>
  <c r="AE400" i="80"/>
  <c r="AO400" i="80"/>
  <c r="AP400" i="80" s="1"/>
  <c r="AE402" i="80"/>
  <c r="AE404" i="80"/>
  <c r="AO404" i="80"/>
  <c r="AP404" i="80" s="1"/>
  <c r="AN408" i="80"/>
  <c r="AQ408" i="80" s="1"/>
  <c r="AE410" i="80"/>
  <c r="AE414" i="80"/>
  <c r="AO414" i="80"/>
  <c r="AP414" i="80" s="1"/>
  <c r="AE418" i="80"/>
  <c r="AO429" i="80"/>
  <c r="AP429" i="80" s="1"/>
  <c r="AZ429" i="80"/>
  <c r="BF431" i="80"/>
  <c r="AE440" i="80"/>
  <c r="AO440" i="80"/>
  <c r="AP440" i="80" s="1"/>
  <c r="AO455" i="80"/>
  <c r="AP455" i="80" s="1"/>
  <c r="AN457" i="80"/>
  <c r="AQ457" i="80" s="1"/>
  <c r="AE459" i="80"/>
  <c r="AO459" i="80"/>
  <c r="AP459" i="80" s="1"/>
  <c r="AN469" i="80"/>
  <c r="AQ469" i="80" s="1"/>
  <c r="AN477" i="80"/>
  <c r="AQ477" i="80" s="1"/>
  <c r="AO483" i="80"/>
  <c r="AP483" i="80" s="1"/>
  <c r="BA489" i="80"/>
  <c r="BB489" i="80" s="1"/>
  <c r="AN489" i="80"/>
  <c r="AQ489" i="80" s="1"/>
  <c r="AN497" i="80"/>
  <c r="AQ497" i="80" s="1"/>
  <c r="AE501" i="80"/>
  <c r="AO501" i="80"/>
  <c r="AP501" i="80" s="1"/>
  <c r="AN503" i="80"/>
  <c r="AQ503" i="80" s="1"/>
  <c r="AN505" i="80"/>
  <c r="AQ505" i="80" s="1"/>
  <c r="AE511" i="80"/>
  <c r="AN517" i="80"/>
  <c r="AQ517" i="80" s="1"/>
  <c r="AO434" i="80"/>
  <c r="AP434" i="80" s="1"/>
  <c r="AO437" i="80"/>
  <c r="AP437" i="80" s="1"/>
  <c r="AZ437" i="80"/>
  <c r="CR437" i="80"/>
  <c r="CT437" i="80" s="1"/>
  <c r="AO438" i="80"/>
  <c r="AP438" i="80" s="1"/>
  <c r="AN441" i="80"/>
  <c r="AQ441" i="80" s="1"/>
  <c r="AN444" i="80"/>
  <c r="AQ444" i="80" s="1"/>
  <c r="AN448" i="80"/>
  <c r="AQ448" i="80" s="1"/>
  <c r="AO453" i="80"/>
  <c r="AP453" i="80" s="1"/>
  <c r="AE455" i="80"/>
  <c r="AE457" i="80"/>
  <c r="AO457" i="80"/>
  <c r="AP457" i="80" s="1"/>
  <c r="AN462" i="80"/>
  <c r="AQ462" i="80" s="1"/>
  <c r="AN465" i="80"/>
  <c r="AQ465" i="80" s="1"/>
  <c r="CR465" i="80"/>
  <c r="CX465" i="80" s="1"/>
  <c r="AN466" i="80"/>
  <c r="AQ466" i="80" s="1"/>
  <c r="AE469" i="80"/>
  <c r="AO469" i="80"/>
  <c r="AP469" i="80" s="1"/>
  <c r="AN470" i="80"/>
  <c r="AQ470" i="80" s="1"/>
  <c r="AN473" i="80"/>
  <c r="AQ473" i="80" s="1"/>
  <c r="AN474" i="80"/>
  <c r="AQ474" i="80" s="1"/>
  <c r="AZ474" i="80"/>
  <c r="AE477" i="80"/>
  <c r="AO477" i="80"/>
  <c r="AP477" i="80" s="1"/>
  <c r="AO479" i="80"/>
  <c r="AP479" i="80" s="1"/>
  <c r="AE483" i="80"/>
  <c r="BM485" i="80"/>
  <c r="CR485" i="80"/>
  <c r="AN486" i="80"/>
  <c r="AQ486" i="80" s="1"/>
  <c r="AE489" i="80"/>
  <c r="AO489" i="80"/>
  <c r="AP489" i="80" s="1"/>
  <c r="AN490" i="80"/>
  <c r="AQ490" i="80" s="1"/>
  <c r="AN493" i="80"/>
  <c r="AQ493" i="80" s="1"/>
  <c r="AN494" i="80"/>
  <c r="AQ494" i="80" s="1"/>
  <c r="CR495" i="80"/>
  <c r="CT495" i="80" s="1"/>
  <c r="AE497" i="80"/>
  <c r="AO497" i="80"/>
  <c r="AP497" i="80" s="1"/>
  <c r="AO499" i="80"/>
  <c r="AP499" i="80" s="1"/>
  <c r="AE503" i="80"/>
  <c r="AO503" i="80"/>
  <c r="AP503" i="80" s="1"/>
  <c r="AE505" i="80"/>
  <c r="AO505" i="80"/>
  <c r="AP505" i="80" s="1"/>
  <c r="AO507" i="80"/>
  <c r="AP507" i="80" s="1"/>
  <c r="AN513" i="80"/>
  <c r="AQ513" i="80" s="1"/>
  <c r="CR513" i="80"/>
  <c r="AN514" i="80"/>
  <c r="AQ514" i="80" s="1"/>
  <c r="CR515" i="80"/>
  <c r="CT515" i="80" s="1"/>
  <c r="AE517" i="80"/>
  <c r="AO517" i="80"/>
  <c r="AP517" i="80" s="1"/>
  <c r="AO519" i="80"/>
  <c r="AP519" i="80" s="1"/>
  <c r="AN525" i="80"/>
  <c r="AQ525" i="80" s="1"/>
  <c r="AN527" i="80"/>
  <c r="AQ527" i="80" s="1"/>
  <c r="AO532" i="80"/>
  <c r="AP532" i="80" s="1"/>
  <c r="AZ532" i="80"/>
  <c r="AO536" i="80"/>
  <c r="AP536" i="80" s="1"/>
  <c r="AZ536" i="80"/>
  <c r="AO540" i="80"/>
  <c r="AP540" i="80" s="1"/>
  <c r="AZ540" i="80"/>
  <c r="AO544" i="80"/>
  <c r="AP544" i="80" s="1"/>
  <c r="AZ544" i="80"/>
  <c r="CR544" i="80"/>
  <c r="CT544" i="80" s="1"/>
  <c r="AO548" i="80"/>
  <c r="AP548" i="80" s="1"/>
  <c r="AZ548" i="80"/>
  <c r="AO552" i="80"/>
  <c r="AP552" i="80" s="1"/>
  <c r="AZ552" i="80"/>
  <c r="AO556" i="80"/>
  <c r="AP556" i="80" s="1"/>
  <c r="AZ556" i="80"/>
  <c r="AO441" i="80"/>
  <c r="AP441" i="80" s="1"/>
  <c r="AZ441" i="80"/>
  <c r="AO442" i="80"/>
  <c r="AP442" i="80" s="1"/>
  <c r="BC442" i="80"/>
  <c r="AE444" i="80"/>
  <c r="AO444" i="80"/>
  <c r="AP444" i="80" s="1"/>
  <c r="AN445" i="80"/>
  <c r="AQ445" i="80" s="1"/>
  <c r="AE448" i="80"/>
  <c r="AO448" i="80"/>
  <c r="AP448" i="80" s="1"/>
  <c r="AN449" i="80"/>
  <c r="AQ449" i="80" s="1"/>
  <c r="AE453" i="80"/>
  <c r="AO461" i="80"/>
  <c r="AP461" i="80" s="1"/>
  <c r="AO463" i="80"/>
  <c r="AP463" i="80" s="1"/>
  <c r="AE465" i="80"/>
  <c r="AO465" i="80"/>
  <c r="AP465" i="80" s="1"/>
  <c r="AO467" i="80"/>
  <c r="AP467" i="80" s="1"/>
  <c r="AN471" i="80"/>
  <c r="AQ471" i="80" s="1"/>
  <c r="CR471" i="80"/>
  <c r="CT471" i="80" s="1"/>
  <c r="AO475" i="80"/>
  <c r="AP475" i="80" s="1"/>
  <c r="AE479" i="80"/>
  <c r="AO485" i="80"/>
  <c r="AP485" i="80" s="1"/>
  <c r="AY485" i="80"/>
  <c r="AO487" i="80"/>
  <c r="AP487" i="80" s="1"/>
  <c r="AN491" i="80"/>
  <c r="AQ491" i="80" s="1"/>
  <c r="AE493" i="80"/>
  <c r="AO493" i="80"/>
  <c r="AP493" i="80" s="1"/>
  <c r="AO495" i="80"/>
  <c r="AP495" i="80" s="1"/>
  <c r="AE499" i="80"/>
  <c r="AE507" i="80"/>
  <c r="AN510" i="80"/>
  <c r="AQ510" i="80" s="1"/>
  <c r="AE513" i="80"/>
  <c r="AO513" i="80"/>
  <c r="AP513" i="80" s="1"/>
  <c r="AO515" i="80"/>
  <c r="AP515" i="80" s="1"/>
  <c r="AE519" i="80"/>
  <c r="AN523" i="80"/>
  <c r="AQ523" i="80" s="1"/>
  <c r="AE525" i="80"/>
  <c r="AO525" i="80"/>
  <c r="AP525" i="80" s="1"/>
  <c r="AO445" i="80"/>
  <c r="AP445" i="80" s="1"/>
  <c r="AZ445" i="80"/>
  <c r="AO446" i="80"/>
  <c r="AP446" i="80" s="1"/>
  <c r="AO449" i="80"/>
  <c r="AP449" i="80" s="1"/>
  <c r="AZ449" i="80"/>
  <c r="AN459" i="80"/>
  <c r="AQ459" i="80" s="1"/>
  <c r="AN481" i="80"/>
  <c r="AQ481" i="80" s="1"/>
  <c r="AN482" i="80"/>
  <c r="AQ482" i="80" s="1"/>
  <c r="AN501" i="80"/>
  <c r="AQ501" i="80" s="1"/>
  <c r="AN502" i="80"/>
  <c r="AQ502" i="80" s="1"/>
  <c r="AO509" i="80"/>
  <c r="AP509" i="80" s="1"/>
  <c r="AO511" i="80"/>
  <c r="AP511" i="80" s="1"/>
  <c r="AO521" i="80"/>
  <c r="AP521" i="80" s="1"/>
  <c r="AO560" i="80"/>
  <c r="AP560" i="80" s="1"/>
  <c r="AZ560" i="80"/>
  <c r="AO564" i="80"/>
  <c r="AP564" i="80" s="1"/>
  <c r="AZ564" i="80"/>
  <c r="CR564" i="80"/>
  <c r="CT564" i="80" s="1"/>
  <c r="AO568" i="80"/>
  <c r="AP568" i="80" s="1"/>
  <c r="AZ568" i="80"/>
  <c r="CR568" i="80"/>
  <c r="CT568" i="80" s="1"/>
  <c r="AO572" i="80"/>
  <c r="AP572" i="80" s="1"/>
  <c r="AZ572" i="80"/>
  <c r="AO576" i="80"/>
  <c r="AP576" i="80" s="1"/>
  <c r="AZ576" i="80"/>
  <c r="AN579" i="80"/>
  <c r="AQ579" i="80" s="1"/>
  <c r="AN583" i="80"/>
  <c r="AQ583" i="80" s="1"/>
  <c r="AN587" i="80"/>
  <c r="AQ587" i="80" s="1"/>
  <c r="AN591" i="80"/>
  <c r="AQ591" i="80" s="1"/>
  <c r="AO595" i="80"/>
  <c r="AP595" i="80" s="1"/>
  <c r="AZ595" i="80"/>
  <c r="AN596" i="80"/>
  <c r="AQ596" i="80" s="1"/>
  <c r="AO600" i="80"/>
  <c r="AP600" i="80" s="1"/>
  <c r="AN617" i="80"/>
  <c r="AQ617" i="80" s="1"/>
  <c r="AO621" i="80"/>
  <c r="AP621" i="80" s="1"/>
  <c r="AZ621" i="80"/>
  <c r="AE625" i="80"/>
  <c r="AO625" i="80"/>
  <c r="AP625" i="80" s="1"/>
  <c r="AZ625" i="80"/>
  <c r="AN629" i="80"/>
  <c r="AQ629" i="80" s="1"/>
  <c r="AN633" i="80"/>
  <c r="AQ633" i="80" s="1"/>
  <c r="AE636" i="80"/>
  <c r="AO636" i="80"/>
  <c r="AP636" i="80" s="1"/>
  <c r="AZ636" i="80"/>
  <c r="AN637" i="80"/>
  <c r="AQ637" i="80" s="1"/>
  <c r="AO641" i="80"/>
  <c r="AP641" i="80" s="1"/>
  <c r="AZ641" i="80"/>
  <c r="AO642" i="80"/>
  <c r="AP642" i="80" s="1"/>
  <c r="AE645" i="80"/>
  <c r="AO645" i="80"/>
  <c r="AP645" i="80" s="1"/>
  <c r="AZ645" i="80"/>
  <c r="AN649" i="80"/>
  <c r="AQ649" i="80" s="1"/>
  <c r="AN652" i="80"/>
  <c r="AQ652" i="80" s="1"/>
  <c r="AN656" i="80"/>
  <c r="AQ656" i="80" s="1"/>
  <c r="AN660" i="80"/>
  <c r="AQ660" i="80" s="1"/>
  <c r="AZ660" i="80"/>
  <c r="AN664" i="80"/>
  <c r="AQ664" i="80" s="1"/>
  <c r="AN668" i="80"/>
  <c r="AQ668" i="80" s="1"/>
  <c r="AN669" i="80"/>
  <c r="AQ669" i="80" s="1"/>
  <c r="AO673" i="80"/>
  <c r="AP673" i="80" s="1"/>
  <c r="AZ673" i="80"/>
  <c r="AE677" i="80"/>
  <c r="AO677" i="80"/>
  <c r="AP677" i="80" s="1"/>
  <c r="AZ677" i="80"/>
  <c r="AE681" i="80"/>
  <c r="AO681" i="80"/>
  <c r="AP681" i="80" s="1"/>
  <c r="AZ681" i="80"/>
  <c r="AO685" i="80"/>
  <c r="AP685" i="80" s="1"/>
  <c r="AZ685" i="80"/>
  <c r="AO686" i="80"/>
  <c r="AP686" i="80" s="1"/>
  <c r="AN689" i="80"/>
  <c r="AQ689" i="80" s="1"/>
  <c r="CD690" i="80"/>
  <c r="AN692" i="80"/>
  <c r="AQ692" i="80" s="1"/>
  <c r="AN694" i="80"/>
  <c r="AQ694" i="80" s="1"/>
  <c r="AO702" i="80"/>
  <c r="AP702" i="80" s="1"/>
  <c r="AN704" i="80"/>
  <c r="AQ704" i="80" s="1"/>
  <c r="AE706" i="80"/>
  <c r="AE708" i="80"/>
  <c r="AN711" i="80"/>
  <c r="AQ711" i="80" s="1"/>
  <c r="AZ711" i="80"/>
  <c r="AO714" i="80"/>
  <c r="AP714" i="80" s="1"/>
  <c r="AO716" i="80"/>
  <c r="AP716" i="80" s="1"/>
  <c r="AE720" i="80"/>
  <c r="AN723" i="80"/>
  <c r="AQ723" i="80" s="1"/>
  <c r="AZ723" i="80"/>
  <c r="AN726" i="80"/>
  <c r="AQ726" i="80" s="1"/>
  <c r="AN731" i="80"/>
  <c r="AQ731" i="80" s="1"/>
  <c r="CR731" i="80"/>
  <c r="CT731" i="80" s="1"/>
  <c r="AO733" i="80"/>
  <c r="AP733" i="80" s="1"/>
  <c r="AO737" i="80"/>
  <c r="AP737" i="80" s="1"/>
  <c r="AE741" i="80"/>
  <c r="AN744" i="80"/>
  <c r="AQ744" i="80" s="1"/>
  <c r="AE747" i="80"/>
  <c r="AN749" i="80"/>
  <c r="AQ749" i="80" s="1"/>
  <c r="AN753" i="80"/>
  <c r="AQ753" i="80" s="1"/>
  <c r="AE579" i="80"/>
  <c r="AO579" i="80"/>
  <c r="AP579" i="80" s="1"/>
  <c r="CR579" i="80"/>
  <c r="AN580" i="80"/>
  <c r="AQ580" i="80" s="1"/>
  <c r="AE583" i="80"/>
  <c r="AO583" i="80"/>
  <c r="AP583" i="80" s="1"/>
  <c r="AN584" i="80"/>
  <c r="AQ584" i="80" s="1"/>
  <c r="AE587" i="80"/>
  <c r="AO587" i="80"/>
  <c r="AP587" i="80" s="1"/>
  <c r="AN588" i="80"/>
  <c r="AQ588" i="80" s="1"/>
  <c r="AO591" i="80"/>
  <c r="AP591" i="80" s="1"/>
  <c r="AN592" i="80"/>
  <c r="AQ592" i="80" s="1"/>
  <c r="AO596" i="80"/>
  <c r="AP596" i="80" s="1"/>
  <c r="AN603" i="80"/>
  <c r="AQ603" i="80" s="1"/>
  <c r="AN607" i="80"/>
  <c r="AQ607" i="80" s="1"/>
  <c r="AN611" i="80"/>
  <c r="AQ611" i="80" s="1"/>
  <c r="AE617" i="80"/>
  <c r="AO617" i="80"/>
  <c r="AP617" i="80" s="1"/>
  <c r="AE629" i="80"/>
  <c r="AO629" i="80"/>
  <c r="AP629" i="80" s="1"/>
  <c r="AO630" i="80"/>
  <c r="AP630" i="80" s="1"/>
  <c r="AO633" i="80"/>
  <c r="AP633" i="80" s="1"/>
  <c r="AO637" i="80"/>
  <c r="AP637" i="80" s="1"/>
  <c r="AZ637" i="80"/>
  <c r="AU648" i="80"/>
  <c r="AO649" i="80"/>
  <c r="AP649" i="80" s="1"/>
  <c r="CR650" i="80"/>
  <c r="CT650" i="80" s="1"/>
  <c r="AN653" i="80"/>
  <c r="AQ653" i="80" s="1"/>
  <c r="CR654" i="80"/>
  <c r="CT654" i="80" s="1"/>
  <c r="AE656" i="80"/>
  <c r="AO656" i="80"/>
  <c r="AP656" i="80" s="1"/>
  <c r="AN657" i="80"/>
  <c r="AQ657" i="80" s="1"/>
  <c r="AN661" i="80"/>
  <c r="AQ661" i="80" s="1"/>
  <c r="AN665" i="80"/>
  <c r="AQ665" i="80" s="1"/>
  <c r="AO669" i="80"/>
  <c r="AP669" i="80" s="1"/>
  <c r="AZ669" i="80"/>
  <c r="AE689" i="80"/>
  <c r="AO689" i="80"/>
  <c r="AP689" i="80" s="1"/>
  <c r="AO692" i="80"/>
  <c r="AP692" i="80" s="1"/>
  <c r="AN700" i="80"/>
  <c r="AQ700" i="80" s="1"/>
  <c r="AE702" i="80"/>
  <c r="AE704" i="80"/>
  <c r="AO704" i="80"/>
  <c r="AP704" i="80" s="1"/>
  <c r="AO710" i="80"/>
  <c r="AP710" i="80" s="1"/>
  <c r="AO712" i="80"/>
  <c r="AP712" i="80" s="1"/>
  <c r="AE716" i="80"/>
  <c r="AO722" i="80"/>
  <c r="AP722" i="80" s="1"/>
  <c r="AO724" i="80"/>
  <c r="AP724" i="80" s="1"/>
  <c r="CR726" i="80"/>
  <c r="AO729" i="80"/>
  <c r="AP729" i="80" s="1"/>
  <c r="AE733" i="80"/>
  <c r="AE737" i="80"/>
  <c r="AO743" i="80"/>
  <c r="AP743" i="80" s="1"/>
  <c r="AO745" i="80"/>
  <c r="AP745" i="80" s="1"/>
  <c r="AE749" i="80"/>
  <c r="AO749" i="80"/>
  <c r="AP749" i="80" s="1"/>
  <c r="AE753" i="80"/>
  <c r="AO753" i="80"/>
  <c r="AP753" i="80" s="1"/>
  <c r="AO759" i="80"/>
  <c r="AP759" i="80" s="1"/>
  <c r="AN559" i="80"/>
  <c r="AQ559" i="80" s="1"/>
  <c r="AN563" i="80"/>
  <c r="AQ563" i="80" s="1"/>
  <c r="AN575" i="80"/>
  <c r="AQ575" i="80" s="1"/>
  <c r="AO580" i="80"/>
  <c r="AP580" i="80" s="1"/>
  <c r="AZ580" i="80"/>
  <c r="AO584" i="80"/>
  <c r="AP584" i="80" s="1"/>
  <c r="AZ584" i="80"/>
  <c r="AO588" i="80"/>
  <c r="AP588" i="80" s="1"/>
  <c r="AZ588" i="80"/>
  <c r="AO592" i="80"/>
  <c r="AP592" i="80" s="1"/>
  <c r="AN599" i="80"/>
  <c r="AQ599" i="80" s="1"/>
  <c r="AE603" i="80"/>
  <c r="AO603" i="80"/>
  <c r="AP603" i="80" s="1"/>
  <c r="AN604" i="80"/>
  <c r="AQ604" i="80" s="1"/>
  <c r="AE607" i="80"/>
  <c r="AO607" i="80"/>
  <c r="AP607" i="80" s="1"/>
  <c r="AN608" i="80"/>
  <c r="AQ608" i="80" s="1"/>
  <c r="AE611" i="80"/>
  <c r="AO611" i="80"/>
  <c r="AP611" i="80" s="1"/>
  <c r="AN624" i="80"/>
  <c r="AQ624" i="80" s="1"/>
  <c r="AN644" i="80"/>
  <c r="AQ644" i="80" s="1"/>
  <c r="AN648" i="80"/>
  <c r="AQ648" i="80" s="1"/>
  <c r="AO653" i="80"/>
  <c r="AP653" i="80" s="1"/>
  <c r="AO657" i="80"/>
  <c r="AP657" i="80" s="1"/>
  <c r="AZ657" i="80"/>
  <c r="AE661" i="80"/>
  <c r="AO661" i="80"/>
  <c r="AP661" i="80" s="1"/>
  <c r="AE665" i="80"/>
  <c r="AO665" i="80"/>
  <c r="AP665" i="80" s="1"/>
  <c r="AO666" i="80"/>
  <c r="AP666" i="80" s="1"/>
  <c r="AN676" i="80"/>
  <c r="AQ676" i="80" s="1"/>
  <c r="AZ676" i="80"/>
  <c r="AN680" i="80"/>
  <c r="AQ680" i="80" s="1"/>
  <c r="AN684" i="80"/>
  <c r="AQ684" i="80" s="1"/>
  <c r="AN688" i="80"/>
  <c r="AQ688" i="80" s="1"/>
  <c r="AO690" i="80"/>
  <c r="AP690" i="80" s="1"/>
  <c r="AN698" i="80"/>
  <c r="AQ698" i="80" s="1"/>
  <c r="AE700" i="80"/>
  <c r="AO700" i="80"/>
  <c r="AP700" i="80" s="1"/>
  <c r="AN707" i="80"/>
  <c r="AQ707" i="80" s="1"/>
  <c r="AZ707" i="80"/>
  <c r="CR708" i="80"/>
  <c r="CX708" i="80" s="1"/>
  <c r="AE710" i="80"/>
  <c r="AE712" i="80"/>
  <c r="AN718" i="80"/>
  <c r="AQ718" i="80" s="1"/>
  <c r="AN719" i="80"/>
  <c r="AQ719" i="80" s="1"/>
  <c r="AZ719" i="80"/>
  <c r="AE722" i="80"/>
  <c r="AE724" i="80"/>
  <c r="AN727" i="80"/>
  <c r="AQ727" i="80" s="1"/>
  <c r="AE729" i="80"/>
  <c r="AN735" i="80"/>
  <c r="AQ735" i="80" s="1"/>
  <c r="AN739" i="80"/>
  <c r="AQ739" i="80" s="1"/>
  <c r="AN740" i="80"/>
  <c r="AQ740" i="80" s="1"/>
  <c r="AE743" i="80"/>
  <c r="AE745" i="80"/>
  <c r="AE559" i="80"/>
  <c r="AO559" i="80"/>
  <c r="AP559" i="80" s="1"/>
  <c r="AN560" i="80"/>
  <c r="AQ560" i="80" s="1"/>
  <c r="AN564" i="80"/>
  <c r="AQ564" i="80" s="1"/>
  <c r="AN568" i="80"/>
  <c r="AQ568" i="80" s="1"/>
  <c r="AN572" i="80"/>
  <c r="AQ572" i="80" s="1"/>
  <c r="AE575" i="80"/>
  <c r="AO575" i="80"/>
  <c r="AP575" i="80" s="1"/>
  <c r="AN576" i="80"/>
  <c r="AQ576" i="80" s="1"/>
  <c r="BC577" i="80"/>
  <c r="BC578" i="80"/>
  <c r="AO599" i="80"/>
  <c r="AP599" i="80" s="1"/>
  <c r="AN600" i="80"/>
  <c r="AQ600" i="80" s="1"/>
  <c r="AO604" i="80"/>
  <c r="AP604" i="80" s="1"/>
  <c r="AZ604" i="80"/>
  <c r="CR604" i="80"/>
  <c r="CT604" i="80" s="1"/>
  <c r="AO608" i="80"/>
  <c r="AP608" i="80" s="1"/>
  <c r="AZ608" i="80"/>
  <c r="AO612" i="80"/>
  <c r="AP612" i="80" s="1"/>
  <c r="AZ612" i="80"/>
  <c r="AN616" i="80"/>
  <c r="AQ616" i="80" s="1"/>
  <c r="AN620" i="80"/>
  <c r="AQ620" i="80" s="1"/>
  <c r="AN621" i="80"/>
  <c r="AQ621" i="80" s="1"/>
  <c r="AN628" i="80"/>
  <c r="AQ628" i="80" s="1"/>
  <c r="AN632" i="80"/>
  <c r="AQ632" i="80" s="1"/>
  <c r="AN640" i="80"/>
  <c r="AQ640" i="80" s="1"/>
  <c r="AN641" i="80"/>
  <c r="AQ641" i="80" s="1"/>
  <c r="CR642" i="80"/>
  <c r="CT642" i="80" s="1"/>
  <c r="AN672" i="80"/>
  <c r="AQ672" i="80" s="1"/>
  <c r="AN673" i="80"/>
  <c r="AQ673" i="80" s="1"/>
  <c r="AE684" i="80"/>
  <c r="AO684" i="80"/>
  <c r="AP684" i="80" s="1"/>
  <c r="AN685" i="80"/>
  <c r="AQ685" i="80" s="1"/>
  <c r="CD694" i="80"/>
  <c r="AN696" i="80"/>
  <c r="AQ696" i="80" s="1"/>
  <c r="AO698" i="80"/>
  <c r="AP698" i="80" s="1"/>
  <c r="AN703" i="80"/>
  <c r="AQ703" i="80" s="1"/>
  <c r="AZ703" i="80"/>
  <c r="AO706" i="80"/>
  <c r="AP706" i="80" s="1"/>
  <c r="AO708" i="80"/>
  <c r="AP708" i="80" s="1"/>
  <c r="AN714" i="80"/>
  <c r="AQ714" i="80" s="1"/>
  <c r="AN715" i="80"/>
  <c r="AQ715" i="80" s="1"/>
  <c r="AZ715" i="80"/>
  <c r="AO720" i="80"/>
  <c r="AP720" i="80" s="1"/>
  <c r="CD729" i="80"/>
  <c r="CD731" i="80"/>
  <c r="AO735" i="80"/>
  <c r="AP735" i="80" s="1"/>
  <c r="AN736" i="80"/>
  <c r="AQ736" i="80" s="1"/>
  <c r="AO739" i="80"/>
  <c r="AP739" i="80" s="1"/>
  <c r="AO741" i="80"/>
  <c r="AP741" i="80" s="1"/>
  <c r="AO747" i="80"/>
  <c r="AP747" i="80" s="1"/>
  <c r="AN748" i="80"/>
  <c r="AQ748" i="80" s="1"/>
  <c r="AN751" i="80"/>
  <c r="AQ751" i="80" s="1"/>
  <c r="AN752" i="80"/>
  <c r="AQ752" i="80" s="1"/>
  <c r="AO755" i="80"/>
  <c r="AP755" i="80" s="1"/>
  <c r="AO757" i="80"/>
  <c r="AP757" i="80" s="1"/>
  <c r="AO763" i="80"/>
  <c r="AP763" i="80" s="1"/>
  <c r="AZ763" i="80"/>
  <c r="AE765" i="80"/>
  <c r="AO765" i="80"/>
  <c r="AP765" i="80" s="1"/>
  <c r="AZ765" i="80"/>
  <c r="AN769" i="80"/>
  <c r="AQ769" i="80" s="1"/>
  <c r="AN772" i="80"/>
  <c r="AQ772" i="80" s="1"/>
  <c r="AZ772" i="80"/>
  <c r="AN776" i="80"/>
  <c r="AQ776" i="80" s="1"/>
  <c r="AN777" i="80"/>
  <c r="AQ777" i="80" s="1"/>
  <c r="AN781" i="80"/>
  <c r="AQ781" i="80" s="1"/>
  <c r="AE784" i="80"/>
  <c r="AN785" i="80"/>
  <c r="AQ785" i="80" s="1"/>
  <c r="AO789" i="80"/>
  <c r="AP789" i="80" s="1"/>
  <c r="AZ789" i="80"/>
  <c r="AO790" i="80"/>
  <c r="AP790" i="80" s="1"/>
  <c r="AE793" i="80"/>
  <c r="AO793" i="80"/>
  <c r="AP793" i="80" s="1"/>
  <c r="AZ793" i="80"/>
  <c r="CR793" i="80"/>
  <c r="AN801" i="80"/>
  <c r="AQ801" i="80" s="1"/>
  <c r="AN805" i="80"/>
  <c r="AQ805" i="80" s="1"/>
  <c r="AN809" i="80"/>
  <c r="AQ809" i="80" s="1"/>
  <c r="AZ809" i="80"/>
  <c r="AN810" i="80"/>
  <c r="AQ810" i="80" s="1"/>
  <c r="AN814" i="80"/>
  <c r="AQ814" i="80" s="1"/>
  <c r="AO818" i="80"/>
  <c r="AP818" i="80" s="1"/>
  <c r="AZ818" i="80"/>
  <c r="AE821" i="80"/>
  <c r="AO821" i="80"/>
  <c r="AP821" i="80" s="1"/>
  <c r="AZ821" i="80"/>
  <c r="CR821" i="80"/>
  <c r="AE823" i="80"/>
  <c r="AE833" i="80"/>
  <c r="AO833" i="80"/>
  <c r="AP833" i="80" s="1"/>
  <c r="AZ833" i="80"/>
  <c r="CR833" i="80"/>
  <c r="AO834" i="80"/>
  <c r="AP834" i="80" s="1"/>
  <c r="AZ834" i="80"/>
  <c r="BA834" i="80" s="1"/>
  <c r="BB834" i="80" s="1"/>
  <c r="AE843" i="80"/>
  <c r="AO843" i="80"/>
  <c r="AP843" i="80" s="1"/>
  <c r="AN845" i="80"/>
  <c r="AQ845" i="80" s="1"/>
  <c r="AE847" i="80"/>
  <c r="AE849" i="80"/>
  <c r="AO849" i="80"/>
  <c r="AP849" i="80" s="1"/>
  <c r="AE853" i="80"/>
  <c r="AZ857" i="80"/>
  <c r="AN868" i="80"/>
  <c r="AQ868" i="80" s="1"/>
  <c r="AE872" i="80"/>
  <c r="AO872" i="80"/>
  <c r="AP872" i="80" s="1"/>
  <c r="AZ872" i="80"/>
  <c r="AN873" i="80"/>
  <c r="AQ873" i="80" s="1"/>
  <c r="AE876" i="80"/>
  <c r="AO876" i="80"/>
  <c r="AP876" i="80" s="1"/>
  <c r="AZ876" i="80"/>
  <c r="AN877" i="80"/>
  <c r="AQ877" i="80" s="1"/>
  <c r="AE880" i="80"/>
  <c r="AO880" i="80"/>
  <c r="AP880" i="80" s="1"/>
  <c r="AZ880" i="80"/>
  <c r="AN881" i="80"/>
  <c r="AQ881" i="80" s="1"/>
  <c r="AE884" i="80"/>
  <c r="AO884" i="80"/>
  <c r="AP884" i="80" s="1"/>
  <c r="AZ884" i="80"/>
  <c r="AE887" i="80"/>
  <c r="AO887" i="80"/>
  <c r="AP887" i="80" s="1"/>
  <c r="AZ887" i="80"/>
  <c r="AN888" i="80"/>
  <c r="AQ888" i="80" s="1"/>
  <c r="AN891" i="80"/>
  <c r="AQ891" i="80" s="1"/>
  <c r="AN895" i="80"/>
  <c r="AQ895" i="80" s="1"/>
  <c r="BC896" i="80"/>
  <c r="AE898" i="80"/>
  <c r="AO898" i="80"/>
  <c r="AP898" i="80" s="1"/>
  <c r="AN904" i="80"/>
  <c r="AQ904" i="80" s="1"/>
  <c r="AN911" i="80"/>
  <c r="AQ911" i="80" s="1"/>
  <c r="AG944" i="80"/>
  <c r="AI947" i="80"/>
  <c r="AO761" i="80"/>
  <c r="AP761" i="80" s="1"/>
  <c r="AO769" i="80"/>
  <c r="AP769" i="80" s="1"/>
  <c r="AZ769" i="80"/>
  <c r="BC772" i="80"/>
  <c r="AN773" i="80"/>
  <c r="AQ773" i="80" s="1"/>
  <c r="AO777" i="80"/>
  <c r="AP777" i="80" s="1"/>
  <c r="AZ777" i="80"/>
  <c r="AO778" i="80"/>
  <c r="AP778" i="80" s="1"/>
  <c r="AO781" i="80"/>
  <c r="AP781" i="80" s="1"/>
  <c r="AE785" i="80"/>
  <c r="AO785" i="80"/>
  <c r="AP785" i="80" s="1"/>
  <c r="AN802" i="80"/>
  <c r="AQ802" i="80" s="1"/>
  <c r="AN806" i="80"/>
  <c r="AQ806" i="80" s="1"/>
  <c r="AO810" i="80"/>
  <c r="AP810" i="80" s="1"/>
  <c r="AZ810" i="80"/>
  <c r="AE812" i="80"/>
  <c r="AE814" i="80"/>
  <c r="AO814" i="80"/>
  <c r="AP814" i="80" s="1"/>
  <c r="AE816" i="80"/>
  <c r="AN824" i="80"/>
  <c r="AQ824" i="80" s="1"/>
  <c r="BY834" i="80"/>
  <c r="BC835" i="80"/>
  <c r="AN837" i="80"/>
  <c r="AQ837" i="80" s="1"/>
  <c r="AO841" i="80"/>
  <c r="AP841" i="80" s="1"/>
  <c r="AN865" i="80"/>
  <c r="AQ865" i="80" s="1"/>
  <c r="AO873" i="80"/>
  <c r="AP873" i="80" s="1"/>
  <c r="AZ873" i="80"/>
  <c r="AO877" i="80"/>
  <c r="AP877" i="80" s="1"/>
  <c r="AZ877" i="80"/>
  <c r="AO881" i="80"/>
  <c r="AP881" i="80" s="1"/>
  <c r="AZ881" i="80"/>
  <c r="BC884" i="80"/>
  <c r="AO888" i="80"/>
  <c r="AP888" i="80" s="1"/>
  <c r="AZ888" i="80"/>
  <c r="AO889" i="80"/>
  <c r="AP889" i="80" s="1"/>
  <c r="AE891" i="80"/>
  <c r="AO891" i="80"/>
  <c r="AP891" i="80" s="1"/>
  <c r="AN892" i="80"/>
  <c r="AQ892" i="80" s="1"/>
  <c r="AE895" i="80"/>
  <c r="AO895" i="80"/>
  <c r="AP895" i="80" s="1"/>
  <c r="AO900" i="80"/>
  <c r="AP900" i="80" s="1"/>
  <c r="AE904" i="80"/>
  <c r="AO904" i="80"/>
  <c r="AP904" i="80" s="1"/>
  <c r="AO906" i="80"/>
  <c r="AP906" i="80" s="1"/>
  <c r="AE911" i="80"/>
  <c r="AO911" i="80"/>
  <c r="AP911" i="80" s="1"/>
  <c r="AZ911" i="80"/>
  <c r="Y944" i="80"/>
  <c r="AI944" i="80"/>
  <c r="AE761" i="80"/>
  <c r="AN764" i="80"/>
  <c r="AQ764" i="80" s="1"/>
  <c r="AZ764" i="80"/>
  <c r="AN768" i="80"/>
  <c r="AQ768" i="80" s="1"/>
  <c r="AO773" i="80"/>
  <c r="AP773" i="80" s="1"/>
  <c r="AZ773" i="80"/>
  <c r="AN792" i="80"/>
  <c r="AQ792" i="80" s="1"/>
  <c r="AN796" i="80"/>
  <c r="AQ796" i="80" s="1"/>
  <c r="AE802" i="80"/>
  <c r="AO802" i="80"/>
  <c r="AP802" i="80" s="1"/>
  <c r="AE806" i="80"/>
  <c r="AO806" i="80"/>
  <c r="AP806" i="80" s="1"/>
  <c r="AE808" i="80"/>
  <c r="AN825" i="80"/>
  <c r="AQ825" i="80" s="1"/>
  <c r="AO827" i="80"/>
  <c r="AP827" i="80" s="1"/>
  <c r="AN829" i="80"/>
  <c r="AQ829" i="80" s="1"/>
  <c r="CD833" i="80"/>
  <c r="CE833" i="80" s="1"/>
  <c r="AE837" i="80"/>
  <c r="AO837" i="80"/>
  <c r="AP837" i="80" s="1"/>
  <c r="AO839" i="80"/>
  <c r="AP839" i="80" s="1"/>
  <c r="AE841" i="80"/>
  <c r="AN848" i="80"/>
  <c r="AQ848" i="80" s="1"/>
  <c r="AZ848" i="80"/>
  <c r="CD849" i="80"/>
  <c r="AN851" i="80"/>
  <c r="AQ851" i="80" s="1"/>
  <c r="AN852" i="80"/>
  <c r="AQ852" i="80" s="1"/>
  <c r="AZ852" i="80"/>
  <c r="AN861" i="80"/>
  <c r="AQ861" i="80" s="1"/>
  <c r="AE865" i="80"/>
  <c r="AO865" i="80"/>
  <c r="AP865" i="80" s="1"/>
  <c r="CR865" i="80"/>
  <c r="CS865" i="80" s="1"/>
  <c r="EE878" i="80"/>
  <c r="AO892" i="80"/>
  <c r="AP892" i="80" s="1"/>
  <c r="AZ892" i="80"/>
  <c r="AN896" i="80"/>
  <c r="AQ896" i="80" s="1"/>
  <c r="AO902" i="80"/>
  <c r="AP902" i="80" s="1"/>
  <c r="AN780" i="80"/>
  <c r="AQ780" i="80" s="1"/>
  <c r="AN784" i="80"/>
  <c r="AQ784" i="80" s="1"/>
  <c r="AN788" i="80"/>
  <c r="AQ788" i="80" s="1"/>
  <c r="AN789" i="80"/>
  <c r="AQ789" i="80" s="1"/>
  <c r="AO797" i="80"/>
  <c r="AP797" i="80" s="1"/>
  <c r="AZ797" i="80"/>
  <c r="AE799" i="80"/>
  <c r="AN813" i="80"/>
  <c r="AQ813" i="80" s="1"/>
  <c r="AN817" i="80"/>
  <c r="AQ817" i="80" s="1"/>
  <c r="AN818" i="80"/>
  <c r="AQ818" i="80" s="1"/>
  <c r="AE825" i="80"/>
  <c r="AO825" i="80"/>
  <c r="AP825" i="80" s="1"/>
  <c r="AE829" i="80"/>
  <c r="AO829" i="80"/>
  <c r="AP829" i="80" s="1"/>
  <c r="AE839" i="80"/>
  <c r="AN843" i="80"/>
  <c r="AQ843" i="80" s="1"/>
  <c r="AN844" i="80"/>
  <c r="AQ844" i="80" s="1"/>
  <c r="AZ844" i="80"/>
  <c r="AO847" i="80"/>
  <c r="AP847" i="80" s="1"/>
  <c r="AN849" i="80"/>
  <c r="AQ849" i="80" s="1"/>
  <c r="AO853" i="80"/>
  <c r="AP853" i="80" s="1"/>
  <c r="AE861" i="80"/>
  <c r="AO861" i="80"/>
  <c r="AP861" i="80" s="1"/>
  <c r="AO862" i="80"/>
  <c r="AP862" i="80" s="1"/>
  <c r="AZ862" i="80"/>
  <c r="CD870" i="80"/>
  <c r="CD873" i="80"/>
  <c r="AE896" i="80"/>
  <c r="AO896" i="80"/>
  <c r="AP896" i="80" s="1"/>
  <c r="AN898" i="80"/>
  <c r="AQ898" i="80" s="1"/>
  <c r="CD900" i="80"/>
  <c r="BG900" i="80"/>
  <c r="AE902" i="80"/>
  <c r="AE944" i="80"/>
  <c r="W945" i="80"/>
  <c r="AE945" i="80"/>
  <c r="BI84" i="80"/>
  <c r="BC197" i="80"/>
  <c r="BC199" i="80"/>
  <c r="BG303" i="80"/>
  <c r="BG380" i="80"/>
  <c r="BI422" i="80"/>
  <c r="BC453" i="80"/>
  <c r="BC19" i="80"/>
  <c r="BC52" i="80"/>
  <c r="BF136" i="80"/>
  <c r="BC297" i="80"/>
  <c r="BG319" i="80"/>
  <c r="BE332" i="80"/>
  <c r="BF534" i="80"/>
  <c r="BC706" i="80"/>
  <c r="BC7" i="80"/>
  <c r="BI46" i="80"/>
  <c r="BG56" i="80"/>
  <c r="BC84" i="80"/>
  <c r="BG105" i="80"/>
  <c r="BF160" i="80"/>
  <c r="BC189" i="80"/>
  <c r="BI319" i="80"/>
  <c r="BC321" i="80"/>
  <c r="BI332" i="80"/>
  <c r="BI453" i="80"/>
  <c r="BC175" i="80"/>
  <c r="BI297" i="80"/>
  <c r="BC299" i="80"/>
  <c r="BE303" i="80"/>
  <c r="BI309" i="80"/>
  <c r="BC319" i="80"/>
  <c r="BC332" i="80"/>
  <c r="BC394" i="80"/>
  <c r="BC565" i="80"/>
  <c r="BG585" i="80"/>
  <c r="BC843" i="80"/>
  <c r="BE15" i="80"/>
  <c r="BF62" i="80"/>
  <c r="BE107" i="80"/>
  <c r="BC109" i="80"/>
  <c r="BF121" i="80"/>
  <c r="BE123" i="80"/>
  <c r="BE127" i="80"/>
  <c r="BC129" i="80"/>
  <c r="BE137" i="80"/>
  <c r="BC141" i="80"/>
  <c r="BF168" i="80"/>
  <c r="BE187" i="80"/>
  <c r="BE301" i="80"/>
  <c r="BI340" i="80"/>
  <c r="BI384" i="80"/>
  <c r="BF447" i="80"/>
  <c r="BG507" i="80"/>
  <c r="BE511" i="80"/>
  <c r="BI519" i="80"/>
  <c r="BG623" i="80"/>
  <c r="BG640" i="80"/>
  <c r="BE833" i="80"/>
  <c r="BF860" i="80"/>
  <c r="BI52" i="80"/>
  <c r="BI123" i="80"/>
  <c r="BI127" i="80"/>
  <c r="BI187" i="80"/>
  <c r="BC217" i="80"/>
  <c r="BF252" i="80"/>
  <c r="BE265" i="80"/>
  <c r="BF292" i="80"/>
  <c r="BE297" i="80"/>
  <c r="BI299" i="80"/>
  <c r="BG301" i="80"/>
  <c r="BC303" i="80"/>
  <c r="BG323" i="80"/>
  <c r="BG325" i="80"/>
  <c r="BC362" i="80"/>
  <c r="BC410" i="80"/>
  <c r="BC422" i="80"/>
  <c r="BI511" i="80"/>
  <c r="BC570" i="80"/>
  <c r="BG688" i="80"/>
  <c r="BG706" i="80"/>
  <c r="BC743" i="80"/>
  <c r="BC751" i="80"/>
  <c r="BH833" i="80"/>
  <c r="BG896" i="80"/>
  <c r="BC15" i="80"/>
  <c r="BC23" i="80"/>
  <c r="BC24" i="80"/>
  <c r="BF50" i="80"/>
  <c r="BE68" i="80"/>
  <c r="BC123" i="80"/>
  <c r="BC127" i="80"/>
  <c r="BI157" i="80"/>
  <c r="BC159" i="80"/>
  <c r="BC169" i="80"/>
  <c r="BC185" i="80"/>
  <c r="BC187" i="80"/>
  <c r="BG265" i="80"/>
  <c r="BG291" i="80"/>
  <c r="BG297" i="80"/>
  <c r="BI317" i="80"/>
  <c r="BE319" i="80"/>
  <c r="BI323" i="80"/>
  <c r="BC408" i="80"/>
  <c r="BE430" i="80"/>
  <c r="BC435" i="80"/>
  <c r="BC440" i="80"/>
  <c r="BC447" i="80"/>
  <c r="BE459" i="80"/>
  <c r="BC511" i="80"/>
  <c r="BC640" i="80"/>
  <c r="BC694" i="80"/>
  <c r="BC696" i="80"/>
  <c r="BC698" i="80"/>
  <c r="BI706" i="80"/>
  <c r="BC720" i="80"/>
  <c r="BF18" i="80"/>
  <c r="BH31" i="80"/>
  <c r="BE32" i="80"/>
  <c r="BF34" i="80"/>
  <c r="BE36" i="80"/>
  <c r="BF66" i="80"/>
  <c r="BG72" i="80"/>
  <c r="BG88" i="80"/>
  <c r="BI117" i="80"/>
  <c r="BE119" i="80"/>
  <c r="BE135" i="80"/>
  <c r="BF148" i="80"/>
  <c r="BE165" i="80"/>
  <c r="BF218" i="80"/>
  <c r="BF230" i="80"/>
  <c r="BE231" i="80"/>
  <c r="BE241" i="80"/>
  <c r="BG243" i="80"/>
  <c r="BE281" i="80"/>
  <c r="BE313" i="80"/>
  <c r="BE358" i="80"/>
  <c r="BG372" i="80"/>
  <c r="BE412" i="80"/>
  <c r="BF427" i="80"/>
  <c r="BG451" i="80"/>
  <c r="BF504" i="80"/>
  <c r="BE517" i="80"/>
  <c r="BF816" i="80"/>
  <c r="BF842" i="80"/>
  <c r="BI896" i="80"/>
  <c r="BF14" i="80"/>
  <c r="BE23" i="80"/>
  <c r="BI32" i="80"/>
  <c r="BC68" i="80"/>
  <c r="BC82" i="80"/>
  <c r="BE94" i="80"/>
  <c r="BF101" i="80"/>
  <c r="BG103" i="80"/>
  <c r="BI109" i="80"/>
  <c r="BE129" i="80"/>
  <c r="BF132" i="80"/>
  <c r="BE133" i="80"/>
  <c r="BC137" i="80"/>
  <c r="BE153" i="80"/>
  <c r="BF164" i="80"/>
  <c r="BG173" i="80"/>
  <c r="BE185" i="80"/>
  <c r="BF194" i="80"/>
  <c r="BE195" i="80"/>
  <c r="BE197" i="80"/>
  <c r="BG217" i="80"/>
  <c r="BI231" i="80"/>
  <c r="BF248" i="80"/>
  <c r="BI265" i="80"/>
  <c r="BE271" i="80"/>
  <c r="BI281" i="80"/>
  <c r="BF284" i="80"/>
  <c r="BC301" i="80"/>
  <c r="BI301" i="80"/>
  <c r="BI313" i="80"/>
  <c r="BF316" i="80"/>
  <c r="BC317" i="80"/>
  <c r="BE330" i="80"/>
  <c r="BE346" i="80"/>
  <c r="BI358" i="80"/>
  <c r="BI390" i="80"/>
  <c r="BF393" i="80"/>
  <c r="BI400" i="80"/>
  <c r="BI412" i="80"/>
  <c r="BF415" i="80"/>
  <c r="BF450" i="80"/>
  <c r="BF464" i="80"/>
  <c r="BF480" i="80"/>
  <c r="BE487" i="80"/>
  <c r="BI517" i="80"/>
  <c r="BF530" i="80"/>
  <c r="BF570" i="80"/>
  <c r="BG577" i="80"/>
  <c r="BC623" i="80"/>
  <c r="BC679" i="80"/>
  <c r="BC741" i="80"/>
  <c r="BG772" i="80"/>
  <c r="BH820" i="80"/>
  <c r="BC833" i="80"/>
  <c r="BC839" i="80"/>
  <c r="BC847" i="80"/>
  <c r="BG884" i="80"/>
  <c r="BC900" i="80"/>
  <c r="BF907" i="80"/>
  <c r="BE908" i="80"/>
  <c r="BF910" i="80"/>
  <c r="BF5" i="80"/>
  <c r="BE7" i="80"/>
  <c r="BE19" i="80"/>
  <c r="BF24" i="80"/>
  <c r="BC32" i="80"/>
  <c r="BC36" i="80"/>
  <c r="BF41" i="80"/>
  <c r="BE52" i="80"/>
  <c r="BF59" i="80"/>
  <c r="BF83" i="80"/>
  <c r="BE84" i="80"/>
  <c r="BI90" i="80"/>
  <c r="BC119" i="80"/>
  <c r="BI129" i="80"/>
  <c r="BI133" i="80"/>
  <c r="BC135" i="80"/>
  <c r="BF140" i="80"/>
  <c r="BC149" i="80"/>
  <c r="BF152" i="80"/>
  <c r="BG155" i="80"/>
  <c r="BG179" i="80"/>
  <c r="BI185" i="80"/>
  <c r="BE189" i="80"/>
  <c r="BG195" i="80"/>
  <c r="BE199" i="80"/>
  <c r="BG221" i="80"/>
  <c r="BC231" i="80"/>
  <c r="BE269" i="80"/>
  <c r="BI271" i="80"/>
  <c r="BE277" i="80"/>
  <c r="BC281" i="80"/>
  <c r="BG289" i="80"/>
  <c r="BE299" i="80"/>
  <c r="BC313" i="80"/>
  <c r="BE323" i="80"/>
  <c r="BF328" i="80"/>
  <c r="BG330" i="80"/>
  <c r="BE340" i="80"/>
  <c r="BI354" i="80"/>
  <c r="BI362" i="80"/>
  <c r="BC364" i="80"/>
  <c r="BI366" i="80"/>
  <c r="BC368" i="80"/>
  <c r="BI410" i="80"/>
  <c r="BC412" i="80"/>
  <c r="BG442" i="80"/>
  <c r="BC457" i="80"/>
  <c r="BC469" i="80"/>
  <c r="BC513" i="80"/>
  <c r="BC517" i="80"/>
  <c r="BC533" i="80"/>
  <c r="BC561" i="80"/>
  <c r="BC573" i="80"/>
  <c r="BC590" i="80"/>
  <c r="BC683" i="80"/>
  <c r="BE706" i="80"/>
  <c r="BC710" i="80"/>
  <c r="BC716" i="80"/>
  <c r="BC718" i="80"/>
  <c r="BC722" i="80"/>
  <c r="BC753" i="80"/>
  <c r="BC816" i="80"/>
  <c r="BC825" i="80"/>
  <c r="BC832" i="80"/>
  <c r="BC853" i="80"/>
  <c r="BE896" i="80"/>
  <c r="BH225" i="80"/>
  <c r="BC225" i="80"/>
  <c r="BH293" i="80"/>
  <c r="BG293" i="80"/>
  <c r="BE293" i="80"/>
  <c r="BF336" i="80"/>
  <c r="BC336" i="80"/>
  <c r="BG353" i="80"/>
  <c r="BF353" i="80"/>
  <c r="BH382" i="80"/>
  <c r="BC382" i="80"/>
  <c r="BI382" i="80"/>
  <c r="BF503" i="80"/>
  <c r="BG503" i="80"/>
  <c r="BI582" i="80"/>
  <c r="BF582" i="80"/>
  <c r="BG588" i="80"/>
  <c r="BI588" i="80"/>
  <c r="BG592" i="80"/>
  <c r="BE592" i="80"/>
  <c r="BI656" i="80"/>
  <c r="BC656" i="80"/>
  <c r="BG686" i="80"/>
  <c r="BF686" i="80"/>
  <c r="BH727" i="80"/>
  <c r="BC727" i="80"/>
  <c r="BF757" i="80"/>
  <c r="BC757" i="80"/>
  <c r="BE757" i="80"/>
  <c r="BG822" i="80"/>
  <c r="BI822" i="80"/>
  <c r="BF822" i="80"/>
  <c r="BE822" i="80"/>
  <c r="BE11" i="80"/>
  <c r="BG17" i="80"/>
  <c r="BH24" i="80"/>
  <c r="BG25" i="80"/>
  <c r="BH26" i="80"/>
  <c r="BC48" i="80"/>
  <c r="BC58" i="80"/>
  <c r="BC66" i="80"/>
  <c r="BG66" i="80"/>
  <c r="BI68" i="80"/>
  <c r="BE74" i="80"/>
  <c r="BF75" i="80"/>
  <c r="BE76" i="80"/>
  <c r="BF95" i="80"/>
  <c r="BE96" i="80"/>
  <c r="BC105" i="80"/>
  <c r="BI105" i="80"/>
  <c r="BF112" i="80"/>
  <c r="BE113" i="80"/>
  <c r="BE115" i="80"/>
  <c r="BC117" i="80"/>
  <c r="BI119" i="80"/>
  <c r="BE131" i="80"/>
  <c r="BG133" i="80"/>
  <c r="BG135" i="80"/>
  <c r="BI137" i="80"/>
  <c r="BC139" i="80"/>
  <c r="BE143" i="80"/>
  <c r="BF144" i="80"/>
  <c r="BE145" i="80"/>
  <c r="BG151" i="80"/>
  <c r="BI153" i="80"/>
  <c r="BC155" i="80"/>
  <c r="BC157" i="80"/>
  <c r="BE163" i="80"/>
  <c r="BI165" i="80"/>
  <c r="BC167" i="80"/>
  <c r="BE171" i="80"/>
  <c r="BC177" i="80"/>
  <c r="BE181" i="80"/>
  <c r="BG191" i="80"/>
  <c r="BG193" i="80"/>
  <c r="BI197" i="80"/>
  <c r="BE201" i="80"/>
  <c r="BE205" i="80"/>
  <c r="BI215" i="80"/>
  <c r="BE225" i="80"/>
  <c r="BH245" i="80"/>
  <c r="BC245" i="80"/>
  <c r="BI245" i="80"/>
  <c r="BH249" i="80"/>
  <c r="BI249" i="80"/>
  <c r="BE249" i="80"/>
  <c r="BH253" i="80"/>
  <c r="BC253" i="80"/>
  <c r="BI253" i="80"/>
  <c r="BH257" i="80"/>
  <c r="BG257" i="80"/>
  <c r="BH261" i="80"/>
  <c r="BG261" i="80"/>
  <c r="BG268" i="80"/>
  <c r="BF268" i="80"/>
  <c r="BI293" i="80"/>
  <c r="BF311" i="80"/>
  <c r="BI311" i="80"/>
  <c r="BE311" i="80"/>
  <c r="BG327" i="80"/>
  <c r="BG336" i="80"/>
  <c r="BH338" i="80"/>
  <c r="BI338" i="80"/>
  <c r="BE338" i="80"/>
  <c r="BH374" i="80"/>
  <c r="BI374" i="80"/>
  <c r="BC374" i="80"/>
  <c r="BG374" i="80"/>
  <c r="BE374" i="80"/>
  <c r="BF376" i="80"/>
  <c r="BC376" i="80"/>
  <c r="BI376" i="80"/>
  <c r="BE376" i="80"/>
  <c r="BH414" i="80"/>
  <c r="BG414" i="80"/>
  <c r="BH418" i="80"/>
  <c r="BC418" i="80"/>
  <c r="BI418" i="80"/>
  <c r="BE418" i="80"/>
  <c r="BF424" i="80"/>
  <c r="BC424" i="80"/>
  <c r="BI424" i="80"/>
  <c r="BH438" i="80"/>
  <c r="BF438" i="80"/>
  <c r="BH465" i="80"/>
  <c r="BG465" i="80"/>
  <c r="BI526" i="80"/>
  <c r="BF526" i="80"/>
  <c r="BG536" i="80"/>
  <c r="BE536" i="80"/>
  <c r="BG544" i="80"/>
  <c r="BE544" i="80"/>
  <c r="BG552" i="80"/>
  <c r="BE552" i="80"/>
  <c r="BH581" i="80"/>
  <c r="BE581" i="80"/>
  <c r="BI586" i="80"/>
  <c r="BC586" i="80"/>
  <c r="BF586" i="80"/>
  <c r="BH597" i="80"/>
  <c r="BC597" i="80"/>
  <c r="BH704" i="80"/>
  <c r="BC704" i="80"/>
  <c r="BG704" i="80"/>
  <c r="BE704" i="80"/>
  <c r="BF714" i="80"/>
  <c r="BC714" i="80"/>
  <c r="BG74" i="80"/>
  <c r="BI76" i="80"/>
  <c r="BG96" i="80"/>
  <c r="BI113" i="80"/>
  <c r="BI115" i="80"/>
  <c r="BE141" i="80"/>
  <c r="BG143" i="80"/>
  <c r="BI145" i="80"/>
  <c r="BE149" i="80"/>
  <c r="BC153" i="80"/>
  <c r="BE159" i="80"/>
  <c r="BE161" i="80"/>
  <c r="BC165" i="80"/>
  <c r="BE169" i="80"/>
  <c r="BG175" i="80"/>
  <c r="BI181" i="80"/>
  <c r="BI201" i="80"/>
  <c r="BI205" i="80"/>
  <c r="BI222" i="80"/>
  <c r="BF222" i="80"/>
  <c r="BF223" i="80"/>
  <c r="BI223" i="80"/>
  <c r="BC223" i="80"/>
  <c r="BI225" i="80"/>
  <c r="BF227" i="80"/>
  <c r="BG227" i="80"/>
  <c r="BH229" i="80"/>
  <c r="BC229" i="80"/>
  <c r="BE245" i="80"/>
  <c r="BF259" i="80"/>
  <c r="BI259" i="80"/>
  <c r="BC259" i="80"/>
  <c r="BG259" i="80"/>
  <c r="BF263" i="80"/>
  <c r="BI263" i="80"/>
  <c r="BC263" i="80"/>
  <c r="BG263" i="80"/>
  <c r="BF275" i="80"/>
  <c r="BI275" i="80"/>
  <c r="BE275" i="80"/>
  <c r="BF295" i="80"/>
  <c r="BI295" i="80"/>
  <c r="BE295" i="80"/>
  <c r="BF515" i="80"/>
  <c r="BI515" i="80"/>
  <c r="BC515" i="80"/>
  <c r="BG515" i="80"/>
  <c r="BE515" i="80"/>
  <c r="BI542" i="80"/>
  <c r="BG542" i="80"/>
  <c r="BI550" i="80"/>
  <c r="BG550" i="80"/>
  <c r="BH589" i="80"/>
  <c r="BC589" i="80"/>
  <c r="BE589" i="80"/>
  <c r="BH593" i="80"/>
  <c r="BC593" i="80"/>
  <c r="BH692" i="80"/>
  <c r="BC692" i="80"/>
  <c r="BH712" i="80"/>
  <c r="BC712" i="80"/>
  <c r="BH759" i="80"/>
  <c r="BC759" i="80"/>
  <c r="BH902" i="80"/>
  <c r="BE902" i="80"/>
  <c r="BI7" i="80"/>
  <c r="BC11" i="80"/>
  <c r="BG19" i="80"/>
  <c r="BG23" i="80"/>
  <c r="BC25" i="80"/>
  <c r="BI36" i="80"/>
  <c r="BG40" i="80"/>
  <c r="BF42" i="80"/>
  <c r="BH47" i="80"/>
  <c r="BE48" i="80"/>
  <c r="BG52" i="80"/>
  <c r="BE58" i="80"/>
  <c r="BI60" i="80"/>
  <c r="BE66" i="80"/>
  <c r="BC74" i="80"/>
  <c r="BC76" i="80"/>
  <c r="BF78" i="80"/>
  <c r="BG82" i="80"/>
  <c r="BG92" i="80"/>
  <c r="BC96" i="80"/>
  <c r="BI96" i="80"/>
  <c r="BG99" i="80"/>
  <c r="BF104" i="80"/>
  <c r="BE105" i="80"/>
  <c r="BC113" i="80"/>
  <c r="BC115" i="80"/>
  <c r="BE117" i="80"/>
  <c r="BC131" i="80"/>
  <c r="BE139" i="80"/>
  <c r="BI141" i="80"/>
  <c r="BC143" i="80"/>
  <c r="BC145" i="80"/>
  <c r="BE147" i="80"/>
  <c r="BI149" i="80"/>
  <c r="BC151" i="80"/>
  <c r="BE155" i="80"/>
  <c r="BF156" i="80"/>
  <c r="BE157" i="80"/>
  <c r="BG159" i="80"/>
  <c r="BI161" i="80"/>
  <c r="BC163" i="80"/>
  <c r="BG167" i="80"/>
  <c r="BI169" i="80"/>
  <c r="BC171" i="80"/>
  <c r="BI177" i="80"/>
  <c r="BC181" i="80"/>
  <c r="BG183" i="80"/>
  <c r="BG187" i="80"/>
  <c r="BI189" i="80"/>
  <c r="BI199" i="80"/>
  <c r="BC201" i="80"/>
  <c r="BC205" i="80"/>
  <c r="BF210" i="80"/>
  <c r="BC215" i="80"/>
  <c r="BF219" i="80"/>
  <c r="BG219" i="80"/>
  <c r="BE223" i="80"/>
  <c r="BG229" i="80"/>
  <c r="BE263" i="80"/>
  <c r="BF280" i="80"/>
  <c r="BH285" i="80"/>
  <c r="BI285" i="80"/>
  <c r="BE285" i="80"/>
  <c r="BF287" i="80"/>
  <c r="BC287" i="80"/>
  <c r="BC293" i="80"/>
  <c r="BH309" i="80"/>
  <c r="BG309" i="80"/>
  <c r="BE309" i="80"/>
  <c r="BF315" i="80"/>
  <c r="BG315" i="80"/>
  <c r="BG361" i="80"/>
  <c r="BF361" i="80"/>
  <c r="BG377" i="80"/>
  <c r="BF377" i="80"/>
  <c r="BG389" i="80"/>
  <c r="BF389" i="80"/>
  <c r="BF404" i="80"/>
  <c r="BC404" i="80"/>
  <c r="BI404" i="80"/>
  <c r="BE404" i="80"/>
  <c r="BI439" i="80"/>
  <c r="BC439" i="80"/>
  <c r="BF439" i="80"/>
  <c r="BH509" i="80"/>
  <c r="BC509" i="80"/>
  <c r="BI509" i="80"/>
  <c r="BE509" i="80"/>
  <c r="BH541" i="80"/>
  <c r="BF541" i="80"/>
  <c r="BH549" i="80"/>
  <c r="BF549" i="80"/>
  <c r="BH569" i="80"/>
  <c r="BC569" i="80"/>
  <c r="BG569" i="80"/>
  <c r="BI606" i="80"/>
  <c r="BC606" i="80"/>
  <c r="BC354" i="80"/>
  <c r="BC366" i="80"/>
  <c r="BC390" i="80"/>
  <c r="BC451" i="80"/>
  <c r="BC467" i="80"/>
  <c r="BI487" i="80"/>
  <c r="BC519" i="80"/>
  <c r="BC562" i="80"/>
  <c r="BC808" i="80"/>
  <c r="BC241" i="80"/>
  <c r="BC269" i="80"/>
  <c r="BC277" i="80"/>
  <c r="BI303" i="80"/>
  <c r="BC330" i="80"/>
  <c r="BI330" i="80"/>
  <c r="BC340" i="80"/>
  <c r="BG352" i="80"/>
  <c r="BF357" i="80"/>
  <c r="BC358" i="80"/>
  <c r="BE364" i="80"/>
  <c r="BE368" i="80"/>
  <c r="BE394" i="80"/>
  <c r="BE400" i="80"/>
  <c r="BG408" i="80"/>
  <c r="BE416" i="80"/>
  <c r="BC427" i="80"/>
  <c r="BC431" i="80"/>
  <c r="BF435" i="80"/>
  <c r="BG440" i="80"/>
  <c r="BF454" i="80"/>
  <c r="BE457" i="80"/>
  <c r="BC459" i="80"/>
  <c r="BF468" i="80"/>
  <c r="BE469" i="80"/>
  <c r="BF472" i="80"/>
  <c r="BF476" i="80"/>
  <c r="BF484" i="80"/>
  <c r="BC487" i="80"/>
  <c r="BE489" i="80"/>
  <c r="BF496" i="80"/>
  <c r="BG505" i="80"/>
  <c r="BC507" i="80"/>
  <c r="BE513" i="80"/>
  <c r="BC534" i="80"/>
  <c r="BE540" i="80"/>
  <c r="BE548" i="80"/>
  <c r="BF557" i="80"/>
  <c r="BG558" i="80"/>
  <c r="BG561" i="80"/>
  <c r="BI564" i="80"/>
  <c r="BE565" i="80"/>
  <c r="BF566" i="80"/>
  <c r="BI572" i="80"/>
  <c r="BE573" i="80"/>
  <c r="BF574" i="80"/>
  <c r="BI580" i="80"/>
  <c r="BC585" i="80"/>
  <c r="BF590" i="80"/>
  <c r="BE604" i="80"/>
  <c r="BC729" i="80"/>
  <c r="BC749" i="80"/>
  <c r="BC798" i="80"/>
  <c r="BF832" i="80"/>
  <c r="BG273" i="80"/>
  <c r="BE317" i="80"/>
  <c r="BG334" i="80"/>
  <c r="BE354" i="80"/>
  <c r="BE362" i="80"/>
  <c r="BI364" i="80"/>
  <c r="BE366" i="80"/>
  <c r="BI368" i="80"/>
  <c r="BF373" i="80"/>
  <c r="BF381" i="80"/>
  <c r="BE390" i="80"/>
  <c r="BI394" i="80"/>
  <c r="BG400" i="80"/>
  <c r="BI406" i="80"/>
  <c r="BE410" i="80"/>
  <c r="BI416" i="80"/>
  <c r="BE422" i="80"/>
  <c r="BF451" i="80"/>
  <c r="BG455" i="80"/>
  <c r="BI457" i="80"/>
  <c r="BG461" i="80"/>
  <c r="BG467" i="80"/>
  <c r="BI489" i="80"/>
  <c r="BF508" i="80"/>
  <c r="BI513" i="80"/>
  <c r="BE519" i="80"/>
  <c r="BG533" i="80"/>
  <c r="BE556" i="80"/>
  <c r="BG574" i="80"/>
  <c r="BF619" i="80"/>
  <c r="BF647" i="80"/>
  <c r="BI54" i="80"/>
  <c r="BF207" i="80"/>
  <c r="BI207" i="80"/>
  <c r="BC207" i="80"/>
  <c r="BG207" i="80"/>
  <c r="BE207" i="80"/>
  <c r="BF211" i="80"/>
  <c r="BI211" i="80"/>
  <c r="BC211" i="80"/>
  <c r="BG211" i="80"/>
  <c r="BE211" i="80"/>
  <c r="BH213" i="80"/>
  <c r="BG213" i="80"/>
  <c r="BC213" i="80"/>
  <c r="BF213" i="80"/>
  <c r="BE213" i="80"/>
  <c r="BH233" i="80"/>
  <c r="BI233" i="80"/>
  <c r="BC233" i="80"/>
  <c r="BG233" i="80"/>
  <c r="BE233" i="80"/>
  <c r="BF247" i="80"/>
  <c r="BI247" i="80"/>
  <c r="BC247" i="80"/>
  <c r="BG247" i="80"/>
  <c r="BE247" i="80"/>
  <c r="BH305" i="80"/>
  <c r="BI305" i="80"/>
  <c r="BC305" i="80"/>
  <c r="BG305" i="80"/>
  <c r="BE305" i="80"/>
  <c r="BI347" i="80"/>
  <c r="BF347" i="80"/>
  <c r="BH370" i="80"/>
  <c r="BI370" i="80"/>
  <c r="BC370" i="80"/>
  <c r="BG370" i="80"/>
  <c r="BE370" i="80"/>
  <c r="BF4" i="80"/>
  <c r="BC5" i="80"/>
  <c r="BG5" i="80"/>
  <c r="BE9" i="80"/>
  <c r="BG11" i="80"/>
  <c r="BE12" i="80"/>
  <c r="BF15" i="80"/>
  <c r="BC17" i="80"/>
  <c r="BI17" i="80"/>
  <c r="BI19" i="80"/>
  <c r="BE21" i="80"/>
  <c r="BF23" i="80"/>
  <c r="BE28" i="80"/>
  <c r="BE30" i="80"/>
  <c r="BG32" i="80"/>
  <c r="BC34" i="80"/>
  <c r="BG34" i="80"/>
  <c r="BE38" i="80"/>
  <c r="BC40" i="80"/>
  <c r="BI40" i="80"/>
  <c r="BC42" i="80"/>
  <c r="BG42" i="80"/>
  <c r="BE44" i="80"/>
  <c r="BE46" i="80"/>
  <c r="BG48" i="80"/>
  <c r="BC50" i="80"/>
  <c r="BG50" i="80"/>
  <c r="BE54" i="80"/>
  <c r="BC56" i="80"/>
  <c r="BI56" i="80"/>
  <c r="BF58" i="80"/>
  <c r="BC62" i="80"/>
  <c r="BG62" i="80"/>
  <c r="BF63" i="80"/>
  <c r="BE64" i="80"/>
  <c r="BI66" i="80"/>
  <c r="BG68" i="80"/>
  <c r="BE70" i="80"/>
  <c r="BC72" i="80"/>
  <c r="BI72" i="80"/>
  <c r="BF74" i="80"/>
  <c r="BC78" i="80"/>
  <c r="BG78" i="80"/>
  <c r="BF79" i="80"/>
  <c r="BE80" i="80"/>
  <c r="BI82" i="80"/>
  <c r="BG84" i="80"/>
  <c r="BE86" i="80"/>
  <c r="BC88" i="80"/>
  <c r="BI88" i="80"/>
  <c r="BE90" i="80"/>
  <c r="BC92" i="80"/>
  <c r="BI92" i="80"/>
  <c r="BF94" i="80"/>
  <c r="BC99" i="80"/>
  <c r="BI99" i="80"/>
  <c r="BC101" i="80"/>
  <c r="BG101" i="80"/>
  <c r="BE102" i="80"/>
  <c r="BI103" i="80"/>
  <c r="BF107" i="80"/>
  <c r="BI111" i="80"/>
  <c r="BG113" i="80"/>
  <c r="BI213" i="80"/>
  <c r="BG272" i="80"/>
  <c r="BF272" i="80"/>
  <c r="BF279" i="80"/>
  <c r="BI279" i="80"/>
  <c r="BC279" i="80"/>
  <c r="BG279" i="80"/>
  <c r="BE279" i="80"/>
  <c r="BF344" i="80"/>
  <c r="BI344" i="80"/>
  <c r="BC344" i="80"/>
  <c r="BG344" i="80"/>
  <c r="BE344" i="80"/>
  <c r="BF360" i="80"/>
  <c r="BI360" i="80"/>
  <c r="BC360" i="80"/>
  <c r="BG360" i="80"/>
  <c r="BE360" i="80"/>
  <c r="BH386" i="80"/>
  <c r="BI386" i="80"/>
  <c r="BC386" i="80"/>
  <c r="BG386" i="80"/>
  <c r="BE386" i="80"/>
  <c r="BF388" i="80"/>
  <c r="BI388" i="80"/>
  <c r="BC388" i="80"/>
  <c r="BG388" i="80"/>
  <c r="BE388" i="80"/>
  <c r="BH402" i="80"/>
  <c r="BI402" i="80"/>
  <c r="BC402" i="80"/>
  <c r="BG402" i="80"/>
  <c r="BE402" i="80"/>
  <c r="BH434" i="80"/>
  <c r="BG434" i="80"/>
  <c r="BC434" i="80"/>
  <c r="BF434" i="80"/>
  <c r="BE434" i="80"/>
  <c r="BI9" i="80"/>
  <c r="BI12" i="80"/>
  <c r="BI38" i="80"/>
  <c r="BI86" i="80"/>
  <c r="BG260" i="80"/>
  <c r="BF260" i="80"/>
  <c r="BG264" i="80"/>
  <c r="BF264" i="80"/>
  <c r="BG276" i="80"/>
  <c r="BF276" i="80"/>
  <c r="BF283" i="80"/>
  <c r="BI283" i="80"/>
  <c r="BC283" i="80"/>
  <c r="BG283" i="80"/>
  <c r="BE283" i="80"/>
  <c r="BF307" i="80"/>
  <c r="BI307" i="80"/>
  <c r="BC307" i="80"/>
  <c r="BG307" i="80"/>
  <c r="BE307" i="80"/>
  <c r="BH446" i="80"/>
  <c r="BG446" i="80"/>
  <c r="BC446" i="80"/>
  <c r="BF446" i="80"/>
  <c r="BE446" i="80"/>
  <c r="BI446" i="80"/>
  <c r="BG584" i="80"/>
  <c r="BI584" i="80"/>
  <c r="BE584" i="80"/>
  <c r="BI5" i="80"/>
  <c r="BF9" i="80"/>
  <c r="BI11" i="80"/>
  <c r="BF12" i="80"/>
  <c r="BG15" i="80"/>
  <c r="BG21" i="80"/>
  <c r="BG28" i="80"/>
  <c r="BF30" i="80"/>
  <c r="BI34" i="80"/>
  <c r="BF38" i="80"/>
  <c r="BI42" i="80"/>
  <c r="BG44" i="80"/>
  <c r="BF46" i="80"/>
  <c r="BI48" i="80"/>
  <c r="BI50" i="80"/>
  <c r="BF54" i="80"/>
  <c r="BG58" i="80"/>
  <c r="BI62" i="80"/>
  <c r="BG64" i="80"/>
  <c r="BF70" i="80"/>
  <c r="BI78" i="80"/>
  <c r="BG80" i="80"/>
  <c r="BF86" i="80"/>
  <c r="BF90" i="80"/>
  <c r="BG94" i="80"/>
  <c r="BI101" i="80"/>
  <c r="BG102" i="80"/>
  <c r="BE103" i="80"/>
  <c r="BC107" i="80"/>
  <c r="BG107" i="80"/>
  <c r="BF108" i="80"/>
  <c r="BE109" i="80"/>
  <c r="BE111" i="80"/>
  <c r="BF203" i="80"/>
  <c r="BI203" i="80"/>
  <c r="BC203" i="80"/>
  <c r="BG203" i="80"/>
  <c r="BE203" i="80"/>
  <c r="BF239" i="80"/>
  <c r="BI239" i="80"/>
  <c r="BC239" i="80"/>
  <c r="BG239" i="80"/>
  <c r="BE239" i="80"/>
  <c r="BF255" i="80"/>
  <c r="BI255" i="80"/>
  <c r="BC255" i="80"/>
  <c r="BG255" i="80"/>
  <c r="BE255" i="80"/>
  <c r="BF267" i="80"/>
  <c r="BI267" i="80"/>
  <c r="BC267" i="80"/>
  <c r="BG267" i="80"/>
  <c r="BE267" i="80"/>
  <c r="BG288" i="80"/>
  <c r="BF288" i="80"/>
  <c r="BG324" i="80"/>
  <c r="BF324" i="80"/>
  <c r="BH342" i="80"/>
  <c r="BI342" i="80"/>
  <c r="BC342" i="80"/>
  <c r="BG342" i="80"/>
  <c r="BE342" i="80"/>
  <c r="BF348" i="80"/>
  <c r="BI348" i="80"/>
  <c r="BC348" i="80"/>
  <c r="BG348" i="80"/>
  <c r="BE348" i="80"/>
  <c r="BH350" i="80"/>
  <c r="BI350" i="80"/>
  <c r="BC350" i="80"/>
  <c r="BG350" i="80"/>
  <c r="BE350" i="80"/>
  <c r="BF356" i="80"/>
  <c r="BI356" i="80"/>
  <c r="BC356" i="80"/>
  <c r="BG356" i="80"/>
  <c r="BE356" i="80"/>
  <c r="BH398" i="80"/>
  <c r="BI398" i="80"/>
  <c r="BC398" i="80"/>
  <c r="BG398" i="80"/>
  <c r="BE398" i="80"/>
  <c r="BI434" i="80"/>
  <c r="BI443" i="80"/>
  <c r="BC443" i="80"/>
  <c r="BG443" i="80"/>
  <c r="BF443" i="80"/>
  <c r="BI30" i="80"/>
  <c r="BI70" i="80"/>
  <c r="BI116" i="80"/>
  <c r="BF116" i="80"/>
  <c r="BI202" i="80"/>
  <c r="BF202" i="80"/>
  <c r="BH209" i="80"/>
  <c r="BI209" i="80"/>
  <c r="BC209" i="80"/>
  <c r="BG209" i="80"/>
  <c r="BE209" i="80"/>
  <c r="BH378" i="80"/>
  <c r="BI378" i="80"/>
  <c r="BC378" i="80"/>
  <c r="BG378" i="80"/>
  <c r="BE378" i="80"/>
  <c r="BF392" i="80"/>
  <c r="BI392" i="80"/>
  <c r="BC392" i="80"/>
  <c r="BG392" i="80"/>
  <c r="BE392" i="80"/>
  <c r="BF436" i="80"/>
  <c r="BC436" i="80"/>
  <c r="BG436" i="80"/>
  <c r="BE5" i="80"/>
  <c r="BG7" i="80"/>
  <c r="BF8" i="80"/>
  <c r="BC9" i="80"/>
  <c r="BG9" i="80"/>
  <c r="BC12" i="80"/>
  <c r="BG12" i="80"/>
  <c r="BI15" i="80"/>
  <c r="BE17" i="80"/>
  <c r="BF19" i="80"/>
  <c r="BC21" i="80"/>
  <c r="BI21" i="80"/>
  <c r="BI23" i="80"/>
  <c r="BC28" i="80"/>
  <c r="BI28" i="80"/>
  <c r="BC30" i="80"/>
  <c r="BG30" i="80"/>
  <c r="BE34" i="80"/>
  <c r="BG36" i="80"/>
  <c r="BC38" i="80"/>
  <c r="BG38" i="80"/>
  <c r="BE40" i="80"/>
  <c r="BE42" i="80"/>
  <c r="BC44" i="80"/>
  <c r="BI44" i="80"/>
  <c r="BC46" i="80"/>
  <c r="BG46" i="80"/>
  <c r="BE50" i="80"/>
  <c r="BC54" i="80"/>
  <c r="BG54" i="80"/>
  <c r="BE56" i="80"/>
  <c r="BI58" i="80"/>
  <c r="BG60" i="80"/>
  <c r="BE62" i="80"/>
  <c r="BC64" i="80"/>
  <c r="BI64" i="80"/>
  <c r="BC70" i="80"/>
  <c r="BG70" i="80"/>
  <c r="BF71" i="80"/>
  <c r="BE72" i="80"/>
  <c r="BI74" i="80"/>
  <c r="BG76" i="80"/>
  <c r="BE78" i="80"/>
  <c r="BC80" i="80"/>
  <c r="BI80" i="80"/>
  <c r="BF82" i="80"/>
  <c r="BC86" i="80"/>
  <c r="BG86" i="80"/>
  <c r="BF87" i="80"/>
  <c r="BE88" i="80"/>
  <c r="BC90" i="80"/>
  <c r="BG90" i="80"/>
  <c r="BF91" i="80"/>
  <c r="BE92" i="80"/>
  <c r="BI94" i="80"/>
  <c r="BF98" i="80"/>
  <c r="BE99" i="80"/>
  <c r="BE101" i="80"/>
  <c r="BC102" i="80"/>
  <c r="BI102" i="80"/>
  <c r="BF103" i="80"/>
  <c r="BI107" i="80"/>
  <c r="BG109" i="80"/>
  <c r="BF111" i="80"/>
  <c r="BI120" i="80"/>
  <c r="BF120" i="80"/>
  <c r="BH125" i="80"/>
  <c r="BG125" i="80"/>
  <c r="BC125" i="80"/>
  <c r="BF125" i="80"/>
  <c r="BE125" i="80"/>
  <c r="BI128" i="80"/>
  <c r="BF128" i="80"/>
  <c r="BI172" i="80"/>
  <c r="BF172" i="80"/>
  <c r="BI198" i="80"/>
  <c r="BF198" i="80"/>
  <c r="BF235" i="80"/>
  <c r="BI235" i="80"/>
  <c r="BC235" i="80"/>
  <c r="BG235" i="80"/>
  <c r="BE235" i="80"/>
  <c r="BH237" i="80"/>
  <c r="BI237" i="80"/>
  <c r="BC237" i="80"/>
  <c r="BG237" i="80"/>
  <c r="BE237" i="80"/>
  <c r="BF251" i="80"/>
  <c r="BI251" i="80"/>
  <c r="BC251" i="80"/>
  <c r="BG251" i="80"/>
  <c r="BE251" i="80"/>
  <c r="BF396" i="80"/>
  <c r="BI396" i="80"/>
  <c r="BC396" i="80"/>
  <c r="BG396" i="80"/>
  <c r="BE396" i="80"/>
  <c r="BF420" i="80"/>
  <c r="BI420" i="80"/>
  <c r="BC420" i="80"/>
  <c r="BG420" i="80"/>
  <c r="BE420" i="80"/>
  <c r="BH426" i="80"/>
  <c r="BC426" i="80"/>
  <c r="BI426" i="80"/>
  <c r="BE426" i="80"/>
  <c r="BF471" i="80"/>
  <c r="BI471" i="80"/>
  <c r="BC471" i="80"/>
  <c r="BG471" i="80"/>
  <c r="BE471" i="80"/>
  <c r="BH473" i="80"/>
  <c r="BI473" i="80"/>
  <c r="BC473" i="80"/>
  <c r="BG473" i="80"/>
  <c r="BE473" i="80"/>
  <c r="BF475" i="80"/>
  <c r="BI475" i="80"/>
  <c r="BC475" i="80"/>
  <c r="BG475" i="80"/>
  <c r="BE475" i="80"/>
  <c r="BH477" i="80"/>
  <c r="BI477" i="80"/>
  <c r="BC477" i="80"/>
  <c r="BG477" i="80"/>
  <c r="BE477" i="80"/>
  <c r="BF479" i="80"/>
  <c r="BI479" i="80"/>
  <c r="BC479" i="80"/>
  <c r="BG479" i="80"/>
  <c r="BE479" i="80"/>
  <c r="BH481" i="80"/>
  <c r="BI481" i="80"/>
  <c r="BC481" i="80"/>
  <c r="BG481" i="80"/>
  <c r="BE481" i="80"/>
  <c r="BF483" i="80"/>
  <c r="BI483" i="80"/>
  <c r="BC483" i="80"/>
  <c r="BG483" i="80"/>
  <c r="BE483" i="80"/>
  <c r="BH485" i="80"/>
  <c r="BI485" i="80"/>
  <c r="BC485" i="80"/>
  <c r="BG485" i="80"/>
  <c r="BE485" i="80"/>
  <c r="BH488" i="80"/>
  <c r="BF488" i="80"/>
  <c r="BH493" i="80"/>
  <c r="BI493" i="80"/>
  <c r="BC493" i="80"/>
  <c r="BG493" i="80"/>
  <c r="BE493" i="80"/>
  <c r="BF495" i="80"/>
  <c r="BI495" i="80"/>
  <c r="BC495" i="80"/>
  <c r="BG495" i="80"/>
  <c r="BE495" i="80"/>
  <c r="BH497" i="80"/>
  <c r="BI497" i="80"/>
  <c r="BC497" i="80"/>
  <c r="BG497" i="80"/>
  <c r="BE497" i="80"/>
  <c r="BF499" i="80"/>
  <c r="BI499" i="80"/>
  <c r="BC499" i="80"/>
  <c r="BG499" i="80"/>
  <c r="BE499" i="80"/>
  <c r="BF527" i="80"/>
  <c r="BG527" i="80"/>
  <c r="BG119" i="80"/>
  <c r="BC121" i="80"/>
  <c r="BG121" i="80"/>
  <c r="BG127" i="80"/>
  <c r="BG129" i="80"/>
  <c r="BF131" i="80"/>
  <c r="BI135" i="80"/>
  <c r="BG137" i="80"/>
  <c r="BF139" i="80"/>
  <c r="BI143" i="80"/>
  <c r="BG145" i="80"/>
  <c r="BF147" i="80"/>
  <c r="BI151" i="80"/>
  <c r="BG153" i="80"/>
  <c r="BF155" i="80"/>
  <c r="BI159" i="80"/>
  <c r="BG161" i="80"/>
  <c r="BF163" i="80"/>
  <c r="BI167" i="80"/>
  <c r="BG169" i="80"/>
  <c r="BG171" i="80"/>
  <c r="BC173" i="80"/>
  <c r="BI173" i="80"/>
  <c r="BI175" i="80"/>
  <c r="BC179" i="80"/>
  <c r="BI179" i="80"/>
  <c r="BC183" i="80"/>
  <c r="BI183" i="80"/>
  <c r="BC191" i="80"/>
  <c r="BI191" i="80"/>
  <c r="BC193" i="80"/>
  <c r="BI193" i="80"/>
  <c r="BG197" i="80"/>
  <c r="BG199" i="80"/>
  <c r="BG201" i="80"/>
  <c r="BI217" i="80"/>
  <c r="BC219" i="80"/>
  <c r="BI219" i="80"/>
  <c r="BC221" i="80"/>
  <c r="BI221" i="80"/>
  <c r="BC227" i="80"/>
  <c r="BI227" i="80"/>
  <c r="BI229" i="80"/>
  <c r="BG231" i="80"/>
  <c r="BG241" i="80"/>
  <c r="BC243" i="80"/>
  <c r="BI243" i="80"/>
  <c r="BG249" i="80"/>
  <c r="BG253" i="80"/>
  <c r="BC257" i="80"/>
  <c r="BI257" i="80"/>
  <c r="BC261" i="80"/>
  <c r="BI261" i="80"/>
  <c r="BG269" i="80"/>
  <c r="BG271" i="80"/>
  <c r="BC273" i="80"/>
  <c r="BI273" i="80"/>
  <c r="BG275" i="80"/>
  <c r="BG277" i="80"/>
  <c r="BG281" i="80"/>
  <c r="BG285" i="80"/>
  <c r="BG287" i="80"/>
  <c r="BC289" i="80"/>
  <c r="BI289" i="80"/>
  <c r="BC291" i="80"/>
  <c r="BI291" i="80"/>
  <c r="BG299" i="80"/>
  <c r="BG311" i="80"/>
  <c r="BC315" i="80"/>
  <c r="BI315" i="80"/>
  <c r="BG321" i="80"/>
  <c r="BC325" i="80"/>
  <c r="BI325" i="80"/>
  <c r="BC327" i="80"/>
  <c r="BI327" i="80"/>
  <c r="BG332" i="80"/>
  <c r="BC334" i="80"/>
  <c r="BI334" i="80"/>
  <c r="BI336" i="80"/>
  <c r="BG346" i="80"/>
  <c r="BC352" i="80"/>
  <c r="BI352" i="80"/>
  <c r="BG358" i="80"/>
  <c r="BG362" i="80"/>
  <c r="BG364" i="80"/>
  <c r="BC372" i="80"/>
  <c r="BI372" i="80"/>
  <c r="BC380" i="80"/>
  <c r="BI380" i="80"/>
  <c r="BG390" i="80"/>
  <c r="BG394" i="80"/>
  <c r="BI408" i="80"/>
  <c r="BC414" i="80"/>
  <c r="BI414" i="80"/>
  <c r="BC428" i="80"/>
  <c r="BF430" i="80"/>
  <c r="BC432" i="80"/>
  <c r="BG435" i="80"/>
  <c r="BC438" i="80"/>
  <c r="BG438" i="80"/>
  <c r="BI442" i="80"/>
  <c r="BF491" i="80"/>
  <c r="BI491" i="80"/>
  <c r="BC491" i="80"/>
  <c r="BG491" i="80"/>
  <c r="BE491" i="80"/>
  <c r="BG532" i="80"/>
  <c r="BI532" i="80"/>
  <c r="BE532" i="80"/>
  <c r="BH537" i="80"/>
  <c r="BG537" i="80"/>
  <c r="BC537" i="80"/>
  <c r="BF537" i="80"/>
  <c r="BE537" i="80"/>
  <c r="BI538" i="80"/>
  <c r="BC538" i="80"/>
  <c r="BG538" i="80"/>
  <c r="BF538" i="80"/>
  <c r="BG568" i="80"/>
  <c r="BI568" i="80"/>
  <c r="BE568" i="80"/>
  <c r="BI121" i="80"/>
  <c r="BG131" i="80"/>
  <c r="BG139" i="80"/>
  <c r="BC147" i="80"/>
  <c r="BG147" i="80"/>
  <c r="BE151" i="80"/>
  <c r="BG163" i="80"/>
  <c r="BE167" i="80"/>
  <c r="BI171" i="80"/>
  <c r="BE177" i="80"/>
  <c r="BE215" i="80"/>
  <c r="BE217" i="80"/>
  <c r="BF234" i="80"/>
  <c r="BF238" i="80"/>
  <c r="BI241" i="80"/>
  <c r="BI287" i="80"/>
  <c r="BF343" i="80"/>
  <c r="BI346" i="80"/>
  <c r="BE382" i="80"/>
  <c r="BF397" i="80"/>
  <c r="BE406" i="80"/>
  <c r="BE424" i="80"/>
  <c r="BI438" i="80"/>
  <c r="BE442" i="80"/>
  <c r="BH529" i="80"/>
  <c r="BG529" i="80"/>
  <c r="BC529" i="80"/>
  <c r="BF529" i="80"/>
  <c r="BE529" i="80"/>
  <c r="BI537" i="80"/>
  <c r="BH545" i="80"/>
  <c r="BG545" i="80"/>
  <c r="BC545" i="80"/>
  <c r="BF545" i="80"/>
  <c r="BE545" i="80"/>
  <c r="BI546" i="80"/>
  <c r="BC546" i="80"/>
  <c r="BG546" i="80"/>
  <c r="BF546" i="80"/>
  <c r="BG560" i="80"/>
  <c r="BI560" i="80"/>
  <c r="BE560" i="80"/>
  <c r="BG576" i="80"/>
  <c r="BI576" i="80"/>
  <c r="BE576" i="80"/>
  <c r="BG115" i="80"/>
  <c r="BG117" i="80"/>
  <c r="BE121" i="80"/>
  <c r="BG123" i="80"/>
  <c r="BF124" i="80"/>
  <c r="BI131" i="80"/>
  <c r="BF135" i="80"/>
  <c r="BI139" i="80"/>
  <c r="BG141" i="80"/>
  <c r="BF143" i="80"/>
  <c r="BI147" i="80"/>
  <c r="BG149" i="80"/>
  <c r="BF151" i="80"/>
  <c r="BI155" i="80"/>
  <c r="BG157" i="80"/>
  <c r="BF159" i="80"/>
  <c r="BI163" i="80"/>
  <c r="BG165" i="80"/>
  <c r="BF167" i="80"/>
  <c r="BE173" i="80"/>
  <c r="BE175" i="80"/>
  <c r="BG177" i="80"/>
  <c r="BF178" i="80"/>
  <c r="BE179" i="80"/>
  <c r="BG181" i="80"/>
  <c r="BF182" i="80"/>
  <c r="BE183" i="80"/>
  <c r="BG185" i="80"/>
  <c r="BF186" i="80"/>
  <c r="BG189" i="80"/>
  <c r="BE191" i="80"/>
  <c r="BE193" i="80"/>
  <c r="BG205" i="80"/>
  <c r="BF206" i="80"/>
  <c r="BF214" i="80"/>
  <c r="BG215" i="80"/>
  <c r="BF217" i="80"/>
  <c r="BE219" i="80"/>
  <c r="BE221" i="80"/>
  <c r="BG225" i="80"/>
  <c r="BF226" i="80"/>
  <c r="BE227" i="80"/>
  <c r="BE229" i="80"/>
  <c r="BE243" i="80"/>
  <c r="BG245" i="80"/>
  <c r="BE257" i="80"/>
  <c r="BE261" i="80"/>
  <c r="BE273" i="80"/>
  <c r="BE289" i="80"/>
  <c r="BE291" i="80"/>
  <c r="BG295" i="80"/>
  <c r="BG313" i="80"/>
  <c r="BE315" i="80"/>
  <c r="BG317" i="80"/>
  <c r="BE325" i="80"/>
  <c r="BE327" i="80"/>
  <c r="BE334" i="80"/>
  <c r="BE336" i="80"/>
  <c r="BG338" i="80"/>
  <c r="BG340" i="80"/>
  <c r="BF341" i="80"/>
  <c r="BE352" i="80"/>
  <c r="BG354" i="80"/>
  <c r="BG366" i="80"/>
  <c r="BG368" i="80"/>
  <c r="BF369" i="80"/>
  <c r="BE372" i="80"/>
  <c r="BG376" i="80"/>
  <c r="BE380" i="80"/>
  <c r="BG382" i="80"/>
  <c r="BG384" i="80"/>
  <c r="BF385" i="80"/>
  <c r="BF401" i="80"/>
  <c r="BG404" i="80"/>
  <c r="BF405" i="80"/>
  <c r="BG406" i="80"/>
  <c r="BE408" i="80"/>
  <c r="BG410" i="80"/>
  <c r="BG412" i="80"/>
  <c r="BE414" i="80"/>
  <c r="BG416" i="80"/>
  <c r="BG418" i="80"/>
  <c r="BF419" i="80"/>
  <c r="BG422" i="80"/>
  <c r="BF423" i="80"/>
  <c r="BG424" i="80"/>
  <c r="BG427" i="80"/>
  <c r="BG428" i="80"/>
  <c r="BG431" i="80"/>
  <c r="BG432" i="80"/>
  <c r="BE438" i="80"/>
  <c r="BG439" i="80"/>
  <c r="BF442" i="80"/>
  <c r="BF448" i="80"/>
  <c r="BC448" i="80"/>
  <c r="BG448" i="80"/>
  <c r="BH460" i="80"/>
  <c r="BF460" i="80"/>
  <c r="BH501" i="80"/>
  <c r="BI501" i="80"/>
  <c r="BC501" i="80"/>
  <c r="BG501" i="80"/>
  <c r="BE501" i="80"/>
  <c r="BH521" i="80"/>
  <c r="BI521" i="80"/>
  <c r="BC521" i="80"/>
  <c r="BG521" i="80"/>
  <c r="BE521" i="80"/>
  <c r="BF523" i="80"/>
  <c r="BI523" i="80"/>
  <c r="BC523" i="80"/>
  <c r="BG523" i="80"/>
  <c r="BE523" i="80"/>
  <c r="BH525" i="80"/>
  <c r="BI525" i="80"/>
  <c r="BC525" i="80"/>
  <c r="BG525" i="80"/>
  <c r="BE525" i="80"/>
  <c r="BI529" i="80"/>
  <c r="BI545" i="80"/>
  <c r="BH553" i="80"/>
  <c r="BG553" i="80"/>
  <c r="BC553" i="80"/>
  <c r="BF553" i="80"/>
  <c r="BE553" i="80"/>
  <c r="BI554" i="80"/>
  <c r="BC554" i="80"/>
  <c r="BG554" i="80"/>
  <c r="BF554" i="80"/>
  <c r="BC444" i="80"/>
  <c r="BG447" i="80"/>
  <c r="BC450" i="80"/>
  <c r="BG450" i="80"/>
  <c r="BC455" i="80"/>
  <c r="BI455" i="80"/>
  <c r="BG457" i="80"/>
  <c r="BG459" i="80"/>
  <c r="BC461" i="80"/>
  <c r="BI461" i="80"/>
  <c r="BC463" i="80"/>
  <c r="BI463" i="80"/>
  <c r="BC465" i="80"/>
  <c r="BI465" i="80"/>
  <c r="BI467" i="80"/>
  <c r="BG469" i="80"/>
  <c r="BG487" i="80"/>
  <c r="BG489" i="80"/>
  <c r="BC503" i="80"/>
  <c r="BI503" i="80"/>
  <c r="BC505" i="80"/>
  <c r="BI505" i="80"/>
  <c r="BI507" i="80"/>
  <c r="BG530" i="80"/>
  <c r="BI533" i="80"/>
  <c r="BI536" i="80"/>
  <c r="BC541" i="80"/>
  <c r="BG541" i="80"/>
  <c r="BC542" i="80"/>
  <c r="BI544" i="80"/>
  <c r="BC549" i="80"/>
  <c r="BG549" i="80"/>
  <c r="BC550" i="80"/>
  <c r="BI552" i="80"/>
  <c r="BC557" i="80"/>
  <c r="BG557" i="80"/>
  <c r="BC558" i="80"/>
  <c r="BI561" i="80"/>
  <c r="BF565" i="80"/>
  <c r="BG566" i="80"/>
  <c r="BI569" i="80"/>
  <c r="BF573" i="80"/>
  <c r="BI577" i="80"/>
  <c r="BF581" i="80"/>
  <c r="BG582" i="80"/>
  <c r="BI585" i="80"/>
  <c r="BF589" i="80"/>
  <c r="BG590" i="80"/>
  <c r="BI592" i="80"/>
  <c r="BI450" i="80"/>
  <c r="BE453" i="80"/>
  <c r="BI459" i="80"/>
  <c r="BI469" i="80"/>
  <c r="BF492" i="80"/>
  <c r="BF500" i="80"/>
  <c r="BC530" i="80"/>
  <c r="BE533" i="80"/>
  <c r="BI541" i="80"/>
  <c r="BI549" i="80"/>
  <c r="BI557" i="80"/>
  <c r="BE561" i="80"/>
  <c r="BF562" i="80"/>
  <c r="BG565" i="80"/>
  <c r="BC566" i="80"/>
  <c r="BE569" i="80"/>
  <c r="BG573" i="80"/>
  <c r="BC574" i="80"/>
  <c r="BE577" i="80"/>
  <c r="BF578" i="80"/>
  <c r="BC581" i="80"/>
  <c r="BG581" i="80"/>
  <c r="BC582" i="80"/>
  <c r="BE585" i="80"/>
  <c r="BG589" i="80"/>
  <c r="BG444" i="80"/>
  <c r="BE450" i="80"/>
  <c r="BG453" i="80"/>
  <c r="BE455" i="80"/>
  <c r="BE461" i="80"/>
  <c r="BE463" i="80"/>
  <c r="BE465" i="80"/>
  <c r="BE467" i="80"/>
  <c r="BE503" i="80"/>
  <c r="BE505" i="80"/>
  <c r="BE507" i="80"/>
  <c r="BG509" i="80"/>
  <c r="BG511" i="80"/>
  <c r="BF512" i="80"/>
  <c r="BG513" i="80"/>
  <c r="BF516" i="80"/>
  <c r="BG517" i="80"/>
  <c r="BG519" i="80"/>
  <c r="BF520" i="80"/>
  <c r="BF533" i="80"/>
  <c r="BG534" i="80"/>
  <c r="BI540" i="80"/>
  <c r="BE541" i="80"/>
  <c r="BF542" i="80"/>
  <c r="BI548" i="80"/>
  <c r="BE549" i="80"/>
  <c r="BF550" i="80"/>
  <c r="BI556" i="80"/>
  <c r="BE557" i="80"/>
  <c r="BF558" i="80"/>
  <c r="BF561" i="80"/>
  <c r="BG562" i="80"/>
  <c r="BE564" i="80"/>
  <c r="BI565" i="80"/>
  <c r="BF569" i="80"/>
  <c r="BG570" i="80"/>
  <c r="BE572" i="80"/>
  <c r="BI573" i="80"/>
  <c r="BF577" i="80"/>
  <c r="BG578" i="80"/>
  <c r="BE580" i="80"/>
  <c r="BI581" i="80"/>
  <c r="BF585" i="80"/>
  <c r="BG586" i="80"/>
  <c r="BE588" i="80"/>
  <c r="BI589" i="80"/>
  <c r="BI593" i="80"/>
  <c r="BE596" i="80"/>
  <c r="BI597" i="80"/>
  <c r="BE600" i="80"/>
  <c r="BI601" i="80"/>
  <c r="BF605" i="80"/>
  <c r="BG606" i="80"/>
  <c r="BE608" i="80"/>
  <c r="BI609" i="80"/>
  <c r="BI614" i="80"/>
  <c r="BE618" i="80"/>
  <c r="BG619" i="80"/>
  <c r="BH620" i="80"/>
  <c r="BF623" i="80"/>
  <c r="BI625" i="80"/>
  <c r="BF626" i="80"/>
  <c r="BG627" i="80"/>
  <c r="BE630" i="80"/>
  <c r="BC631" i="80"/>
  <c r="BC632" i="80"/>
  <c r="BE634" i="80"/>
  <c r="BC635" i="80"/>
  <c r="BE638" i="80"/>
  <c r="BC639" i="80"/>
  <c r="BF642" i="80"/>
  <c r="BF646" i="80"/>
  <c r="BC648" i="80"/>
  <c r="BE650" i="80"/>
  <c r="BG651" i="80"/>
  <c r="BG655" i="80"/>
  <c r="BG656" i="80"/>
  <c r="BG659" i="80"/>
  <c r="BG663" i="80"/>
  <c r="BG667" i="80"/>
  <c r="BE670" i="80"/>
  <c r="BC671" i="80"/>
  <c r="BC672" i="80"/>
  <c r="BF674" i="80"/>
  <c r="BI675" i="80"/>
  <c r="BF679" i="80"/>
  <c r="BG680" i="80"/>
  <c r="BI682" i="80"/>
  <c r="BF683" i="80"/>
  <c r="BI686" i="80"/>
  <c r="BF687" i="80"/>
  <c r="BE690" i="80"/>
  <c r="BG692" i="80"/>
  <c r="BE696" i="80"/>
  <c r="BG698" i="80"/>
  <c r="BC700" i="80"/>
  <c r="BI700" i="80"/>
  <c r="BE702" i="80"/>
  <c r="BE708" i="80"/>
  <c r="BE710" i="80"/>
  <c r="BE712" i="80"/>
  <c r="BE714" i="80"/>
  <c r="BE716" i="80"/>
  <c r="BE718" i="80"/>
  <c r="BE720" i="80"/>
  <c r="BG722" i="80"/>
  <c r="BG724" i="80"/>
  <c r="BF725" i="80"/>
  <c r="BG726" i="80"/>
  <c r="BE729" i="80"/>
  <c r="BE733" i="80"/>
  <c r="BC735" i="80"/>
  <c r="BI735" i="80"/>
  <c r="BG737" i="80"/>
  <c r="BF738" i="80"/>
  <c r="BG739" i="80"/>
  <c r="BG741" i="80"/>
  <c r="BF742" i="80"/>
  <c r="BI743" i="80"/>
  <c r="BC745" i="80"/>
  <c r="BI745" i="80"/>
  <c r="BI749" i="80"/>
  <c r="BI751" i="80"/>
  <c r="BG753" i="80"/>
  <c r="BF754" i="80"/>
  <c r="BC755" i="80"/>
  <c r="BI755" i="80"/>
  <c r="BI757" i="80"/>
  <c r="BE593" i="80"/>
  <c r="BG594" i="80"/>
  <c r="BI596" i="80"/>
  <c r="BE597" i="80"/>
  <c r="BG598" i="80"/>
  <c r="BI600" i="80"/>
  <c r="BE601" i="80"/>
  <c r="BF602" i="80"/>
  <c r="BC605" i="80"/>
  <c r="BG605" i="80"/>
  <c r="BI608" i="80"/>
  <c r="BE609" i="80"/>
  <c r="BF610" i="80"/>
  <c r="BF615" i="80"/>
  <c r="BF618" i="80"/>
  <c r="BC619" i="80"/>
  <c r="BC620" i="80"/>
  <c r="BE622" i="80"/>
  <c r="BI626" i="80"/>
  <c r="BC628" i="80"/>
  <c r="BF630" i="80"/>
  <c r="BF634" i="80"/>
  <c r="BC636" i="80"/>
  <c r="BF638" i="80"/>
  <c r="BI642" i="80"/>
  <c r="BF643" i="80"/>
  <c r="BG644" i="80"/>
  <c r="BI646" i="80"/>
  <c r="BF650" i="80"/>
  <c r="BC651" i="80"/>
  <c r="BC652" i="80"/>
  <c r="BE654" i="80"/>
  <c r="BC655" i="80"/>
  <c r="BE658" i="80"/>
  <c r="BC659" i="80"/>
  <c r="BC660" i="80"/>
  <c r="BE662" i="80"/>
  <c r="BC663" i="80"/>
  <c r="BC664" i="80"/>
  <c r="BE666" i="80"/>
  <c r="BC667" i="80"/>
  <c r="BC668" i="80"/>
  <c r="BF670" i="80"/>
  <c r="BI674" i="80"/>
  <c r="BE675" i="80"/>
  <c r="BC676" i="80"/>
  <c r="BE678" i="80"/>
  <c r="BG679" i="80"/>
  <c r="BG683" i="80"/>
  <c r="BG684" i="80"/>
  <c r="BG687" i="80"/>
  <c r="BG690" i="80"/>
  <c r="BI692" i="80"/>
  <c r="BF693" i="80"/>
  <c r="BE694" i="80"/>
  <c r="BG696" i="80"/>
  <c r="BI698" i="80"/>
  <c r="BG702" i="80"/>
  <c r="BF708" i="80"/>
  <c r="BG710" i="80"/>
  <c r="BG712" i="80"/>
  <c r="BF713" i="80"/>
  <c r="BG714" i="80"/>
  <c r="BG716" i="80"/>
  <c r="BF717" i="80"/>
  <c r="BG718" i="80"/>
  <c r="BG720" i="80"/>
  <c r="BF721" i="80"/>
  <c r="BI722" i="80"/>
  <c r="BI724" i="80"/>
  <c r="BC726" i="80"/>
  <c r="BI726" i="80"/>
  <c r="BE727" i="80"/>
  <c r="BG729" i="80"/>
  <c r="BE731" i="80"/>
  <c r="BF733" i="80"/>
  <c r="BC737" i="80"/>
  <c r="BI737" i="80"/>
  <c r="BC739" i="80"/>
  <c r="BI739" i="80"/>
  <c r="BI741" i="80"/>
  <c r="BE747" i="80"/>
  <c r="BI753" i="80"/>
  <c r="BE759" i="80"/>
  <c r="BE761" i="80"/>
  <c r="BF593" i="80"/>
  <c r="BF597" i="80"/>
  <c r="BF601" i="80"/>
  <c r="BG602" i="80"/>
  <c r="BI605" i="80"/>
  <c r="BF609" i="80"/>
  <c r="BG610" i="80"/>
  <c r="BE612" i="80"/>
  <c r="BH613" i="80"/>
  <c r="BE614" i="80"/>
  <c r="BG615" i="80"/>
  <c r="BI618" i="80"/>
  <c r="BE621" i="80"/>
  <c r="BF622" i="80"/>
  <c r="BE625" i="80"/>
  <c r="BE627" i="80"/>
  <c r="BI630" i="80"/>
  <c r="BF631" i="80"/>
  <c r="BG632" i="80"/>
  <c r="BI634" i="80"/>
  <c r="BF635" i="80"/>
  <c r="BI638" i="80"/>
  <c r="BF639" i="80"/>
  <c r="BG643" i="80"/>
  <c r="BG647" i="80"/>
  <c r="BG648" i="80"/>
  <c r="BI650" i="80"/>
  <c r="BF654" i="80"/>
  <c r="BF658" i="80"/>
  <c r="BF662" i="80"/>
  <c r="BF666" i="80"/>
  <c r="BI670" i="80"/>
  <c r="BF671" i="80"/>
  <c r="BG672" i="80"/>
  <c r="BF675" i="80"/>
  <c r="BF678" i="80"/>
  <c r="BC680" i="80"/>
  <c r="BE682" i="80"/>
  <c r="BE686" i="80"/>
  <c r="BC687" i="80"/>
  <c r="BC690" i="80"/>
  <c r="BI690" i="80"/>
  <c r="BG694" i="80"/>
  <c r="BI696" i="80"/>
  <c r="BE700" i="80"/>
  <c r="BC702" i="80"/>
  <c r="BI702" i="80"/>
  <c r="BF705" i="80"/>
  <c r="BC708" i="80"/>
  <c r="BG708" i="80"/>
  <c r="BF709" i="80"/>
  <c r="BI710" i="80"/>
  <c r="BI712" i="80"/>
  <c r="BI714" i="80"/>
  <c r="BI716" i="80"/>
  <c r="BI718" i="80"/>
  <c r="BI720" i="80"/>
  <c r="BG727" i="80"/>
  <c r="BI729" i="80"/>
  <c r="BG731" i="80"/>
  <c r="BC733" i="80"/>
  <c r="BG733" i="80"/>
  <c r="BE735" i="80"/>
  <c r="BE743" i="80"/>
  <c r="BE745" i="80"/>
  <c r="BG747" i="80"/>
  <c r="BE749" i="80"/>
  <c r="BE751" i="80"/>
  <c r="BE755" i="80"/>
  <c r="BG759" i="80"/>
  <c r="BG761" i="80"/>
  <c r="BF762" i="80"/>
  <c r="BG593" i="80"/>
  <c r="BC594" i="80"/>
  <c r="BG597" i="80"/>
  <c r="BC598" i="80"/>
  <c r="BC601" i="80"/>
  <c r="BG601" i="80"/>
  <c r="BC602" i="80"/>
  <c r="BI604" i="80"/>
  <c r="BE605" i="80"/>
  <c r="BF606" i="80"/>
  <c r="BC609" i="80"/>
  <c r="BG609" i="80"/>
  <c r="BC610" i="80"/>
  <c r="BI612" i="80"/>
  <c r="BF614" i="80"/>
  <c r="BC615" i="80"/>
  <c r="BI622" i="80"/>
  <c r="BE626" i="80"/>
  <c r="BF627" i="80"/>
  <c r="BG631" i="80"/>
  <c r="BG635" i="80"/>
  <c r="BG636" i="80"/>
  <c r="BG639" i="80"/>
  <c r="BE642" i="80"/>
  <c r="BC643" i="80"/>
  <c r="BC644" i="80"/>
  <c r="BE646" i="80"/>
  <c r="BC647" i="80"/>
  <c r="BF651" i="80"/>
  <c r="BG652" i="80"/>
  <c r="BI654" i="80"/>
  <c r="BF655" i="80"/>
  <c r="BI658" i="80"/>
  <c r="BF659" i="80"/>
  <c r="BG660" i="80"/>
  <c r="BI662" i="80"/>
  <c r="BF663" i="80"/>
  <c r="BG664" i="80"/>
  <c r="BI666" i="80"/>
  <c r="BF667" i="80"/>
  <c r="BG668" i="80"/>
  <c r="BG671" i="80"/>
  <c r="BE674" i="80"/>
  <c r="BC675" i="80"/>
  <c r="BG675" i="80"/>
  <c r="BG676" i="80"/>
  <c r="BI678" i="80"/>
  <c r="BE679" i="80"/>
  <c r="BF682" i="80"/>
  <c r="BC684" i="80"/>
  <c r="BE692" i="80"/>
  <c r="BI694" i="80"/>
  <c r="BE698" i="80"/>
  <c r="BG700" i="80"/>
  <c r="BI704" i="80"/>
  <c r="BI708" i="80"/>
  <c r="BE722" i="80"/>
  <c r="BE724" i="80"/>
  <c r="BE726" i="80"/>
  <c r="BI727" i="80"/>
  <c r="BC731" i="80"/>
  <c r="BI731" i="80"/>
  <c r="BI733" i="80"/>
  <c r="BG735" i="80"/>
  <c r="BE737" i="80"/>
  <c r="BE739" i="80"/>
  <c r="BE741" i="80"/>
  <c r="BG743" i="80"/>
  <c r="BG745" i="80"/>
  <c r="BF746" i="80"/>
  <c r="BI747" i="80"/>
  <c r="BG749" i="80"/>
  <c r="BF750" i="80"/>
  <c r="BG751" i="80"/>
  <c r="BE753" i="80"/>
  <c r="BG755" i="80"/>
  <c r="BG757" i="80"/>
  <c r="BF758" i="80"/>
  <c r="BI759" i="80"/>
  <c r="BC761" i="80"/>
  <c r="BI761" i="80"/>
  <c r="BI763" i="80"/>
  <c r="BH764" i="80"/>
  <c r="BI765" i="80"/>
  <c r="BF766" i="80"/>
  <c r="BC767" i="80"/>
  <c r="BI770" i="80"/>
  <c r="BE771" i="80"/>
  <c r="BI774" i="80"/>
  <c r="BF775" i="80"/>
  <c r="BG776" i="80"/>
  <c r="BG779" i="80"/>
  <c r="BG783" i="80"/>
  <c r="BG787" i="80"/>
  <c r="BE790" i="80"/>
  <c r="BC791" i="80"/>
  <c r="BC792" i="80"/>
  <c r="BE794" i="80"/>
  <c r="BC795" i="80"/>
  <c r="BE799" i="80"/>
  <c r="BF800" i="80"/>
  <c r="BH801" i="80"/>
  <c r="BH802" i="80"/>
  <c r="BE803" i="80"/>
  <c r="BG804" i="80"/>
  <c r="BE806" i="80"/>
  <c r="BF808" i="80"/>
  <c r="BE810" i="80"/>
  <c r="BE811" i="80"/>
  <c r="BG812" i="80"/>
  <c r="BE814" i="80"/>
  <c r="BE815" i="80"/>
  <c r="BG816" i="80"/>
  <c r="BI818" i="80"/>
  <c r="BE819" i="80"/>
  <c r="BI821" i="80"/>
  <c r="BC823" i="80"/>
  <c r="BG823" i="80"/>
  <c r="BE827" i="80"/>
  <c r="BG829" i="80"/>
  <c r="BE831" i="80"/>
  <c r="BI835" i="80"/>
  <c r="BG837" i="80"/>
  <c r="BE839" i="80"/>
  <c r="BE841" i="80"/>
  <c r="BE843" i="80"/>
  <c r="BC845" i="80"/>
  <c r="BI845" i="80"/>
  <c r="BG849" i="80"/>
  <c r="BF850" i="80"/>
  <c r="BG851" i="80"/>
  <c r="BE853" i="80"/>
  <c r="BC855" i="80"/>
  <c r="BG855" i="80"/>
  <c r="BI857" i="80"/>
  <c r="BF858" i="80"/>
  <c r="BC859" i="80"/>
  <c r="BG859" i="80"/>
  <c r="BC860" i="80"/>
  <c r="BH861" i="80"/>
  <c r="BC863" i="80"/>
  <c r="BG863" i="80"/>
  <c r="BI867" i="80"/>
  <c r="BH868" i="80"/>
  <c r="BF870" i="80"/>
  <c r="BI874" i="80"/>
  <c r="BF875" i="80"/>
  <c r="BE877" i="80"/>
  <c r="BC878" i="80"/>
  <c r="BG878" i="80"/>
  <c r="BC879" i="80"/>
  <c r="BI882" i="80"/>
  <c r="BF883" i="80"/>
  <c r="BC885" i="80"/>
  <c r="BG885" i="80"/>
  <c r="BI889" i="80"/>
  <c r="BC891" i="80"/>
  <c r="BE893" i="80"/>
  <c r="BG894" i="80"/>
  <c r="BG895" i="80"/>
  <c r="BG898" i="80"/>
  <c r="BE904" i="80"/>
  <c r="BI906" i="80"/>
  <c r="BI909" i="80"/>
  <c r="BC764" i="80"/>
  <c r="BI766" i="80"/>
  <c r="BF771" i="80"/>
  <c r="BG775" i="80"/>
  <c r="BE778" i="80"/>
  <c r="BC779" i="80"/>
  <c r="BC780" i="80"/>
  <c r="BE782" i="80"/>
  <c r="BC783" i="80"/>
  <c r="BC784" i="80"/>
  <c r="BE786" i="80"/>
  <c r="BC787" i="80"/>
  <c r="BC788" i="80"/>
  <c r="BF790" i="80"/>
  <c r="BF794" i="80"/>
  <c r="BE798" i="80"/>
  <c r="BF799" i="80"/>
  <c r="BG800" i="80"/>
  <c r="BI802" i="80"/>
  <c r="BF803" i="80"/>
  <c r="BC804" i="80"/>
  <c r="BH806" i="80"/>
  <c r="BE807" i="80"/>
  <c r="BG808" i="80"/>
  <c r="BI810" i="80"/>
  <c r="BF811" i="80"/>
  <c r="BC812" i="80"/>
  <c r="BI814" i="80"/>
  <c r="BF815" i="80"/>
  <c r="BF819" i="80"/>
  <c r="BI823" i="80"/>
  <c r="BE825" i="80"/>
  <c r="BF827" i="80"/>
  <c r="BC829" i="80"/>
  <c r="BI829" i="80"/>
  <c r="BF831" i="80"/>
  <c r="BE835" i="80"/>
  <c r="BC837" i="80"/>
  <c r="BI837" i="80"/>
  <c r="BF838" i="80"/>
  <c r="BG839" i="80"/>
  <c r="BG841" i="80"/>
  <c r="BG843" i="80"/>
  <c r="BE847" i="80"/>
  <c r="BC849" i="80"/>
  <c r="BI849" i="80"/>
  <c r="BC851" i="80"/>
  <c r="BI851" i="80"/>
  <c r="BG853" i="80"/>
  <c r="BF854" i="80"/>
  <c r="BI855" i="80"/>
  <c r="BI859" i="80"/>
  <c r="BC861" i="80"/>
  <c r="BE862" i="80"/>
  <c r="BI863" i="80"/>
  <c r="BE867" i="80"/>
  <c r="BC868" i="80"/>
  <c r="BC870" i="80"/>
  <c r="BG870" i="80"/>
  <c r="BE874" i="80"/>
  <c r="BG875" i="80"/>
  <c r="BG876" i="80"/>
  <c r="BH877" i="80"/>
  <c r="BI878" i="80"/>
  <c r="BE882" i="80"/>
  <c r="BG883" i="80"/>
  <c r="BI885" i="80"/>
  <c r="BE889" i="80"/>
  <c r="BF890" i="80"/>
  <c r="BF893" i="80"/>
  <c r="BC894" i="80"/>
  <c r="BI900" i="80"/>
  <c r="BF901" i="80"/>
  <c r="BG902" i="80"/>
  <c r="BF903" i="80"/>
  <c r="BG904" i="80"/>
  <c r="BE906" i="80"/>
  <c r="BG908" i="80"/>
  <c r="BE909" i="80"/>
  <c r="BG910" i="80"/>
  <c r="BG911" i="80"/>
  <c r="BE763" i="80"/>
  <c r="BF767" i="80"/>
  <c r="BE770" i="80"/>
  <c r="BG771" i="80"/>
  <c r="BE774" i="80"/>
  <c r="BC775" i="80"/>
  <c r="BC776" i="80"/>
  <c r="BF778" i="80"/>
  <c r="BF782" i="80"/>
  <c r="BF786" i="80"/>
  <c r="BI790" i="80"/>
  <c r="BF791" i="80"/>
  <c r="BG792" i="80"/>
  <c r="BI794" i="80"/>
  <c r="BF795" i="80"/>
  <c r="BF798" i="80"/>
  <c r="BC799" i="80"/>
  <c r="BG799" i="80"/>
  <c r="BC800" i="80"/>
  <c r="BC801" i="80"/>
  <c r="BI803" i="80"/>
  <c r="BF807" i="80"/>
  <c r="BI811" i="80"/>
  <c r="BI815" i="80"/>
  <c r="BC819" i="80"/>
  <c r="BG819" i="80"/>
  <c r="BE823" i="80"/>
  <c r="BG825" i="80"/>
  <c r="BF826" i="80"/>
  <c r="BC827" i="80"/>
  <c r="BG827" i="80"/>
  <c r="BC831" i="80"/>
  <c r="BG831" i="80"/>
  <c r="BE834" i="80"/>
  <c r="BF835" i="80"/>
  <c r="BI839" i="80"/>
  <c r="BC841" i="80"/>
  <c r="BI841" i="80"/>
  <c r="BI843" i="80"/>
  <c r="BE845" i="80"/>
  <c r="BG847" i="80"/>
  <c r="BI853" i="80"/>
  <c r="BE855" i="80"/>
  <c r="BE859" i="80"/>
  <c r="BE863" i="80"/>
  <c r="BF867" i="80"/>
  <c r="BI870" i="80"/>
  <c r="BF874" i="80"/>
  <c r="BC875" i="80"/>
  <c r="BH876" i="80"/>
  <c r="BE878" i="80"/>
  <c r="BF879" i="80"/>
  <c r="BF882" i="80"/>
  <c r="BC883" i="80"/>
  <c r="BE885" i="80"/>
  <c r="BF889" i="80"/>
  <c r="BG890" i="80"/>
  <c r="BG891" i="80"/>
  <c r="BC893" i="80"/>
  <c r="BG893" i="80"/>
  <c r="BC895" i="80"/>
  <c r="BC902" i="80"/>
  <c r="BI902" i="80"/>
  <c r="BC904" i="80"/>
  <c r="BI904" i="80"/>
  <c r="BF906" i="80"/>
  <c r="BC908" i="80"/>
  <c r="BI908" i="80"/>
  <c r="BF909" i="80"/>
  <c r="BC910" i="80"/>
  <c r="BG763" i="80"/>
  <c r="BE766" i="80"/>
  <c r="BG767" i="80"/>
  <c r="BF774" i="80"/>
  <c r="BI778" i="80"/>
  <c r="BF779" i="80"/>
  <c r="BG780" i="80"/>
  <c r="BI782" i="80"/>
  <c r="BF783" i="80"/>
  <c r="BG784" i="80"/>
  <c r="BI786" i="80"/>
  <c r="BF787" i="80"/>
  <c r="BG788" i="80"/>
  <c r="BG791" i="80"/>
  <c r="BG795" i="80"/>
  <c r="BI798" i="80"/>
  <c r="BI799" i="80"/>
  <c r="BF804" i="80"/>
  <c r="BI807" i="80"/>
  <c r="BF812" i="80"/>
  <c r="BE818" i="80"/>
  <c r="BI819" i="80"/>
  <c r="BE821" i="80"/>
  <c r="BF823" i="80"/>
  <c r="BI825" i="80"/>
  <c r="BI827" i="80"/>
  <c r="BE829" i="80"/>
  <c r="BI831" i="80"/>
  <c r="BG835" i="80"/>
  <c r="BE837" i="80"/>
  <c r="BG845" i="80"/>
  <c r="BF846" i="80"/>
  <c r="BI847" i="80"/>
  <c r="BE849" i="80"/>
  <c r="BE851" i="80"/>
  <c r="BF855" i="80"/>
  <c r="BF859" i="80"/>
  <c r="BE861" i="80"/>
  <c r="BF863" i="80"/>
  <c r="BC867" i="80"/>
  <c r="BG867" i="80"/>
  <c r="BH869" i="80"/>
  <c r="BE870" i="80"/>
  <c r="BC874" i="80"/>
  <c r="BG874" i="80"/>
  <c r="BF878" i="80"/>
  <c r="BG879" i="80"/>
  <c r="BC882" i="80"/>
  <c r="BG882" i="80"/>
  <c r="BF885" i="80"/>
  <c r="BC889" i="80"/>
  <c r="BG889" i="80"/>
  <c r="BC890" i="80"/>
  <c r="BI893" i="80"/>
  <c r="BF894" i="80"/>
  <c r="BE898" i="80"/>
  <c r="BC906" i="80"/>
  <c r="BG906" i="80"/>
  <c r="BC909" i="80"/>
  <c r="BG909" i="80"/>
  <c r="BC911" i="80"/>
  <c r="CR226" i="80"/>
  <c r="BX318" i="80"/>
  <c r="CB474" i="80"/>
  <c r="CR725" i="80"/>
  <c r="CS725" i="80" s="1"/>
  <c r="AA909" i="80"/>
  <c r="DQ909" i="80"/>
  <c r="BL133" i="80"/>
  <c r="BS229" i="80"/>
  <c r="BU241" i="80"/>
  <c r="BA245" i="80"/>
  <c r="BB245" i="80" s="1"/>
  <c r="CR636" i="80"/>
  <c r="CR867" i="80"/>
  <c r="CS867" i="80" s="1"/>
  <c r="BK321" i="80"/>
  <c r="CR348" i="80"/>
  <c r="CS348" i="80" s="1"/>
  <c r="BA350" i="80"/>
  <c r="BB350" i="80" s="1"/>
  <c r="BL417" i="80"/>
  <c r="BY501" i="80"/>
  <c r="CR246" i="80"/>
  <c r="CR302" i="80"/>
  <c r="BQ621" i="80"/>
  <c r="BY747" i="80"/>
  <c r="BR74" i="80"/>
  <c r="CA17" i="80"/>
  <c r="AX578" i="80"/>
  <c r="AU579" i="80"/>
  <c r="AW621" i="80"/>
  <c r="BA839" i="80"/>
  <c r="BB839" i="80" s="1"/>
  <c r="BU169" i="80"/>
  <c r="BS193" i="80"/>
  <c r="BK211" i="80"/>
  <c r="BO285" i="80"/>
  <c r="BO301" i="80"/>
  <c r="BA314" i="80"/>
  <c r="BB314" i="80" s="1"/>
  <c r="BQ317" i="80"/>
  <c r="BO338" i="80"/>
  <c r="BQ374" i="80"/>
  <c r="BY380" i="80"/>
  <c r="BO404" i="80"/>
  <c r="BX408" i="80"/>
  <c r="BW412" i="80"/>
  <c r="BW465" i="80"/>
  <c r="CA471" i="80"/>
  <c r="BQ473" i="80"/>
  <c r="BL612" i="80"/>
  <c r="BS640" i="80"/>
  <c r="ED661" i="80"/>
  <c r="BS747" i="80"/>
  <c r="CR752" i="80"/>
  <c r="CX752" i="80" s="1"/>
  <c r="BA753" i="80"/>
  <c r="BB753" i="80" s="1"/>
  <c r="DM800" i="80"/>
  <c r="BU810" i="80"/>
  <c r="CR828" i="80"/>
  <c r="CS828" i="80" s="1"/>
  <c r="CB828" i="80"/>
  <c r="BO853" i="80"/>
  <c r="AW862" i="80"/>
  <c r="BA44" i="80"/>
  <c r="BB44" i="80" s="1"/>
  <c r="AT144" i="80"/>
  <c r="BK54" i="80"/>
  <c r="BM119" i="80"/>
  <c r="BU193" i="80"/>
  <c r="BX215" i="80"/>
  <c r="CR250" i="80"/>
  <c r="BA259" i="80"/>
  <c r="BB259" i="80" s="1"/>
  <c r="CR262" i="80"/>
  <c r="BA275" i="80"/>
  <c r="BB275" i="80" s="1"/>
  <c r="CA325" i="80"/>
  <c r="BS374" i="80"/>
  <c r="CB579" i="80"/>
  <c r="BS585" i="80"/>
  <c r="CR590" i="80"/>
  <c r="BM612" i="80"/>
  <c r="BK677" i="80"/>
  <c r="BX781" i="80"/>
  <c r="AT783" i="80"/>
  <c r="DN872" i="80"/>
  <c r="BQ149" i="80"/>
  <c r="BU203" i="80"/>
  <c r="BL250" i="80"/>
  <c r="CA283" i="80"/>
  <c r="BA285" i="80"/>
  <c r="BB285" i="80" s="1"/>
  <c r="AX296" i="80"/>
  <c r="CR314" i="80"/>
  <c r="BS325" i="80"/>
  <c r="BS348" i="80"/>
  <c r="BK364" i="80"/>
  <c r="BS380" i="80"/>
  <c r="BA406" i="80"/>
  <c r="BB406" i="80" s="1"/>
  <c r="BU406" i="80"/>
  <c r="BT458" i="80"/>
  <c r="BS473" i="80"/>
  <c r="CR478" i="80"/>
  <c r="CB494" i="80"/>
  <c r="BR496" i="80"/>
  <c r="BA517" i="80"/>
  <c r="BB517" i="80" s="1"/>
  <c r="AX533" i="80"/>
  <c r="BS566" i="80"/>
  <c r="AU599" i="80"/>
  <c r="BL649" i="80"/>
  <c r="BY661" i="80"/>
  <c r="BX673" i="80"/>
  <c r="BX680" i="80"/>
  <c r="CR769" i="80"/>
  <c r="CX769" i="80" s="1"/>
  <c r="AT807" i="80"/>
  <c r="BO808" i="80"/>
  <c r="BL817" i="80"/>
  <c r="CR834" i="80"/>
  <c r="CT834" i="80" s="1"/>
  <c r="CR841" i="80"/>
  <c r="CT841" i="80" s="1"/>
  <c r="AC933" i="80"/>
  <c r="BA29" i="80"/>
  <c r="BB29" i="80" s="1"/>
  <c r="AU51" i="80"/>
  <c r="BZ51" i="80"/>
  <c r="BL68" i="80"/>
  <c r="BQ70" i="80"/>
  <c r="BA74" i="80"/>
  <c r="BB74" i="80" s="1"/>
  <c r="AX156" i="80"/>
  <c r="BW169" i="80"/>
  <c r="AW183" i="80"/>
  <c r="CA193" i="80"/>
  <c r="BQ233" i="80"/>
  <c r="BW249" i="80"/>
  <c r="BA269" i="80"/>
  <c r="BB269" i="80" s="1"/>
  <c r="BU325" i="80"/>
  <c r="BA363" i="80"/>
  <c r="BB363" i="80" s="1"/>
  <c r="BM364" i="80"/>
  <c r="BU380" i="80"/>
  <c r="BL425" i="80"/>
  <c r="BY429" i="80"/>
  <c r="AU558" i="80"/>
  <c r="BR590" i="80"/>
  <c r="BK616" i="80"/>
  <c r="CR664" i="80"/>
  <c r="CR680" i="80"/>
  <c r="CX680" i="80" s="1"/>
  <c r="CB680" i="80"/>
  <c r="BL769" i="80"/>
  <c r="CR801" i="80"/>
  <c r="CS801" i="80" s="1"/>
  <c r="AB935" i="80"/>
  <c r="AC931" i="80"/>
  <c r="BT33" i="80"/>
  <c r="AU43" i="80"/>
  <c r="BW17" i="80"/>
  <c r="BK19" i="80"/>
  <c r="BQ169" i="80"/>
  <c r="BY169" i="80"/>
  <c r="BS233" i="80"/>
  <c r="BW579" i="80"/>
  <c r="BS590" i="80"/>
  <c r="CB591" i="80"/>
  <c r="CR602" i="80"/>
  <c r="CR760" i="80"/>
  <c r="AX807" i="80"/>
  <c r="BS808" i="80"/>
  <c r="BA893" i="80"/>
  <c r="BB893" i="80" s="1"/>
  <c r="BK900" i="80"/>
  <c r="BM391" i="80"/>
  <c r="BL391" i="80"/>
  <c r="CB547" i="80"/>
  <c r="BY547" i="80"/>
  <c r="BO633" i="80"/>
  <c r="BK633" i="80"/>
  <c r="BZ737" i="80"/>
  <c r="BY737" i="80"/>
  <c r="BL10" i="80"/>
  <c r="BU11" i="80"/>
  <c r="AT13" i="80"/>
  <c r="CB13" i="80"/>
  <c r="BK17" i="80"/>
  <c r="BW72" i="80"/>
  <c r="BQ78" i="80"/>
  <c r="BQ99" i="80"/>
  <c r="BR116" i="80"/>
  <c r="BA143" i="80"/>
  <c r="BB143" i="80" s="1"/>
  <c r="BO177" i="80"/>
  <c r="BU183" i="80"/>
  <c r="BQ185" i="80"/>
  <c r="BM193" i="80"/>
  <c r="BU197" i="80"/>
  <c r="CR215" i="80"/>
  <c r="CS215" i="80" s="1"/>
  <c r="BY245" i="80"/>
  <c r="AT246" i="80"/>
  <c r="BA251" i="80"/>
  <c r="BB251" i="80" s="1"/>
  <c r="BU251" i="80"/>
  <c r="CR258" i="80"/>
  <c r="AU274" i="80"/>
  <c r="CR285" i="80"/>
  <c r="BM325" i="80"/>
  <c r="BA344" i="80"/>
  <c r="BB344" i="80" s="1"/>
  <c r="CR350" i="80"/>
  <c r="BS360" i="80"/>
  <c r="CR371" i="80"/>
  <c r="BX371" i="80"/>
  <c r="BK412" i="80"/>
  <c r="AU439" i="80"/>
  <c r="BN494" i="80"/>
  <c r="BL494" i="80"/>
  <c r="BZ523" i="80"/>
  <c r="BY523" i="80"/>
  <c r="BW523" i="80"/>
  <c r="BK648" i="80"/>
  <c r="BL648" i="80"/>
  <c r="BN690" i="80"/>
  <c r="BK690" i="80"/>
  <c r="BZ748" i="80"/>
  <c r="CB748" i="80"/>
  <c r="BR757" i="80"/>
  <c r="BS757" i="80"/>
  <c r="BN804" i="80"/>
  <c r="BO804" i="80"/>
  <c r="BX814" i="80"/>
  <c r="BY814" i="80"/>
  <c r="BR837" i="80"/>
  <c r="BU837" i="80"/>
  <c r="DK841" i="80"/>
  <c r="DM841" i="80"/>
  <c r="BR865" i="80"/>
  <c r="BS865" i="80"/>
  <c r="CB893" i="80"/>
  <c r="CR893" i="80"/>
  <c r="CK391" i="80"/>
  <c r="AX391" i="80"/>
  <c r="BA46" i="80"/>
  <c r="BB46" i="80" s="1"/>
  <c r="CR72" i="80"/>
  <c r="BU99" i="80"/>
  <c r="BS185" i="80"/>
  <c r="BO193" i="80"/>
  <c r="BA282" i="80"/>
  <c r="BB282" i="80" s="1"/>
  <c r="BO325" i="80"/>
  <c r="BO519" i="80"/>
  <c r="BM519" i="80"/>
  <c r="AX524" i="80"/>
  <c r="AT524" i="80"/>
  <c r="BR745" i="80"/>
  <c r="BQ745" i="80"/>
  <c r="BZ756" i="80"/>
  <c r="CB756" i="80"/>
  <c r="BM781" i="80"/>
  <c r="BK781" i="80"/>
  <c r="BO802" i="80"/>
  <c r="BK802" i="80"/>
  <c r="BT898" i="80"/>
  <c r="BQ898" i="80"/>
  <c r="BN895" i="80"/>
  <c r="BL895" i="80"/>
  <c r="BA41" i="80"/>
  <c r="BB41" i="80" s="1"/>
  <c r="AX77" i="80"/>
  <c r="BA138" i="80"/>
  <c r="BB138" i="80" s="1"/>
  <c r="AX140" i="80"/>
  <c r="AY13" i="80"/>
  <c r="BA25" i="80"/>
  <c r="BB25" i="80" s="1"/>
  <c r="AU32" i="80"/>
  <c r="CR84" i="80"/>
  <c r="BY92" i="80"/>
  <c r="AU113" i="80"/>
  <c r="BS169" i="80"/>
  <c r="BX169" i="80"/>
  <c r="BA193" i="80"/>
  <c r="BB193" i="80" s="1"/>
  <c r="BY193" i="80"/>
  <c r="BO197" i="80"/>
  <c r="CA197" i="80"/>
  <c r="CR210" i="80"/>
  <c r="BW215" i="80"/>
  <c r="CR234" i="80"/>
  <c r="BY249" i="80"/>
  <c r="BR252" i="80"/>
  <c r="CR289" i="80"/>
  <c r="BA303" i="80"/>
  <c r="BB303" i="80" s="1"/>
  <c r="CA319" i="80"/>
  <c r="BY325" i="80"/>
  <c r="BN591" i="80"/>
  <c r="BM591" i="80"/>
  <c r="BM640" i="80"/>
  <c r="BK640" i="80"/>
  <c r="EE691" i="80"/>
  <c r="EC691" i="80"/>
  <c r="CK812" i="80"/>
  <c r="AU812" i="80"/>
  <c r="BL835" i="80"/>
  <c r="BN835" i="80"/>
  <c r="BT877" i="80"/>
  <c r="BU877" i="80"/>
  <c r="BR896" i="80"/>
  <c r="BU896" i="80"/>
  <c r="BX899" i="80"/>
  <c r="BZ899" i="80"/>
  <c r="BW909" i="80"/>
  <c r="BZ909" i="80"/>
  <c r="BA399" i="80"/>
  <c r="BB399" i="80" s="1"/>
  <c r="BA471" i="80"/>
  <c r="BB471" i="80" s="1"/>
  <c r="AX725" i="80"/>
  <c r="CR756" i="80"/>
  <c r="BA769" i="80"/>
  <c r="BB769" i="80" s="1"/>
  <c r="BM769" i="80"/>
  <c r="DL377" i="80"/>
  <c r="BX380" i="80"/>
  <c r="BY571" i="80"/>
  <c r="CR721" i="80"/>
  <c r="BR733" i="80"/>
  <c r="BK776" i="80"/>
  <c r="CB777" i="80"/>
  <c r="CR780" i="80"/>
  <c r="BA780" i="80"/>
  <c r="BB780" i="80" s="1"/>
  <c r="BA788" i="80"/>
  <c r="BB788" i="80" s="1"/>
  <c r="BA796" i="80"/>
  <c r="BB796" i="80" s="1"/>
  <c r="BA812" i="80"/>
  <c r="BB812" i="80" s="1"/>
  <c r="BQ823" i="80"/>
  <c r="BM857" i="80"/>
  <c r="BU755" i="80"/>
  <c r="AW834" i="80"/>
  <c r="CB836" i="80"/>
  <c r="BZ864" i="80"/>
  <c r="AW893" i="80"/>
  <c r="CB905" i="80"/>
  <c r="BW910" i="80"/>
  <c r="AC934" i="80"/>
  <c r="AC936" i="80"/>
  <c r="Y912" i="80"/>
  <c r="AX913" i="80" s="1"/>
  <c r="BR12" i="80"/>
  <c r="BU12" i="80"/>
  <c r="BQ12" i="80"/>
  <c r="EE19" i="80"/>
  <c r="EF19" i="80"/>
  <c r="BN32" i="80"/>
  <c r="BK32" i="80"/>
  <c r="CK75" i="80"/>
  <c r="AT75" i="80"/>
  <c r="CA81" i="80"/>
  <c r="BX81" i="80"/>
  <c r="BM96" i="80"/>
  <c r="BK96" i="80"/>
  <c r="BO96" i="80"/>
  <c r="BO153" i="80"/>
  <c r="BM153" i="80"/>
  <c r="BL153" i="80"/>
  <c r="CA232" i="80"/>
  <c r="BX232" i="80"/>
  <c r="CA305" i="80"/>
  <c r="BW305" i="80"/>
  <c r="BL402" i="80"/>
  <c r="BO402" i="80"/>
  <c r="BZ428" i="80"/>
  <c r="BY428" i="80"/>
  <c r="BX428" i="80"/>
  <c r="BW428" i="80"/>
  <c r="BY809" i="80"/>
  <c r="BX809" i="80"/>
  <c r="CK863" i="80"/>
  <c r="CL863" i="80" s="1"/>
  <c r="AY863" i="80"/>
  <c r="BT874" i="80"/>
  <c r="BR874" i="80"/>
  <c r="BQ885" i="80"/>
  <c r="BU885" i="80"/>
  <c r="BR904" i="80"/>
  <c r="BQ904" i="80"/>
  <c r="BQ19" i="80"/>
  <c r="BR19" i="80"/>
  <c r="CB37" i="80"/>
  <c r="BN40" i="80"/>
  <c r="BK40" i="80"/>
  <c r="EC74" i="80"/>
  <c r="ED74" i="80"/>
  <c r="BK167" i="80"/>
  <c r="BM167" i="80"/>
  <c r="BW173" i="80"/>
  <c r="CR173" i="80"/>
  <c r="CA173" i="80"/>
  <c r="BR179" i="80"/>
  <c r="BU179" i="80"/>
  <c r="BS179" i="80"/>
  <c r="BQ179" i="80"/>
  <c r="BO183" i="80"/>
  <c r="BK183" i="80"/>
  <c r="BM213" i="80"/>
  <c r="BO213" i="80"/>
  <c r="BT245" i="80"/>
  <c r="BU245" i="80"/>
  <c r="CA279" i="80"/>
  <c r="BX279" i="80"/>
  <c r="BW279" i="80"/>
  <c r="BT293" i="80"/>
  <c r="BU293" i="80"/>
  <c r="BZ303" i="80"/>
  <c r="BY303" i="80"/>
  <c r="BY311" i="80"/>
  <c r="BW311" i="80"/>
  <c r="AY357" i="80"/>
  <c r="AT357" i="80"/>
  <c r="BR400" i="80"/>
  <c r="BS400" i="80"/>
  <c r="CK736" i="80"/>
  <c r="CQ736" i="80" s="1"/>
  <c r="AT736" i="80"/>
  <c r="CK747" i="80"/>
  <c r="AY747" i="80"/>
  <c r="BL755" i="80"/>
  <c r="BO755" i="80"/>
  <c r="BM755" i="80"/>
  <c r="BT759" i="80"/>
  <c r="BS759" i="80"/>
  <c r="EF761" i="80"/>
  <c r="ED761" i="80"/>
  <c r="CA7" i="80"/>
  <c r="BN7" i="80"/>
  <c r="BL7" i="80"/>
  <c r="BN21" i="80"/>
  <c r="BM21" i="80"/>
  <c r="BY68" i="80"/>
  <c r="BW68" i="80"/>
  <c r="BS102" i="80"/>
  <c r="BQ102" i="80"/>
  <c r="CK152" i="80"/>
  <c r="AT152" i="80"/>
  <c r="AU152" i="80"/>
  <c r="BZ179" i="80"/>
  <c r="BY179" i="80"/>
  <c r="BX179" i="80"/>
  <c r="BW179" i="80"/>
  <c r="BY326" i="80"/>
  <c r="CB326" i="80"/>
  <c r="BX326" i="80"/>
  <c r="BZ335" i="80"/>
  <c r="CB335" i="80"/>
  <c r="BX335" i="80"/>
  <c r="BN625" i="80"/>
  <c r="BK625" i="80"/>
  <c r="CR689" i="80"/>
  <c r="CX689" i="80" s="1"/>
  <c r="BW689" i="80"/>
  <c r="BX689" i="80"/>
  <c r="BK21" i="80"/>
  <c r="BT54" i="80"/>
  <c r="BR54" i="80"/>
  <c r="BQ54" i="80"/>
  <c r="BS62" i="80"/>
  <c r="BU62" i="80"/>
  <c r="BO73" i="80"/>
  <c r="BL73" i="80"/>
  <c r="BO118" i="80"/>
  <c r="BL118" i="80"/>
  <c r="AX265" i="80"/>
  <c r="AY265" i="80"/>
  <c r="BQ319" i="80"/>
  <c r="BU319" i="80"/>
  <c r="DL335" i="80"/>
  <c r="DN335" i="80"/>
  <c r="DP335" i="80" s="1"/>
  <c r="BL378" i="80"/>
  <c r="BM378" i="80"/>
  <c r="AY405" i="80"/>
  <c r="AX405" i="80"/>
  <c r="AT405" i="80"/>
  <c r="EF463" i="80"/>
  <c r="ED463" i="80"/>
  <c r="AT570" i="80"/>
  <c r="AX570" i="80"/>
  <c r="CR108" i="80"/>
  <c r="BT249" i="80"/>
  <c r="BS249" i="80"/>
  <c r="BN287" i="80"/>
  <c r="BL287" i="80"/>
  <c r="BK287" i="80"/>
  <c r="CR540" i="80"/>
  <c r="CT540" i="80" s="1"/>
  <c r="CB540" i="80"/>
  <c r="EE563" i="80"/>
  <c r="EC563" i="80"/>
  <c r="BT627" i="80"/>
  <c r="BQ627" i="80"/>
  <c r="BR690" i="80"/>
  <c r="BS690" i="80"/>
  <c r="BQ690" i="80"/>
  <c r="CA704" i="80"/>
  <c r="CR704" i="80"/>
  <c r="CX704" i="80" s="1"/>
  <c r="BN748" i="80"/>
  <c r="BL748" i="80"/>
  <c r="BT751" i="80"/>
  <c r="BU751" i="80"/>
  <c r="BS751" i="80"/>
  <c r="BN756" i="80"/>
  <c r="BL756" i="80"/>
  <c r="BO772" i="80"/>
  <c r="BK772" i="80"/>
  <c r="BO792" i="80"/>
  <c r="BL792" i="80"/>
  <c r="CK806" i="80"/>
  <c r="AW806" i="80"/>
  <c r="CA825" i="80"/>
  <c r="BY825" i="80"/>
  <c r="BT841" i="80"/>
  <c r="BS841" i="80"/>
  <c r="BQ841" i="80"/>
  <c r="BQ867" i="80"/>
  <c r="BU867" i="80"/>
  <c r="CA883" i="80"/>
  <c r="BW883" i="80"/>
  <c r="BU890" i="80"/>
  <c r="BR890" i="80"/>
  <c r="BU64" i="80"/>
  <c r="BX66" i="80"/>
  <c r="BQ72" i="80"/>
  <c r="BA81" i="80"/>
  <c r="BB81" i="80" s="1"/>
  <c r="BR83" i="80"/>
  <c r="BW84" i="80"/>
  <c r="BK90" i="80"/>
  <c r="AU91" i="80"/>
  <c r="BA167" i="80"/>
  <c r="BB167" i="80" s="1"/>
  <c r="BL169" i="80"/>
  <c r="BR180" i="80"/>
  <c r="BK197" i="80"/>
  <c r="BW197" i="80"/>
  <c r="CR203" i="80"/>
  <c r="CS203" i="80" s="1"/>
  <c r="BY203" i="80"/>
  <c r="BR215" i="80"/>
  <c r="BQ215" i="80"/>
  <c r="BS225" i="80"/>
  <c r="CA237" i="80"/>
  <c r="BY237" i="80"/>
  <c r="CA255" i="80"/>
  <c r="CB255" i="80"/>
  <c r="BN279" i="80"/>
  <c r="BM279" i="80"/>
  <c r="BM287" i="80"/>
  <c r="BN327" i="80"/>
  <c r="BO327" i="80"/>
  <c r="BK342" i="80"/>
  <c r="BY375" i="80"/>
  <c r="CB375" i="80"/>
  <c r="BA396" i="80"/>
  <c r="BB396" i="80" s="1"/>
  <c r="BS397" i="80"/>
  <c r="BR397" i="80"/>
  <c r="BZ432" i="80"/>
  <c r="BX432" i="80"/>
  <c r="BW432" i="80"/>
  <c r="BR448" i="80"/>
  <c r="BS448" i="80"/>
  <c r="CR463" i="80"/>
  <c r="CT463" i="80" s="1"/>
  <c r="BW463" i="80"/>
  <c r="DL530" i="80"/>
  <c r="DM530" i="80"/>
  <c r="AU534" i="80"/>
  <c r="CK278" i="80"/>
  <c r="AU278" i="80"/>
  <c r="AT278" i="80"/>
  <c r="AX321" i="80"/>
  <c r="AY321" i="80"/>
  <c r="BO345" i="80"/>
  <c r="BL345" i="80"/>
  <c r="BZ360" i="80"/>
  <c r="CA360" i="80"/>
  <c r="BY360" i="80"/>
  <c r="CR384" i="80"/>
  <c r="CS384" i="80" s="1"/>
  <c r="CA384" i="80"/>
  <c r="BA404" i="80"/>
  <c r="BB404" i="80" s="1"/>
  <c r="CB414" i="80"/>
  <c r="BX414" i="80"/>
  <c r="BW414" i="80"/>
  <c r="CK461" i="80"/>
  <c r="CL461" i="80" s="1"/>
  <c r="AY461" i="80"/>
  <c r="CK510" i="80"/>
  <c r="AT510" i="80"/>
  <c r="BQ68" i="80"/>
  <c r="BW74" i="80"/>
  <c r="AT77" i="80"/>
  <c r="BY78" i="80"/>
  <c r="BL81" i="80"/>
  <c r="CR104" i="80"/>
  <c r="BL126" i="80"/>
  <c r="BY131" i="80"/>
  <c r="BA134" i="80"/>
  <c r="BB134" i="80" s="1"/>
  <c r="BA150" i="80"/>
  <c r="BB150" i="80" s="1"/>
  <c r="BL166" i="80"/>
  <c r="BQ173" i="80"/>
  <c r="BY187" i="80"/>
  <c r="ED191" i="80"/>
  <c r="BQ197" i="80"/>
  <c r="BR222" i="80"/>
  <c r="BQ249" i="80"/>
  <c r="BL274" i="80"/>
  <c r="AX289" i="80"/>
  <c r="AY289" i="80"/>
  <c r="BA299" i="80"/>
  <c r="BB299" i="80" s="1"/>
  <c r="BO362" i="80"/>
  <c r="BK362" i="80"/>
  <c r="BM374" i="80"/>
  <c r="BA30" i="80"/>
  <c r="BB30" i="80" s="1"/>
  <c r="BY34" i="80"/>
  <c r="BA42" i="80"/>
  <c r="BB42" i="80" s="1"/>
  <c r="AW46" i="80"/>
  <c r="BA51" i="80"/>
  <c r="BB51" i="80" s="1"/>
  <c r="BL56" i="80"/>
  <c r="BA61" i="80"/>
  <c r="BB61" i="80" s="1"/>
  <c r="BY84" i="80"/>
  <c r="BA90" i="80"/>
  <c r="BB90" i="80" s="1"/>
  <c r="BA101" i="80"/>
  <c r="BB101" i="80" s="1"/>
  <c r="BR108" i="80"/>
  <c r="BX114" i="80"/>
  <c r="BO115" i="80"/>
  <c r="CR128" i="80"/>
  <c r="CR136" i="80"/>
  <c r="BY145" i="80"/>
  <c r="CR172" i="80"/>
  <c r="BA173" i="80"/>
  <c r="BB173" i="80" s="1"/>
  <c r="AW175" i="80"/>
  <c r="BM177" i="80"/>
  <c r="AW179" i="80"/>
  <c r="BK193" i="80"/>
  <c r="BQ193" i="80"/>
  <c r="BW193" i="80"/>
  <c r="BM197" i="80"/>
  <c r="BS197" i="80"/>
  <c r="BY197" i="80"/>
  <c r="AX214" i="80"/>
  <c r="AT214" i="80"/>
  <c r="AT218" i="80"/>
  <c r="AX218" i="80"/>
  <c r="CR237" i="80"/>
  <c r="CX237" i="80" s="1"/>
  <c r="BW255" i="80"/>
  <c r="BS267" i="80"/>
  <c r="BW271" i="80"/>
  <c r="CR271" i="80"/>
  <c r="CS271" i="80" s="1"/>
  <c r="BL295" i="80"/>
  <c r="BO295" i="80"/>
  <c r="BY307" i="80"/>
  <c r="CA309" i="80"/>
  <c r="CR309" i="80"/>
  <c r="CX309" i="80" s="1"/>
  <c r="BL313" i="80"/>
  <c r="BO313" i="80"/>
  <c r="BL337" i="80"/>
  <c r="BN337" i="80"/>
  <c r="BL348" i="80"/>
  <c r="BM348" i="80"/>
  <c r="BT414" i="80"/>
  <c r="BS414" i="80"/>
  <c r="BQ414" i="80"/>
  <c r="CR432" i="80"/>
  <c r="BY432" i="80"/>
  <c r="BL436" i="80"/>
  <c r="BK436" i="80"/>
  <c r="BL444" i="80"/>
  <c r="BK444" i="80"/>
  <c r="BN456" i="80"/>
  <c r="BL456" i="80"/>
  <c r="BO530" i="80"/>
  <c r="BN530" i="80"/>
  <c r="BX531" i="80"/>
  <c r="CA531" i="80"/>
  <c r="CR576" i="80"/>
  <c r="CT576" i="80" s="1"/>
  <c r="AY593" i="80"/>
  <c r="AT593" i="80"/>
  <c r="BY602" i="80"/>
  <c r="CA602" i="80"/>
  <c r="BW602" i="80"/>
  <c r="BU664" i="80"/>
  <c r="BS664" i="80"/>
  <c r="CK687" i="80"/>
  <c r="AU687" i="80"/>
  <c r="BA277" i="80"/>
  <c r="BB277" i="80" s="1"/>
  <c r="CR326" i="80"/>
  <c r="CR359" i="80"/>
  <c r="BA362" i="80"/>
  <c r="BB362" i="80" s="1"/>
  <c r="CR375" i="80"/>
  <c r="CR428" i="80"/>
  <c r="BO432" i="80"/>
  <c r="BL432" i="80"/>
  <c r="DK457" i="80"/>
  <c r="DM457" i="80"/>
  <c r="BL525" i="80"/>
  <c r="BO525" i="80"/>
  <c r="BO540" i="80"/>
  <c r="BM540" i="80"/>
  <c r="BZ563" i="80"/>
  <c r="CR563" i="80"/>
  <c r="BX563" i="80"/>
  <c r="BZ595" i="80"/>
  <c r="BY595" i="80"/>
  <c r="AY605" i="80"/>
  <c r="AX605" i="80"/>
  <c r="CR644" i="80"/>
  <c r="CT644" i="80" s="1"/>
  <c r="CK667" i="80"/>
  <c r="AT667" i="80"/>
  <c r="BA208" i="80"/>
  <c r="BB208" i="80" s="1"/>
  <c r="BL236" i="80"/>
  <c r="BO261" i="80"/>
  <c r="CA267" i="80"/>
  <c r="AT274" i="80"/>
  <c r="CR278" i="80"/>
  <c r="AU302" i="80"/>
  <c r="BU307" i="80"/>
  <c r="BS311" i="80"/>
  <c r="BK325" i="80"/>
  <c r="BQ325" i="80"/>
  <c r="BW325" i="80"/>
  <c r="CR338" i="80"/>
  <c r="BR361" i="80"/>
  <c r="BU364" i="80"/>
  <c r="BQ370" i="80"/>
  <c r="BQ380" i="80"/>
  <c r="BW380" i="80"/>
  <c r="BZ444" i="80"/>
  <c r="BX444" i="80"/>
  <c r="BW444" i="80"/>
  <c r="AY500" i="80"/>
  <c r="AT500" i="80"/>
  <c r="BR523" i="80"/>
  <c r="BS523" i="80"/>
  <c r="AX531" i="80"/>
  <c r="AU531" i="80"/>
  <c r="BL540" i="80"/>
  <c r="CR562" i="80"/>
  <c r="BW563" i="80"/>
  <c r="BX595" i="80"/>
  <c r="BZ629" i="80"/>
  <c r="CR629" i="80"/>
  <c r="CS629" i="80" s="1"/>
  <c r="BX629" i="80"/>
  <c r="BU650" i="80"/>
  <c r="BR650" i="80"/>
  <c r="BQ686" i="80"/>
  <c r="BA428" i="80"/>
  <c r="BB428" i="80" s="1"/>
  <c r="BA440" i="80"/>
  <c r="BB440" i="80" s="1"/>
  <c r="BA461" i="80"/>
  <c r="BB461" i="80" s="1"/>
  <c r="BA501" i="80"/>
  <c r="BB501" i="80" s="1"/>
  <c r="CK713" i="80"/>
  <c r="CL713" i="80" s="1"/>
  <c r="AX713" i="80"/>
  <c r="EE734" i="80"/>
  <c r="EC734" i="80"/>
  <c r="BR737" i="80"/>
  <c r="BQ737" i="80"/>
  <c r="BR753" i="80"/>
  <c r="BS753" i="80"/>
  <c r="BN757" i="80"/>
  <c r="BO757" i="80"/>
  <c r="BM757" i="80"/>
  <c r="BM768" i="80"/>
  <c r="BL768" i="80"/>
  <c r="AT890" i="80"/>
  <c r="AY890" i="80"/>
  <c r="BL902" i="80"/>
  <c r="BO902" i="80"/>
  <c r="BN908" i="80"/>
  <c r="BK908" i="80"/>
  <c r="BW422" i="80"/>
  <c r="BA454" i="80"/>
  <c r="BB454" i="80" s="1"/>
  <c r="AW457" i="80"/>
  <c r="BX474" i="80"/>
  <c r="BU483" i="80"/>
  <c r="BA502" i="80"/>
  <c r="BB502" i="80" s="1"/>
  <c r="ED515" i="80"/>
  <c r="CA543" i="80"/>
  <c r="BY544" i="80"/>
  <c r="AT558" i="80"/>
  <c r="BA565" i="80"/>
  <c r="BB565" i="80" s="1"/>
  <c r="BR566" i="80"/>
  <c r="BQ585" i="80"/>
  <c r="DK588" i="80"/>
  <c r="BL591" i="80"/>
  <c r="EC611" i="80"/>
  <c r="AT619" i="80"/>
  <c r="AU631" i="80"/>
  <c r="AU644" i="80"/>
  <c r="BS660" i="80"/>
  <c r="BX661" i="80"/>
  <c r="BZ697" i="80"/>
  <c r="CB697" i="80"/>
  <c r="BX697" i="80"/>
  <c r="BO702" i="80"/>
  <c r="BM702" i="80"/>
  <c r="CR729" i="80"/>
  <c r="CT729" i="80" s="1"/>
  <c r="BW729" i="80"/>
  <c r="BR734" i="80"/>
  <c r="BT734" i="80"/>
  <c r="BZ736" i="80"/>
  <c r="CB736" i="80"/>
  <c r="BL747" i="80"/>
  <c r="BO747" i="80"/>
  <c r="EF757" i="80"/>
  <c r="ED757" i="80"/>
  <c r="BN760" i="80"/>
  <c r="BL760" i="80"/>
  <c r="BT771" i="80"/>
  <c r="BS771" i="80"/>
  <c r="BR771" i="80"/>
  <c r="BN777" i="80"/>
  <c r="BM777" i="80"/>
  <c r="CA802" i="80"/>
  <c r="CB802" i="80"/>
  <c r="DP831" i="80"/>
  <c r="DQ831" i="80"/>
  <c r="BZ911" i="80"/>
  <c r="BY911" i="80"/>
  <c r="BX911" i="80"/>
  <c r="BA692" i="80"/>
  <c r="BB692" i="80" s="1"/>
  <c r="BA696" i="80"/>
  <c r="BB696" i="80" s="1"/>
  <c r="BA739" i="80"/>
  <c r="BB739" i="80" s="1"/>
  <c r="BU747" i="80"/>
  <c r="CA747" i="80"/>
  <c r="AX748" i="80"/>
  <c r="BU757" i="80"/>
  <c r="BO781" i="80"/>
  <c r="AW853" i="80"/>
  <c r="AW867" i="80"/>
  <c r="CR909" i="80"/>
  <c r="CR709" i="80"/>
  <c r="CS709" i="80" s="1"/>
  <c r="AU833" i="80"/>
  <c r="CK882" i="80"/>
  <c r="BW900" i="80"/>
  <c r="BM690" i="80"/>
  <c r="BZ695" i="80"/>
  <c r="BA698" i="80"/>
  <c r="BB698" i="80" s="1"/>
  <c r="BW737" i="80"/>
  <c r="BQ747" i="80"/>
  <c r="BW747" i="80"/>
  <c r="BM751" i="80"/>
  <c r="BO776" i="80"/>
  <c r="BX780" i="80"/>
  <c r="BA785" i="80"/>
  <c r="BB785" i="80" s="1"/>
  <c r="BL796" i="80"/>
  <c r="AT812" i="80"/>
  <c r="ED814" i="80"/>
  <c r="BR823" i="80"/>
  <c r="AU824" i="80"/>
  <c r="BL857" i="80"/>
  <c r="CR857" i="80"/>
  <c r="AU860" i="80"/>
  <c r="BN866" i="80"/>
  <c r="AU867" i="80"/>
  <c r="BA889" i="80"/>
  <c r="BB889" i="80" s="1"/>
  <c r="CR900" i="80"/>
  <c r="BN9" i="80"/>
  <c r="BK9" i="80"/>
  <c r="CA12" i="80"/>
  <c r="BW12" i="80"/>
  <c r="CA20" i="80"/>
  <c r="BX20" i="80"/>
  <c r="AX31" i="80"/>
  <c r="AT31" i="80"/>
  <c r="AX125" i="80"/>
  <c r="AY125" i="80"/>
  <c r="CA141" i="80"/>
  <c r="BY141" i="80"/>
  <c r="BW141" i="80"/>
  <c r="AY5" i="80"/>
  <c r="BO9" i="80"/>
  <c r="BW9" i="80"/>
  <c r="BY11" i="80"/>
  <c r="BX11" i="80"/>
  <c r="CR12" i="80"/>
  <c r="BU17" i="80"/>
  <c r="CK18" i="80"/>
  <c r="AT18" i="80"/>
  <c r="BM40" i="80"/>
  <c r="AW54" i="80"/>
  <c r="AT59" i="80"/>
  <c r="AX59" i="80"/>
  <c r="BL61" i="80"/>
  <c r="CB62" i="80"/>
  <c r="BW62" i="80"/>
  <c r="BM64" i="80"/>
  <c r="BL70" i="80"/>
  <c r="BO70" i="80"/>
  <c r="BS70" i="80"/>
  <c r="BN72" i="80"/>
  <c r="BK72" i="80"/>
  <c r="BM84" i="80"/>
  <c r="BO84" i="80"/>
  <c r="BN88" i="80"/>
  <c r="BL88" i="80"/>
  <c r="BK88" i="80"/>
  <c r="AY96" i="80"/>
  <c r="AY100" i="80"/>
  <c r="AT100" i="80"/>
  <c r="AU125" i="80"/>
  <c r="BN125" i="80"/>
  <c r="BK125" i="80"/>
  <c r="BX127" i="80"/>
  <c r="BO131" i="80"/>
  <c r="CR144" i="80"/>
  <c r="BA159" i="80"/>
  <c r="BB159" i="80" s="1"/>
  <c r="BK159" i="80"/>
  <c r="CK160" i="80"/>
  <c r="AU160" i="80"/>
  <c r="CK172" i="80"/>
  <c r="AX172" i="80"/>
  <c r="DM183" i="80"/>
  <c r="AY184" i="80"/>
  <c r="AX184" i="80"/>
  <c r="AT184" i="80"/>
  <c r="BL185" i="80"/>
  <c r="BM185" i="80"/>
  <c r="BK185" i="80"/>
  <c r="DH924" i="80"/>
  <c r="BL28" i="80"/>
  <c r="BO28" i="80"/>
  <c r="BT39" i="80"/>
  <c r="BR39" i="80"/>
  <c r="BO64" i="80"/>
  <c r="CA65" i="80"/>
  <c r="BX65" i="80"/>
  <c r="BZ68" i="80"/>
  <c r="BX68" i="80"/>
  <c r="BX69" i="80"/>
  <c r="BK70" i="80"/>
  <c r="BM72" i="80"/>
  <c r="AY93" i="80"/>
  <c r="AX93" i="80"/>
  <c r="BS94" i="80"/>
  <c r="BQ94" i="80"/>
  <c r="BZ99" i="80"/>
  <c r="BW99" i="80"/>
  <c r="CR99" i="80"/>
  <c r="BA107" i="80"/>
  <c r="BB107" i="80" s="1"/>
  <c r="BA111" i="80"/>
  <c r="BB111" i="80" s="1"/>
  <c r="BX122" i="80"/>
  <c r="BA125" i="80"/>
  <c r="BB125" i="80" s="1"/>
  <c r="BO125" i="80"/>
  <c r="BU139" i="80"/>
  <c r="BR139" i="80"/>
  <c r="BO150" i="80"/>
  <c r="BL150" i="80"/>
  <c r="AT160" i="80"/>
  <c r="BQ165" i="80"/>
  <c r="CK168" i="80"/>
  <c r="AT168" i="80"/>
  <c r="BA177" i="80"/>
  <c r="BB177" i="80" s="1"/>
  <c r="BT177" i="80"/>
  <c r="BS177" i="80"/>
  <c r="DM580" i="80"/>
  <c r="DK580" i="80"/>
  <c r="BN102" i="80"/>
  <c r="BK102" i="80"/>
  <c r="BW133" i="80"/>
  <c r="BY133" i="80"/>
  <c r="CA150" i="80"/>
  <c r="CB150" i="80"/>
  <c r="BX150" i="80"/>
  <c r="BL165" i="80"/>
  <c r="BK165" i="80"/>
  <c r="CB177" i="80"/>
  <c r="CA177" i="80"/>
  <c r="BY177" i="80"/>
  <c r="BT9" i="80"/>
  <c r="BS9" i="80"/>
  <c r="BA11" i="80"/>
  <c r="BB11" i="80" s="1"/>
  <c r="BO11" i="80"/>
  <c r="BK11" i="80"/>
  <c r="BA5" i="80"/>
  <c r="BB5" i="80" s="1"/>
  <c r="AU5" i="80"/>
  <c r="CA6" i="80"/>
  <c r="CB6" i="80"/>
  <c r="BW7" i="80"/>
  <c r="BR8" i="80"/>
  <c r="BQ9" i="80"/>
  <c r="BL13" i="80"/>
  <c r="BR18" i="80"/>
  <c r="BR23" i="80"/>
  <c r="BN27" i="80"/>
  <c r="BL27" i="80"/>
  <c r="BX48" i="80"/>
  <c r="BL53" i="80"/>
  <c r="BO54" i="80"/>
  <c r="BR68" i="80"/>
  <c r="BS68" i="80"/>
  <c r="BR84" i="80"/>
  <c r="BQ84" i="80"/>
  <c r="AT93" i="80"/>
  <c r="BU94" i="80"/>
  <c r="AU96" i="80"/>
  <c r="BU96" i="80"/>
  <c r="BS96" i="80"/>
  <c r="BY99" i="80"/>
  <c r="BO106" i="80"/>
  <c r="BL106" i="80"/>
  <c r="BK117" i="80"/>
  <c r="BQ133" i="80"/>
  <c r="BU133" i="80"/>
  <c r="BY137" i="80"/>
  <c r="BW137" i="80"/>
  <c r="BO149" i="80"/>
  <c r="BL149" i="80"/>
  <c r="AY176" i="80"/>
  <c r="AX176" i="80"/>
  <c r="BU177" i="80"/>
  <c r="DK177" i="80"/>
  <c r="BL183" i="80"/>
  <c r="BY183" i="80"/>
  <c r="CA183" i="80"/>
  <c r="CR183" i="80"/>
  <c r="BN191" i="80"/>
  <c r="BK191" i="80"/>
  <c r="BN219" i="80"/>
  <c r="BL219" i="80"/>
  <c r="CR219" i="80"/>
  <c r="BW219" i="80"/>
  <c r="AX223" i="80"/>
  <c r="AU223" i="80"/>
  <c r="BK243" i="80"/>
  <c r="BL249" i="80"/>
  <c r="BM249" i="80"/>
  <c r="BL254" i="80"/>
  <c r="BN257" i="80"/>
  <c r="BK257" i="80"/>
  <c r="BT261" i="80"/>
  <c r="BU261" i="80"/>
  <c r="CR274" i="80"/>
  <c r="AY280" i="80"/>
  <c r="AT280" i="80"/>
  <c r="CA281" i="80"/>
  <c r="BN283" i="80"/>
  <c r="BM283" i="80"/>
  <c r="BQ283" i="80"/>
  <c r="AX290" i="80"/>
  <c r="CB293" i="80"/>
  <c r="CA293" i="80"/>
  <c r="CB301" i="80"/>
  <c r="BW301" i="80"/>
  <c r="BL305" i="80"/>
  <c r="BM305" i="80"/>
  <c r="BQ305" i="80"/>
  <c r="BA307" i="80"/>
  <c r="BB307" i="80" s="1"/>
  <c r="BN311" i="80"/>
  <c r="BO311" i="80"/>
  <c r="CA313" i="80"/>
  <c r="CB315" i="80"/>
  <c r="BR327" i="80"/>
  <c r="BU327" i="80"/>
  <c r="BW334" i="80"/>
  <c r="BA340" i="80"/>
  <c r="BB340" i="80" s="1"/>
  <c r="CR343" i="80"/>
  <c r="DK343" i="80"/>
  <c r="DL343" i="80"/>
  <c r="BU344" i="80"/>
  <c r="BW362" i="80"/>
  <c r="BK374" i="80"/>
  <c r="BQ382" i="80"/>
  <c r="BU384" i="80"/>
  <c r="BQ384" i="80"/>
  <c r="CK395" i="80"/>
  <c r="AX395" i="80"/>
  <c r="BU396" i="80"/>
  <c r="BS396" i="80"/>
  <c r="BW453" i="80"/>
  <c r="BY453" i="80"/>
  <c r="BX456" i="80"/>
  <c r="CB456" i="80"/>
  <c r="AY460" i="80"/>
  <c r="AX460" i="80"/>
  <c r="BL473" i="80"/>
  <c r="BM473" i="80"/>
  <c r="CA487" i="80"/>
  <c r="CR487" i="80"/>
  <c r="CT487" i="80" s="1"/>
  <c r="BY487" i="80"/>
  <c r="CR491" i="80"/>
  <c r="CT491" i="80" s="1"/>
  <c r="CA491" i="80"/>
  <c r="BT501" i="80"/>
  <c r="BS501" i="80"/>
  <c r="CK513" i="80"/>
  <c r="AY513" i="80"/>
  <c r="BT520" i="80"/>
  <c r="BR520" i="80"/>
  <c r="BN523" i="80"/>
  <c r="BM523" i="80"/>
  <c r="AW528" i="80"/>
  <c r="AU530" i="80"/>
  <c r="AX530" i="80"/>
  <c r="DM564" i="80"/>
  <c r="DK564" i="80"/>
  <c r="BT573" i="80"/>
  <c r="BS573" i="80"/>
  <c r="BR573" i="80"/>
  <c r="BM578" i="80"/>
  <c r="BO578" i="80"/>
  <c r="CK615" i="80"/>
  <c r="AU615" i="80"/>
  <c r="AT615" i="80"/>
  <c r="BW619" i="80"/>
  <c r="BZ619" i="80"/>
  <c r="BZ636" i="80"/>
  <c r="BX636" i="80"/>
  <c r="BY636" i="80"/>
  <c r="BO646" i="80"/>
  <c r="BM646" i="80"/>
  <c r="BT651" i="80"/>
  <c r="BR651" i="80"/>
  <c r="BQ654" i="80"/>
  <c r="BR654" i="80"/>
  <c r="BO684" i="80"/>
  <c r="BK684" i="80"/>
  <c r="BT692" i="80"/>
  <c r="BQ692" i="80"/>
  <c r="CK717" i="80"/>
  <c r="AX717" i="80"/>
  <c r="AY719" i="80"/>
  <c r="AT719" i="80"/>
  <c r="CK721" i="80"/>
  <c r="AX721" i="80"/>
  <c r="CB728" i="80"/>
  <c r="BZ728" i="80"/>
  <c r="CB730" i="80"/>
  <c r="BX730" i="80"/>
  <c r="BN733" i="80"/>
  <c r="BK733" i="80"/>
  <c r="BM733" i="80"/>
  <c r="BT739" i="80"/>
  <c r="BU739" i="80"/>
  <c r="EF753" i="80"/>
  <c r="ED753" i="80"/>
  <c r="DK770" i="80"/>
  <c r="DL770" i="80"/>
  <c r="BU776" i="80"/>
  <c r="BS776" i="80"/>
  <c r="EE781" i="80"/>
  <c r="ED781" i="80"/>
  <c r="AU831" i="80"/>
  <c r="AT831" i="80"/>
  <c r="BU854" i="80"/>
  <c r="BR854" i="80"/>
  <c r="BR900" i="80"/>
  <c r="BQ900" i="80"/>
  <c r="CD906" i="80"/>
  <c r="CF906" i="80" s="1"/>
  <c r="AU906" i="80"/>
  <c r="CB185" i="80"/>
  <c r="BW185" i="80"/>
  <c r="BA200" i="80"/>
  <c r="BB200" i="80" s="1"/>
  <c r="BZ203" i="80"/>
  <c r="BW203" i="80"/>
  <c r="AU227" i="80"/>
  <c r="BN227" i="80"/>
  <c r="BM227" i="80"/>
  <c r="BU238" i="80"/>
  <c r="BR238" i="80"/>
  <c r="BX240" i="80"/>
  <c r="BK249" i="80"/>
  <c r="AX269" i="80"/>
  <c r="AU269" i="80"/>
  <c r="BS284" i="80"/>
  <c r="BR284" i="80"/>
  <c r="BL293" i="80"/>
  <c r="BO293" i="80"/>
  <c r="BT301" i="80"/>
  <c r="BQ301" i="80"/>
  <c r="CR306" i="80"/>
  <c r="EE331" i="80"/>
  <c r="EC333" i="80"/>
  <c r="CA334" i="80"/>
  <c r="BZ344" i="80"/>
  <c r="CA344" i="80"/>
  <c r="BO348" i="80"/>
  <c r="BZ348" i="80"/>
  <c r="BW348" i="80"/>
  <c r="CB374" i="80"/>
  <c r="BW374" i="80"/>
  <c r="BT378" i="80"/>
  <c r="BS378" i="80"/>
  <c r="BQ378" i="80"/>
  <c r="AY381" i="80"/>
  <c r="AT381" i="80"/>
  <c r="BZ400" i="80"/>
  <c r="BY400" i="80"/>
  <c r="BM407" i="80"/>
  <c r="BL407" i="80"/>
  <c r="DN452" i="80"/>
  <c r="DL452" i="80"/>
  <c r="BU471" i="80"/>
  <c r="BQ471" i="80"/>
  <c r="BK473" i="80"/>
  <c r="BZ475" i="80"/>
  <c r="CA475" i="80"/>
  <c r="BY475" i="80"/>
  <c r="CK489" i="80"/>
  <c r="AY489" i="80"/>
  <c r="BA493" i="80"/>
  <c r="BB493" i="80" s="1"/>
  <c r="DN500" i="80"/>
  <c r="DL500" i="80"/>
  <c r="BQ501" i="80"/>
  <c r="BN506" i="80"/>
  <c r="BL506" i="80"/>
  <c r="DN512" i="80"/>
  <c r="DL512" i="80"/>
  <c r="AU513" i="80"/>
  <c r="BK513" i="80"/>
  <c r="CK514" i="80"/>
  <c r="AT514" i="80"/>
  <c r="CA517" i="80"/>
  <c r="CR517" i="80"/>
  <c r="BT533" i="80"/>
  <c r="BS533" i="80"/>
  <c r="BR533" i="80"/>
  <c r="AT546" i="80"/>
  <c r="CB567" i="80"/>
  <c r="BW567" i="80"/>
  <c r="BM570" i="80"/>
  <c r="BK570" i="80"/>
  <c r="BO570" i="80"/>
  <c r="CR572" i="80"/>
  <c r="CT572" i="80" s="1"/>
  <c r="CB572" i="80"/>
  <c r="BQ573" i="80"/>
  <c r="BU582" i="80"/>
  <c r="BS582" i="80"/>
  <c r="BU588" i="80"/>
  <c r="CA592" i="80"/>
  <c r="BX592" i="80"/>
  <c r="BY592" i="80"/>
  <c r="BM628" i="80"/>
  <c r="BK628" i="80"/>
  <c r="CK651" i="80"/>
  <c r="AT651" i="80"/>
  <c r="BX652" i="80"/>
  <c r="CB652" i="80"/>
  <c r="BO680" i="80"/>
  <c r="DM694" i="80"/>
  <c r="DK694" i="80"/>
  <c r="BS778" i="80"/>
  <c r="BR778" i="80"/>
  <c r="AT828" i="80"/>
  <c r="AX828" i="80"/>
  <c r="BT835" i="80"/>
  <c r="BS835" i="80"/>
  <c r="AX895" i="80"/>
  <c r="AY895" i="80"/>
  <c r="CA94" i="80"/>
  <c r="CR94" i="80"/>
  <c r="BT125" i="80"/>
  <c r="BS125" i="80"/>
  <c r="BA142" i="80"/>
  <c r="BB142" i="80" s="1"/>
  <c r="BY185" i="80"/>
  <c r="BA197" i="80"/>
  <c r="BB197" i="80" s="1"/>
  <c r="CK202" i="80"/>
  <c r="AU202" i="80"/>
  <c r="BR203" i="80"/>
  <c r="BQ203" i="80"/>
  <c r="BX203" i="80"/>
  <c r="CR214" i="80"/>
  <c r="BO215" i="80"/>
  <c r="BM215" i="80"/>
  <c r="BS215" i="80"/>
  <c r="BM219" i="80"/>
  <c r="BA221" i="80"/>
  <c r="BB221" i="80" s="1"/>
  <c r="CA223" i="80"/>
  <c r="AY224" i="80"/>
  <c r="AT224" i="80"/>
  <c r="BU226" i="80"/>
  <c r="BR226" i="80"/>
  <c r="AT232" i="80"/>
  <c r="CB233" i="80"/>
  <c r="BW233" i="80"/>
  <c r="CB240" i="80"/>
  <c r="BO241" i="80"/>
  <c r="CA241" i="80"/>
  <c r="BY246" i="80"/>
  <c r="CB246" i="80"/>
  <c r="BM257" i="80"/>
  <c r="CA261" i="80"/>
  <c r="BM271" i="80"/>
  <c r="BQ273" i="80"/>
  <c r="AX280" i="80"/>
  <c r="BL283" i="80"/>
  <c r="AX288" i="80"/>
  <c r="AT290" i="80"/>
  <c r="BL301" i="80"/>
  <c r="BK301" i="80"/>
  <c r="BS301" i="80"/>
  <c r="CA301" i="80"/>
  <c r="BO305" i="80"/>
  <c r="CB305" i="80"/>
  <c r="BY305" i="80"/>
  <c r="AX306" i="80"/>
  <c r="AU306" i="80"/>
  <c r="BM311" i="80"/>
  <c r="BZ311" i="80"/>
  <c r="CA311" i="80"/>
  <c r="BT313" i="80"/>
  <c r="BU313" i="80"/>
  <c r="AY316" i="80"/>
  <c r="AX316" i="80"/>
  <c r="BW321" i="80"/>
  <c r="CA327" i="80"/>
  <c r="ED327" i="80"/>
  <c r="AT328" i="80"/>
  <c r="BT339" i="80"/>
  <c r="BR339" i="80"/>
  <c r="AX343" i="80"/>
  <c r="BN344" i="80"/>
  <c r="BO344" i="80"/>
  <c r="BR348" i="80"/>
  <c r="BQ348" i="80"/>
  <c r="BX348" i="80"/>
  <c r="BN360" i="80"/>
  <c r="BO360" i="80"/>
  <c r="BU360" i="80"/>
  <c r="CB370" i="80"/>
  <c r="BW370" i="80"/>
  <c r="BY374" i="80"/>
  <c r="CB378" i="80"/>
  <c r="BY378" i="80"/>
  <c r="BM379" i="80"/>
  <c r="BL379" i="80"/>
  <c r="CR383" i="80"/>
  <c r="BO388" i="80"/>
  <c r="BM388" i="80"/>
  <c r="CR399" i="80"/>
  <c r="BN400" i="80"/>
  <c r="BM400" i="80"/>
  <c r="BT402" i="80"/>
  <c r="BU402" i="80"/>
  <c r="BQ402" i="80"/>
  <c r="BQ404" i="80"/>
  <c r="BU404" i="80"/>
  <c r="AX431" i="80"/>
  <c r="CB433" i="80"/>
  <c r="BU434" i="80"/>
  <c r="AX443" i="80"/>
  <c r="AU443" i="80"/>
  <c r="CK451" i="80"/>
  <c r="AU451" i="80"/>
  <c r="AT451" i="80"/>
  <c r="BN475" i="80"/>
  <c r="BM475" i="80"/>
  <c r="BO475" i="80"/>
  <c r="CR479" i="80"/>
  <c r="CA479" i="80"/>
  <c r="BW479" i="80"/>
  <c r="BQ481" i="80"/>
  <c r="BT488" i="80"/>
  <c r="BR488" i="80"/>
  <c r="BT492" i="80"/>
  <c r="BR492" i="80"/>
  <c r="BU509" i="80"/>
  <c r="BS509" i="80"/>
  <c r="BY517" i="80"/>
  <c r="AX535" i="80"/>
  <c r="AY535" i="80"/>
  <c r="BQ553" i="80"/>
  <c r="BU553" i="80"/>
  <c r="BS553" i="80"/>
  <c r="BY559" i="80"/>
  <c r="CB559" i="80"/>
  <c r="BY566" i="80"/>
  <c r="BW566" i="80"/>
  <c r="BY567" i="80"/>
  <c r="CA600" i="80"/>
  <c r="BY600" i="80"/>
  <c r="AY601" i="80"/>
  <c r="AX601" i="80"/>
  <c r="BZ614" i="80"/>
  <c r="BY614" i="80"/>
  <c r="BZ618" i="80"/>
  <c r="BY618" i="80"/>
  <c r="CA640" i="80"/>
  <c r="CB640" i="80"/>
  <c r="BO220" i="80"/>
  <c r="BL220" i="80"/>
  <c r="AY228" i="80"/>
  <c r="AT228" i="80"/>
  <c r="BU230" i="80"/>
  <c r="BR230" i="80"/>
  <c r="AY240" i="80"/>
  <c r="AT240" i="80"/>
  <c r="CK270" i="80"/>
  <c r="AT270" i="80"/>
  <c r="EE271" i="80"/>
  <c r="ED271" i="80"/>
  <c r="AX277" i="80"/>
  <c r="AY277" i="80"/>
  <c r="CR298" i="80"/>
  <c r="BU301" i="80"/>
  <c r="BR303" i="80"/>
  <c r="BU303" i="80"/>
  <c r="BT305" i="80"/>
  <c r="BS305" i="80"/>
  <c r="BR311" i="80"/>
  <c r="BU311" i="80"/>
  <c r="BO354" i="80"/>
  <c r="BM354" i="80"/>
  <c r="BS366" i="80"/>
  <c r="BU366" i="80"/>
  <c r="BL370" i="80"/>
  <c r="BK370" i="80"/>
  <c r="BY392" i="80"/>
  <c r="CR392" i="80"/>
  <c r="BY395" i="80"/>
  <c r="CB395" i="80"/>
  <c r="CR398" i="80"/>
  <c r="BW398" i="80"/>
  <c r="CB402" i="80"/>
  <c r="CA402" i="80"/>
  <c r="BW418" i="80"/>
  <c r="CR418" i="80"/>
  <c r="CX418" i="80" s="1"/>
  <c r="BU442" i="80"/>
  <c r="BQ442" i="80"/>
  <c r="BY448" i="80"/>
  <c r="CA448" i="80"/>
  <c r="BY461" i="80"/>
  <c r="CR461" i="80"/>
  <c r="BT465" i="80"/>
  <c r="BQ465" i="80"/>
  <c r="BS465" i="80"/>
  <c r="BZ490" i="80"/>
  <c r="CB490" i="80"/>
  <c r="BX490" i="80"/>
  <c r="BY497" i="80"/>
  <c r="CB497" i="80"/>
  <c r="CR509" i="80"/>
  <c r="CA509" i="80"/>
  <c r="BM546" i="80"/>
  <c r="BO546" i="80"/>
  <c r="CK550" i="80"/>
  <c r="AU550" i="80"/>
  <c r="AT550" i="80"/>
  <c r="BN567" i="80"/>
  <c r="BL567" i="80"/>
  <c r="BM567" i="80"/>
  <c r="BK567" i="80"/>
  <c r="BS580" i="80"/>
  <c r="BU580" i="80"/>
  <c r="BQ580" i="80"/>
  <c r="AT610" i="80"/>
  <c r="AY610" i="80"/>
  <c r="BY610" i="80"/>
  <c r="CA610" i="80"/>
  <c r="EC617" i="80"/>
  <c r="ED617" i="80"/>
  <c r="BY403" i="80"/>
  <c r="BX403" i="80"/>
  <c r="CB434" i="80"/>
  <c r="BY434" i="80"/>
  <c r="CR466" i="80"/>
  <c r="CX466" i="80" s="1"/>
  <c r="BW467" i="80"/>
  <c r="CR467" i="80"/>
  <c r="CT467" i="80" s="1"/>
  <c r="CB473" i="80"/>
  <c r="BW473" i="80"/>
  <c r="BA487" i="80"/>
  <c r="BB487" i="80" s="1"/>
  <c r="BA498" i="80"/>
  <c r="BB498" i="80" s="1"/>
  <c r="BL501" i="80"/>
  <c r="BK501" i="80"/>
  <c r="BA507" i="80"/>
  <c r="BB507" i="80" s="1"/>
  <c r="EF511" i="80"/>
  <c r="ED511" i="80"/>
  <c r="CK526" i="80"/>
  <c r="AX526" i="80"/>
  <c r="AX551" i="80"/>
  <c r="AY551" i="80"/>
  <c r="AX559" i="80"/>
  <c r="AU559" i="80"/>
  <c r="AT562" i="80"/>
  <c r="AX562" i="80"/>
  <c r="AX563" i="80"/>
  <c r="AU563" i="80"/>
  <c r="AX571" i="80"/>
  <c r="AU571" i="80"/>
  <c r="BT581" i="80"/>
  <c r="BQ581" i="80"/>
  <c r="CA603" i="80"/>
  <c r="BY603" i="80"/>
  <c r="CR610" i="80"/>
  <c r="BK619" i="80"/>
  <c r="BN619" i="80"/>
  <c r="CK640" i="80"/>
  <c r="AU640" i="80"/>
  <c r="BY644" i="80"/>
  <c r="BX644" i="80"/>
  <c r="CA644" i="80"/>
  <c r="AU655" i="80"/>
  <c r="AX655" i="80"/>
  <c r="CK659" i="80"/>
  <c r="AU659" i="80"/>
  <c r="BX664" i="80"/>
  <c r="CB664" i="80"/>
  <c r="BL743" i="80"/>
  <c r="BM743" i="80"/>
  <c r="BZ745" i="80"/>
  <c r="BY745" i="80"/>
  <c r="BW745" i="80"/>
  <c r="BA757" i="80"/>
  <c r="BB757" i="80" s="1"/>
  <c r="CB759" i="80"/>
  <c r="BY759" i="80"/>
  <c r="CA759" i="80"/>
  <c r="EA929" i="80"/>
  <c r="BA82" i="80"/>
  <c r="BB82" i="80" s="1"/>
  <c r="BA94" i="80"/>
  <c r="BB94" i="80" s="1"/>
  <c r="CR120" i="80"/>
  <c r="CR156" i="80"/>
  <c r="BA158" i="80"/>
  <c r="BB158" i="80" s="1"/>
  <c r="BA166" i="80"/>
  <c r="BB166" i="80" s="1"/>
  <c r="CR169" i="80"/>
  <c r="CS169" i="80" s="1"/>
  <c r="BA196" i="80"/>
  <c r="BB196" i="80" s="1"/>
  <c r="BA215" i="80"/>
  <c r="BB215" i="80" s="1"/>
  <c r="BA223" i="80"/>
  <c r="BB223" i="80" s="1"/>
  <c r="BA235" i="80"/>
  <c r="BB235" i="80" s="1"/>
  <c r="BA237" i="80"/>
  <c r="BB237" i="80" s="1"/>
  <c r="BA263" i="80"/>
  <c r="BB263" i="80" s="1"/>
  <c r="CR266" i="80"/>
  <c r="BA274" i="80"/>
  <c r="BB274" i="80" s="1"/>
  <c r="CR290" i="80"/>
  <c r="BA295" i="80"/>
  <c r="BB295" i="80" s="1"/>
  <c r="BA319" i="80"/>
  <c r="BB319" i="80" s="1"/>
  <c r="BA327" i="80"/>
  <c r="BB327" i="80" s="1"/>
  <c r="BA337" i="80"/>
  <c r="BB337" i="80" s="1"/>
  <c r="BA371" i="80"/>
  <c r="BB371" i="80" s="1"/>
  <c r="BA376" i="80"/>
  <c r="BB376" i="80" s="1"/>
  <c r="BK378" i="80"/>
  <c r="CR380" i="80"/>
  <c r="CS380" i="80" s="1"/>
  <c r="CA386" i="80"/>
  <c r="BL387" i="80"/>
  <c r="BA388" i="80"/>
  <c r="BB388" i="80" s="1"/>
  <c r="BA392" i="80"/>
  <c r="BB392" i="80" s="1"/>
  <c r="BL395" i="80"/>
  <c r="BK398" i="80"/>
  <c r="BK402" i="80"/>
  <c r="CB403" i="80"/>
  <c r="CR407" i="80"/>
  <c r="BA408" i="80"/>
  <c r="BB408" i="80" s="1"/>
  <c r="BQ408" i="80"/>
  <c r="CB426" i="80"/>
  <c r="CR426" i="80"/>
  <c r="CB430" i="80"/>
  <c r="BY430" i="80"/>
  <c r="BY442" i="80"/>
  <c r="CR457" i="80"/>
  <c r="BY457" i="80"/>
  <c r="BZ465" i="80"/>
  <c r="BX465" i="80"/>
  <c r="CA467" i="80"/>
  <c r="BY473" i="80"/>
  <c r="BR475" i="80"/>
  <c r="BU475" i="80"/>
  <c r="CA481" i="80"/>
  <c r="AT490" i="80"/>
  <c r="BM501" i="80"/>
  <c r="BW501" i="80"/>
  <c r="BR512" i="80"/>
  <c r="BA519" i="80"/>
  <c r="BB519" i="80" s="1"/>
  <c r="BQ523" i="80"/>
  <c r="BY531" i="80"/>
  <c r="BQ537" i="80"/>
  <c r="BU537" i="80"/>
  <c r="BT549" i="80"/>
  <c r="BS549" i="80"/>
  <c r="BW555" i="80"/>
  <c r="BM556" i="80"/>
  <c r="BT557" i="80"/>
  <c r="BQ557" i="80"/>
  <c r="BR557" i="80"/>
  <c r="BR581" i="80"/>
  <c r="BO588" i="80"/>
  <c r="BL588" i="80"/>
  <c r="BM588" i="80"/>
  <c r="BX603" i="80"/>
  <c r="BO619" i="80"/>
  <c r="CK620" i="80"/>
  <c r="CL620" i="80" s="1"/>
  <c r="AU620" i="80"/>
  <c r="CK624" i="80"/>
  <c r="CL624" i="80" s="1"/>
  <c r="AU624" i="80"/>
  <c r="BW632" i="80"/>
  <c r="BY633" i="80"/>
  <c r="BS636" i="80"/>
  <c r="BX672" i="80"/>
  <c r="BW672" i="80"/>
  <c r="CR685" i="80"/>
  <c r="CB685" i="80"/>
  <c r="BZ690" i="80"/>
  <c r="BW690" i="80"/>
  <c r="BY690" i="80"/>
  <c r="BS694" i="80"/>
  <c r="BU694" i="80"/>
  <c r="BO703" i="80"/>
  <c r="BL703" i="80"/>
  <c r="BN718" i="80"/>
  <c r="BL718" i="80"/>
  <c r="AX722" i="80"/>
  <c r="AU722" i="80"/>
  <c r="BS741" i="80"/>
  <c r="CR403" i="80"/>
  <c r="BA416" i="80"/>
  <c r="BB416" i="80" s="1"/>
  <c r="BA422" i="80"/>
  <c r="BB422" i="80" s="1"/>
  <c r="CR448" i="80"/>
  <c r="BA465" i="80"/>
  <c r="BB465" i="80" s="1"/>
  <c r="BA470" i="80"/>
  <c r="BB470" i="80" s="1"/>
  <c r="CR490" i="80"/>
  <c r="BA513" i="80"/>
  <c r="BB513" i="80" s="1"/>
  <c r="CR566" i="80"/>
  <c r="CK574" i="80"/>
  <c r="AU574" i="80"/>
  <c r="EE587" i="80"/>
  <c r="EC587" i="80"/>
  <c r="CK590" i="80"/>
  <c r="AT590" i="80"/>
  <c r="BO596" i="80"/>
  <c r="BM596" i="80"/>
  <c r="BO636" i="80"/>
  <c r="BK636" i="80"/>
  <c r="CA638" i="80"/>
  <c r="BY638" i="80"/>
  <c r="CR641" i="80"/>
  <c r="CB641" i="80"/>
  <c r="BN645" i="80"/>
  <c r="BM645" i="80"/>
  <c r="BX648" i="80"/>
  <c r="CA648" i="80"/>
  <c r="BM660" i="80"/>
  <c r="BO660" i="80"/>
  <c r="BL660" i="80"/>
  <c r="BO672" i="80"/>
  <c r="BL672" i="80"/>
  <c r="AT680" i="80"/>
  <c r="AY680" i="80"/>
  <c r="CA688" i="80"/>
  <c r="CB688" i="80"/>
  <c r="BX688" i="80"/>
  <c r="BZ753" i="80"/>
  <c r="CA753" i="80"/>
  <c r="BY753" i="80"/>
  <c r="CA784" i="80"/>
  <c r="CB784" i="80"/>
  <c r="BX784" i="80"/>
  <c r="BN865" i="80"/>
  <c r="BL865" i="80"/>
  <c r="DM883" i="80"/>
  <c r="DL883" i="80"/>
  <c r="BZ891" i="80"/>
  <c r="CB891" i="80"/>
  <c r="BX891" i="80"/>
  <c r="BN911" i="80"/>
  <c r="BM911" i="80"/>
  <c r="BL645" i="80"/>
  <c r="BZ665" i="80"/>
  <c r="BY665" i="80"/>
  <c r="BZ699" i="80"/>
  <c r="CB699" i="80"/>
  <c r="BN714" i="80"/>
  <c r="BL714" i="80"/>
  <c r="BZ714" i="80"/>
  <c r="BX714" i="80"/>
  <c r="BY714" i="80"/>
  <c r="BW714" i="80"/>
  <c r="BZ718" i="80"/>
  <c r="BX718" i="80"/>
  <c r="BW718" i="80"/>
  <c r="AY723" i="80"/>
  <c r="AT723" i="80"/>
  <c r="BR726" i="80"/>
  <c r="BS726" i="80"/>
  <c r="BQ726" i="80"/>
  <c r="BT746" i="80"/>
  <c r="BR746" i="80"/>
  <c r="CB751" i="80"/>
  <c r="BY751" i="80"/>
  <c r="BY764" i="80"/>
  <c r="BX764" i="80"/>
  <c r="CA764" i="80"/>
  <c r="CK767" i="80"/>
  <c r="CQ767" i="80" s="1"/>
  <c r="AU767" i="80"/>
  <c r="AT767" i="80"/>
  <c r="BW785" i="80"/>
  <c r="BX785" i="80"/>
  <c r="BZ789" i="80"/>
  <c r="BY789" i="80"/>
  <c r="BW789" i="80"/>
  <c r="BN861" i="80"/>
  <c r="BM861" i="80"/>
  <c r="BM872" i="80"/>
  <c r="BO872" i="80"/>
  <c r="CA876" i="80"/>
  <c r="BY876" i="80"/>
  <c r="CB902" i="80"/>
  <c r="CA902" i="80"/>
  <c r="CK907" i="80"/>
  <c r="CM907" i="80" s="1"/>
  <c r="AU907" i="80"/>
  <c r="BA668" i="80"/>
  <c r="BB668" i="80" s="1"/>
  <c r="CR688" i="80"/>
  <c r="CB692" i="80"/>
  <c r="BW692" i="80"/>
  <c r="BA704" i="80"/>
  <c r="BB704" i="80" s="1"/>
  <c r="BR714" i="80"/>
  <c r="BS714" i="80"/>
  <c r="BA722" i="80"/>
  <c r="BB722" i="80" s="1"/>
  <c r="BN726" i="80"/>
  <c r="BL726" i="80"/>
  <c r="AU735" i="80"/>
  <c r="AY735" i="80"/>
  <c r="BO735" i="80"/>
  <c r="BK735" i="80"/>
  <c r="BL739" i="80"/>
  <c r="BO739" i="80"/>
  <c r="BN741" i="80"/>
  <c r="BK741" i="80"/>
  <c r="CK752" i="80"/>
  <c r="AX752" i="80"/>
  <c r="BA761" i="80"/>
  <c r="BB761" i="80" s="1"/>
  <c r="CK763" i="80"/>
  <c r="CQ763" i="80" s="1"/>
  <c r="AU763" i="80"/>
  <c r="BZ772" i="80"/>
  <c r="BW772" i="80"/>
  <c r="BZ829" i="80"/>
  <c r="CB829" i="80"/>
  <c r="BZ837" i="80"/>
  <c r="CR837" i="80"/>
  <c r="CT837" i="80" s="1"/>
  <c r="BT853" i="80"/>
  <c r="BU853" i="80"/>
  <c r="AU861" i="80"/>
  <c r="AW861" i="80"/>
  <c r="BN880" i="80"/>
  <c r="BL880" i="80"/>
  <c r="BZ896" i="80"/>
  <c r="CR896" i="80"/>
  <c r="BX896" i="80"/>
  <c r="BZ898" i="80"/>
  <c r="BW898" i="80"/>
  <c r="BA906" i="80"/>
  <c r="BB906" i="80" s="1"/>
  <c r="BA645" i="80"/>
  <c r="BB645" i="80" s="1"/>
  <c r="BA655" i="80"/>
  <c r="BB655" i="80" s="1"/>
  <c r="BQ658" i="80"/>
  <c r="CR660" i="80"/>
  <c r="BW660" i="80"/>
  <c r="AT663" i="80"/>
  <c r="BM666" i="80"/>
  <c r="CR672" i="80"/>
  <c r="BW673" i="80"/>
  <c r="AU676" i="80"/>
  <c r="BY682" i="80"/>
  <c r="BW684" i="80"/>
  <c r="BL692" i="80"/>
  <c r="BK692" i="80"/>
  <c r="BX695" i="80"/>
  <c r="BL707" i="80"/>
  <c r="BA710" i="80"/>
  <c r="BB710" i="80" s="1"/>
  <c r="AU710" i="80"/>
  <c r="BQ714" i="80"/>
  <c r="AT715" i="80"/>
  <c r="BR718" i="80"/>
  <c r="BQ718" i="80"/>
  <c r="BK726" i="80"/>
  <c r="BL732" i="80"/>
  <c r="BM739" i="80"/>
  <c r="BM741" i="80"/>
  <c r="BW743" i="80"/>
  <c r="BZ744" i="80"/>
  <c r="BX744" i="80"/>
  <c r="BM747" i="80"/>
  <c r="BX748" i="80"/>
  <c r="BX749" i="80"/>
  <c r="BZ760" i="80"/>
  <c r="BX760" i="80"/>
  <c r="BX765" i="80"/>
  <c r="BM766" i="80"/>
  <c r="CK770" i="80"/>
  <c r="AW770" i="80"/>
  <c r="BY772" i="80"/>
  <c r="DK799" i="80"/>
  <c r="DL799" i="80"/>
  <c r="BT804" i="80"/>
  <c r="BR804" i="80"/>
  <c r="BR814" i="80"/>
  <c r="BU814" i="80"/>
  <c r="BS815" i="80"/>
  <c r="BU815" i="80"/>
  <c r="BR815" i="80"/>
  <c r="BZ818" i="80"/>
  <c r="BY818" i="80"/>
  <c r="BX818" i="80"/>
  <c r="BY820" i="80"/>
  <c r="CA820" i="80"/>
  <c r="BX820" i="80"/>
  <c r="BU821" i="80"/>
  <c r="BN829" i="80"/>
  <c r="BL829" i="80"/>
  <c r="BK829" i="80"/>
  <c r="BX829" i="80"/>
  <c r="BM837" i="80"/>
  <c r="DL850" i="80"/>
  <c r="BL852" i="80"/>
  <c r="DN856" i="80"/>
  <c r="DQ856" i="80" s="1"/>
  <c r="BS857" i="80"/>
  <c r="BU857" i="80"/>
  <c r="BZ865" i="80"/>
  <c r="BY865" i="80"/>
  <c r="BX865" i="80"/>
  <c r="AX868" i="80"/>
  <c r="AT868" i="80"/>
  <c r="BZ872" i="80"/>
  <c r="CB872" i="80"/>
  <c r="BK880" i="80"/>
  <c r="EF884" i="80"/>
  <c r="EG884" i="80" s="1"/>
  <c r="EC884" i="80"/>
  <c r="BM896" i="80"/>
  <c r="DK896" i="80"/>
  <c r="DM896" i="80"/>
  <c r="BA714" i="80"/>
  <c r="BB714" i="80" s="1"/>
  <c r="BA726" i="80"/>
  <c r="BB726" i="80" s="1"/>
  <c r="BA732" i="80"/>
  <c r="BB732" i="80" s="1"/>
  <c r="BA737" i="80"/>
  <c r="BB737" i="80" s="1"/>
  <c r="CR744" i="80"/>
  <c r="CS744" i="80" s="1"/>
  <c r="CR748" i="80"/>
  <c r="CR764" i="80"/>
  <c r="CR772" i="80"/>
  <c r="BT779" i="80"/>
  <c r="BS779" i="80"/>
  <c r="BX797" i="80"/>
  <c r="CB797" i="80"/>
  <c r="BN821" i="80"/>
  <c r="BM821" i="80"/>
  <c r="BL821" i="80"/>
  <c r="BR829" i="80"/>
  <c r="BS829" i="80"/>
  <c r="BQ829" i="80"/>
  <c r="BU842" i="80"/>
  <c r="BR842" i="80"/>
  <c r="BU850" i="80"/>
  <c r="BR850" i="80"/>
  <c r="BN868" i="80"/>
  <c r="BK868" i="80"/>
  <c r="AW878" i="80"/>
  <c r="AX884" i="80"/>
  <c r="AU884" i="80"/>
  <c r="BT893" i="80"/>
  <c r="BS893" i="80"/>
  <c r="BR897" i="80"/>
  <c r="BT897" i="80"/>
  <c r="BT902" i="80"/>
  <c r="BU902" i="80"/>
  <c r="BQ902" i="80"/>
  <c r="BN904" i="80"/>
  <c r="BO904" i="80"/>
  <c r="BZ904" i="80"/>
  <c r="BY904" i="80"/>
  <c r="DL910" i="80"/>
  <c r="DM910" i="80"/>
  <c r="CR784" i="80"/>
  <c r="CS784" i="80" s="1"/>
  <c r="BA840" i="80"/>
  <c r="BB840" i="80" s="1"/>
  <c r="CK870" i="80"/>
  <c r="BA904" i="80"/>
  <c r="BB904" i="80" s="1"/>
  <c r="AC929" i="80"/>
  <c r="BA783" i="80"/>
  <c r="BB783" i="80" s="1"/>
  <c r="BA784" i="80"/>
  <c r="BB784" i="80" s="1"/>
  <c r="BO785" i="80"/>
  <c r="AU787" i="80"/>
  <c r="BL789" i="80"/>
  <c r="BW792" i="80"/>
  <c r="BR795" i="80"/>
  <c r="BW802" i="80"/>
  <c r="BK804" i="80"/>
  <c r="BM806" i="80"/>
  <c r="BK817" i="80"/>
  <c r="BA824" i="80"/>
  <c r="BB824" i="80" s="1"/>
  <c r="BZ836" i="80"/>
  <c r="BY841" i="80"/>
  <c r="BM853" i="80"/>
  <c r="CD868" i="80"/>
  <c r="CE868" i="80" s="1"/>
  <c r="AU870" i="80"/>
  <c r="BT876" i="80"/>
  <c r="AW877" i="80"/>
  <c r="DN881" i="80"/>
  <c r="DQ881" i="80" s="1"/>
  <c r="DK885" i="80"/>
  <c r="AU894" i="80"/>
  <c r="CA895" i="80"/>
  <c r="BK902" i="80"/>
  <c r="DM909" i="80"/>
  <c r="O914" i="80"/>
  <c r="DN35" i="80"/>
  <c r="DP35" i="80" s="1"/>
  <c r="DL35" i="80"/>
  <c r="EC17" i="80"/>
  <c r="ED17" i="80"/>
  <c r="BY5" i="80"/>
  <c r="BL6" i="80"/>
  <c r="BM7" i="80"/>
  <c r="BX7" i="80"/>
  <c r="AT10" i="80"/>
  <c r="BA10" i="80"/>
  <c r="BB10" i="80" s="1"/>
  <c r="BM11" i="80"/>
  <c r="BZ14" i="80"/>
  <c r="BR15" i="80"/>
  <c r="BW15" i="80"/>
  <c r="BL17" i="80"/>
  <c r="BU19" i="80"/>
  <c r="CR19" i="80"/>
  <c r="CS19" i="80" s="1"/>
  <c r="BL20" i="80"/>
  <c r="CB20" i="80"/>
  <c r="BL21" i="80"/>
  <c r="BW21" i="80"/>
  <c r="BR22" i="80"/>
  <c r="AT23" i="80"/>
  <c r="BQ23" i="80"/>
  <c r="CK23" i="80"/>
  <c r="CQ23" i="80" s="1"/>
  <c r="AW25" i="80"/>
  <c r="CB29" i="80"/>
  <c r="BS30" i="80"/>
  <c r="CA30" i="80"/>
  <c r="BO36" i="80"/>
  <c r="AW38" i="80"/>
  <c r="BA40" i="80"/>
  <c r="BB40" i="80" s="1"/>
  <c r="BL40" i="80"/>
  <c r="BW40" i="80"/>
  <c r="AT43" i="80"/>
  <c r="BA43" i="80"/>
  <c r="BB43" i="80" s="1"/>
  <c r="BN43" i="80"/>
  <c r="CB43" i="80"/>
  <c r="BO44" i="80"/>
  <c r="BU44" i="80"/>
  <c r="BY44" i="80"/>
  <c r="BA45" i="80"/>
  <c r="BB45" i="80" s="1"/>
  <c r="AU46" i="80"/>
  <c r="CD46" i="80"/>
  <c r="DK46" i="80"/>
  <c r="AU47" i="80"/>
  <c r="BK52" i="80"/>
  <c r="BQ52" i="80"/>
  <c r="CA52" i="80"/>
  <c r="BA54" i="80"/>
  <c r="BB54" i="80" s="1"/>
  <c r="AU54" i="80"/>
  <c r="EC55" i="80"/>
  <c r="AX57" i="80"/>
  <c r="AU60" i="80"/>
  <c r="BX60" i="80"/>
  <c r="BX61" i="80"/>
  <c r="BY62" i="80"/>
  <c r="CR68" i="80"/>
  <c r="AW70" i="80"/>
  <c r="AU71" i="80"/>
  <c r="BU80" i="80"/>
  <c r="BS80" i="80"/>
  <c r="AY85" i="80"/>
  <c r="AT85" i="80"/>
  <c r="AY10" i="80"/>
  <c r="AU10" i="80"/>
  <c r="BS15" i="80"/>
  <c r="BY15" i="80"/>
  <c r="BX21" i="80"/>
  <c r="BK24" i="80"/>
  <c r="BS24" i="80"/>
  <c r="AT26" i="80"/>
  <c r="AT27" i="80"/>
  <c r="CB27" i="80"/>
  <c r="BA28" i="80"/>
  <c r="BB28" i="80" s="1"/>
  <c r="AU30" i="80"/>
  <c r="CK30" i="80"/>
  <c r="DK30" i="80"/>
  <c r="BQ34" i="80"/>
  <c r="BZ35" i="80"/>
  <c r="CD40" i="80"/>
  <c r="CB44" i="80"/>
  <c r="CK46" i="80"/>
  <c r="EC49" i="80"/>
  <c r="BA50" i="80"/>
  <c r="BB50" i="80" s="1"/>
  <c r="BK50" i="80"/>
  <c r="BQ50" i="80"/>
  <c r="BW50" i="80"/>
  <c r="BL52" i="80"/>
  <c r="BQ58" i="80"/>
  <c r="BY60" i="80"/>
  <c r="CB61" i="80"/>
  <c r="AU64" i="80"/>
  <c r="BA65" i="80"/>
  <c r="BB65" i="80" s="1"/>
  <c r="BL65" i="80"/>
  <c r="CB65" i="80"/>
  <c r="BM70" i="80"/>
  <c r="BR70" i="80"/>
  <c r="BX72" i="80"/>
  <c r="AW74" i="80"/>
  <c r="BK74" i="80"/>
  <c r="BL76" i="80"/>
  <c r="BA78" i="80"/>
  <c r="BB78" i="80" s="1"/>
  <c r="CA80" i="80"/>
  <c r="BX80" i="80"/>
  <c r="BS82" i="80"/>
  <c r="BU82" i="80"/>
  <c r="BA9" i="80"/>
  <c r="BB9" i="80" s="1"/>
  <c r="AY9" i="80"/>
  <c r="CR4" i="80"/>
  <c r="BQ5" i="80"/>
  <c r="BK7" i="80"/>
  <c r="BM9" i="80"/>
  <c r="BR9" i="80"/>
  <c r="BX13" i="80"/>
  <c r="DL14" i="80"/>
  <c r="BA15" i="80"/>
  <c r="BB15" i="80" s="1"/>
  <c r="CA15" i="80"/>
  <c r="BW19" i="80"/>
  <c r="CR21" i="80"/>
  <c r="CX21" i="80" s="1"/>
  <c r="BM23" i="80"/>
  <c r="BS23" i="80"/>
  <c r="BL24" i="80"/>
  <c r="AW30" i="80"/>
  <c r="BW30" i="80"/>
  <c r="CR30" i="80"/>
  <c r="BL32" i="80"/>
  <c r="BS34" i="80"/>
  <c r="CB35" i="80"/>
  <c r="BK36" i="80"/>
  <c r="AU39" i="80"/>
  <c r="EE39" i="80"/>
  <c r="BQ44" i="80"/>
  <c r="BW44" i="80"/>
  <c r="CR44" i="80"/>
  <c r="AY47" i="80"/>
  <c r="CL47" i="80"/>
  <c r="AU48" i="80"/>
  <c r="CD48" i="80"/>
  <c r="DK48" i="80"/>
  <c r="BM50" i="80"/>
  <c r="BR50" i="80"/>
  <c r="BM52" i="80"/>
  <c r="BX53" i="80"/>
  <c r="BM54" i="80"/>
  <c r="CD54" i="80"/>
  <c r="BR55" i="80"/>
  <c r="AT57" i="80"/>
  <c r="AY60" i="80"/>
  <c r="BR63" i="80"/>
  <c r="BY64" i="80"/>
  <c r="BY66" i="80"/>
  <c r="AY71" i="80"/>
  <c r="AY72" i="80"/>
  <c r="CB82" i="80"/>
  <c r="CA82" i="80"/>
  <c r="BW82" i="80"/>
  <c r="CS84" i="80"/>
  <c r="CT84" i="80"/>
  <c r="BN24" i="80"/>
  <c r="BK25" i="80"/>
  <c r="BZ29" i="80"/>
  <c r="BR30" i="80"/>
  <c r="BY30" i="80"/>
  <c r="BM32" i="80"/>
  <c r="DM32" i="80"/>
  <c r="BA38" i="80"/>
  <c r="BB38" i="80" s="1"/>
  <c r="AY43" i="80"/>
  <c r="BS44" i="80"/>
  <c r="BX44" i="80"/>
  <c r="AT47" i="80"/>
  <c r="AW48" i="80"/>
  <c r="BR49" i="80"/>
  <c r="BO50" i="80"/>
  <c r="BS50" i="80"/>
  <c r="BY58" i="80"/>
  <c r="AY64" i="80"/>
  <c r="BR67" i="80"/>
  <c r="CB68" i="80"/>
  <c r="BL69" i="80"/>
  <c r="CB69" i="80"/>
  <c r="AT71" i="80"/>
  <c r="BR71" i="80"/>
  <c r="BL72" i="80"/>
  <c r="BQ74" i="80"/>
  <c r="CA74" i="80"/>
  <c r="DK79" i="80"/>
  <c r="DL79" i="80"/>
  <c r="AX80" i="80"/>
  <c r="AU80" i="80"/>
  <c r="AY80" i="80"/>
  <c r="BO80" i="80"/>
  <c r="BK80" i="80"/>
  <c r="BY82" i="80"/>
  <c r="DK116" i="80"/>
  <c r="DL116" i="80"/>
  <c r="EC139" i="80"/>
  <c r="ED139" i="80"/>
  <c r="CB84" i="80"/>
  <c r="BR91" i="80"/>
  <c r="BO94" i="80"/>
  <c r="CB97" i="80"/>
  <c r="CR101" i="80"/>
  <c r="CA105" i="80"/>
  <c r="BK107" i="80"/>
  <c r="BQ107" i="80"/>
  <c r="BK113" i="80"/>
  <c r="AT114" i="80"/>
  <c r="CB114" i="80"/>
  <c r="ED115" i="80"/>
  <c r="AU117" i="80"/>
  <c r="AT118" i="80"/>
  <c r="BA118" i="80"/>
  <c r="BB118" i="80" s="1"/>
  <c r="BO119" i="80"/>
  <c r="AY121" i="80"/>
  <c r="BO121" i="80"/>
  <c r="BM123" i="80"/>
  <c r="AY129" i="80"/>
  <c r="BQ129" i="80"/>
  <c r="BW129" i="80"/>
  <c r="CR129" i="80"/>
  <c r="CS129" i="80" s="1"/>
  <c r="CA131" i="80"/>
  <c r="DL132" i="80"/>
  <c r="CA134" i="80"/>
  <c r="BX134" i="80"/>
  <c r="AT136" i="80"/>
  <c r="BQ137" i="80"/>
  <c r="BS139" i="80"/>
  <c r="CK144" i="80"/>
  <c r="AU144" i="80"/>
  <c r="BR145" i="80"/>
  <c r="BS145" i="80"/>
  <c r="BQ145" i="80"/>
  <c r="CR148" i="80"/>
  <c r="BY181" i="80"/>
  <c r="BT186" i="80"/>
  <c r="BR186" i="80"/>
  <c r="BA189" i="80"/>
  <c r="BB189" i="80" s="1"/>
  <c r="CR198" i="80"/>
  <c r="CK198" i="80"/>
  <c r="AX198" i="80"/>
  <c r="BQ201" i="80"/>
  <c r="BN207" i="80"/>
  <c r="BM207" i="80"/>
  <c r="BK207" i="80"/>
  <c r="BZ207" i="80"/>
  <c r="BY207" i="80"/>
  <c r="BW207" i="80"/>
  <c r="CB217" i="80"/>
  <c r="CA217" i="80"/>
  <c r="BY217" i="80"/>
  <c r="BO224" i="80"/>
  <c r="BL224" i="80"/>
  <c r="BO228" i="80"/>
  <c r="BL228" i="80"/>
  <c r="AX231" i="80"/>
  <c r="AY231" i="80"/>
  <c r="AU231" i="80"/>
  <c r="CA257" i="80"/>
  <c r="CR257" i="80"/>
  <c r="CX257" i="80" s="1"/>
  <c r="BW257" i="80"/>
  <c r="BM266" i="80"/>
  <c r="BL266" i="80"/>
  <c r="CR277" i="80"/>
  <c r="CX277" i="80" s="1"/>
  <c r="BY277" i="80"/>
  <c r="BK86" i="80"/>
  <c r="BQ86" i="80"/>
  <c r="BY86" i="80"/>
  <c r="AY87" i="80"/>
  <c r="AW90" i="80"/>
  <c r="BW92" i="80"/>
  <c r="BL99" i="80"/>
  <c r="BS99" i="80"/>
  <c r="BX99" i="80"/>
  <c r="BW101" i="80"/>
  <c r="BX102" i="80"/>
  <c r="AY104" i="80"/>
  <c r="BK105" i="80"/>
  <c r="CR105" i="80"/>
  <c r="BM107" i="80"/>
  <c r="BR107" i="80"/>
  <c r="AX108" i="80"/>
  <c r="AY109" i="80"/>
  <c r="CA109" i="80"/>
  <c r="AX110" i="80"/>
  <c r="ED111" i="80"/>
  <c r="BL113" i="80"/>
  <c r="AU118" i="80"/>
  <c r="AY126" i="80"/>
  <c r="BS129" i="80"/>
  <c r="BX129" i="80"/>
  <c r="BK135" i="80"/>
  <c r="BM135" i="80"/>
  <c r="BO137" i="80"/>
  <c r="BL137" i="80"/>
  <c r="CB139" i="80"/>
  <c r="CA139" i="80"/>
  <c r="BZ153" i="80"/>
  <c r="BX153" i="80"/>
  <c r="CR153" i="80"/>
  <c r="CS153" i="80" s="1"/>
  <c r="BW153" i="80"/>
  <c r="BM155" i="80"/>
  <c r="CA157" i="80"/>
  <c r="BY157" i="80"/>
  <c r="BZ161" i="80"/>
  <c r="BX161" i="80"/>
  <c r="CR161" i="80"/>
  <c r="BW161" i="80"/>
  <c r="CB163" i="80"/>
  <c r="CA163" i="80"/>
  <c r="BY163" i="80"/>
  <c r="BX191" i="80"/>
  <c r="BW191" i="80"/>
  <c r="BZ192" i="80"/>
  <c r="CB192" i="80"/>
  <c r="DN192" i="80"/>
  <c r="DL192" i="80"/>
  <c r="CK194" i="80"/>
  <c r="CM194" i="80" s="1"/>
  <c r="AX194" i="80"/>
  <c r="CA195" i="80"/>
  <c r="BY195" i="80"/>
  <c r="BW195" i="80"/>
  <c r="CA196" i="80"/>
  <c r="CB196" i="80"/>
  <c r="BO199" i="80"/>
  <c r="BK199" i="80"/>
  <c r="BL205" i="80"/>
  <c r="BM205" i="80"/>
  <c r="BK205" i="80"/>
  <c r="CB205" i="80"/>
  <c r="BY205" i="80"/>
  <c r="BW205" i="80"/>
  <c r="BL209" i="80"/>
  <c r="BO209" i="80"/>
  <c r="BM209" i="80"/>
  <c r="CB209" i="80"/>
  <c r="CA209" i="80"/>
  <c r="BY209" i="80"/>
  <c r="BS213" i="80"/>
  <c r="BU213" i="80"/>
  <c r="BR213" i="80"/>
  <c r="EC213" i="80"/>
  <c r="ED213" i="80"/>
  <c r="EC225" i="80"/>
  <c r="ED225" i="80"/>
  <c r="EC229" i="80"/>
  <c r="ED229" i="80"/>
  <c r="DK230" i="80"/>
  <c r="DL230" i="80"/>
  <c r="AX239" i="80"/>
  <c r="AY239" i="80"/>
  <c r="AU239" i="80"/>
  <c r="BN247" i="80"/>
  <c r="BO247" i="80"/>
  <c r="BM247" i="80"/>
  <c r="BK247" i="80"/>
  <c r="BS268" i="80"/>
  <c r="BR268" i="80"/>
  <c r="BY270" i="80"/>
  <c r="CB270" i="80"/>
  <c r="BX270" i="80"/>
  <c r="AX273" i="80"/>
  <c r="AY273" i="80"/>
  <c r="AU273" i="80"/>
  <c r="CB81" i="80"/>
  <c r="BS84" i="80"/>
  <c r="BX84" i="80"/>
  <c r="BM86" i="80"/>
  <c r="BR86" i="80"/>
  <c r="AT87" i="80"/>
  <c r="BM99" i="80"/>
  <c r="BY101" i="80"/>
  <c r="AY102" i="80"/>
  <c r="BL105" i="80"/>
  <c r="BW105" i="80"/>
  <c r="BO107" i="80"/>
  <c r="BS107" i="80"/>
  <c r="BM113" i="80"/>
  <c r="BA115" i="80"/>
  <c r="BB115" i="80" s="1"/>
  <c r="BA117" i="80"/>
  <c r="BB117" i="80" s="1"/>
  <c r="AY117" i="80"/>
  <c r="CR117" i="80"/>
  <c r="BU119" i="80"/>
  <c r="ED119" i="80"/>
  <c r="BA121" i="80"/>
  <c r="BB121" i="80" s="1"/>
  <c r="AU121" i="80"/>
  <c r="BK123" i="80"/>
  <c r="BS123" i="80"/>
  <c r="BR124" i="80"/>
  <c r="BM125" i="80"/>
  <c r="BR125" i="80"/>
  <c r="AT126" i="80"/>
  <c r="BA126" i="80"/>
  <c r="BB126" i="80" s="1"/>
  <c r="BA129" i="80"/>
  <c r="BB129" i="80" s="1"/>
  <c r="AU129" i="80"/>
  <c r="BU129" i="80"/>
  <c r="BY129" i="80"/>
  <c r="BA130" i="80"/>
  <c r="BB130" i="80" s="1"/>
  <c r="BW131" i="80"/>
  <c r="CR132" i="80"/>
  <c r="CA133" i="80"/>
  <c r="BL134" i="80"/>
  <c r="BM137" i="80"/>
  <c r="BZ137" i="80"/>
  <c r="BX137" i="80"/>
  <c r="CR137" i="80"/>
  <c r="BW139" i="80"/>
  <c r="BZ145" i="80"/>
  <c r="BX145" i="80"/>
  <c r="CR145" i="80"/>
  <c r="BW145" i="80"/>
  <c r="CB147" i="80"/>
  <c r="CA147" i="80"/>
  <c r="BY147" i="80"/>
  <c r="BY153" i="80"/>
  <c r="CA158" i="80"/>
  <c r="CB158" i="80"/>
  <c r="BW165" i="80"/>
  <c r="CA165" i="80"/>
  <c r="BY165" i="80"/>
  <c r="BU171" i="80"/>
  <c r="BQ171" i="80"/>
  <c r="BS181" i="80"/>
  <c r="BQ181" i="80"/>
  <c r="CA191" i="80"/>
  <c r="BX192" i="80"/>
  <c r="AT194" i="80"/>
  <c r="BX196" i="80"/>
  <c r="BO201" i="80"/>
  <c r="BK201" i="80"/>
  <c r="BO205" i="80"/>
  <c r="CA205" i="80"/>
  <c r="CK206" i="80"/>
  <c r="AX206" i="80"/>
  <c r="BR207" i="80"/>
  <c r="BS207" i="80"/>
  <c r="BQ207" i="80"/>
  <c r="CA208" i="80"/>
  <c r="CB208" i="80"/>
  <c r="BX208" i="80"/>
  <c r="BK209" i="80"/>
  <c r="BW209" i="80"/>
  <c r="BR210" i="80"/>
  <c r="CR211" i="80"/>
  <c r="BW211" i="80"/>
  <c r="CB213" i="80"/>
  <c r="CA213" i="80"/>
  <c r="BY213" i="80"/>
  <c r="BM225" i="80"/>
  <c r="BO225" i="80"/>
  <c r="BM229" i="80"/>
  <c r="BO229" i="80"/>
  <c r="CA231" i="80"/>
  <c r="BX231" i="80"/>
  <c r="BU237" i="80"/>
  <c r="BS237" i="80"/>
  <c r="BA239" i="80"/>
  <c r="BB239" i="80" s="1"/>
  <c r="BO240" i="80"/>
  <c r="BL240" i="80"/>
  <c r="BT247" i="80"/>
  <c r="BS247" i="80"/>
  <c r="BR247" i="80"/>
  <c r="BQ247" i="80"/>
  <c r="BM251" i="80"/>
  <c r="BO251" i="80"/>
  <c r="BM269" i="80"/>
  <c r="BK269" i="80"/>
  <c r="BO86" i="80"/>
  <c r="BS86" i="80"/>
  <c r="AU87" i="80"/>
  <c r="CA88" i="80"/>
  <c r="AW94" i="80"/>
  <c r="ED94" i="80"/>
  <c r="AT95" i="80"/>
  <c r="BL97" i="80"/>
  <c r="BX97" i="80"/>
  <c r="DL98" i="80"/>
  <c r="CB99" i="80"/>
  <c r="BL100" i="80"/>
  <c r="BR101" i="80"/>
  <c r="CA101" i="80"/>
  <c r="BL102" i="80"/>
  <c r="ED103" i="80"/>
  <c r="AT104" i="80"/>
  <c r="BM105" i="80"/>
  <c r="AU109" i="80"/>
  <c r="AT110" i="80"/>
  <c r="BR112" i="80"/>
  <c r="AY118" i="80"/>
  <c r="AX122" i="80"/>
  <c r="BL123" i="80"/>
  <c r="AU126" i="80"/>
  <c r="CB129" i="80"/>
  <c r="CK136" i="80"/>
  <c r="AU136" i="80"/>
  <c r="BR137" i="80"/>
  <c r="BS137" i="80"/>
  <c r="CA142" i="80"/>
  <c r="CB142" i="80"/>
  <c r="BX142" i="80"/>
  <c r="BY149" i="80"/>
  <c r="BW149" i="80"/>
  <c r="BR153" i="80"/>
  <c r="BS153" i="80"/>
  <c r="BQ153" i="80"/>
  <c r="CB153" i="80"/>
  <c r="CB155" i="80"/>
  <c r="CA155" i="80"/>
  <c r="BY155" i="80"/>
  <c r="BX158" i="80"/>
  <c r="BR161" i="80"/>
  <c r="BS161" i="80"/>
  <c r="BQ161" i="80"/>
  <c r="CB161" i="80"/>
  <c r="BM163" i="80"/>
  <c r="BO163" i="80"/>
  <c r="CR164" i="80"/>
  <c r="CA166" i="80"/>
  <c r="CB166" i="80"/>
  <c r="BX166" i="80"/>
  <c r="BW171" i="80"/>
  <c r="CR171" i="80"/>
  <c r="BU175" i="80"/>
  <c r="BQ175" i="80"/>
  <c r="BZ180" i="80"/>
  <c r="BA185" i="80"/>
  <c r="BB185" i="80" s="1"/>
  <c r="BL192" i="80"/>
  <c r="BQ199" i="80"/>
  <c r="BT205" i="80"/>
  <c r="BS205" i="80"/>
  <c r="BQ205" i="80"/>
  <c r="ED205" i="80"/>
  <c r="AT206" i="80"/>
  <c r="BU207" i="80"/>
  <c r="BT209" i="80"/>
  <c r="BU209" i="80"/>
  <c r="BS209" i="80"/>
  <c r="BU217" i="80"/>
  <c r="BR217" i="80"/>
  <c r="EC217" i="80"/>
  <c r="ED217" i="80"/>
  <c r="CR235" i="80"/>
  <c r="BY235" i="80"/>
  <c r="CR247" i="80"/>
  <c r="CS247" i="80" s="1"/>
  <c r="BY247" i="80"/>
  <c r="BW247" i="80"/>
  <c r="DM248" i="80"/>
  <c r="DL248" i="80"/>
  <c r="BO253" i="80"/>
  <c r="BM253" i="80"/>
  <c r="CB259" i="80"/>
  <c r="BY259" i="80"/>
  <c r="DM260" i="80"/>
  <c r="DL260" i="80"/>
  <c r="CR263" i="80"/>
  <c r="BY263" i="80"/>
  <c r="BW263" i="80"/>
  <c r="AY331" i="80"/>
  <c r="AY347" i="80"/>
  <c r="DK347" i="80"/>
  <c r="DL347" i="80"/>
  <c r="BO350" i="80"/>
  <c r="BM350" i="80"/>
  <c r="BU352" i="80"/>
  <c r="BS352" i="80"/>
  <c r="DM357" i="80"/>
  <c r="DL357" i="80"/>
  <c r="CX362" i="80"/>
  <c r="CT362" i="80"/>
  <c r="CR366" i="80"/>
  <c r="CA366" i="80"/>
  <c r="BY366" i="80"/>
  <c r="BZ368" i="80"/>
  <c r="CA368" i="80"/>
  <c r="BY368" i="80"/>
  <c r="BW368" i="80"/>
  <c r="BN376" i="80"/>
  <c r="BO376" i="80"/>
  <c r="BM376" i="80"/>
  <c r="BK376" i="80"/>
  <c r="BY379" i="80"/>
  <c r="CB379" i="80"/>
  <c r="BX379" i="80"/>
  <c r="AY385" i="80"/>
  <c r="AX385" i="80"/>
  <c r="AT385" i="80"/>
  <c r="DM401" i="80"/>
  <c r="DL401" i="80"/>
  <c r="BO408" i="80"/>
  <c r="BM408" i="80"/>
  <c r="BL408" i="80"/>
  <c r="CR410" i="80"/>
  <c r="CT410" i="80" s="1"/>
  <c r="CA410" i="80"/>
  <c r="BW410" i="80"/>
  <c r="EC414" i="80"/>
  <c r="ED414" i="80"/>
  <c r="AY417" i="80"/>
  <c r="AX417" i="80"/>
  <c r="AT417" i="80"/>
  <c r="BM457" i="80"/>
  <c r="BK457" i="80"/>
  <c r="BO457" i="80"/>
  <c r="CR532" i="80"/>
  <c r="CB532" i="80"/>
  <c r="BM554" i="80"/>
  <c r="BO554" i="80"/>
  <c r="BK554" i="80"/>
  <c r="BO580" i="80"/>
  <c r="BM580" i="80"/>
  <c r="AT586" i="80"/>
  <c r="AX586" i="80"/>
  <c r="BS670" i="80"/>
  <c r="BU670" i="80"/>
  <c r="BR670" i="80"/>
  <c r="BQ670" i="80"/>
  <c r="CA696" i="80"/>
  <c r="BY696" i="80"/>
  <c r="BX696" i="80"/>
  <c r="EF741" i="80"/>
  <c r="ED741" i="80"/>
  <c r="CB755" i="80"/>
  <c r="CA755" i="80"/>
  <c r="BY755" i="80"/>
  <c r="DN758" i="80"/>
  <c r="DL758" i="80"/>
  <c r="BZ761" i="80"/>
  <c r="CA761" i="80"/>
  <c r="BY761" i="80"/>
  <c r="BW761" i="80"/>
  <c r="DN762" i="80"/>
  <c r="DQ762" i="80" s="1"/>
  <c r="DL762" i="80"/>
  <c r="BZ763" i="80"/>
  <c r="BX763" i="80"/>
  <c r="BW763" i="80"/>
  <c r="CK768" i="80"/>
  <c r="AY768" i="80"/>
  <c r="BS770" i="80"/>
  <c r="BR770" i="80"/>
  <c r="BQ770" i="80"/>
  <c r="BU786" i="80"/>
  <c r="BR786" i="80"/>
  <c r="BR791" i="80"/>
  <c r="BQ791" i="80"/>
  <c r="AX799" i="80"/>
  <c r="AT799" i="80"/>
  <c r="BW804" i="80"/>
  <c r="CA804" i="80"/>
  <c r="BN814" i="80"/>
  <c r="BM814" i="80"/>
  <c r="BL814" i="80"/>
  <c r="BL859" i="80"/>
  <c r="BM859" i="80"/>
  <c r="CK875" i="80"/>
  <c r="CQ875" i="80" s="1"/>
  <c r="AU875" i="80"/>
  <c r="BT882" i="80"/>
  <c r="BS882" i="80"/>
  <c r="BR882" i="80"/>
  <c r="CK886" i="80"/>
  <c r="CL886" i="80" s="1"/>
  <c r="AU886" i="80"/>
  <c r="AT886" i="80"/>
  <c r="AY886" i="80"/>
  <c r="CB906" i="80"/>
  <c r="BW906" i="80"/>
  <c r="CR245" i="80"/>
  <c r="AY266" i="80"/>
  <c r="CR270" i="80"/>
  <c r="BA271" i="80"/>
  <c r="BB271" i="80" s="1"/>
  <c r="CR283" i="80"/>
  <c r="CS283" i="80" s="1"/>
  <c r="CR294" i="80"/>
  <c r="BY295" i="80"/>
  <c r="AU297" i="80"/>
  <c r="BK297" i="80"/>
  <c r="BW297" i="80"/>
  <c r="BQ299" i="80"/>
  <c r="BW299" i="80"/>
  <c r="CB303" i="80"/>
  <c r="CB307" i="80"/>
  <c r="BK315" i="80"/>
  <c r="AT320" i="80"/>
  <c r="BK323" i="80"/>
  <c r="BW323" i="80"/>
  <c r="BL326" i="80"/>
  <c r="AT331" i="80"/>
  <c r="ED334" i="80"/>
  <c r="AT335" i="80"/>
  <c r="CA336" i="80"/>
  <c r="BM346" i="80"/>
  <c r="AT347" i="80"/>
  <c r="BR347" i="80"/>
  <c r="BT350" i="80"/>
  <c r="BU350" i="80"/>
  <c r="BS350" i="80"/>
  <c r="BO356" i="80"/>
  <c r="BK356" i="80"/>
  <c r="BO358" i="80"/>
  <c r="BK358" i="80"/>
  <c r="CA372" i="80"/>
  <c r="BW372" i="80"/>
  <c r="BR376" i="80"/>
  <c r="BU376" i="80"/>
  <c r="BS376" i="80"/>
  <c r="BQ376" i="80"/>
  <c r="BS377" i="80"/>
  <c r="BR377" i="80"/>
  <c r="BU386" i="80"/>
  <c r="BQ386" i="80"/>
  <c r="AX394" i="80"/>
  <c r="AY394" i="80"/>
  <c r="AU394" i="80"/>
  <c r="EE409" i="80"/>
  <c r="EC409" i="80"/>
  <c r="CK411" i="80"/>
  <c r="AT411" i="80"/>
  <c r="AY413" i="80"/>
  <c r="AT413" i="80"/>
  <c r="AX413" i="80"/>
  <c r="CR416" i="80"/>
  <c r="BY416" i="80"/>
  <c r="BW416" i="80"/>
  <c r="AX420" i="80"/>
  <c r="AU420" i="80"/>
  <c r="AY420" i="80"/>
  <c r="AX435" i="80"/>
  <c r="AU435" i="80"/>
  <c r="BT450" i="80"/>
  <c r="BS450" i="80"/>
  <c r="BR450" i="80"/>
  <c r="BQ450" i="80"/>
  <c r="EF475" i="80"/>
  <c r="ED475" i="80"/>
  <c r="BT484" i="80"/>
  <c r="BR484" i="80"/>
  <c r="BT497" i="80"/>
  <c r="BS497" i="80"/>
  <c r="BQ497" i="80"/>
  <c r="BU497" i="80"/>
  <c r="DN520" i="80"/>
  <c r="DL520" i="80"/>
  <c r="BO527" i="80"/>
  <c r="BM527" i="80"/>
  <c r="BL527" i="80"/>
  <c r="BO532" i="80"/>
  <c r="BM532" i="80"/>
  <c r="BL532" i="80"/>
  <c r="BX535" i="80"/>
  <c r="BW535" i="80"/>
  <c r="CR535" i="80"/>
  <c r="CA535" i="80"/>
  <c r="DM548" i="80"/>
  <c r="DK548" i="80"/>
  <c r="BS572" i="80"/>
  <c r="BU572" i="80"/>
  <c r="BQ572" i="80"/>
  <c r="DM572" i="80"/>
  <c r="DK572" i="80"/>
  <c r="BA135" i="80"/>
  <c r="BB135" i="80" s="1"/>
  <c r="BA151" i="80"/>
  <c r="BB151" i="80" s="1"/>
  <c r="CR160" i="80"/>
  <c r="AY160" i="80"/>
  <c r="CB169" i="80"/>
  <c r="CR177" i="80"/>
  <c r="CT177" i="80" s="1"/>
  <c r="CB179" i="80"/>
  <c r="BO185" i="80"/>
  <c r="BU185" i="80"/>
  <c r="AW187" i="80"/>
  <c r="BM191" i="80"/>
  <c r="AW193" i="80"/>
  <c r="CR193" i="80"/>
  <c r="CR202" i="80"/>
  <c r="AY202" i="80"/>
  <c r="CB203" i="80"/>
  <c r="BA209" i="80"/>
  <c r="BB209" i="80" s="1"/>
  <c r="BU215" i="80"/>
  <c r="BY215" i="80"/>
  <c r="CA219" i="80"/>
  <c r="BM221" i="80"/>
  <c r="BY221" i="80"/>
  <c r="AY223" i="80"/>
  <c r="BA225" i="80"/>
  <c r="BB225" i="80" s="1"/>
  <c r="AY227" i="80"/>
  <c r="BK227" i="80"/>
  <c r="BQ227" i="80"/>
  <c r="BA229" i="80"/>
  <c r="BB229" i="80" s="1"/>
  <c r="AX232" i="80"/>
  <c r="BA233" i="80"/>
  <c r="BB233" i="80" s="1"/>
  <c r="BU233" i="80"/>
  <c r="BY233" i="80"/>
  <c r="BM235" i="80"/>
  <c r="BW239" i="80"/>
  <c r="AX240" i="80"/>
  <c r="BK241" i="80"/>
  <c r="BQ241" i="80"/>
  <c r="BW241" i="80"/>
  <c r="BX242" i="80"/>
  <c r="BQ245" i="80"/>
  <c r="BW245" i="80"/>
  <c r="AX246" i="80"/>
  <c r="BR248" i="80"/>
  <c r="BO249" i="80"/>
  <c r="BU249" i="80"/>
  <c r="CA249" i="80"/>
  <c r="BX250" i="80"/>
  <c r="BY253" i="80"/>
  <c r="BA255" i="80"/>
  <c r="BB255" i="80" s="1"/>
  <c r="BA258" i="80"/>
  <c r="BB258" i="80" s="1"/>
  <c r="BR260" i="80"/>
  <c r="BK261" i="80"/>
  <c r="BQ261" i="80"/>
  <c r="BW261" i="80"/>
  <c r="AU265" i="80"/>
  <c r="AT266" i="80"/>
  <c r="BA266" i="80"/>
  <c r="BB266" i="80" s="1"/>
  <c r="BX267" i="80"/>
  <c r="AY269" i="80"/>
  <c r="AX270" i="80"/>
  <c r="BL270" i="80"/>
  <c r="BA273" i="80"/>
  <c r="BB273" i="80" s="1"/>
  <c r="BR276" i="80"/>
  <c r="BQ277" i="80"/>
  <c r="BK279" i="80"/>
  <c r="BW283" i="80"/>
  <c r="CT285" i="80"/>
  <c r="AT288" i="80"/>
  <c r="BA289" i="80"/>
  <c r="BB289" i="80" s="1"/>
  <c r="AU289" i="80"/>
  <c r="BW289" i="80"/>
  <c r="BX290" i="80"/>
  <c r="BA291" i="80"/>
  <c r="BB291" i="80" s="1"/>
  <c r="BK293" i="80"/>
  <c r="BQ293" i="80"/>
  <c r="BW293" i="80"/>
  <c r="BL294" i="80"/>
  <c r="BK295" i="80"/>
  <c r="BQ295" i="80"/>
  <c r="CA295" i="80"/>
  <c r="AT296" i="80"/>
  <c r="BA297" i="80"/>
  <c r="BB297" i="80" s="1"/>
  <c r="BM299" i="80"/>
  <c r="BS299" i="80"/>
  <c r="BY299" i="80"/>
  <c r="BQ303" i="80"/>
  <c r="BW303" i="80"/>
  <c r="CR303" i="80"/>
  <c r="CS303" i="80" s="1"/>
  <c r="BQ307" i="80"/>
  <c r="BW307" i="80"/>
  <c r="CR307" i="80"/>
  <c r="BY309" i="80"/>
  <c r="BK313" i="80"/>
  <c r="BQ313" i="80"/>
  <c r="BW313" i="80"/>
  <c r="BL315" i="80"/>
  <c r="BW315" i="80"/>
  <c r="BA318" i="80"/>
  <c r="BB318" i="80" s="1"/>
  <c r="AU321" i="80"/>
  <c r="CA323" i="80"/>
  <c r="BK327" i="80"/>
  <c r="BQ327" i="80"/>
  <c r="BW327" i="80"/>
  <c r="AX328" i="80"/>
  <c r="BL329" i="80"/>
  <c r="BM330" i="80"/>
  <c r="AU331" i="80"/>
  <c r="BX332" i="80"/>
  <c r="DK332" i="80"/>
  <c r="BQ336" i="80"/>
  <c r="CB337" i="80"/>
  <c r="DK340" i="80"/>
  <c r="BQ342" i="80"/>
  <c r="AT343" i="80"/>
  <c r="BK344" i="80"/>
  <c r="BQ344" i="80"/>
  <c r="BW344" i="80"/>
  <c r="BA346" i="80"/>
  <c r="BB346" i="80" s="1"/>
  <c r="BY346" i="80"/>
  <c r="AU347" i="80"/>
  <c r="BQ350" i="80"/>
  <c r="CR354" i="80"/>
  <c r="BY354" i="80"/>
  <c r="BN368" i="80"/>
  <c r="BO368" i="80"/>
  <c r="BM368" i="80"/>
  <c r="BK368" i="80"/>
  <c r="AY369" i="80"/>
  <c r="AX369" i="80"/>
  <c r="AT369" i="80"/>
  <c r="BZ376" i="80"/>
  <c r="CA376" i="80"/>
  <c r="BY376" i="80"/>
  <c r="BW376" i="80"/>
  <c r="DM389" i="80"/>
  <c r="DL389" i="80"/>
  <c r="EF410" i="80"/>
  <c r="ED410" i="80"/>
  <c r="BO440" i="80"/>
  <c r="BL440" i="80"/>
  <c r="CA449" i="80"/>
  <c r="BY449" i="80"/>
  <c r="BX449" i="80"/>
  <c r="CB449" i="80"/>
  <c r="CK506" i="80"/>
  <c r="AX506" i="80"/>
  <c r="BM515" i="80"/>
  <c r="BK515" i="80"/>
  <c r="CB525" i="80"/>
  <c r="CA525" i="80"/>
  <c r="BN531" i="80"/>
  <c r="BL531" i="80"/>
  <c r="BK531" i="80"/>
  <c r="BM531" i="80"/>
  <c r="BS548" i="80"/>
  <c r="BU548" i="80"/>
  <c r="BQ548" i="80"/>
  <c r="EA927" i="80"/>
  <c r="CR152" i="80"/>
  <c r="AY152" i="80"/>
  <c r="CR168" i="80"/>
  <c r="AY168" i="80"/>
  <c r="BA170" i="80"/>
  <c r="BB170" i="80" s="1"/>
  <c r="AT172" i="80"/>
  <c r="AT176" i="80"/>
  <c r="BK177" i="80"/>
  <c r="BQ177" i="80"/>
  <c r="BW177" i="80"/>
  <c r="BA180" i="80"/>
  <c r="BB180" i="80" s="1"/>
  <c r="AU187" i="80"/>
  <c r="BK187" i="80"/>
  <c r="BA188" i="80"/>
  <c r="BB188" i="80" s="1"/>
  <c r="CB215" i="80"/>
  <c r="BL227" i="80"/>
  <c r="CR233" i="80"/>
  <c r="BM241" i="80"/>
  <c r="BS241" i="80"/>
  <c r="BY241" i="80"/>
  <c r="BS245" i="80"/>
  <c r="BX245" i="80"/>
  <c r="CB250" i="80"/>
  <c r="BM261" i="80"/>
  <c r="BS261" i="80"/>
  <c r="BY261" i="80"/>
  <c r="BA265" i="80"/>
  <c r="BB265" i="80" s="1"/>
  <c r="AU266" i="80"/>
  <c r="AY274" i="80"/>
  <c r="BA278" i="80"/>
  <c r="BB278" i="80" s="1"/>
  <c r="BL279" i="80"/>
  <c r="CB290" i="80"/>
  <c r="BM293" i="80"/>
  <c r="BS293" i="80"/>
  <c r="BY293" i="80"/>
  <c r="BU299" i="80"/>
  <c r="CA299" i="80"/>
  <c r="BS303" i="80"/>
  <c r="BX303" i="80"/>
  <c r="BS307" i="80"/>
  <c r="BX307" i="80"/>
  <c r="BM313" i="80"/>
  <c r="BS313" i="80"/>
  <c r="BY313" i="80"/>
  <c r="BM315" i="80"/>
  <c r="AX320" i="80"/>
  <c r="BA322" i="80"/>
  <c r="BB322" i="80" s="1"/>
  <c r="BM327" i="80"/>
  <c r="BS327" i="80"/>
  <c r="BY327" i="80"/>
  <c r="CL331" i="80"/>
  <c r="AX335" i="80"/>
  <c r="BM344" i="80"/>
  <c r="BS344" i="80"/>
  <c r="BY344" i="80"/>
  <c r="CB350" i="80"/>
  <c r="BY350" i="80"/>
  <c r="BX350" i="80"/>
  <c r="BR368" i="80"/>
  <c r="BU368" i="80"/>
  <c r="BS368" i="80"/>
  <c r="BQ368" i="80"/>
  <c r="EE368" i="80"/>
  <c r="ED368" i="80"/>
  <c r="BS389" i="80"/>
  <c r="BR389" i="80"/>
  <c r="DM397" i="80"/>
  <c r="DL397" i="80"/>
  <c r="BL406" i="80"/>
  <c r="BM406" i="80"/>
  <c r="BO406" i="80"/>
  <c r="BK406" i="80"/>
  <c r="CR415" i="80"/>
  <c r="BR463" i="80"/>
  <c r="BU463" i="80"/>
  <c r="BS463" i="80"/>
  <c r="BQ463" i="80"/>
  <c r="BZ470" i="80"/>
  <c r="CB470" i="80"/>
  <c r="BX470" i="80"/>
  <c r="CA477" i="80"/>
  <c r="BW477" i="80"/>
  <c r="CR477" i="80"/>
  <c r="CX477" i="80" s="1"/>
  <c r="CX513" i="80"/>
  <c r="CT513" i="80"/>
  <c r="BO539" i="80"/>
  <c r="BL539" i="80"/>
  <c r="AX555" i="80"/>
  <c r="AY555" i="80"/>
  <c r="AU555" i="80"/>
  <c r="BS561" i="80"/>
  <c r="BQ561" i="80"/>
  <c r="BU561" i="80"/>
  <c r="CB348" i="80"/>
  <c r="CR351" i="80"/>
  <c r="AX357" i="80"/>
  <c r="BA358" i="80"/>
  <c r="BB358" i="80" s="1"/>
  <c r="BM370" i="80"/>
  <c r="BS370" i="80"/>
  <c r="BY370" i="80"/>
  <c r="CB371" i="80"/>
  <c r="BO374" i="80"/>
  <c r="BU374" i="80"/>
  <c r="CA374" i="80"/>
  <c r="BO378" i="80"/>
  <c r="BU378" i="80"/>
  <c r="CA378" i="80"/>
  <c r="CB380" i="80"/>
  <c r="AX381" i="80"/>
  <c r="BA387" i="80"/>
  <c r="BB387" i="80" s="1"/>
  <c r="BA394" i="80"/>
  <c r="BB394" i="80" s="1"/>
  <c r="BO400" i="80"/>
  <c r="BU400" i="80"/>
  <c r="CA400" i="80"/>
  <c r="AX401" i="80"/>
  <c r="BM402" i="80"/>
  <c r="BS402" i="80"/>
  <c r="BY402" i="80"/>
  <c r="AX409" i="80"/>
  <c r="BA412" i="80"/>
  <c r="BB412" i="80" s="1"/>
  <c r="BA414" i="80"/>
  <c r="BB414" i="80" s="1"/>
  <c r="AX416" i="80"/>
  <c r="AY416" i="80"/>
  <c r="CA421" i="80"/>
  <c r="BX421" i="80"/>
  <c r="AX424" i="80"/>
  <c r="AU424" i="80"/>
  <c r="BZ424" i="80"/>
  <c r="BY424" i="80"/>
  <c r="CB446" i="80"/>
  <c r="BY446" i="80"/>
  <c r="BR455" i="80"/>
  <c r="BU455" i="80"/>
  <c r="BS455" i="80"/>
  <c r="AY468" i="80"/>
  <c r="AX468" i="80"/>
  <c r="CR470" i="80"/>
  <c r="BN481" i="80"/>
  <c r="BM481" i="80"/>
  <c r="BL481" i="80"/>
  <c r="CR483" i="80"/>
  <c r="CT483" i="80" s="1"/>
  <c r="CA483" i="80"/>
  <c r="BU491" i="80"/>
  <c r="BS491" i="80"/>
  <c r="BY495" i="80"/>
  <c r="BW495" i="80"/>
  <c r="CR507" i="80"/>
  <c r="CT507" i="80" s="1"/>
  <c r="CA507" i="80"/>
  <c r="CK509" i="80"/>
  <c r="AU509" i="80"/>
  <c r="BN510" i="80"/>
  <c r="BL510" i="80"/>
  <c r="BN518" i="80"/>
  <c r="BL518" i="80"/>
  <c r="BU529" i="80"/>
  <c r="BS529" i="80"/>
  <c r="AW536" i="80"/>
  <c r="CK536" i="80"/>
  <c r="CR550" i="80"/>
  <c r="BU550" i="80"/>
  <c r="BS550" i="80"/>
  <c r="BR550" i="80"/>
  <c r="BN551" i="80"/>
  <c r="BM551" i="80"/>
  <c r="BL551" i="80"/>
  <c r="CB555" i="80"/>
  <c r="DM556" i="80"/>
  <c r="DK556" i="80"/>
  <c r="BM562" i="80"/>
  <c r="BO562" i="80"/>
  <c r="BK562" i="80"/>
  <c r="BS564" i="80"/>
  <c r="BU564" i="80"/>
  <c r="BQ564" i="80"/>
  <c r="CK566" i="80"/>
  <c r="AU566" i="80"/>
  <c r="BU569" i="80"/>
  <c r="BS569" i="80"/>
  <c r="BM571" i="80"/>
  <c r="BK571" i="80"/>
  <c r="CK582" i="80"/>
  <c r="CM582" i="80" s="1"/>
  <c r="AU582" i="80"/>
  <c r="AT582" i="80"/>
  <c r="BS592" i="80"/>
  <c r="BU592" i="80"/>
  <c r="BQ592" i="80"/>
  <c r="BR638" i="80"/>
  <c r="BQ638" i="80"/>
  <c r="AX647" i="80"/>
  <c r="AT647" i="80"/>
  <c r="BA352" i="80"/>
  <c r="BB352" i="80" s="1"/>
  <c r="BR353" i="80"/>
  <c r="BK360" i="80"/>
  <c r="BQ360" i="80"/>
  <c r="BW360" i="80"/>
  <c r="BO370" i="80"/>
  <c r="BU370" i="80"/>
  <c r="CA370" i="80"/>
  <c r="BX375" i="80"/>
  <c r="BA383" i="80"/>
  <c r="BB383" i="80" s="1"/>
  <c r="CB406" i="80"/>
  <c r="BY406" i="80"/>
  <c r="BZ408" i="80"/>
  <c r="BY408" i="80"/>
  <c r="CR408" i="80"/>
  <c r="AX412" i="80"/>
  <c r="AU412" i="80"/>
  <c r="BU419" i="80"/>
  <c r="BR419" i="80"/>
  <c r="BA420" i="80"/>
  <c r="BB420" i="80" s="1"/>
  <c r="AY421" i="80"/>
  <c r="AT421" i="80"/>
  <c r="BR424" i="80"/>
  <c r="BU424" i="80"/>
  <c r="BZ436" i="80"/>
  <c r="BY436" i="80"/>
  <c r="BX436" i="80"/>
  <c r="BZ440" i="80"/>
  <c r="BX440" i="80"/>
  <c r="BW440" i="80"/>
  <c r="CR441" i="80"/>
  <c r="CT441" i="80" s="1"/>
  <c r="CB441" i="80"/>
  <c r="BL446" i="80"/>
  <c r="BM446" i="80"/>
  <c r="BU447" i="80"/>
  <c r="BS447" i="80"/>
  <c r="BO449" i="80"/>
  <c r="BM449" i="80"/>
  <c r="BL449" i="80"/>
  <c r="BU451" i="80"/>
  <c r="BS451" i="80"/>
  <c r="BR451" i="80"/>
  <c r="BQ455" i="80"/>
  <c r="AY456" i="80"/>
  <c r="AT456" i="80"/>
  <c r="BU457" i="80"/>
  <c r="BS457" i="80"/>
  <c r="BN463" i="80"/>
  <c r="BO463" i="80"/>
  <c r="BM463" i="80"/>
  <c r="BZ463" i="80"/>
  <c r="CA463" i="80"/>
  <c r="BY463" i="80"/>
  <c r="AT468" i="80"/>
  <c r="AY472" i="80"/>
  <c r="AT472" i="80"/>
  <c r="BN482" i="80"/>
  <c r="BL482" i="80"/>
  <c r="CR493" i="80"/>
  <c r="BY493" i="80"/>
  <c r="CK494" i="80"/>
  <c r="AT494" i="80"/>
  <c r="BM497" i="80"/>
  <c r="BL497" i="80"/>
  <c r="BZ497" i="80"/>
  <c r="BX497" i="80"/>
  <c r="CR497" i="80"/>
  <c r="CS497" i="80" s="1"/>
  <c r="BW497" i="80"/>
  <c r="BO499" i="80"/>
  <c r="BK499" i="80"/>
  <c r="BO505" i="80"/>
  <c r="BM505" i="80"/>
  <c r="BY507" i="80"/>
  <c r="BR508" i="80"/>
  <c r="CA530" i="80"/>
  <c r="BW530" i="80"/>
  <c r="BO535" i="80"/>
  <c r="BM535" i="80"/>
  <c r="BU538" i="80"/>
  <c r="BS538" i="80"/>
  <c r="BR538" i="80"/>
  <c r="BY539" i="80"/>
  <c r="BX539" i="80"/>
  <c r="BU542" i="80"/>
  <c r="BS542" i="80"/>
  <c r="BZ547" i="80"/>
  <c r="BX547" i="80"/>
  <c r="CR547" i="80"/>
  <c r="BW547" i="80"/>
  <c r="BY550" i="80"/>
  <c r="CA550" i="80"/>
  <c r="AT554" i="80"/>
  <c r="EE555" i="80"/>
  <c r="EC555" i="80"/>
  <c r="BU558" i="80"/>
  <c r="BS558" i="80"/>
  <c r="BR558" i="80"/>
  <c r="BN559" i="80"/>
  <c r="BL559" i="80"/>
  <c r="BK559" i="80"/>
  <c r="AT566" i="80"/>
  <c r="BA567" i="80"/>
  <c r="BB567" i="80" s="1"/>
  <c r="BQ569" i="80"/>
  <c r="CR574" i="80"/>
  <c r="BU574" i="80"/>
  <c r="BS574" i="80"/>
  <c r="BR574" i="80"/>
  <c r="BN575" i="80"/>
  <c r="BM575" i="80"/>
  <c r="BL575" i="80"/>
  <c r="BU577" i="80"/>
  <c r="BS577" i="80"/>
  <c r="BZ579" i="80"/>
  <c r="BY579" i="80"/>
  <c r="BX579" i="80"/>
  <c r="BM586" i="80"/>
  <c r="BO586" i="80"/>
  <c r="BK586" i="80"/>
  <c r="BT589" i="80"/>
  <c r="BS589" i="80"/>
  <c r="BR589" i="80"/>
  <c r="BQ589" i="80"/>
  <c r="BO604" i="80"/>
  <c r="BM604" i="80"/>
  <c r="BL604" i="80"/>
  <c r="BS622" i="80"/>
  <c r="BU622" i="80"/>
  <c r="BR622" i="80"/>
  <c r="BQ622" i="80"/>
  <c r="CR379" i="80"/>
  <c r="CR395" i="80"/>
  <c r="BX395" i="80"/>
  <c r="BK400" i="80"/>
  <c r="BQ400" i="80"/>
  <c r="BW400" i="80"/>
  <c r="BA403" i="80"/>
  <c r="BB403" i="80" s="1"/>
  <c r="BT406" i="80"/>
  <c r="BS406" i="80"/>
  <c r="BW406" i="80"/>
  <c r="BR408" i="80"/>
  <c r="BU408" i="80"/>
  <c r="BW408" i="80"/>
  <c r="BR409" i="80"/>
  <c r="BR415" i="80"/>
  <c r="AY424" i="80"/>
  <c r="BQ424" i="80"/>
  <c r="BX424" i="80"/>
  <c r="BX429" i="80"/>
  <c r="CR433" i="80"/>
  <c r="BQ434" i="80"/>
  <c r="BW436" i="80"/>
  <c r="BY440" i="80"/>
  <c r="BX441" i="80"/>
  <c r="BR447" i="80"/>
  <c r="BN455" i="80"/>
  <c r="BO455" i="80"/>
  <c r="BM455" i="80"/>
  <c r="BZ455" i="80"/>
  <c r="CA455" i="80"/>
  <c r="BY455" i="80"/>
  <c r="CA469" i="80"/>
  <c r="BY469" i="80"/>
  <c r="AY480" i="80"/>
  <c r="AT480" i="80"/>
  <c r="CK486" i="80"/>
  <c r="AX486" i="80"/>
  <c r="BN486" i="80"/>
  <c r="BL486" i="80"/>
  <c r="CK493" i="80"/>
  <c r="AY493" i="80"/>
  <c r="CK497" i="80"/>
  <c r="CM497" i="80" s="1"/>
  <c r="AY497" i="80"/>
  <c r="BO524" i="80"/>
  <c r="BL524" i="80"/>
  <c r="BO536" i="80"/>
  <c r="BM536" i="80"/>
  <c r="AY541" i="80"/>
  <c r="AT541" i="80"/>
  <c r="BS545" i="80"/>
  <c r="BQ545" i="80"/>
  <c r="AX547" i="80"/>
  <c r="AY547" i="80"/>
  <c r="BZ555" i="80"/>
  <c r="BY555" i="80"/>
  <c r="BX555" i="80"/>
  <c r="BS556" i="80"/>
  <c r="BU556" i="80"/>
  <c r="BQ556" i="80"/>
  <c r="BY558" i="80"/>
  <c r="CA558" i="80"/>
  <c r="BT565" i="80"/>
  <c r="BR565" i="80"/>
  <c r="BQ565" i="80"/>
  <c r="BZ571" i="80"/>
  <c r="BX571" i="80"/>
  <c r="CR571" i="80"/>
  <c r="BW571" i="80"/>
  <c r="BY574" i="80"/>
  <c r="CA574" i="80"/>
  <c r="BY582" i="80"/>
  <c r="CA582" i="80"/>
  <c r="BW582" i="80"/>
  <c r="AX583" i="80"/>
  <c r="AY583" i="80"/>
  <c r="BN583" i="80"/>
  <c r="BL583" i="80"/>
  <c r="BK583" i="80"/>
  <c r="CB617" i="80"/>
  <c r="BY617" i="80"/>
  <c r="BW617" i="80"/>
  <c r="AY609" i="80"/>
  <c r="AT609" i="80"/>
  <c r="CA611" i="80"/>
  <c r="BY611" i="80"/>
  <c r="ED621" i="80"/>
  <c r="EC621" i="80"/>
  <c r="BZ622" i="80"/>
  <c r="BY622" i="80"/>
  <c r="CB624" i="80"/>
  <c r="CA624" i="80"/>
  <c r="BW624" i="80"/>
  <c r="CK627" i="80"/>
  <c r="CQ627" i="80" s="1"/>
  <c r="AU627" i="80"/>
  <c r="AT627" i="80"/>
  <c r="CB649" i="80"/>
  <c r="BX649" i="80"/>
  <c r="BZ656" i="80"/>
  <c r="BY656" i="80"/>
  <c r="BX656" i="80"/>
  <c r="BW656" i="80"/>
  <c r="BN669" i="80"/>
  <c r="BM669" i="80"/>
  <c r="BL669" i="80"/>
  <c r="CA670" i="80"/>
  <c r="CR670" i="80"/>
  <c r="CT670" i="80" s="1"/>
  <c r="BY670" i="80"/>
  <c r="BO686" i="80"/>
  <c r="BM686" i="80"/>
  <c r="DK705" i="80"/>
  <c r="DL705" i="80"/>
  <c r="CR414" i="80"/>
  <c r="CX414" i="80" s="1"/>
  <c r="CR419" i="80"/>
  <c r="CR424" i="80"/>
  <c r="BA425" i="80"/>
  <c r="BB425" i="80" s="1"/>
  <c r="CR427" i="80"/>
  <c r="CB428" i="80"/>
  <c r="BA432" i="80"/>
  <c r="BB432" i="80" s="1"/>
  <c r="CB432" i="80"/>
  <c r="CR440" i="80"/>
  <c r="CR443" i="80"/>
  <c r="CR444" i="80"/>
  <c r="BY444" i="80"/>
  <c r="BA450" i="80"/>
  <c r="BB450" i="80" s="1"/>
  <c r="BA459" i="80"/>
  <c r="BB459" i="80" s="1"/>
  <c r="BU465" i="80"/>
  <c r="BY465" i="80"/>
  <c r="BA473" i="80"/>
  <c r="BB473" i="80" s="1"/>
  <c r="BO473" i="80"/>
  <c r="BU473" i="80"/>
  <c r="CA473" i="80"/>
  <c r="AX490" i="80"/>
  <c r="BA497" i="80"/>
  <c r="BB497" i="80" s="1"/>
  <c r="CR498" i="80"/>
  <c r="BO501" i="80"/>
  <c r="BU501" i="80"/>
  <c r="CA501" i="80"/>
  <c r="BA509" i="80"/>
  <c r="BB509" i="80" s="1"/>
  <c r="AX510" i="80"/>
  <c r="BA511" i="80"/>
  <c r="BB511" i="80" s="1"/>
  <c r="AX514" i="80"/>
  <c r="BA515" i="80"/>
  <c r="BB515" i="80" s="1"/>
  <c r="BO523" i="80"/>
  <c r="BU523" i="80"/>
  <c r="CA523" i="80"/>
  <c r="CR526" i="80"/>
  <c r="CT526" i="80" s="1"/>
  <c r="AY531" i="80"/>
  <c r="BA549" i="80"/>
  <c r="BB549" i="80" s="1"/>
  <c r="BS557" i="80"/>
  <c r="AY558" i="80"/>
  <c r="AY559" i="80"/>
  <c r="BY563" i="80"/>
  <c r="AY571" i="80"/>
  <c r="BA573" i="80"/>
  <c r="BB573" i="80" s="1"/>
  <c r="BA575" i="80"/>
  <c r="BB575" i="80" s="1"/>
  <c r="AY579" i="80"/>
  <c r="BZ587" i="80"/>
  <c r="BX587" i="80"/>
  <c r="CR587" i="80"/>
  <c r="BW587" i="80"/>
  <c r="BN599" i="80"/>
  <c r="BL599" i="80"/>
  <c r="BK599" i="80"/>
  <c r="BX611" i="80"/>
  <c r="BA616" i="80"/>
  <c r="BB616" i="80" s="1"/>
  <c r="BK617" i="80"/>
  <c r="BO630" i="80"/>
  <c r="BM630" i="80"/>
  <c r="BT643" i="80"/>
  <c r="BS643" i="80"/>
  <c r="BR643" i="80"/>
  <c r="BS646" i="80"/>
  <c r="BU646" i="80"/>
  <c r="BR646" i="80"/>
  <c r="BQ646" i="80"/>
  <c r="CB656" i="80"/>
  <c r="BO662" i="80"/>
  <c r="BM662" i="80"/>
  <c r="CR677" i="80"/>
  <c r="BY677" i="80"/>
  <c r="BX677" i="80"/>
  <c r="AY695" i="80"/>
  <c r="AX695" i="80"/>
  <c r="AT695" i="80"/>
  <c r="EE697" i="80"/>
  <c r="EC697" i="80"/>
  <c r="CK701" i="80"/>
  <c r="AT701" i="80"/>
  <c r="AX701" i="80"/>
  <c r="CR436" i="80"/>
  <c r="CB444" i="80"/>
  <c r="BA446" i="80"/>
  <c r="BB446" i="80" s="1"/>
  <c r="BA449" i="80"/>
  <c r="BB449" i="80" s="1"/>
  <c r="AY451" i="80"/>
  <c r="AT460" i="80"/>
  <c r="AU461" i="80"/>
  <c r="CB465" i="80"/>
  <c r="BA474" i="80"/>
  <c r="BB474" i="80" s="1"/>
  <c r="BK475" i="80"/>
  <c r="BQ475" i="80"/>
  <c r="BW475" i="80"/>
  <c r="BR476" i="80"/>
  <c r="BA481" i="80"/>
  <c r="BB481" i="80" s="1"/>
  <c r="BA483" i="80"/>
  <c r="BB483" i="80" s="1"/>
  <c r="AU489" i="80"/>
  <c r="BA491" i="80"/>
  <c r="BB491" i="80" s="1"/>
  <c r="BA518" i="80"/>
  <c r="BB518" i="80" s="1"/>
  <c r="AW527" i="80"/>
  <c r="AT533" i="80"/>
  <c r="BQ533" i="80"/>
  <c r="AU535" i="80"/>
  <c r="BA539" i="80"/>
  <c r="BB539" i="80" s="1"/>
  <c r="BA541" i="80"/>
  <c r="BB541" i="80" s="1"/>
  <c r="BO542" i="80"/>
  <c r="BM548" i="80"/>
  <c r="BQ549" i="80"/>
  <c r="AY550" i="80"/>
  <c r="BL556" i="80"/>
  <c r="BA557" i="80"/>
  <c r="BB557" i="80" s="1"/>
  <c r="CR558" i="80"/>
  <c r="CB563" i="80"/>
  <c r="AY574" i="80"/>
  <c r="BK578" i="80"/>
  <c r="CR582" i="80"/>
  <c r="AX587" i="80"/>
  <c r="AU587" i="80"/>
  <c r="BY587" i="80"/>
  <c r="BY590" i="80"/>
  <c r="CA590" i="80"/>
  <c r="BW590" i="80"/>
  <c r="AX591" i="80"/>
  <c r="AY591" i="80"/>
  <c r="CK594" i="80"/>
  <c r="AU594" i="80"/>
  <c r="AT594" i="80"/>
  <c r="BY594" i="80"/>
  <c r="CA594" i="80"/>
  <c r="BY598" i="80"/>
  <c r="CA598" i="80"/>
  <c r="DK600" i="80"/>
  <c r="BU605" i="80"/>
  <c r="BR605" i="80"/>
  <c r="BU606" i="80"/>
  <c r="BS606" i="80"/>
  <c r="BR606" i="80"/>
  <c r="CA608" i="80"/>
  <c r="BY608" i="80"/>
  <c r="BX608" i="80"/>
  <c r="AX609" i="80"/>
  <c r="BL611" i="80"/>
  <c r="CK613" i="80"/>
  <c r="AX613" i="80"/>
  <c r="EE613" i="80"/>
  <c r="ED613" i="80"/>
  <c r="EC613" i="80"/>
  <c r="EC616" i="80"/>
  <c r="EF620" i="80"/>
  <c r="EC620" i="80"/>
  <c r="AY627" i="80"/>
  <c r="CB628" i="80"/>
  <c r="BX628" i="80"/>
  <c r="CK643" i="80"/>
  <c r="CQ643" i="80" s="1"/>
  <c r="AU643" i="80"/>
  <c r="CA646" i="80"/>
  <c r="CR646" i="80"/>
  <c r="CT646" i="80" s="1"/>
  <c r="BY646" i="80"/>
  <c r="BZ669" i="80"/>
  <c r="CB669" i="80"/>
  <c r="BY669" i="80"/>
  <c r="BX669" i="80"/>
  <c r="CR700" i="80"/>
  <c r="BW700" i="80"/>
  <c r="AY624" i="80"/>
  <c r="BL625" i="80"/>
  <c r="BR627" i="80"/>
  <c r="BL628" i="80"/>
  <c r="BY629" i="80"/>
  <c r="BX632" i="80"/>
  <c r="BL636" i="80"/>
  <c r="CB636" i="80"/>
  <c r="CR638" i="80"/>
  <c r="CT638" i="80" s="1"/>
  <c r="BL640" i="80"/>
  <c r="AY644" i="80"/>
  <c r="BA649" i="80"/>
  <c r="BB649" i="80" s="1"/>
  <c r="BM649" i="80"/>
  <c r="BA651" i="80"/>
  <c r="BB651" i="80" s="1"/>
  <c r="AU651" i="80"/>
  <c r="CR656" i="80"/>
  <c r="AY659" i="80"/>
  <c r="CB661" i="80"/>
  <c r="BA663" i="80"/>
  <c r="BB663" i="80" s="1"/>
  <c r="AU663" i="80"/>
  <c r="BA664" i="80"/>
  <c r="BB664" i="80" s="1"/>
  <c r="CB665" i="80"/>
  <c r="BA667" i="80"/>
  <c r="BB667" i="80" s="1"/>
  <c r="AU667" i="80"/>
  <c r="BY673" i="80"/>
  <c r="AY676" i="80"/>
  <c r="BA677" i="80"/>
  <c r="BB677" i="80" s="1"/>
  <c r="BL677" i="80"/>
  <c r="CR682" i="80"/>
  <c r="CT682" i="80" s="1"/>
  <c r="BX684" i="80"/>
  <c r="AY687" i="80"/>
  <c r="BA689" i="80"/>
  <c r="BB689" i="80" s="1"/>
  <c r="CA689" i="80"/>
  <c r="BO690" i="80"/>
  <c r="BU690" i="80"/>
  <c r="CA690" i="80"/>
  <c r="BM692" i="80"/>
  <c r="BS692" i="80"/>
  <c r="BY692" i="80"/>
  <c r="AW694" i="80"/>
  <c r="CR706" i="80"/>
  <c r="BY706" i="80"/>
  <c r="BL708" i="80"/>
  <c r="BO708" i="80"/>
  <c r="BM708" i="80"/>
  <c r="BK708" i="80"/>
  <c r="AY711" i="80"/>
  <c r="AX711" i="80"/>
  <c r="AT711" i="80"/>
  <c r="CB739" i="80"/>
  <c r="BY739" i="80"/>
  <c r="BX739" i="80"/>
  <c r="BZ740" i="80"/>
  <c r="CB740" i="80"/>
  <c r="BX740" i="80"/>
  <c r="BN745" i="80"/>
  <c r="BM745" i="80"/>
  <c r="BK745" i="80"/>
  <c r="BO753" i="80"/>
  <c r="BM753" i="80"/>
  <c r="BZ757" i="80"/>
  <c r="CA757" i="80"/>
  <c r="BY757" i="80"/>
  <c r="BT758" i="80"/>
  <c r="BR758" i="80"/>
  <c r="BT762" i="80"/>
  <c r="BR762" i="80"/>
  <c r="DK769" i="80"/>
  <c r="DN769" i="80"/>
  <c r="DK842" i="80"/>
  <c r="DL842" i="80"/>
  <c r="BS581" i="80"/>
  <c r="CB592" i="80"/>
  <c r="AX593" i="80"/>
  <c r="CR594" i="80"/>
  <c r="CB595" i="80"/>
  <c r="CR598" i="80"/>
  <c r="AY599" i="80"/>
  <c r="CB600" i="80"/>
  <c r="BA611" i="80"/>
  <c r="BB611" i="80" s="1"/>
  <c r="BA613" i="80"/>
  <c r="BB613" i="80" s="1"/>
  <c r="AY615" i="80"/>
  <c r="AY620" i="80"/>
  <c r="BM625" i="80"/>
  <c r="BS627" i="80"/>
  <c r="CR628" i="80"/>
  <c r="CT628" i="80" s="1"/>
  <c r="BO628" i="80"/>
  <c r="CB629" i="80"/>
  <c r="CR632" i="80"/>
  <c r="CT632" i="80" s="1"/>
  <c r="BS632" i="80"/>
  <c r="CA632" i="80"/>
  <c r="BA635" i="80"/>
  <c r="BB635" i="80" s="1"/>
  <c r="BW636" i="80"/>
  <c r="AY640" i="80"/>
  <c r="BO640" i="80"/>
  <c r="BA641" i="80"/>
  <c r="BB641" i="80" s="1"/>
  <c r="AT644" i="80"/>
  <c r="BA644" i="80"/>
  <c r="BB644" i="80" s="1"/>
  <c r="BW644" i="80"/>
  <c r="BK645" i="80"/>
  <c r="BA656" i="80"/>
  <c r="BB656" i="80" s="1"/>
  <c r="BM658" i="80"/>
  <c r="AT659" i="80"/>
  <c r="BK660" i="80"/>
  <c r="BW661" i="80"/>
  <c r="CR661" i="80"/>
  <c r="CT661" i="80" s="1"/>
  <c r="BW665" i="80"/>
  <c r="CR665" i="80"/>
  <c r="BS668" i="80"/>
  <c r="BA669" i="80"/>
  <c r="BB669" i="80" s="1"/>
  <c r="CR673" i="80"/>
  <c r="AT676" i="80"/>
  <c r="BA676" i="80"/>
  <c r="BB676" i="80" s="1"/>
  <c r="CR684" i="80"/>
  <c r="CS684" i="80" s="1"/>
  <c r="BY684" i="80"/>
  <c r="AT687" i="80"/>
  <c r="BA688" i="80"/>
  <c r="BB688" i="80" s="1"/>
  <c r="BO692" i="80"/>
  <c r="BU692" i="80"/>
  <c r="CA692" i="80"/>
  <c r="BA693" i="80"/>
  <c r="BB693" i="80" s="1"/>
  <c r="CD696" i="80"/>
  <c r="CE696" i="80" s="1"/>
  <c r="AW696" i="80"/>
  <c r="BA700" i="80"/>
  <c r="BB700" i="80" s="1"/>
  <c r="AU700" i="80"/>
  <c r="BK700" i="80"/>
  <c r="BU705" i="80"/>
  <c r="BR705" i="80"/>
  <c r="BT708" i="80"/>
  <c r="BS708" i="80"/>
  <c r="BR708" i="80"/>
  <c r="BQ708" i="80"/>
  <c r="BZ741" i="80"/>
  <c r="BY741" i="80"/>
  <c r="BW741" i="80"/>
  <c r="CK743" i="80"/>
  <c r="AY743" i="80"/>
  <c r="AU743" i="80"/>
  <c r="BR749" i="80"/>
  <c r="BU749" i="80"/>
  <c r="BS749" i="80"/>
  <c r="BT754" i="80"/>
  <c r="BR754" i="80"/>
  <c r="BL759" i="80"/>
  <c r="BO759" i="80"/>
  <c r="BM759" i="80"/>
  <c r="BN761" i="80"/>
  <c r="BO761" i="80"/>
  <c r="BM761" i="80"/>
  <c r="BK761" i="80"/>
  <c r="CA778" i="80"/>
  <c r="CR778" i="80"/>
  <c r="CT778" i="80" s="1"/>
  <c r="CK800" i="80"/>
  <c r="CQ800" i="80" s="1"/>
  <c r="AU800" i="80"/>
  <c r="AT800" i="80"/>
  <c r="BR582" i="80"/>
  <c r="BQ588" i="80"/>
  <c r="AY590" i="80"/>
  <c r="BK591" i="80"/>
  <c r="BS594" i="80"/>
  <c r="BW595" i="80"/>
  <c r="CR595" i="80"/>
  <c r="BL596" i="80"/>
  <c r="AT601" i="80"/>
  <c r="AT605" i="80"/>
  <c r="BW610" i="80"/>
  <c r="BA643" i="80"/>
  <c r="BB643" i="80" s="1"/>
  <c r="AY651" i="80"/>
  <c r="AY663" i="80"/>
  <c r="AY667" i="80"/>
  <c r="CB684" i="80"/>
  <c r="CR692" i="80"/>
  <c r="CT692" i="80" s="1"/>
  <c r="ED696" i="80"/>
  <c r="EF696" i="80"/>
  <c r="EI696" i="80" s="1"/>
  <c r="BO706" i="80"/>
  <c r="BM706" i="80"/>
  <c r="BZ726" i="80"/>
  <c r="CB726" i="80"/>
  <c r="BX726" i="80"/>
  <c r="BW726" i="80"/>
  <c r="BN737" i="80"/>
  <c r="BM737" i="80"/>
  <c r="BK737" i="80"/>
  <c r="CK740" i="80"/>
  <c r="AX740" i="80"/>
  <c r="BT743" i="80"/>
  <c r="BS743" i="80"/>
  <c r="BQ743" i="80"/>
  <c r="BT750" i="80"/>
  <c r="BR750" i="80"/>
  <c r="BZ752" i="80"/>
  <c r="CB752" i="80"/>
  <c r="BX752" i="80"/>
  <c r="BR761" i="80"/>
  <c r="BU761" i="80"/>
  <c r="BS761" i="80"/>
  <c r="BQ761" i="80"/>
  <c r="BT763" i="80"/>
  <c r="BU763" i="80"/>
  <c r="BS763" i="80"/>
  <c r="BQ763" i="80"/>
  <c r="BR790" i="80"/>
  <c r="BQ790" i="80"/>
  <c r="EE802" i="80"/>
  <c r="ED802" i="80"/>
  <c r="CK805" i="80"/>
  <c r="CL805" i="80" s="1"/>
  <c r="AY805" i="80"/>
  <c r="BS811" i="80"/>
  <c r="BU811" i="80"/>
  <c r="BR811" i="80"/>
  <c r="CK816" i="80"/>
  <c r="AU816" i="80"/>
  <c r="AT816" i="80"/>
  <c r="AY816" i="80"/>
  <c r="BA703" i="80"/>
  <c r="BB703" i="80" s="1"/>
  <c r="AX709" i="80"/>
  <c r="CR714" i="80"/>
  <c r="AX715" i="80"/>
  <c r="BM718" i="80"/>
  <c r="BU718" i="80"/>
  <c r="BY718" i="80"/>
  <c r="AX728" i="80"/>
  <c r="BA730" i="80"/>
  <c r="BB730" i="80" s="1"/>
  <c r="BZ730" i="80"/>
  <c r="CR736" i="80"/>
  <c r="BS737" i="80"/>
  <c r="BY743" i="80"/>
  <c r="AX744" i="80"/>
  <c r="BS745" i="80"/>
  <c r="BY749" i="80"/>
  <c r="BU753" i="80"/>
  <c r="BU759" i="80"/>
  <c r="BY765" i="80"/>
  <c r="BO768" i="80"/>
  <c r="BX772" i="80"/>
  <c r="BA777" i="80"/>
  <c r="BB777" i="80" s="1"/>
  <c r="CA780" i="80"/>
  <c r="BY781" i="80"/>
  <c r="AY783" i="80"/>
  <c r="CA785" i="80"/>
  <c r="BA787" i="80"/>
  <c r="BB787" i="80" s="1"/>
  <c r="CR789" i="80"/>
  <c r="CS789" i="80" s="1"/>
  <c r="BX792" i="80"/>
  <c r="BS795" i="80"/>
  <c r="BO796" i="80"/>
  <c r="CR797" i="80"/>
  <c r="CS797" i="80" s="1"/>
  <c r="BA806" i="80"/>
  <c r="BB806" i="80" s="1"/>
  <c r="AY809" i="80"/>
  <c r="CA809" i="80"/>
  <c r="CK813" i="80"/>
  <c r="CQ813" i="80" s="1"/>
  <c r="AY813" i="80"/>
  <c r="BZ821" i="80"/>
  <c r="BY821" i="80"/>
  <c r="BX821" i="80"/>
  <c r="BM824" i="80"/>
  <c r="BL824" i="80"/>
  <c r="BA841" i="80"/>
  <c r="BB841" i="80" s="1"/>
  <c r="CK846" i="80"/>
  <c r="CL846" i="80" s="1"/>
  <c r="AX846" i="80"/>
  <c r="CK857" i="80"/>
  <c r="AY857" i="80"/>
  <c r="BZ861" i="80"/>
  <c r="BY861" i="80"/>
  <c r="BX861" i="80"/>
  <c r="BW861" i="80"/>
  <c r="BY862" i="80"/>
  <c r="BZ862" i="80"/>
  <c r="BZ868" i="80"/>
  <c r="BX868" i="80"/>
  <c r="BW868" i="80"/>
  <c r="CR868" i="80"/>
  <c r="BA708" i="80"/>
  <c r="BB708" i="80" s="1"/>
  <c r="AY710" i="80"/>
  <c r="CR718" i="80"/>
  <c r="AX719" i="80"/>
  <c r="AW727" i="80"/>
  <c r="BA728" i="80"/>
  <c r="BB728" i="80" s="1"/>
  <c r="BQ733" i="80"/>
  <c r="BS739" i="80"/>
  <c r="BL740" i="80"/>
  <c r="BQ741" i="80"/>
  <c r="BA743" i="80"/>
  <c r="BB743" i="80" s="1"/>
  <c r="BK743" i="80"/>
  <c r="BA745" i="80"/>
  <c r="BB745" i="80" s="1"/>
  <c r="BK747" i="80"/>
  <c r="BA749" i="80"/>
  <c r="BB749" i="80" s="1"/>
  <c r="BX751" i="80"/>
  <c r="BS755" i="80"/>
  <c r="CR765" i="80"/>
  <c r="CX765" i="80" s="1"/>
  <c r="AY767" i="80"/>
  <c r="CR768" i="80"/>
  <c r="CS768" i="80" s="1"/>
  <c r="CB781" i="80"/>
  <c r="CR785" i="80"/>
  <c r="AY787" i="80"/>
  <c r="CR805" i="80"/>
  <c r="CB816" i="80"/>
  <c r="CA816" i="80"/>
  <c r="BW816" i="80"/>
  <c r="BS822" i="80"/>
  <c r="BU822" i="80"/>
  <c r="BL841" i="80"/>
  <c r="BM841" i="80"/>
  <c r="BK841" i="80"/>
  <c r="BN847" i="80"/>
  <c r="BL847" i="80"/>
  <c r="BK847" i="80"/>
  <c r="CA892" i="80"/>
  <c r="CB892" i="80"/>
  <c r="BY892" i="80"/>
  <c r="BR895" i="80"/>
  <c r="BS895" i="80"/>
  <c r="CR740" i="80"/>
  <c r="CB772" i="80"/>
  <c r="AU775" i="80"/>
  <c r="AU776" i="80"/>
  <c r="BL776" i="80"/>
  <c r="BY777" i="80"/>
  <c r="BU778" i="80"/>
  <c r="BR779" i="80"/>
  <c r="BW780" i="80"/>
  <c r="BW781" i="80"/>
  <c r="CR781" i="80"/>
  <c r="CX781" i="80" s="1"/>
  <c r="BM782" i="80"/>
  <c r="AU783" i="80"/>
  <c r="AT787" i="80"/>
  <c r="BS788" i="80"/>
  <c r="BA789" i="80"/>
  <c r="BB789" i="80" s="1"/>
  <c r="BM789" i="80"/>
  <c r="BX789" i="80"/>
  <c r="BQ795" i="80"/>
  <c r="BK796" i="80"/>
  <c r="BA799" i="80"/>
  <c r="BB799" i="80" s="1"/>
  <c r="BS800" i="80"/>
  <c r="BS804" i="80"/>
  <c r="BL806" i="80"/>
  <c r="BK808" i="80"/>
  <c r="AU809" i="80"/>
  <c r="BW809" i="80"/>
  <c r="BN810" i="80"/>
  <c r="BM810" i="80"/>
  <c r="AY812" i="80"/>
  <c r="BR822" i="80"/>
  <c r="AX827" i="80"/>
  <c r="AY827" i="80"/>
  <c r="AU827" i="80"/>
  <c r="BS830" i="80"/>
  <c r="BT830" i="80"/>
  <c r="BR830" i="80"/>
  <c r="CS833" i="80"/>
  <c r="CX833" i="80"/>
  <c r="AX847" i="80"/>
  <c r="AY847" i="80"/>
  <c r="BU855" i="80"/>
  <c r="BQ855" i="80"/>
  <c r="CK864" i="80"/>
  <c r="AU864" i="80"/>
  <c r="AT864" i="80"/>
  <c r="BO887" i="80"/>
  <c r="BM887" i="80"/>
  <c r="AY832" i="80"/>
  <c r="AY836" i="80"/>
  <c r="AW855" i="80"/>
  <c r="AW859" i="80"/>
  <c r="AY859" i="80"/>
  <c r="CA888" i="80"/>
  <c r="CB888" i="80"/>
  <c r="BY888" i="80"/>
  <c r="BN898" i="80"/>
  <c r="BM898" i="80"/>
  <c r="BL898" i="80"/>
  <c r="EC902" i="80"/>
  <c r="ED902" i="80"/>
  <c r="DM906" i="80"/>
  <c r="DK906" i="80"/>
  <c r="AA945" i="80"/>
  <c r="Z949" i="80"/>
  <c r="Z951" i="80" s="1"/>
  <c r="BA816" i="80"/>
  <c r="BB816" i="80" s="1"/>
  <c r="BA827" i="80"/>
  <c r="BB827" i="80" s="1"/>
  <c r="CR829" i="80"/>
  <c r="CS829" i="80" s="1"/>
  <c r="BM830" i="80"/>
  <c r="AT832" i="80"/>
  <c r="BQ835" i="80"/>
  <c r="BW835" i="80"/>
  <c r="AT836" i="80"/>
  <c r="BA836" i="80"/>
  <c r="BB836" i="80" s="1"/>
  <c r="BX837" i="80"/>
  <c r="BL840" i="80"/>
  <c r="BX840" i="80"/>
  <c r="BK845" i="80"/>
  <c r="BA847" i="80"/>
  <c r="BB847" i="80" s="1"/>
  <c r="BA848" i="80"/>
  <c r="BB848" i="80" s="1"/>
  <c r="BL848" i="80"/>
  <c r="BK849" i="80"/>
  <c r="BY853" i="80"/>
  <c r="ED853" i="80"/>
  <c r="AT855" i="80"/>
  <c r="BL856" i="80"/>
  <c r="BX857" i="80"/>
  <c r="AT859" i="80"/>
  <c r="BQ861" i="80"/>
  <c r="CD862" i="80"/>
  <c r="EE862" i="80"/>
  <c r="DM863" i="80"/>
  <c r="BO877" i="80"/>
  <c r="BM877" i="80"/>
  <c r="BL877" i="80"/>
  <c r="BZ887" i="80"/>
  <c r="CB887" i="80"/>
  <c r="BX887" i="80"/>
  <c r="BW887" i="80"/>
  <c r="BA898" i="80"/>
  <c r="BB898" i="80" s="1"/>
  <c r="AU898" i="80"/>
  <c r="CD898" i="80"/>
  <c r="BL906" i="80"/>
  <c r="BO906" i="80"/>
  <c r="BM906" i="80"/>
  <c r="BK906" i="80"/>
  <c r="EF908" i="80"/>
  <c r="EG908" i="80" s="1"/>
  <c r="EE908" i="80"/>
  <c r="EC908" i="80"/>
  <c r="EC814" i="80"/>
  <c r="BQ815" i="80"/>
  <c r="BQ821" i="80"/>
  <c r="BX828" i="80"/>
  <c r="BW829" i="80"/>
  <c r="BN830" i="80"/>
  <c r="AW831" i="80"/>
  <c r="AY831" i="80"/>
  <c r="DL831" i="80"/>
  <c r="AU832" i="80"/>
  <c r="BX834" i="80"/>
  <c r="BK835" i="80"/>
  <c r="BR835" i="80"/>
  <c r="BY835" i="80"/>
  <c r="AU836" i="80"/>
  <c r="BS837" i="80"/>
  <c r="BY837" i="80"/>
  <c r="BW841" i="80"/>
  <c r="BL845" i="80"/>
  <c r="BR846" i="80"/>
  <c r="BL849" i="80"/>
  <c r="BS853" i="80"/>
  <c r="CA853" i="80"/>
  <c r="AU855" i="80"/>
  <c r="BA856" i="80"/>
  <c r="BB856" i="80" s="1"/>
  <c r="BY857" i="80"/>
  <c r="BN858" i="80"/>
  <c r="AU859" i="80"/>
  <c r="BL861" i="80"/>
  <c r="BS861" i="80"/>
  <c r="BR862" i="80"/>
  <c r="EH862" i="80"/>
  <c r="DP863" i="80"/>
  <c r="BT864" i="80"/>
  <c r="BR864" i="80"/>
  <c r="CR887" i="80"/>
  <c r="BO888" i="80"/>
  <c r="BM888" i="80"/>
  <c r="BL888" i="80"/>
  <c r="DL899" i="80"/>
  <c r="BT906" i="80"/>
  <c r="BS906" i="80"/>
  <c r="BR906" i="80"/>
  <c r="BQ906" i="80"/>
  <c r="CB864" i="80"/>
  <c r="AY868" i="80"/>
  <c r="BL868" i="80"/>
  <c r="CR872" i="80"/>
  <c r="CM879" i="80"/>
  <c r="BZ883" i="80"/>
  <c r="ED884" i="80"/>
  <c r="DL885" i="80"/>
  <c r="BA886" i="80"/>
  <c r="BB886" i="80" s="1"/>
  <c r="BS890" i="80"/>
  <c r="CR891" i="80"/>
  <c r="BS898" i="80"/>
  <c r="BX898" i="80"/>
  <c r="CR898" i="80"/>
  <c r="CT898" i="80" s="1"/>
  <c r="CB899" i="80"/>
  <c r="AW900" i="80"/>
  <c r="CK900" i="80"/>
  <c r="BA902" i="80"/>
  <c r="BB902" i="80" s="1"/>
  <c r="BM902" i="80"/>
  <c r="BS902" i="80"/>
  <c r="BY902" i="80"/>
  <c r="AY904" i="80"/>
  <c r="BM904" i="80"/>
  <c r="BT904" i="80"/>
  <c r="CD904" i="80"/>
  <c r="CL907" i="80"/>
  <c r="DP909" i="80"/>
  <c r="CM910" i="80"/>
  <c r="BO868" i="80"/>
  <c r="BZ871" i="80"/>
  <c r="BW872" i="80"/>
  <c r="BA876" i="80"/>
  <c r="BB876" i="80" s="1"/>
  <c r="BR878" i="80"/>
  <c r="AU879" i="80"/>
  <c r="BR879" i="80"/>
  <c r="BA881" i="80"/>
  <c r="BB881" i="80" s="1"/>
  <c r="AW882" i="80"/>
  <c r="EI884" i="80"/>
  <c r="DM885" i="80"/>
  <c r="BW891" i="80"/>
  <c r="BY893" i="80"/>
  <c r="CB897" i="80"/>
  <c r="EE897" i="80"/>
  <c r="BU898" i="80"/>
  <c r="BY898" i="80"/>
  <c r="CR904" i="80"/>
  <c r="CS904" i="80" s="1"/>
  <c r="AW905" i="80"/>
  <c r="CK906" i="80"/>
  <c r="BK911" i="80"/>
  <c r="BS911" i="80"/>
  <c r="Y936" i="80"/>
  <c r="AC930" i="80"/>
  <c r="AC932" i="80"/>
  <c r="AC935" i="80"/>
  <c r="AD949" i="80"/>
  <c r="AY865" i="80"/>
  <c r="BK865" i="80"/>
  <c r="CT865" i="80"/>
  <c r="AY867" i="80"/>
  <c r="AU868" i="80"/>
  <c r="CK868" i="80"/>
  <c r="BA873" i="80"/>
  <c r="BB873" i="80" s="1"/>
  <c r="BQ874" i="80"/>
  <c r="BS878" i="80"/>
  <c r="BS879" i="80"/>
  <c r="BA880" i="80"/>
  <c r="BB880" i="80" s="1"/>
  <c r="BM895" i="80"/>
  <c r="BS896" i="80"/>
  <c r="BY896" i="80"/>
  <c r="CB898" i="80"/>
  <c r="BX904" i="80"/>
  <c r="BN905" i="80"/>
  <c r="AY908" i="80"/>
  <c r="DK909" i="80"/>
  <c r="AU910" i="80"/>
  <c r="AU911" i="80"/>
  <c r="BL911" i="80"/>
  <c r="CS9" i="80"/>
  <c r="CT9" i="80"/>
  <c r="DK75" i="80"/>
  <c r="DL75" i="80"/>
  <c r="EC82" i="80"/>
  <c r="ED82" i="80"/>
  <c r="EC11" i="80"/>
  <c r="ED11" i="80"/>
  <c r="EC66" i="80"/>
  <c r="ED66" i="80"/>
  <c r="DK71" i="80"/>
  <c r="DL71" i="80"/>
  <c r="DL51" i="80"/>
  <c r="DN51" i="80"/>
  <c r="EC101" i="80"/>
  <c r="ED101" i="80"/>
  <c r="DN4" i="80"/>
  <c r="DL4" i="80"/>
  <c r="CS5" i="80"/>
  <c r="CT5" i="80"/>
  <c r="DK18" i="80"/>
  <c r="DL18" i="80"/>
  <c r="EC25" i="80"/>
  <c r="EF25" i="80"/>
  <c r="DL45" i="80"/>
  <c r="DN45" i="80"/>
  <c r="EC62" i="80"/>
  <c r="ED62" i="80"/>
  <c r="DK87" i="80"/>
  <c r="DL87" i="80"/>
  <c r="CK6" i="80"/>
  <c r="AU6" i="80"/>
  <c r="BN15" i="80"/>
  <c r="BK15" i="80"/>
  <c r="BR4" i="80"/>
  <c r="AU9" i="80"/>
  <c r="BZ11" i="80"/>
  <c r="CB11" i="80"/>
  <c r="BW11" i="80"/>
  <c r="CR11" i="80"/>
  <c r="CX11" i="80" s="1"/>
  <c r="BT12" i="80"/>
  <c r="BS12" i="80"/>
  <c r="BZ12" i="80"/>
  <c r="BY12" i="80"/>
  <c r="CT12" i="80"/>
  <c r="BA14" i="80"/>
  <c r="BB14" i="80" s="1"/>
  <c r="BO15" i="80"/>
  <c r="CK16" i="80"/>
  <c r="AY16" i="80"/>
  <c r="AT16" i="80"/>
  <c r="BA16" i="80"/>
  <c r="BB16" i="80" s="1"/>
  <c r="CA16" i="80"/>
  <c r="CB16" i="80"/>
  <c r="BZ17" i="80"/>
  <c r="CR17" i="80"/>
  <c r="CX17" i="80" s="1"/>
  <c r="BX17" i="80"/>
  <c r="CB17" i="80"/>
  <c r="AX18" i="80"/>
  <c r="AX19" i="80"/>
  <c r="AU19" i="80"/>
  <c r="BT19" i="80"/>
  <c r="BS19" i="80"/>
  <c r="BZ19" i="80"/>
  <c r="BY19" i="80"/>
  <c r="CT19" i="80"/>
  <c r="AU24" i="80"/>
  <c r="BX24" i="80"/>
  <c r="BO25" i="80"/>
  <c r="BX25" i="80"/>
  <c r="BK28" i="80"/>
  <c r="BQ28" i="80"/>
  <c r="BY28" i="80"/>
  <c r="AY29" i="80"/>
  <c r="AX29" i="80"/>
  <c r="DN29" i="80"/>
  <c r="DP29" i="80" s="1"/>
  <c r="AW32" i="80"/>
  <c r="BQ32" i="80"/>
  <c r="BX32" i="80"/>
  <c r="CR32" i="80"/>
  <c r="EC33" i="80"/>
  <c r="BN36" i="80"/>
  <c r="BL36" i="80"/>
  <c r="BR36" i="80"/>
  <c r="BQ36" i="80"/>
  <c r="BX36" i="80"/>
  <c r="BN37" i="80"/>
  <c r="BK38" i="80"/>
  <c r="BS38" i="80"/>
  <c r="CB39" i="80"/>
  <c r="BZ39" i="80"/>
  <c r="BQ40" i="80"/>
  <c r="BX40" i="80"/>
  <c r="CR40" i="80"/>
  <c r="AY41" i="80"/>
  <c r="AT41" i="80"/>
  <c r="BL42" i="80"/>
  <c r="BM42" i="80"/>
  <c r="BQ42" i="80"/>
  <c r="BY42" i="80"/>
  <c r="ED42" i="80"/>
  <c r="BN44" i="80"/>
  <c r="BK44" i="80"/>
  <c r="EF44" i="80"/>
  <c r="EH44" i="80" s="1"/>
  <c r="BZ45" i="80"/>
  <c r="BL46" i="80"/>
  <c r="BO46" i="80"/>
  <c r="BQ46" i="80"/>
  <c r="BW46" i="80"/>
  <c r="BK48" i="80"/>
  <c r="BS48" i="80"/>
  <c r="BY48" i="80"/>
  <c r="CR48" i="80"/>
  <c r="BZ49" i="80"/>
  <c r="BY50" i="80"/>
  <c r="AX51" i="80"/>
  <c r="BZ52" i="80"/>
  <c r="BY52" i="80"/>
  <c r="CB52" i="80"/>
  <c r="CB54" i="80"/>
  <c r="CA54" i="80"/>
  <c r="CK54" i="80"/>
  <c r="AT55" i="80"/>
  <c r="AY55" i="80"/>
  <c r="CL55" i="80"/>
  <c r="BN56" i="80"/>
  <c r="BM56" i="80"/>
  <c r="BR56" i="80"/>
  <c r="BS56" i="80"/>
  <c r="BW56" i="80"/>
  <c r="BO57" i="80"/>
  <c r="BL57" i="80"/>
  <c r="AW58" i="80"/>
  <c r="BK58" i="80"/>
  <c r="BS58" i="80"/>
  <c r="CA58" i="80"/>
  <c r="ED58" i="80"/>
  <c r="BM60" i="80"/>
  <c r="AY61" i="80"/>
  <c r="AX61" i="80"/>
  <c r="CD62" i="80"/>
  <c r="AW62" i="80"/>
  <c r="BL62" i="80"/>
  <c r="BK62" i="80"/>
  <c r="BR62" i="80"/>
  <c r="CK63" i="80"/>
  <c r="AY63" i="80"/>
  <c r="AT63" i="80"/>
  <c r="BZ64" i="80"/>
  <c r="CB64" i="80"/>
  <c r="BW64" i="80"/>
  <c r="CR64" i="80"/>
  <c r="BA66" i="80"/>
  <c r="BB66" i="80" s="1"/>
  <c r="BM66" i="80"/>
  <c r="BM68" i="80"/>
  <c r="AT69" i="80"/>
  <c r="BY70" i="80"/>
  <c r="AU75" i="80"/>
  <c r="BR75" i="80"/>
  <c r="BN76" i="80"/>
  <c r="BM76" i="80"/>
  <c r="BR76" i="80"/>
  <c r="BS76" i="80"/>
  <c r="BW76" i="80"/>
  <c r="BO77" i="80"/>
  <c r="BL77" i="80"/>
  <c r="AW78" i="80"/>
  <c r="BK78" i="80"/>
  <c r="BS78" i="80"/>
  <c r="CA78" i="80"/>
  <c r="ED78" i="80"/>
  <c r="AT79" i="80"/>
  <c r="BM80" i="80"/>
  <c r="AY81" i="80"/>
  <c r="AX81" i="80"/>
  <c r="CD82" i="80"/>
  <c r="AW82" i="80"/>
  <c r="BL82" i="80"/>
  <c r="BK82" i="80"/>
  <c r="BR82" i="80"/>
  <c r="CK83" i="80"/>
  <c r="AY83" i="80"/>
  <c r="AT83" i="80"/>
  <c r="BN84" i="80"/>
  <c r="BK84" i="80"/>
  <c r="AX85" i="80"/>
  <c r="BX85" i="80"/>
  <c r="CB86" i="80"/>
  <c r="CA86" i="80"/>
  <c r="BR87" i="80"/>
  <c r="BR88" i="80"/>
  <c r="BU88" i="80"/>
  <c r="BW88" i="80"/>
  <c r="CR88" i="80"/>
  <c r="CX88" i="80" s="1"/>
  <c r="BA89" i="80"/>
  <c r="BB89" i="80" s="1"/>
  <c r="BL89" i="80"/>
  <c r="BL90" i="80"/>
  <c r="BO90" i="80"/>
  <c r="BQ90" i="80"/>
  <c r="BW90" i="80"/>
  <c r="ED90" i="80"/>
  <c r="AX91" i="80"/>
  <c r="BL92" i="80"/>
  <c r="BT94" i="80"/>
  <c r="BR94" i="80"/>
  <c r="CB94" i="80"/>
  <c r="BW94" i="80"/>
  <c r="BN96" i="80"/>
  <c r="BL96" i="80"/>
  <c r="BR96" i="80"/>
  <c r="BQ96" i="80"/>
  <c r="BX96" i="80"/>
  <c r="AU98" i="80"/>
  <c r="AX99" i="80"/>
  <c r="AY99" i="80"/>
  <c r="AX100" i="80"/>
  <c r="AW101" i="80"/>
  <c r="BM101" i="80"/>
  <c r="BS101" i="80"/>
  <c r="DK104" i="80"/>
  <c r="DL104" i="80"/>
  <c r="BR105" i="80"/>
  <c r="BU105" i="80"/>
  <c r="BQ105" i="80"/>
  <c r="BS105" i="80"/>
  <c r="CB111" i="80"/>
  <c r="BW111" i="80"/>
  <c r="BY111" i="80"/>
  <c r="CR111" i="80"/>
  <c r="CA111" i="80"/>
  <c r="CK116" i="80"/>
  <c r="AX116" i="80"/>
  <c r="AT116" i="80"/>
  <c r="BZ119" i="80"/>
  <c r="CB119" i="80"/>
  <c r="BW119" i="80"/>
  <c r="BX119" i="80"/>
  <c r="CA119" i="80"/>
  <c r="BY119" i="80"/>
  <c r="CK120" i="80"/>
  <c r="AT120" i="80"/>
  <c r="AX120" i="80"/>
  <c r="DK120" i="80"/>
  <c r="DL120" i="80"/>
  <c r="BZ121" i="80"/>
  <c r="BW121" i="80"/>
  <c r="BY121" i="80"/>
  <c r="CR121" i="80"/>
  <c r="CA121" i="80"/>
  <c r="BO122" i="80"/>
  <c r="BL122" i="80"/>
  <c r="BN127" i="80"/>
  <c r="BL127" i="80"/>
  <c r="BK127" i="80"/>
  <c r="BO127" i="80"/>
  <c r="BM127" i="80"/>
  <c r="BO130" i="80"/>
  <c r="BL130" i="80"/>
  <c r="BT131" i="80"/>
  <c r="BQ131" i="80"/>
  <c r="BR131" i="80"/>
  <c r="BU131" i="80"/>
  <c r="BS131" i="80"/>
  <c r="BU132" i="80"/>
  <c r="BR132" i="80"/>
  <c r="EC135" i="80"/>
  <c r="ED135" i="80"/>
  <c r="EC143" i="80"/>
  <c r="DK152" i="80"/>
  <c r="DL152" i="80"/>
  <c r="DN190" i="80"/>
  <c r="DL190" i="80"/>
  <c r="DK198" i="80"/>
  <c r="DL198" i="80"/>
  <c r="BN5" i="80"/>
  <c r="BM5" i="80"/>
  <c r="CK4" i="80"/>
  <c r="AT4" i="80"/>
  <c r="BT5" i="80"/>
  <c r="BR5" i="80"/>
  <c r="BZ5" i="80"/>
  <c r="BW5" i="80"/>
  <c r="AX6" i="80"/>
  <c r="BX6" i="80"/>
  <c r="BZ7" i="80"/>
  <c r="BY7" i="80"/>
  <c r="CB7" i="80"/>
  <c r="BZ9" i="80"/>
  <c r="CA9" i="80"/>
  <c r="CA10" i="80"/>
  <c r="BX10" i="80"/>
  <c r="BN11" i="80"/>
  <c r="BL11" i="80"/>
  <c r="BT11" i="80"/>
  <c r="BQ11" i="80"/>
  <c r="AY12" i="80"/>
  <c r="BN12" i="80"/>
  <c r="BO12" i="80"/>
  <c r="AX13" i="80"/>
  <c r="AT14" i="80"/>
  <c r="BR14" i="80"/>
  <c r="AX15" i="80"/>
  <c r="AY15" i="80"/>
  <c r="BT15" i="80"/>
  <c r="BQ15" i="80"/>
  <c r="AU16" i="80"/>
  <c r="BN17" i="80"/>
  <c r="BM17" i="80"/>
  <c r="BT17" i="80"/>
  <c r="BS17" i="80"/>
  <c r="CR18" i="80"/>
  <c r="BN19" i="80"/>
  <c r="BO19" i="80"/>
  <c r="BZ21" i="80"/>
  <c r="BY21" i="80"/>
  <c r="CB21" i="80"/>
  <c r="EC23" i="80"/>
  <c r="EE23" i="80"/>
  <c r="BT25" i="80"/>
  <c r="BQ25" i="80"/>
  <c r="CA25" i="80"/>
  <c r="DI912" i="80"/>
  <c r="BT30" i="80"/>
  <c r="BQ30" i="80"/>
  <c r="CK31" i="80"/>
  <c r="AU31" i="80"/>
  <c r="AY31" i="80"/>
  <c r="AY33" i="80"/>
  <c r="AX33" i="80"/>
  <c r="BT34" i="80"/>
  <c r="BR34" i="80"/>
  <c r="CB34" i="80"/>
  <c r="BW34" i="80"/>
  <c r="BS36" i="80"/>
  <c r="BY36" i="80"/>
  <c r="BA37" i="80"/>
  <c r="BB37" i="80" s="1"/>
  <c r="CK38" i="80"/>
  <c r="AU38" i="80"/>
  <c r="CD38" i="80"/>
  <c r="CJ38" i="80" s="1"/>
  <c r="CK40" i="80"/>
  <c r="AW40" i="80"/>
  <c r="BK42" i="80"/>
  <c r="BS42" i="80"/>
  <c r="CA42" i="80"/>
  <c r="BL44" i="80"/>
  <c r="AY45" i="80"/>
  <c r="AT45" i="80"/>
  <c r="BK46" i="80"/>
  <c r="BR46" i="80"/>
  <c r="BM48" i="80"/>
  <c r="AT51" i="80"/>
  <c r="AY51" i="80"/>
  <c r="BX51" i="80"/>
  <c r="BR52" i="80"/>
  <c r="BU52" i="80"/>
  <c r="BW52" i="80"/>
  <c r="CR52" i="80"/>
  <c r="CT52" i="80" s="1"/>
  <c r="BW54" i="80"/>
  <c r="CR54" i="80"/>
  <c r="AU55" i="80"/>
  <c r="BK56" i="80"/>
  <c r="BQ56" i="80"/>
  <c r="BY56" i="80"/>
  <c r="BZ60" i="80"/>
  <c r="CB60" i="80"/>
  <c r="BW60" i="80"/>
  <c r="CR60" i="80"/>
  <c r="CX60" i="80" s="1"/>
  <c r="BM62" i="80"/>
  <c r="AU63" i="80"/>
  <c r="DL63" i="80"/>
  <c r="BN64" i="80"/>
  <c r="BL64" i="80"/>
  <c r="BR64" i="80"/>
  <c r="BQ64" i="80"/>
  <c r="BX64" i="80"/>
  <c r="CB66" i="80"/>
  <c r="CR66" i="80"/>
  <c r="BW66" i="80"/>
  <c r="AX68" i="80"/>
  <c r="AY68" i="80"/>
  <c r="EC70" i="80"/>
  <c r="ED70" i="80"/>
  <c r="AU72" i="80"/>
  <c r="BZ72" i="80"/>
  <c r="BY72" i="80"/>
  <c r="CB72" i="80"/>
  <c r="CA73" i="80"/>
  <c r="CB73" i="80"/>
  <c r="BT74" i="80"/>
  <c r="BS74" i="80"/>
  <c r="CB74" i="80"/>
  <c r="BY74" i="80"/>
  <c r="BK76" i="80"/>
  <c r="BQ76" i="80"/>
  <c r="BY76" i="80"/>
  <c r="BZ80" i="80"/>
  <c r="CB80" i="80"/>
  <c r="BW80" i="80"/>
  <c r="CR80" i="80"/>
  <c r="BM82" i="80"/>
  <c r="AU83" i="80"/>
  <c r="DL83" i="80"/>
  <c r="BA85" i="80"/>
  <c r="BB85" i="80" s="1"/>
  <c r="BL85" i="80"/>
  <c r="CB85" i="80"/>
  <c r="AW86" i="80"/>
  <c r="BW86" i="80"/>
  <c r="AY88" i="80"/>
  <c r="AY89" i="80"/>
  <c r="AT89" i="80"/>
  <c r="BR90" i="80"/>
  <c r="CA90" i="80"/>
  <c r="AT91" i="80"/>
  <c r="AY91" i="80"/>
  <c r="AX92" i="80"/>
  <c r="AU92" i="80"/>
  <c r="BZ92" i="80"/>
  <c r="CR92" i="80"/>
  <c r="BX92" i="80"/>
  <c r="CB92" i="80"/>
  <c r="CA93" i="80"/>
  <c r="BX93" i="80"/>
  <c r="BL94" i="80"/>
  <c r="BM94" i="80"/>
  <c r="CK95" i="80"/>
  <c r="AU95" i="80"/>
  <c r="AY95" i="80"/>
  <c r="BU95" i="80"/>
  <c r="BR95" i="80"/>
  <c r="DL95" i="80"/>
  <c r="BY96" i="80"/>
  <c r="BA97" i="80"/>
  <c r="BB97" i="80" s="1"/>
  <c r="BU98" i="80"/>
  <c r="BR98" i="80"/>
  <c r="AU99" i="80"/>
  <c r="BN99" i="80"/>
  <c r="BK99" i="80"/>
  <c r="BA100" i="80"/>
  <c r="BB100" i="80" s="1"/>
  <c r="AU102" i="80"/>
  <c r="BZ102" i="80"/>
  <c r="BY102" i="80"/>
  <c r="CB102" i="80"/>
  <c r="BT103" i="80"/>
  <c r="BR103" i="80"/>
  <c r="BS103" i="80"/>
  <c r="BU103" i="80"/>
  <c r="BU104" i="80"/>
  <c r="BR104" i="80"/>
  <c r="CK112" i="80"/>
  <c r="AY112" i="80"/>
  <c r="AT112" i="80"/>
  <c r="AU112" i="80"/>
  <c r="BZ113" i="80"/>
  <c r="BY113" i="80"/>
  <c r="CR113" i="80"/>
  <c r="CX113" i="80" s="1"/>
  <c r="BW113" i="80"/>
  <c r="CA113" i="80"/>
  <c r="BX113" i="80"/>
  <c r="CR119" i="80"/>
  <c r="BZ123" i="80"/>
  <c r="BY123" i="80"/>
  <c r="CR123" i="80"/>
  <c r="BW123" i="80"/>
  <c r="CA123" i="80"/>
  <c r="BX123" i="80"/>
  <c r="BT127" i="80"/>
  <c r="BQ127" i="80"/>
  <c r="BS127" i="80"/>
  <c r="BU127" i="80"/>
  <c r="EC127" i="80"/>
  <c r="ED127" i="80"/>
  <c r="BL139" i="80"/>
  <c r="BK139" i="80"/>
  <c r="BM139" i="80"/>
  <c r="BO139" i="80"/>
  <c r="DK144" i="80"/>
  <c r="DL144" i="80"/>
  <c r="EC171" i="80"/>
  <c r="ED171" i="80"/>
  <c r="ED181" i="80"/>
  <c r="EF181" i="80"/>
  <c r="EH181" i="80" s="1"/>
  <c r="BO16" i="80"/>
  <c r="BL16" i="80"/>
  <c r="CK20" i="80"/>
  <c r="AU20" i="80"/>
  <c r="AY20" i="80"/>
  <c r="BT21" i="80"/>
  <c r="BU21" i="80"/>
  <c r="AX24" i="80"/>
  <c r="AA912" i="80"/>
  <c r="AJ912" i="80"/>
  <c r="AM25" i="80"/>
  <c r="AM912" i="80" s="1"/>
  <c r="CB25" i="80"/>
  <c r="DS912" i="80"/>
  <c r="CK27" i="80"/>
  <c r="AU27" i="80"/>
  <c r="AY27" i="80"/>
  <c r="BZ28" i="80"/>
  <c r="CR28" i="80"/>
  <c r="CS28" i="80" s="1"/>
  <c r="BX28" i="80"/>
  <c r="CB28" i="80"/>
  <c r="BL30" i="80"/>
  <c r="BK30" i="80"/>
  <c r="BZ32" i="80"/>
  <c r="BY32" i="80"/>
  <c r="CB32" i="80"/>
  <c r="CB33" i="80"/>
  <c r="BZ33" i="80"/>
  <c r="BL34" i="80"/>
  <c r="BM34" i="80"/>
  <c r="CK35" i="80"/>
  <c r="CQ35" i="80" s="1"/>
  <c r="AY35" i="80"/>
  <c r="AT35" i="80"/>
  <c r="BA35" i="80"/>
  <c r="BB35" i="80" s="1"/>
  <c r="AY37" i="80"/>
  <c r="AX37" i="80"/>
  <c r="BT38" i="80"/>
  <c r="BR38" i="80"/>
  <c r="CB38" i="80"/>
  <c r="BW38" i="80"/>
  <c r="CR38" i="80"/>
  <c r="CK39" i="80"/>
  <c r="AY39" i="80"/>
  <c r="AT39" i="80"/>
  <c r="BZ40" i="80"/>
  <c r="BY40" i="80"/>
  <c r="CB40" i="80"/>
  <c r="BO42" i="80"/>
  <c r="BZ48" i="80"/>
  <c r="CB48" i="80"/>
  <c r="BW48" i="80"/>
  <c r="CB50" i="80"/>
  <c r="CA50" i="80"/>
  <c r="BA53" i="80"/>
  <c r="BB53" i="80" s="1"/>
  <c r="BT58" i="80"/>
  <c r="BR58" i="80"/>
  <c r="CB58" i="80"/>
  <c r="BW58" i="80"/>
  <c r="BN60" i="80"/>
  <c r="BL60" i="80"/>
  <c r="BR60" i="80"/>
  <c r="BQ60" i="80"/>
  <c r="BT66" i="80"/>
  <c r="BQ66" i="80"/>
  <c r="CK67" i="80"/>
  <c r="AY67" i="80"/>
  <c r="AT67" i="80"/>
  <c r="BN68" i="80"/>
  <c r="BK68" i="80"/>
  <c r="AX69" i="80"/>
  <c r="CB70" i="80"/>
  <c r="CA70" i="80"/>
  <c r="BR72" i="80"/>
  <c r="BU72" i="80"/>
  <c r="CS72" i="80"/>
  <c r="CT72" i="80"/>
  <c r="BA73" i="80"/>
  <c r="BB73" i="80" s="1"/>
  <c r="BL74" i="80"/>
  <c r="BO74" i="80"/>
  <c r="AX75" i="80"/>
  <c r="BT78" i="80"/>
  <c r="BR78" i="80"/>
  <c r="CB78" i="80"/>
  <c r="BW78" i="80"/>
  <c r="BN80" i="80"/>
  <c r="BL80" i="80"/>
  <c r="BR80" i="80"/>
  <c r="BQ80" i="80"/>
  <c r="DK91" i="80"/>
  <c r="DL91" i="80"/>
  <c r="BN92" i="80"/>
  <c r="BM92" i="80"/>
  <c r="BR92" i="80"/>
  <c r="BS92" i="80"/>
  <c r="BO93" i="80"/>
  <c r="BL93" i="80"/>
  <c r="AY97" i="80"/>
  <c r="AX97" i="80"/>
  <c r="CA100" i="80"/>
  <c r="BX100" i="80"/>
  <c r="BT101" i="80"/>
  <c r="BQ101" i="80"/>
  <c r="BR102" i="80"/>
  <c r="BU102" i="80"/>
  <c r="BW102" i="80"/>
  <c r="CR102" i="80"/>
  <c r="BQ103" i="80"/>
  <c r="CB115" i="80"/>
  <c r="BW115" i="80"/>
  <c r="BY115" i="80"/>
  <c r="CR115" i="80"/>
  <c r="CA115" i="80"/>
  <c r="CB123" i="80"/>
  <c r="DK128" i="80"/>
  <c r="DL128" i="80"/>
  <c r="BN129" i="80"/>
  <c r="BK129" i="80"/>
  <c r="BL129" i="80"/>
  <c r="BO129" i="80"/>
  <c r="BM129" i="80"/>
  <c r="CK132" i="80"/>
  <c r="AU132" i="80"/>
  <c r="AT132" i="80"/>
  <c r="AX132" i="80"/>
  <c r="BT135" i="80"/>
  <c r="BS135" i="80"/>
  <c r="BQ135" i="80"/>
  <c r="BU135" i="80"/>
  <c r="BR135" i="80"/>
  <c r="DK136" i="80"/>
  <c r="DL136" i="80"/>
  <c r="EC159" i="80"/>
  <c r="ED159" i="80"/>
  <c r="EC201" i="80"/>
  <c r="ED201" i="80"/>
  <c r="AY6" i="80"/>
  <c r="BT7" i="80"/>
  <c r="BU7" i="80"/>
  <c r="AX4" i="80"/>
  <c r="BK5" i="80"/>
  <c r="BS5" i="80"/>
  <c r="CA5" i="80"/>
  <c r="AT6" i="80"/>
  <c r="BQ7" i="80"/>
  <c r="ED7" i="80"/>
  <c r="CK8" i="80"/>
  <c r="AX8" i="80"/>
  <c r="DL8" i="80"/>
  <c r="BY9" i="80"/>
  <c r="AU12" i="80"/>
  <c r="BM12" i="80"/>
  <c r="AU13" i="80"/>
  <c r="BA13" i="80"/>
  <c r="BB13" i="80" s="1"/>
  <c r="AX14" i="80"/>
  <c r="BM15" i="80"/>
  <c r="AT20" i="80"/>
  <c r="BQ21" i="80"/>
  <c r="ED21" i="80"/>
  <c r="AW22" i="80"/>
  <c r="CK22" i="80"/>
  <c r="CM22" i="80" s="1"/>
  <c r="AX22" i="80"/>
  <c r="AT24" i="80"/>
  <c r="AY24" i="80"/>
  <c r="BM25" i="80"/>
  <c r="BW25" i="80"/>
  <c r="CR25" i="80"/>
  <c r="DE912" i="80"/>
  <c r="BN28" i="80"/>
  <c r="BM28" i="80"/>
  <c r="BR28" i="80"/>
  <c r="BS28" i="80"/>
  <c r="BW28" i="80"/>
  <c r="ED28" i="80"/>
  <c r="BM30" i="80"/>
  <c r="BR32" i="80"/>
  <c r="BU32" i="80"/>
  <c r="BW32" i="80"/>
  <c r="CD32" i="80"/>
  <c r="BA34" i="80"/>
  <c r="BB34" i="80" s="1"/>
  <c r="BK34" i="80"/>
  <c r="CA34" i="80"/>
  <c r="AU35" i="80"/>
  <c r="BZ36" i="80"/>
  <c r="CB36" i="80"/>
  <c r="BW36" i="80"/>
  <c r="CR36" i="80"/>
  <c r="AT37" i="80"/>
  <c r="BL38" i="80"/>
  <c r="BM38" i="80"/>
  <c r="BQ38" i="80"/>
  <c r="BY38" i="80"/>
  <c r="BR40" i="80"/>
  <c r="BU40" i="80"/>
  <c r="BT42" i="80"/>
  <c r="BR42" i="80"/>
  <c r="CB42" i="80"/>
  <c r="BW42" i="80"/>
  <c r="BX45" i="80"/>
  <c r="BT46" i="80"/>
  <c r="BS46" i="80"/>
  <c r="CB46" i="80"/>
  <c r="CR46" i="80"/>
  <c r="BY46" i="80"/>
  <c r="BN48" i="80"/>
  <c r="BL48" i="80"/>
  <c r="BR48" i="80"/>
  <c r="BQ48" i="80"/>
  <c r="AY49" i="80"/>
  <c r="AT49" i="80"/>
  <c r="AY53" i="80"/>
  <c r="AT53" i="80"/>
  <c r="AX55" i="80"/>
  <c r="BZ55" i="80"/>
  <c r="AX56" i="80"/>
  <c r="AU56" i="80"/>
  <c r="BZ56" i="80"/>
  <c r="CR56" i="80"/>
  <c r="BX56" i="80"/>
  <c r="CB56" i="80"/>
  <c r="CA57" i="80"/>
  <c r="BX57" i="80"/>
  <c r="BL58" i="80"/>
  <c r="BM58" i="80"/>
  <c r="CK59" i="80"/>
  <c r="AU59" i="80"/>
  <c r="AY59" i="80"/>
  <c r="BU59" i="80"/>
  <c r="BR59" i="80"/>
  <c r="DL59" i="80"/>
  <c r="BK60" i="80"/>
  <c r="BS60" i="80"/>
  <c r="BT62" i="80"/>
  <c r="BQ62" i="80"/>
  <c r="AY65" i="80"/>
  <c r="AX65" i="80"/>
  <c r="CD66" i="80"/>
  <c r="AW66" i="80"/>
  <c r="BL66" i="80"/>
  <c r="BK66" i="80"/>
  <c r="BS66" i="80"/>
  <c r="AU67" i="80"/>
  <c r="DL67" i="80"/>
  <c r="BA69" i="80"/>
  <c r="BB69" i="80" s="1"/>
  <c r="BW70" i="80"/>
  <c r="AY73" i="80"/>
  <c r="AT73" i="80"/>
  <c r="AY75" i="80"/>
  <c r="AX76" i="80"/>
  <c r="AU76" i="80"/>
  <c r="BZ76" i="80"/>
  <c r="CR76" i="80"/>
  <c r="CX76" i="80" s="1"/>
  <c r="BX76" i="80"/>
  <c r="CB76" i="80"/>
  <c r="CA77" i="80"/>
  <c r="BX77" i="80"/>
  <c r="BL78" i="80"/>
  <c r="BM78" i="80"/>
  <c r="CK79" i="80"/>
  <c r="AU79" i="80"/>
  <c r="AY79" i="80"/>
  <c r="BU79" i="80"/>
  <c r="BR79" i="80"/>
  <c r="BT82" i="80"/>
  <c r="BQ82" i="80"/>
  <c r="AX84" i="80"/>
  <c r="AY84" i="80"/>
  <c r="EC86" i="80"/>
  <c r="ED86" i="80"/>
  <c r="AU88" i="80"/>
  <c r="BZ88" i="80"/>
  <c r="BY88" i="80"/>
  <c r="CB88" i="80"/>
  <c r="CA89" i="80"/>
  <c r="CB89" i="80"/>
  <c r="BT90" i="80"/>
  <c r="BS90" i="80"/>
  <c r="CB90" i="80"/>
  <c r="BY90" i="80"/>
  <c r="BK92" i="80"/>
  <c r="BQ92" i="80"/>
  <c r="BZ96" i="80"/>
  <c r="CB96" i="80"/>
  <c r="BW96" i="80"/>
  <c r="CR96" i="80"/>
  <c r="CK98" i="80"/>
  <c r="CL98" i="80" s="1"/>
  <c r="AY98" i="80"/>
  <c r="AT98" i="80"/>
  <c r="BA98" i="80"/>
  <c r="BB98" i="80" s="1"/>
  <c r="CB100" i="80"/>
  <c r="BL101" i="80"/>
  <c r="BK101" i="80"/>
  <c r="BL103" i="80"/>
  <c r="BM103" i="80"/>
  <c r="BK103" i="80"/>
  <c r="CB103" i="80"/>
  <c r="BW103" i="80"/>
  <c r="CA103" i="80"/>
  <c r="CR103" i="80"/>
  <c r="CX103" i="80" s="1"/>
  <c r="EC107" i="80"/>
  <c r="ED107" i="80"/>
  <c r="BT111" i="80"/>
  <c r="BR111" i="80"/>
  <c r="BQ111" i="80"/>
  <c r="BU111" i="80"/>
  <c r="BS111" i="80"/>
  <c r="AX112" i="80"/>
  <c r="DK112" i="80"/>
  <c r="DL112" i="80"/>
  <c r="BT121" i="80"/>
  <c r="BR121" i="80"/>
  <c r="BQ121" i="80"/>
  <c r="BU121" i="80"/>
  <c r="BS121" i="80"/>
  <c r="BZ125" i="80"/>
  <c r="CA125" i="80"/>
  <c r="BW125" i="80"/>
  <c r="CR125" i="80"/>
  <c r="CX125" i="80" s="1"/>
  <c r="BY125" i="80"/>
  <c r="CA126" i="80"/>
  <c r="BX126" i="80"/>
  <c r="CB126" i="80"/>
  <c r="EC131" i="80"/>
  <c r="ED131" i="80"/>
  <c r="CB135" i="80"/>
  <c r="BY135" i="80"/>
  <c r="BW135" i="80"/>
  <c r="CR135" i="80"/>
  <c r="CS135" i="80" s="1"/>
  <c r="CA135" i="80"/>
  <c r="BU136" i="80"/>
  <c r="BR136" i="80"/>
  <c r="EC151" i="80"/>
  <c r="ED151" i="80"/>
  <c r="DK160" i="80"/>
  <c r="DL160" i="80"/>
  <c r="EF185" i="80"/>
  <c r="ED185" i="80"/>
  <c r="DK202" i="80"/>
  <c r="DL202" i="80"/>
  <c r="BA106" i="80"/>
  <c r="BB106" i="80" s="1"/>
  <c r="CB107" i="80"/>
  <c r="CA107" i="80"/>
  <c r="DL108" i="80"/>
  <c r="BN109" i="80"/>
  <c r="BL109" i="80"/>
  <c r="BR109" i="80"/>
  <c r="BQ109" i="80"/>
  <c r="BX109" i="80"/>
  <c r="BX110" i="80"/>
  <c r="BK111" i="80"/>
  <c r="AY113" i="80"/>
  <c r="BQ113" i="80"/>
  <c r="BL114" i="80"/>
  <c r="BK115" i="80"/>
  <c r="BS115" i="80"/>
  <c r="BR117" i="80"/>
  <c r="BU117" i="80"/>
  <c r="BW117" i="80"/>
  <c r="ED123" i="80"/>
  <c r="CK124" i="80"/>
  <c r="AX124" i="80"/>
  <c r="DL124" i="80"/>
  <c r="BR128" i="80"/>
  <c r="CT129" i="80"/>
  <c r="CA130" i="80"/>
  <c r="CB130" i="80"/>
  <c r="BN133" i="80"/>
  <c r="BM133" i="80"/>
  <c r="BR133" i="80"/>
  <c r="BS133" i="80"/>
  <c r="AX137" i="80"/>
  <c r="AY137" i="80"/>
  <c r="AY138" i="80"/>
  <c r="AX138" i="80"/>
  <c r="BK141" i="80"/>
  <c r="BQ141" i="80"/>
  <c r="BL142" i="80"/>
  <c r="BN145" i="80"/>
  <c r="BK145" i="80"/>
  <c r="BO146" i="80"/>
  <c r="BL146" i="80"/>
  <c r="BT147" i="80"/>
  <c r="BQ147" i="80"/>
  <c r="CK148" i="80"/>
  <c r="AU148" i="80"/>
  <c r="AY148" i="80"/>
  <c r="BU148" i="80"/>
  <c r="BR148" i="80"/>
  <c r="DL148" i="80"/>
  <c r="BT151" i="80"/>
  <c r="BS151" i="80"/>
  <c r="CB151" i="80"/>
  <c r="BY151" i="80"/>
  <c r="BL155" i="80"/>
  <c r="BK155" i="80"/>
  <c r="BR155" i="80"/>
  <c r="ED155" i="80"/>
  <c r="AX157" i="80"/>
  <c r="AU157" i="80"/>
  <c r="BZ157" i="80"/>
  <c r="CR157" i="80"/>
  <c r="BX157" i="80"/>
  <c r="CB157" i="80"/>
  <c r="AY158" i="80"/>
  <c r="AT158" i="80"/>
  <c r="BL159" i="80"/>
  <c r="BO159" i="80"/>
  <c r="BQ159" i="80"/>
  <c r="BW159" i="80"/>
  <c r="BR160" i="80"/>
  <c r="BM161" i="80"/>
  <c r="CT161" i="80"/>
  <c r="BA162" i="80"/>
  <c r="BB162" i="80" s="1"/>
  <c r="CA162" i="80"/>
  <c r="CB162" i="80"/>
  <c r="BS163" i="80"/>
  <c r="BN165" i="80"/>
  <c r="BM165" i="80"/>
  <c r="BR165" i="80"/>
  <c r="BS165" i="80"/>
  <c r="BR167" i="80"/>
  <c r="CA167" i="80"/>
  <c r="AX169" i="80"/>
  <c r="AY169" i="80"/>
  <c r="AY170" i="80"/>
  <c r="AX170" i="80"/>
  <c r="BT171" i="80"/>
  <c r="BS171" i="80"/>
  <c r="BR173" i="80"/>
  <c r="BS173" i="80"/>
  <c r="AY174" i="80"/>
  <c r="AX174" i="80"/>
  <c r="BR175" i="80"/>
  <c r="BS175" i="80"/>
  <c r="BW175" i="80"/>
  <c r="BL176" i="80"/>
  <c r="CB176" i="80"/>
  <c r="CK177" i="80"/>
  <c r="CL177" i="80" s="1"/>
  <c r="AT178" i="80"/>
  <c r="AY178" i="80"/>
  <c r="CL178" i="80"/>
  <c r="BK181" i="80"/>
  <c r="AT182" i="80"/>
  <c r="BZ187" i="80"/>
  <c r="CB187" i="80"/>
  <c r="BW187" i="80"/>
  <c r="CR187" i="80"/>
  <c r="CT187" i="80" s="1"/>
  <c r="BN188" i="80"/>
  <c r="BL188" i="80"/>
  <c r="CB188" i="80"/>
  <c r="BM189" i="80"/>
  <c r="AX190" i="80"/>
  <c r="BZ191" i="80"/>
  <c r="BY191" i="80"/>
  <c r="CR191" i="80"/>
  <c r="CT191" i="80" s="1"/>
  <c r="BK195" i="80"/>
  <c r="BQ195" i="80"/>
  <c r="BL196" i="80"/>
  <c r="BZ199" i="80"/>
  <c r="BY199" i="80"/>
  <c r="CA200" i="80"/>
  <c r="CB200" i="80"/>
  <c r="CB201" i="80"/>
  <c r="BY201" i="80"/>
  <c r="BL203" i="80"/>
  <c r="BO208" i="80"/>
  <c r="BL208" i="80"/>
  <c r="CK210" i="80"/>
  <c r="AT210" i="80"/>
  <c r="AX210" i="80"/>
  <c r="EC233" i="80"/>
  <c r="ED233" i="80"/>
  <c r="DK234" i="80"/>
  <c r="DL234" i="80"/>
  <c r="EE263" i="80"/>
  <c r="ED263" i="80"/>
  <c r="AX104" i="80"/>
  <c r="AU105" i="80"/>
  <c r="BZ105" i="80"/>
  <c r="BY105" i="80"/>
  <c r="CB105" i="80"/>
  <c r="AT106" i="80"/>
  <c r="CA106" i="80"/>
  <c r="BX106" i="80"/>
  <c r="BW107" i="80"/>
  <c r="BK109" i="80"/>
  <c r="BS109" i="80"/>
  <c r="BL110" i="80"/>
  <c r="CB110" i="80"/>
  <c r="AY114" i="80"/>
  <c r="AU114" i="80"/>
  <c r="BA114" i="80"/>
  <c r="BB114" i="80" s="1"/>
  <c r="BN117" i="80"/>
  <c r="BO117" i="80"/>
  <c r="BQ117" i="80"/>
  <c r="BR120" i="80"/>
  <c r="BZ127" i="80"/>
  <c r="CB127" i="80"/>
  <c r="BW127" i="80"/>
  <c r="CR127" i="80"/>
  <c r="CS127" i="80" s="1"/>
  <c r="CK128" i="80"/>
  <c r="AT128" i="80"/>
  <c r="AY130" i="80"/>
  <c r="AX130" i="80"/>
  <c r="BX130" i="80"/>
  <c r="BN137" i="80"/>
  <c r="BK137" i="80"/>
  <c r="BO138" i="80"/>
  <c r="BL138" i="80"/>
  <c r="BT139" i="80"/>
  <c r="BQ139" i="80"/>
  <c r="CR140" i="80"/>
  <c r="CK140" i="80"/>
  <c r="AU140" i="80"/>
  <c r="AY140" i="80"/>
  <c r="BU140" i="80"/>
  <c r="BR140" i="80"/>
  <c r="DL140" i="80"/>
  <c r="BL141" i="80"/>
  <c r="BT143" i="80"/>
  <c r="BS143" i="80"/>
  <c r="CB143" i="80"/>
  <c r="BY143" i="80"/>
  <c r="BL147" i="80"/>
  <c r="BK147" i="80"/>
  <c r="BR147" i="80"/>
  <c r="ED147" i="80"/>
  <c r="AT148" i="80"/>
  <c r="AX149" i="80"/>
  <c r="AU149" i="80"/>
  <c r="BZ149" i="80"/>
  <c r="CR149" i="80"/>
  <c r="CX149" i="80" s="1"/>
  <c r="BX149" i="80"/>
  <c r="CB149" i="80"/>
  <c r="AY150" i="80"/>
  <c r="AT150" i="80"/>
  <c r="BL151" i="80"/>
  <c r="BO151" i="80"/>
  <c r="BQ151" i="80"/>
  <c r="BW151" i="80"/>
  <c r="BR152" i="80"/>
  <c r="CT153" i="80"/>
  <c r="BA154" i="80"/>
  <c r="BB154" i="80" s="1"/>
  <c r="CA154" i="80"/>
  <c r="CB154" i="80"/>
  <c r="BS155" i="80"/>
  <c r="BN157" i="80"/>
  <c r="BM157" i="80"/>
  <c r="BR157" i="80"/>
  <c r="BS157" i="80"/>
  <c r="BR159" i="80"/>
  <c r="CA159" i="80"/>
  <c r="AX161" i="80"/>
  <c r="AY161" i="80"/>
  <c r="AY162" i="80"/>
  <c r="AX162" i="80"/>
  <c r="BN169" i="80"/>
  <c r="BK169" i="80"/>
  <c r="BO170" i="80"/>
  <c r="BL170" i="80"/>
  <c r="BL171" i="80"/>
  <c r="BM171" i="80"/>
  <c r="AX173" i="80"/>
  <c r="AY173" i="80"/>
  <c r="BN173" i="80"/>
  <c r="BM173" i="80"/>
  <c r="BO174" i="80"/>
  <c r="BL174" i="80"/>
  <c r="BN175" i="80"/>
  <c r="BM175" i="80"/>
  <c r="AW177" i="80"/>
  <c r="AU178" i="80"/>
  <c r="AU179" i="80"/>
  <c r="BN179" i="80"/>
  <c r="BK179" i="80"/>
  <c r="AY180" i="80"/>
  <c r="AT180" i="80"/>
  <c r="BA181" i="80"/>
  <c r="BB181" i="80" s="1"/>
  <c r="CB181" i="80"/>
  <c r="CA181" i="80"/>
  <c r="CD183" i="80"/>
  <c r="CF183" i="80" s="1"/>
  <c r="AU183" i="80"/>
  <c r="BZ183" i="80"/>
  <c r="BX183" i="80"/>
  <c r="CB183" i="80"/>
  <c r="EC184" i="80"/>
  <c r="BN187" i="80"/>
  <c r="BL187" i="80"/>
  <c r="BR187" i="80"/>
  <c r="BQ187" i="80"/>
  <c r="CB189" i="80"/>
  <c r="BW189" i="80"/>
  <c r="BA190" i="80"/>
  <c r="BB190" i="80" s="1"/>
  <c r="BL190" i="80"/>
  <c r="BX190" i="80"/>
  <c r="BR191" i="80"/>
  <c r="BU191" i="80"/>
  <c r="BA192" i="80"/>
  <c r="BB192" i="80" s="1"/>
  <c r="BL195" i="80"/>
  <c r="BR198" i="80"/>
  <c r="BR199" i="80"/>
  <c r="BS199" i="80"/>
  <c r="BW199" i="80"/>
  <c r="AY200" i="80"/>
  <c r="AX200" i="80"/>
  <c r="BX200" i="80"/>
  <c r="BT201" i="80"/>
  <c r="BS201" i="80"/>
  <c r="BW201" i="80"/>
  <c r="BR202" i="80"/>
  <c r="BM203" i="80"/>
  <c r="CT203" i="80"/>
  <c r="BA204" i="80"/>
  <c r="BB204" i="80" s="1"/>
  <c r="CA204" i="80"/>
  <c r="CB204" i="80"/>
  <c r="AX207" i="80"/>
  <c r="AU207" i="80"/>
  <c r="EC209" i="80"/>
  <c r="ED209" i="80"/>
  <c r="DL210" i="80"/>
  <c r="DM264" i="80"/>
  <c r="DL264" i="80"/>
  <c r="EE267" i="80"/>
  <c r="ED267" i="80"/>
  <c r="AX141" i="80"/>
  <c r="AU141" i="80"/>
  <c r="BZ141" i="80"/>
  <c r="CR141" i="80"/>
  <c r="CX141" i="80" s="1"/>
  <c r="BX141" i="80"/>
  <c r="CB141" i="80"/>
  <c r="AY142" i="80"/>
  <c r="AT142" i="80"/>
  <c r="BL143" i="80"/>
  <c r="BO143" i="80"/>
  <c r="BQ143" i="80"/>
  <c r="BW143" i="80"/>
  <c r="BR144" i="80"/>
  <c r="BM145" i="80"/>
  <c r="BA146" i="80"/>
  <c r="BB146" i="80" s="1"/>
  <c r="CA146" i="80"/>
  <c r="CB146" i="80"/>
  <c r="BM147" i="80"/>
  <c r="BS147" i="80"/>
  <c r="BN149" i="80"/>
  <c r="BM149" i="80"/>
  <c r="BR149" i="80"/>
  <c r="BS149" i="80"/>
  <c r="BK151" i="80"/>
  <c r="BR151" i="80"/>
  <c r="CA151" i="80"/>
  <c r="AX153" i="80"/>
  <c r="AY153" i="80"/>
  <c r="AY154" i="80"/>
  <c r="AX154" i="80"/>
  <c r="BX154" i="80"/>
  <c r="BK157" i="80"/>
  <c r="BQ157" i="80"/>
  <c r="BL158" i="80"/>
  <c r="BN161" i="80"/>
  <c r="BK161" i="80"/>
  <c r="BO162" i="80"/>
  <c r="BL162" i="80"/>
  <c r="BT163" i="80"/>
  <c r="BQ163" i="80"/>
  <c r="CK164" i="80"/>
  <c r="AU164" i="80"/>
  <c r="AY164" i="80"/>
  <c r="BU164" i="80"/>
  <c r="BR164" i="80"/>
  <c r="DL164" i="80"/>
  <c r="BT167" i="80"/>
  <c r="BS167" i="80"/>
  <c r="CB167" i="80"/>
  <c r="BY167" i="80"/>
  <c r="EC167" i="80"/>
  <c r="ED167" i="80"/>
  <c r="BU172" i="80"/>
  <c r="BR172" i="80"/>
  <c r="DL172" i="80"/>
  <c r="AU173" i="80"/>
  <c r="BT178" i="80"/>
  <c r="BL179" i="80"/>
  <c r="CD179" i="80"/>
  <c r="DK179" i="80"/>
  <c r="EE180" i="80"/>
  <c r="EC180" i="80"/>
  <c r="BT181" i="80"/>
  <c r="BU181" i="80"/>
  <c r="BW181" i="80"/>
  <c r="BN183" i="80"/>
  <c r="BM183" i="80"/>
  <c r="BR183" i="80"/>
  <c r="BS183" i="80"/>
  <c r="BW183" i="80"/>
  <c r="CK183" i="80"/>
  <c r="BR184" i="80"/>
  <c r="CK186" i="80"/>
  <c r="AT186" i="80"/>
  <c r="BT189" i="80"/>
  <c r="BQ189" i="80"/>
  <c r="BY189" i="80"/>
  <c r="ED189" i="80"/>
  <c r="AT190" i="80"/>
  <c r="CB190" i="80"/>
  <c r="BQ191" i="80"/>
  <c r="AY192" i="80"/>
  <c r="AX192" i="80"/>
  <c r="CD193" i="80"/>
  <c r="CE193" i="80" s="1"/>
  <c r="CK193" i="80"/>
  <c r="DM193" i="80"/>
  <c r="AX195" i="80"/>
  <c r="AU195" i="80"/>
  <c r="BZ195" i="80"/>
  <c r="CR195" i="80"/>
  <c r="BX195" i="80"/>
  <c r="CB195" i="80"/>
  <c r="AY196" i="80"/>
  <c r="AT196" i="80"/>
  <c r="ED197" i="80"/>
  <c r="AT198" i="80"/>
  <c r="AX199" i="80"/>
  <c r="AY199" i="80"/>
  <c r="BN199" i="80"/>
  <c r="BM199" i="80"/>
  <c r="CA199" i="80"/>
  <c r="AT200" i="80"/>
  <c r="BO200" i="80"/>
  <c r="BL200" i="80"/>
  <c r="BL201" i="80"/>
  <c r="BM201" i="80"/>
  <c r="CA201" i="80"/>
  <c r="AX203" i="80"/>
  <c r="AY203" i="80"/>
  <c r="AY204" i="80"/>
  <c r="AX204" i="80"/>
  <c r="BX204" i="80"/>
  <c r="DK206" i="80"/>
  <c r="DL206" i="80"/>
  <c r="BR211" i="80"/>
  <c r="BS211" i="80"/>
  <c r="BQ211" i="80"/>
  <c r="CS211" i="80"/>
  <c r="CT211" i="80"/>
  <c r="AY212" i="80"/>
  <c r="AX212" i="80"/>
  <c r="AT212" i="80"/>
  <c r="CS223" i="80"/>
  <c r="CT223" i="80"/>
  <c r="AU104" i="80"/>
  <c r="AY105" i="80"/>
  <c r="AX106" i="80"/>
  <c r="CR107" i="80"/>
  <c r="CX107" i="80" s="1"/>
  <c r="CK108" i="80"/>
  <c r="AY108" i="80"/>
  <c r="AT108" i="80"/>
  <c r="BO109" i="80"/>
  <c r="BZ109" i="80"/>
  <c r="CB109" i="80"/>
  <c r="BW109" i="80"/>
  <c r="CR109" i="80"/>
  <c r="BL111" i="80"/>
  <c r="BM111" i="80"/>
  <c r="BR113" i="80"/>
  <c r="BU113" i="80"/>
  <c r="BN115" i="80"/>
  <c r="BL115" i="80"/>
  <c r="BT115" i="80"/>
  <c r="BQ115" i="80"/>
  <c r="BZ117" i="80"/>
  <c r="CA117" i="80"/>
  <c r="CA118" i="80"/>
  <c r="BX118" i="80"/>
  <c r="BN119" i="80"/>
  <c r="BL119" i="80"/>
  <c r="BT119" i="80"/>
  <c r="BQ119" i="80"/>
  <c r="BN121" i="80"/>
  <c r="BM121" i="80"/>
  <c r="CK122" i="80"/>
  <c r="AU122" i="80"/>
  <c r="AY122" i="80"/>
  <c r="CB122" i="80"/>
  <c r="BT123" i="80"/>
  <c r="BU123" i="80"/>
  <c r="BY127" i="80"/>
  <c r="BL131" i="80"/>
  <c r="BK131" i="80"/>
  <c r="AX133" i="80"/>
  <c r="AU133" i="80"/>
  <c r="BO133" i="80"/>
  <c r="BZ133" i="80"/>
  <c r="CR133" i="80"/>
  <c r="BX133" i="80"/>
  <c r="CB133" i="80"/>
  <c r="AY134" i="80"/>
  <c r="AT134" i="80"/>
  <c r="BL135" i="80"/>
  <c r="BO135" i="80"/>
  <c r="CA138" i="80"/>
  <c r="CB138" i="80"/>
  <c r="BN141" i="80"/>
  <c r="BM141" i="80"/>
  <c r="BR141" i="80"/>
  <c r="BS141" i="80"/>
  <c r="BK143" i="80"/>
  <c r="BR143" i="80"/>
  <c r="CA143" i="80"/>
  <c r="AX145" i="80"/>
  <c r="AY145" i="80"/>
  <c r="BO145" i="80"/>
  <c r="AY146" i="80"/>
  <c r="AX146" i="80"/>
  <c r="BU147" i="80"/>
  <c r="BU151" i="80"/>
  <c r="CR151" i="80"/>
  <c r="BN153" i="80"/>
  <c r="BK153" i="80"/>
  <c r="BO154" i="80"/>
  <c r="BL154" i="80"/>
  <c r="BT155" i="80"/>
  <c r="BQ155" i="80"/>
  <c r="CK156" i="80"/>
  <c r="AU156" i="80"/>
  <c r="AY156" i="80"/>
  <c r="BU156" i="80"/>
  <c r="BR156" i="80"/>
  <c r="DL156" i="80"/>
  <c r="BL157" i="80"/>
  <c r="BU157" i="80"/>
  <c r="BT159" i="80"/>
  <c r="BS159" i="80"/>
  <c r="CB159" i="80"/>
  <c r="BY159" i="80"/>
  <c r="BL161" i="80"/>
  <c r="BL163" i="80"/>
  <c r="BK163" i="80"/>
  <c r="BR163" i="80"/>
  <c r="ED163" i="80"/>
  <c r="AT164" i="80"/>
  <c r="AX165" i="80"/>
  <c r="AU165" i="80"/>
  <c r="BO165" i="80"/>
  <c r="BZ165" i="80"/>
  <c r="CR165" i="80"/>
  <c r="CX165" i="80" s="1"/>
  <c r="BX165" i="80"/>
  <c r="CB165" i="80"/>
  <c r="AY166" i="80"/>
  <c r="AT166" i="80"/>
  <c r="BL167" i="80"/>
  <c r="BO167" i="80"/>
  <c r="BQ167" i="80"/>
  <c r="BW167" i="80"/>
  <c r="BR168" i="80"/>
  <c r="DL168" i="80"/>
  <c r="BM169" i="80"/>
  <c r="CT169" i="80"/>
  <c r="CA170" i="80"/>
  <c r="CB170" i="80"/>
  <c r="BO171" i="80"/>
  <c r="CB171" i="80"/>
  <c r="BY171" i="80"/>
  <c r="BO173" i="80"/>
  <c r="BZ173" i="80"/>
  <c r="BY173" i="80"/>
  <c r="BA174" i="80"/>
  <c r="BB174" i="80" s="1"/>
  <c r="CA174" i="80"/>
  <c r="CB174" i="80"/>
  <c r="BO175" i="80"/>
  <c r="BZ175" i="80"/>
  <c r="BY175" i="80"/>
  <c r="AU177" i="80"/>
  <c r="AX178" i="80"/>
  <c r="BM179" i="80"/>
  <c r="CK179" i="80"/>
  <c r="BL181" i="80"/>
  <c r="BO181" i="80"/>
  <c r="CK182" i="80"/>
  <c r="AU182" i="80"/>
  <c r="CB184" i="80"/>
  <c r="BZ184" i="80"/>
  <c r="AU186" i="80"/>
  <c r="BM187" i="80"/>
  <c r="BU187" i="80"/>
  <c r="CA187" i="80"/>
  <c r="AY188" i="80"/>
  <c r="AX188" i="80"/>
  <c r="BL189" i="80"/>
  <c r="BK189" i="80"/>
  <c r="BS189" i="80"/>
  <c r="CA189" i="80"/>
  <c r="BN195" i="80"/>
  <c r="BM195" i="80"/>
  <c r="BR195" i="80"/>
  <c r="BS195" i="80"/>
  <c r="CR199" i="80"/>
  <c r="CR201" i="80"/>
  <c r="CX201" i="80" s="1"/>
  <c r="BN203" i="80"/>
  <c r="BK203" i="80"/>
  <c r="BO204" i="80"/>
  <c r="BL204" i="80"/>
  <c r="BU206" i="80"/>
  <c r="BR206" i="80"/>
  <c r="BU211" i="80"/>
  <c r="DK214" i="80"/>
  <c r="DL214" i="80"/>
  <c r="CR206" i="80"/>
  <c r="BZ211" i="80"/>
  <c r="BY211" i="80"/>
  <c r="BA212" i="80"/>
  <c r="BB212" i="80" s="1"/>
  <c r="CA212" i="80"/>
  <c r="CB212" i="80"/>
  <c r="AU215" i="80"/>
  <c r="BN215" i="80"/>
  <c r="BK215" i="80"/>
  <c r="BO216" i="80"/>
  <c r="BL216" i="80"/>
  <c r="BT217" i="80"/>
  <c r="BQ217" i="80"/>
  <c r="CR218" i="80"/>
  <c r="CK218" i="80"/>
  <c r="CM218" i="80" s="1"/>
  <c r="AU218" i="80"/>
  <c r="AY218" i="80"/>
  <c r="BU218" i="80"/>
  <c r="BR218" i="80"/>
  <c r="DL218" i="80"/>
  <c r="BA219" i="80"/>
  <c r="BB219" i="80" s="1"/>
  <c r="BZ219" i="80"/>
  <c r="BY219" i="80"/>
  <c r="CB219" i="80"/>
  <c r="AT220" i="80"/>
  <c r="CA220" i="80"/>
  <c r="BX220" i="80"/>
  <c r="CB221" i="80"/>
  <c r="BW221" i="80"/>
  <c r="ED221" i="80"/>
  <c r="CK222" i="80"/>
  <c r="CQ222" i="80" s="1"/>
  <c r="AX222" i="80"/>
  <c r="DL222" i="80"/>
  <c r="BR223" i="80"/>
  <c r="BQ223" i="80"/>
  <c r="BY223" i="80"/>
  <c r="BA224" i="80"/>
  <c r="BB224" i="80" s="1"/>
  <c r="BA228" i="80"/>
  <c r="BB228" i="80" s="1"/>
  <c r="BZ231" i="80"/>
  <c r="CB231" i="80"/>
  <c r="BW231" i="80"/>
  <c r="CR231" i="80"/>
  <c r="BR234" i="80"/>
  <c r="AY235" i="80"/>
  <c r="BZ235" i="80"/>
  <c r="BW235" i="80"/>
  <c r="BL237" i="80"/>
  <c r="BK237" i="80"/>
  <c r="BO237" i="80"/>
  <c r="EC237" i="80"/>
  <c r="ED237" i="80"/>
  <c r="BR239" i="80"/>
  <c r="BU239" i="80"/>
  <c r="BS239" i="80"/>
  <c r="CK242" i="80"/>
  <c r="CM242" i="80" s="1"/>
  <c r="AT242" i="80"/>
  <c r="AY244" i="80"/>
  <c r="AT244" i="80"/>
  <c r="BL246" i="80"/>
  <c r="ED251" i="80"/>
  <c r="AY252" i="80"/>
  <c r="AX252" i="80"/>
  <c r="AT252" i="80"/>
  <c r="BT253" i="80"/>
  <c r="BQ253" i="80"/>
  <c r="BS253" i="80"/>
  <c r="CX253" i="80"/>
  <c r="CT253" i="80"/>
  <c r="BR255" i="80"/>
  <c r="BS255" i="80"/>
  <c r="BQ255" i="80"/>
  <c r="AX257" i="80"/>
  <c r="AU257" i="80"/>
  <c r="BT257" i="80"/>
  <c r="BU257" i="80"/>
  <c r="BQ257" i="80"/>
  <c r="BM258" i="80"/>
  <c r="BL258" i="80"/>
  <c r="BN259" i="80"/>
  <c r="BM259" i="80"/>
  <c r="BL259" i="80"/>
  <c r="BO259" i="80"/>
  <c r="BZ259" i="80"/>
  <c r="CR259" i="80"/>
  <c r="BX259" i="80"/>
  <c r="CA259" i="80"/>
  <c r="BW259" i="80"/>
  <c r="BN263" i="80"/>
  <c r="BO263" i="80"/>
  <c r="BM263" i="80"/>
  <c r="BK263" i="80"/>
  <c r="BT265" i="80"/>
  <c r="BU265" i="80"/>
  <c r="BS265" i="80"/>
  <c r="BY266" i="80"/>
  <c r="BX266" i="80"/>
  <c r="BR267" i="80"/>
  <c r="BQ267" i="80"/>
  <c r="DM268" i="80"/>
  <c r="DL268" i="80"/>
  <c r="CB269" i="80"/>
  <c r="CA269" i="80"/>
  <c r="BY269" i="80"/>
  <c r="CR269" i="80"/>
  <c r="BS272" i="80"/>
  <c r="BR272" i="80"/>
  <c r="BL273" i="80"/>
  <c r="BO273" i="80"/>
  <c r="BK273" i="80"/>
  <c r="BN275" i="80"/>
  <c r="BM275" i="80"/>
  <c r="BL275" i="80"/>
  <c r="AY276" i="80"/>
  <c r="AX276" i="80"/>
  <c r="AT276" i="80"/>
  <c r="BL277" i="80"/>
  <c r="BO277" i="80"/>
  <c r="BM277" i="80"/>
  <c r="CT277" i="80"/>
  <c r="CB281" i="80"/>
  <c r="BY281" i="80"/>
  <c r="CR281" i="80"/>
  <c r="CK282" i="80"/>
  <c r="CL282" i="80" s="1"/>
  <c r="AX282" i="80"/>
  <c r="AT282" i="80"/>
  <c r="AY292" i="80"/>
  <c r="AT292" i="80"/>
  <c r="AX293" i="80"/>
  <c r="AU293" i="80"/>
  <c r="BY294" i="80"/>
  <c r="BX294" i="80"/>
  <c r="BY302" i="80"/>
  <c r="CB302" i="80"/>
  <c r="BX302" i="80"/>
  <c r="AX305" i="80"/>
  <c r="AU305" i="80"/>
  <c r="DK423" i="80"/>
  <c r="DL423" i="80"/>
  <c r="BL217" i="80"/>
  <c r="BK217" i="80"/>
  <c r="AX219" i="80"/>
  <c r="AU219" i="80"/>
  <c r="BR219" i="80"/>
  <c r="BU219" i="80"/>
  <c r="CS219" i="80"/>
  <c r="CT219" i="80"/>
  <c r="BT221" i="80"/>
  <c r="BQ221" i="80"/>
  <c r="BN223" i="80"/>
  <c r="BK223" i="80"/>
  <c r="CA224" i="80"/>
  <c r="BX224" i="80"/>
  <c r="CB225" i="80"/>
  <c r="BW225" i="80"/>
  <c r="AX226" i="80"/>
  <c r="BZ227" i="80"/>
  <c r="BY227" i="80"/>
  <c r="CB227" i="80"/>
  <c r="CA228" i="80"/>
  <c r="BX228" i="80"/>
  <c r="CB229" i="80"/>
  <c r="BW229" i="80"/>
  <c r="CK230" i="80"/>
  <c r="CL230" i="80" s="1"/>
  <c r="AX230" i="80"/>
  <c r="BN231" i="80"/>
  <c r="BL231" i="80"/>
  <c r="BR231" i="80"/>
  <c r="BQ231" i="80"/>
  <c r="BN233" i="80"/>
  <c r="BK233" i="80"/>
  <c r="CK234" i="80"/>
  <c r="CL234" i="80" s="1"/>
  <c r="AT234" i="80"/>
  <c r="BR235" i="80"/>
  <c r="BQ235" i="80"/>
  <c r="BZ243" i="80"/>
  <c r="CA243" i="80"/>
  <c r="BY243" i="80"/>
  <c r="AX245" i="80"/>
  <c r="AY245" i="80"/>
  <c r="BN245" i="80"/>
  <c r="BK245" i="80"/>
  <c r="BM245" i="80"/>
  <c r="AY248" i="80"/>
  <c r="AX248" i="80"/>
  <c r="BZ251" i="80"/>
  <c r="BW251" i="80"/>
  <c r="BY251" i="80"/>
  <c r="AX253" i="80"/>
  <c r="AU253" i="80"/>
  <c r="BN255" i="80"/>
  <c r="BM255" i="80"/>
  <c r="BK255" i="80"/>
  <c r="AY260" i="80"/>
  <c r="AX260" i="80"/>
  <c r="BR263" i="80"/>
  <c r="BU263" i="80"/>
  <c r="BQ265" i="80"/>
  <c r="BW269" i="80"/>
  <c r="CB273" i="80"/>
  <c r="CA273" i="80"/>
  <c r="BW273" i="80"/>
  <c r="BZ275" i="80"/>
  <c r="BX275" i="80"/>
  <c r="CA275" i="80"/>
  <c r="BY275" i="80"/>
  <c r="EE275" i="80"/>
  <c r="ED275" i="80"/>
  <c r="EE279" i="80"/>
  <c r="ED279" i="80"/>
  <c r="BL281" i="80"/>
  <c r="BM281" i="80"/>
  <c r="BK281" i="80"/>
  <c r="AY284" i="80"/>
  <c r="AX284" i="80"/>
  <c r="BY286" i="80"/>
  <c r="CB286" i="80"/>
  <c r="BX286" i="80"/>
  <c r="BZ287" i="80"/>
  <c r="BY287" i="80"/>
  <c r="BX287" i="80"/>
  <c r="BW287" i="80"/>
  <c r="BT297" i="80"/>
  <c r="BS297" i="80"/>
  <c r="BQ297" i="80"/>
  <c r="BM298" i="80"/>
  <c r="BL298" i="80"/>
  <c r="AY300" i="80"/>
  <c r="AX300" i="80"/>
  <c r="AT300" i="80"/>
  <c r="EE380" i="80"/>
  <c r="ED380" i="80"/>
  <c r="EF429" i="80"/>
  <c r="EC429" i="80"/>
  <c r="ED429" i="80"/>
  <c r="EF495" i="80"/>
  <c r="EH495" i="80" s="1"/>
  <c r="ED495" i="80"/>
  <c r="AY208" i="80"/>
  <c r="AT208" i="80"/>
  <c r="AX211" i="80"/>
  <c r="AY211" i="80"/>
  <c r="BN211" i="80"/>
  <c r="BM211" i="80"/>
  <c r="CA211" i="80"/>
  <c r="BO212" i="80"/>
  <c r="BL212" i="80"/>
  <c r="BT213" i="80"/>
  <c r="BQ213" i="80"/>
  <c r="CK214" i="80"/>
  <c r="AU214" i="80"/>
  <c r="BR214" i="80"/>
  <c r="AY215" i="80"/>
  <c r="CT215" i="80"/>
  <c r="BA216" i="80"/>
  <c r="BB216" i="80" s="1"/>
  <c r="CA216" i="80"/>
  <c r="CB216" i="80"/>
  <c r="BM217" i="80"/>
  <c r="BS217" i="80"/>
  <c r="BQ219" i="80"/>
  <c r="AX220" i="80"/>
  <c r="BL221" i="80"/>
  <c r="BK221" i="80"/>
  <c r="BS221" i="80"/>
  <c r="CA221" i="80"/>
  <c r="BM223" i="80"/>
  <c r="BU223" i="80"/>
  <c r="CB224" i="80"/>
  <c r="BT225" i="80"/>
  <c r="BQ225" i="80"/>
  <c r="BY225" i="80"/>
  <c r="AT226" i="80"/>
  <c r="AY226" i="80"/>
  <c r="BR227" i="80"/>
  <c r="BU227" i="80"/>
  <c r="BW227" i="80"/>
  <c r="CR227" i="80"/>
  <c r="CX227" i="80" s="1"/>
  <c r="CB228" i="80"/>
  <c r="BT229" i="80"/>
  <c r="BQ229" i="80"/>
  <c r="BY229" i="80"/>
  <c r="AT230" i="80"/>
  <c r="BK231" i="80"/>
  <c r="BS231" i="80"/>
  <c r="BY231" i="80"/>
  <c r="BL232" i="80"/>
  <c r="CB232" i="80"/>
  <c r="BL233" i="80"/>
  <c r="AU235" i="80"/>
  <c r="BN235" i="80"/>
  <c r="BK235" i="80"/>
  <c r="BS235" i="80"/>
  <c r="CA235" i="80"/>
  <c r="BA236" i="80"/>
  <c r="BB236" i="80" s="1"/>
  <c r="BT237" i="80"/>
  <c r="BQ237" i="80"/>
  <c r="BN239" i="80"/>
  <c r="BO239" i="80"/>
  <c r="BK239" i="80"/>
  <c r="BZ239" i="80"/>
  <c r="CA239" i="80"/>
  <c r="CR239" i="80"/>
  <c r="CX239" i="80" s="1"/>
  <c r="BA243" i="80"/>
  <c r="BB243" i="80" s="1"/>
  <c r="BW243" i="80"/>
  <c r="AU245" i="80"/>
  <c r="BL245" i="80"/>
  <c r="BA247" i="80"/>
  <c r="BB247" i="80" s="1"/>
  <c r="AT248" i="80"/>
  <c r="CA251" i="80"/>
  <c r="DL252" i="80"/>
  <c r="CB253" i="80"/>
  <c r="BW253" i="80"/>
  <c r="CA253" i="80"/>
  <c r="BA254" i="80"/>
  <c r="BB254" i="80" s="1"/>
  <c r="BL255" i="80"/>
  <c r="BZ255" i="80"/>
  <c r="CR255" i="80"/>
  <c r="CS255" i="80" s="1"/>
  <c r="BX255" i="80"/>
  <c r="BY255" i="80"/>
  <c r="AY256" i="80"/>
  <c r="AX256" i="80"/>
  <c r="AT256" i="80"/>
  <c r="AY257" i="80"/>
  <c r="CB257" i="80"/>
  <c r="BY257" i="80"/>
  <c r="BX257" i="80"/>
  <c r="CT257" i="80"/>
  <c r="BY258" i="80"/>
  <c r="CB258" i="80"/>
  <c r="BX258" i="80"/>
  <c r="BR259" i="80"/>
  <c r="BS259" i="80"/>
  <c r="BU259" i="80"/>
  <c r="ED259" i="80"/>
  <c r="AT260" i="80"/>
  <c r="BQ263" i="80"/>
  <c r="BR264" i="80"/>
  <c r="CB265" i="80"/>
  <c r="CA265" i="80"/>
  <c r="CR265" i="80"/>
  <c r="BW265" i="80"/>
  <c r="BN267" i="80"/>
  <c r="BL267" i="80"/>
  <c r="BO267" i="80"/>
  <c r="BM267" i="80"/>
  <c r="AY272" i="80"/>
  <c r="AT272" i="80"/>
  <c r="BY273" i="80"/>
  <c r="BY274" i="80"/>
  <c r="BX274" i="80"/>
  <c r="CB274" i="80"/>
  <c r="BO275" i="80"/>
  <c r="BW275" i="80"/>
  <c r="DL276" i="80"/>
  <c r="AX281" i="80"/>
  <c r="AY281" i="80"/>
  <c r="AU281" i="80"/>
  <c r="BO281" i="80"/>
  <c r="BY282" i="80"/>
  <c r="CB282" i="80"/>
  <c r="ED283" i="80"/>
  <c r="AT284" i="80"/>
  <c r="BT285" i="80"/>
  <c r="BS285" i="80"/>
  <c r="BQ285" i="80"/>
  <c r="CR286" i="80"/>
  <c r="CA287" i="80"/>
  <c r="BN291" i="80"/>
  <c r="BM291" i="80"/>
  <c r="BK291" i="80"/>
  <c r="BZ291" i="80"/>
  <c r="BY291" i="80"/>
  <c r="CR291" i="80"/>
  <c r="CS291" i="80" s="1"/>
  <c r="CA291" i="80"/>
  <c r="AX292" i="80"/>
  <c r="BS292" i="80"/>
  <c r="BR292" i="80"/>
  <c r="AY293" i="80"/>
  <c r="BU297" i="80"/>
  <c r="CT297" i="80"/>
  <c r="CK298" i="80"/>
  <c r="CM298" i="80" s="1"/>
  <c r="AX298" i="80"/>
  <c r="AT298" i="80"/>
  <c r="BM302" i="80"/>
  <c r="BL302" i="80"/>
  <c r="AY305" i="80"/>
  <c r="CX386" i="80"/>
  <c r="CT386" i="80"/>
  <c r="DN460" i="80"/>
  <c r="DP460" i="80" s="1"/>
  <c r="DL460" i="80"/>
  <c r="BL213" i="80"/>
  <c r="BK213" i="80"/>
  <c r="AY216" i="80"/>
  <c r="AX216" i="80"/>
  <c r="BO217" i="80"/>
  <c r="AY219" i="80"/>
  <c r="BS219" i="80"/>
  <c r="BA220" i="80"/>
  <c r="BB220" i="80" s="1"/>
  <c r="BU221" i="80"/>
  <c r="BO223" i="80"/>
  <c r="BZ223" i="80"/>
  <c r="BW223" i="80"/>
  <c r="BL225" i="80"/>
  <c r="BK225" i="80"/>
  <c r="CA225" i="80"/>
  <c r="AU226" i="80"/>
  <c r="DK226" i="80"/>
  <c r="DL226" i="80"/>
  <c r="BX227" i="80"/>
  <c r="BL229" i="80"/>
  <c r="BK229" i="80"/>
  <c r="CA229" i="80"/>
  <c r="BM231" i="80"/>
  <c r="BU231" i="80"/>
  <c r="BM233" i="80"/>
  <c r="AX234" i="80"/>
  <c r="BU235" i="80"/>
  <c r="AY236" i="80"/>
  <c r="AT236" i="80"/>
  <c r="DK238" i="80"/>
  <c r="DL238" i="80"/>
  <c r="BR243" i="80"/>
  <c r="BU243" i="80"/>
  <c r="BQ243" i="80"/>
  <c r="CR243" i="80"/>
  <c r="BO245" i="80"/>
  <c r="CK250" i="80"/>
  <c r="AT250" i="80"/>
  <c r="AU250" i="80"/>
  <c r="BN251" i="80"/>
  <c r="BK251" i="80"/>
  <c r="CR251" i="80"/>
  <c r="CS251" i="80" s="1"/>
  <c r="AY253" i="80"/>
  <c r="CK254" i="80"/>
  <c r="AT254" i="80"/>
  <c r="BO255" i="80"/>
  <c r="BY262" i="80"/>
  <c r="BX262" i="80"/>
  <c r="CB262" i="80"/>
  <c r="BS263" i="80"/>
  <c r="AY264" i="80"/>
  <c r="AT264" i="80"/>
  <c r="BL265" i="80"/>
  <c r="BO265" i="80"/>
  <c r="BK265" i="80"/>
  <c r="BM265" i="80"/>
  <c r="BY265" i="80"/>
  <c r="BK267" i="80"/>
  <c r="BR271" i="80"/>
  <c r="BU271" i="80"/>
  <c r="BQ271" i="80"/>
  <c r="DM272" i="80"/>
  <c r="DL272" i="80"/>
  <c r="CR273" i="80"/>
  <c r="CR275" i="80"/>
  <c r="CS275" i="80" s="1"/>
  <c r="BM278" i="80"/>
  <c r="BL278" i="80"/>
  <c r="BR279" i="80"/>
  <c r="BU279" i="80"/>
  <c r="BS279" i="80"/>
  <c r="DM280" i="80"/>
  <c r="DL280" i="80"/>
  <c r="BT281" i="80"/>
  <c r="BS281" i="80"/>
  <c r="BU281" i="80"/>
  <c r="BQ281" i="80"/>
  <c r="BX282" i="80"/>
  <c r="CK286" i="80"/>
  <c r="AT286" i="80"/>
  <c r="AU286" i="80"/>
  <c r="BR287" i="80"/>
  <c r="BU287" i="80"/>
  <c r="BQ287" i="80"/>
  <c r="CB287" i="80"/>
  <c r="BS288" i="80"/>
  <c r="BR288" i="80"/>
  <c r="BT289" i="80"/>
  <c r="BU289" i="80"/>
  <c r="BS289" i="80"/>
  <c r="BM290" i="80"/>
  <c r="BL290" i="80"/>
  <c r="BW291" i="80"/>
  <c r="AX301" i="80"/>
  <c r="AU301" i="80"/>
  <c r="BN303" i="80"/>
  <c r="BK303" i="80"/>
  <c r="BL303" i="80"/>
  <c r="BM303" i="80"/>
  <c r="BM306" i="80"/>
  <c r="BL306" i="80"/>
  <c r="EE319" i="80"/>
  <c r="ED319" i="80"/>
  <c r="EE384" i="80"/>
  <c r="ED384" i="80"/>
  <c r="EE392" i="80"/>
  <c r="ED392" i="80"/>
  <c r="DM393" i="80"/>
  <c r="DL393" i="80"/>
  <c r="EE535" i="80"/>
  <c r="EC535" i="80"/>
  <c r="EE599" i="80"/>
  <c r="EC599" i="80"/>
  <c r="AY309" i="80"/>
  <c r="AU309" i="80"/>
  <c r="BM314" i="80"/>
  <c r="BL314" i="80"/>
  <c r="AX317" i="80"/>
  <c r="AY317" i="80"/>
  <c r="BL317" i="80"/>
  <c r="BM317" i="80"/>
  <c r="BY322" i="80"/>
  <c r="CB322" i="80"/>
  <c r="AX325" i="80"/>
  <c r="AU325" i="80"/>
  <c r="AY325" i="80"/>
  <c r="BZ329" i="80"/>
  <c r="CB329" i="80"/>
  <c r="DN329" i="80"/>
  <c r="DL329" i="80"/>
  <c r="BT330" i="80"/>
  <c r="BQ330" i="80"/>
  <c r="BS330" i="80"/>
  <c r="BT333" i="80"/>
  <c r="BR333" i="80"/>
  <c r="BT334" i="80"/>
  <c r="BS334" i="80"/>
  <c r="CK338" i="80"/>
  <c r="AW338" i="80"/>
  <c r="AU338" i="80"/>
  <c r="CK339" i="80"/>
  <c r="AX339" i="80"/>
  <c r="AT339" i="80"/>
  <c r="CD340" i="80"/>
  <c r="AU340" i="80"/>
  <c r="CK340" i="80"/>
  <c r="AW340" i="80"/>
  <c r="BN340" i="80"/>
  <c r="BO340" i="80"/>
  <c r="BK340" i="80"/>
  <c r="BZ340" i="80"/>
  <c r="CA340" i="80"/>
  <c r="BU343" i="80"/>
  <c r="BR343" i="80"/>
  <c r="CA349" i="80"/>
  <c r="CB349" i="80"/>
  <c r="BN350" i="80"/>
  <c r="BK350" i="80"/>
  <c r="BL350" i="80"/>
  <c r="BN352" i="80"/>
  <c r="BK352" i="80"/>
  <c r="CK355" i="80"/>
  <c r="AT355" i="80"/>
  <c r="EE356" i="80"/>
  <c r="ED356" i="80"/>
  <c r="BT358" i="80"/>
  <c r="BS358" i="80"/>
  <c r="BQ358" i="80"/>
  <c r="AY361" i="80"/>
  <c r="AX361" i="80"/>
  <c r="BY363" i="80"/>
  <c r="CB363" i="80"/>
  <c r="AY365" i="80"/>
  <c r="AX365" i="80"/>
  <c r="AT365" i="80"/>
  <c r="CK371" i="80"/>
  <c r="CM371" i="80" s="1"/>
  <c r="AT371" i="80"/>
  <c r="AX371" i="80"/>
  <c r="BM371" i="80"/>
  <c r="BL371" i="80"/>
  <c r="BS373" i="80"/>
  <c r="BR373" i="80"/>
  <c r="CK379" i="80"/>
  <c r="AT379" i="80"/>
  <c r="AX382" i="80"/>
  <c r="AY382" i="80"/>
  <c r="BL382" i="80"/>
  <c r="BM382" i="80"/>
  <c r="BZ384" i="80"/>
  <c r="BY384" i="80"/>
  <c r="BW384" i="80"/>
  <c r="AX386" i="80"/>
  <c r="AY386" i="80"/>
  <c r="BL386" i="80"/>
  <c r="BM386" i="80"/>
  <c r="BZ388" i="80"/>
  <c r="BW388" i="80"/>
  <c r="CA388" i="80"/>
  <c r="AY389" i="80"/>
  <c r="AX389" i="80"/>
  <c r="BN392" i="80"/>
  <c r="BO392" i="80"/>
  <c r="BM392" i="80"/>
  <c r="AY393" i="80"/>
  <c r="AT393" i="80"/>
  <c r="BL394" i="80"/>
  <c r="BO394" i="80"/>
  <c r="BK394" i="80"/>
  <c r="CB394" i="80"/>
  <c r="CA394" i="80"/>
  <c r="CR394" i="80"/>
  <c r="CS394" i="80" s="1"/>
  <c r="BZ396" i="80"/>
  <c r="CR396" i="80"/>
  <c r="CS396" i="80" s="1"/>
  <c r="BW396" i="80"/>
  <c r="BX396" i="80"/>
  <c r="BY399" i="80"/>
  <c r="CB399" i="80"/>
  <c r="EE404" i="80"/>
  <c r="ED404" i="80"/>
  <c r="EE408" i="80"/>
  <c r="ED408" i="80"/>
  <c r="BA411" i="80"/>
  <c r="BB411" i="80" s="1"/>
  <c r="EC422" i="80"/>
  <c r="ED422" i="80"/>
  <c r="BN424" i="80"/>
  <c r="BK424" i="80"/>
  <c r="BO424" i="80"/>
  <c r="CA425" i="80"/>
  <c r="BX425" i="80"/>
  <c r="CB425" i="80"/>
  <c r="BL430" i="80"/>
  <c r="BM430" i="80"/>
  <c r="BU431" i="80"/>
  <c r="BS431" i="80"/>
  <c r="BR431" i="80"/>
  <c r="BL434" i="80"/>
  <c r="BM434" i="80"/>
  <c r="AX436" i="80"/>
  <c r="AY436" i="80"/>
  <c r="BO437" i="80"/>
  <c r="BM437" i="80"/>
  <c r="BL437" i="80"/>
  <c r="BL438" i="80"/>
  <c r="BM438" i="80"/>
  <c r="BU439" i="80"/>
  <c r="BS439" i="80"/>
  <c r="BR439" i="80"/>
  <c r="BL442" i="80"/>
  <c r="BM442" i="80"/>
  <c r="AX444" i="80"/>
  <c r="AY444" i="80"/>
  <c r="BO445" i="80"/>
  <c r="BM445" i="80"/>
  <c r="BL445" i="80"/>
  <c r="CK447" i="80"/>
  <c r="AY447" i="80"/>
  <c r="AT447" i="80"/>
  <c r="AU453" i="80"/>
  <c r="CK453" i="80"/>
  <c r="BA453" i="80"/>
  <c r="BB453" i="80" s="1"/>
  <c r="BL453" i="80"/>
  <c r="BO453" i="80"/>
  <c r="BM453" i="80"/>
  <c r="CD453" i="80"/>
  <c r="CE453" i="80" s="1"/>
  <c r="BR459" i="80"/>
  <c r="BQ459" i="80"/>
  <c r="BU459" i="80"/>
  <c r="BL461" i="80"/>
  <c r="BO461" i="80"/>
  <c r="BM461" i="80"/>
  <c r="CX461" i="80"/>
  <c r="CT461" i="80"/>
  <c r="AY464" i="80"/>
  <c r="AT464" i="80"/>
  <c r="AX464" i="80"/>
  <c r="DN464" i="80"/>
  <c r="DP464" i="80" s="1"/>
  <c r="DL464" i="80"/>
  <c r="CK465" i="80"/>
  <c r="AY465" i="80"/>
  <c r="BN465" i="80"/>
  <c r="BK465" i="80"/>
  <c r="BM465" i="80"/>
  <c r="BL465" i="80"/>
  <c r="BN471" i="80"/>
  <c r="BM471" i="80"/>
  <c r="BO471" i="80"/>
  <c r="CK474" i="80"/>
  <c r="AT474" i="80"/>
  <c r="AX474" i="80"/>
  <c r="CK477" i="80"/>
  <c r="AY477" i="80"/>
  <c r="AU477" i="80"/>
  <c r="BT477" i="80"/>
  <c r="BS477" i="80"/>
  <c r="BU477" i="80"/>
  <c r="CK478" i="80"/>
  <c r="CL478" i="80" s="1"/>
  <c r="AX478" i="80"/>
  <c r="BR479" i="80"/>
  <c r="BS479" i="80"/>
  <c r="BU479" i="80"/>
  <c r="CK482" i="80"/>
  <c r="AT482" i="80"/>
  <c r="BN483" i="80"/>
  <c r="BK483" i="80"/>
  <c r="BO483" i="80"/>
  <c r="DN484" i="80"/>
  <c r="DL484" i="80"/>
  <c r="CB485" i="80"/>
  <c r="BW485" i="80"/>
  <c r="CA485" i="80"/>
  <c r="BY485" i="80"/>
  <c r="CB489" i="80"/>
  <c r="CA489" i="80"/>
  <c r="CR489" i="80"/>
  <c r="BY489" i="80"/>
  <c r="EF491" i="80"/>
  <c r="EH491" i="80" s="1"/>
  <c r="ED491" i="80"/>
  <c r="BT493" i="80"/>
  <c r="BU493" i="80"/>
  <c r="BS493" i="80"/>
  <c r="BN495" i="80"/>
  <c r="BO495" i="80"/>
  <c r="BM495" i="80"/>
  <c r="BK495" i="80"/>
  <c r="DN496" i="80"/>
  <c r="DL496" i="80"/>
  <c r="BZ498" i="80"/>
  <c r="CB498" i="80"/>
  <c r="BX498" i="80"/>
  <c r="EF499" i="80"/>
  <c r="ED499" i="80"/>
  <c r="BZ503" i="80"/>
  <c r="CR503" i="80"/>
  <c r="CT503" i="80" s="1"/>
  <c r="BX503" i="80"/>
  <c r="CA503" i="80"/>
  <c r="BY503" i="80"/>
  <c r="AY504" i="80"/>
  <c r="AT504" i="80"/>
  <c r="CB505" i="80"/>
  <c r="BW505" i="80"/>
  <c r="CA505" i="80"/>
  <c r="BY505" i="80"/>
  <c r="BZ511" i="80"/>
  <c r="BW511" i="80"/>
  <c r="CR511" i="80"/>
  <c r="CT511" i="80" s="1"/>
  <c r="CA511" i="80"/>
  <c r="CR514" i="80"/>
  <c r="BN514" i="80"/>
  <c r="BL514" i="80"/>
  <c r="AY520" i="80"/>
  <c r="AX520" i="80"/>
  <c r="AT520" i="80"/>
  <c r="CB521" i="80"/>
  <c r="BW521" i="80"/>
  <c r="CR521" i="80"/>
  <c r="CS521" i="80" s="1"/>
  <c r="CA521" i="80"/>
  <c r="CK522" i="80"/>
  <c r="AT522" i="80"/>
  <c r="BZ527" i="80"/>
  <c r="BY527" i="80"/>
  <c r="CA527" i="80"/>
  <c r="BX527" i="80"/>
  <c r="EE527" i="80"/>
  <c r="ED527" i="80"/>
  <c r="BS528" i="80"/>
  <c r="BT528" i="80"/>
  <c r="BY534" i="80"/>
  <c r="CA534" i="80"/>
  <c r="BS536" i="80"/>
  <c r="BQ536" i="80"/>
  <c r="AY537" i="80"/>
  <c r="AX537" i="80"/>
  <c r="EE539" i="80"/>
  <c r="EC539" i="80"/>
  <c r="BY542" i="80"/>
  <c r="BW542" i="80"/>
  <c r="BS544" i="80"/>
  <c r="BU544" i="80"/>
  <c r="BQ544" i="80"/>
  <c r="CA548" i="80"/>
  <c r="BX548" i="80"/>
  <c r="BY548" i="80"/>
  <c r="CR548" i="80"/>
  <c r="BO552" i="80"/>
  <c r="BL552" i="80"/>
  <c r="BM552" i="80"/>
  <c r="CA556" i="80"/>
  <c r="BX556" i="80"/>
  <c r="BY556" i="80"/>
  <c r="CR556" i="80"/>
  <c r="CT556" i="80" s="1"/>
  <c r="CB556" i="80"/>
  <c r="AY561" i="80"/>
  <c r="AT561" i="80"/>
  <c r="AX561" i="80"/>
  <c r="BO572" i="80"/>
  <c r="BM572" i="80"/>
  <c r="BL572" i="80"/>
  <c r="BM574" i="80"/>
  <c r="BO574" i="80"/>
  <c r="BK574" i="80"/>
  <c r="EE575" i="80"/>
  <c r="EC575" i="80"/>
  <c r="BS576" i="80"/>
  <c r="BU576" i="80"/>
  <c r="BQ576" i="80"/>
  <c r="CA580" i="80"/>
  <c r="BX580" i="80"/>
  <c r="BY580" i="80"/>
  <c r="CR580" i="80"/>
  <c r="CT580" i="80" s="1"/>
  <c r="BO584" i="80"/>
  <c r="BL584" i="80"/>
  <c r="BM584" i="80"/>
  <c r="CA588" i="80"/>
  <c r="BX588" i="80"/>
  <c r="BY588" i="80"/>
  <c r="CR588" i="80"/>
  <c r="CT588" i="80" s="1"/>
  <c r="CB588" i="80"/>
  <c r="BM594" i="80"/>
  <c r="BL594" i="80"/>
  <c r="BO594" i="80"/>
  <c r="DM596" i="80"/>
  <c r="DK596" i="80"/>
  <c r="BT597" i="80"/>
  <c r="BR597" i="80"/>
  <c r="BU597" i="80"/>
  <c r="BS597" i="80"/>
  <c r="BQ597" i="80"/>
  <c r="BT601" i="80"/>
  <c r="BS601" i="80"/>
  <c r="BQ601" i="80"/>
  <c r="BU601" i="80"/>
  <c r="BR601" i="80"/>
  <c r="CK602" i="80"/>
  <c r="AU602" i="80"/>
  <c r="AT602" i="80"/>
  <c r="BS604" i="80"/>
  <c r="BQ604" i="80"/>
  <c r="DM604" i="80"/>
  <c r="DK604" i="80"/>
  <c r="BT609" i="80"/>
  <c r="BS609" i="80"/>
  <c r="BQ609" i="80"/>
  <c r="BU609" i="80"/>
  <c r="BS614" i="80"/>
  <c r="BR614" i="80"/>
  <c r="BU614" i="80"/>
  <c r="BQ614" i="80"/>
  <c r="BY616" i="80"/>
  <c r="BW616" i="80"/>
  <c r="CB616" i="80"/>
  <c r="CA616" i="80"/>
  <c r="DN621" i="80"/>
  <c r="DO621" i="80" s="1"/>
  <c r="DK621" i="80"/>
  <c r="BT623" i="80"/>
  <c r="BR623" i="80"/>
  <c r="BQ623" i="80"/>
  <c r="BU623" i="80"/>
  <c r="BO634" i="80"/>
  <c r="BM634" i="80"/>
  <c r="CK636" i="80"/>
  <c r="CL636" i="80" s="1"/>
  <c r="AY636" i="80"/>
  <c r="BU644" i="80"/>
  <c r="BS644" i="80"/>
  <c r="BN653" i="80"/>
  <c r="BM653" i="80"/>
  <c r="BO653" i="80"/>
  <c r="BL653" i="80"/>
  <c r="CK660" i="80"/>
  <c r="CM660" i="80" s="1"/>
  <c r="AU660" i="80"/>
  <c r="AT660" i="80"/>
  <c r="AX660" i="80"/>
  <c r="BS662" i="80"/>
  <c r="BR662" i="80"/>
  <c r="BQ662" i="80"/>
  <c r="BU662" i="80"/>
  <c r="DK696" i="80"/>
  <c r="DM696" i="80"/>
  <c r="CB712" i="80"/>
  <c r="CA712" i="80"/>
  <c r="BY712" i="80"/>
  <c r="CR712" i="80"/>
  <c r="CX712" i="80" s="1"/>
  <c r="BW712" i="80"/>
  <c r="EC716" i="80"/>
  <c r="ED716" i="80"/>
  <c r="BT724" i="80"/>
  <c r="BU724" i="80"/>
  <c r="BS724" i="80"/>
  <c r="BQ724" i="80"/>
  <c r="DN742" i="80"/>
  <c r="DL742" i="80"/>
  <c r="BZ773" i="80"/>
  <c r="BY773" i="80"/>
  <c r="BX773" i="80"/>
  <c r="CR773" i="80"/>
  <c r="CB773" i="80"/>
  <c r="BU780" i="80"/>
  <c r="BS780" i="80"/>
  <c r="EE789" i="80"/>
  <c r="EC789" i="80"/>
  <c r="ED789" i="80"/>
  <c r="BT309" i="80"/>
  <c r="BQ309" i="80"/>
  <c r="CK310" i="80"/>
  <c r="AX310" i="80"/>
  <c r="BM310" i="80"/>
  <c r="BL310" i="80"/>
  <c r="BR315" i="80"/>
  <c r="BU315" i="80"/>
  <c r="BQ315" i="80"/>
  <c r="DL316" i="80"/>
  <c r="BA317" i="80"/>
  <c r="BB317" i="80" s="1"/>
  <c r="AU317" i="80"/>
  <c r="BK317" i="80"/>
  <c r="BN319" i="80"/>
  <c r="BM319" i="80"/>
  <c r="BT321" i="80"/>
  <c r="BS321" i="80"/>
  <c r="BQ321" i="80"/>
  <c r="CR322" i="80"/>
  <c r="BX322" i="80"/>
  <c r="BR323" i="80"/>
  <c r="BS323" i="80"/>
  <c r="BQ323" i="80"/>
  <c r="BR324" i="80"/>
  <c r="DL324" i="80"/>
  <c r="BX329" i="80"/>
  <c r="CK330" i="80"/>
  <c r="AW330" i="80"/>
  <c r="AU330" i="80"/>
  <c r="BU330" i="80"/>
  <c r="BT331" i="80"/>
  <c r="BR331" i="80"/>
  <c r="BR332" i="80"/>
  <c r="BQ332" i="80"/>
  <c r="BU332" i="80"/>
  <c r="BQ334" i="80"/>
  <c r="BN336" i="80"/>
  <c r="BM336" i="80"/>
  <c r="CB338" i="80"/>
  <c r="BW338" i="80"/>
  <c r="CA338" i="80"/>
  <c r="DK338" i="80"/>
  <c r="DM338" i="80"/>
  <c r="EC339" i="80"/>
  <c r="BM340" i="80"/>
  <c r="BW340" i="80"/>
  <c r="BA342" i="80"/>
  <c r="BB342" i="80" s="1"/>
  <c r="CB342" i="80"/>
  <c r="CA342" i="80"/>
  <c r="BW342" i="80"/>
  <c r="BT346" i="80"/>
  <c r="BQ346" i="80"/>
  <c r="BS346" i="80"/>
  <c r="AX348" i="80"/>
  <c r="AY348" i="80"/>
  <c r="AU348" i="80"/>
  <c r="BX349" i="80"/>
  <c r="CK351" i="80"/>
  <c r="AX351" i="80"/>
  <c r="BM352" i="80"/>
  <c r="ED352" i="80"/>
  <c r="AY353" i="80"/>
  <c r="AX353" i="80"/>
  <c r="AT353" i="80"/>
  <c r="BT354" i="80"/>
  <c r="BQ354" i="80"/>
  <c r="BS354" i="80"/>
  <c r="CX354" i="80"/>
  <c r="CT354" i="80"/>
  <c r="BZ356" i="80"/>
  <c r="BY356" i="80"/>
  <c r="CA356" i="80"/>
  <c r="BU358" i="80"/>
  <c r="CT358" i="80"/>
  <c r="CK359" i="80"/>
  <c r="AX359" i="80"/>
  <c r="AT359" i="80"/>
  <c r="AT361" i="80"/>
  <c r="BT362" i="80"/>
  <c r="BS362" i="80"/>
  <c r="BQ362" i="80"/>
  <c r="CR363" i="80"/>
  <c r="BX363" i="80"/>
  <c r="BZ364" i="80"/>
  <c r="CR364" i="80"/>
  <c r="BW364" i="80"/>
  <c r="BX364" i="80"/>
  <c r="BL366" i="80"/>
  <c r="BK366" i="80"/>
  <c r="BO366" i="80"/>
  <c r="AX370" i="80"/>
  <c r="AU370" i="80"/>
  <c r="BR372" i="80"/>
  <c r="BS372" i="80"/>
  <c r="BU372" i="80"/>
  <c r="CK375" i="80"/>
  <c r="CL375" i="80" s="1"/>
  <c r="AT375" i="80"/>
  <c r="AX375" i="80"/>
  <c r="BM375" i="80"/>
  <c r="BL375" i="80"/>
  <c r="DL381" i="80"/>
  <c r="BA382" i="80"/>
  <c r="BB382" i="80" s="1"/>
  <c r="AU382" i="80"/>
  <c r="BK382" i="80"/>
  <c r="CT382" i="80"/>
  <c r="BY383" i="80"/>
  <c r="CB383" i="80"/>
  <c r="BX383" i="80"/>
  <c r="DL385" i="80"/>
  <c r="BA386" i="80"/>
  <c r="BB386" i="80" s="1"/>
  <c r="AU386" i="80"/>
  <c r="BK386" i="80"/>
  <c r="BY388" i="80"/>
  <c r="ED388" i="80"/>
  <c r="AT389" i="80"/>
  <c r="BA390" i="80"/>
  <c r="BB390" i="80" s="1"/>
  <c r="AU390" i="80"/>
  <c r="BL390" i="80"/>
  <c r="BK390" i="80"/>
  <c r="BM390" i="80"/>
  <c r="CB390" i="80"/>
  <c r="BW390" i="80"/>
  <c r="CR390" i="80"/>
  <c r="CS390" i="80" s="1"/>
  <c r="BA391" i="80"/>
  <c r="BB391" i="80" s="1"/>
  <c r="BK392" i="80"/>
  <c r="BM394" i="80"/>
  <c r="BW394" i="80"/>
  <c r="BT398" i="80"/>
  <c r="BS398" i="80"/>
  <c r="BQ398" i="80"/>
  <c r="AX402" i="80"/>
  <c r="AU402" i="80"/>
  <c r="BL403" i="80"/>
  <c r="BZ404" i="80"/>
  <c r="BY404" i="80"/>
  <c r="BW404" i="80"/>
  <c r="BT410" i="80"/>
  <c r="BS410" i="80"/>
  <c r="BR412" i="80"/>
  <c r="BU412" i="80"/>
  <c r="BQ412" i="80"/>
  <c r="CK415" i="80"/>
  <c r="AT415" i="80"/>
  <c r="AX415" i="80"/>
  <c r="BR416" i="80"/>
  <c r="BU416" i="80"/>
  <c r="BT418" i="80"/>
  <c r="BU418" i="80"/>
  <c r="BR420" i="80"/>
  <c r="BU420" i="80"/>
  <c r="BS420" i="80"/>
  <c r="BT422" i="80"/>
  <c r="BU422" i="80"/>
  <c r="BS422" i="80"/>
  <c r="BL424" i="80"/>
  <c r="BY425" i="80"/>
  <c r="BN428" i="80"/>
  <c r="BM428" i="80"/>
  <c r="BL428" i="80"/>
  <c r="BS428" i="80"/>
  <c r="BO429" i="80"/>
  <c r="BL429" i="80"/>
  <c r="BT430" i="80"/>
  <c r="BU430" i="80"/>
  <c r="BR430" i="80"/>
  <c r="CT433" i="80"/>
  <c r="CX433" i="80"/>
  <c r="AU436" i="80"/>
  <c r="CX437" i="80"/>
  <c r="BT438" i="80"/>
  <c r="BS438" i="80"/>
  <c r="BR438" i="80"/>
  <c r="BY438" i="80"/>
  <c r="AU444" i="80"/>
  <c r="BT446" i="80"/>
  <c r="BQ446" i="80"/>
  <c r="BS446" i="80"/>
  <c r="AU447" i="80"/>
  <c r="BA448" i="80"/>
  <c r="BB448" i="80" s="1"/>
  <c r="BN448" i="80"/>
  <c r="BK448" i="80"/>
  <c r="BM448" i="80"/>
  <c r="BZ451" i="80"/>
  <c r="BW451" i="80"/>
  <c r="BY451" i="80"/>
  <c r="AX452" i="80"/>
  <c r="BK453" i="80"/>
  <c r="BZ457" i="80"/>
  <c r="CB457" i="80"/>
  <c r="BW457" i="80"/>
  <c r="BX457" i="80"/>
  <c r="CB458" i="80"/>
  <c r="BZ458" i="80"/>
  <c r="CD459" i="80"/>
  <c r="AW459" i="80"/>
  <c r="CK459" i="80"/>
  <c r="CM459" i="80" s="1"/>
  <c r="BA462" i="80"/>
  <c r="BB462" i="80" s="1"/>
  <c r="BZ462" i="80"/>
  <c r="CB462" i="80"/>
  <c r="AU465" i="80"/>
  <c r="BO465" i="80"/>
  <c r="BN467" i="80"/>
  <c r="BM467" i="80"/>
  <c r="BO467" i="80"/>
  <c r="BK467" i="80"/>
  <c r="DN468" i="80"/>
  <c r="DP468" i="80" s="1"/>
  <c r="DL468" i="80"/>
  <c r="BT469" i="80"/>
  <c r="BS469" i="80"/>
  <c r="BU469" i="80"/>
  <c r="BK471" i="80"/>
  <c r="DL472" i="80"/>
  <c r="DL476" i="80"/>
  <c r="BQ477" i="80"/>
  <c r="AT478" i="80"/>
  <c r="BN478" i="80"/>
  <c r="BL478" i="80"/>
  <c r="EF479" i="80"/>
  <c r="EH479" i="80" s="1"/>
  <c r="ED479" i="80"/>
  <c r="CX485" i="80"/>
  <c r="CT485" i="80"/>
  <c r="BN487" i="80"/>
  <c r="BK487" i="80"/>
  <c r="BO487" i="80"/>
  <c r="BM487" i="80"/>
  <c r="BW489" i="80"/>
  <c r="BN491" i="80"/>
  <c r="BK491" i="80"/>
  <c r="BO491" i="80"/>
  <c r="DN492" i="80"/>
  <c r="DL492" i="80"/>
  <c r="BR495" i="80"/>
  <c r="BU495" i="80"/>
  <c r="BS495" i="80"/>
  <c r="CK501" i="80"/>
  <c r="AU501" i="80"/>
  <c r="AY501" i="80"/>
  <c r="BN503" i="80"/>
  <c r="BM503" i="80"/>
  <c r="BL503" i="80"/>
  <c r="BK503" i="80"/>
  <c r="BW503" i="80"/>
  <c r="EF503" i="80"/>
  <c r="ED503" i="80"/>
  <c r="CR505" i="80"/>
  <c r="CS505" i="80" s="1"/>
  <c r="BN507" i="80"/>
  <c r="BK507" i="80"/>
  <c r="BO507" i="80"/>
  <c r="BM507" i="80"/>
  <c r="BZ510" i="80"/>
  <c r="BX510" i="80"/>
  <c r="BY511" i="80"/>
  <c r="BZ515" i="80"/>
  <c r="CA515" i="80"/>
  <c r="BY515" i="80"/>
  <c r="BW515" i="80"/>
  <c r="AY516" i="80"/>
  <c r="AT516" i="80"/>
  <c r="AX516" i="80"/>
  <c r="DN516" i="80"/>
  <c r="DO516" i="80" s="1"/>
  <c r="DL516" i="80"/>
  <c r="CK517" i="80"/>
  <c r="AY517" i="80"/>
  <c r="BL517" i="80"/>
  <c r="BK517" i="80"/>
  <c r="BO517" i="80"/>
  <c r="BM517" i="80"/>
  <c r="CK518" i="80"/>
  <c r="CL518" i="80" s="1"/>
  <c r="AX518" i="80"/>
  <c r="BZ518" i="80"/>
  <c r="BX518" i="80"/>
  <c r="CB518" i="80"/>
  <c r="BZ519" i="80"/>
  <c r="BW519" i="80"/>
  <c r="CA519" i="80"/>
  <c r="BY519" i="80"/>
  <c r="ED519" i="80"/>
  <c r="CK521" i="80"/>
  <c r="AU521" i="80"/>
  <c r="BY521" i="80"/>
  <c r="CK524" i="80"/>
  <c r="AU524" i="80"/>
  <c r="AY524" i="80"/>
  <c r="BW527" i="80"/>
  <c r="BQ528" i="80"/>
  <c r="EC529" i="80"/>
  <c r="EE529" i="80"/>
  <c r="BS532" i="80"/>
  <c r="BQ532" i="80"/>
  <c r="BM534" i="80"/>
  <c r="BK534" i="80"/>
  <c r="BW534" i="80"/>
  <c r="CT535" i="80"/>
  <c r="BU536" i="80"/>
  <c r="AT537" i="80"/>
  <c r="BM538" i="80"/>
  <c r="BO538" i="80"/>
  <c r="BK538" i="80"/>
  <c r="BT541" i="80"/>
  <c r="BQ541" i="80"/>
  <c r="BS541" i="80"/>
  <c r="BR541" i="80"/>
  <c r="CA542" i="80"/>
  <c r="AX543" i="80"/>
  <c r="AY543" i="80"/>
  <c r="BY546" i="80"/>
  <c r="CA546" i="80"/>
  <c r="BW546" i="80"/>
  <c r="CB548" i="80"/>
  <c r="AY553" i="80"/>
  <c r="AT553" i="80"/>
  <c r="AX553" i="80"/>
  <c r="BM566" i="80"/>
  <c r="BO566" i="80"/>
  <c r="AX567" i="80"/>
  <c r="AY567" i="80"/>
  <c r="EE571" i="80"/>
  <c r="EC571" i="80"/>
  <c r="BZ575" i="80"/>
  <c r="CR575" i="80"/>
  <c r="BX575" i="80"/>
  <c r="CA575" i="80"/>
  <c r="CB575" i="80"/>
  <c r="BY575" i="80"/>
  <c r="BY578" i="80"/>
  <c r="CA578" i="80"/>
  <c r="BW578" i="80"/>
  <c r="CB580" i="80"/>
  <c r="AY585" i="80"/>
  <c r="AT585" i="80"/>
  <c r="AX585" i="80"/>
  <c r="BK594" i="80"/>
  <c r="BS596" i="80"/>
  <c r="BQ596" i="80"/>
  <c r="BU596" i="80"/>
  <c r="BS600" i="80"/>
  <c r="BU600" i="80"/>
  <c r="BQ600" i="80"/>
  <c r="BU604" i="80"/>
  <c r="BZ607" i="80"/>
  <c r="BY607" i="80"/>
  <c r="CR607" i="80"/>
  <c r="BW607" i="80"/>
  <c r="CB607" i="80"/>
  <c r="CA607" i="80"/>
  <c r="DK608" i="80"/>
  <c r="BR609" i="80"/>
  <c r="BN615" i="80"/>
  <c r="BO615" i="80"/>
  <c r="BK615" i="80"/>
  <c r="BX616" i="80"/>
  <c r="DM619" i="80"/>
  <c r="DL619" i="80"/>
  <c r="BN621" i="80"/>
  <c r="BL621" i="80"/>
  <c r="BS623" i="80"/>
  <c r="BS624" i="80"/>
  <c r="BT624" i="80"/>
  <c r="EE625" i="80"/>
  <c r="ED625" i="80"/>
  <c r="EC625" i="80"/>
  <c r="CK628" i="80"/>
  <c r="AY628" i="80"/>
  <c r="AT628" i="80"/>
  <c r="AU628" i="80"/>
  <c r="AX628" i="80"/>
  <c r="BN629" i="80"/>
  <c r="BM629" i="80"/>
  <c r="BO629" i="80"/>
  <c r="BL629" i="80"/>
  <c r="EE629" i="80"/>
  <c r="ED629" i="80"/>
  <c r="EC629" i="80"/>
  <c r="CK632" i="80"/>
  <c r="AY632" i="80"/>
  <c r="AU632" i="80"/>
  <c r="BS634" i="80"/>
  <c r="BU634" i="80"/>
  <c r="BQ634" i="80"/>
  <c r="BR634" i="80"/>
  <c r="AU636" i="80"/>
  <c r="BN637" i="80"/>
  <c r="BM637" i="80"/>
  <c r="BL637" i="80"/>
  <c r="CS641" i="80"/>
  <c r="CX641" i="80"/>
  <c r="BO642" i="80"/>
  <c r="BM642" i="80"/>
  <c r="EE645" i="80"/>
  <c r="ED645" i="80"/>
  <c r="EC645" i="80"/>
  <c r="CK652" i="80"/>
  <c r="CQ652" i="80" s="1"/>
  <c r="AU652" i="80"/>
  <c r="AT652" i="80"/>
  <c r="AY652" i="80"/>
  <c r="BK653" i="80"/>
  <c r="EE653" i="80"/>
  <c r="EC653" i="80"/>
  <c r="BT655" i="80"/>
  <c r="BS655" i="80"/>
  <c r="BN656" i="80"/>
  <c r="BM656" i="80"/>
  <c r="BO656" i="80"/>
  <c r="BL656" i="80"/>
  <c r="BK656" i="80"/>
  <c r="BT659" i="80"/>
  <c r="BR659" i="80"/>
  <c r="BS659" i="80"/>
  <c r="EE673" i="80"/>
  <c r="EC673" i="80"/>
  <c r="ED673" i="80"/>
  <c r="CA674" i="80"/>
  <c r="CR674" i="80"/>
  <c r="CT674" i="80" s="1"/>
  <c r="BY674" i="80"/>
  <c r="BZ681" i="80"/>
  <c r="CB681" i="80"/>
  <c r="BW681" i="80"/>
  <c r="BX681" i="80"/>
  <c r="CR681" i="80"/>
  <c r="CA681" i="80"/>
  <c r="BY681" i="80"/>
  <c r="BS682" i="80"/>
  <c r="BU682" i="80"/>
  <c r="BR682" i="80"/>
  <c r="BQ682" i="80"/>
  <c r="BT683" i="80"/>
  <c r="BS683" i="80"/>
  <c r="BR683" i="80"/>
  <c r="DK690" i="80"/>
  <c r="DM690" i="80"/>
  <c r="BT691" i="80"/>
  <c r="BR691" i="80"/>
  <c r="BL693" i="80"/>
  <c r="BN693" i="80"/>
  <c r="CK697" i="80"/>
  <c r="AX697" i="80"/>
  <c r="AT697" i="80"/>
  <c r="BR698" i="80"/>
  <c r="BS698" i="80"/>
  <c r="BQ698" i="80"/>
  <c r="BU698" i="80"/>
  <c r="BL712" i="80"/>
  <c r="BO712" i="80"/>
  <c r="BM712" i="80"/>
  <c r="BK712" i="80"/>
  <c r="AW733" i="80"/>
  <c r="CK733" i="80"/>
  <c r="CM733" i="80" s="1"/>
  <c r="CD733" i="80"/>
  <c r="CE733" i="80" s="1"/>
  <c r="AU733" i="80"/>
  <c r="AY746" i="80"/>
  <c r="AT746" i="80"/>
  <c r="AX746" i="80"/>
  <c r="BT775" i="80"/>
  <c r="BS775" i="80"/>
  <c r="BR775" i="80"/>
  <c r="BU784" i="80"/>
  <c r="BS784" i="80"/>
  <c r="CS785" i="80"/>
  <c r="CX785" i="80"/>
  <c r="BL893" i="80"/>
  <c r="BM893" i="80"/>
  <c r="BY306" i="80"/>
  <c r="CB306" i="80"/>
  <c r="BN307" i="80"/>
  <c r="BK307" i="80"/>
  <c r="BL307" i="80"/>
  <c r="BS309" i="80"/>
  <c r="AT310" i="80"/>
  <c r="BY314" i="80"/>
  <c r="CB314" i="80"/>
  <c r="BX314" i="80"/>
  <c r="BS315" i="80"/>
  <c r="BS316" i="80"/>
  <c r="BR316" i="80"/>
  <c r="BO317" i="80"/>
  <c r="CB317" i="80"/>
  <c r="BY317" i="80"/>
  <c r="BW317" i="80"/>
  <c r="BK319" i="80"/>
  <c r="BU321" i="80"/>
  <c r="CT321" i="80"/>
  <c r="CK322" i="80"/>
  <c r="AX322" i="80"/>
  <c r="AT322" i="80"/>
  <c r="BU323" i="80"/>
  <c r="AY324" i="80"/>
  <c r="AT324" i="80"/>
  <c r="CK326" i="80"/>
  <c r="CM326" i="80" s="1"/>
  <c r="AT326" i="80"/>
  <c r="DM328" i="80"/>
  <c r="DL328" i="80"/>
  <c r="CB330" i="80"/>
  <c r="BW330" i="80"/>
  <c r="CA330" i="80"/>
  <c r="CD332" i="80"/>
  <c r="AW332" i="80"/>
  <c r="BN332" i="80"/>
  <c r="BL332" i="80"/>
  <c r="BM332" i="80"/>
  <c r="CK332" i="80"/>
  <c r="CQ332" i="80" s="1"/>
  <c r="AY333" i="80"/>
  <c r="AX333" i="80"/>
  <c r="BL334" i="80"/>
  <c r="BM334" i="80"/>
  <c r="BO334" i="80"/>
  <c r="BU334" i="80"/>
  <c r="BA338" i="80"/>
  <c r="BB338" i="80" s="1"/>
  <c r="BR340" i="80"/>
  <c r="BU340" i="80"/>
  <c r="BS340" i="80"/>
  <c r="BY340" i="80"/>
  <c r="CA345" i="80"/>
  <c r="BX345" i="80"/>
  <c r="BO349" i="80"/>
  <c r="BL349" i="80"/>
  <c r="BO352" i="80"/>
  <c r="BZ352" i="80"/>
  <c r="BW352" i="80"/>
  <c r="BY352" i="80"/>
  <c r="AX354" i="80"/>
  <c r="AU354" i="80"/>
  <c r="BY355" i="80"/>
  <c r="CB355" i="80"/>
  <c r="BS357" i="80"/>
  <c r="BR357" i="80"/>
  <c r="CB358" i="80"/>
  <c r="BY358" i="80"/>
  <c r="CA358" i="80"/>
  <c r="CK363" i="80"/>
  <c r="CL363" i="80" s="1"/>
  <c r="AX363" i="80"/>
  <c r="AT363" i="80"/>
  <c r="AY366" i="80"/>
  <c r="AU366" i="80"/>
  <c r="DM369" i="80"/>
  <c r="DL369" i="80"/>
  <c r="AY373" i="80"/>
  <c r="AT373" i="80"/>
  <c r="AX374" i="80"/>
  <c r="AU374" i="80"/>
  <c r="AY377" i="80"/>
  <c r="AX377" i="80"/>
  <c r="BN380" i="80"/>
  <c r="BK380" i="80"/>
  <c r="BO380" i="80"/>
  <c r="BS381" i="80"/>
  <c r="BR381" i="80"/>
  <c r="BO382" i="80"/>
  <c r="CB382" i="80"/>
  <c r="BY382" i="80"/>
  <c r="BW382" i="80"/>
  <c r="BN384" i="80"/>
  <c r="BM384" i="80"/>
  <c r="BS385" i="80"/>
  <c r="BR385" i="80"/>
  <c r="BO386" i="80"/>
  <c r="CB386" i="80"/>
  <c r="BX386" i="80"/>
  <c r="BW386" i="80"/>
  <c r="BR388" i="80"/>
  <c r="BQ388" i="80"/>
  <c r="BS388" i="80"/>
  <c r="CR388" i="80"/>
  <c r="CS388" i="80" s="1"/>
  <c r="BO390" i="80"/>
  <c r="BY390" i="80"/>
  <c r="AT391" i="80"/>
  <c r="BY391" i="80"/>
  <c r="BX391" i="80"/>
  <c r="CB391" i="80"/>
  <c r="BR392" i="80"/>
  <c r="BU392" i="80"/>
  <c r="AX393" i="80"/>
  <c r="BT394" i="80"/>
  <c r="BU394" i="80"/>
  <c r="BS394" i="80"/>
  <c r="BY394" i="80"/>
  <c r="BN396" i="80"/>
  <c r="BK396" i="80"/>
  <c r="CA396" i="80"/>
  <c r="AY397" i="80"/>
  <c r="AT397" i="80"/>
  <c r="BU398" i="80"/>
  <c r="CK399" i="80"/>
  <c r="AX399" i="80"/>
  <c r="AT399" i="80"/>
  <c r="BR401" i="80"/>
  <c r="DL405" i="80"/>
  <c r="CK407" i="80"/>
  <c r="AT407" i="80"/>
  <c r="BQ410" i="80"/>
  <c r="BS412" i="80"/>
  <c r="CT412" i="80"/>
  <c r="BX413" i="80"/>
  <c r="BN414" i="80"/>
  <c r="BK414" i="80"/>
  <c r="BM414" i="80"/>
  <c r="BQ416" i="80"/>
  <c r="CA417" i="80"/>
  <c r="BX417" i="80"/>
  <c r="DK419" i="80"/>
  <c r="DL419" i="80"/>
  <c r="BM424" i="80"/>
  <c r="BT426" i="80"/>
  <c r="BU426" i="80"/>
  <c r="CK427" i="80"/>
  <c r="AY427" i="80"/>
  <c r="AT427" i="80"/>
  <c r="AX427" i="80"/>
  <c r="BU427" i="80"/>
  <c r="BS427" i="80"/>
  <c r="BK428" i="80"/>
  <c r="BM429" i="80"/>
  <c r="BQ430" i="80"/>
  <c r="BR432" i="80"/>
  <c r="BS432" i="80"/>
  <c r="BU435" i="80"/>
  <c r="BS435" i="80"/>
  <c r="CA437" i="80"/>
  <c r="BY437" i="80"/>
  <c r="CB437" i="80"/>
  <c r="BQ438" i="80"/>
  <c r="BR440" i="80"/>
  <c r="BS440" i="80"/>
  <c r="BU443" i="80"/>
  <c r="BS443" i="80"/>
  <c r="CA445" i="80"/>
  <c r="BY445" i="80"/>
  <c r="CB445" i="80"/>
  <c r="AX448" i="80"/>
  <c r="AU448" i="80"/>
  <c r="ED451" i="80"/>
  <c r="BA452" i="80"/>
  <c r="BB452" i="80" s="1"/>
  <c r="AW453" i="80"/>
  <c r="BT453" i="80"/>
  <c r="BU453" i="80"/>
  <c r="AU459" i="80"/>
  <c r="BN459" i="80"/>
  <c r="BK459" i="80"/>
  <c r="BM459" i="80"/>
  <c r="BZ459" i="80"/>
  <c r="CR459" i="80"/>
  <c r="CT459" i="80" s="1"/>
  <c r="BW459" i="80"/>
  <c r="BT461" i="80"/>
  <c r="BU461" i="80"/>
  <c r="CK462" i="80"/>
  <c r="CL462" i="80" s="1"/>
  <c r="AX462" i="80"/>
  <c r="CK463" i="80"/>
  <c r="CD463" i="80"/>
  <c r="CK466" i="80"/>
  <c r="CL466" i="80" s="1"/>
  <c r="AX466" i="80"/>
  <c r="BR467" i="80"/>
  <c r="BS467" i="80"/>
  <c r="BU467" i="80"/>
  <c r="BT472" i="80"/>
  <c r="BR472" i="80"/>
  <c r="BR487" i="80"/>
  <c r="BQ487" i="80"/>
  <c r="BU487" i="80"/>
  <c r="BZ499" i="80"/>
  <c r="BY499" i="80"/>
  <c r="CA499" i="80"/>
  <c r="BW499" i="80"/>
  <c r="BT500" i="80"/>
  <c r="BR500" i="80"/>
  <c r="BZ502" i="80"/>
  <c r="CB502" i="80"/>
  <c r="BR507" i="80"/>
  <c r="BQ507" i="80"/>
  <c r="BU507" i="80"/>
  <c r="BZ514" i="80"/>
  <c r="CB514" i="80"/>
  <c r="BT517" i="80"/>
  <c r="BQ517" i="80"/>
  <c r="BU517" i="80"/>
  <c r="BZ522" i="80"/>
  <c r="CB522" i="80"/>
  <c r="DL527" i="80"/>
  <c r="DM527" i="80"/>
  <c r="CK538" i="80"/>
  <c r="AY538" i="80"/>
  <c r="AT538" i="80"/>
  <c r="AU538" i="80"/>
  <c r="BS540" i="80"/>
  <c r="BQ540" i="80"/>
  <c r="BN543" i="80"/>
  <c r="BK543" i="80"/>
  <c r="BM543" i="80"/>
  <c r="BL543" i="80"/>
  <c r="CA552" i="80"/>
  <c r="CB552" i="80"/>
  <c r="BX552" i="80"/>
  <c r="CR552" i="80"/>
  <c r="CT552" i="80" s="1"/>
  <c r="BN555" i="80"/>
  <c r="BL555" i="80"/>
  <c r="BO555" i="80"/>
  <c r="BM555" i="80"/>
  <c r="BK555" i="80"/>
  <c r="CA560" i="80"/>
  <c r="CB560" i="80"/>
  <c r="BX560" i="80"/>
  <c r="CR560" i="80"/>
  <c r="CT560" i="80" s="1"/>
  <c r="BY560" i="80"/>
  <c r="BY570" i="80"/>
  <c r="CA570" i="80"/>
  <c r="CT571" i="80"/>
  <c r="CA584" i="80"/>
  <c r="CB584" i="80"/>
  <c r="BX584" i="80"/>
  <c r="CR584" i="80"/>
  <c r="CT584" i="80" s="1"/>
  <c r="BN587" i="80"/>
  <c r="BL587" i="80"/>
  <c r="BO587" i="80"/>
  <c r="BM587" i="80"/>
  <c r="BK587" i="80"/>
  <c r="BO592" i="80"/>
  <c r="BM592" i="80"/>
  <c r="BL592" i="80"/>
  <c r="CA596" i="80"/>
  <c r="BY596" i="80"/>
  <c r="CR596" i="80"/>
  <c r="CT596" i="80" s="1"/>
  <c r="BX596" i="80"/>
  <c r="BZ599" i="80"/>
  <c r="CR599" i="80"/>
  <c r="BX599" i="80"/>
  <c r="BW599" i="80"/>
  <c r="CB599" i="80"/>
  <c r="CA599" i="80"/>
  <c r="BU602" i="80"/>
  <c r="BS602" i="80"/>
  <c r="AX603" i="80"/>
  <c r="AU603" i="80"/>
  <c r="AY603" i="80"/>
  <c r="BN603" i="80"/>
  <c r="BM603" i="80"/>
  <c r="BK603" i="80"/>
  <c r="BO603" i="80"/>
  <c r="EE603" i="80"/>
  <c r="EC603" i="80"/>
  <c r="BN607" i="80"/>
  <c r="BK607" i="80"/>
  <c r="BM607" i="80"/>
  <c r="BO607" i="80"/>
  <c r="BS608" i="80"/>
  <c r="BU608" i="80"/>
  <c r="CA612" i="80"/>
  <c r="BY612" i="80"/>
  <c r="BX612" i="80"/>
  <c r="CR612" i="80"/>
  <c r="CT612" i="80" s="1"/>
  <c r="CB612" i="80"/>
  <c r="BM618" i="80"/>
  <c r="BN618" i="80"/>
  <c r="BT619" i="80"/>
  <c r="BQ619" i="80"/>
  <c r="BR619" i="80"/>
  <c r="BU619" i="80"/>
  <c r="BZ621" i="80"/>
  <c r="BX621" i="80"/>
  <c r="CR621" i="80"/>
  <c r="CB621" i="80"/>
  <c r="BY621" i="80"/>
  <c r="BZ625" i="80"/>
  <c r="CB625" i="80"/>
  <c r="BW625" i="80"/>
  <c r="BX625" i="80"/>
  <c r="CR625" i="80"/>
  <c r="CT625" i="80" s="1"/>
  <c r="CA625" i="80"/>
  <c r="EE633" i="80"/>
  <c r="EC633" i="80"/>
  <c r="ED633" i="80"/>
  <c r="BZ645" i="80"/>
  <c r="CR645" i="80"/>
  <c r="BX645" i="80"/>
  <c r="BW645" i="80"/>
  <c r="CB645" i="80"/>
  <c r="CA645" i="80"/>
  <c r="BZ657" i="80"/>
  <c r="BY657" i="80"/>
  <c r="CB657" i="80"/>
  <c r="CR657" i="80"/>
  <c r="BO670" i="80"/>
  <c r="BM670" i="80"/>
  <c r="BT675" i="80"/>
  <c r="BQ675" i="80"/>
  <c r="BU675" i="80"/>
  <c r="BS675" i="80"/>
  <c r="BR675" i="80"/>
  <c r="BU676" i="80"/>
  <c r="BS676" i="80"/>
  <c r="EE681" i="80"/>
  <c r="EC681" i="80"/>
  <c r="ED681" i="80"/>
  <c r="CK683" i="80"/>
  <c r="AY683" i="80"/>
  <c r="AT683" i="80"/>
  <c r="AX683" i="80"/>
  <c r="AU683" i="80"/>
  <c r="DN697" i="80"/>
  <c r="DO697" i="80" s="1"/>
  <c r="DL697" i="80"/>
  <c r="CA711" i="80"/>
  <c r="CB711" i="80"/>
  <c r="BX711" i="80"/>
  <c r="BU717" i="80"/>
  <c r="BR717" i="80"/>
  <c r="BU721" i="80"/>
  <c r="BR721" i="80"/>
  <c r="BL731" i="80"/>
  <c r="BM731" i="80"/>
  <c r="BK731" i="80"/>
  <c r="BO731" i="80"/>
  <c r="BZ735" i="80"/>
  <c r="CR735" i="80"/>
  <c r="BX735" i="80"/>
  <c r="CB735" i="80"/>
  <c r="BW735" i="80"/>
  <c r="CA735" i="80"/>
  <c r="BY735" i="80"/>
  <c r="CK755" i="80"/>
  <c r="CM755" i="80" s="1"/>
  <c r="AU755" i="80"/>
  <c r="AY755" i="80"/>
  <c r="CK760" i="80"/>
  <c r="AT760" i="80"/>
  <c r="AX760" i="80"/>
  <c r="DK765" i="80"/>
  <c r="DN765" i="80"/>
  <c r="BY776" i="80"/>
  <c r="BX776" i="80"/>
  <c r="BW776" i="80"/>
  <c r="CB776" i="80"/>
  <c r="CA776" i="80"/>
  <c r="BT909" i="80"/>
  <c r="BS909" i="80"/>
  <c r="BR909" i="80"/>
  <c r="BQ909" i="80"/>
  <c r="BU909" i="80"/>
  <c r="CA236" i="80"/>
  <c r="BX236" i="80"/>
  <c r="CB237" i="80"/>
  <c r="BW237" i="80"/>
  <c r="CK238" i="80"/>
  <c r="AX238" i="80"/>
  <c r="BA241" i="80"/>
  <c r="BB241" i="80" s="1"/>
  <c r="BM242" i="80"/>
  <c r="BL242" i="80"/>
  <c r="BN243" i="80"/>
  <c r="BO243" i="80"/>
  <c r="BZ247" i="80"/>
  <c r="CA247" i="80"/>
  <c r="AX249" i="80"/>
  <c r="AU249" i="80"/>
  <c r="BR251" i="80"/>
  <c r="BQ251" i="80"/>
  <c r="BA253" i="80"/>
  <c r="BB253" i="80" s="1"/>
  <c r="BL253" i="80"/>
  <c r="BK253" i="80"/>
  <c r="BY254" i="80"/>
  <c r="BX254" i="80"/>
  <c r="CK258" i="80"/>
  <c r="CL258" i="80" s="1"/>
  <c r="AX258" i="80"/>
  <c r="AX261" i="80"/>
  <c r="AU261" i="80"/>
  <c r="BT269" i="80"/>
  <c r="BU269" i="80"/>
  <c r="BQ269" i="80"/>
  <c r="BZ271" i="80"/>
  <c r="CA271" i="80"/>
  <c r="BY271" i="80"/>
  <c r="BR275" i="80"/>
  <c r="BS275" i="80"/>
  <c r="BU275" i="80"/>
  <c r="CB277" i="80"/>
  <c r="CA277" i="80"/>
  <c r="BW277" i="80"/>
  <c r="BY278" i="80"/>
  <c r="CB278" i="80"/>
  <c r="BM282" i="80"/>
  <c r="BL282" i="80"/>
  <c r="BR283" i="80"/>
  <c r="BU283" i="80"/>
  <c r="CB285" i="80"/>
  <c r="BY285" i="80"/>
  <c r="CA285" i="80"/>
  <c r="BM286" i="80"/>
  <c r="BL286" i="80"/>
  <c r="BL289" i="80"/>
  <c r="BO289" i="80"/>
  <c r="BM289" i="80"/>
  <c r="BR291" i="80"/>
  <c r="BS291" i="80"/>
  <c r="BU291" i="80"/>
  <c r="CK294" i="80"/>
  <c r="AT294" i="80"/>
  <c r="AX294" i="80"/>
  <c r="BZ295" i="80"/>
  <c r="BX295" i="80"/>
  <c r="BW295" i="80"/>
  <c r="CB297" i="80"/>
  <c r="BY297" i="80"/>
  <c r="CA297" i="80"/>
  <c r="BY298" i="80"/>
  <c r="CB298" i="80"/>
  <c r="BN299" i="80"/>
  <c r="BK299" i="80"/>
  <c r="BL299" i="80"/>
  <c r="CK302" i="80"/>
  <c r="AY302" i="80"/>
  <c r="AT302" i="80"/>
  <c r="AY304" i="80"/>
  <c r="AT304" i="80"/>
  <c r="BA305" i="80"/>
  <c r="BB305" i="80" s="1"/>
  <c r="CK306" i="80"/>
  <c r="AY306" i="80"/>
  <c r="AT306" i="80"/>
  <c r="BX306" i="80"/>
  <c r="BM307" i="80"/>
  <c r="AY308" i="80"/>
  <c r="AT308" i="80"/>
  <c r="BA309" i="80"/>
  <c r="BB309" i="80" s="1"/>
  <c r="BL309" i="80"/>
  <c r="BK309" i="80"/>
  <c r="BO309" i="80"/>
  <c r="BU309" i="80"/>
  <c r="CT309" i="80"/>
  <c r="CK314" i="80"/>
  <c r="AY314" i="80"/>
  <c r="AT314" i="80"/>
  <c r="AU314" i="80"/>
  <c r="BZ315" i="80"/>
  <c r="BY315" i="80"/>
  <c r="BX315" i="80"/>
  <c r="CR315" i="80"/>
  <c r="CA317" i="80"/>
  <c r="BL318" i="80"/>
  <c r="BO319" i="80"/>
  <c r="BZ319" i="80"/>
  <c r="BY319" i="80"/>
  <c r="BW319" i="80"/>
  <c r="CB321" i="80"/>
  <c r="BY321" i="80"/>
  <c r="CA321" i="80"/>
  <c r="BZ323" i="80"/>
  <c r="CR323" i="80"/>
  <c r="CS323" i="80" s="1"/>
  <c r="BX323" i="80"/>
  <c r="BY323" i="80"/>
  <c r="EE323" i="80"/>
  <c r="ED323" i="80"/>
  <c r="BS328" i="80"/>
  <c r="BR328" i="80"/>
  <c r="BA330" i="80"/>
  <c r="BB330" i="80" s="1"/>
  <c r="BY330" i="80"/>
  <c r="AU332" i="80"/>
  <c r="BK332" i="80"/>
  <c r="BZ332" i="80"/>
  <c r="BW332" i="80"/>
  <c r="CA332" i="80"/>
  <c r="CR332" i="80"/>
  <c r="AT333" i="80"/>
  <c r="BK334" i="80"/>
  <c r="BA335" i="80"/>
  <c r="BB335" i="80" s="1"/>
  <c r="BO336" i="80"/>
  <c r="BZ336" i="80"/>
  <c r="BY336" i="80"/>
  <c r="BW336" i="80"/>
  <c r="BT338" i="80"/>
  <c r="BQ338" i="80"/>
  <c r="BS338" i="80"/>
  <c r="CD338" i="80"/>
  <c r="CB339" i="80"/>
  <c r="BZ339" i="80"/>
  <c r="BQ340" i="80"/>
  <c r="CR340" i="80"/>
  <c r="BL342" i="80"/>
  <c r="BO342" i="80"/>
  <c r="CR342" i="80"/>
  <c r="CT342" i="80" s="1"/>
  <c r="AY345" i="80"/>
  <c r="AT345" i="80"/>
  <c r="CB345" i="80"/>
  <c r="CB346" i="80"/>
  <c r="BW346" i="80"/>
  <c r="CA346" i="80"/>
  <c r="CT348" i="80"/>
  <c r="AY349" i="80"/>
  <c r="AX349" i="80"/>
  <c r="AT349" i="80"/>
  <c r="CA352" i="80"/>
  <c r="DL353" i="80"/>
  <c r="CB354" i="80"/>
  <c r="BW354" i="80"/>
  <c r="CA354" i="80"/>
  <c r="BX355" i="80"/>
  <c r="BR356" i="80"/>
  <c r="BS356" i="80"/>
  <c r="BQ356" i="80"/>
  <c r="CR356" i="80"/>
  <c r="CS356" i="80" s="1"/>
  <c r="BW358" i="80"/>
  <c r="BA359" i="80"/>
  <c r="BB359" i="80" s="1"/>
  <c r="BY359" i="80"/>
  <c r="CB359" i="80"/>
  <c r="CB362" i="80"/>
  <c r="BY362" i="80"/>
  <c r="CA362" i="80"/>
  <c r="CA364" i="80"/>
  <c r="BT366" i="80"/>
  <c r="BQ366" i="80"/>
  <c r="CK367" i="80"/>
  <c r="AX367" i="80"/>
  <c r="BM367" i="80"/>
  <c r="BL367" i="80"/>
  <c r="BS369" i="80"/>
  <c r="BR369" i="80"/>
  <c r="AY370" i="80"/>
  <c r="BN372" i="80"/>
  <c r="BM372" i="80"/>
  <c r="BK372" i="80"/>
  <c r="BZ372" i="80"/>
  <c r="BY372" i="80"/>
  <c r="CR372" i="80"/>
  <c r="BA375" i="80"/>
  <c r="BB375" i="80" s="1"/>
  <c r="ED376" i="80"/>
  <c r="AT377" i="80"/>
  <c r="BA379" i="80"/>
  <c r="BB379" i="80" s="1"/>
  <c r="BL380" i="80"/>
  <c r="CA382" i="80"/>
  <c r="BM383" i="80"/>
  <c r="BL383" i="80"/>
  <c r="BK384" i="80"/>
  <c r="BY386" i="80"/>
  <c r="CK387" i="80"/>
  <c r="AX387" i="80"/>
  <c r="BY387" i="80"/>
  <c r="BX387" i="80"/>
  <c r="BU388" i="80"/>
  <c r="AY390" i="80"/>
  <c r="BT390" i="80"/>
  <c r="BQ390" i="80"/>
  <c r="BU390" i="80"/>
  <c r="CA390" i="80"/>
  <c r="BQ392" i="80"/>
  <c r="BR393" i="80"/>
  <c r="BQ394" i="80"/>
  <c r="BM396" i="80"/>
  <c r="EE396" i="80"/>
  <c r="ED396" i="80"/>
  <c r="CB398" i="80"/>
  <c r="BY398" i="80"/>
  <c r="CA398" i="80"/>
  <c r="ED400" i="80"/>
  <c r="AT401" i="80"/>
  <c r="AY402" i="80"/>
  <c r="BN404" i="80"/>
  <c r="BM404" i="80"/>
  <c r="CR404" i="80"/>
  <c r="CS404" i="80" s="1"/>
  <c r="BS405" i="80"/>
  <c r="BR405" i="80"/>
  <c r="AX406" i="80"/>
  <c r="AU406" i="80"/>
  <c r="AU407" i="80"/>
  <c r="BY407" i="80"/>
  <c r="BX407" i="80"/>
  <c r="BL410" i="80"/>
  <c r="BM410" i="80"/>
  <c r="BO410" i="80"/>
  <c r="BU410" i="80"/>
  <c r="AX411" i="80"/>
  <c r="BZ412" i="80"/>
  <c r="CA412" i="80"/>
  <c r="BY412" i="80"/>
  <c r="BL413" i="80"/>
  <c r="CB413" i="80"/>
  <c r="BL414" i="80"/>
  <c r="DK415" i="80"/>
  <c r="DL415" i="80"/>
  <c r="BN416" i="80"/>
  <c r="BO416" i="80"/>
  <c r="BM416" i="80"/>
  <c r="BS416" i="80"/>
  <c r="CS416" i="80"/>
  <c r="CT416" i="80"/>
  <c r="CB417" i="80"/>
  <c r="BL418" i="80"/>
  <c r="BO418" i="80"/>
  <c r="BM418" i="80"/>
  <c r="BS418" i="80"/>
  <c r="ED418" i="80"/>
  <c r="CK419" i="80"/>
  <c r="AT419" i="80"/>
  <c r="BN420" i="80"/>
  <c r="BO420" i="80"/>
  <c r="BK420" i="80"/>
  <c r="BZ420" i="80"/>
  <c r="CA420" i="80"/>
  <c r="CR420" i="80"/>
  <c r="BL421" i="80"/>
  <c r="BL422" i="80"/>
  <c r="BO422" i="80"/>
  <c r="BK422" i="80"/>
  <c r="CB422" i="80"/>
  <c r="CA422" i="80"/>
  <c r="CR422" i="80"/>
  <c r="BR423" i="80"/>
  <c r="BQ426" i="80"/>
  <c r="AU427" i="80"/>
  <c r="BR427" i="80"/>
  <c r="AX428" i="80"/>
  <c r="AY428" i="80"/>
  <c r="AU428" i="80"/>
  <c r="BO428" i="80"/>
  <c r="BA429" i="80"/>
  <c r="BB429" i="80" s="1"/>
  <c r="CR431" i="80"/>
  <c r="CK431" i="80"/>
  <c r="CL431" i="80" s="1"/>
  <c r="AY431" i="80"/>
  <c r="AT431" i="80"/>
  <c r="BN432" i="80"/>
  <c r="BM432" i="80"/>
  <c r="BK432" i="80"/>
  <c r="BO433" i="80"/>
  <c r="BM433" i="80"/>
  <c r="BA434" i="80"/>
  <c r="BB434" i="80" s="1"/>
  <c r="BR435" i="80"/>
  <c r="BA436" i="80"/>
  <c r="BB436" i="80" s="1"/>
  <c r="BN436" i="80"/>
  <c r="BM436" i="80"/>
  <c r="BO436" i="80"/>
  <c r="BS436" i="80"/>
  <c r="BX437" i="80"/>
  <c r="BU438" i="80"/>
  <c r="CR439" i="80"/>
  <c r="CK439" i="80"/>
  <c r="AY439" i="80"/>
  <c r="AT439" i="80"/>
  <c r="BN440" i="80"/>
  <c r="BM440" i="80"/>
  <c r="BK440" i="80"/>
  <c r="BO441" i="80"/>
  <c r="BM441" i="80"/>
  <c r="BA442" i="80"/>
  <c r="BB442" i="80" s="1"/>
  <c r="BR443" i="80"/>
  <c r="BA444" i="80"/>
  <c r="BB444" i="80" s="1"/>
  <c r="BN444" i="80"/>
  <c r="BM444" i="80"/>
  <c r="BO444" i="80"/>
  <c r="BS444" i="80"/>
  <c r="BX445" i="80"/>
  <c r="BU446" i="80"/>
  <c r="CR447" i="80"/>
  <c r="CX447" i="80" s="1"/>
  <c r="AX447" i="80"/>
  <c r="BO448" i="80"/>
  <c r="CA451" i="80"/>
  <c r="AT452" i="80"/>
  <c r="BX452" i="80"/>
  <c r="BZ452" i="80"/>
  <c r="BQ453" i="80"/>
  <c r="CK454" i="80"/>
  <c r="CM454" i="80" s="1"/>
  <c r="AX454" i="80"/>
  <c r="CA457" i="80"/>
  <c r="EE458" i="80"/>
  <c r="BO459" i="80"/>
  <c r="BY459" i="80"/>
  <c r="BT460" i="80"/>
  <c r="BR460" i="80"/>
  <c r="BQ461" i="80"/>
  <c r="AT462" i="80"/>
  <c r="BN462" i="80"/>
  <c r="BL462" i="80"/>
  <c r="AT466" i="80"/>
  <c r="BN466" i="80"/>
  <c r="BL466" i="80"/>
  <c r="BQ467" i="80"/>
  <c r="EF467" i="80"/>
  <c r="EH467" i="80" s="1"/>
  <c r="ED467" i="80"/>
  <c r="BN469" i="80"/>
  <c r="BM469" i="80"/>
  <c r="BO469" i="80"/>
  <c r="BL469" i="80"/>
  <c r="BL470" i="80"/>
  <c r="EF471" i="80"/>
  <c r="ED471" i="80"/>
  <c r="AY476" i="80"/>
  <c r="AX476" i="80"/>
  <c r="BL477" i="80"/>
  <c r="BM477" i="80"/>
  <c r="BO477" i="80"/>
  <c r="BK477" i="80"/>
  <c r="BN479" i="80"/>
  <c r="BM479" i="80"/>
  <c r="BO479" i="80"/>
  <c r="BK479" i="80"/>
  <c r="DN480" i="80"/>
  <c r="DL480" i="80"/>
  <c r="BA482" i="80"/>
  <c r="BB482" i="80" s="1"/>
  <c r="EF483" i="80"/>
  <c r="EH483" i="80" s="1"/>
  <c r="ED483" i="80"/>
  <c r="BS487" i="80"/>
  <c r="BT489" i="80"/>
  <c r="BU489" i="80"/>
  <c r="BS489" i="80"/>
  <c r="BQ489" i="80"/>
  <c r="BL490" i="80"/>
  <c r="BL493" i="80"/>
  <c r="BO493" i="80"/>
  <c r="BM493" i="80"/>
  <c r="BK493" i="80"/>
  <c r="CR499" i="80"/>
  <c r="CT499" i="80" s="1"/>
  <c r="CK502" i="80"/>
  <c r="AY502" i="80"/>
  <c r="AT502" i="80"/>
  <c r="AX502" i="80"/>
  <c r="BX502" i="80"/>
  <c r="BR503" i="80"/>
  <c r="BS503" i="80"/>
  <c r="BU503" i="80"/>
  <c r="BQ503" i="80"/>
  <c r="BR504" i="80"/>
  <c r="DL504" i="80"/>
  <c r="BS507" i="80"/>
  <c r="BL509" i="80"/>
  <c r="BK509" i="80"/>
  <c r="BO509" i="80"/>
  <c r="BR511" i="80"/>
  <c r="BQ511" i="80"/>
  <c r="BU511" i="80"/>
  <c r="BS511" i="80"/>
  <c r="AY512" i="80"/>
  <c r="AX512" i="80"/>
  <c r="CB513" i="80"/>
  <c r="CA513" i="80"/>
  <c r="BY513" i="80"/>
  <c r="BW513" i="80"/>
  <c r="BX514" i="80"/>
  <c r="BS517" i="80"/>
  <c r="AY521" i="80"/>
  <c r="BT521" i="80"/>
  <c r="BQ521" i="80"/>
  <c r="BU521" i="80"/>
  <c r="BS521" i="80"/>
  <c r="BX522" i="80"/>
  <c r="BZ525" i="80"/>
  <c r="CR525" i="80"/>
  <c r="CX525" i="80" s="1"/>
  <c r="BX525" i="80"/>
  <c r="BY525" i="80"/>
  <c r="BW525" i="80"/>
  <c r="BU526" i="80"/>
  <c r="BR526" i="80"/>
  <c r="CR527" i="80"/>
  <c r="BM529" i="80"/>
  <c r="BU530" i="80"/>
  <c r="BR530" i="80"/>
  <c r="BS530" i="80"/>
  <c r="EE531" i="80"/>
  <c r="EC531" i="80"/>
  <c r="DK536" i="80"/>
  <c r="AX539" i="80"/>
  <c r="AU539" i="80"/>
  <c r="AY539" i="80"/>
  <c r="BU540" i="80"/>
  <c r="BO543" i="80"/>
  <c r="EC543" i="80"/>
  <c r="BN547" i="80"/>
  <c r="BL547" i="80"/>
  <c r="BO547" i="80"/>
  <c r="BM547" i="80"/>
  <c r="CX547" i="80"/>
  <c r="BZ551" i="80"/>
  <c r="CR551" i="80"/>
  <c r="BX551" i="80"/>
  <c r="CA551" i="80"/>
  <c r="BY551" i="80"/>
  <c r="BW551" i="80"/>
  <c r="BY552" i="80"/>
  <c r="DM560" i="80"/>
  <c r="DK560" i="80"/>
  <c r="BO564" i="80"/>
  <c r="BM564" i="80"/>
  <c r="EE567" i="80"/>
  <c r="EC567" i="80"/>
  <c r="BS568" i="80"/>
  <c r="BU568" i="80"/>
  <c r="DM568" i="80"/>
  <c r="DK568" i="80"/>
  <c r="CR570" i="80"/>
  <c r="BW570" i="80"/>
  <c r="AX575" i="80"/>
  <c r="AU575" i="80"/>
  <c r="BO576" i="80"/>
  <c r="BL576" i="80"/>
  <c r="BM576" i="80"/>
  <c r="BN579" i="80"/>
  <c r="BL579" i="80"/>
  <c r="BO579" i="80"/>
  <c r="BM579" i="80"/>
  <c r="CS579" i="80"/>
  <c r="CX579" i="80"/>
  <c r="CT579" i="80"/>
  <c r="BZ583" i="80"/>
  <c r="CR583" i="80"/>
  <c r="BX583" i="80"/>
  <c r="CA583" i="80"/>
  <c r="BY583" i="80"/>
  <c r="BW583" i="80"/>
  <c r="BY584" i="80"/>
  <c r="BN595" i="80"/>
  <c r="BL595" i="80"/>
  <c r="BO595" i="80"/>
  <c r="BM595" i="80"/>
  <c r="CS595" i="80"/>
  <c r="CK598" i="80"/>
  <c r="CM598" i="80" s="1"/>
  <c r="AU598" i="80"/>
  <c r="AX598" i="80"/>
  <c r="AY598" i="80"/>
  <c r="BU598" i="80"/>
  <c r="BS598" i="80"/>
  <c r="BY599" i="80"/>
  <c r="AY602" i="80"/>
  <c r="BR602" i="80"/>
  <c r="BL603" i="80"/>
  <c r="BL607" i="80"/>
  <c r="BQ608" i="80"/>
  <c r="CK610" i="80"/>
  <c r="CL610" i="80" s="1"/>
  <c r="AU610" i="80"/>
  <c r="AX610" i="80"/>
  <c r="DM612" i="80"/>
  <c r="DK612" i="80"/>
  <c r="BZ613" i="80"/>
  <c r="BX613" i="80"/>
  <c r="CB613" i="80"/>
  <c r="BY613" i="80"/>
  <c r="BS618" i="80"/>
  <c r="BR618" i="80"/>
  <c r="BU618" i="80"/>
  <c r="BQ618" i="80"/>
  <c r="CK619" i="80"/>
  <c r="AU619" i="80"/>
  <c r="AX619" i="80"/>
  <c r="BS619" i="80"/>
  <c r="EE623" i="80"/>
  <c r="EF623" i="80"/>
  <c r="BY625" i="80"/>
  <c r="BS626" i="80"/>
  <c r="BQ626" i="80"/>
  <c r="BU626" i="80"/>
  <c r="BR626" i="80"/>
  <c r="CA630" i="80"/>
  <c r="CR630" i="80"/>
  <c r="BY630" i="80"/>
  <c r="BA632" i="80"/>
  <c r="BB632" i="80" s="1"/>
  <c r="BM632" i="80"/>
  <c r="BL632" i="80"/>
  <c r="BO632" i="80"/>
  <c r="BZ637" i="80"/>
  <c r="BY637" i="80"/>
  <c r="CR637" i="80"/>
  <c r="CB637" i="80"/>
  <c r="BY645" i="80"/>
  <c r="BA652" i="80"/>
  <c r="BB652" i="80" s="1"/>
  <c r="BM652" i="80"/>
  <c r="BK652" i="80"/>
  <c r="BL652" i="80"/>
  <c r="BZ653" i="80"/>
  <c r="CB653" i="80"/>
  <c r="BW653" i="80"/>
  <c r="BY653" i="80"/>
  <c r="CR653" i="80"/>
  <c r="CT653" i="80" s="1"/>
  <c r="CA653" i="80"/>
  <c r="BS656" i="80"/>
  <c r="BX657" i="80"/>
  <c r="BT667" i="80"/>
  <c r="BR667" i="80"/>
  <c r="BS667" i="80"/>
  <c r="EE677" i="80"/>
  <c r="EC677" i="80"/>
  <c r="ED677" i="80"/>
  <c r="BU680" i="80"/>
  <c r="BS680" i="80"/>
  <c r="BN681" i="80"/>
  <c r="BM681" i="80"/>
  <c r="BL681" i="80"/>
  <c r="BO681" i="80"/>
  <c r="BK681" i="80"/>
  <c r="BZ694" i="80"/>
  <c r="CR694" i="80"/>
  <c r="BW694" i="80"/>
  <c r="BY694" i="80"/>
  <c r="CA694" i="80"/>
  <c r="DL695" i="80"/>
  <c r="DN695" i="80"/>
  <c r="BT699" i="80"/>
  <c r="BR699" i="80"/>
  <c r="AY707" i="80"/>
  <c r="AT707" i="80"/>
  <c r="AX707" i="80"/>
  <c r="BU709" i="80"/>
  <c r="BR709" i="80"/>
  <c r="EC712" i="80"/>
  <c r="ED712" i="80"/>
  <c r="CS714" i="80"/>
  <c r="CT714" i="80"/>
  <c r="BL716" i="80"/>
  <c r="BO716" i="80"/>
  <c r="BM716" i="80"/>
  <c r="BK716" i="80"/>
  <c r="CK764" i="80"/>
  <c r="AY764" i="80"/>
  <c r="AU764" i="80"/>
  <c r="ED766" i="80"/>
  <c r="EE766" i="80"/>
  <c r="BT767" i="80"/>
  <c r="BS767" i="80"/>
  <c r="BR767" i="80"/>
  <c r="EE773" i="80"/>
  <c r="EC773" i="80"/>
  <c r="ED773" i="80"/>
  <c r="CA774" i="80"/>
  <c r="CR774" i="80"/>
  <c r="CT774" i="80" s="1"/>
  <c r="BY774" i="80"/>
  <c r="BZ800" i="80"/>
  <c r="BW800" i="80"/>
  <c r="BZ803" i="80"/>
  <c r="BY803" i="80"/>
  <c r="EI904" i="80"/>
  <c r="EH904" i="80"/>
  <c r="DM908" i="80"/>
  <c r="DK908" i="80"/>
  <c r="DN908" i="80"/>
  <c r="BT663" i="80"/>
  <c r="BR663" i="80"/>
  <c r="BN665" i="80"/>
  <c r="BL665" i="80"/>
  <c r="BM665" i="80"/>
  <c r="CA666" i="80"/>
  <c r="CR666" i="80"/>
  <c r="CT666" i="80" s="1"/>
  <c r="BM668" i="80"/>
  <c r="BO668" i="80"/>
  <c r="CK671" i="80"/>
  <c r="AU671" i="80"/>
  <c r="AX671" i="80"/>
  <c r="BU672" i="80"/>
  <c r="BS672" i="80"/>
  <c r="BN673" i="80"/>
  <c r="BK673" i="80"/>
  <c r="BO674" i="80"/>
  <c r="BM674" i="80"/>
  <c r="CK675" i="80"/>
  <c r="CQ675" i="80" s="1"/>
  <c r="AU675" i="80"/>
  <c r="AX675" i="80"/>
  <c r="BY676" i="80"/>
  <c r="CA676" i="80"/>
  <c r="BX676" i="80"/>
  <c r="CA678" i="80"/>
  <c r="CR678" i="80"/>
  <c r="CT678" i="80" s="1"/>
  <c r="CK679" i="80"/>
  <c r="CQ679" i="80" s="1"/>
  <c r="AY679" i="80"/>
  <c r="AT679" i="80"/>
  <c r="AU679" i="80"/>
  <c r="CK684" i="80"/>
  <c r="CL684" i="80" s="1"/>
  <c r="AY684" i="80"/>
  <c r="AU684" i="80"/>
  <c r="BT687" i="80"/>
  <c r="BR687" i="80"/>
  <c r="BS687" i="80"/>
  <c r="EE689" i="80"/>
  <c r="ED689" i="80"/>
  <c r="BA690" i="80"/>
  <c r="BB690" i="80" s="1"/>
  <c r="CK692" i="80"/>
  <c r="AU692" i="80"/>
  <c r="EE695" i="80"/>
  <c r="EC695" i="80"/>
  <c r="BT696" i="80"/>
  <c r="BQ696" i="80"/>
  <c r="BN698" i="80"/>
  <c r="BM698" i="80"/>
  <c r="BK698" i="80"/>
  <c r="DK698" i="80"/>
  <c r="DM698" i="80"/>
  <c r="BT700" i="80"/>
  <c r="BS700" i="80"/>
  <c r="BQ700" i="80"/>
  <c r="CR701" i="80"/>
  <c r="AX702" i="80"/>
  <c r="AU702" i="80"/>
  <c r="AY702" i="80"/>
  <c r="BZ702" i="80"/>
  <c r="BW702" i="80"/>
  <c r="CA702" i="80"/>
  <c r="BY702" i="80"/>
  <c r="BT704" i="80"/>
  <c r="BS704" i="80"/>
  <c r="BQ704" i="80"/>
  <c r="CS706" i="80"/>
  <c r="CT706" i="80"/>
  <c r="BR710" i="80"/>
  <c r="BU710" i="80"/>
  <c r="BS710" i="80"/>
  <c r="BQ710" i="80"/>
  <c r="CA715" i="80"/>
  <c r="CB715" i="80"/>
  <c r="BX715" i="80"/>
  <c r="BO719" i="80"/>
  <c r="BL719" i="80"/>
  <c r="BZ722" i="80"/>
  <c r="CA722" i="80"/>
  <c r="BY722" i="80"/>
  <c r="BW722" i="80"/>
  <c r="CR722" i="80"/>
  <c r="CB724" i="80"/>
  <c r="CA724" i="80"/>
  <c r="BY724" i="80"/>
  <c r="BW724" i="80"/>
  <c r="DK725" i="80"/>
  <c r="DL725" i="80"/>
  <c r="AX726" i="80"/>
  <c r="AU726" i="80"/>
  <c r="BR729" i="80"/>
  <c r="BU729" i="80"/>
  <c r="BS729" i="80"/>
  <c r="BT731" i="80"/>
  <c r="BS731" i="80"/>
  <c r="BQ731" i="80"/>
  <c r="BA733" i="80"/>
  <c r="BB733" i="80" s="1"/>
  <c r="CK734" i="80"/>
  <c r="AU734" i="80"/>
  <c r="AY734" i="80"/>
  <c r="AT734" i="80"/>
  <c r="EF745" i="80"/>
  <c r="ED745" i="80"/>
  <c r="DN754" i="80"/>
  <c r="DL754" i="80"/>
  <c r="EF764" i="80"/>
  <c r="EC764" i="80"/>
  <c r="BN765" i="80"/>
  <c r="BM765" i="80"/>
  <c r="BL765" i="80"/>
  <c r="BO765" i="80"/>
  <c r="DM766" i="80"/>
  <c r="DK766" i="80"/>
  <c r="BU769" i="80"/>
  <c r="BQ769" i="80"/>
  <c r="BU772" i="80"/>
  <c r="BS772" i="80"/>
  <c r="CK779" i="80"/>
  <c r="AU779" i="80"/>
  <c r="AT779" i="80"/>
  <c r="AX779" i="80"/>
  <c r="AY826" i="80"/>
  <c r="AT826" i="80"/>
  <c r="AX826" i="80"/>
  <c r="EC859" i="80"/>
  <c r="EE859" i="80"/>
  <c r="BT884" i="80"/>
  <c r="BS884" i="80"/>
  <c r="BR891" i="80"/>
  <c r="BS891" i="80"/>
  <c r="CK899" i="80"/>
  <c r="AX899" i="80"/>
  <c r="AT899" i="80"/>
  <c r="DN905" i="80"/>
  <c r="DL905" i="80"/>
  <c r="BR908" i="80"/>
  <c r="BU908" i="80"/>
  <c r="BS908" i="80"/>
  <c r="BQ908" i="80"/>
  <c r="BU910" i="80"/>
  <c r="BS910" i="80"/>
  <c r="BR910" i="80"/>
  <c r="BA463" i="80"/>
  <c r="BB463" i="80" s="1"/>
  <c r="BT468" i="80"/>
  <c r="BR468" i="80"/>
  <c r="BZ471" i="80"/>
  <c r="BY471" i="80"/>
  <c r="CK473" i="80"/>
  <c r="AU473" i="80"/>
  <c r="BA475" i="80"/>
  <c r="BB475" i="80" s="1"/>
  <c r="BT480" i="80"/>
  <c r="BR480" i="80"/>
  <c r="BZ481" i="80"/>
  <c r="BY481" i="80"/>
  <c r="CB481" i="80"/>
  <c r="BZ482" i="80"/>
  <c r="BX482" i="80"/>
  <c r="BZ483" i="80"/>
  <c r="BW483" i="80"/>
  <c r="AY484" i="80"/>
  <c r="AX484" i="80"/>
  <c r="BT485" i="80"/>
  <c r="BQ485" i="80"/>
  <c r="BA486" i="80"/>
  <c r="BB486" i="80" s="1"/>
  <c r="BL489" i="80"/>
  <c r="BO489" i="80"/>
  <c r="BZ491" i="80"/>
  <c r="BW491" i="80"/>
  <c r="AY492" i="80"/>
  <c r="AX492" i="80"/>
  <c r="AY496" i="80"/>
  <c r="AT496" i="80"/>
  <c r="CK498" i="80"/>
  <c r="CL498" i="80" s="1"/>
  <c r="AX498" i="80"/>
  <c r="BR499" i="80"/>
  <c r="BS499" i="80"/>
  <c r="BN502" i="80"/>
  <c r="BL502" i="80"/>
  <c r="CK505" i="80"/>
  <c r="AY505" i="80"/>
  <c r="BN505" i="80"/>
  <c r="BL505" i="80"/>
  <c r="BT505" i="80"/>
  <c r="BQ505" i="80"/>
  <c r="BA506" i="80"/>
  <c r="BB506" i="80" s="1"/>
  <c r="CB509" i="80"/>
  <c r="BW509" i="80"/>
  <c r="BN511" i="80"/>
  <c r="BK511" i="80"/>
  <c r="BT513" i="80"/>
  <c r="BU513" i="80"/>
  <c r="BR515" i="80"/>
  <c r="BU515" i="80"/>
  <c r="CX517" i="80"/>
  <c r="CT517" i="80"/>
  <c r="BR519" i="80"/>
  <c r="BQ519" i="80"/>
  <c r="BA521" i="80"/>
  <c r="BB521" i="80" s="1"/>
  <c r="BL521" i="80"/>
  <c r="BK521" i="80"/>
  <c r="BN522" i="80"/>
  <c r="BL522" i="80"/>
  <c r="CB524" i="80"/>
  <c r="BX524" i="80"/>
  <c r="BN525" i="80"/>
  <c r="BM525" i="80"/>
  <c r="BT525" i="80"/>
  <c r="BS525" i="80"/>
  <c r="BM528" i="80"/>
  <c r="BL528" i="80"/>
  <c r="BT529" i="80"/>
  <c r="BQ529" i="80"/>
  <c r="CA532" i="80"/>
  <c r="BY532" i="80"/>
  <c r="AX534" i="80"/>
  <c r="BU534" i="80"/>
  <c r="BS534" i="80"/>
  <c r="BN535" i="80"/>
  <c r="BK535" i="80"/>
  <c r="CA536" i="80"/>
  <c r="BY536" i="80"/>
  <c r="CR536" i="80"/>
  <c r="BN539" i="80"/>
  <c r="BM539" i="80"/>
  <c r="CA540" i="80"/>
  <c r="BY540" i="80"/>
  <c r="CK542" i="80"/>
  <c r="AY542" i="80"/>
  <c r="AT542" i="80"/>
  <c r="BZ543" i="80"/>
  <c r="BY543" i="80"/>
  <c r="CB543" i="80"/>
  <c r="DM544" i="80"/>
  <c r="DK544" i="80"/>
  <c r="CR546" i="80"/>
  <c r="BM550" i="80"/>
  <c r="BO550" i="80"/>
  <c r="BA551" i="80"/>
  <c r="BB551" i="80" s="1"/>
  <c r="EE551" i="80"/>
  <c r="EC551" i="80"/>
  <c r="BS552" i="80"/>
  <c r="BU552" i="80"/>
  <c r="BY554" i="80"/>
  <c r="CA554" i="80"/>
  <c r="CS555" i="80"/>
  <c r="CX555" i="80"/>
  <c r="CT555" i="80"/>
  <c r="BZ559" i="80"/>
  <c r="CR559" i="80"/>
  <c r="BX559" i="80"/>
  <c r="CA559" i="80"/>
  <c r="BO560" i="80"/>
  <c r="BL560" i="80"/>
  <c r="BM560" i="80"/>
  <c r="BN563" i="80"/>
  <c r="BL563" i="80"/>
  <c r="BO563" i="80"/>
  <c r="CA564" i="80"/>
  <c r="BX564" i="80"/>
  <c r="BY564" i="80"/>
  <c r="CA568" i="80"/>
  <c r="CB568" i="80"/>
  <c r="BX568" i="80"/>
  <c r="AY569" i="80"/>
  <c r="AT569" i="80"/>
  <c r="AX569" i="80"/>
  <c r="DM576" i="80"/>
  <c r="DK576" i="80"/>
  <c r="CR578" i="80"/>
  <c r="CX578" i="80" s="1"/>
  <c r="BM582" i="80"/>
  <c r="BO582" i="80"/>
  <c r="BA583" i="80"/>
  <c r="BB583" i="80" s="1"/>
  <c r="EE583" i="80"/>
  <c r="EC583" i="80"/>
  <c r="BS584" i="80"/>
  <c r="BU584" i="80"/>
  <c r="BY586" i="80"/>
  <c r="CA586" i="80"/>
  <c r="CT587" i="80"/>
  <c r="BZ591" i="80"/>
  <c r="CR591" i="80"/>
  <c r="BX591" i="80"/>
  <c r="CA591" i="80"/>
  <c r="BT593" i="80"/>
  <c r="BS593" i="80"/>
  <c r="BU593" i="80"/>
  <c r="BA603" i="80"/>
  <c r="BB603" i="80" s="1"/>
  <c r="CA604" i="80"/>
  <c r="BY604" i="80"/>
  <c r="BX604" i="80"/>
  <c r="BM606" i="80"/>
  <c r="BK606" i="80"/>
  <c r="BN613" i="80"/>
  <c r="BL613" i="80"/>
  <c r="BY620" i="80"/>
  <c r="BX620" i="80"/>
  <c r="BW620" i="80"/>
  <c r="CK623" i="80"/>
  <c r="CQ623" i="80" s="1"/>
  <c r="AY623" i="80"/>
  <c r="AT623" i="80"/>
  <c r="CK626" i="80"/>
  <c r="CQ626" i="80" s="1"/>
  <c r="AW626" i="80"/>
  <c r="BA629" i="80"/>
  <c r="BB629" i="80" s="1"/>
  <c r="BT631" i="80"/>
  <c r="BS631" i="80"/>
  <c r="BS642" i="80"/>
  <c r="BQ642" i="80"/>
  <c r="AX643" i="80"/>
  <c r="BU648" i="80"/>
  <c r="BS648" i="80"/>
  <c r="BZ649" i="80"/>
  <c r="BY649" i="80"/>
  <c r="CA649" i="80"/>
  <c r="CR649" i="80"/>
  <c r="BO650" i="80"/>
  <c r="BM650" i="80"/>
  <c r="BU652" i="80"/>
  <c r="BS652" i="80"/>
  <c r="BA653" i="80"/>
  <c r="BB653" i="80" s="1"/>
  <c r="CK656" i="80"/>
  <c r="AY656" i="80"/>
  <c r="BN657" i="80"/>
  <c r="BM657" i="80"/>
  <c r="BL657" i="80"/>
  <c r="BN661" i="80"/>
  <c r="BL661" i="80"/>
  <c r="BM661" i="80"/>
  <c r="CA662" i="80"/>
  <c r="CR662" i="80"/>
  <c r="CT662" i="80" s="1"/>
  <c r="BS663" i="80"/>
  <c r="BM664" i="80"/>
  <c r="BO664" i="80"/>
  <c r="BK665" i="80"/>
  <c r="EC665" i="80"/>
  <c r="BY666" i="80"/>
  <c r="CK668" i="80"/>
  <c r="AY668" i="80"/>
  <c r="BK668" i="80"/>
  <c r="BY668" i="80"/>
  <c r="BW668" i="80"/>
  <c r="CA668" i="80"/>
  <c r="AT671" i="80"/>
  <c r="BT671" i="80"/>
  <c r="BR671" i="80"/>
  <c r="BL673" i="80"/>
  <c r="BS674" i="80"/>
  <c r="BU674" i="80"/>
  <c r="BQ674" i="80"/>
  <c r="AT675" i="80"/>
  <c r="BM676" i="80"/>
  <c r="BK676" i="80"/>
  <c r="BO676" i="80"/>
  <c r="BW676" i="80"/>
  <c r="BO678" i="80"/>
  <c r="BM678" i="80"/>
  <c r="BY678" i="80"/>
  <c r="BT679" i="80"/>
  <c r="BQ679" i="80"/>
  <c r="EE685" i="80"/>
  <c r="EC685" i="80"/>
  <c r="BS688" i="80"/>
  <c r="BN689" i="80"/>
  <c r="BK689" i="80"/>
  <c r="BL689" i="80"/>
  <c r="EC689" i="80"/>
  <c r="BZ691" i="80"/>
  <c r="DN691" i="80"/>
  <c r="BN694" i="80"/>
  <c r="BK694" i="80"/>
  <c r="BR695" i="80"/>
  <c r="BN696" i="80"/>
  <c r="BL696" i="80"/>
  <c r="BO696" i="80"/>
  <c r="BS696" i="80"/>
  <c r="BT697" i="80"/>
  <c r="BL698" i="80"/>
  <c r="BZ698" i="80"/>
  <c r="CR698" i="80"/>
  <c r="CT698" i="80" s="1"/>
  <c r="BY698" i="80"/>
  <c r="CA698" i="80"/>
  <c r="BU700" i="80"/>
  <c r="CR702" i="80"/>
  <c r="BU704" i="80"/>
  <c r="ED704" i="80"/>
  <c r="CK705" i="80"/>
  <c r="CL705" i="80" s="1"/>
  <c r="AX705" i="80"/>
  <c r="AT705" i="80"/>
  <c r="BR706" i="80"/>
  <c r="BQ706" i="80"/>
  <c r="BS706" i="80"/>
  <c r="BU706" i="80"/>
  <c r="BA707" i="80"/>
  <c r="BB707" i="80" s="1"/>
  <c r="EC708" i="80"/>
  <c r="ED708" i="80"/>
  <c r="BZ710" i="80"/>
  <c r="CA710" i="80"/>
  <c r="BY710" i="80"/>
  <c r="BW710" i="80"/>
  <c r="EC720" i="80"/>
  <c r="ED720" i="80"/>
  <c r="CA723" i="80"/>
  <c r="CB723" i="80"/>
  <c r="CR724" i="80"/>
  <c r="CX724" i="80" s="1"/>
  <c r="BU725" i="80"/>
  <c r="BR725" i="80"/>
  <c r="BL727" i="80"/>
  <c r="BM727" i="80"/>
  <c r="BK727" i="80"/>
  <c r="CB727" i="80"/>
  <c r="BX727" i="80"/>
  <c r="CR727" i="80"/>
  <c r="CT727" i="80" s="1"/>
  <c r="BW727" i="80"/>
  <c r="CA727" i="80"/>
  <c r="DK727" i="80"/>
  <c r="BT728" i="80"/>
  <c r="BR728" i="80"/>
  <c r="BQ729" i="80"/>
  <c r="ED729" i="80"/>
  <c r="EF729" i="80"/>
  <c r="EH729" i="80" s="1"/>
  <c r="BU731" i="80"/>
  <c r="ED733" i="80"/>
  <c r="EF733" i="80"/>
  <c r="AY738" i="80"/>
  <c r="AU738" i="80"/>
  <c r="AT738" i="80"/>
  <c r="AX738" i="80"/>
  <c r="DN738" i="80"/>
  <c r="DL738" i="80"/>
  <c r="CK739" i="80"/>
  <c r="CM739" i="80" s="1"/>
  <c r="AU739" i="80"/>
  <c r="AY750" i="80"/>
  <c r="AT750" i="80"/>
  <c r="AX750" i="80"/>
  <c r="DN750" i="80"/>
  <c r="DL750" i="80"/>
  <c r="CK756" i="80"/>
  <c r="AT756" i="80"/>
  <c r="BN763" i="80"/>
  <c r="BL763" i="80"/>
  <c r="BK763" i="80"/>
  <c r="BM763" i="80"/>
  <c r="BA764" i="80"/>
  <c r="BB764" i="80" s="1"/>
  <c r="BK765" i="80"/>
  <c r="EE765" i="80"/>
  <c r="EC765" i="80"/>
  <c r="DL766" i="80"/>
  <c r="CT768" i="80"/>
  <c r="DM768" i="80"/>
  <c r="DN768" i="80"/>
  <c r="DQ768" i="80" s="1"/>
  <c r="BM778" i="80"/>
  <c r="CS793" i="80"/>
  <c r="CX793" i="80"/>
  <c r="BY796" i="80"/>
  <c r="CA796" i="80"/>
  <c r="CB796" i="80"/>
  <c r="BX796" i="80"/>
  <c r="AY811" i="80"/>
  <c r="AX811" i="80"/>
  <c r="AT811" i="80"/>
  <c r="ED813" i="80"/>
  <c r="EC813" i="80"/>
  <c r="DM822" i="80"/>
  <c r="DL822" i="80"/>
  <c r="DK822" i="80"/>
  <c r="EE825" i="80"/>
  <c r="ED825" i="80"/>
  <c r="EC845" i="80"/>
  <c r="ED845" i="80"/>
  <c r="BN851" i="80"/>
  <c r="BM851" i="80"/>
  <c r="BK851" i="80"/>
  <c r="BO851" i="80"/>
  <c r="DM862" i="80"/>
  <c r="DN862" i="80"/>
  <c r="DK862" i="80"/>
  <c r="BA6" i="80"/>
  <c r="BB6" i="80" s="1"/>
  <c r="BO7" i="80"/>
  <c r="CR8" i="80"/>
  <c r="BU9" i="80"/>
  <c r="AX10" i="80"/>
  <c r="CR15" i="80"/>
  <c r="CX15" i="80" s="1"/>
  <c r="BA19" i="80"/>
  <c r="BB19" i="80" s="1"/>
  <c r="BA20" i="80"/>
  <c r="BB20" i="80" s="1"/>
  <c r="BO21" i="80"/>
  <c r="CR22" i="80"/>
  <c r="CT22" i="80" s="1"/>
  <c r="AW23" i="80"/>
  <c r="BU23" i="80"/>
  <c r="AR912" i="80"/>
  <c r="AR917" i="80" s="1"/>
  <c r="DA912" i="80"/>
  <c r="DW912" i="80"/>
  <c r="BA27" i="80"/>
  <c r="BB27" i="80" s="1"/>
  <c r="BO32" i="80"/>
  <c r="BO40" i="80"/>
  <c r="AX43" i="80"/>
  <c r="CA44" i="80"/>
  <c r="AX47" i="80"/>
  <c r="BU50" i="80"/>
  <c r="BO52" i="80"/>
  <c r="BU54" i="80"/>
  <c r="BA57" i="80"/>
  <c r="BB57" i="80" s="1"/>
  <c r="CR62" i="80"/>
  <c r="CX62" i="80" s="1"/>
  <c r="CA68" i="80"/>
  <c r="BA70" i="80"/>
  <c r="BB70" i="80" s="1"/>
  <c r="BU70" i="80"/>
  <c r="AX71" i="80"/>
  <c r="BO72" i="80"/>
  <c r="BA77" i="80"/>
  <c r="BB77" i="80" s="1"/>
  <c r="CR82" i="80"/>
  <c r="CA84" i="80"/>
  <c r="BA86" i="80"/>
  <c r="BB86" i="80" s="1"/>
  <c r="BU86" i="80"/>
  <c r="AX87" i="80"/>
  <c r="BO88" i="80"/>
  <c r="BA93" i="80"/>
  <c r="BB93" i="80" s="1"/>
  <c r="CA99" i="80"/>
  <c r="BO102" i="80"/>
  <c r="BO105" i="80"/>
  <c r="BU107" i="80"/>
  <c r="BA110" i="80"/>
  <c r="BB110" i="80" s="1"/>
  <c r="BO113" i="80"/>
  <c r="CR116" i="80"/>
  <c r="CS116" i="80" s="1"/>
  <c r="AX118" i="80"/>
  <c r="BA122" i="80"/>
  <c r="BB122" i="80" s="1"/>
  <c r="BO123" i="80"/>
  <c r="CR124" i="80"/>
  <c r="CS124" i="80" s="1"/>
  <c r="BU125" i="80"/>
  <c r="AX126" i="80"/>
  <c r="CA129" i="80"/>
  <c r="BA131" i="80"/>
  <c r="BB131" i="80" s="1"/>
  <c r="CR131" i="80"/>
  <c r="CX131" i="80" s="1"/>
  <c r="AX136" i="80"/>
  <c r="CA137" i="80"/>
  <c r="BA139" i="80"/>
  <c r="BB139" i="80" s="1"/>
  <c r="CR139" i="80"/>
  <c r="CX139" i="80" s="1"/>
  <c r="AX144" i="80"/>
  <c r="CA145" i="80"/>
  <c r="BA147" i="80"/>
  <c r="BB147" i="80" s="1"/>
  <c r="CR147" i="80"/>
  <c r="CX147" i="80" s="1"/>
  <c r="AX152" i="80"/>
  <c r="CA153" i="80"/>
  <c r="BA155" i="80"/>
  <c r="BB155" i="80" s="1"/>
  <c r="CR155" i="80"/>
  <c r="CX155" i="80" s="1"/>
  <c r="AX160" i="80"/>
  <c r="CA161" i="80"/>
  <c r="BA163" i="80"/>
  <c r="BB163" i="80" s="1"/>
  <c r="CR163" i="80"/>
  <c r="CX163" i="80" s="1"/>
  <c r="AX168" i="80"/>
  <c r="CA169" i="80"/>
  <c r="BA171" i="80"/>
  <c r="BB171" i="80" s="1"/>
  <c r="BA175" i="80"/>
  <c r="BB175" i="80" s="1"/>
  <c r="BA176" i="80"/>
  <c r="BB176" i="80" s="1"/>
  <c r="BA178" i="80"/>
  <c r="BB178" i="80" s="1"/>
  <c r="CA179" i="80"/>
  <c r="CR179" i="80"/>
  <c r="CT179" i="80" s="1"/>
  <c r="CR185" i="80"/>
  <c r="BA187" i="80"/>
  <c r="BB187" i="80" s="1"/>
  <c r="BA191" i="80"/>
  <c r="BB191" i="80" s="1"/>
  <c r="BO191" i="80"/>
  <c r="CR197" i="80"/>
  <c r="BA199" i="80"/>
  <c r="BB199" i="80" s="1"/>
  <c r="BA201" i="80"/>
  <c r="BB201" i="80" s="1"/>
  <c r="AX202" i="80"/>
  <c r="CA203" i="80"/>
  <c r="BA205" i="80"/>
  <c r="BB205" i="80" s="1"/>
  <c r="CR205" i="80"/>
  <c r="CX205" i="80" s="1"/>
  <c r="BA207" i="80"/>
  <c r="BB207" i="80" s="1"/>
  <c r="CR207" i="80"/>
  <c r="CX207" i="80" s="1"/>
  <c r="CR209" i="80"/>
  <c r="BA211" i="80"/>
  <c r="BB211" i="80" s="1"/>
  <c r="BA213" i="80"/>
  <c r="BB213" i="80" s="1"/>
  <c r="CR213" i="80"/>
  <c r="CA215" i="80"/>
  <c r="BA217" i="80"/>
  <c r="BB217" i="80" s="1"/>
  <c r="CR217" i="80"/>
  <c r="CX217" i="80" s="1"/>
  <c r="BO219" i="80"/>
  <c r="CR222" i="80"/>
  <c r="BO227" i="80"/>
  <c r="CR230" i="80"/>
  <c r="BA232" i="80"/>
  <c r="BB232" i="80" s="1"/>
  <c r="CA233" i="80"/>
  <c r="CR238" i="80"/>
  <c r="CX238" i="80" s="1"/>
  <c r="CR241" i="80"/>
  <c r="CX241" i="80" s="1"/>
  <c r="CR242" i="80"/>
  <c r="CA245" i="80"/>
  <c r="BU247" i="80"/>
  <c r="BA249" i="80"/>
  <c r="BB249" i="80" s="1"/>
  <c r="CR249" i="80"/>
  <c r="CS249" i="80" s="1"/>
  <c r="BA250" i="80"/>
  <c r="BB250" i="80" s="1"/>
  <c r="CR254" i="80"/>
  <c r="CS254" i="80" s="1"/>
  <c r="BA257" i="80"/>
  <c r="BB257" i="80" s="1"/>
  <c r="BO257" i="80"/>
  <c r="CK262" i="80"/>
  <c r="AT262" i="80"/>
  <c r="BZ263" i="80"/>
  <c r="CA263" i="80"/>
  <c r="BZ267" i="80"/>
  <c r="CB267" i="80"/>
  <c r="BW267" i="80"/>
  <c r="CR267" i="80"/>
  <c r="AY268" i="80"/>
  <c r="AT268" i="80"/>
  <c r="BL269" i="80"/>
  <c r="BO269" i="80"/>
  <c r="BN271" i="80"/>
  <c r="BO271" i="80"/>
  <c r="BT273" i="80"/>
  <c r="BU273" i="80"/>
  <c r="BT277" i="80"/>
  <c r="BU277" i="80"/>
  <c r="BZ279" i="80"/>
  <c r="BY279" i="80"/>
  <c r="CR279" i="80"/>
  <c r="BS280" i="80"/>
  <c r="BR280" i="80"/>
  <c r="BA281" i="80"/>
  <c r="BB281" i="80" s="1"/>
  <c r="CR282" i="80"/>
  <c r="BZ283" i="80"/>
  <c r="BY283" i="80"/>
  <c r="CB283" i="80"/>
  <c r="AX285" i="80"/>
  <c r="AY285" i="80"/>
  <c r="BL285" i="80"/>
  <c r="BM285" i="80"/>
  <c r="CB289" i="80"/>
  <c r="CA289" i="80"/>
  <c r="BN295" i="80"/>
  <c r="BM295" i="80"/>
  <c r="BR295" i="80"/>
  <c r="BS295" i="80"/>
  <c r="BL297" i="80"/>
  <c r="BM297" i="80"/>
  <c r="CB309" i="80"/>
  <c r="BW309" i="80"/>
  <c r="BY310" i="80"/>
  <c r="CB310" i="80"/>
  <c r="AY312" i="80"/>
  <c r="AX312" i="80"/>
  <c r="AX313" i="80"/>
  <c r="AU313" i="80"/>
  <c r="BT317" i="80"/>
  <c r="BS317" i="80"/>
  <c r="CK318" i="80"/>
  <c r="AT318" i="80"/>
  <c r="BR319" i="80"/>
  <c r="BS319" i="80"/>
  <c r="BL321" i="80"/>
  <c r="BM321" i="80"/>
  <c r="BM322" i="80"/>
  <c r="BL322" i="80"/>
  <c r="BN323" i="80"/>
  <c r="BM323" i="80"/>
  <c r="BA326" i="80"/>
  <c r="BB326" i="80" s="1"/>
  <c r="BL330" i="80"/>
  <c r="BK330" i="80"/>
  <c r="CB334" i="80"/>
  <c r="BY334" i="80"/>
  <c r="BR336" i="80"/>
  <c r="BS336" i="80"/>
  <c r="AY337" i="80"/>
  <c r="AX337" i="80"/>
  <c r="BL338" i="80"/>
  <c r="BK338" i="80"/>
  <c r="AY341" i="80"/>
  <c r="AX341" i="80"/>
  <c r="BT342" i="80"/>
  <c r="BU342" i="80"/>
  <c r="AX344" i="80"/>
  <c r="AU344" i="80"/>
  <c r="BL346" i="80"/>
  <c r="BK346" i="80"/>
  <c r="CR347" i="80"/>
  <c r="BN348" i="80"/>
  <c r="BK348" i="80"/>
  <c r="BR352" i="80"/>
  <c r="BQ352" i="80"/>
  <c r="BA354" i="80"/>
  <c r="BB354" i="80" s="1"/>
  <c r="BL354" i="80"/>
  <c r="BK354" i="80"/>
  <c r="BM355" i="80"/>
  <c r="BL355" i="80"/>
  <c r="BN356" i="80"/>
  <c r="BM356" i="80"/>
  <c r="AX358" i="80"/>
  <c r="AY358" i="80"/>
  <c r="BL358" i="80"/>
  <c r="BM358" i="80"/>
  <c r="BM359" i="80"/>
  <c r="BL359" i="80"/>
  <c r="AX362" i="80"/>
  <c r="AY362" i="80"/>
  <c r="BL362" i="80"/>
  <c r="BM362" i="80"/>
  <c r="BM363" i="80"/>
  <c r="BL363" i="80"/>
  <c r="BN364" i="80"/>
  <c r="BL364" i="80"/>
  <c r="BR364" i="80"/>
  <c r="BQ364" i="80"/>
  <c r="CB366" i="80"/>
  <c r="BW366" i="80"/>
  <c r="BY367" i="80"/>
  <c r="CB367" i="80"/>
  <c r="AX378" i="80"/>
  <c r="AU378" i="80"/>
  <c r="BT382" i="80"/>
  <c r="BS382" i="80"/>
  <c r="CK383" i="80"/>
  <c r="AX383" i="80"/>
  <c r="BR384" i="80"/>
  <c r="BS384" i="80"/>
  <c r="BT386" i="80"/>
  <c r="BS386" i="80"/>
  <c r="BN388" i="80"/>
  <c r="BK388" i="80"/>
  <c r="BZ392" i="80"/>
  <c r="CA392" i="80"/>
  <c r="BR396" i="80"/>
  <c r="BQ396" i="80"/>
  <c r="AX398" i="80"/>
  <c r="AY398" i="80"/>
  <c r="BL398" i="80"/>
  <c r="BM398" i="80"/>
  <c r="BM399" i="80"/>
  <c r="BL399" i="80"/>
  <c r="CK403" i="80"/>
  <c r="CQ403" i="80" s="1"/>
  <c r="AT403" i="80"/>
  <c r="BR404" i="80"/>
  <c r="BS404" i="80"/>
  <c r="BN408" i="80"/>
  <c r="BK408" i="80"/>
  <c r="CB410" i="80"/>
  <c r="BY410" i="80"/>
  <c r="BN412" i="80"/>
  <c r="BO412" i="80"/>
  <c r="BZ416" i="80"/>
  <c r="CA416" i="80"/>
  <c r="BA418" i="80"/>
  <c r="BB418" i="80" s="1"/>
  <c r="CB418" i="80"/>
  <c r="CA418" i="80"/>
  <c r="CK423" i="80"/>
  <c r="AT423" i="80"/>
  <c r="BL426" i="80"/>
  <c r="BM426" i="80"/>
  <c r="BZ429" i="80"/>
  <c r="CB429" i="80"/>
  <c r="BW429" i="80"/>
  <c r="CR429" i="80"/>
  <c r="CS429" i="80" s="1"/>
  <c r="AX432" i="80"/>
  <c r="AY432" i="80"/>
  <c r="CA433" i="80"/>
  <c r="BY433" i="80"/>
  <c r="BT434" i="80"/>
  <c r="BS434" i="80"/>
  <c r="CK435" i="80"/>
  <c r="AY435" i="80"/>
  <c r="AT435" i="80"/>
  <c r="BA438" i="80"/>
  <c r="BB438" i="80" s="1"/>
  <c r="AX440" i="80"/>
  <c r="AY440" i="80"/>
  <c r="CA441" i="80"/>
  <c r="BY441" i="80"/>
  <c r="BT442" i="80"/>
  <c r="BS442" i="80"/>
  <c r="CK443" i="80"/>
  <c r="AY443" i="80"/>
  <c r="AT443" i="80"/>
  <c r="BZ448" i="80"/>
  <c r="BX448" i="80"/>
  <c r="CB448" i="80"/>
  <c r="AX451" i="80"/>
  <c r="CB453" i="80"/>
  <c r="CA453" i="80"/>
  <c r="BA455" i="80"/>
  <c r="BB455" i="80" s="1"/>
  <c r="BA457" i="80"/>
  <c r="BB457" i="80" s="1"/>
  <c r="BN457" i="80"/>
  <c r="BL457" i="80"/>
  <c r="BT457" i="80"/>
  <c r="BQ457" i="80"/>
  <c r="CK458" i="80"/>
  <c r="AX458" i="80"/>
  <c r="CB461" i="80"/>
  <c r="CA461" i="80"/>
  <c r="CR462" i="80"/>
  <c r="CX462" i="80" s="1"/>
  <c r="BA464" i="80"/>
  <c r="BB464" i="80" s="1"/>
  <c r="BR464" i="80"/>
  <c r="CT465" i="80"/>
  <c r="BA466" i="80"/>
  <c r="BB466" i="80" s="1"/>
  <c r="BZ466" i="80"/>
  <c r="CB466" i="80"/>
  <c r="BZ467" i="80"/>
  <c r="BY467" i="80"/>
  <c r="CK469" i="80"/>
  <c r="AU469" i="80"/>
  <c r="BZ469" i="80"/>
  <c r="CR469" i="80"/>
  <c r="BX469" i="80"/>
  <c r="CB469" i="80"/>
  <c r="CK470" i="80"/>
  <c r="AT470" i="80"/>
  <c r="BR471" i="80"/>
  <c r="BS471" i="80"/>
  <c r="BW471" i="80"/>
  <c r="BL474" i="80"/>
  <c r="CB477" i="80"/>
  <c r="BY477" i="80"/>
  <c r="CT477" i="80"/>
  <c r="BA478" i="80"/>
  <c r="BB478" i="80" s="1"/>
  <c r="BZ478" i="80"/>
  <c r="CB478" i="80"/>
  <c r="BZ479" i="80"/>
  <c r="BY479" i="80"/>
  <c r="CK481" i="80"/>
  <c r="AU481" i="80"/>
  <c r="BT481" i="80"/>
  <c r="BU481" i="80"/>
  <c r="BW481" i="80"/>
  <c r="CR481" i="80"/>
  <c r="CS481" i="80" s="1"/>
  <c r="CB482" i="80"/>
  <c r="BR483" i="80"/>
  <c r="BQ483" i="80"/>
  <c r="BY483" i="80"/>
  <c r="AT484" i="80"/>
  <c r="BA485" i="80"/>
  <c r="BB485" i="80" s="1"/>
  <c r="AU485" i="80"/>
  <c r="BL485" i="80"/>
  <c r="BK485" i="80"/>
  <c r="BS485" i="80"/>
  <c r="AT486" i="80"/>
  <c r="BZ486" i="80"/>
  <c r="BX486" i="80"/>
  <c r="BZ487" i="80"/>
  <c r="BW487" i="80"/>
  <c r="ED487" i="80"/>
  <c r="AY488" i="80"/>
  <c r="AX488" i="80"/>
  <c r="DL488" i="80"/>
  <c r="BK489" i="80"/>
  <c r="BR491" i="80"/>
  <c r="BQ491" i="80"/>
  <c r="BY491" i="80"/>
  <c r="AT492" i="80"/>
  <c r="CB493" i="80"/>
  <c r="CA493" i="80"/>
  <c r="CR494" i="80"/>
  <c r="BX494" i="80"/>
  <c r="BA495" i="80"/>
  <c r="BB495" i="80" s="1"/>
  <c r="BZ495" i="80"/>
  <c r="CA495" i="80"/>
  <c r="AU497" i="80"/>
  <c r="BN497" i="80"/>
  <c r="BK497" i="80"/>
  <c r="AT498" i="80"/>
  <c r="BN498" i="80"/>
  <c r="BL498" i="80"/>
  <c r="BN499" i="80"/>
  <c r="BM499" i="80"/>
  <c r="BQ499" i="80"/>
  <c r="CR502" i="80"/>
  <c r="AU505" i="80"/>
  <c r="BK505" i="80"/>
  <c r="BS505" i="80"/>
  <c r="AT506" i="80"/>
  <c r="BZ506" i="80"/>
  <c r="BX506" i="80"/>
  <c r="BZ507" i="80"/>
  <c r="BW507" i="80"/>
  <c r="ED507" i="80"/>
  <c r="AY508" i="80"/>
  <c r="AX508" i="80"/>
  <c r="DL508" i="80"/>
  <c r="BT509" i="80"/>
  <c r="BQ509" i="80"/>
  <c r="BY509" i="80"/>
  <c r="BA510" i="80"/>
  <c r="BB510" i="80" s="1"/>
  <c r="BM511" i="80"/>
  <c r="BL513" i="80"/>
  <c r="BO513" i="80"/>
  <c r="BQ513" i="80"/>
  <c r="BN515" i="80"/>
  <c r="BO515" i="80"/>
  <c r="BQ515" i="80"/>
  <c r="BA516" i="80"/>
  <c r="BB516" i="80" s="1"/>
  <c r="BR516" i="80"/>
  <c r="CB517" i="80"/>
  <c r="BW517" i="80"/>
  <c r="BN519" i="80"/>
  <c r="BK519" i="80"/>
  <c r="BS519" i="80"/>
  <c r="BM521" i="80"/>
  <c r="BK525" i="80"/>
  <c r="BQ525" i="80"/>
  <c r="ED525" i="80"/>
  <c r="AT526" i="80"/>
  <c r="BN527" i="80"/>
  <c r="BK527" i="80"/>
  <c r="BN528" i="80"/>
  <c r="AW529" i="80"/>
  <c r="AT529" i="80"/>
  <c r="BR529" i="80"/>
  <c r="CK529" i="80"/>
  <c r="CQ529" i="80" s="1"/>
  <c r="CK530" i="80"/>
  <c r="CL530" i="80" s="1"/>
  <c r="AY530" i="80"/>
  <c r="AT530" i="80"/>
  <c r="BA531" i="80"/>
  <c r="BB531" i="80" s="1"/>
  <c r="BZ531" i="80"/>
  <c r="CB531" i="80"/>
  <c r="BW531" i="80"/>
  <c r="CR531" i="80"/>
  <c r="BX532" i="80"/>
  <c r="DK532" i="80"/>
  <c r="CR534" i="80"/>
  <c r="AT534" i="80"/>
  <c r="AY534" i="80"/>
  <c r="BR534" i="80"/>
  <c r="BL535" i="80"/>
  <c r="BZ535" i="80"/>
  <c r="BY535" i="80"/>
  <c r="CB535" i="80"/>
  <c r="BX536" i="80"/>
  <c r="BT537" i="80"/>
  <c r="BS537" i="80"/>
  <c r="BY538" i="80"/>
  <c r="BW538" i="80"/>
  <c r="BK539" i="80"/>
  <c r="BZ539" i="80"/>
  <c r="CB539" i="80"/>
  <c r="BW539" i="80"/>
  <c r="CR539" i="80"/>
  <c r="BX540" i="80"/>
  <c r="DK540" i="80"/>
  <c r="AU542" i="80"/>
  <c r="BK542" i="80"/>
  <c r="BA543" i="80"/>
  <c r="BB543" i="80" s="1"/>
  <c r="BW543" i="80"/>
  <c r="CR543" i="80"/>
  <c r="BO544" i="80"/>
  <c r="BM544" i="80"/>
  <c r="CA544" i="80"/>
  <c r="CB544" i="80"/>
  <c r="BX544" i="80"/>
  <c r="AY545" i="80"/>
  <c r="AT545" i="80"/>
  <c r="AX545" i="80"/>
  <c r="EC547" i="80"/>
  <c r="BL548" i="80"/>
  <c r="BK550" i="80"/>
  <c r="AU551" i="80"/>
  <c r="BQ552" i="80"/>
  <c r="DM552" i="80"/>
  <c r="DK552" i="80"/>
  <c r="CR554" i="80"/>
  <c r="CT554" i="80" s="1"/>
  <c r="BW554" i="80"/>
  <c r="BM558" i="80"/>
  <c r="BO558" i="80"/>
  <c r="BA559" i="80"/>
  <c r="BB559" i="80" s="1"/>
  <c r="BW559" i="80"/>
  <c r="EE559" i="80"/>
  <c r="EC559" i="80"/>
  <c r="BS560" i="80"/>
  <c r="BU560" i="80"/>
  <c r="BY562" i="80"/>
  <c r="CA562" i="80"/>
  <c r="BK563" i="80"/>
  <c r="CS563" i="80"/>
  <c r="CX563" i="80"/>
  <c r="CT563" i="80"/>
  <c r="CB564" i="80"/>
  <c r="BZ567" i="80"/>
  <c r="CR567" i="80"/>
  <c r="BX567" i="80"/>
  <c r="CA567" i="80"/>
  <c r="BO568" i="80"/>
  <c r="BL568" i="80"/>
  <c r="BM568" i="80"/>
  <c r="BY568" i="80"/>
  <c r="BN571" i="80"/>
  <c r="BL571" i="80"/>
  <c r="BO571" i="80"/>
  <c r="CA572" i="80"/>
  <c r="BX572" i="80"/>
  <c r="BY572" i="80"/>
  <c r="CA576" i="80"/>
  <c r="CB576" i="80"/>
  <c r="BX576" i="80"/>
  <c r="AY577" i="80"/>
  <c r="AT577" i="80"/>
  <c r="AX577" i="80"/>
  <c r="EC579" i="80"/>
  <c r="BL580" i="80"/>
  <c r="BK582" i="80"/>
  <c r="AU583" i="80"/>
  <c r="BQ584" i="80"/>
  <c r="DM584" i="80"/>
  <c r="DK584" i="80"/>
  <c r="CR586" i="80"/>
  <c r="CT586" i="80" s="1"/>
  <c r="BW586" i="80"/>
  <c r="BM590" i="80"/>
  <c r="BO590" i="80"/>
  <c r="BA591" i="80"/>
  <c r="BB591" i="80" s="1"/>
  <c r="BW591" i="80"/>
  <c r="EE591" i="80"/>
  <c r="EC591" i="80"/>
  <c r="DK592" i="80"/>
  <c r="BQ593" i="80"/>
  <c r="EC595" i="80"/>
  <c r="AY597" i="80"/>
  <c r="AT597" i="80"/>
  <c r="BM598" i="80"/>
  <c r="BK598" i="80"/>
  <c r="CB604" i="80"/>
  <c r="BT605" i="80"/>
  <c r="BQ605" i="80"/>
  <c r="BS605" i="80"/>
  <c r="CK606" i="80"/>
  <c r="AY606" i="80"/>
  <c r="AT606" i="80"/>
  <c r="AU606" i="80"/>
  <c r="BO606" i="80"/>
  <c r="BY606" i="80"/>
  <c r="BW606" i="80"/>
  <c r="AX607" i="80"/>
  <c r="AY607" i="80"/>
  <c r="EC607" i="80"/>
  <c r="BU610" i="80"/>
  <c r="BS610" i="80"/>
  <c r="AX611" i="80"/>
  <c r="AU611" i="80"/>
  <c r="AY611" i="80"/>
  <c r="BN611" i="80"/>
  <c r="BM611" i="80"/>
  <c r="BK611" i="80"/>
  <c r="BS612" i="80"/>
  <c r="BQ612" i="80"/>
  <c r="BM613" i="80"/>
  <c r="CA615" i="80"/>
  <c r="CK616" i="80"/>
  <c r="AU616" i="80"/>
  <c r="CR620" i="80"/>
  <c r="CS620" i="80" s="1"/>
  <c r="BM620" i="80"/>
  <c r="BO620" i="80"/>
  <c r="BK620" i="80"/>
  <c r="CA620" i="80"/>
  <c r="AU623" i="80"/>
  <c r="BN623" i="80"/>
  <c r="CA623" i="80"/>
  <c r="BW623" i="80"/>
  <c r="BM624" i="80"/>
  <c r="BK624" i="80"/>
  <c r="BL624" i="80"/>
  <c r="BA628" i="80"/>
  <c r="BB628" i="80" s="1"/>
  <c r="BY628" i="80"/>
  <c r="CA628" i="80"/>
  <c r="BW628" i="80"/>
  <c r="BS630" i="80"/>
  <c r="BR630" i="80"/>
  <c r="BQ630" i="80"/>
  <c r="BR631" i="80"/>
  <c r="BN633" i="80"/>
  <c r="BM633" i="80"/>
  <c r="BL633" i="80"/>
  <c r="BZ633" i="80"/>
  <c r="CR633" i="80"/>
  <c r="BW633" i="80"/>
  <c r="BX633" i="80"/>
  <c r="CA634" i="80"/>
  <c r="CR634" i="80"/>
  <c r="CT634" i="80" s="1"/>
  <c r="CK635" i="80"/>
  <c r="AY635" i="80"/>
  <c r="AT635" i="80"/>
  <c r="AU635" i="80"/>
  <c r="EE637" i="80"/>
  <c r="EC637" i="80"/>
  <c r="BS638" i="80"/>
  <c r="BU638" i="80"/>
  <c r="CK639" i="80"/>
  <c r="AY639" i="80"/>
  <c r="AT639" i="80"/>
  <c r="AX639" i="80"/>
  <c r="BT639" i="80"/>
  <c r="BS639" i="80"/>
  <c r="BZ641" i="80"/>
  <c r="BX641" i="80"/>
  <c r="BY641" i="80"/>
  <c r="BR642" i="80"/>
  <c r="AT643" i="80"/>
  <c r="AY643" i="80"/>
  <c r="BM644" i="80"/>
  <c r="BL644" i="80"/>
  <c r="BO644" i="80"/>
  <c r="BT647" i="80"/>
  <c r="BS647" i="80"/>
  <c r="BY648" i="80"/>
  <c r="BW648" i="80"/>
  <c r="CB648" i="80"/>
  <c r="BW649" i="80"/>
  <c r="EE649" i="80"/>
  <c r="EC649" i="80"/>
  <c r="BS650" i="80"/>
  <c r="BQ650" i="80"/>
  <c r="AX651" i="80"/>
  <c r="BY652" i="80"/>
  <c r="CA652" i="80"/>
  <c r="BW652" i="80"/>
  <c r="BO654" i="80"/>
  <c r="BM654" i="80"/>
  <c r="CA654" i="80"/>
  <c r="BY654" i="80"/>
  <c r="AU656" i="80"/>
  <c r="EE657" i="80"/>
  <c r="ED657" i="80"/>
  <c r="CA658" i="80"/>
  <c r="CR658" i="80"/>
  <c r="CT658" i="80" s="1"/>
  <c r="BY658" i="80"/>
  <c r="BY660" i="80"/>
  <c r="BX660" i="80"/>
  <c r="CA660" i="80"/>
  <c r="BK661" i="80"/>
  <c r="EC661" i="80"/>
  <c r="BY662" i="80"/>
  <c r="CK664" i="80"/>
  <c r="AY664" i="80"/>
  <c r="BK664" i="80"/>
  <c r="BY664" i="80"/>
  <c r="BW664" i="80"/>
  <c r="CA664" i="80"/>
  <c r="BO665" i="80"/>
  <c r="ED665" i="80"/>
  <c r="BS666" i="80"/>
  <c r="BR666" i="80"/>
  <c r="BQ666" i="80"/>
  <c r="CR668" i="80"/>
  <c r="AU668" i="80"/>
  <c r="BL668" i="80"/>
  <c r="BX668" i="80"/>
  <c r="BS671" i="80"/>
  <c r="CK672" i="80"/>
  <c r="AU672" i="80"/>
  <c r="BA673" i="80"/>
  <c r="BB673" i="80" s="1"/>
  <c r="BM673" i="80"/>
  <c r="BR674" i="80"/>
  <c r="DM674" i="80"/>
  <c r="DL674" i="80"/>
  <c r="BL676" i="80"/>
  <c r="CB676" i="80"/>
  <c r="BZ677" i="80"/>
  <c r="CB677" i="80"/>
  <c r="BW677" i="80"/>
  <c r="CA677" i="80"/>
  <c r="BS678" i="80"/>
  <c r="BU678" i="80"/>
  <c r="BQ678" i="80"/>
  <c r="AX679" i="80"/>
  <c r="BR679" i="80"/>
  <c r="BA684" i="80"/>
  <c r="BB684" i="80" s="1"/>
  <c r="BN684" i="80"/>
  <c r="BM684" i="80"/>
  <c r="BL684" i="80"/>
  <c r="BS684" i="80"/>
  <c r="BZ685" i="80"/>
  <c r="BY685" i="80"/>
  <c r="BX685" i="80"/>
  <c r="ED685" i="80"/>
  <c r="BS686" i="80"/>
  <c r="BR686" i="80"/>
  <c r="BM688" i="80"/>
  <c r="BO688" i="80"/>
  <c r="BK688" i="80"/>
  <c r="BM689" i="80"/>
  <c r="AY691" i="80"/>
  <c r="AT691" i="80"/>
  <c r="AX691" i="80"/>
  <c r="CB691" i="80"/>
  <c r="BM694" i="80"/>
  <c r="ED694" i="80"/>
  <c r="EF694" i="80"/>
  <c r="BK696" i="80"/>
  <c r="BU696" i="80"/>
  <c r="BO698" i="80"/>
  <c r="BW698" i="80"/>
  <c r="BR702" i="80"/>
  <c r="BQ702" i="80"/>
  <c r="BS702" i="80"/>
  <c r="BN704" i="80"/>
  <c r="BM704" i="80"/>
  <c r="BK704" i="80"/>
  <c r="BO704" i="80"/>
  <c r="CB704" i="80"/>
  <c r="BX704" i="80"/>
  <c r="BY704" i="80"/>
  <c r="BW704" i="80"/>
  <c r="BZ706" i="80"/>
  <c r="BW706" i="80"/>
  <c r="CA706" i="80"/>
  <c r="CR710" i="80"/>
  <c r="BO715" i="80"/>
  <c r="BL715" i="80"/>
  <c r="CB716" i="80"/>
  <c r="CA716" i="80"/>
  <c r="BY716" i="80"/>
  <c r="CR716" i="80"/>
  <c r="CX716" i="80" s="1"/>
  <c r="BW716" i="80"/>
  <c r="BR722" i="80"/>
  <c r="BU722" i="80"/>
  <c r="BS722" i="80"/>
  <c r="BX723" i="80"/>
  <c r="BL724" i="80"/>
  <c r="BO724" i="80"/>
  <c r="BM724" i="80"/>
  <c r="BK724" i="80"/>
  <c r="AY726" i="80"/>
  <c r="BO727" i="80"/>
  <c r="BY727" i="80"/>
  <c r="DN730" i="80"/>
  <c r="DP730" i="80" s="1"/>
  <c r="DL730" i="80"/>
  <c r="AX734" i="80"/>
  <c r="BT735" i="80"/>
  <c r="BS735" i="80"/>
  <c r="BQ735" i="80"/>
  <c r="BU735" i="80"/>
  <c r="ED737" i="80"/>
  <c r="BT742" i="80"/>
  <c r="BR742" i="80"/>
  <c r="ED749" i="80"/>
  <c r="BL752" i="80"/>
  <c r="AY758" i="80"/>
  <c r="AX758" i="80"/>
  <c r="BA760" i="80"/>
  <c r="BB760" i="80" s="1"/>
  <c r="BO763" i="80"/>
  <c r="BM764" i="80"/>
  <c r="BL764" i="80"/>
  <c r="BK764" i="80"/>
  <c r="BO764" i="80"/>
  <c r="ED765" i="80"/>
  <c r="BN767" i="80"/>
  <c r="BK767" i="80"/>
  <c r="BO767" i="80"/>
  <c r="AY779" i="80"/>
  <c r="BM780" i="80"/>
  <c r="BL780" i="80"/>
  <c r="BK780" i="80"/>
  <c r="BO780" i="80"/>
  <c r="EE785" i="80"/>
  <c r="ED785" i="80"/>
  <c r="EC785" i="80"/>
  <c r="BT787" i="80"/>
  <c r="BR787" i="80"/>
  <c r="BM788" i="80"/>
  <c r="BO788" i="80"/>
  <c r="BL788" i="80"/>
  <c r="BY788" i="80"/>
  <c r="BW788" i="80"/>
  <c r="CA788" i="80"/>
  <c r="BX788" i="80"/>
  <c r="CK791" i="80"/>
  <c r="AU791" i="80"/>
  <c r="AT791" i="80"/>
  <c r="AY791" i="80"/>
  <c r="BW796" i="80"/>
  <c r="BT799" i="80"/>
  <c r="BS799" i="80"/>
  <c r="BU799" i="80"/>
  <c r="BR799" i="80"/>
  <c r="BY801" i="80"/>
  <c r="BX801" i="80"/>
  <c r="BW801" i="80"/>
  <c r="CB801" i="80"/>
  <c r="CA801" i="80"/>
  <c r="BS807" i="80"/>
  <c r="BR807" i="80"/>
  <c r="BQ807" i="80"/>
  <c r="BU807" i="80"/>
  <c r="EE810" i="80"/>
  <c r="EC810" i="80"/>
  <c r="ED810" i="80"/>
  <c r="BL812" i="80"/>
  <c r="BO812" i="80"/>
  <c r="BK812" i="80"/>
  <c r="BM820" i="80"/>
  <c r="BL820" i="80"/>
  <c r="BK820" i="80"/>
  <c r="BO820" i="80"/>
  <c r="DL821" i="80"/>
  <c r="DK821" i="80"/>
  <c r="AY822" i="80"/>
  <c r="AT822" i="80"/>
  <c r="AX822" i="80"/>
  <c r="CK823" i="80"/>
  <c r="AU823" i="80"/>
  <c r="AT823" i="80"/>
  <c r="AX823" i="80"/>
  <c r="AY823" i="80"/>
  <c r="BZ839" i="80"/>
  <c r="BY839" i="80"/>
  <c r="BW839" i="80"/>
  <c r="CR839" i="80"/>
  <c r="CT839" i="80" s="1"/>
  <c r="CA839" i="80"/>
  <c r="AX843" i="80"/>
  <c r="AY843" i="80"/>
  <c r="AU843" i="80"/>
  <c r="CA844" i="80"/>
  <c r="CB844" i="80"/>
  <c r="BX844" i="80"/>
  <c r="CB845" i="80"/>
  <c r="CA845" i="80"/>
  <c r="BY845" i="80"/>
  <c r="CR845" i="80"/>
  <c r="BW845" i="80"/>
  <c r="BA261" i="80"/>
  <c r="BB261" i="80" s="1"/>
  <c r="CR261" i="80"/>
  <c r="CS261" i="80" s="1"/>
  <c r="AX266" i="80"/>
  <c r="BA270" i="80"/>
  <c r="BB270" i="80" s="1"/>
  <c r="AX274" i="80"/>
  <c r="AX278" i="80"/>
  <c r="BA279" i="80"/>
  <c r="BB279" i="80" s="1"/>
  <c r="BO279" i="80"/>
  <c r="BA283" i="80"/>
  <c r="BB283" i="80" s="1"/>
  <c r="BO283" i="80"/>
  <c r="BA287" i="80"/>
  <c r="BB287" i="80" s="1"/>
  <c r="BO287" i="80"/>
  <c r="BA293" i="80"/>
  <c r="BB293" i="80" s="1"/>
  <c r="CR293" i="80"/>
  <c r="CS293" i="80" s="1"/>
  <c r="CR299" i="80"/>
  <c r="CS299" i="80" s="1"/>
  <c r="BA301" i="80"/>
  <c r="BB301" i="80" s="1"/>
  <c r="CR301" i="80"/>
  <c r="CA303" i="80"/>
  <c r="CR305" i="80"/>
  <c r="CA307" i="80"/>
  <c r="CR310" i="80"/>
  <c r="BA311" i="80"/>
  <c r="BB311" i="80" s="1"/>
  <c r="CR311" i="80"/>
  <c r="CS311" i="80" s="1"/>
  <c r="BA313" i="80"/>
  <c r="BB313" i="80" s="1"/>
  <c r="CR313" i="80"/>
  <c r="BA315" i="80"/>
  <c r="BB315" i="80" s="1"/>
  <c r="BO315" i="80"/>
  <c r="BA323" i="80"/>
  <c r="BB323" i="80" s="1"/>
  <c r="BA325" i="80"/>
  <c r="BB325" i="80" s="1"/>
  <c r="CR325" i="80"/>
  <c r="CS325" i="80" s="1"/>
  <c r="CR327" i="80"/>
  <c r="CS327" i="80" s="1"/>
  <c r="AX331" i="80"/>
  <c r="BA332" i="80"/>
  <c r="BB332" i="80" s="1"/>
  <c r="BA334" i="80"/>
  <c r="BB334" i="80" s="1"/>
  <c r="BA341" i="80"/>
  <c r="BB341" i="80" s="1"/>
  <c r="CR344" i="80"/>
  <c r="CX344" i="80" s="1"/>
  <c r="AX347" i="80"/>
  <c r="CA348" i="80"/>
  <c r="CA350" i="80"/>
  <c r="CR355" i="80"/>
  <c r="BA356" i="80"/>
  <c r="BB356" i="80" s="1"/>
  <c r="BA360" i="80"/>
  <c r="BB360" i="80" s="1"/>
  <c r="CR360" i="80"/>
  <c r="CS360" i="80" s="1"/>
  <c r="BA364" i="80"/>
  <c r="BB364" i="80" s="1"/>
  <c r="BA366" i="80"/>
  <c r="BB366" i="80" s="1"/>
  <c r="CR367" i="80"/>
  <c r="CS367" i="80" s="1"/>
  <c r="BA368" i="80"/>
  <c r="BB368" i="80" s="1"/>
  <c r="CR368" i="80"/>
  <c r="BA370" i="80"/>
  <c r="BB370" i="80" s="1"/>
  <c r="CR370" i="80"/>
  <c r="CS370" i="80" s="1"/>
  <c r="BA374" i="80"/>
  <c r="BB374" i="80" s="1"/>
  <c r="CR374" i="80"/>
  <c r="CS374" i="80" s="1"/>
  <c r="CR376" i="80"/>
  <c r="CS376" i="80" s="1"/>
  <c r="BA378" i="80"/>
  <c r="BB378" i="80" s="1"/>
  <c r="CR378" i="80"/>
  <c r="CA380" i="80"/>
  <c r="BA384" i="80"/>
  <c r="BB384" i="80" s="1"/>
  <c r="CR387" i="80"/>
  <c r="CR391" i="80"/>
  <c r="BA395" i="80"/>
  <c r="BB395" i="80" s="1"/>
  <c r="BA398" i="80"/>
  <c r="BB398" i="80" s="1"/>
  <c r="BA400" i="80"/>
  <c r="BB400" i="80" s="1"/>
  <c r="CR400" i="80"/>
  <c r="CS400" i="80" s="1"/>
  <c r="BA402" i="80"/>
  <c r="BB402" i="80" s="1"/>
  <c r="CR402" i="80"/>
  <c r="CR406" i="80"/>
  <c r="CS406" i="80" s="1"/>
  <c r="BA407" i="80"/>
  <c r="BB407" i="80" s="1"/>
  <c r="CA408" i="80"/>
  <c r="BA410" i="80"/>
  <c r="BB410" i="80" s="1"/>
  <c r="BA413" i="80"/>
  <c r="BB413" i="80" s="1"/>
  <c r="CA414" i="80"/>
  <c r="BA417" i="80"/>
  <c r="BB417" i="80" s="1"/>
  <c r="BA421" i="80"/>
  <c r="BB421" i="80" s="1"/>
  <c r="CA424" i="80"/>
  <c r="BA426" i="80"/>
  <c r="BB426" i="80" s="1"/>
  <c r="CA428" i="80"/>
  <c r="BA430" i="80"/>
  <c r="BB430" i="80" s="1"/>
  <c r="CA432" i="80"/>
  <c r="BA433" i="80"/>
  <c r="BB433" i="80" s="1"/>
  <c r="CA436" i="80"/>
  <c r="BA437" i="80"/>
  <c r="BB437" i="80" s="1"/>
  <c r="CA440" i="80"/>
  <c r="BA441" i="80"/>
  <c r="BB441" i="80" s="1"/>
  <c r="CA444" i="80"/>
  <c r="BA445" i="80"/>
  <c r="BB445" i="80" s="1"/>
  <c r="BU450" i="80"/>
  <c r="CR455" i="80"/>
  <c r="CT455" i="80" s="1"/>
  <c r="BA456" i="80"/>
  <c r="BB456" i="80" s="1"/>
  <c r="CA465" i="80"/>
  <c r="BA467" i="80"/>
  <c r="BB467" i="80" s="1"/>
  <c r="CR473" i="80"/>
  <c r="CR475" i="80"/>
  <c r="BA477" i="80"/>
  <c r="BB477" i="80" s="1"/>
  <c r="BA479" i="80"/>
  <c r="BB479" i="80" s="1"/>
  <c r="BO481" i="80"/>
  <c r="CR482" i="80"/>
  <c r="CX482" i="80" s="1"/>
  <c r="BA484" i="80"/>
  <c r="BB484" i="80" s="1"/>
  <c r="CR486" i="80"/>
  <c r="CX486" i="80" s="1"/>
  <c r="BA488" i="80"/>
  <c r="BB488" i="80" s="1"/>
  <c r="BA490" i="80"/>
  <c r="BB490" i="80" s="1"/>
  <c r="BA492" i="80"/>
  <c r="BB492" i="80" s="1"/>
  <c r="BA494" i="80"/>
  <c r="BB494" i="80" s="1"/>
  <c r="CA497" i="80"/>
  <c r="BA499" i="80"/>
  <c r="BB499" i="80" s="1"/>
  <c r="CR501" i="80"/>
  <c r="BA505" i="80"/>
  <c r="BB505" i="80" s="1"/>
  <c r="CR506" i="80"/>
  <c r="BA508" i="80"/>
  <c r="BB508" i="80" s="1"/>
  <c r="CR510" i="80"/>
  <c r="BA512" i="80"/>
  <c r="BB512" i="80" s="1"/>
  <c r="BA514" i="80"/>
  <c r="BB514" i="80" s="1"/>
  <c r="CR518" i="80"/>
  <c r="CX518" i="80" s="1"/>
  <c r="BA520" i="80"/>
  <c r="BB520" i="80" s="1"/>
  <c r="CR522" i="80"/>
  <c r="CX522" i="80" s="1"/>
  <c r="BA523" i="80"/>
  <c r="BB523" i="80" s="1"/>
  <c r="CR523" i="80"/>
  <c r="BA524" i="80"/>
  <c r="BB524" i="80" s="1"/>
  <c r="BO531" i="80"/>
  <c r="BU533" i="80"/>
  <c r="BA535" i="80"/>
  <c r="BB535" i="80" s="1"/>
  <c r="CR538" i="80"/>
  <c r="CT538" i="80" s="1"/>
  <c r="CR542" i="80"/>
  <c r="CT542" i="80" s="1"/>
  <c r="BT545" i="80"/>
  <c r="BR545" i="80"/>
  <c r="CK546" i="80"/>
  <c r="AU546" i="80"/>
  <c r="AY546" i="80"/>
  <c r="BU546" i="80"/>
  <c r="BR546" i="80"/>
  <c r="AY549" i="80"/>
  <c r="AX549" i="80"/>
  <c r="BT553" i="80"/>
  <c r="BR553" i="80"/>
  <c r="CK554" i="80"/>
  <c r="CL554" i="80" s="1"/>
  <c r="AU554" i="80"/>
  <c r="AY554" i="80"/>
  <c r="BU554" i="80"/>
  <c r="BR554" i="80"/>
  <c r="AY557" i="80"/>
  <c r="AX557" i="80"/>
  <c r="BT561" i="80"/>
  <c r="BR561" i="80"/>
  <c r="CK562" i="80"/>
  <c r="AU562" i="80"/>
  <c r="AY562" i="80"/>
  <c r="BU562" i="80"/>
  <c r="BR562" i="80"/>
  <c r="AY565" i="80"/>
  <c r="AX565" i="80"/>
  <c r="BT569" i="80"/>
  <c r="BR569" i="80"/>
  <c r="CK570" i="80"/>
  <c r="CM570" i="80" s="1"/>
  <c r="AU570" i="80"/>
  <c r="AY570" i="80"/>
  <c r="BU570" i="80"/>
  <c r="BR570" i="80"/>
  <c r="AY573" i="80"/>
  <c r="AX573" i="80"/>
  <c r="BT577" i="80"/>
  <c r="BR577" i="80"/>
  <c r="CK578" i="80"/>
  <c r="AU578" i="80"/>
  <c r="AY578" i="80"/>
  <c r="BU578" i="80"/>
  <c r="BR578" i="80"/>
  <c r="AY581" i="80"/>
  <c r="AX581" i="80"/>
  <c r="BT585" i="80"/>
  <c r="BR585" i="80"/>
  <c r="CK586" i="80"/>
  <c r="CM586" i="80" s="1"/>
  <c r="AU586" i="80"/>
  <c r="AY586" i="80"/>
  <c r="BU586" i="80"/>
  <c r="BR586" i="80"/>
  <c r="AY589" i="80"/>
  <c r="AX589" i="80"/>
  <c r="AX594" i="80"/>
  <c r="BA599" i="80"/>
  <c r="BB599" i="80" s="1"/>
  <c r="BO600" i="80"/>
  <c r="BM600" i="80"/>
  <c r="BM602" i="80"/>
  <c r="BK602" i="80"/>
  <c r="BZ603" i="80"/>
  <c r="CB603" i="80"/>
  <c r="BW603" i="80"/>
  <c r="CR603" i="80"/>
  <c r="BA607" i="80"/>
  <c r="BB607" i="80" s="1"/>
  <c r="BO608" i="80"/>
  <c r="BM608" i="80"/>
  <c r="BM610" i="80"/>
  <c r="BK610" i="80"/>
  <c r="BZ611" i="80"/>
  <c r="CB611" i="80"/>
  <c r="BW611" i="80"/>
  <c r="CR611" i="80"/>
  <c r="BT615" i="80"/>
  <c r="BS615" i="80"/>
  <c r="BM616" i="80"/>
  <c r="BO616" i="80"/>
  <c r="BN617" i="80"/>
  <c r="BM617" i="80"/>
  <c r="BZ617" i="80"/>
  <c r="BX617" i="80"/>
  <c r="CR617" i="80"/>
  <c r="BY624" i="80"/>
  <c r="BX624" i="80"/>
  <c r="BA625" i="80"/>
  <c r="BB625" i="80" s="1"/>
  <c r="CK631" i="80"/>
  <c r="CL631" i="80" s="1"/>
  <c r="AY631" i="80"/>
  <c r="AT631" i="80"/>
  <c r="BA633" i="80"/>
  <c r="BB633" i="80" s="1"/>
  <c r="BT635" i="80"/>
  <c r="BS635" i="80"/>
  <c r="BA636" i="80"/>
  <c r="BB636" i="80" s="1"/>
  <c r="BN636" i="80"/>
  <c r="BM636" i="80"/>
  <c r="BO638" i="80"/>
  <c r="BM638" i="80"/>
  <c r="BA639" i="80"/>
  <c r="BB639" i="80" s="1"/>
  <c r="BY640" i="80"/>
  <c r="BX640" i="80"/>
  <c r="BN641" i="80"/>
  <c r="BL641" i="80"/>
  <c r="CA642" i="80"/>
  <c r="BY642" i="80"/>
  <c r="CK647" i="80"/>
  <c r="CL647" i="80" s="1"/>
  <c r="AU647" i="80"/>
  <c r="AY647" i="80"/>
  <c r="CR648" i="80"/>
  <c r="CK648" i="80"/>
  <c r="CQ648" i="80" s="1"/>
  <c r="AY648" i="80"/>
  <c r="AT648" i="80"/>
  <c r="BA648" i="80"/>
  <c r="BB648" i="80" s="1"/>
  <c r="BM648" i="80"/>
  <c r="BO648" i="80"/>
  <c r="BN649" i="80"/>
  <c r="BK649" i="80"/>
  <c r="CA650" i="80"/>
  <c r="BY650" i="80"/>
  <c r="CR652" i="80"/>
  <c r="BS654" i="80"/>
  <c r="BU654" i="80"/>
  <c r="CK655" i="80"/>
  <c r="AY655" i="80"/>
  <c r="AT655" i="80"/>
  <c r="BS658" i="80"/>
  <c r="BR658" i="80"/>
  <c r="BA672" i="80"/>
  <c r="BB672" i="80" s="1"/>
  <c r="BM672" i="80"/>
  <c r="BK672" i="80"/>
  <c r="BZ672" i="80"/>
  <c r="BY672" i="80"/>
  <c r="CB672" i="80"/>
  <c r="AX676" i="80"/>
  <c r="BN677" i="80"/>
  <c r="BM677" i="80"/>
  <c r="CK680" i="80"/>
  <c r="AU680" i="80"/>
  <c r="BA680" i="80"/>
  <c r="BB680" i="80" s="1"/>
  <c r="BM680" i="80"/>
  <c r="BK680" i="80"/>
  <c r="BY680" i="80"/>
  <c r="CA680" i="80"/>
  <c r="BA681" i="80"/>
  <c r="BB681" i="80" s="1"/>
  <c r="BO682" i="80"/>
  <c r="BM682" i="80"/>
  <c r="BA683" i="80"/>
  <c r="BB683" i="80" s="1"/>
  <c r="BN685" i="80"/>
  <c r="BM685" i="80"/>
  <c r="CA686" i="80"/>
  <c r="CR686" i="80"/>
  <c r="CT686" i="80" s="1"/>
  <c r="CK688" i="80"/>
  <c r="AY688" i="80"/>
  <c r="BY688" i="80"/>
  <c r="BW688" i="80"/>
  <c r="BZ689" i="80"/>
  <c r="BY689" i="80"/>
  <c r="CB689" i="80"/>
  <c r="CK693" i="80"/>
  <c r="CM693" i="80" s="1"/>
  <c r="AT693" i="80"/>
  <c r="BA694" i="80"/>
  <c r="BB694" i="80" s="1"/>
  <c r="BR694" i="80"/>
  <c r="BQ694" i="80"/>
  <c r="CB696" i="80"/>
  <c r="BW696" i="80"/>
  <c r="CR696" i="80"/>
  <c r="CS696" i="80" s="1"/>
  <c r="AY699" i="80"/>
  <c r="AT699" i="80"/>
  <c r="CB700" i="80"/>
  <c r="BY700" i="80"/>
  <c r="CA700" i="80"/>
  <c r="AY703" i="80"/>
  <c r="AT703" i="80"/>
  <c r="AX706" i="80"/>
  <c r="AU706" i="80"/>
  <c r="CB708" i="80"/>
  <c r="CA708" i="80"/>
  <c r="BY708" i="80"/>
  <c r="BW708" i="80"/>
  <c r="DK709" i="80"/>
  <c r="DL709" i="80"/>
  <c r="BN710" i="80"/>
  <c r="BO710" i="80"/>
  <c r="BM710" i="80"/>
  <c r="BO711" i="80"/>
  <c r="BL711" i="80"/>
  <c r="BU713" i="80"/>
  <c r="BR713" i="80"/>
  <c r="CA719" i="80"/>
  <c r="CB719" i="80"/>
  <c r="BL720" i="80"/>
  <c r="BO720" i="80"/>
  <c r="BM720" i="80"/>
  <c r="CB720" i="80"/>
  <c r="CA720" i="80"/>
  <c r="BY720" i="80"/>
  <c r="CR720" i="80"/>
  <c r="CX720" i="80" s="1"/>
  <c r="BN722" i="80"/>
  <c r="BO722" i="80"/>
  <c r="BM722" i="80"/>
  <c r="BK722" i="80"/>
  <c r="EC724" i="80"/>
  <c r="ED724" i="80"/>
  <c r="CB731" i="80"/>
  <c r="BY731" i="80"/>
  <c r="BW731" i="80"/>
  <c r="CA731" i="80"/>
  <c r="CK732" i="80"/>
  <c r="AT732" i="80"/>
  <c r="AX732" i="80"/>
  <c r="CB732" i="80"/>
  <c r="BX732" i="80"/>
  <c r="BZ733" i="80"/>
  <c r="CA733" i="80"/>
  <c r="CR733" i="80"/>
  <c r="BY733" i="80"/>
  <c r="BL734" i="80"/>
  <c r="BN734" i="80"/>
  <c r="BA741" i="80"/>
  <c r="BB741" i="80" s="1"/>
  <c r="BN744" i="80"/>
  <c r="BL744" i="80"/>
  <c r="DN746" i="80"/>
  <c r="DP746" i="80" s="1"/>
  <c r="DL746" i="80"/>
  <c r="BN749" i="80"/>
  <c r="BL749" i="80"/>
  <c r="BK749" i="80"/>
  <c r="BM749" i="80"/>
  <c r="AY762" i="80"/>
  <c r="AX762" i="80"/>
  <c r="CS764" i="80"/>
  <c r="CT764" i="80"/>
  <c r="BS766" i="80"/>
  <c r="BR766" i="80"/>
  <c r="BQ766" i="80"/>
  <c r="BY768" i="80"/>
  <c r="CA768" i="80"/>
  <c r="BX768" i="80"/>
  <c r="CB768" i="80"/>
  <c r="CK771" i="80"/>
  <c r="AU771" i="80"/>
  <c r="AY771" i="80"/>
  <c r="AT771" i="80"/>
  <c r="CK772" i="80"/>
  <c r="AY772" i="80"/>
  <c r="BS774" i="80"/>
  <c r="BU774" i="80"/>
  <c r="BR774" i="80"/>
  <c r="BQ774" i="80"/>
  <c r="BS782" i="80"/>
  <c r="BR782" i="80"/>
  <c r="BU782" i="80"/>
  <c r="BQ782" i="80"/>
  <c r="CR788" i="80"/>
  <c r="BZ793" i="80"/>
  <c r="BY793" i="80"/>
  <c r="CB793" i="80"/>
  <c r="BX793" i="80"/>
  <c r="CK795" i="80"/>
  <c r="CQ795" i="80" s="1"/>
  <c r="AU795" i="80"/>
  <c r="AY795" i="80"/>
  <c r="AT795" i="80"/>
  <c r="ED809" i="80"/>
  <c r="EC809" i="80"/>
  <c r="BZ810" i="80"/>
  <c r="CR810" i="80"/>
  <c r="BY810" i="80"/>
  <c r="BX810" i="80"/>
  <c r="CB810" i="80"/>
  <c r="CT829" i="80"/>
  <c r="EF830" i="80"/>
  <c r="EI830" i="80" s="1"/>
  <c r="ED830" i="80"/>
  <c r="BM832" i="80"/>
  <c r="BN832" i="80"/>
  <c r="BK832" i="80"/>
  <c r="DK832" i="80"/>
  <c r="DM832" i="80"/>
  <c r="DM834" i="80"/>
  <c r="DN834" i="80"/>
  <c r="DQ834" i="80" s="1"/>
  <c r="DL834" i="80"/>
  <c r="DK834" i="80"/>
  <c r="BN839" i="80"/>
  <c r="BM839" i="80"/>
  <c r="BK839" i="80"/>
  <c r="BO839" i="80"/>
  <c r="CK842" i="80"/>
  <c r="AX842" i="80"/>
  <c r="AT842" i="80"/>
  <c r="AY844" i="80"/>
  <c r="AT844" i="80"/>
  <c r="AX844" i="80"/>
  <c r="DK846" i="80"/>
  <c r="DL846" i="80"/>
  <c r="EE806" i="80"/>
  <c r="ED806" i="80"/>
  <c r="EC806" i="80"/>
  <c r="CK810" i="80"/>
  <c r="AW810" i="80"/>
  <c r="CD810" i="80"/>
  <c r="CJ810" i="80" s="1"/>
  <c r="DL818" i="80"/>
  <c r="DK818" i="80"/>
  <c r="AY819" i="80"/>
  <c r="AT819" i="80"/>
  <c r="AX819" i="80"/>
  <c r="EE821" i="80"/>
  <c r="ED821" i="80"/>
  <c r="EC821" i="80"/>
  <c r="AX851" i="80"/>
  <c r="AY851" i="80"/>
  <c r="AU851" i="80"/>
  <c r="BA547" i="80"/>
  <c r="BB547" i="80" s="1"/>
  <c r="CA547" i="80"/>
  <c r="BU549" i="80"/>
  <c r="AX550" i="80"/>
  <c r="BO551" i="80"/>
  <c r="BA555" i="80"/>
  <c r="BB555" i="80" s="1"/>
  <c r="CA555" i="80"/>
  <c r="BU557" i="80"/>
  <c r="AX558" i="80"/>
  <c r="BO559" i="80"/>
  <c r="BA563" i="80"/>
  <c r="BB563" i="80" s="1"/>
  <c r="CA563" i="80"/>
  <c r="BU565" i="80"/>
  <c r="AX566" i="80"/>
  <c r="BO567" i="80"/>
  <c r="BA571" i="80"/>
  <c r="BB571" i="80" s="1"/>
  <c r="CA571" i="80"/>
  <c r="BU573" i="80"/>
  <c r="AX574" i="80"/>
  <c r="BO575" i="80"/>
  <c r="BA579" i="80"/>
  <c r="BB579" i="80" s="1"/>
  <c r="CA579" i="80"/>
  <c r="BU581" i="80"/>
  <c r="AX582" i="80"/>
  <c r="BO583" i="80"/>
  <c r="BA587" i="80"/>
  <c r="BB587" i="80" s="1"/>
  <c r="CA587" i="80"/>
  <c r="BU589" i="80"/>
  <c r="AX590" i="80"/>
  <c r="BO591" i="80"/>
  <c r="CR592" i="80"/>
  <c r="BA593" i="80"/>
  <c r="BB593" i="80" s="1"/>
  <c r="BA595" i="80"/>
  <c r="BB595" i="80" s="1"/>
  <c r="CA595" i="80"/>
  <c r="BO599" i="80"/>
  <c r="CR600" i="80"/>
  <c r="CT600" i="80" s="1"/>
  <c r="BA601" i="80"/>
  <c r="BB601" i="80" s="1"/>
  <c r="CR606" i="80"/>
  <c r="CR608" i="80"/>
  <c r="CT608" i="80" s="1"/>
  <c r="BA609" i="80"/>
  <c r="BB609" i="80" s="1"/>
  <c r="AX615" i="80"/>
  <c r="CR616" i="80"/>
  <c r="BA620" i="80"/>
  <c r="BB620" i="80" s="1"/>
  <c r="CR624" i="80"/>
  <c r="CS624" i="80" s="1"/>
  <c r="BA624" i="80"/>
  <c r="BB624" i="80" s="1"/>
  <c r="BO625" i="80"/>
  <c r="AX627" i="80"/>
  <c r="CA629" i="80"/>
  <c r="CB632" i="80"/>
  <c r="CA636" i="80"/>
  <c r="BA637" i="80"/>
  <c r="BB637" i="80" s="1"/>
  <c r="CR640" i="80"/>
  <c r="CS640" i="80" s="1"/>
  <c r="BA640" i="80"/>
  <c r="BB640" i="80" s="1"/>
  <c r="AX644" i="80"/>
  <c r="CB644" i="80"/>
  <c r="BO645" i="80"/>
  <c r="BA647" i="80"/>
  <c r="BB647" i="80" s="1"/>
  <c r="CA656" i="80"/>
  <c r="BA657" i="80"/>
  <c r="BB657" i="80" s="1"/>
  <c r="AX659" i="80"/>
  <c r="BA660" i="80"/>
  <c r="BB660" i="80" s="1"/>
  <c r="BA661" i="80"/>
  <c r="BB661" i="80" s="1"/>
  <c r="CA661" i="80"/>
  <c r="AX663" i="80"/>
  <c r="BA665" i="80"/>
  <c r="BB665" i="80" s="1"/>
  <c r="CA665" i="80"/>
  <c r="AX667" i="80"/>
  <c r="CR669" i="80"/>
  <c r="BA671" i="80"/>
  <c r="BB671" i="80" s="1"/>
  <c r="CB673" i="80"/>
  <c r="BA675" i="80"/>
  <c r="BB675" i="80" s="1"/>
  <c r="CR676" i="80"/>
  <c r="CT676" i="80" s="1"/>
  <c r="CA684" i="80"/>
  <c r="BA685" i="80"/>
  <c r="BB685" i="80" s="1"/>
  <c r="AX687" i="80"/>
  <c r="CR690" i="80"/>
  <c r="CT690" i="80" s="1"/>
  <c r="BA697" i="80"/>
  <c r="BB697" i="80" s="1"/>
  <c r="BL700" i="80"/>
  <c r="BM700" i="80"/>
  <c r="BA702" i="80"/>
  <c r="BB702" i="80" s="1"/>
  <c r="BN702" i="80"/>
  <c r="BK702" i="80"/>
  <c r="CA703" i="80"/>
  <c r="BX703" i="80"/>
  <c r="BA706" i="80"/>
  <c r="BB706" i="80" s="1"/>
  <c r="BN706" i="80"/>
  <c r="BK706" i="80"/>
  <c r="CA707" i="80"/>
  <c r="BX707" i="80"/>
  <c r="BT712" i="80"/>
  <c r="BU712" i="80"/>
  <c r="BS712" i="80"/>
  <c r="DK713" i="80"/>
  <c r="DL713" i="80"/>
  <c r="AX714" i="80"/>
  <c r="AU714" i="80"/>
  <c r="BT716" i="80"/>
  <c r="BU716" i="80"/>
  <c r="BS716" i="80"/>
  <c r="DK717" i="80"/>
  <c r="DL717" i="80"/>
  <c r="AX718" i="80"/>
  <c r="AU718" i="80"/>
  <c r="BT720" i="80"/>
  <c r="BU720" i="80"/>
  <c r="BS720" i="80"/>
  <c r="DK721" i="80"/>
  <c r="DL721" i="80"/>
  <c r="BO723" i="80"/>
  <c r="BL723" i="80"/>
  <c r="CS726" i="80"/>
  <c r="CT726" i="80"/>
  <c r="BT727" i="80"/>
  <c r="BS727" i="80"/>
  <c r="BQ727" i="80"/>
  <c r="EE728" i="80"/>
  <c r="EC728" i="80"/>
  <c r="BN729" i="80"/>
  <c r="BO729" i="80"/>
  <c r="BM729" i="80"/>
  <c r="BZ729" i="80"/>
  <c r="CA729" i="80"/>
  <c r="BY729" i="80"/>
  <c r="AY730" i="80"/>
  <c r="AT730" i="80"/>
  <c r="BN735" i="80"/>
  <c r="BM735" i="80"/>
  <c r="BL735" i="80"/>
  <c r="BT738" i="80"/>
  <c r="BR738" i="80"/>
  <c r="AY742" i="80"/>
  <c r="AT742" i="80"/>
  <c r="CK751" i="80"/>
  <c r="CQ751" i="80" s="1"/>
  <c r="AY751" i="80"/>
  <c r="BN751" i="80"/>
  <c r="BL751" i="80"/>
  <c r="BK751" i="80"/>
  <c r="BN753" i="80"/>
  <c r="BL753" i="80"/>
  <c r="BK753" i="80"/>
  <c r="AY754" i="80"/>
  <c r="AX754" i="80"/>
  <c r="BA756" i="80"/>
  <c r="BB756" i="80" s="1"/>
  <c r="CK759" i="80"/>
  <c r="AU759" i="80"/>
  <c r="CK765" i="80"/>
  <c r="AW765" i="80"/>
  <c r="BZ769" i="80"/>
  <c r="CB769" i="80"/>
  <c r="BY769" i="80"/>
  <c r="BA772" i="80"/>
  <c r="BB772" i="80" s="1"/>
  <c r="BN772" i="80"/>
  <c r="BM772" i="80"/>
  <c r="BL772" i="80"/>
  <c r="BN773" i="80"/>
  <c r="BM773" i="80"/>
  <c r="BL773" i="80"/>
  <c r="CK780" i="80"/>
  <c r="AU780" i="80"/>
  <c r="BO786" i="80"/>
  <c r="BM786" i="80"/>
  <c r="CK788" i="80"/>
  <c r="AY788" i="80"/>
  <c r="AU788" i="80"/>
  <c r="CK792" i="80"/>
  <c r="CM792" i="80" s="1"/>
  <c r="AU792" i="80"/>
  <c r="AY792" i="80"/>
  <c r="AT792" i="80"/>
  <c r="BN793" i="80"/>
  <c r="BM793" i="80"/>
  <c r="BL793" i="80"/>
  <c r="BK793" i="80"/>
  <c r="EE793" i="80"/>
  <c r="ED793" i="80"/>
  <c r="EC793" i="80"/>
  <c r="CK796" i="80"/>
  <c r="AU796" i="80"/>
  <c r="EE797" i="80"/>
  <c r="ED797" i="80"/>
  <c r="BS798" i="80"/>
  <c r="BQ798" i="80"/>
  <c r="BU798" i="80"/>
  <c r="CX805" i="80"/>
  <c r="BZ806" i="80"/>
  <c r="CR806" i="80"/>
  <c r="CX806" i="80" s="1"/>
  <c r="BY806" i="80"/>
  <c r="BX806" i="80"/>
  <c r="CA806" i="80"/>
  <c r="BW806" i="80"/>
  <c r="CB812" i="80"/>
  <c r="CA812" i="80"/>
  <c r="BY813" i="80"/>
  <c r="BX813" i="80"/>
  <c r="BW813" i="80"/>
  <c r="CB813" i="80"/>
  <c r="CA813" i="80"/>
  <c r="AY815" i="80"/>
  <c r="AT815" i="80"/>
  <c r="AX815" i="80"/>
  <c r="CK817" i="80"/>
  <c r="AU817" i="80"/>
  <c r="AY817" i="80"/>
  <c r="BY817" i="80"/>
  <c r="CA817" i="80"/>
  <c r="BX817" i="80"/>
  <c r="CB817" i="80"/>
  <c r="BW817" i="80"/>
  <c r="CK820" i="80"/>
  <c r="AU820" i="80"/>
  <c r="AT820" i="80"/>
  <c r="AX820" i="80"/>
  <c r="CB823" i="80"/>
  <c r="CA823" i="80"/>
  <c r="BW823" i="80"/>
  <c r="DM830" i="80"/>
  <c r="DL830" i="80"/>
  <c r="ED832" i="80"/>
  <c r="EE832" i="80"/>
  <c r="EE833" i="80"/>
  <c r="EF833" i="80"/>
  <c r="EC833" i="80"/>
  <c r="CB849" i="80"/>
  <c r="BY849" i="80"/>
  <c r="BX849" i="80"/>
  <c r="CA849" i="80"/>
  <c r="BW849" i="80"/>
  <c r="CR849" i="80"/>
  <c r="BM860" i="80"/>
  <c r="BN860" i="80"/>
  <c r="BL860" i="80"/>
  <c r="BK860" i="80"/>
  <c r="BA712" i="80"/>
  <c r="BB712" i="80" s="1"/>
  <c r="BO714" i="80"/>
  <c r="BA716" i="80"/>
  <c r="BB716" i="80" s="1"/>
  <c r="BO718" i="80"/>
  <c r="BA720" i="80"/>
  <c r="BB720" i="80" s="1"/>
  <c r="AY722" i="80"/>
  <c r="AX723" i="80"/>
  <c r="BA724" i="80"/>
  <c r="BB724" i="80" s="1"/>
  <c r="BO726" i="80"/>
  <c r="BU726" i="80"/>
  <c r="BY726" i="80"/>
  <c r="CL728" i="80"/>
  <c r="BA729" i="80"/>
  <c r="BB729" i="80" s="1"/>
  <c r="BO733" i="80"/>
  <c r="BS733" i="80"/>
  <c r="AX736" i="80"/>
  <c r="BO737" i="80"/>
  <c r="BU737" i="80"/>
  <c r="CA737" i="80"/>
  <c r="CA739" i="80"/>
  <c r="BA740" i="80"/>
  <c r="BB740" i="80" s="1"/>
  <c r="BO741" i="80"/>
  <c r="BU741" i="80"/>
  <c r="CA741" i="80"/>
  <c r="BO743" i="80"/>
  <c r="BU743" i="80"/>
  <c r="CA743" i="80"/>
  <c r="BA744" i="80"/>
  <c r="BB744" i="80" s="1"/>
  <c r="BO745" i="80"/>
  <c r="BU745" i="80"/>
  <c r="CA745" i="80"/>
  <c r="BA748" i="80"/>
  <c r="BB748" i="80" s="1"/>
  <c r="CA749" i="80"/>
  <c r="CA751" i="80"/>
  <c r="BA752" i="80"/>
  <c r="BB752" i="80" s="1"/>
  <c r="CR753" i="80"/>
  <c r="CT753" i="80" s="1"/>
  <c r="BA755" i="80"/>
  <c r="BB755" i="80" s="1"/>
  <c r="CR755" i="80"/>
  <c r="CS755" i="80" s="1"/>
  <c r="CR757" i="80"/>
  <c r="CT757" i="80" s="1"/>
  <c r="BA759" i="80"/>
  <c r="BB759" i="80" s="1"/>
  <c r="CR759" i="80"/>
  <c r="CR761" i="80"/>
  <c r="CT761" i="80" s="1"/>
  <c r="AY763" i="80"/>
  <c r="CB764" i="80"/>
  <c r="CA765" i="80"/>
  <c r="BA768" i="80"/>
  <c r="BB768" i="80" s="1"/>
  <c r="BU770" i="80"/>
  <c r="BU771" i="80"/>
  <c r="AX775" i="80"/>
  <c r="AY776" i="80"/>
  <c r="CR777" i="80"/>
  <c r="BA779" i="80"/>
  <c r="BB779" i="80" s="1"/>
  <c r="BT783" i="80"/>
  <c r="BR783" i="80"/>
  <c r="BM784" i="80"/>
  <c r="BO784" i="80"/>
  <c r="BN785" i="80"/>
  <c r="BK785" i="80"/>
  <c r="CA786" i="80"/>
  <c r="BY786" i="80"/>
  <c r="BO790" i="80"/>
  <c r="BM790" i="80"/>
  <c r="BU792" i="80"/>
  <c r="BS792" i="80"/>
  <c r="BS794" i="80"/>
  <c r="BU794" i="80"/>
  <c r="BZ797" i="80"/>
  <c r="BY797" i="80"/>
  <c r="BL799" i="80"/>
  <c r="BN799" i="80"/>
  <c r="BA801" i="80"/>
  <c r="BB801" i="80" s="1"/>
  <c r="BM801" i="80"/>
  <c r="BO801" i="80"/>
  <c r="BL801" i="80"/>
  <c r="BT802" i="80"/>
  <c r="BQ802" i="80"/>
  <c r="BS803" i="80"/>
  <c r="BU803" i="80"/>
  <c r="BR803" i="80"/>
  <c r="BY805" i="80"/>
  <c r="BX805" i="80"/>
  <c r="BW805" i="80"/>
  <c r="CK808" i="80"/>
  <c r="AU808" i="80"/>
  <c r="AY808" i="80"/>
  <c r="AT808" i="80"/>
  <c r="CB808" i="80"/>
  <c r="CA808" i="80"/>
  <c r="BW808" i="80"/>
  <c r="BM809" i="80"/>
  <c r="BL809" i="80"/>
  <c r="BK809" i="80"/>
  <c r="BT812" i="80"/>
  <c r="BS812" i="80"/>
  <c r="BR812" i="80"/>
  <c r="BM813" i="80"/>
  <c r="BO813" i="80"/>
  <c r="BL813" i="80"/>
  <c r="BN818" i="80"/>
  <c r="BM818" i="80"/>
  <c r="BL818" i="80"/>
  <c r="BY824" i="80"/>
  <c r="CB824" i="80"/>
  <c r="BX824" i="80"/>
  <c r="BR825" i="80"/>
  <c r="BS825" i="80"/>
  <c r="BQ825" i="80"/>
  <c r="BU825" i="80"/>
  <c r="BT827" i="80"/>
  <c r="BS827" i="80"/>
  <c r="BR827" i="80"/>
  <c r="BU827" i="80"/>
  <c r="BQ827" i="80"/>
  <c r="BN833" i="80"/>
  <c r="BM833" i="80"/>
  <c r="BL833" i="80"/>
  <c r="BO833" i="80"/>
  <c r="BZ833" i="80"/>
  <c r="BX833" i="80"/>
  <c r="CB833" i="80"/>
  <c r="BW833" i="80"/>
  <c r="CA833" i="80"/>
  <c r="BY833" i="80"/>
  <c r="BZ843" i="80"/>
  <c r="BY843" i="80"/>
  <c r="BW843" i="80"/>
  <c r="CR843" i="80"/>
  <c r="CA843" i="80"/>
  <c r="BZ847" i="80"/>
  <c r="BY847" i="80"/>
  <c r="BX847" i="80"/>
  <c r="CA847" i="80"/>
  <c r="BW847" i="80"/>
  <c r="AY848" i="80"/>
  <c r="AT848" i="80"/>
  <c r="AX848" i="80"/>
  <c r="CK850" i="80"/>
  <c r="AX850" i="80"/>
  <c r="AT850" i="80"/>
  <c r="AY852" i="80"/>
  <c r="AT852" i="80"/>
  <c r="AX852" i="80"/>
  <c r="CA852" i="80"/>
  <c r="CB852" i="80"/>
  <c r="BX852" i="80"/>
  <c r="EE861" i="80"/>
  <c r="EF861" i="80"/>
  <c r="EC861" i="80"/>
  <c r="AW874" i="80"/>
  <c r="CK874" i="80"/>
  <c r="CM874" i="80" s="1"/>
  <c r="AT874" i="80"/>
  <c r="CA877" i="80"/>
  <c r="BY877" i="80"/>
  <c r="CR877" i="80"/>
  <c r="CS877" i="80" s="1"/>
  <c r="BX877" i="80"/>
  <c r="CB877" i="80"/>
  <c r="CR705" i="80"/>
  <c r="BU708" i="80"/>
  <c r="AT709" i="80"/>
  <c r="BA711" i="80"/>
  <c r="BB711" i="80" s="1"/>
  <c r="AT713" i="80"/>
  <c r="BK714" i="80"/>
  <c r="CA714" i="80"/>
  <c r="BA715" i="80"/>
  <c r="BB715" i="80" s="1"/>
  <c r="AT717" i="80"/>
  <c r="BK718" i="80"/>
  <c r="CA718" i="80"/>
  <c r="BA719" i="80"/>
  <c r="BB719" i="80" s="1"/>
  <c r="AT721" i="80"/>
  <c r="BA723" i="80"/>
  <c r="BB723" i="80" s="1"/>
  <c r="AT725" i="80"/>
  <c r="CA726" i="80"/>
  <c r="AT728" i="80"/>
  <c r="CQ728" i="80"/>
  <c r="BU733" i="80"/>
  <c r="BA736" i="80"/>
  <c r="BB736" i="80" s="1"/>
  <c r="BL736" i="80"/>
  <c r="BX736" i="80"/>
  <c r="CR737" i="80"/>
  <c r="CT737" i="80" s="1"/>
  <c r="BK739" i="80"/>
  <c r="BQ739" i="80"/>
  <c r="BW739" i="80"/>
  <c r="CR739" i="80"/>
  <c r="AT740" i="80"/>
  <c r="CR741" i="80"/>
  <c r="CT741" i="80" s="1"/>
  <c r="CR743" i="80"/>
  <c r="CS743" i="80" s="1"/>
  <c r="AT744" i="80"/>
  <c r="CR745" i="80"/>
  <c r="CT745" i="80" s="1"/>
  <c r="BA747" i="80"/>
  <c r="BB747" i="80" s="1"/>
  <c r="AU747" i="80"/>
  <c r="CR747" i="80"/>
  <c r="AT748" i="80"/>
  <c r="BQ749" i="80"/>
  <c r="BW749" i="80"/>
  <c r="CR749" i="80"/>
  <c r="CT749" i="80" s="1"/>
  <c r="BA751" i="80"/>
  <c r="BB751" i="80" s="1"/>
  <c r="BQ751" i="80"/>
  <c r="BW751" i="80"/>
  <c r="CR751" i="80"/>
  <c r="AT752" i="80"/>
  <c r="BQ753" i="80"/>
  <c r="BW753" i="80"/>
  <c r="BA754" i="80"/>
  <c r="BB754" i="80" s="1"/>
  <c r="BK755" i="80"/>
  <c r="BQ755" i="80"/>
  <c r="BW755" i="80"/>
  <c r="BX756" i="80"/>
  <c r="BK757" i="80"/>
  <c r="BQ757" i="80"/>
  <c r="BW757" i="80"/>
  <c r="BA758" i="80"/>
  <c r="BB758" i="80" s="1"/>
  <c r="BK759" i="80"/>
  <c r="BQ759" i="80"/>
  <c r="BW759" i="80"/>
  <c r="BA762" i="80"/>
  <c r="BB762" i="80" s="1"/>
  <c r="BW764" i="80"/>
  <c r="BW765" i="80"/>
  <c r="CB765" i="80"/>
  <c r="AX767" i="80"/>
  <c r="AU768" i="80"/>
  <c r="BK768" i="80"/>
  <c r="BT768" i="80"/>
  <c r="BQ771" i="80"/>
  <c r="CA772" i="80"/>
  <c r="BA773" i="80"/>
  <c r="BB773" i="80" s="1"/>
  <c r="BM774" i="80"/>
  <c r="AT775" i="80"/>
  <c r="AY775" i="80"/>
  <c r="CR776" i="80"/>
  <c r="BA776" i="80"/>
  <c r="BB776" i="80" s="1"/>
  <c r="BL777" i="80"/>
  <c r="BX777" i="80"/>
  <c r="BQ778" i="80"/>
  <c r="BY778" i="80"/>
  <c r="CB780" i="80"/>
  <c r="BN781" i="80"/>
  <c r="BL781" i="80"/>
  <c r="EC781" i="80"/>
  <c r="CA782" i="80"/>
  <c r="CR782" i="80"/>
  <c r="CT782" i="80" s="1"/>
  <c r="BS783" i="80"/>
  <c r="CK784" i="80"/>
  <c r="CL784" i="80" s="1"/>
  <c r="AY784" i="80"/>
  <c r="BK784" i="80"/>
  <c r="BY784" i="80"/>
  <c r="BW784" i="80"/>
  <c r="BL785" i="80"/>
  <c r="BZ785" i="80"/>
  <c r="BY785" i="80"/>
  <c r="CB785" i="80"/>
  <c r="BS786" i="80"/>
  <c r="BQ786" i="80"/>
  <c r="BS790" i="80"/>
  <c r="BU790" i="80"/>
  <c r="BY790" i="80"/>
  <c r="BT791" i="80"/>
  <c r="BS791" i="80"/>
  <c r="BA792" i="80"/>
  <c r="BB792" i="80" s="1"/>
  <c r="BM792" i="80"/>
  <c r="BK792" i="80"/>
  <c r="BY792" i="80"/>
  <c r="CA792" i="80"/>
  <c r="BA793" i="80"/>
  <c r="BB793" i="80" s="1"/>
  <c r="BQ794" i="80"/>
  <c r="BA795" i="80"/>
  <c r="BB795" i="80" s="1"/>
  <c r="BN797" i="80"/>
  <c r="BM797" i="80"/>
  <c r="AW799" i="80"/>
  <c r="CK799" i="80"/>
  <c r="AU799" i="80"/>
  <c r="AY799" i="80"/>
  <c r="CK801" i="80"/>
  <c r="CL801" i="80" s="1"/>
  <c r="AY801" i="80"/>
  <c r="BN802" i="80"/>
  <c r="BM802" i="80"/>
  <c r="BL802" i="80"/>
  <c r="BZ802" i="80"/>
  <c r="BY802" i="80"/>
  <c r="CR802" i="80"/>
  <c r="BX802" i="80"/>
  <c r="EC802" i="80"/>
  <c r="CK803" i="80"/>
  <c r="CQ803" i="80" s="1"/>
  <c r="AW803" i="80"/>
  <c r="BQ803" i="80"/>
  <c r="CK804" i="80"/>
  <c r="CQ804" i="80" s="1"/>
  <c r="AU804" i="80"/>
  <c r="AY804" i="80"/>
  <c r="AT804" i="80"/>
  <c r="BM805" i="80"/>
  <c r="BO805" i="80"/>
  <c r="BL805" i="80"/>
  <c r="CA805" i="80"/>
  <c r="BO809" i="80"/>
  <c r="DL810" i="80"/>
  <c r="DK810" i="80"/>
  <c r="BQ812" i="80"/>
  <c r="CR813" i="80"/>
  <c r="CX813" i="80" s="1"/>
  <c r="BK813" i="80"/>
  <c r="CD814" i="80"/>
  <c r="CK814" i="80"/>
  <c r="DK814" i="80"/>
  <c r="ED817" i="80"/>
  <c r="EC817" i="80"/>
  <c r="BL823" i="80"/>
  <c r="BO823" i="80"/>
  <c r="DM826" i="80"/>
  <c r="DL826" i="80"/>
  <c r="CB827" i="80"/>
  <c r="BY827" i="80"/>
  <c r="BW827" i="80"/>
  <c r="CR827" i="80"/>
  <c r="CD841" i="80"/>
  <c r="AU841" i="80"/>
  <c r="CK841" i="80"/>
  <c r="CL841" i="80" s="1"/>
  <c r="AW841" i="80"/>
  <c r="BN843" i="80"/>
  <c r="BM843" i="80"/>
  <c r="BK843" i="80"/>
  <c r="BO843" i="80"/>
  <c r="CR847" i="80"/>
  <c r="EC849" i="80"/>
  <c r="ED849" i="80"/>
  <c r="BZ851" i="80"/>
  <c r="BY851" i="80"/>
  <c r="BW851" i="80"/>
  <c r="CR851" i="80"/>
  <c r="CX851" i="80" s="1"/>
  <c r="CA851" i="80"/>
  <c r="BS856" i="80"/>
  <c r="BT856" i="80"/>
  <c r="BR856" i="80"/>
  <c r="AX858" i="80"/>
  <c r="CK858" i="80"/>
  <c r="BZ866" i="80"/>
  <c r="BY866" i="80"/>
  <c r="EF869" i="80"/>
  <c r="ED869" i="80"/>
  <c r="EC869" i="80"/>
  <c r="BA805" i="80"/>
  <c r="BB805" i="80" s="1"/>
  <c r="BO806" i="80"/>
  <c r="BA808" i="80"/>
  <c r="BB808" i="80" s="1"/>
  <c r="BA813" i="80"/>
  <c r="BB813" i="80" s="1"/>
  <c r="BO814" i="80"/>
  <c r="BZ814" i="80"/>
  <c r="CB814" i="80"/>
  <c r="CA814" i="80"/>
  <c r="BL816" i="80"/>
  <c r="BO816" i="80"/>
  <c r="BK816" i="80"/>
  <c r="BR818" i="80"/>
  <c r="BU818" i="80"/>
  <c r="BT819" i="80"/>
  <c r="BS819" i="80"/>
  <c r="BR819" i="80"/>
  <c r="BN825" i="80"/>
  <c r="BM825" i="80"/>
  <c r="BL825" i="80"/>
  <c r="BT831" i="80"/>
  <c r="BS831" i="80"/>
  <c r="BR831" i="80"/>
  <c r="CD834" i="80"/>
  <c r="AT834" i="80"/>
  <c r="BT845" i="80"/>
  <c r="BU845" i="80"/>
  <c r="BS845" i="80"/>
  <c r="CA848" i="80"/>
  <c r="CB848" i="80"/>
  <c r="BT855" i="80"/>
  <c r="BS855" i="80"/>
  <c r="BR855" i="80"/>
  <c r="CK856" i="80"/>
  <c r="AT856" i="80"/>
  <c r="BY856" i="80"/>
  <c r="CB856" i="80"/>
  <c r="BZ856" i="80"/>
  <c r="BT863" i="80"/>
  <c r="BS863" i="80"/>
  <c r="BR863" i="80"/>
  <c r="BU863" i="80"/>
  <c r="BT870" i="80"/>
  <c r="BS870" i="80"/>
  <c r="BR870" i="80"/>
  <c r="BU870" i="80"/>
  <c r="BQ870" i="80"/>
  <c r="CK885" i="80"/>
  <c r="CQ885" i="80" s="1"/>
  <c r="AU885" i="80"/>
  <c r="AY885" i="80"/>
  <c r="CD885" i="80"/>
  <c r="BA781" i="80"/>
  <c r="BB781" i="80" s="1"/>
  <c r="CA781" i="80"/>
  <c r="AX783" i="80"/>
  <c r="AX787" i="80"/>
  <c r="CB789" i="80"/>
  <c r="BA791" i="80"/>
  <c r="BB791" i="80" s="1"/>
  <c r="CR792" i="80"/>
  <c r="CT792" i="80" s="1"/>
  <c r="BU795" i="80"/>
  <c r="CR796" i="80"/>
  <c r="BA797" i="80"/>
  <c r="BB797" i="80" s="1"/>
  <c r="AX800" i="80"/>
  <c r="BR800" i="80"/>
  <c r="BZ804" i="80"/>
  <c r="DM804" i="80"/>
  <c r="AU805" i="80"/>
  <c r="BK806" i="80"/>
  <c r="BR808" i="80"/>
  <c r="BA809" i="80"/>
  <c r="BB809" i="80" s="1"/>
  <c r="CB809" i="80"/>
  <c r="BQ810" i="80"/>
  <c r="BQ811" i="80"/>
  <c r="AX812" i="80"/>
  <c r="AU813" i="80"/>
  <c r="BK814" i="80"/>
  <c r="BW814" i="80"/>
  <c r="CR814" i="80"/>
  <c r="BT816" i="80"/>
  <c r="BS816" i="80"/>
  <c r="BA817" i="80"/>
  <c r="BB817" i="80" s="1"/>
  <c r="BQ818" i="80"/>
  <c r="BQ819" i="80"/>
  <c r="BA823" i="80"/>
  <c r="BB823" i="80" s="1"/>
  <c r="CR824" i="80"/>
  <c r="BK825" i="80"/>
  <c r="BZ825" i="80"/>
  <c r="CR825" i="80"/>
  <c r="CS825" i="80" s="1"/>
  <c r="BX825" i="80"/>
  <c r="CB825" i="80"/>
  <c r="BW825" i="80"/>
  <c r="BR826" i="80"/>
  <c r="BL827" i="80"/>
  <c r="BO827" i="80"/>
  <c r="BM827" i="80"/>
  <c r="CK828" i="80"/>
  <c r="AU828" i="80"/>
  <c r="AY828" i="80"/>
  <c r="BL828" i="80"/>
  <c r="BQ831" i="80"/>
  <c r="BR833" i="80"/>
  <c r="BS833" i="80"/>
  <c r="BQ833" i="80"/>
  <c r="EF834" i="80"/>
  <c r="EE834" i="80"/>
  <c r="ED834" i="80"/>
  <c r="DL836" i="80"/>
  <c r="BN837" i="80"/>
  <c r="BL837" i="80"/>
  <c r="BK837" i="80"/>
  <c r="BR839" i="80"/>
  <c r="BS839" i="80"/>
  <c r="BQ839" i="80"/>
  <c r="AY840" i="80"/>
  <c r="AX840" i="80"/>
  <c r="BR843" i="80"/>
  <c r="BS843" i="80"/>
  <c r="BQ843" i="80"/>
  <c r="BA844" i="80"/>
  <c r="BB844" i="80" s="1"/>
  <c r="BL844" i="80"/>
  <c r="BQ845" i="80"/>
  <c r="BR847" i="80"/>
  <c r="BU847" i="80"/>
  <c r="BS847" i="80"/>
  <c r="BT849" i="80"/>
  <c r="BU849" i="80"/>
  <c r="BS849" i="80"/>
  <c r="BR851" i="80"/>
  <c r="BS851" i="80"/>
  <c r="BQ851" i="80"/>
  <c r="BA852" i="80"/>
  <c r="BB852" i="80" s="1"/>
  <c r="CK854" i="80"/>
  <c r="AX854" i="80"/>
  <c r="EF866" i="80"/>
  <c r="ED866" i="80"/>
  <c r="BS869" i="80"/>
  <c r="BR869" i="80"/>
  <c r="BQ869" i="80"/>
  <c r="DM869" i="80"/>
  <c r="DL869" i="80"/>
  <c r="DK869" i="80"/>
  <c r="BZ870" i="80"/>
  <c r="BY870" i="80"/>
  <c r="BW870" i="80"/>
  <c r="DK871" i="80"/>
  <c r="DM871" i="80"/>
  <c r="DL871" i="80"/>
  <c r="BO879" i="80"/>
  <c r="BN879" i="80"/>
  <c r="CA881" i="80"/>
  <c r="BY881" i="80"/>
  <c r="BX881" i="80"/>
  <c r="CR881" i="80"/>
  <c r="BN884" i="80"/>
  <c r="BM884" i="80"/>
  <c r="BL884" i="80"/>
  <c r="BO884" i="80"/>
  <c r="BK884" i="80"/>
  <c r="BO817" i="80"/>
  <c r="CB818" i="80"/>
  <c r="CB820" i="80"/>
  <c r="BO821" i="80"/>
  <c r="CA821" i="80"/>
  <c r="BS823" i="80"/>
  <c r="AX824" i="80"/>
  <c r="BA828" i="80"/>
  <c r="BB828" i="80" s="1"/>
  <c r="BO829" i="80"/>
  <c r="BU829" i="80"/>
  <c r="BY829" i="80"/>
  <c r="AW833" i="80"/>
  <c r="BU835" i="80"/>
  <c r="CA837" i="80"/>
  <c r="BO841" i="80"/>
  <c r="BU841" i="80"/>
  <c r="CA841" i="80"/>
  <c r="BM845" i="80"/>
  <c r="BM847" i="80"/>
  <c r="BM849" i="80"/>
  <c r="BA853" i="80"/>
  <c r="BB853" i="80" s="1"/>
  <c r="CR853" i="80"/>
  <c r="CX853" i="80" s="1"/>
  <c r="CK855" i="80"/>
  <c r="CQ855" i="80" s="1"/>
  <c r="BT859" i="80"/>
  <c r="BR859" i="80"/>
  <c r="BQ859" i="80"/>
  <c r="BA861" i="80"/>
  <c r="BB861" i="80" s="1"/>
  <c r="CD861" i="80"/>
  <c r="BL863" i="80"/>
  <c r="BN863" i="80"/>
  <c r="BM863" i="80"/>
  <c r="BZ867" i="80"/>
  <c r="BY867" i="80"/>
  <c r="AX869" i="80"/>
  <c r="AW869" i="80"/>
  <c r="BM869" i="80"/>
  <c r="BL869" i="80"/>
  <c r="BZ869" i="80"/>
  <c r="BY869" i="80"/>
  <c r="BX869" i="80"/>
  <c r="CQ870" i="80"/>
  <c r="CM870" i="80"/>
  <c r="CL870" i="80"/>
  <c r="BO873" i="80"/>
  <c r="BM873" i="80"/>
  <c r="BL873" i="80"/>
  <c r="BZ880" i="80"/>
  <c r="CR880" i="80"/>
  <c r="BX880" i="80"/>
  <c r="CB880" i="80"/>
  <c r="BW880" i="80"/>
  <c r="CA880" i="80"/>
  <c r="BZ884" i="80"/>
  <c r="BY884" i="80"/>
  <c r="CR884" i="80"/>
  <c r="BX884" i="80"/>
  <c r="CA884" i="80"/>
  <c r="BW884" i="80"/>
  <c r="CB889" i="80"/>
  <c r="BY889" i="80"/>
  <c r="CR889" i="80"/>
  <c r="CT889" i="80" s="1"/>
  <c r="AX816" i="80"/>
  <c r="CR817" i="80"/>
  <c r="CX817" i="80" s="1"/>
  <c r="CR818" i="80"/>
  <c r="CS818" i="80" s="1"/>
  <c r="BW820" i="80"/>
  <c r="BK821" i="80"/>
  <c r="BW821" i="80"/>
  <c r="CB821" i="80"/>
  <c r="BQ822" i="80"/>
  <c r="BU823" i="80"/>
  <c r="AT824" i="80"/>
  <c r="AY824" i="80"/>
  <c r="CA829" i="80"/>
  <c r="AW830" i="80"/>
  <c r="BQ830" i="80"/>
  <c r="AX831" i="80"/>
  <c r="CK831" i="80"/>
  <c r="CL831" i="80" s="1"/>
  <c r="AX832" i="80"/>
  <c r="BA833" i="80"/>
  <c r="BB833" i="80" s="1"/>
  <c r="AX836" i="80"/>
  <c r="BQ837" i="80"/>
  <c r="BW837" i="80"/>
  <c r="CB837" i="80"/>
  <c r="BA843" i="80"/>
  <c r="BB843" i="80" s="1"/>
  <c r="BO845" i="80"/>
  <c r="AT846" i="80"/>
  <c r="AU847" i="80"/>
  <c r="BO847" i="80"/>
  <c r="BA849" i="80"/>
  <c r="BB849" i="80" s="1"/>
  <c r="BO849" i="80"/>
  <c r="BA851" i="80"/>
  <c r="BB851" i="80" s="1"/>
  <c r="BK853" i="80"/>
  <c r="BQ853" i="80"/>
  <c r="BW853" i="80"/>
  <c r="CR854" i="80"/>
  <c r="AX855" i="80"/>
  <c r="BM855" i="80"/>
  <c r="BS858" i="80"/>
  <c r="BT858" i="80"/>
  <c r="BQ858" i="80"/>
  <c r="BS859" i="80"/>
  <c r="BS860" i="80"/>
  <c r="BY863" i="80"/>
  <c r="BZ863" i="80"/>
  <c r="BW863" i="80"/>
  <c r="BS866" i="80"/>
  <c r="BR866" i="80"/>
  <c r="BQ866" i="80"/>
  <c r="DM866" i="80"/>
  <c r="DL866" i="80"/>
  <c r="BT867" i="80"/>
  <c r="BS867" i="80"/>
  <c r="BR867" i="80"/>
  <c r="BN869" i="80"/>
  <c r="DN870" i="80"/>
  <c r="DL870" i="80"/>
  <c r="DK870" i="80"/>
  <c r="CK871" i="80"/>
  <c r="AY871" i="80"/>
  <c r="AU871" i="80"/>
  <c r="AT871" i="80"/>
  <c r="ED871" i="80"/>
  <c r="EE871" i="80"/>
  <c r="EC871" i="80"/>
  <c r="CB884" i="80"/>
  <c r="EE886" i="80"/>
  <c r="EC886" i="80"/>
  <c r="CK890" i="80"/>
  <c r="CL890" i="80" s="1"/>
  <c r="AU890" i="80"/>
  <c r="AX890" i="80"/>
  <c r="BO857" i="80"/>
  <c r="CA857" i="80"/>
  <c r="AX860" i="80"/>
  <c r="BO861" i="80"/>
  <c r="BT861" i="80"/>
  <c r="BA862" i="80"/>
  <c r="BB862" i="80" s="1"/>
  <c r="CR862" i="80"/>
  <c r="BM865" i="80"/>
  <c r="CA865" i="80"/>
  <c r="CA868" i="80"/>
  <c r="AW870" i="80"/>
  <c r="AX870" i="80"/>
  <c r="CA873" i="80"/>
  <c r="BY873" i="80"/>
  <c r="CR873" i="80"/>
  <c r="CS873" i="80" s="1"/>
  <c r="BX873" i="80"/>
  <c r="BU875" i="80"/>
  <c r="BS875" i="80"/>
  <c r="BR875" i="80"/>
  <c r="DM875" i="80"/>
  <c r="DL875" i="80"/>
  <c r="AX876" i="80"/>
  <c r="AY876" i="80"/>
  <c r="BN876" i="80"/>
  <c r="BL876" i="80"/>
  <c r="BK876" i="80"/>
  <c r="AX880" i="80"/>
  <c r="AY880" i="80"/>
  <c r="BO881" i="80"/>
  <c r="BM881" i="80"/>
  <c r="BL881" i="80"/>
  <c r="BY885" i="80"/>
  <c r="BW885" i="80"/>
  <c r="BT889" i="80"/>
  <c r="BS889" i="80"/>
  <c r="BR889" i="80"/>
  <c r="BA891" i="80"/>
  <c r="BB891" i="80" s="1"/>
  <c r="BN891" i="80"/>
  <c r="BM891" i="80"/>
  <c r="BL891" i="80"/>
  <c r="CS891" i="80"/>
  <c r="ED898" i="80"/>
  <c r="EF898" i="80"/>
  <c r="EI898" i="80" s="1"/>
  <c r="BK857" i="80"/>
  <c r="BW857" i="80"/>
  <c r="CB857" i="80"/>
  <c r="BL858" i="80"/>
  <c r="AX859" i="80"/>
  <c r="CK859" i="80"/>
  <c r="AT860" i="80"/>
  <c r="AY860" i="80"/>
  <c r="BX860" i="80"/>
  <c r="BK861" i="80"/>
  <c r="CA861" i="80"/>
  <c r="CR861" i="80"/>
  <c r="CX861" i="80" s="1"/>
  <c r="BM862" i="80"/>
  <c r="BX862" i="80"/>
  <c r="EC862" i="80"/>
  <c r="AU863" i="80"/>
  <c r="DK863" i="80"/>
  <c r="AX864" i="80"/>
  <c r="BW864" i="80"/>
  <c r="CQ864" i="80"/>
  <c r="BO865" i="80"/>
  <c r="BW865" i="80"/>
  <c r="CB865" i="80"/>
  <c r="AX867" i="80"/>
  <c r="CK867" i="80"/>
  <c r="CB868" i="80"/>
  <c r="AT870" i="80"/>
  <c r="AY870" i="80"/>
  <c r="BN870" i="80"/>
  <c r="BN872" i="80"/>
  <c r="BL872" i="80"/>
  <c r="BK872" i="80"/>
  <c r="CS872" i="80"/>
  <c r="CX872" i="80"/>
  <c r="CT872" i="80"/>
  <c r="CB873" i="80"/>
  <c r="DK873" i="80"/>
  <c r="CA875" i="80"/>
  <c r="BZ875" i="80"/>
  <c r="AU876" i="80"/>
  <c r="BM876" i="80"/>
  <c r="BZ876" i="80"/>
  <c r="CR876" i="80"/>
  <c r="BX876" i="80"/>
  <c r="CB876" i="80"/>
  <c r="BW876" i="80"/>
  <c r="CK883" i="80"/>
  <c r="CQ883" i="80" s="1"/>
  <c r="AU883" i="80"/>
  <c r="AY883" i="80"/>
  <c r="AT883" i="80"/>
  <c r="BU883" i="80"/>
  <c r="BS883" i="80"/>
  <c r="BT885" i="80"/>
  <c r="BS885" i="80"/>
  <c r="BR885" i="80"/>
  <c r="BN887" i="80"/>
  <c r="BL887" i="80"/>
  <c r="BK887" i="80"/>
  <c r="CS887" i="80"/>
  <c r="CX887" i="80"/>
  <c r="CT887" i="80"/>
  <c r="AX891" i="80"/>
  <c r="AY891" i="80"/>
  <c r="BK891" i="80"/>
  <c r="BY872" i="80"/>
  <c r="BS874" i="80"/>
  <c r="AX875" i="80"/>
  <c r="BA877" i="80"/>
  <c r="BB877" i="80" s="1"/>
  <c r="BU878" i="80"/>
  <c r="AX879" i="80"/>
  <c r="BM880" i="80"/>
  <c r="BU882" i="80"/>
  <c r="AY884" i="80"/>
  <c r="EE884" i="80"/>
  <c r="DP885" i="80"/>
  <c r="BY887" i="80"/>
  <c r="BY891" i="80"/>
  <c r="BO892" i="80"/>
  <c r="BM892" i="80"/>
  <c r="BL892" i="80"/>
  <c r="AW896" i="80"/>
  <c r="BN896" i="80"/>
  <c r="BL896" i="80"/>
  <c r="BK896" i="80"/>
  <c r="AY897" i="80"/>
  <c r="AX897" i="80"/>
  <c r="AT897" i="80"/>
  <c r="CK903" i="80"/>
  <c r="CM903" i="80" s="1"/>
  <c r="AU903" i="80"/>
  <c r="AY903" i="80"/>
  <c r="AT903" i="80"/>
  <c r="BZ908" i="80"/>
  <c r="BY908" i="80"/>
  <c r="CR908" i="80"/>
  <c r="BX908" i="80"/>
  <c r="CB908" i="80"/>
  <c r="BW908" i="80"/>
  <c r="BA872" i="80"/>
  <c r="BB872" i="80" s="1"/>
  <c r="CA872" i="80"/>
  <c r="BU874" i="80"/>
  <c r="AT875" i="80"/>
  <c r="AY875" i="80"/>
  <c r="BQ878" i="80"/>
  <c r="AT879" i="80"/>
  <c r="AY879" i="80"/>
  <c r="BO880" i="80"/>
  <c r="BQ882" i="80"/>
  <c r="BA884" i="80"/>
  <c r="BB884" i="80" s="1"/>
  <c r="EH884" i="80"/>
  <c r="DQ885" i="80"/>
  <c r="AX886" i="80"/>
  <c r="BA887" i="80"/>
  <c r="BB887" i="80" s="1"/>
  <c r="CA887" i="80"/>
  <c r="BA888" i="80"/>
  <c r="BB888" i="80" s="1"/>
  <c r="BX888" i="80"/>
  <c r="BM889" i="80"/>
  <c r="CA891" i="80"/>
  <c r="BU894" i="80"/>
  <c r="BS894" i="80"/>
  <c r="BR894" i="80"/>
  <c r="BZ895" i="80"/>
  <c r="CR895" i="80"/>
  <c r="BX895" i="80"/>
  <c r="CB895" i="80"/>
  <c r="BW895" i="80"/>
  <c r="CD896" i="80"/>
  <c r="BA899" i="80"/>
  <c r="BB899" i="80" s="1"/>
  <c r="DK903" i="80"/>
  <c r="DL903" i="80"/>
  <c r="CX904" i="80"/>
  <c r="EE904" i="80"/>
  <c r="EC904" i="80"/>
  <c r="AW909" i="80"/>
  <c r="BL909" i="80"/>
  <c r="BN909" i="80"/>
  <c r="BM909" i="80"/>
  <c r="BK909" i="80"/>
  <c r="CR892" i="80"/>
  <c r="CS892" i="80" s="1"/>
  <c r="BU893" i="80"/>
  <c r="AX894" i="80"/>
  <c r="BA895" i="80"/>
  <c r="BB895" i="80" s="1"/>
  <c r="BO895" i="80"/>
  <c r="CA896" i="80"/>
  <c r="BO898" i="80"/>
  <c r="BA900" i="80"/>
  <c r="BB900" i="80" s="1"/>
  <c r="BM900" i="80"/>
  <c r="BS900" i="80"/>
  <c r="BY900" i="80"/>
  <c r="BA901" i="80"/>
  <c r="BB901" i="80" s="1"/>
  <c r="CA904" i="80"/>
  <c r="BY906" i="80"/>
  <c r="CR906" i="80"/>
  <c r="CT906" i="80" s="1"/>
  <c r="AX907" i="80"/>
  <c r="BL908" i="80"/>
  <c r="AX910" i="80"/>
  <c r="BZ910" i="80"/>
  <c r="AY911" i="80"/>
  <c r="CA911" i="80"/>
  <c r="BA892" i="80"/>
  <c r="BB892" i="80" s="1"/>
  <c r="BX892" i="80"/>
  <c r="BQ893" i="80"/>
  <c r="AT894" i="80"/>
  <c r="AY894" i="80"/>
  <c r="AU895" i="80"/>
  <c r="BK895" i="80"/>
  <c r="BQ896" i="80"/>
  <c r="BW896" i="80"/>
  <c r="CB896" i="80"/>
  <c r="AW898" i="80"/>
  <c r="BK898" i="80"/>
  <c r="CA898" i="80"/>
  <c r="AU900" i="80"/>
  <c r="BO900" i="80"/>
  <c r="BU900" i="80"/>
  <c r="CA900" i="80"/>
  <c r="AT901" i="80"/>
  <c r="CR902" i="80"/>
  <c r="BR903" i="80"/>
  <c r="AU904" i="80"/>
  <c r="BW904" i="80"/>
  <c r="CB904" i="80"/>
  <c r="BA905" i="80"/>
  <c r="BB905" i="80" s="1"/>
  <c r="BX905" i="80"/>
  <c r="AW906" i="80"/>
  <c r="BU906" i="80"/>
  <c r="CA906" i="80"/>
  <c r="AT907" i="80"/>
  <c r="AY907" i="80"/>
  <c r="AU908" i="80"/>
  <c r="BM908" i="80"/>
  <c r="AT910" i="80"/>
  <c r="AY910" i="80"/>
  <c r="BA911" i="80"/>
  <c r="BB911" i="80" s="1"/>
  <c r="BO911" i="80"/>
  <c r="BW911" i="80"/>
  <c r="CB911" i="80"/>
  <c r="V949" i="80"/>
  <c r="BO908" i="80"/>
  <c r="DN17" i="80"/>
  <c r="DK17" i="80"/>
  <c r="DM17" i="80"/>
  <c r="DL17" i="80"/>
  <c r="CL18" i="80"/>
  <c r="CQ18" i="80"/>
  <c r="CM18" i="80"/>
  <c r="CM20" i="80"/>
  <c r="CL20" i="80"/>
  <c r="CQ20" i="80"/>
  <c r="CQ34" i="80"/>
  <c r="CL34" i="80"/>
  <c r="CM34" i="80"/>
  <c r="CE44" i="80"/>
  <c r="CJ44" i="80"/>
  <c r="CF44" i="80"/>
  <c r="CJ62" i="80"/>
  <c r="CF62" i="80"/>
  <c r="CE62" i="80"/>
  <c r="CJ66" i="80"/>
  <c r="CF66" i="80"/>
  <c r="CE66" i="80"/>
  <c r="CJ82" i="80"/>
  <c r="CF82" i="80"/>
  <c r="CE82" i="80"/>
  <c r="CQ4" i="80"/>
  <c r="CL4" i="80"/>
  <c r="CM4" i="80"/>
  <c r="DN11" i="80"/>
  <c r="DK11" i="80"/>
  <c r="DM11" i="80"/>
  <c r="DL11" i="80"/>
  <c r="EF13" i="80"/>
  <c r="EC13" i="80"/>
  <c r="EE13" i="80"/>
  <c r="ED13" i="80"/>
  <c r="ED14" i="80"/>
  <c r="EE14" i="80"/>
  <c r="EC14" i="80"/>
  <c r="EF14" i="80"/>
  <c r="CM16" i="80"/>
  <c r="CL16" i="80"/>
  <c r="CQ16" i="80"/>
  <c r="CJ70" i="80"/>
  <c r="CF70" i="80"/>
  <c r="CE70" i="80"/>
  <c r="CJ86" i="80"/>
  <c r="CF86" i="80"/>
  <c r="CE86" i="80"/>
  <c r="DL5" i="80"/>
  <c r="DK5" i="80"/>
  <c r="DN5" i="80"/>
  <c r="DM5" i="80"/>
  <c r="EF10" i="80"/>
  <c r="EC10" i="80"/>
  <c r="EE10" i="80"/>
  <c r="ED10" i="80"/>
  <c r="CS8" i="80"/>
  <c r="CX8" i="80"/>
  <c r="CT8" i="80"/>
  <c r="ED8" i="80"/>
  <c r="EC8" i="80"/>
  <c r="EE8" i="80"/>
  <c r="EF8" i="80"/>
  <c r="DL9" i="80"/>
  <c r="DK9" i="80"/>
  <c r="DN9" i="80"/>
  <c r="DM9" i="80"/>
  <c r="CM10" i="80"/>
  <c r="CQ10" i="80"/>
  <c r="CL10" i="80"/>
  <c r="CS14" i="80"/>
  <c r="CX14" i="80"/>
  <c r="CT14" i="80"/>
  <c r="EF20" i="80"/>
  <c r="EE20" i="80"/>
  <c r="EC20" i="80"/>
  <c r="ED20" i="80"/>
  <c r="CE28" i="80"/>
  <c r="CJ28" i="80"/>
  <c r="CF28" i="80"/>
  <c r="CQ50" i="80"/>
  <c r="CL50" i="80"/>
  <c r="CM50" i="80"/>
  <c r="CJ74" i="80"/>
  <c r="CF74" i="80"/>
  <c r="CE74" i="80"/>
  <c r="CJ90" i="80"/>
  <c r="CF90" i="80"/>
  <c r="CE90" i="80"/>
  <c r="CM6" i="80"/>
  <c r="CL6" i="80"/>
  <c r="CQ6" i="80"/>
  <c r="CL14" i="80"/>
  <c r="CQ14" i="80"/>
  <c r="CM14" i="80"/>
  <c r="CM8" i="80"/>
  <c r="DL12" i="80"/>
  <c r="DM12" i="80"/>
  <c r="DK12" i="80"/>
  <c r="DN12" i="80"/>
  <c r="CM13" i="80"/>
  <c r="CL13" i="80"/>
  <c r="CQ13" i="80"/>
  <c r="EF16" i="80"/>
  <c r="EE16" i="80"/>
  <c r="EC16" i="80"/>
  <c r="ED16" i="80"/>
  <c r="CX18" i="80"/>
  <c r="ED18" i="80"/>
  <c r="EE18" i="80"/>
  <c r="EC18" i="80"/>
  <c r="EF18" i="80"/>
  <c r="DL19" i="80"/>
  <c r="DK19" i="80"/>
  <c r="DN19" i="80"/>
  <c r="DM19" i="80"/>
  <c r="DN21" i="80"/>
  <c r="DM21" i="80"/>
  <c r="DL21" i="80"/>
  <c r="DK21" i="80"/>
  <c r="CJ58" i="80"/>
  <c r="CF58" i="80"/>
  <c r="CE58" i="80"/>
  <c r="CJ78" i="80"/>
  <c r="CF78" i="80"/>
  <c r="CE78" i="80"/>
  <c r="CJ94" i="80"/>
  <c r="CF94" i="80"/>
  <c r="CE94" i="80"/>
  <c r="CD7" i="80"/>
  <c r="BN8" i="80"/>
  <c r="BZ8" i="80"/>
  <c r="BH10" i="80"/>
  <c r="BT10" i="80"/>
  <c r="CD11" i="80"/>
  <c r="EF12" i="80"/>
  <c r="BH13" i="80"/>
  <c r="DN13" i="80"/>
  <c r="BN14" i="80"/>
  <c r="EF15" i="80"/>
  <c r="BH16" i="80"/>
  <c r="CK17" i="80"/>
  <c r="BZ18" i="80"/>
  <c r="BH20" i="80"/>
  <c r="BT20" i="80"/>
  <c r="CK21" i="80"/>
  <c r="EG22" i="80"/>
  <c r="CB23" i="80"/>
  <c r="BX23" i="80"/>
  <c r="CM24" i="80"/>
  <c r="EI25" i="80"/>
  <c r="CA26" i="80"/>
  <c r="BW26" i="80"/>
  <c r="BY26" i="80"/>
  <c r="DM26" i="80"/>
  <c r="DK26" i="80"/>
  <c r="BI27" i="80"/>
  <c r="BE27" i="80"/>
  <c r="BG27" i="80"/>
  <c r="BC27" i="80"/>
  <c r="DL28" i="80"/>
  <c r="DN28" i="80"/>
  <c r="BS29" i="80"/>
  <c r="BU29" i="80"/>
  <c r="BQ29" i="80"/>
  <c r="EF29" i="80"/>
  <c r="ED29" i="80"/>
  <c r="CJ30" i="80"/>
  <c r="CE30" i="80"/>
  <c r="EG30" i="80"/>
  <c r="EI30" i="80"/>
  <c r="CR31" i="80"/>
  <c r="CD31" i="80"/>
  <c r="AO31" i="80"/>
  <c r="AP31" i="80" s="1"/>
  <c r="AE31" i="80"/>
  <c r="AN31" i="80"/>
  <c r="AQ31" i="80" s="1"/>
  <c r="BY31" i="80"/>
  <c r="CA31" i="80"/>
  <c r="BW31" i="80"/>
  <c r="DK31" i="80"/>
  <c r="DM31" i="80"/>
  <c r="CJ32" i="80"/>
  <c r="CS32" i="80"/>
  <c r="CX32" i="80"/>
  <c r="EI32" i="80"/>
  <c r="EG32" i="80"/>
  <c r="AE33" i="80"/>
  <c r="CR33" i="80"/>
  <c r="CD33" i="80"/>
  <c r="AO33" i="80"/>
  <c r="AP33" i="80" s="1"/>
  <c r="AN33" i="80"/>
  <c r="AQ33" i="80" s="1"/>
  <c r="BO33" i="80"/>
  <c r="BK33" i="80"/>
  <c r="BM33" i="80"/>
  <c r="DQ33" i="80"/>
  <c r="DO33" i="80"/>
  <c r="BU35" i="80"/>
  <c r="BQ35" i="80"/>
  <c r="BS35" i="80"/>
  <c r="ED35" i="80"/>
  <c r="EF35" i="80"/>
  <c r="AX36" i="80"/>
  <c r="AT36" i="80"/>
  <c r="AY36" i="80"/>
  <c r="BG37" i="80"/>
  <c r="BC37" i="80"/>
  <c r="BI37" i="80"/>
  <c r="BE37" i="80"/>
  <c r="CQ38" i="80"/>
  <c r="CL38" i="80"/>
  <c r="EC38" i="80"/>
  <c r="EE38" i="80"/>
  <c r="BM39" i="80"/>
  <c r="BO39" i="80"/>
  <c r="BK39" i="80"/>
  <c r="DO39" i="80"/>
  <c r="DQ39" i="80"/>
  <c r="CL40" i="80"/>
  <c r="EE40" i="80"/>
  <c r="EC40" i="80"/>
  <c r="CA41" i="80"/>
  <c r="BW41" i="80"/>
  <c r="BY41" i="80"/>
  <c r="DM41" i="80"/>
  <c r="DK41" i="80"/>
  <c r="AX42" i="80"/>
  <c r="AT42" i="80"/>
  <c r="AY42" i="80"/>
  <c r="DN42" i="80"/>
  <c r="DL42" i="80"/>
  <c r="BI43" i="80"/>
  <c r="BE43" i="80"/>
  <c r="BG43" i="80"/>
  <c r="BC43" i="80"/>
  <c r="CQ43" i="80"/>
  <c r="DL44" i="80"/>
  <c r="DN44" i="80"/>
  <c r="BS45" i="80"/>
  <c r="BU45" i="80"/>
  <c r="BQ45" i="80"/>
  <c r="EF45" i="80"/>
  <c r="ED45" i="80"/>
  <c r="CJ46" i="80"/>
  <c r="CE46" i="80"/>
  <c r="CX46" i="80"/>
  <c r="EG46" i="80"/>
  <c r="EI46" i="80"/>
  <c r="CR47" i="80"/>
  <c r="CD47" i="80"/>
  <c r="AO47" i="80"/>
  <c r="AP47" i="80" s="1"/>
  <c r="AE47" i="80"/>
  <c r="AN47" i="80"/>
  <c r="AQ47" i="80" s="1"/>
  <c r="BY47" i="80"/>
  <c r="CA47" i="80"/>
  <c r="BW47" i="80"/>
  <c r="DK47" i="80"/>
  <c r="DM47" i="80"/>
  <c r="CS48" i="80"/>
  <c r="CX48" i="80"/>
  <c r="EI48" i="80"/>
  <c r="EG48" i="80"/>
  <c r="AE49" i="80"/>
  <c r="CR49" i="80"/>
  <c r="CD49" i="80"/>
  <c r="AO49" i="80"/>
  <c r="AP49" i="80" s="1"/>
  <c r="AN49" i="80"/>
  <c r="AQ49" i="80" s="1"/>
  <c r="BO49" i="80"/>
  <c r="BK49" i="80"/>
  <c r="BM49" i="80"/>
  <c r="DQ49" i="80"/>
  <c r="DO49" i="80"/>
  <c r="BU51" i="80"/>
  <c r="BQ51" i="80"/>
  <c r="BS51" i="80"/>
  <c r="ED51" i="80"/>
  <c r="EF51" i="80"/>
  <c r="AX52" i="80"/>
  <c r="AT52" i="80"/>
  <c r="AY52" i="80"/>
  <c r="BG53" i="80"/>
  <c r="BC53" i="80"/>
  <c r="BI53" i="80"/>
  <c r="BE53" i="80"/>
  <c r="EC54" i="80"/>
  <c r="EE54" i="80"/>
  <c r="BM55" i="80"/>
  <c r="BO55" i="80"/>
  <c r="BK55" i="80"/>
  <c r="DO55" i="80"/>
  <c r="DQ55" i="80"/>
  <c r="DQ57" i="80"/>
  <c r="DP57" i="80"/>
  <c r="DO57" i="80"/>
  <c r="DQ61" i="80"/>
  <c r="DP61" i="80"/>
  <c r="DO61" i="80"/>
  <c r="DQ65" i="80"/>
  <c r="DP65" i="80"/>
  <c r="DO65" i="80"/>
  <c r="DQ69" i="80"/>
  <c r="DP69" i="80"/>
  <c r="DO69" i="80"/>
  <c r="DQ73" i="80"/>
  <c r="DP73" i="80"/>
  <c r="DO73" i="80"/>
  <c r="DQ77" i="80"/>
  <c r="DP77" i="80"/>
  <c r="DO77" i="80"/>
  <c r="DQ81" i="80"/>
  <c r="DP81" i="80"/>
  <c r="DO81" i="80"/>
  <c r="DQ85" i="80"/>
  <c r="DP85" i="80"/>
  <c r="DO85" i="80"/>
  <c r="DQ89" i="80"/>
  <c r="DP89" i="80"/>
  <c r="DO89" i="80"/>
  <c r="DQ93" i="80"/>
  <c r="DP93" i="80"/>
  <c r="DO93" i="80"/>
  <c r="DQ97" i="80"/>
  <c r="DP97" i="80"/>
  <c r="DO97" i="80"/>
  <c r="ED98" i="80"/>
  <c r="EC98" i="80"/>
  <c r="EF98" i="80"/>
  <c r="DL99" i="80"/>
  <c r="DK99" i="80"/>
  <c r="DN99" i="80"/>
  <c r="BG100" i="80"/>
  <c r="BC100" i="80"/>
  <c r="BF100" i="80"/>
  <c r="BI100" i="80"/>
  <c r="BE100" i="80"/>
  <c r="BS100" i="80"/>
  <c r="BR100" i="80"/>
  <c r="BU100" i="80"/>
  <c r="BQ100" i="80"/>
  <c r="CJ101" i="80"/>
  <c r="CF101" i="80"/>
  <c r="CE101" i="80"/>
  <c r="DN101" i="80"/>
  <c r="DM101" i="80"/>
  <c r="DL101" i="80"/>
  <c r="DL102" i="80"/>
  <c r="DK102" i="80"/>
  <c r="DN102" i="80"/>
  <c r="EE104" i="80"/>
  <c r="ED104" i="80"/>
  <c r="EC104" i="80"/>
  <c r="EF104" i="80"/>
  <c r="DM105" i="80"/>
  <c r="DL105" i="80"/>
  <c r="DK105" i="80"/>
  <c r="DN105" i="80"/>
  <c r="EC106" i="80"/>
  <c r="EF106" i="80"/>
  <c r="EE106" i="80"/>
  <c r="ED106" i="80"/>
  <c r="DQ110" i="80"/>
  <c r="DP110" i="80"/>
  <c r="DO110" i="80"/>
  <c r="CQ111" i="80"/>
  <c r="CM111" i="80"/>
  <c r="CL111" i="80"/>
  <c r="EE112" i="80"/>
  <c r="ED112" i="80"/>
  <c r="EC112" i="80"/>
  <c r="EF112" i="80"/>
  <c r="DM113" i="80"/>
  <c r="DL113" i="80"/>
  <c r="DK113" i="80"/>
  <c r="DN113" i="80"/>
  <c r="EC118" i="80"/>
  <c r="EF118" i="80"/>
  <c r="EE118" i="80"/>
  <c r="ED118" i="80"/>
  <c r="CQ119" i="80"/>
  <c r="CM119" i="80"/>
  <c r="CL119" i="80"/>
  <c r="CS120" i="80"/>
  <c r="CX120" i="80"/>
  <c r="CT120" i="80"/>
  <c r="EE120" i="80"/>
  <c r="ED120" i="80"/>
  <c r="EC120" i="80"/>
  <c r="EF120" i="80"/>
  <c r="DM121" i="80"/>
  <c r="DL121" i="80"/>
  <c r="DK121" i="80"/>
  <c r="DN121" i="80"/>
  <c r="DQ122" i="80"/>
  <c r="DP122" i="80"/>
  <c r="DO122" i="80"/>
  <c r="EC126" i="80"/>
  <c r="EF126" i="80"/>
  <c r="EE126" i="80"/>
  <c r="ED126" i="80"/>
  <c r="CQ127" i="80"/>
  <c r="CM127" i="80"/>
  <c r="CL127" i="80"/>
  <c r="EE128" i="80"/>
  <c r="ED128" i="80"/>
  <c r="EC128" i="80"/>
  <c r="EF128" i="80"/>
  <c r="DK131" i="80"/>
  <c r="DN131" i="80"/>
  <c r="DM131" i="80"/>
  <c r="DL131" i="80"/>
  <c r="CL132" i="80"/>
  <c r="CQ132" i="80"/>
  <c r="CM132" i="80"/>
  <c r="EI133" i="80"/>
  <c r="EH133" i="80"/>
  <c r="EG133" i="80"/>
  <c r="DK139" i="80"/>
  <c r="DN139" i="80"/>
  <c r="DM139" i="80"/>
  <c r="DL139" i="80"/>
  <c r="CL140" i="80"/>
  <c r="CQ140" i="80"/>
  <c r="CM140" i="80"/>
  <c r="EI141" i="80"/>
  <c r="EH141" i="80"/>
  <c r="EG141" i="80"/>
  <c r="DK147" i="80"/>
  <c r="DN147" i="80"/>
  <c r="DM147" i="80"/>
  <c r="DL147" i="80"/>
  <c r="EI149" i="80"/>
  <c r="EH149" i="80"/>
  <c r="EG149" i="80"/>
  <c r="DK155" i="80"/>
  <c r="DN155" i="80"/>
  <c r="DM155" i="80"/>
  <c r="DL155" i="80"/>
  <c r="CL156" i="80"/>
  <c r="CQ156" i="80"/>
  <c r="CM156" i="80"/>
  <c r="EI157" i="80"/>
  <c r="EH157" i="80"/>
  <c r="EG157" i="80"/>
  <c r="DK163" i="80"/>
  <c r="DN163" i="80"/>
  <c r="DM163" i="80"/>
  <c r="DL163" i="80"/>
  <c r="EI165" i="80"/>
  <c r="EH165" i="80"/>
  <c r="EG165" i="80"/>
  <c r="DO178" i="80"/>
  <c r="DQ178" i="80"/>
  <c r="DP178" i="80"/>
  <c r="CJ181" i="80"/>
  <c r="CE181" i="80"/>
  <c r="CF181" i="80"/>
  <c r="DO186" i="80"/>
  <c r="DQ186" i="80"/>
  <c r="DP186" i="80"/>
  <c r="DO190" i="80"/>
  <c r="CJ193" i="80"/>
  <c r="BA17" i="80"/>
  <c r="BB17" i="80" s="1"/>
  <c r="BN18" i="80"/>
  <c r="AW21" i="80"/>
  <c r="BN22" i="80"/>
  <c r="CA22" i="80"/>
  <c r="BW22" i="80"/>
  <c r="CA23" i="80"/>
  <c r="DO23" i="80"/>
  <c r="CS25" i="80"/>
  <c r="AE4" i="80"/>
  <c r="AU4" i="80"/>
  <c r="AY4" i="80"/>
  <c r="BC4" i="80"/>
  <c r="BG4" i="80"/>
  <c r="BK4" i="80"/>
  <c r="BO4" i="80"/>
  <c r="BS4" i="80"/>
  <c r="BW4" i="80"/>
  <c r="CA4" i="80"/>
  <c r="DH927" i="80"/>
  <c r="DM4" i="80"/>
  <c r="EB4" i="80"/>
  <c r="AN5" i="80"/>
  <c r="AQ5" i="80" s="1"/>
  <c r="BL5" i="80"/>
  <c r="BX5" i="80"/>
  <c r="CB5" i="80"/>
  <c r="CX5" i="80"/>
  <c r="EC5" i="80"/>
  <c r="AO6" i="80"/>
  <c r="AP6" i="80" s="1"/>
  <c r="AW6" i="80"/>
  <c r="BE6" i="80"/>
  <c r="BI6" i="80"/>
  <c r="BM6" i="80"/>
  <c r="BQ6" i="80"/>
  <c r="BU6" i="80"/>
  <c r="BY6" i="80"/>
  <c r="CD6" i="80"/>
  <c r="CR6" i="80"/>
  <c r="AT7" i="80"/>
  <c r="AX7" i="80"/>
  <c r="BF7" i="80"/>
  <c r="BR7" i="80"/>
  <c r="CS7" i="80"/>
  <c r="EE7" i="80"/>
  <c r="AE8" i="80"/>
  <c r="AU8" i="80"/>
  <c r="AY8" i="80"/>
  <c r="BC8" i="80"/>
  <c r="BG8" i="80"/>
  <c r="BK8" i="80"/>
  <c r="BO8" i="80"/>
  <c r="BS8" i="80"/>
  <c r="BW8" i="80"/>
  <c r="CA8" i="80"/>
  <c r="DM8" i="80"/>
  <c r="AN9" i="80"/>
  <c r="AQ9" i="80" s="1"/>
  <c r="BL9" i="80"/>
  <c r="BX9" i="80"/>
  <c r="CB9" i="80"/>
  <c r="CX9" i="80"/>
  <c r="EC9" i="80"/>
  <c r="AO10" i="80"/>
  <c r="AP10" i="80" s="1"/>
  <c r="AW10" i="80"/>
  <c r="BE10" i="80"/>
  <c r="BI10" i="80"/>
  <c r="BM10" i="80"/>
  <c r="BQ10" i="80"/>
  <c r="BU10" i="80"/>
  <c r="BY10" i="80"/>
  <c r="CD10" i="80"/>
  <c r="CR10" i="80"/>
  <c r="DK10" i="80"/>
  <c r="AT11" i="80"/>
  <c r="AX11" i="80"/>
  <c r="BF11" i="80"/>
  <c r="BR11" i="80"/>
  <c r="CS11" i="80"/>
  <c r="EE11" i="80"/>
  <c r="BL12" i="80"/>
  <c r="BX12" i="80"/>
  <c r="CB12" i="80"/>
  <c r="EC12" i="80"/>
  <c r="AO13" i="80"/>
  <c r="AP13" i="80" s="1"/>
  <c r="AW13" i="80"/>
  <c r="BE13" i="80"/>
  <c r="BI13" i="80"/>
  <c r="BM13" i="80"/>
  <c r="BQ13" i="80"/>
  <c r="BU13" i="80"/>
  <c r="BY13" i="80"/>
  <c r="CD13" i="80"/>
  <c r="CR13" i="80"/>
  <c r="DK13" i="80"/>
  <c r="AU14" i="80"/>
  <c r="AY14" i="80"/>
  <c r="BC14" i="80"/>
  <c r="BG14" i="80"/>
  <c r="BK14" i="80"/>
  <c r="BO14" i="80"/>
  <c r="BS14" i="80"/>
  <c r="BW14" i="80"/>
  <c r="CA14" i="80"/>
  <c r="DM14" i="80"/>
  <c r="AN15" i="80"/>
  <c r="AQ15" i="80" s="1"/>
  <c r="BL15" i="80"/>
  <c r="BX15" i="80"/>
  <c r="CB15" i="80"/>
  <c r="DJ15" i="80"/>
  <c r="AO16" i="80"/>
  <c r="AP16" i="80" s="1"/>
  <c r="AW16" i="80"/>
  <c r="BE16" i="80"/>
  <c r="BI16" i="80"/>
  <c r="BM16" i="80"/>
  <c r="BQ16" i="80"/>
  <c r="BU16" i="80"/>
  <c r="BY16" i="80"/>
  <c r="CD16" i="80"/>
  <c r="CR16" i="80"/>
  <c r="DK16" i="80"/>
  <c r="AT17" i="80"/>
  <c r="AX17" i="80"/>
  <c r="BF17" i="80"/>
  <c r="BR17" i="80"/>
  <c r="CS17" i="80"/>
  <c r="EE17" i="80"/>
  <c r="AE18" i="80"/>
  <c r="AU18" i="80"/>
  <c r="AY18" i="80"/>
  <c r="BC18" i="80"/>
  <c r="BG18" i="80"/>
  <c r="BK18" i="80"/>
  <c r="BO18" i="80"/>
  <c r="BS18" i="80"/>
  <c r="BW18" i="80"/>
  <c r="CA18" i="80"/>
  <c r="DM18" i="80"/>
  <c r="AN19" i="80"/>
  <c r="AQ19" i="80" s="1"/>
  <c r="BL19" i="80"/>
  <c r="BX19" i="80"/>
  <c r="CB19" i="80"/>
  <c r="CX19" i="80"/>
  <c r="EC19" i="80"/>
  <c r="AO20" i="80"/>
  <c r="AP20" i="80" s="1"/>
  <c r="AW20" i="80"/>
  <c r="BE20" i="80"/>
  <c r="BI20" i="80"/>
  <c r="BM20" i="80"/>
  <c r="BQ20" i="80"/>
  <c r="BU20" i="80"/>
  <c r="BY20" i="80"/>
  <c r="CD20" i="80"/>
  <c r="CR20" i="80"/>
  <c r="DK20" i="80"/>
  <c r="AT21" i="80"/>
  <c r="AX21" i="80"/>
  <c r="BF21" i="80"/>
  <c r="BR21" i="80"/>
  <c r="CS21" i="80"/>
  <c r="EE21" i="80"/>
  <c r="AE22" i="80"/>
  <c r="AU22" i="80"/>
  <c r="AY22" i="80"/>
  <c r="BC22" i="80"/>
  <c r="BG22" i="80"/>
  <c r="BK22" i="80"/>
  <c r="BO22" i="80"/>
  <c r="BS22" i="80"/>
  <c r="BX22" i="80"/>
  <c r="CD22" i="80"/>
  <c r="CL22" i="80"/>
  <c r="DK22" i="80"/>
  <c r="EC22" i="80"/>
  <c r="EH22" i="80"/>
  <c r="AZ23" i="80"/>
  <c r="BA23" i="80" s="1"/>
  <c r="BB23" i="80" s="1"/>
  <c r="AN23" i="80"/>
  <c r="AQ23" i="80" s="1"/>
  <c r="AU23" i="80"/>
  <c r="AY23" i="80"/>
  <c r="BN23" i="80"/>
  <c r="BW23" i="80"/>
  <c r="CD23" i="80"/>
  <c r="CL23" i="80"/>
  <c r="DK23" i="80"/>
  <c r="DP23" i="80"/>
  <c r="EF23" i="80"/>
  <c r="BI24" i="80"/>
  <c r="BE24" i="80"/>
  <c r="BO24" i="80"/>
  <c r="BZ24" i="80"/>
  <c r="CQ24" i="80"/>
  <c r="DL24" i="80"/>
  <c r="EC24" i="80"/>
  <c r="AS912" i="80"/>
  <c r="AX25" i="80"/>
  <c r="AT25" i="80"/>
  <c r="AY25" i="80"/>
  <c r="BD912" i="80"/>
  <c r="BF25" i="80"/>
  <c r="BI25" i="80"/>
  <c r="BS25" i="80"/>
  <c r="CK25" i="80"/>
  <c r="DJ25" i="80"/>
  <c r="EE25" i="80"/>
  <c r="EG25" i="80"/>
  <c r="AE26" i="80"/>
  <c r="CR26" i="80"/>
  <c r="CD26" i="80"/>
  <c r="AN26" i="80"/>
  <c r="AQ26" i="80" s="1"/>
  <c r="AY26" i="80"/>
  <c r="AU26" i="80"/>
  <c r="CK26" i="80"/>
  <c r="AW26" i="80"/>
  <c r="AZ26" i="80"/>
  <c r="BA26" i="80" s="1"/>
  <c r="BB26" i="80" s="1"/>
  <c r="BS26" i="80"/>
  <c r="BU26" i="80"/>
  <c r="BQ26" i="80"/>
  <c r="BX26" i="80"/>
  <c r="DL26" i="80"/>
  <c r="EF26" i="80"/>
  <c r="ED26" i="80"/>
  <c r="BF27" i="80"/>
  <c r="CR27" i="80"/>
  <c r="BY27" i="80"/>
  <c r="CA27" i="80"/>
  <c r="BW27" i="80"/>
  <c r="DK27" i="80"/>
  <c r="DM27" i="80"/>
  <c r="AW28" i="80"/>
  <c r="DK28" i="80"/>
  <c r="EI28" i="80"/>
  <c r="EG28" i="80"/>
  <c r="AE29" i="80"/>
  <c r="CR29" i="80"/>
  <c r="CD29" i="80"/>
  <c r="AO29" i="80"/>
  <c r="AP29" i="80" s="1"/>
  <c r="AN29" i="80"/>
  <c r="AQ29" i="80" s="1"/>
  <c r="BO29" i="80"/>
  <c r="BK29" i="80"/>
  <c r="BM29" i="80"/>
  <c r="BR29" i="80"/>
  <c r="DQ29" i="80"/>
  <c r="DO29" i="80"/>
  <c r="EC29" i="80"/>
  <c r="CF30" i="80"/>
  <c r="EH30" i="80"/>
  <c r="AZ31" i="80"/>
  <c r="BA31" i="80" s="1"/>
  <c r="BB31" i="80" s="1"/>
  <c r="BU31" i="80"/>
  <c r="BQ31" i="80"/>
  <c r="BS31" i="80"/>
  <c r="BX31" i="80"/>
  <c r="DL31" i="80"/>
  <c r="ED31" i="80"/>
  <c r="EF31" i="80"/>
  <c r="AX32" i="80"/>
  <c r="AT32" i="80"/>
  <c r="AY32" i="80"/>
  <c r="CT32" i="80"/>
  <c r="EH32" i="80"/>
  <c r="BG33" i="80"/>
  <c r="BC33" i="80"/>
  <c r="BI33" i="80"/>
  <c r="BE33" i="80"/>
  <c r="BL33" i="80"/>
  <c r="DP33" i="80"/>
  <c r="AW34" i="80"/>
  <c r="EC34" i="80"/>
  <c r="EE34" i="80"/>
  <c r="BM35" i="80"/>
  <c r="BO35" i="80"/>
  <c r="BK35" i="80"/>
  <c r="BR35" i="80"/>
  <c r="DO35" i="80"/>
  <c r="DQ35" i="80"/>
  <c r="EC35" i="80"/>
  <c r="AU36" i="80"/>
  <c r="CK36" i="80"/>
  <c r="EE36" i="80"/>
  <c r="EC36" i="80"/>
  <c r="BF37" i="80"/>
  <c r="CA37" i="80"/>
  <c r="BW37" i="80"/>
  <c r="BY37" i="80"/>
  <c r="DM37" i="80"/>
  <c r="DK37" i="80"/>
  <c r="AX38" i="80"/>
  <c r="AT38" i="80"/>
  <c r="AY38" i="80"/>
  <c r="CM38" i="80"/>
  <c r="DN38" i="80"/>
  <c r="DL38" i="80"/>
  <c r="ED38" i="80"/>
  <c r="BI39" i="80"/>
  <c r="BE39" i="80"/>
  <c r="BG39" i="80"/>
  <c r="BC39" i="80"/>
  <c r="BL39" i="80"/>
  <c r="CQ39" i="80"/>
  <c r="DP39" i="80"/>
  <c r="DL40" i="80"/>
  <c r="DN40" i="80"/>
  <c r="ED40" i="80"/>
  <c r="BS41" i="80"/>
  <c r="BU41" i="80"/>
  <c r="BQ41" i="80"/>
  <c r="BX41" i="80"/>
  <c r="DL41" i="80"/>
  <c r="EF41" i="80"/>
  <c r="ED41" i="80"/>
  <c r="AU42" i="80"/>
  <c r="CD42" i="80"/>
  <c r="CX42" i="80"/>
  <c r="CS42" i="80"/>
  <c r="DK42" i="80"/>
  <c r="EG42" i="80"/>
  <c r="EI42" i="80"/>
  <c r="CR43" i="80"/>
  <c r="CD43" i="80"/>
  <c r="AO43" i="80"/>
  <c r="AP43" i="80" s="1"/>
  <c r="AE43" i="80"/>
  <c r="AN43" i="80"/>
  <c r="AQ43" i="80" s="1"/>
  <c r="BF43" i="80"/>
  <c r="BY43" i="80"/>
  <c r="CA43" i="80"/>
  <c r="BW43" i="80"/>
  <c r="DK43" i="80"/>
  <c r="DM43" i="80"/>
  <c r="AW44" i="80"/>
  <c r="CS44" i="80"/>
  <c r="DK44" i="80"/>
  <c r="EI44" i="80"/>
  <c r="EG44" i="80"/>
  <c r="AE45" i="80"/>
  <c r="CR45" i="80"/>
  <c r="CD45" i="80"/>
  <c r="AO45" i="80"/>
  <c r="AP45" i="80" s="1"/>
  <c r="AN45" i="80"/>
  <c r="AQ45" i="80" s="1"/>
  <c r="BO45" i="80"/>
  <c r="BK45" i="80"/>
  <c r="BM45" i="80"/>
  <c r="BR45" i="80"/>
  <c r="EC45" i="80"/>
  <c r="CF46" i="80"/>
  <c r="EH46" i="80"/>
  <c r="AZ47" i="80"/>
  <c r="BA47" i="80" s="1"/>
  <c r="BB47" i="80" s="1"/>
  <c r="BU47" i="80"/>
  <c r="BQ47" i="80"/>
  <c r="BS47" i="80"/>
  <c r="BX47" i="80"/>
  <c r="DL47" i="80"/>
  <c r="ED47" i="80"/>
  <c r="EF47" i="80"/>
  <c r="AX48" i="80"/>
  <c r="AT48" i="80"/>
  <c r="AY48" i="80"/>
  <c r="CT48" i="80"/>
  <c r="EH48" i="80"/>
  <c r="BG49" i="80"/>
  <c r="BC49" i="80"/>
  <c r="BI49" i="80"/>
  <c r="BE49" i="80"/>
  <c r="BL49" i="80"/>
  <c r="DP49" i="80"/>
  <c r="AW50" i="80"/>
  <c r="EC50" i="80"/>
  <c r="EE50" i="80"/>
  <c r="BM51" i="80"/>
  <c r="BO51" i="80"/>
  <c r="BK51" i="80"/>
  <c r="BR51" i="80"/>
  <c r="CL51" i="80"/>
  <c r="DO51" i="80"/>
  <c r="EC51" i="80"/>
  <c r="AU52" i="80"/>
  <c r="CK52" i="80"/>
  <c r="EE52" i="80"/>
  <c r="EC52" i="80"/>
  <c r="BF53" i="80"/>
  <c r="CA53" i="80"/>
  <c r="BW53" i="80"/>
  <c r="BY53" i="80"/>
  <c r="DM53" i="80"/>
  <c r="DK53" i="80"/>
  <c r="AX54" i="80"/>
  <c r="AT54" i="80"/>
  <c r="AY54" i="80"/>
  <c r="DN54" i="80"/>
  <c r="DL54" i="80"/>
  <c r="ED54" i="80"/>
  <c r="BI55" i="80"/>
  <c r="BE55" i="80"/>
  <c r="BG55" i="80"/>
  <c r="BC55" i="80"/>
  <c r="BL55" i="80"/>
  <c r="CQ55" i="80"/>
  <c r="DP55" i="80"/>
  <c r="DL56" i="80"/>
  <c r="DK56" i="80"/>
  <c r="DN56" i="80"/>
  <c r="BG57" i="80"/>
  <c r="BC57" i="80"/>
  <c r="BF57" i="80"/>
  <c r="BI57" i="80"/>
  <c r="BE57" i="80"/>
  <c r="BS57" i="80"/>
  <c r="BR57" i="80"/>
  <c r="BU57" i="80"/>
  <c r="BQ57" i="80"/>
  <c r="BA58" i="80"/>
  <c r="BB58" i="80" s="1"/>
  <c r="DN58" i="80"/>
  <c r="DM58" i="80"/>
  <c r="DL58" i="80"/>
  <c r="CQ59" i="80"/>
  <c r="CM59" i="80"/>
  <c r="CL59" i="80"/>
  <c r="ED59" i="80"/>
  <c r="EC59" i="80"/>
  <c r="EF59" i="80"/>
  <c r="DL60" i="80"/>
  <c r="DK60" i="80"/>
  <c r="DN60" i="80"/>
  <c r="BG61" i="80"/>
  <c r="BC61" i="80"/>
  <c r="BF61" i="80"/>
  <c r="BI61" i="80"/>
  <c r="BE61" i="80"/>
  <c r="BS61" i="80"/>
  <c r="BR61" i="80"/>
  <c r="BU61" i="80"/>
  <c r="BQ61" i="80"/>
  <c r="BA62" i="80"/>
  <c r="BB62" i="80" s="1"/>
  <c r="DN62" i="80"/>
  <c r="DM62" i="80"/>
  <c r="DL62" i="80"/>
  <c r="CL63" i="80"/>
  <c r="EA924" i="80"/>
  <c r="EB63" i="80"/>
  <c r="DL64" i="80"/>
  <c r="DK64" i="80"/>
  <c r="DN64" i="80"/>
  <c r="BG65" i="80"/>
  <c r="BC65" i="80"/>
  <c r="BF65" i="80"/>
  <c r="BI65" i="80"/>
  <c r="BE65" i="80"/>
  <c r="BS65" i="80"/>
  <c r="BR65" i="80"/>
  <c r="BU65" i="80"/>
  <c r="BQ65" i="80"/>
  <c r="DN66" i="80"/>
  <c r="DM66" i="80"/>
  <c r="DL66" i="80"/>
  <c r="CQ67" i="80"/>
  <c r="CM67" i="80"/>
  <c r="CL67" i="80"/>
  <c r="ED67" i="80"/>
  <c r="EC67" i="80"/>
  <c r="EF67" i="80"/>
  <c r="DL68" i="80"/>
  <c r="DK68" i="80"/>
  <c r="DN68" i="80"/>
  <c r="BG69" i="80"/>
  <c r="BC69" i="80"/>
  <c r="BF69" i="80"/>
  <c r="BI69" i="80"/>
  <c r="BE69" i="80"/>
  <c r="BS69" i="80"/>
  <c r="BR69" i="80"/>
  <c r="BU69" i="80"/>
  <c r="BQ69" i="80"/>
  <c r="DN70" i="80"/>
  <c r="DM70" i="80"/>
  <c r="DL70" i="80"/>
  <c r="CQ71" i="80"/>
  <c r="CM71" i="80"/>
  <c r="CL71" i="80"/>
  <c r="ED71" i="80"/>
  <c r="EC71" i="80"/>
  <c r="EF71" i="80"/>
  <c r="DL72" i="80"/>
  <c r="DK72" i="80"/>
  <c r="DN72" i="80"/>
  <c r="BG73" i="80"/>
  <c r="BC73" i="80"/>
  <c r="BF73" i="80"/>
  <c r="BI73" i="80"/>
  <c r="BE73" i="80"/>
  <c r="BS73" i="80"/>
  <c r="BR73" i="80"/>
  <c r="BU73" i="80"/>
  <c r="BQ73" i="80"/>
  <c r="DN74" i="80"/>
  <c r="DM74" i="80"/>
  <c r="DL74" i="80"/>
  <c r="CM75" i="80"/>
  <c r="ED75" i="80"/>
  <c r="EC75" i="80"/>
  <c r="EF75" i="80"/>
  <c r="DL76" i="80"/>
  <c r="DK76" i="80"/>
  <c r="DN76" i="80"/>
  <c r="BG77" i="80"/>
  <c r="BC77" i="80"/>
  <c r="BF77" i="80"/>
  <c r="BI77" i="80"/>
  <c r="BE77" i="80"/>
  <c r="BS77" i="80"/>
  <c r="BR77" i="80"/>
  <c r="BU77" i="80"/>
  <c r="BQ77" i="80"/>
  <c r="DN78" i="80"/>
  <c r="DM78" i="80"/>
  <c r="DL78" i="80"/>
  <c r="CQ79" i="80"/>
  <c r="ED79" i="80"/>
  <c r="EC79" i="80"/>
  <c r="EF79" i="80"/>
  <c r="DL80" i="80"/>
  <c r="DK80" i="80"/>
  <c r="DN80" i="80"/>
  <c r="BG81" i="80"/>
  <c r="BC81" i="80"/>
  <c r="BF81" i="80"/>
  <c r="BI81" i="80"/>
  <c r="BE81" i="80"/>
  <c r="BS81" i="80"/>
  <c r="BR81" i="80"/>
  <c r="BU81" i="80"/>
  <c r="BQ81" i="80"/>
  <c r="DN82" i="80"/>
  <c r="DM82" i="80"/>
  <c r="DL82" i="80"/>
  <c r="CL83" i="80"/>
  <c r="ED83" i="80"/>
  <c r="EC83" i="80"/>
  <c r="EF83" i="80"/>
  <c r="DL84" i="80"/>
  <c r="DK84" i="80"/>
  <c r="DN84" i="80"/>
  <c r="BG85" i="80"/>
  <c r="BC85" i="80"/>
  <c r="BF85" i="80"/>
  <c r="BI85" i="80"/>
  <c r="BE85" i="80"/>
  <c r="BS85" i="80"/>
  <c r="BR85" i="80"/>
  <c r="BU85" i="80"/>
  <c r="BQ85" i="80"/>
  <c r="DN86" i="80"/>
  <c r="DM86" i="80"/>
  <c r="DL86" i="80"/>
  <c r="CQ87" i="80"/>
  <c r="CM87" i="80"/>
  <c r="CL87" i="80"/>
  <c r="ED87" i="80"/>
  <c r="EC87" i="80"/>
  <c r="EF87" i="80"/>
  <c r="DL88" i="80"/>
  <c r="DK88" i="80"/>
  <c r="DN88" i="80"/>
  <c r="BG89" i="80"/>
  <c r="BC89" i="80"/>
  <c r="BF89" i="80"/>
  <c r="BI89" i="80"/>
  <c r="BE89" i="80"/>
  <c r="BS89" i="80"/>
  <c r="BR89" i="80"/>
  <c r="BU89" i="80"/>
  <c r="BQ89" i="80"/>
  <c r="DN90" i="80"/>
  <c r="DM90" i="80"/>
  <c r="DL90" i="80"/>
  <c r="CQ91" i="80"/>
  <c r="CM91" i="80"/>
  <c r="CL91" i="80"/>
  <c r="ED91" i="80"/>
  <c r="EC91" i="80"/>
  <c r="EF91" i="80"/>
  <c r="DL92" i="80"/>
  <c r="DK92" i="80"/>
  <c r="DN92" i="80"/>
  <c r="BG93" i="80"/>
  <c r="BC93" i="80"/>
  <c r="BF93" i="80"/>
  <c r="BI93" i="80"/>
  <c r="BE93" i="80"/>
  <c r="BS93" i="80"/>
  <c r="BR93" i="80"/>
  <c r="BU93" i="80"/>
  <c r="BQ93" i="80"/>
  <c r="DN94" i="80"/>
  <c r="DM94" i="80"/>
  <c r="DL94" i="80"/>
  <c r="CQ95" i="80"/>
  <c r="CM95" i="80"/>
  <c r="CL95" i="80"/>
  <c r="ED95" i="80"/>
  <c r="EC95" i="80"/>
  <c r="EF95" i="80"/>
  <c r="DL96" i="80"/>
  <c r="DK96" i="80"/>
  <c r="DN96" i="80"/>
  <c r="BG97" i="80"/>
  <c r="BC97" i="80"/>
  <c r="BF97" i="80"/>
  <c r="BI97" i="80"/>
  <c r="BE97" i="80"/>
  <c r="BS97" i="80"/>
  <c r="BR97" i="80"/>
  <c r="BU97" i="80"/>
  <c r="BQ97" i="80"/>
  <c r="BM98" i="80"/>
  <c r="BL98" i="80"/>
  <c r="BO98" i="80"/>
  <c r="BK98" i="80"/>
  <c r="CR98" i="80"/>
  <c r="BY98" i="80"/>
  <c r="CB98" i="80"/>
  <c r="BX98" i="80"/>
  <c r="CA98" i="80"/>
  <c r="BW98" i="80"/>
  <c r="EE98" i="80"/>
  <c r="DM99" i="80"/>
  <c r="EE99" i="80"/>
  <c r="ED99" i="80"/>
  <c r="EC99" i="80"/>
  <c r="BH100" i="80"/>
  <c r="BT100" i="80"/>
  <c r="EF100" i="80"/>
  <c r="EE100" i="80"/>
  <c r="ED100" i="80"/>
  <c r="AY101" i="80"/>
  <c r="AU101" i="80"/>
  <c r="AX101" i="80"/>
  <c r="AT101" i="80"/>
  <c r="CK101" i="80"/>
  <c r="DK101" i="80"/>
  <c r="DM102" i="80"/>
  <c r="EE102" i="80"/>
  <c r="ED102" i="80"/>
  <c r="EC102" i="80"/>
  <c r="CK103" i="80"/>
  <c r="CD103" i="80"/>
  <c r="AY103" i="80"/>
  <c r="AU103" i="80"/>
  <c r="AX103" i="80"/>
  <c r="AT103" i="80"/>
  <c r="BA103" i="80"/>
  <c r="BB103" i="80" s="1"/>
  <c r="DK107" i="80"/>
  <c r="DN107" i="80"/>
  <c r="DM107" i="80"/>
  <c r="DL107" i="80"/>
  <c r="CL108" i="80"/>
  <c r="EI109" i="80"/>
  <c r="EH109" i="80"/>
  <c r="EG109" i="80"/>
  <c r="EC114" i="80"/>
  <c r="EF114" i="80"/>
  <c r="EE114" i="80"/>
  <c r="ED114" i="80"/>
  <c r="CQ115" i="80"/>
  <c r="CM115" i="80"/>
  <c r="CL115" i="80"/>
  <c r="EI117" i="80"/>
  <c r="EH117" i="80"/>
  <c r="EG117" i="80"/>
  <c r="DK119" i="80"/>
  <c r="DN119" i="80"/>
  <c r="DM119" i="80"/>
  <c r="DL119" i="80"/>
  <c r="CL120" i="80"/>
  <c r="CQ120" i="80"/>
  <c r="CM120" i="80"/>
  <c r="EI125" i="80"/>
  <c r="EH125" i="80"/>
  <c r="EG125" i="80"/>
  <c r="DK127" i="80"/>
  <c r="DN127" i="80"/>
  <c r="DM127" i="80"/>
  <c r="DL127" i="80"/>
  <c r="CL128" i="80"/>
  <c r="CQ128" i="80"/>
  <c r="CM128" i="80"/>
  <c r="DQ130" i="80"/>
  <c r="DP130" i="80"/>
  <c r="DO130" i="80"/>
  <c r="CQ131" i="80"/>
  <c r="CM131" i="80"/>
  <c r="CL131" i="80"/>
  <c r="EE132" i="80"/>
  <c r="ED132" i="80"/>
  <c r="EC132" i="80"/>
  <c r="EF132" i="80"/>
  <c r="DM133" i="80"/>
  <c r="DL133" i="80"/>
  <c r="DK133" i="80"/>
  <c r="DN133" i="80"/>
  <c r="EC134" i="80"/>
  <c r="EF134" i="80"/>
  <c r="EE134" i="80"/>
  <c r="ED134" i="80"/>
  <c r="CS136" i="80"/>
  <c r="CX136" i="80"/>
  <c r="CT136" i="80"/>
  <c r="DQ138" i="80"/>
  <c r="DP138" i="80"/>
  <c r="DO138" i="80"/>
  <c r="CQ139" i="80"/>
  <c r="CM139" i="80"/>
  <c r="CL139" i="80"/>
  <c r="DM141" i="80"/>
  <c r="DL141" i="80"/>
  <c r="DK141" i="80"/>
  <c r="DN141" i="80"/>
  <c r="EC142" i="80"/>
  <c r="EF142" i="80"/>
  <c r="EE142" i="80"/>
  <c r="ED142" i="80"/>
  <c r="CS144" i="80"/>
  <c r="CX144" i="80"/>
  <c r="CT144" i="80"/>
  <c r="DQ146" i="80"/>
  <c r="DP146" i="80"/>
  <c r="DO146" i="80"/>
  <c r="CQ147" i="80"/>
  <c r="CM147" i="80"/>
  <c r="CL147" i="80"/>
  <c r="EE148" i="80"/>
  <c r="ED148" i="80"/>
  <c r="EC148" i="80"/>
  <c r="EF148" i="80"/>
  <c r="DM149" i="80"/>
  <c r="DL149" i="80"/>
  <c r="DK149" i="80"/>
  <c r="DN149" i="80"/>
  <c r="EC150" i="80"/>
  <c r="EF150" i="80"/>
  <c r="EE150" i="80"/>
  <c r="ED150" i="80"/>
  <c r="DQ154" i="80"/>
  <c r="DP154" i="80"/>
  <c r="DO154" i="80"/>
  <c r="CQ155" i="80"/>
  <c r="CM155" i="80"/>
  <c r="CL155" i="80"/>
  <c r="EE156" i="80"/>
  <c r="ED156" i="80"/>
  <c r="EC156" i="80"/>
  <c r="EF156" i="80"/>
  <c r="DM157" i="80"/>
  <c r="DL157" i="80"/>
  <c r="DK157" i="80"/>
  <c r="DN157" i="80"/>
  <c r="EC158" i="80"/>
  <c r="EF158" i="80"/>
  <c r="EE158" i="80"/>
  <c r="ED158" i="80"/>
  <c r="DQ162" i="80"/>
  <c r="DP162" i="80"/>
  <c r="DO162" i="80"/>
  <c r="CQ163" i="80"/>
  <c r="CM163" i="80"/>
  <c r="CL163" i="80"/>
  <c r="EE164" i="80"/>
  <c r="ED164" i="80"/>
  <c r="EC164" i="80"/>
  <c r="EF164" i="80"/>
  <c r="DM165" i="80"/>
  <c r="DL165" i="80"/>
  <c r="DK165" i="80"/>
  <c r="DN165" i="80"/>
  <c r="EC166" i="80"/>
  <c r="EF166" i="80"/>
  <c r="EE166" i="80"/>
  <c r="ED166" i="80"/>
  <c r="CS168" i="80"/>
  <c r="CX168" i="80"/>
  <c r="CT168" i="80"/>
  <c r="DQ170" i="80"/>
  <c r="DP170" i="80"/>
  <c r="DO170" i="80"/>
  <c r="CQ171" i="80"/>
  <c r="CM171" i="80"/>
  <c r="CL171" i="80"/>
  <c r="CX172" i="80"/>
  <c r="EE172" i="80"/>
  <c r="ED172" i="80"/>
  <c r="EC172" i="80"/>
  <c r="EF172" i="80"/>
  <c r="DQ174" i="80"/>
  <c r="DP174" i="80"/>
  <c r="DO174" i="80"/>
  <c r="BN4" i="80"/>
  <c r="BZ4" i="80"/>
  <c r="DI926" i="80"/>
  <c r="BA7" i="80"/>
  <c r="BB7" i="80" s="1"/>
  <c r="CK7" i="80"/>
  <c r="AW11" i="80"/>
  <c r="CK11" i="80"/>
  <c r="EB926" i="80"/>
  <c r="DN16" i="80"/>
  <c r="AW17" i="80"/>
  <c r="CD17" i="80"/>
  <c r="DN20" i="80"/>
  <c r="BA21" i="80"/>
  <c r="BB21" i="80" s="1"/>
  <c r="CD21" i="80"/>
  <c r="AN4" i="80"/>
  <c r="AQ4" i="80" s="1"/>
  <c r="AZ4" i="80"/>
  <c r="BA4" i="80" s="1"/>
  <c r="BB4" i="80" s="1"/>
  <c r="BH4" i="80"/>
  <c r="BL4" i="80"/>
  <c r="BT4" i="80"/>
  <c r="BX4" i="80"/>
  <c r="CB4" i="80"/>
  <c r="CK5" i="80"/>
  <c r="ED5" i="80"/>
  <c r="BF6" i="80"/>
  <c r="BN6" i="80"/>
  <c r="BR6" i="80"/>
  <c r="BZ6" i="80"/>
  <c r="DL6" i="80"/>
  <c r="DH925" i="80"/>
  <c r="EF7" i="80"/>
  <c r="AN8" i="80"/>
  <c r="AQ8" i="80" s="1"/>
  <c r="AZ8" i="80"/>
  <c r="BA8" i="80" s="1"/>
  <c r="BB8" i="80" s="1"/>
  <c r="BH8" i="80"/>
  <c r="BL8" i="80"/>
  <c r="BT8" i="80"/>
  <c r="BX8" i="80"/>
  <c r="CB8" i="80"/>
  <c r="DN8" i="80"/>
  <c r="AW9" i="80"/>
  <c r="CD9" i="80"/>
  <c r="CK9" i="80"/>
  <c r="ED9" i="80"/>
  <c r="BF10" i="80"/>
  <c r="BN10" i="80"/>
  <c r="BR10" i="80"/>
  <c r="BZ10" i="80"/>
  <c r="DL10" i="80"/>
  <c r="AU11" i="80"/>
  <c r="AY11" i="80"/>
  <c r="CT11" i="80"/>
  <c r="EF11" i="80"/>
  <c r="AW12" i="80"/>
  <c r="BA12" i="80"/>
  <c r="BB12" i="80" s="1"/>
  <c r="CD12" i="80"/>
  <c r="CK12" i="80"/>
  <c r="ED12" i="80"/>
  <c r="BF13" i="80"/>
  <c r="BN13" i="80"/>
  <c r="BR13" i="80"/>
  <c r="BZ13" i="80"/>
  <c r="DL13" i="80"/>
  <c r="BH14" i="80"/>
  <c r="BL14" i="80"/>
  <c r="BT14" i="80"/>
  <c r="BX14" i="80"/>
  <c r="CB14" i="80"/>
  <c r="DN14" i="80"/>
  <c r="AW15" i="80"/>
  <c r="CD15" i="80"/>
  <c r="CK15" i="80"/>
  <c r="ED15" i="80"/>
  <c r="BF16" i="80"/>
  <c r="BN16" i="80"/>
  <c r="BR16" i="80"/>
  <c r="BZ16" i="80"/>
  <c r="DL16" i="80"/>
  <c r="AU17" i="80"/>
  <c r="CT17" i="80"/>
  <c r="EF17" i="80"/>
  <c r="AN18" i="80"/>
  <c r="AQ18" i="80" s="1"/>
  <c r="AZ18" i="80"/>
  <c r="BA18" i="80" s="1"/>
  <c r="BB18" i="80" s="1"/>
  <c r="BH18" i="80"/>
  <c r="BL18" i="80"/>
  <c r="BT18" i="80"/>
  <c r="BX18" i="80"/>
  <c r="CB18" i="80"/>
  <c r="DN18" i="80"/>
  <c r="AW19" i="80"/>
  <c r="CD19" i="80"/>
  <c r="CK19" i="80"/>
  <c r="ED19" i="80"/>
  <c r="BF20" i="80"/>
  <c r="BN20" i="80"/>
  <c r="BR20" i="80"/>
  <c r="BZ20" i="80"/>
  <c r="DL20" i="80"/>
  <c r="AU21" i="80"/>
  <c r="CT21" i="80"/>
  <c r="EF21" i="80"/>
  <c r="AN22" i="80"/>
  <c r="AQ22" i="80" s="1"/>
  <c r="AZ22" i="80"/>
  <c r="BA22" i="80" s="1"/>
  <c r="BB22" i="80" s="1"/>
  <c r="BH22" i="80"/>
  <c r="BL22" i="80"/>
  <c r="BT22" i="80"/>
  <c r="BY22" i="80"/>
  <c r="CQ22" i="80"/>
  <c r="DL22" i="80"/>
  <c r="ED22" i="80"/>
  <c r="BO23" i="80"/>
  <c r="BY23" i="80"/>
  <c r="CM23" i="80"/>
  <c r="DL23" i="80"/>
  <c r="CR24" i="80"/>
  <c r="CD24" i="80"/>
  <c r="AO24" i="80"/>
  <c r="AP24" i="80" s="1"/>
  <c r="AZ24" i="80"/>
  <c r="BA24" i="80" s="1"/>
  <c r="BB24" i="80" s="1"/>
  <c r="BU24" i="80"/>
  <c r="BQ24" i="80"/>
  <c r="CA24" i="80"/>
  <c r="DM24" i="80"/>
  <c r="EE24" i="80"/>
  <c r="AU25" i="80"/>
  <c r="BE25" i="80"/>
  <c r="CD25" i="80"/>
  <c r="EH25" i="80"/>
  <c r="BO26" i="80"/>
  <c r="BK26" i="80"/>
  <c r="BM26" i="80"/>
  <c r="BZ26" i="80"/>
  <c r="DN26" i="80"/>
  <c r="BH27" i="80"/>
  <c r="BU27" i="80"/>
  <c r="BQ27" i="80"/>
  <c r="BS27" i="80"/>
  <c r="ED27" i="80"/>
  <c r="EF27" i="80"/>
  <c r="AX28" i="80"/>
  <c r="AT28" i="80"/>
  <c r="AY28" i="80"/>
  <c r="DM28" i="80"/>
  <c r="BG29" i="80"/>
  <c r="BC29" i="80"/>
  <c r="BI29" i="80"/>
  <c r="BE29" i="80"/>
  <c r="BT29" i="80"/>
  <c r="EE29" i="80"/>
  <c r="CQ30" i="80"/>
  <c r="CL30" i="80"/>
  <c r="EC30" i="80"/>
  <c r="EE30" i="80"/>
  <c r="BM31" i="80"/>
  <c r="BO31" i="80"/>
  <c r="BK31" i="80"/>
  <c r="BZ31" i="80"/>
  <c r="DN31" i="80"/>
  <c r="CL32" i="80"/>
  <c r="CQ32" i="80"/>
  <c r="EE32" i="80"/>
  <c r="EC32" i="80"/>
  <c r="BN33" i="80"/>
  <c r="CA33" i="80"/>
  <c r="BW33" i="80"/>
  <c r="BY33" i="80"/>
  <c r="DM33" i="80"/>
  <c r="DK33" i="80"/>
  <c r="AX34" i="80"/>
  <c r="AT34" i="80"/>
  <c r="AY34" i="80"/>
  <c r="DN34" i="80"/>
  <c r="DL34" i="80"/>
  <c r="BI35" i="80"/>
  <c r="BE35" i="80"/>
  <c r="BG35" i="80"/>
  <c r="BC35" i="80"/>
  <c r="BT35" i="80"/>
  <c r="EE35" i="80"/>
  <c r="BA36" i="80"/>
  <c r="BB36" i="80" s="1"/>
  <c r="DL36" i="80"/>
  <c r="DN36" i="80"/>
  <c r="BH37" i="80"/>
  <c r="BS37" i="80"/>
  <c r="BU37" i="80"/>
  <c r="BQ37" i="80"/>
  <c r="EF37" i="80"/>
  <c r="ED37" i="80"/>
  <c r="CE38" i="80"/>
  <c r="CX38" i="80"/>
  <c r="CS38" i="80"/>
  <c r="EF38" i="80"/>
  <c r="CR39" i="80"/>
  <c r="CD39" i="80"/>
  <c r="AO39" i="80"/>
  <c r="AP39" i="80" s="1"/>
  <c r="AE39" i="80"/>
  <c r="AN39" i="80"/>
  <c r="AQ39" i="80" s="1"/>
  <c r="BN39" i="80"/>
  <c r="BY39" i="80"/>
  <c r="CA39" i="80"/>
  <c r="BW39" i="80"/>
  <c r="DK39" i="80"/>
  <c r="DM39" i="80"/>
  <c r="CE40" i="80"/>
  <c r="CJ40" i="80"/>
  <c r="EF40" i="80"/>
  <c r="AE41" i="80"/>
  <c r="CR41" i="80"/>
  <c r="CD41" i="80"/>
  <c r="AO41" i="80"/>
  <c r="AP41" i="80" s="1"/>
  <c r="AN41" i="80"/>
  <c r="AQ41" i="80" s="1"/>
  <c r="BO41" i="80"/>
  <c r="BK41" i="80"/>
  <c r="BM41" i="80"/>
  <c r="BZ41" i="80"/>
  <c r="DN41" i="80"/>
  <c r="DM42" i="80"/>
  <c r="BH43" i="80"/>
  <c r="BU43" i="80"/>
  <c r="BQ43" i="80"/>
  <c r="BS43" i="80"/>
  <c r="ED43" i="80"/>
  <c r="EF43" i="80"/>
  <c r="AX44" i="80"/>
  <c r="AT44" i="80"/>
  <c r="AY44" i="80"/>
  <c r="DM44" i="80"/>
  <c r="BG45" i="80"/>
  <c r="BC45" i="80"/>
  <c r="BI45" i="80"/>
  <c r="BE45" i="80"/>
  <c r="BT45" i="80"/>
  <c r="EE45" i="80"/>
  <c r="EC46" i="80"/>
  <c r="EE46" i="80"/>
  <c r="BM47" i="80"/>
  <c r="BO47" i="80"/>
  <c r="BK47" i="80"/>
  <c r="BZ47" i="80"/>
  <c r="DN47" i="80"/>
  <c r="CL48" i="80"/>
  <c r="CQ48" i="80"/>
  <c r="EE48" i="80"/>
  <c r="EC48" i="80"/>
  <c r="BN49" i="80"/>
  <c r="CA49" i="80"/>
  <c r="BW49" i="80"/>
  <c r="BY49" i="80"/>
  <c r="DM49" i="80"/>
  <c r="DK49" i="80"/>
  <c r="AX50" i="80"/>
  <c r="AT50" i="80"/>
  <c r="AY50" i="80"/>
  <c r="DN50" i="80"/>
  <c r="DL50" i="80"/>
  <c r="BI51" i="80"/>
  <c r="BE51" i="80"/>
  <c r="BG51" i="80"/>
  <c r="BC51" i="80"/>
  <c r="BT51" i="80"/>
  <c r="CQ51" i="80"/>
  <c r="EE51" i="80"/>
  <c r="BA52" i="80"/>
  <c r="BB52" i="80" s="1"/>
  <c r="DL52" i="80"/>
  <c r="DN52" i="80"/>
  <c r="BH53" i="80"/>
  <c r="BS53" i="80"/>
  <c r="BU53" i="80"/>
  <c r="BQ53" i="80"/>
  <c r="EF53" i="80"/>
  <c r="ED53" i="80"/>
  <c r="CS54" i="80"/>
  <c r="EF54" i="80"/>
  <c r="CR55" i="80"/>
  <c r="CD55" i="80"/>
  <c r="AO55" i="80"/>
  <c r="AP55" i="80" s="1"/>
  <c r="AE55" i="80"/>
  <c r="AN55" i="80"/>
  <c r="AQ55" i="80" s="1"/>
  <c r="BN55" i="80"/>
  <c r="BY55" i="80"/>
  <c r="CA55" i="80"/>
  <c r="BW55" i="80"/>
  <c r="DK55" i="80"/>
  <c r="DM55" i="80"/>
  <c r="EE56" i="80"/>
  <c r="ED56" i="80"/>
  <c r="EC56" i="80"/>
  <c r="EF57" i="80"/>
  <c r="EE57" i="80"/>
  <c r="ED57" i="80"/>
  <c r="AY58" i="80"/>
  <c r="AU58" i="80"/>
  <c r="AX58" i="80"/>
  <c r="AT58" i="80"/>
  <c r="CK58" i="80"/>
  <c r="BM59" i="80"/>
  <c r="BL59" i="80"/>
  <c r="BO59" i="80"/>
  <c r="BK59" i="80"/>
  <c r="BY59" i="80"/>
  <c r="CB59" i="80"/>
  <c r="BX59" i="80"/>
  <c r="CA59" i="80"/>
  <c r="BW59" i="80"/>
  <c r="EE60" i="80"/>
  <c r="ED60" i="80"/>
  <c r="EC60" i="80"/>
  <c r="EF61" i="80"/>
  <c r="EE61" i="80"/>
  <c r="ED61" i="80"/>
  <c r="AY62" i="80"/>
  <c r="AU62" i="80"/>
  <c r="AX62" i="80"/>
  <c r="AT62" i="80"/>
  <c r="CK62" i="80"/>
  <c r="BM63" i="80"/>
  <c r="BL63" i="80"/>
  <c r="BO63" i="80"/>
  <c r="BK63" i="80"/>
  <c r="BY63" i="80"/>
  <c r="CB63" i="80"/>
  <c r="BX63" i="80"/>
  <c r="CA63" i="80"/>
  <c r="BW63" i="80"/>
  <c r="EE64" i="80"/>
  <c r="ED64" i="80"/>
  <c r="EC64" i="80"/>
  <c r="EF65" i="80"/>
  <c r="EE65" i="80"/>
  <c r="ED65" i="80"/>
  <c r="AY66" i="80"/>
  <c r="AU66" i="80"/>
  <c r="AX66" i="80"/>
  <c r="AT66" i="80"/>
  <c r="CK66" i="80"/>
  <c r="BM67" i="80"/>
  <c r="BL67" i="80"/>
  <c r="BO67" i="80"/>
  <c r="BK67" i="80"/>
  <c r="BY67" i="80"/>
  <c r="CB67" i="80"/>
  <c r="BX67" i="80"/>
  <c r="CA67" i="80"/>
  <c r="BW67" i="80"/>
  <c r="EE68" i="80"/>
  <c r="ED68" i="80"/>
  <c r="EC68" i="80"/>
  <c r="EF69" i="80"/>
  <c r="EE69" i="80"/>
  <c r="ED69" i="80"/>
  <c r="AY70" i="80"/>
  <c r="AU70" i="80"/>
  <c r="AX70" i="80"/>
  <c r="AT70" i="80"/>
  <c r="CK70" i="80"/>
  <c r="BM71" i="80"/>
  <c r="BL71" i="80"/>
  <c r="BO71" i="80"/>
  <c r="BK71" i="80"/>
  <c r="BY71" i="80"/>
  <c r="CB71" i="80"/>
  <c r="BX71" i="80"/>
  <c r="CA71" i="80"/>
  <c r="BW71" i="80"/>
  <c r="EE72" i="80"/>
  <c r="ED72" i="80"/>
  <c r="EC72" i="80"/>
  <c r="EF73" i="80"/>
  <c r="EE73" i="80"/>
  <c r="ED73" i="80"/>
  <c r="AY74" i="80"/>
  <c r="AU74" i="80"/>
  <c r="AX74" i="80"/>
  <c r="AT74" i="80"/>
  <c r="CK74" i="80"/>
  <c r="BM75" i="80"/>
  <c r="BL75" i="80"/>
  <c r="BO75" i="80"/>
  <c r="BK75" i="80"/>
  <c r="BY75" i="80"/>
  <c r="CB75" i="80"/>
  <c r="BX75" i="80"/>
  <c r="CA75" i="80"/>
  <c r="BW75" i="80"/>
  <c r="EE76" i="80"/>
  <c r="ED76" i="80"/>
  <c r="EC76" i="80"/>
  <c r="AY78" i="80"/>
  <c r="AU78" i="80"/>
  <c r="AX78" i="80"/>
  <c r="AT78" i="80"/>
  <c r="CK78" i="80"/>
  <c r="BM79" i="80"/>
  <c r="BL79" i="80"/>
  <c r="BO79" i="80"/>
  <c r="BK79" i="80"/>
  <c r="BY79" i="80"/>
  <c r="CB79" i="80"/>
  <c r="BX79" i="80"/>
  <c r="CA79" i="80"/>
  <c r="BW79" i="80"/>
  <c r="EE80" i="80"/>
  <c r="ED80" i="80"/>
  <c r="EC80" i="80"/>
  <c r="EF81" i="80"/>
  <c r="EE81" i="80"/>
  <c r="ED81" i="80"/>
  <c r="AY82" i="80"/>
  <c r="AU82" i="80"/>
  <c r="AX82" i="80"/>
  <c r="AT82" i="80"/>
  <c r="CK82" i="80"/>
  <c r="BM83" i="80"/>
  <c r="BL83" i="80"/>
  <c r="BO83" i="80"/>
  <c r="BK83" i="80"/>
  <c r="BY83" i="80"/>
  <c r="CB83" i="80"/>
  <c r="BX83" i="80"/>
  <c r="CA83" i="80"/>
  <c r="BW83" i="80"/>
  <c r="EE84" i="80"/>
  <c r="ED84" i="80"/>
  <c r="EC84" i="80"/>
  <c r="EF85" i="80"/>
  <c r="EE85" i="80"/>
  <c r="ED85" i="80"/>
  <c r="AY86" i="80"/>
  <c r="AU86" i="80"/>
  <c r="AX86" i="80"/>
  <c r="AT86" i="80"/>
  <c r="CK86" i="80"/>
  <c r="BM87" i="80"/>
  <c r="BL87" i="80"/>
  <c r="BO87" i="80"/>
  <c r="BK87" i="80"/>
  <c r="BY87" i="80"/>
  <c r="CB87" i="80"/>
  <c r="BX87" i="80"/>
  <c r="CA87" i="80"/>
  <c r="BW87" i="80"/>
  <c r="EE88" i="80"/>
  <c r="ED88" i="80"/>
  <c r="EC88" i="80"/>
  <c r="EF89" i="80"/>
  <c r="EE89" i="80"/>
  <c r="ED89" i="80"/>
  <c r="AY90" i="80"/>
  <c r="AU90" i="80"/>
  <c r="AX90" i="80"/>
  <c r="AT90" i="80"/>
  <c r="CK90" i="80"/>
  <c r="BM91" i="80"/>
  <c r="BL91" i="80"/>
  <c r="BO91" i="80"/>
  <c r="BK91" i="80"/>
  <c r="BY91" i="80"/>
  <c r="CB91" i="80"/>
  <c r="BX91" i="80"/>
  <c r="CA91" i="80"/>
  <c r="BW91" i="80"/>
  <c r="EE92" i="80"/>
  <c r="ED92" i="80"/>
  <c r="EC92" i="80"/>
  <c r="EF93" i="80"/>
  <c r="EE93" i="80"/>
  <c r="ED93" i="80"/>
  <c r="AY94" i="80"/>
  <c r="AU94" i="80"/>
  <c r="AX94" i="80"/>
  <c r="AT94" i="80"/>
  <c r="CK94" i="80"/>
  <c r="BM95" i="80"/>
  <c r="BL95" i="80"/>
  <c r="BO95" i="80"/>
  <c r="BK95" i="80"/>
  <c r="BY95" i="80"/>
  <c r="CB95" i="80"/>
  <c r="BX95" i="80"/>
  <c r="CA95" i="80"/>
  <c r="BW95" i="80"/>
  <c r="EE96" i="80"/>
  <c r="ED96" i="80"/>
  <c r="EC96" i="80"/>
  <c r="EF97" i="80"/>
  <c r="EE97" i="80"/>
  <c r="ED97" i="80"/>
  <c r="EI99" i="80"/>
  <c r="EH99" i="80"/>
  <c r="EG99" i="80"/>
  <c r="DM100" i="80"/>
  <c r="DL100" i="80"/>
  <c r="DK100" i="80"/>
  <c r="CS101" i="80"/>
  <c r="EI102" i="80"/>
  <c r="EH102" i="80"/>
  <c r="EG102" i="80"/>
  <c r="DQ106" i="80"/>
  <c r="DP106" i="80"/>
  <c r="DO106" i="80"/>
  <c r="CQ107" i="80"/>
  <c r="CM107" i="80"/>
  <c r="CL107" i="80"/>
  <c r="EE108" i="80"/>
  <c r="ED108" i="80"/>
  <c r="EC108" i="80"/>
  <c r="EF108" i="80"/>
  <c r="DM109" i="80"/>
  <c r="DL109" i="80"/>
  <c r="DK109" i="80"/>
  <c r="DN109" i="80"/>
  <c r="EC110" i="80"/>
  <c r="EF110" i="80"/>
  <c r="EE110" i="80"/>
  <c r="ED110" i="80"/>
  <c r="CS112" i="80"/>
  <c r="CX112" i="80"/>
  <c r="CT112" i="80"/>
  <c r="CX116" i="80"/>
  <c r="EE116" i="80"/>
  <c r="ED116" i="80"/>
  <c r="EC116" i="80"/>
  <c r="EF116" i="80"/>
  <c r="DM117" i="80"/>
  <c r="DL117" i="80"/>
  <c r="DK117" i="80"/>
  <c r="DN117" i="80"/>
  <c r="CQ118" i="80"/>
  <c r="CM118" i="80"/>
  <c r="CL118" i="80"/>
  <c r="DQ118" i="80"/>
  <c r="DP118" i="80"/>
  <c r="DO118" i="80"/>
  <c r="EC122" i="80"/>
  <c r="EF122" i="80"/>
  <c r="EE122" i="80"/>
  <c r="ED122" i="80"/>
  <c r="CQ123" i="80"/>
  <c r="CM123" i="80"/>
  <c r="CL123" i="80"/>
  <c r="CX124" i="80"/>
  <c r="EE124" i="80"/>
  <c r="ED124" i="80"/>
  <c r="EC124" i="80"/>
  <c r="EF124" i="80"/>
  <c r="DM125" i="80"/>
  <c r="DL125" i="80"/>
  <c r="DK125" i="80"/>
  <c r="DN125" i="80"/>
  <c r="CQ126" i="80"/>
  <c r="CM126" i="80"/>
  <c r="CL126" i="80"/>
  <c r="DQ126" i="80"/>
  <c r="DP126" i="80"/>
  <c r="DO126" i="80"/>
  <c r="EI129" i="80"/>
  <c r="EH129" i="80"/>
  <c r="EG129" i="80"/>
  <c r="DK135" i="80"/>
  <c r="DN135" i="80"/>
  <c r="DM135" i="80"/>
  <c r="DL135" i="80"/>
  <c r="CM136" i="80"/>
  <c r="EI137" i="80"/>
  <c r="EH137" i="80"/>
  <c r="EG137" i="80"/>
  <c r="DK143" i="80"/>
  <c r="DN143" i="80"/>
  <c r="DM143" i="80"/>
  <c r="DL143" i="80"/>
  <c r="CL144" i="80"/>
  <c r="CQ144" i="80"/>
  <c r="CM144" i="80"/>
  <c r="EI145" i="80"/>
  <c r="EH145" i="80"/>
  <c r="EG145" i="80"/>
  <c r="DK151" i="80"/>
  <c r="DN151" i="80"/>
  <c r="DM151" i="80"/>
  <c r="DL151" i="80"/>
  <c r="EI153" i="80"/>
  <c r="EH153" i="80"/>
  <c r="EG153" i="80"/>
  <c r="DK159" i="80"/>
  <c r="DN159" i="80"/>
  <c r="DM159" i="80"/>
  <c r="DL159" i="80"/>
  <c r="CL160" i="80"/>
  <c r="CQ160" i="80"/>
  <c r="CM160" i="80"/>
  <c r="EI161" i="80"/>
  <c r="EH161" i="80"/>
  <c r="EG161" i="80"/>
  <c r="DK167" i="80"/>
  <c r="DN167" i="80"/>
  <c r="DM167" i="80"/>
  <c r="DL167" i="80"/>
  <c r="EI169" i="80"/>
  <c r="EH169" i="80"/>
  <c r="EG169" i="80"/>
  <c r="DK171" i="80"/>
  <c r="DN171" i="80"/>
  <c r="DM171" i="80"/>
  <c r="DL171" i="80"/>
  <c r="EI173" i="80"/>
  <c r="EH173" i="80"/>
  <c r="EG173" i="80"/>
  <c r="DO182" i="80"/>
  <c r="DQ182" i="80"/>
  <c r="DP182" i="80"/>
  <c r="CJ189" i="80"/>
  <c r="CE189" i="80"/>
  <c r="CF189" i="80"/>
  <c r="EI191" i="80"/>
  <c r="EG191" i="80"/>
  <c r="EH191" i="80"/>
  <c r="EG193" i="80"/>
  <c r="EI193" i="80"/>
  <c r="EH193" i="80"/>
  <c r="EF5" i="80"/>
  <c r="BH6" i="80"/>
  <c r="BT6" i="80"/>
  <c r="DN6" i="80"/>
  <c r="AW7" i="80"/>
  <c r="EF9" i="80"/>
  <c r="DN10" i="80"/>
  <c r="BT13" i="80"/>
  <c r="BT16" i="80"/>
  <c r="DI927" i="80"/>
  <c r="AW5" i="80"/>
  <c r="CD5" i="80"/>
  <c r="EA928" i="80"/>
  <c r="AU7" i="80"/>
  <c r="CT7" i="80"/>
  <c r="AO4" i="80"/>
  <c r="AP4" i="80" s="1"/>
  <c r="AW4" i="80"/>
  <c r="BE4" i="80"/>
  <c r="BQ4" i="80"/>
  <c r="CD4" i="80"/>
  <c r="DK4" i="80"/>
  <c r="AT5" i="80"/>
  <c r="BC6" i="80"/>
  <c r="BK6" i="80"/>
  <c r="BW6" i="80"/>
  <c r="DH926" i="80"/>
  <c r="DM6" i="80"/>
  <c r="EB6" i="80"/>
  <c r="DJ7" i="80"/>
  <c r="AO8" i="80"/>
  <c r="AP8" i="80" s="1"/>
  <c r="AW8" i="80"/>
  <c r="BE8" i="80"/>
  <c r="BQ8" i="80"/>
  <c r="CD8" i="80"/>
  <c r="AT9" i="80"/>
  <c r="BC10" i="80"/>
  <c r="BK10" i="80"/>
  <c r="BW10" i="80"/>
  <c r="AT12" i="80"/>
  <c r="BC13" i="80"/>
  <c r="BK13" i="80"/>
  <c r="BW13" i="80"/>
  <c r="AW14" i="80"/>
  <c r="BE14" i="80"/>
  <c r="BQ14" i="80"/>
  <c r="BY14" i="80"/>
  <c r="CD14" i="80"/>
  <c r="AT15" i="80"/>
  <c r="EA926" i="80"/>
  <c r="EE15" i="80"/>
  <c r="BC16" i="80"/>
  <c r="BK16" i="80"/>
  <c r="BW16" i="80"/>
  <c r="AO18" i="80"/>
  <c r="AP18" i="80" s="1"/>
  <c r="AW18" i="80"/>
  <c r="BE18" i="80"/>
  <c r="BQ18" i="80"/>
  <c r="CD18" i="80"/>
  <c r="AT19" i="80"/>
  <c r="BC20" i="80"/>
  <c r="BK20" i="80"/>
  <c r="BW20" i="80"/>
  <c r="AO22" i="80"/>
  <c r="AP22" i="80" s="1"/>
  <c r="BE22" i="80"/>
  <c r="BQ22" i="80"/>
  <c r="BZ22" i="80"/>
  <c r="DN22" i="80"/>
  <c r="EE22" i="80"/>
  <c r="BK23" i="80"/>
  <c r="BZ23" i="80"/>
  <c r="CR23" i="80"/>
  <c r="DM23" i="80"/>
  <c r="ED23" i="80"/>
  <c r="AE24" i="80"/>
  <c r="BR24" i="80"/>
  <c r="BW24" i="80"/>
  <c r="CB24" i="80"/>
  <c r="DN24" i="80"/>
  <c r="EF24" i="80"/>
  <c r="BP912" i="80"/>
  <c r="BR25" i="80"/>
  <c r="BU25" i="80"/>
  <c r="DF912" i="80"/>
  <c r="DG25" i="80"/>
  <c r="ED25" i="80"/>
  <c r="BG26" i="80"/>
  <c r="BC26" i="80"/>
  <c r="BI26" i="80"/>
  <c r="BE26" i="80"/>
  <c r="BL26" i="80"/>
  <c r="BT26" i="80"/>
  <c r="CB26" i="80"/>
  <c r="EE26" i="80"/>
  <c r="BM27" i="80"/>
  <c r="BO27" i="80"/>
  <c r="BK27" i="80"/>
  <c r="BR27" i="80"/>
  <c r="BZ27" i="80"/>
  <c r="DN27" i="80"/>
  <c r="EC27" i="80"/>
  <c r="AU28" i="80"/>
  <c r="CK28" i="80"/>
  <c r="EE28" i="80"/>
  <c r="EC28" i="80"/>
  <c r="BF29" i="80"/>
  <c r="BN29" i="80"/>
  <c r="CA29" i="80"/>
  <c r="BW29" i="80"/>
  <c r="BY29" i="80"/>
  <c r="DM29" i="80"/>
  <c r="DK29" i="80"/>
  <c r="AX30" i="80"/>
  <c r="AT30" i="80"/>
  <c r="AY30" i="80"/>
  <c r="CM30" i="80"/>
  <c r="DN30" i="80"/>
  <c r="DL30" i="80"/>
  <c r="ED30" i="80"/>
  <c r="BI31" i="80"/>
  <c r="BE31" i="80"/>
  <c r="BG31" i="80"/>
  <c r="BC31" i="80"/>
  <c r="BL31" i="80"/>
  <c r="BT31" i="80"/>
  <c r="CB31" i="80"/>
  <c r="CQ31" i="80"/>
  <c r="EE31" i="80"/>
  <c r="BA32" i="80"/>
  <c r="BB32" i="80" s="1"/>
  <c r="CM32" i="80"/>
  <c r="DL32" i="80"/>
  <c r="DN32" i="80"/>
  <c r="ED32" i="80"/>
  <c r="AZ33" i="80"/>
  <c r="BA33" i="80" s="1"/>
  <c r="BB33" i="80" s="1"/>
  <c r="BH33" i="80"/>
  <c r="BS33" i="80"/>
  <c r="BU33" i="80"/>
  <c r="BQ33" i="80"/>
  <c r="BX33" i="80"/>
  <c r="DL33" i="80"/>
  <c r="EF33" i="80"/>
  <c r="ED33" i="80"/>
  <c r="AU34" i="80"/>
  <c r="CD34" i="80"/>
  <c r="CX34" i="80"/>
  <c r="CS34" i="80"/>
  <c r="DK34" i="80"/>
  <c r="EF34" i="80"/>
  <c r="CR35" i="80"/>
  <c r="CD35" i="80"/>
  <c r="AO35" i="80"/>
  <c r="AP35" i="80" s="1"/>
  <c r="AE35" i="80"/>
  <c r="AN35" i="80"/>
  <c r="AQ35" i="80" s="1"/>
  <c r="BF35" i="80"/>
  <c r="BN35" i="80"/>
  <c r="BY35" i="80"/>
  <c r="CA35" i="80"/>
  <c r="BW35" i="80"/>
  <c r="DK35" i="80"/>
  <c r="DM35" i="80"/>
  <c r="AW36" i="80"/>
  <c r="CD36" i="80"/>
  <c r="DK36" i="80"/>
  <c r="EF36" i="80"/>
  <c r="AE37" i="80"/>
  <c r="CR37" i="80"/>
  <c r="CD37" i="80"/>
  <c r="AO37" i="80"/>
  <c r="AP37" i="80" s="1"/>
  <c r="AN37" i="80"/>
  <c r="AQ37" i="80" s="1"/>
  <c r="BO37" i="80"/>
  <c r="BK37" i="80"/>
  <c r="BM37" i="80"/>
  <c r="BR37" i="80"/>
  <c r="BZ37" i="80"/>
  <c r="DN37" i="80"/>
  <c r="EC37" i="80"/>
  <c r="CF38" i="80"/>
  <c r="CT38" i="80"/>
  <c r="DM38" i="80"/>
  <c r="AZ39" i="80"/>
  <c r="BA39" i="80" s="1"/>
  <c r="BB39" i="80" s="1"/>
  <c r="BH39" i="80"/>
  <c r="BU39" i="80"/>
  <c r="BQ39" i="80"/>
  <c r="BS39" i="80"/>
  <c r="BX39" i="80"/>
  <c r="DL39" i="80"/>
  <c r="ED39" i="80"/>
  <c r="EF39" i="80"/>
  <c r="AX40" i="80"/>
  <c r="AT40" i="80"/>
  <c r="AY40" i="80"/>
  <c r="CF40" i="80"/>
  <c r="DM40" i="80"/>
  <c r="BG41" i="80"/>
  <c r="BC41" i="80"/>
  <c r="BI41" i="80"/>
  <c r="BE41" i="80"/>
  <c r="BL41" i="80"/>
  <c r="BT41" i="80"/>
  <c r="CB41" i="80"/>
  <c r="EE41" i="80"/>
  <c r="AW42" i="80"/>
  <c r="CK42" i="80"/>
  <c r="EC42" i="80"/>
  <c r="EE42" i="80"/>
  <c r="BM43" i="80"/>
  <c r="BO43" i="80"/>
  <c r="BK43" i="80"/>
  <c r="BR43" i="80"/>
  <c r="BZ43" i="80"/>
  <c r="CL43" i="80"/>
  <c r="DN43" i="80"/>
  <c r="EC43" i="80"/>
  <c r="AU44" i="80"/>
  <c r="CK44" i="80"/>
  <c r="EE44" i="80"/>
  <c r="EC44" i="80"/>
  <c r="BF45" i="80"/>
  <c r="BN45" i="80"/>
  <c r="CA45" i="80"/>
  <c r="BW45" i="80"/>
  <c r="BY45" i="80"/>
  <c r="DM45" i="80"/>
  <c r="DK45" i="80"/>
  <c r="AX46" i="80"/>
  <c r="AT46" i="80"/>
  <c r="AY46" i="80"/>
  <c r="DN46" i="80"/>
  <c r="DL46" i="80"/>
  <c r="ED46" i="80"/>
  <c r="BI47" i="80"/>
  <c r="BE47" i="80"/>
  <c r="BG47" i="80"/>
  <c r="BC47" i="80"/>
  <c r="BL47" i="80"/>
  <c r="BT47" i="80"/>
  <c r="CB47" i="80"/>
  <c r="CQ47" i="80"/>
  <c r="EE47" i="80"/>
  <c r="BA48" i="80"/>
  <c r="BB48" i="80" s="1"/>
  <c r="CM48" i="80"/>
  <c r="DL48" i="80"/>
  <c r="DN48" i="80"/>
  <c r="ED48" i="80"/>
  <c r="AZ49" i="80"/>
  <c r="BA49" i="80" s="1"/>
  <c r="BB49" i="80" s="1"/>
  <c r="BH49" i="80"/>
  <c r="BS49" i="80"/>
  <c r="BU49" i="80"/>
  <c r="BQ49" i="80"/>
  <c r="BX49" i="80"/>
  <c r="DL49" i="80"/>
  <c r="EF49" i="80"/>
  <c r="ED49" i="80"/>
  <c r="AU50" i="80"/>
  <c r="CD50" i="80"/>
  <c r="CX50" i="80"/>
  <c r="CS50" i="80"/>
  <c r="DK50" i="80"/>
  <c r="EF50" i="80"/>
  <c r="CR51" i="80"/>
  <c r="CD51" i="80"/>
  <c r="AO51" i="80"/>
  <c r="AP51" i="80" s="1"/>
  <c r="AE51" i="80"/>
  <c r="AN51" i="80"/>
  <c r="AQ51" i="80" s="1"/>
  <c r="BF51" i="80"/>
  <c r="BN51" i="80"/>
  <c r="BY51" i="80"/>
  <c r="CA51" i="80"/>
  <c r="BW51" i="80"/>
  <c r="DK51" i="80"/>
  <c r="DM51" i="80"/>
  <c r="AW52" i="80"/>
  <c r="CD52" i="80"/>
  <c r="CS52" i="80"/>
  <c r="CX52" i="80"/>
  <c r="DK52" i="80"/>
  <c r="EF52" i="80"/>
  <c r="AE53" i="80"/>
  <c r="CR53" i="80"/>
  <c r="CD53" i="80"/>
  <c r="AO53" i="80"/>
  <c r="AP53" i="80" s="1"/>
  <c r="AN53" i="80"/>
  <c r="AQ53" i="80" s="1"/>
  <c r="BO53" i="80"/>
  <c r="BK53" i="80"/>
  <c r="BM53" i="80"/>
  <c r="BR53" i="80"/>
  <c r="BZ53" i="80"/>
  <c r="DN53" i="80"/>
  <c r="EC53" i="80"/>
  <c r="DM54" i="80"/>
  <c r="AZ55" i="80"/>
  <c r="BA55" i="80" s="1"/>
  <c r="BB55" i="80" s="1"/>
  <c r="BH55" i="80"/>
  <c r="BU55" i="80"/>
  <c r="BQ55" i="80"/>
  <c r="BS55" i="80"/>
  <c r="BX55" i="80"/>
  <c r="DL55" i="80"/>
  <c r="ED55" i="80"/>
  <c r="EF55" i="80"/>
  <c r="EF56" i="80"/>
  <c r="DM57" i="80"/>
  <c r="DL57" i="80"/>
  <c r="DK57" i="80"/>
  <c r="EC57" i="80"/>
  <c r="CX58" i="80"/>
  <c r="CT58" i="80"/>
  <c r="CS58" i="80"/>
  <c r="CR59" i="80"/>
  <c r="CD59" i="80"/>
  <c r="AO59" i="80"/>
  <c r="AP59" i="80" s="1"/>
  <c r="AZ59" i="80"/>
  <c r="BA59" i="80" s="1"/>
  <c r="BB59" i="80" s="1"/>
  <c r="AN59" i="80"/>
  <c r="AQ59" i="80" s="1"/>
  <c r="AE59" i="80"/>
  <c r="BN59" i="80"/>
  <c r="BZ59" i="80"/>
  <c r="EF60" i="80"/>
  <c r="DM61" i="80"/>
  <c r="DL61" i="80"/>
  <c r="DK61" i="80"/>
  <c r="EC61" i="80"/>
  <c r="CT62" i="80"/>
  <c r="CR63" i="80"/>
  <c r="CD63" i="80"/>
  <c r="AO63" i="80"/>
  <c r="AP63" i="80" s="1"/>
  <c r="AZ63" i="80"/>
  <c r="BA63" i="80" s="1"/>
  <c r="BB63" i="80" s="1"/>
  <c r="AN63" i="80"/>
  <c r="AQ63" i="80" s="1"/>
  <c r="AE63" i="80"/>
  <c r="BN63" i="80"/>
  <c r="BZ63" i="80"/>
  <c r="EF64" i="80"/>
  <c r="DM65" i="80"/>
  <c r="DL65" i="80"/>
  <c r="DK65" i="80"/>
  <c r="EC65" i="80"/>
  <c r="CX66" i="80"/>
  <c r="CT66" i="80"/>
  <c r="CS66" i="80"/>
  <c r="CR67" i="80"/>
  <c r="CD67" i="80"/>
  <c r="AO67" i="80"/>
  <c r="AP67" i="80" s="1"/>
  <c r="AZ67" i="80"/>
  <c r="BA67" i="80" s="1"/>
  <c r="BB67" i="80" s="1"/>
  <c r="AN67" i="80"/>
  <c r="AQ67" i="80" s="1"/>
  <c r="AE67" i="80"/>
  <c r="BN67" i="80"/>
  <c r="BZ67" i="80"/>
  <c r="EF68" i="80"/>
  <c r="DM69" i="80"/>
  <c r="DL69" i="80"/>
  <c r="DK69" i="80"/>
  <c r="EC69" i="80"/>
  <c r="CX70" i="80"/>
  <c r="CT70" i="80"/>
  <c r="CS70" i="80"/>
  <c r="CR71" i="80"/>
  <c r="CD71" i="80"/>
  <c r="AO71" i="80"/>
  <c r="AP71" i="80" s="1"/>
  <c r="AZ71" i="80"/>
  <c r="BA71" i="80" s="1"/>
  <c r="BB71" i="80" s="1"/>
  <c r="AN71" i="80"/>
  <c r="AQ71" i="80" s="1"/>
  <c r="AE71" i="80"/>
  <c r="BN71" i="80"/>
  <c r="BZ71" i="80"/>
  <c r="EF72" i="80"/>
  <c r="DM73" i="80"/>
  <c r="DL73" i="80"/>
  <c r="DK73" i="80"/>
  <c r="EC73" i="80"/>
  <c r="CX74" i="80"/>
  <c r="CT74" i="80"/>
  <c r="CS74" i="80"/>
  <c r="CR75" i="80"/>
  <c r="CD75" i="80"/>
  <c r="AO75" i="80"/>
  <c r="AP75" i="80" s="1"/>
  <c r="AZ75" i="80"/>
  <c r="BA75" i="80" s="1"/>
  <c r="BB75" i="80" s="1"/>
  <c r="AN75" i="80"/>
  <c r="AQ75" i="80" s="1"/>
  <c r="AE75" i="80"/>
  <c r="BN75" i="80"/>
  <c r="BZ75" i="80"/>
  <c r="EF76" i="80"/>
  <c r="DM77" i="80"/>
  <c r="DL77" i="80"/>
  <c r="DK77" i="80"/>
  <c r="CX78" i="80"/>
  <c r="CT78" i="80"/>
  <c r="CS78" i="80"/>
  <c r="CR79" i="80"/>
  <c r="CD79" i="80"/>
  <c r="AO79" i="80"/>
  <c r="AP79" i="80" s="1"/>
  <c r="AZ79" i="80"/>
  <c r="BA79" i="80" s="1"/>
  <c r="BB79" i="80" s="1"/>
  <c r="AN79" i="80"/>
  <c r="AQ79" i="80" s="1"/>
  <c r="AE79" i="80"/>
  <c r="BN79" i="80"/>
  <c r="BZ79" i="80"/>
  <c r="EF80" i="80"/>
  <c r="DM81" i="80"/>
  <c r="DL81" i="80"/>
  <c r="DK81" i="80"/>
  <c r="EC81" i="80"/>
  <c r="CS82" i="80"/>
  <c r="CR83" i="80"/>
  <c r="CD83" i="80"/>
  <c r="AO83" i="80"/>
  <c r="AP83" i="80" s="1"/>
  <c r="AZ83" i="80"/>
  <c r="BA83" i="80" s="1"/>
  <c r="BB83" i="80" s="1"/>
  <c r="AN83" i="80"/>
  <c r="AQ83" i="80" s="1"/>
  <c r="AE83" i="80"/>
  <c r="BN83" i="80"/>
  <c r="BZ83" i="80"/>
  <c r="EF84" i="80"/>
  <c r="DM85" i="80"/>
  <c r="DL85" i="80"/>
  <c r="DK85" i="80"/>
  <c r="EC85" i="80"/>
  <c r="CX86" i="80"/>
  <c r="CT86" i="80"/>
  <c r="CS86" i="80"/>
  <c r="CR87" i="80"/>
  <c r="CD87" i="80"/>
  <c r="AO87" i="80"/>
  <c r="AP87" i="80" s="1"/>
  <c r="AZ87" i="80"/>
  <c r="BA87" i="80" s="1"/>
  <c r="BB87" i="80" s="1"/>
  <c r="AN87" i="80"/>
  <c r="AQ87" i="80" s="1"/>
  <c r="AE87" i="80"/>
  <c r="BN87" i="80"/>
  <c r="BZ87" i="80"/>
  <c r="EF88" i="80"/>
  <c r="DM89" i="80"/>
  <c r="DL89" i="80"/>
  <c r="DK89" i="80"/>
  <c r="EC89" i="80"/>
  <c r="CX90" i="80"/>
  <c r="CT90" i="80"/>
  <c r="CS90" i="80"/>
  <c r="CR91" i="80"/>
  <c r="CD91" i="80"/>
  <c r="AO91" i="80"/>
  <c r="AP91" i="80" s="1"/>
  <c r="AZ91" i="80"/>
  <c r="BA91" i="80" s="1"/>
  <c r="BB91" i="80" s="1"/>
  <c r="AN91" i="80"/>
  <c r="AQ91" i="80" s="1"/>
  <c r="AE91" i="80"/>
  <c r="BN91" i="80"/>
  <c r="BZ91" i="80"/>
  <c r="EF92" i="80"/>
  <c r="DM93" i="80"/>
  <c r="DL93" i="80"/>
  <c r="DK93" i="80"/>
  <c r="EC93" i="80"/>
  <c r="CX94" i="80"/>
  <c r="CT94" i="80"/>
  <c r="CS94" i="80"/>
  <c r="CR95" i="80"/>
  <c r="CD95" i="80"/>
  <c r="AO95" i="80"/>
  <c r="AP95" i="80" s="1"/>
  <c r="AZ95" i="80"/>
  <c r="BA95" i="80" s="1"/>
  <c r="BB95" i="80" s="1"/>
  <c r="AN95" i="80"/>
  <c r="AQ95" i="80" s="1"/>
  <c r="AE95" i="80"/>
  <c r="BN95" i="80"/>
  <c r="BZ95" i="80"/>
  <c r="EF96" i="80"/>
  <c r="DM97" i="80"/>
  <c r="DL97" i="80"/>
  <c r="DK97" i="80"/>
  <c r="EC97" i="80"/>
  <c r="CQ98" i="80"/>
  <c r="CM98" i="80"/>
  <c r="DN100" i="80"/>
  <c r="AW103" i="80"/>
  <c r="DK103" i="80"/>
  <c r="DN103" i="80"/>
  <c r="DM103" i="80"/>
  <c r="DL103" i="80"/>
  <c r="CL104" i="80"/>
  <c r="CQ104" i="80"/>
  <c r="CM104" i="80"/>
  <c r="EI105" i="80"/>
  <c r="EH105" i="80"/>
  <c r="EG105" i="80"/>
  <c r="DK111" i="80"/>
  <c r="DN111" i="80"/>
  <c r="DM111" i="80"/>
  <c r="DL111" i="80"/>
  <c r="CL112" i="80"/>
  <c r="CQ112" i="80"/>
  <c r="CM112" i="80"/>
  <c r="EI113" i="80"/>
  <c r="EH113" i="80"/>
  <c r="EG113" i="80"/>
  <c r="DQ114" i="80"/>
  <c r="DP114" i="80"/>
  <c r="DO114" i="80"/>
  <c r="DK115" i="80"/>
  <c r="DN115" i="80"/>
  <c r="DM115" i="80"/>
  <c r="DL115" i="80"/>
  <c r="CL116" i="80"/>
  <c r="CQ116" i="80"/>
  <c r="CM116" i="80"/>
  <c r="EI121" i="80"/>
  <c r="EH121" i="80"/>
  <c r="EG121" i="80"/>
  <c r="DK123" i="80"/>
  <c r="DN123" i="80"/>
  <c r="DM123" i="80"/>
  <c r="DL123" i="80"/>
  <c r="DM129" i="80"/>
  <c r="DL129" i="80"/>
  <c r="DK129" i="80"/>
  <c r="DN129" i="80"/>
  <c r="EC130" i="80"/>
  <c r="EF130" i="80"/>
  <c r="EE130" i="80"/>
  <c r="ED130" i="80"/>
  <c r="CS132" i="80"/>
  <c r="CX132" i="80"/>
  <c r="CT132" i="80"/>
  <c r="DQ134" i="80"/>
  <c r="DP134" i="80"/>
  <c r="DO134" i="80"/>
  <c r="CQ135" i="80"/>
  <c r="CM135" i="80"/>
  <c r="CL135" i="80"/>
  <c r="EE136" i="80"/>
  <c r="ED136" i="80"/>
  <c r="EC136" i="80"/>
  <c r="EF136" i="80"/>
  <c r="DM137" i="80"/>
  <c r="DL137" i="80"/>
  <c r="DK137" i="80"/>
  <c r="DN137" i="80"/>
  <c r="EC138" i="80"/>
  <c r="EF138" i="80"/>
  <c r="EE138" i="80"/>
  <c r="ED138" i="80"/>
  <c r="DQ142" i="80"/>
  <c r="DP142" i="80"/>
  <c r="DO142" i="80"/>
  <c r="CQ143" i="80"/>
  <c r="CM143" i="80"/>
  <c r="CL143" i="80"/>
  <c r="EE144" i="80"/>
  <c r="ED144" i="80"/>
  <c r="EC144" i="80"/>
  <c r="EF144" i="80"/>
  <c r="DM145" i="80"/>
  <c r="DL145" i="80"/>
  <c r="DK145" i="80"/>
  <c r="DN145" i="80"/>
  <c r="EC146" i="80"/>
  <c r="EF146" i="80"/>
  <c r="EE146" i="80"/>
  <c r="ED146" i="80"/>
  <c r="DQ150" i="80"/>
  <c r="DP150" i="80"/>
  <c r="DO150" i="80"/>
  <c r="CQ151" i="80"/>
  <c r="CM151" i="80"/>
  <c r="CL151" i="80"/>
  <c r="EE152" i="80"/>
  <c r="ED152" i="80"/>
  <c r="EC152" i="80"/>
  <c r="EF152" i="80"/>
  <c r="DM153" i="80"/>
  <c r="DL153" i="80"/>
  <c r="DK153" i="80"/>
  <c r="DN153" i="80"/>
  <c r="EC154" i="80"/>
  <c r="EF154" i="80"/>
  <c r="EE154" i="80"/>
  <c r="ED154" i="80"/>
  <c r="CS156" i="80"/>
  <c r="CX156" i="80"/>
  <c r="CT156" i="80"/>
  <c r="DQ158" i="80"/>
  <c r="DP158" i="80"/>
  <c r="DO158" i="80"/>
  <c r="CQ159" i="80"/>
  <c r="CM159" i="80"/>
  <c r="CL159" i="80"/>
  <c r="EE160" i="80"/>
  <c r="ED160" i="80"/>
  <c r="EC160" i="80"/>
  <c r="EF160" i="80"/>
  <c r="DM161" i="80"/>
  <c r="DL161" i="80"/>
  <c r="DK161" i="80"/>
  <c r="DN161" i="80"/>
  <c r="EC162" i="80"/>
  <c r="EF162" i="80"/>
  <c r="EE162" i="80"/>
  <c r="ED162" i="80"/>
  <c r="CS164" i="80"/>
  <c r="CX164" i="80"/>
  <c r="CT164" i="80"/>
  <c r="DQ166" i="80"/>
  <c r="DP166" i="80"/>
  <c r="DO166" i="80"/>
  <c r="CQ167" i="80"/>
  <c r="CM167" i="80"/>
  <c r="CL167" i="80"/>
  <c r="EE168" i="80"/>
  <c r="ED168" i="80"/>
  <c r="EC168" i="80"/>
  <c r="EF168" i="80"/>
  <c r="DM169" i="80"/>
  <c r="DL169" i="80"/>
  <c r="DK169" i="80"/>
  <c r="DN169" i="80"/>
  <c r="EC170" i="80"/>
  <c r="EF170" i="80"/>
  <c r="EE170" i="80"/>
  <c r="ED170" i="80"/>
  <c r="DM173" i="80"/>
  <c r="DL173" i="80"/>
  <c r="DK173" i="80"/>
  <c r="DN173" i="80"/>
  <c r="EC174" i="80"/>
  <c r="EF174" i="80"/>
  <c r="EE174" i="80"/>
  <c r="ED174" i="80"/>
  <c r="CJ185" i="80"/>
  <c r="CE185" i="80"/>
  <c r="CF185" i="80"/>
  <c r="EG189" i="80"/>
  <c r="EI189" i="80"/>
  <c r="EH189" i="80"/>
  <c r="CL191" i="80"/>
  <c r="CQ191" i="80"/>
  <c r="CM191" i="80"/>
  <c r="DQ192" i="80"/>
  <c r="DO192" i="80"/>
  <c r="DP192" i="80"/>
  <c r="BH28" i="80"/>
  <c r="BT28" i="80"/>
  <c r="AW29" i="80"/>
  <c r="CK29" i="80"/>
  <c r="BN30" i="80"/>
  <c r="BZ30" i="80"/>
  <c r="BH32" i="80"/>
  <c r="BT32" i="80"/>
  <c r="AW33" i="80"/>
  <c r="CK33" i="80"/>
  <c r="BN34" i="80"/>
  <c r="BZ34" i="80"/>
  <c r="BH36" i="80"/>
  <c r="BT36" i="80"/>
  <c r="AW37" i="80"/>
  <c r="CK37" i="80"/>
  <c r="BN38" i="80"/>
  <c r="BZ38" i="80"/>
  <c r="BH40" i="80"/>
  <c r="BT40" i="80"/>
  <c r="AW41" i="80"/>
  <c r="CK41" i="80"/>
  <c r="BN42" i="80"/>
  <c r="BZ42" i="80"/>
  <c r="BH44" i="80"/>
  <c r="BT44" i="80"/>
  <c r="AW45" i="80"/>
  <c r="CK45" i="80"/>
  <c r="BN46" i="80"/>
  <c r="BZ46" i="80"/>
  <c r="BH48" i="80"/>
  <c r="BT48" i="80"/>
  <c r="AW49" i="80"/>
  <c r="CK49" i="80"/>
  <c r="BN50" i="80"/>
  <c r="BZ50" i="80"/>
  <c r="BH52" i="80"/>
  <c r="BT52" i="80"/>
  <c r="AW53" i="80"/>
  <c r="CK53" i="80"/>
  <c r="BN54" i="80"/>
  <c r="BZ54" i="80"/>
  <c r="BH56" i="80"/>
  <c r="BT56" i="80"/>
  <c r="CX56" i="80"/>
  <c r="AO57" i="80"/>
  <c r="AP57" i="80" s="1"/>
  <c r="AW57" i="80"/>
  <c r="BM57" i="80"/>
  <c r="BY57" i="80"/>
  <c r="CD57" i="80"/>
  <c r="CK57" i="80"/>
  <c r="CR57" i="80"/>
  <c r="BN58" i="80"/>
  <c r="BZ58" i="80"/>
  <c r="EE58" i="80"/>
  <c r="BC59" i="80"/>
  <c r="BG59" i="80"/>
  <c r="BS59" i="80"/>
  <c r="DM59" i="80"/>
  <c r="BH60" i="80"/>
  <c r="BT60" i="80"/>
  <c r="AO61" i="80"/>
  <c r="AP61" i="80" s="1"/>
  <c r="AW61" i="80"/>
  <c r="BM61" i="80"/>
  <c r="BY61" i="80"/>
  <c r="CD61" i="80"/>
  <c r="CK61" i="80"/>
  <c r="CR61" i="80"/>
  <c r="BN62" i="80"/>
  <c r="BZ62" i="80"/>
  <c r="EE62" i="80"/>
  <c r="BC63" i="80"/>
  <c r="BG63" i="80"/>
  <c r="BS63" i="80"/>
  <c r="DH923" i="80"/>
  <c r="BH64" i="80"/>
  <c r="BT64" i="80"/>
  <c r="CX64" i="80"/>
  <c r="AO65" i="80"/>
  <c r="AP65" i="80" s="1"/>
  <c r="AW65" i="80"/>
  <c r="BM65" i="80"/>
  <c r="BY65" i="80"/>
  <c r="CD65" i="80"/>
  <c r="CK65" i="80"/>
  <c r="CR65" i="80"/>
  <c r="BN66" i="80"/>
  <c r="BR66" i="80"/>
  <c r="BZ66" i="80"/>
  <c r="EE66" i="80"/>
  <c r="BC67" i="80"/>
  <c r="BG67" i="80"/>
  <c r="BS67" i="80"/>
  <c r="DM67" i="80"/>
  <c r="BH68" i="80"/>
  <c r="BT68" i="80"/>
  <c r="AO69" i="80"/>
  <c r="AP69" i="80" s="1"/>
  <c r="AW69" i="80"/>
  <c r="BM69" i="80"/>
  <c r="BY69" i="80"/>
  <c r="CD69" i="80"/>
  <c r="CK69" i="80"/>
  <c r="CR69" i="80"/>
  <c r="BN70" i="80"/>
  <c r="BZ70" i="80"/>
  <c r="EE70" i="80"/>
  <c r="BC71" i="80"/>
  <c r="BG71" i="80"/>
  <c r="BS71" i="80"/>
  <c r="DM71" i="80"/>
  <c r="BH72" i="80"/>
  <c r="BT72" i="80"/>
  <c r="CX72" i="80"/>
  <c r="AO73" i="80"/>
  <c r="AP73" i="80" s="1"/>
  <c r="AW73" i="80"/>
  <c r="BM73" i="80"/>
  <c r="BY73" i="80"/>
  <c r="CD73" i="80"/>
  <c r="CK73" i="80"/>
  <c r="CR73" i="80"/>
  <c r="BN74" i="80"/>
  <c r="BZ74" i="80"/>
  <c r="EE74" i="80"/>
  <c r="BC75" i="80"/>
  <c r="BG75" i="80"/>
  <c r="BS75" i="80"/>
  <c r="DM75" i="80"/>
  <c r="BH76" i="80"/>
  <c r="BT76" i="80"/>
  <c r="AO77" i="80"/>
  <c r="AP77" i="80" s="1"/>
  <c r="AW77" i="80"/>
  <c r="BM77" i="80"/>
  <c r="BY77" i="80"/>
  <c r="CD77" i="80"/>
  <c r="CK77" i="80"/>
  <c r="CR77" i="80"/>
  <c r="BN78" i="80"/>
  <c r="BZ78" i="80"/>
  <c r="EE78" i="80"/>
  <c r="BC79" i="80"/>
  <c r="BG79" i="80"/>
  <c r="BS79" i="80"/>
  <c r="DM79" i="80"/>
  <c r="BH80" i="80"/>
  <c r="BT80" i="80"/>
  <c r="CX80" i="80"/>
  <c r="AO81" i="80"/>
  <c r="AP81" i="80" s="1"/>
  <c r="AW81" i="80"/>
  <c r="BM81" i="80"/>
  <c r="BY81" i="80"/>
  <c r="CD81" i="80"/>
  <c r="CK81" i="80"/>
  <c r="CR81" i="80"/>
  <c r="BN82" i="80"/>
  <c r="BZ82" i="80"/>
  <c r="EE82" i="80"/>
  <c r="BC83" i="80"/>
  <c r="BG83" i="80"/>
  <c r="BS83" i="80"/>
  <c r="DM83" i="80"/>
  <c r="BH84" i="80"/>
  <c r="BT84" i="80"/>
  <c r="CX84" i="80"/>
  <c r="AO85" i="80"/>
  <c r="AP85" i="80" s="1"/>
  <c r="AW85" i="80"/>
  <c r="BM85" i="80"/>
  <c r="BY85" i="80"/>
  <c r="CD85" i="80"/>
  <c r="CK85" i="80"/>
  <c r="CR85" i="80"/>
  <c r="BN86" i="80"/>
  <c r="BZ86" i="80"/>
  <c r="EE86" i="80"/>
  <c r="BC87" i="80"/>
  <c r="BG87" i="80"/>
  <c r="BS87" i="80"/>
  <c r="DM87" i="80"/>
  <c r="BH88" i="80"/>
  <c r="BT88" i="80"/>
  <c r="AO89" i="80"/>
  <c r="AP89" i="80" s="1"/>
  <c r="AW89" i="80"/>
  <c r="BM89" i="80"/>
  <c r="BY89" i="80"/>
  <c r="CD89" i="80"/>
  <c r="CK89" i="80"/>
  <c r="CR89" i="80"/>
  <c r="BN90" i="80"/>
  <c r="BZ90" i="80"/>
  <c r="EE90" i="80"/>
  <c r="BC91" i="80"/>
  <c r="BG91" i="80"/>
  <c r="BS91" i="80"/>
  <c r="DM91" i="80"/>
  <c r="BH92" i="80"/>
  <c r="BT92" i="80"/>
  <c r="CX92" i="80"/>
  <c r="AO93" i="80"/>
  <c r="AP93" i="80" s="1"/>
  <c r="AW93" i="80"/>
  <c r="BM93" i="80"/>
  <c r="BY93" i="80"/>
  <c r="CD93" i="80"/>
  <c r="CK93" i="80"/>
  <c r="CR93" i="80"/>
  <c r="BN94" i="80"/>
  <c r="BZ94" i="80"/>
  <c r="EE94" i="80"/>
  <c r="BC95" i="80"/>
  <c r="BG95" i="80"/>
  <c r="BS95" i="80"/>
  <c r="DM95" i="80"/>
  <c r="BH96" i="80"/>
  <c r="BT96" i="80"/>
  <c r="CX96" i="80"/>
  <c r="AO97" i="80"/>
  <c r="AP97" i="80" s="1"/>
  <c r="AW97" i="80"/>
  <c r="BM97" i="80"/>
  <c r="BY97" i="80"/>
  <c r="CD97" i="80"/>
  <c r="CK97" i="80"/>
  <c r="CR97" i="80"/>
  <c r="BC98" i="80"/>
  <c r="BG98" i="80"/>
  <c r="BS98" i="80"/>
  <c r="DM98" i="80"/>
  <c r="BH99" i="80"/>
  <c r="BT99" i="80"/>
  <c r="AO100" i="80"/>
  <c r="AP100" i="80" s="1"/>
  <c r="AW100" i="80"/>
  <c r="BM100" i="80"/>
  <c r="BY100" i="80"/>
  <c r="CD100" i="80"/>
  <c r="CK100" i="80"/>
  <c r="CR100" i="80"/>
  <c r="BN101" i="80"/>
  <c r="BZ101" i="80"/>
  <c r="EE101" i="80"/>
  <c r="BH102" i="80"/>
  <c r="BT102" i="80"/>
  <c r="CX102" i="80"/>
  <c r="BN103" i="80"/>
  <c r="BZ103" i="80"/>
  <c r="CS103" i="80"/>
  <c r="EE103" i="80"/>
  <c r="AE104" i="80"/>
  <c r="BC104" i="80"/>
  <c r="BG104" i="80"/>
  <c r="BK104" i="80"/>
  <c r="BO104" i="80"/>
  <c r="BS104" i="80"/>
  <c r="BW104" i="80"/>
  <c r="CA104" i="80"/>
  <c r="DM104" i="80"/>
  <c r="BH105" i="80"/>
  <c r="BT105" i="80"/>
  <c r="CX105" i="80"/>
  <c r="EC105" i="80"/>
  <c r="AO106" i="80"/>
  <c r="AP106" i="80" s="1"/>
  <c r="AW106" i="80"/>
  <c r="BE106" i="80"/>
  <c r="BI106" i="80"/>
  <c r="BM106" i="80"/>
  <c r="BQ106" i="80"/>
  <c r="BU106" i="80"/>
  <c r="BY106" i="80"/>
  <c r="CD106" i="80"/>
  <c r="CK106" i="80"/>
  <c r="CR106" i="80"/>
  <c r="DK106" i="80"/>
  <c r="AT107" i="80"/>
  <c r="AX107" i="80"/>
  <c r="BN107" i="80"/>
  <c r="BZ107" i="80"/>
  <c r="EE107" i="80"/>
  <c r="AE108" i="80"/>
  <c r="BC108" i="80"/>
  <c r="BG108" i="80"/>
  <c r="BK108" i="80"/>
  <c r="BO108" i="80"/>
  <c r="BS108" i="80"/>
  <c r="BW108" i="80"/>
  <c r="CA108" i="80"/>
  <c r="DM108" i="80"/>
  <c r="BH109" i="80"/>
  <c r="BT109" i="80"/>
  <c r="CX109" i="80"/>
  <c r="EC109" i="80"/>
  <c r="AO110" i="80"/>
  <c r="AP110" i="80" s="1"/>
  <c r="AW110" i="80"/>
  <c r="BE110" i="80"/>
  <c r="BI110" i="80"/>
  <c r="BM110" i="80"/>
  <c r="BQ110" i="80"/>
  <c r="BU110" i="80"/>
  <c r="BY110" i="80"/>
  <c r="CD110" i="80"/>
  <c r="CK110" i="80"/>
  <c r="CR110" i="80"/>
  <c r="DK110" i="80"/>
  <c r="AT111" i="80"/>
  <c r="AX111" i="80"/>
  <c r="BN111" i="80"/>
  <c r="BZ111" i="80"/>
  <c r="EE111" i="80"/>
  <c r="AE112" i="80"/>
  <c r="BC112" i="80"/>
  <c r="BG112" i="80"/>
  <c r="BK112" i="80"/>
  <c r="BO112" i="80"/>
  <c r="BS112" i="80"/>
  <c r="BW112" i="80"/>
  <c r="CA112" i="80"/>
  <c r="DM112" i="80"/>
  <c r="BH113" i="80"/>
  <c r="BT113" i="80"/>
  <c r="EC113" i="80"/>
  <c r="AO114" i="80"/>
  <c r="AP114" i="80" s="1"/>
  <c r="AW114" i="80"/>
  <c r="BE114" i="80"/>
  <c r="BI114" i="80"/>
  <c r="BM114" i="80"/>
  <c r="BQ114" i="80"/>
  <c r="BU114" i="80"/>
  <c r="BY114" i="80"/>
  <c r="CD114" i="80"/>
  <c r="CK114" i="80"/>
  <c r="CR114" i="80"/>
  <c r="DK114" i="80"/>
  <c r="AT115" i="80"/>
  <c r="AX115" i="80"/>
  <c r="BF115" i="80"/>
  <c r="BR115" i="80"/>
  <c r="BZ115" i="80"/>
  <c r="EE115" i="80"/>
  <c r="AE116" i="80"/>
  <c r="AU116" i="80"/>
  <c r="AY116" i="80"/>
  <c r="BC116" i="80"/>
  <c r="BG116" i="80"/>
  <c r="BK116" i="80"/>
  <c r="BO116" i="80"/>
  <c r="BS116" i="80"/>
  <c r="BW116" i="80"/>
  <c r="CA116" i="80"/>
  <c r="DM116" i="80"/>
  <c r="BH117" i="80"/>
  <c r="BL117" i="80"/>
  <c r="BT117" i="80"/>
  <c r="BX117" i="80"/>
  <c r="CB117" i="80"/>
  <c r="EC117" i="80"/>
  <c r="AO118" i="80"/>
  <c r="AP118" i="80" s="1"/>
  <c r="AW118" i="80"/>
  <c r="BE118" i="80"/>
  <c r="BI118" i="80"/>
  <c r="BM118" i="80"/>
  <c r="BQ118" i="80"/>
  <c r="BU118" i="80"/>
  <c r="BY118" i="80"/>
  <c r="CD118" i="80"/>
  <c r="CR118" i="80"/>
  <c r="DK118" i="80"/>
  <c r="AT119" i="80"/>
  <c r="AX119" i="80"/>
  <c r="BF119" i="80"/>
  <c r="BR119" i="80"/>
  <c r="EE119" i="80"/>
  <c r="AE120" i="80"/>
  <c r="AU120" i="80"/>
  <c r="AY120" i="80"/>
  <c r="BC120" i="80"/>
  <c r="BG120" i="80"/>
  <c r="BK120" i="80"/>
  <c r="BO120" i="80"/>
  <c r="BS120" i="80"/>
  <c r="BW120" i="80"/>
  <c r="CA120" i="80"/>
  <c r="DM120" i="80"/>
  <c r="AN121" i="80"/>
  <c r="AQ121" i="80" s="1"/>
  <c r="BL121" i="80"/>
  <c r="BX121" i="80"/>
  <c r="CB121" i="80"/>
  <c r="CX121" i="80"/>
  <c r="EC121" i="80"/>
  <c r="AO122" i="80"/>
  <c r="AP122" i="80" s="1"/>
  <c r="AW122" i="80"/>
  <c r="BE122" i="80"/>
  <c r="BI122" i="80"/>
  <c r="BM122" i="80"/>
  <c r="BQ122" i="80"/>
  <c r="BU122" i="80"/>
  <c r="BY122" i="80"/>
  <c r="CD122" i="80"/>
  <c r="CR122" i="80"/>
  <c r="DK122" i="80"/>
  <c r="AT123" i="80"/>
  <c r="AX123" i="80"/>
  <c r="BF123" i="80"/>
  <c r="BR123" i="80"/>
  <c r="EE123" i="80"/>
  <c r="AE124" i="80"/>
  <c r="AU124" i="80"/>
  <c r="AY124" i="80"/>
  <c r="BC124" i="80"/>
  <c r="BG124" i="80"/>
  <c r="BK124" i="80"/>
  <c r="BO124" i="80"/>
  <c r="BS124" i="80"/>
  <c r="BW124" i="80"/>
  <c r="CA124" i="80"/>
  <c r="DM124" i="80"/>
  <c r="AN125" i="80"/>
  <c r="AQ125" i="80" s="1"/>
  <c r="BL125" i="80"/>
  <c r="BX125" i="80"/>
  <c r="CB125" i="80"/>
  <c r="EC125" i="80"/>
  <c r="AO126" i="80"/>
  <c r="AP126" i="80" s="1"/>
  <c r="AW126" i="80"/>
  <c r="BE126" i="80"/>
  <c r="BI126" i="80"/>
  <c r="BM126" i="80"/>
  <c r="BQ126" i="80"/>
  <c r="BU126" i="80"/>
  <c r="BY126" i="80"/>
  <c r="CD126" i="80"/>
  <c r="CR126" i="80"/>
  <c r="DK126" i="80"/>
  <c r="AT127" i="80"/>
  <c r="AX127" i="80"/>
  <c r="BF127" i="80"/>
  <c r="BR127" i="80"/>
  <c r="EE127" i="80"/>
  <c r="AE128" i="80"/>
  <c r="AU128" i="80"/>
  <c r="AY128" i="80"/>
  <c r="BC128" i="80"/>
  <c r="BG128" i="80"/>
  <c r="BK128" i="80"/>
  <c r="BO128" i="80"/>
  <c r="BS128" i="80"/>
  <c r="BW128" i="80"/>
  <c r="CA128" i="80"/>
  <c r="DM128" i="80"/>
  <c r="BH129" i="80"/>
  <c r="BT129" i="80"/>
  <c r="CX129" i="80"/>
  <c r="EC129" i="80"/>
  <c r="AO130" i="80"/>
  <c r="AP130" i="80" s="1"/>
  <c r="AW130" i="80"/>
  <c r="BE130" i="80"/>
  <c r="BI130" i="80"/>
  <c r="BM130" i="80"/>
  <c r="BQ130" i="80"/>
  <c r="BU130" i="80"/>
  <c r="BY130" i="80"/>
  <c r="CD130" i="80"/>
  <c r="CK130" i="80"/>
  <c r="CR130" i="80"/>
  <c r="DK130" i="80"/>
  <c r="AT131" i="80"/>
  <c r="AX131" i="80"/>
  <c r="BN131" i="80"/>
  <c r="BZ131" i="80"/>
  <c r="CS131" i="80"/>
  <c r="EE131" i="80"/>
  <c r="AE132" i="80"/>
  <c r="BC132" i="80"/>
  <c r="BG132" i="80"/>
  <c r="BK132" i="80"/>
  <c r="BO132" i="80"/>
  <c r="BS132" i="80"/>
  <c r="BW132" i="80"/>
  <c r="CA132" i="80"/>
  <c r="DM132" i="80"/>
  <c r="BH133" i="80"/>
  <c r="BT133" i="80"/>
  <c r="CX133" i="80"/>
  <c r="EC133" i="80"/>
  <c r="AO134" i="80"/>
  <c r="AP134" i="80" s="1"/>
  <c r="AW134" i="80"/>
  <c r="BE134" i="80"/>
  <c r="BI134" i="80"/>
  <c r="BM134" i="80"/>
  <c r="BQ134" i="80"/>
  <c r="BU134" i="80"/>
  <c r="BY134" i="80"/>
  <c r="CD134" i="80"/>
  <c r="CK134" i="80"/>
  <c r="CR134" i="80"/>
  <c r="DK134" i="80"/>
  <c r="AT135" i="80"/>
  <c r="AX135" i="80"/>
  <c r="BN135" i="80"/>
  <c r="BZ135" i="80"/>
  <c r="EE135" i="80"/>
  <c r="AE136" i="80"/>
  <c r="BC136" i="80"/>
  <c r="BG136" i="80"/>
  <c r="BK136" i="80"/>
  <c r="BO136" i="80"/>
  <c r="BS136" i="80"/>
  <c r="BW136" i="80"/>
  <c r="CA136" i="80"/>
  <c r="DM136" i="80"/>
  <c r="BH137" i="80"/>
  <c r="BT137" i="80"/>
  <c r="EC137" i="80"/>
  <c r="AO138" i="80"/>
  <c r="AP138" i="80" s="1"/>
  <c r="AW138" i="80"/>
  <c r="BE138" i="80"/>
  <c r="BI138" i="80"/>
  <c r="BM138" i="80"/>
  <c r="BQ138" i="80"/>
  <c r="BU138" i="80"/>
  <c r="BY138" i="80"/>
  <c r="CD138" i="80"/>
  <c r="CK138" i="80"/>
  <c r="CR138" i="80"/>
  <c r="DK138" i="80"/>
  <c r="AT139" i="80"/>
  <c r="AX139" i="80"/>
  <c r="BN139" i="80"/>
  <c r="BZ139" i="80"/>
  <c r="CS139" i="80"/>
  <c r="EE139" i="80"/>
  <c r="AE140" i="80"/>
  <c r="BC140" i="80"/>
  <c r="BG140" i="80"/>
  <c r="BK140" i="80"/>
  <c r="BO140" i="80"/>
  <c r="BS140" i="80"/>
  <c r="BW140" i="80"/>
  <c r="CA140" i="80"/>
  <c r="DM140" i="80"/>
  <c r="EB140" i="80"/>
  <c r="BH141" i="80"/>
  <c r="BT141" i="80"/>
  <c r="EC141" i="80"/>
  <c r="AO142" i="80"/>
  <c r="AP142" i="80" s="1"/>
  <c r="AW142" i="80"/>
  <c r="BE142" i="80"/>
  <c r="BI142" i="80"/>
  <c r="BM142" i="80"/>
  <c r="BQ142" i="80"/>
  <c r="BU142" i="80"/>
  <c r="BY142" i="80"/>
  <c r="CD142" i="80"/>
  <c r="CK142" i="80"/>
  <c r="CR142" i="80"/>
  <c r="DK142" i="80"/>
  <c r="AT143" i="80"/>
  <c r="AX143" i="80"/>
  <c r="BN143" i="80"/>
  <c r="BZ143" i="80"/>
  <c r="CS143" i="80"/>
  <c r="AE144" i="80"/>
  <c r="BC144" i="80"/>
  <c r="BG144" i="80"/>
  <c r="BK144" i="80"/>
  <c r="BO144" i="80"/>
  <c r="BS144" i="80"/>
  <c r="BW144" i="80"/>
  <c r="CA144" i="80"/>
  <c r="DM144" i="80"/>
  <c r="BH145" i="80"/>
  <c r="BT145" i="80"/>
  <c r="EC145" i="80"/>
  <c r="AO146" i="80"/>
  <c r="AP146" i="80" s="1"/>
  <c r="AW146" i="80"/>
  <c r="BE146" i="80"/>
  <c r="BI146" i="80"/>
  <c r="BM146" i="80"/>
  <c r="BQ146" i="80"/>
  <c r="BU146" i="80"/>
  <c r="BY146" i="80"/>
  <c r="CD146" i="80"/>
  <c r="CK146" i="80"/>
  <c r="CR146" i="80"/>
  <c r="DK146" i="80"/>
  <c r="AT147" i="80"/>
  <c r="AX147" i="80"/>
  <c r="BN147" i="80"/>
  <c r="BZ147" i="80"/>
  <c r="CS147" i="80"/>
  <c r="EE147" i="80"/>
  <c r="AE148" i="80"/>
  <c r="BC148" i="80"/>
  <c r="BG148" i="80"/>
  <c r="BK148" i="80"/>
  <c r="BO148" i="80"/>
  <c r="BS148" i="80"/>
  <c r="BW148" i="80"/>
  <c r="CA148" i="80"/>
  <c r="DM148" i="80"/>
  <c r="BH149" i="80"/>
  <c r="BT149" i="80"/>
  <c r="EC149" i="80"/>
  <c r="AO150" i="80"/>
  <c r="AP150" i="80" s="1"/>
  <c r="AW150" i="80"/>
  <c r="BE150" i="80"/>
  <c r="BI150" i="80"/>
  <c r="BM150" i="80"/>
  <c r="BQ150" i="80"/>
  <c r="BU150" i="80"/>
  <c r="BY150" i="80"/>
  <c r="CD150" i="80"/>
  <c r="CK150" i="80"/>
  <c r="CR150" i="80"/>
  <c r="DK150" i="80"/>
  <c r="AT151" i="80"/>
  <c r="AX151" i="80"/>
  <c r="BN151" i="80"/>
  <c r="BZ151" i="80"/>
  <c r="EE151" i="80"/>
  <c r="AE152" i="80"/>
  <c r="BC152" i="80"/>
  <c r="BG152" i="80"/>
  <c r="BK152" i="80"/>
  <c r="BO152" i="80"/>
  <c r="BS152" i="80"/>
  <c r="BW152" i="80"/>
  <c r="CA152" i="80"/>
  <c r="DM152" i="80"/>
  <c r="BH153" i="80"/>
  <c r="BT153" i="80"/>
  <c r="CX153" i="80"/>
  <c r="EC153" i="80"/>
  <c r="AO154" i="80"/>
  <c r="AP154" i="80" s="1"/>
  <c r="AW154" i="80"/>
  <c r="BE154" i="80"/>
  <c r="BI154" i="80"/>
  <c r="BM154" i="80"/>
  <c r="BQ154" i="80"/>
  <c r="BU154" i="80"/>
  <c r="BY154" i="80"/>
  <c r="CD154" i="80"/>
  <c r="CK154" i="80"/>
  <c r="CR154" i="80"/>
  <c r="DK154" i="80"/>
  <c r="AT155" i="80"/>
  <c r="AX155" i="80"/>
  <c r="BN155" i="80"/>
  <c r="BZ155" i="80"/>
  <c r="CS155" i="80"/>
  <c r="EE155" i="80"/>
  <c r="AE156" i="80"/>
  <c r="BC156" i="80"/>
  <c r="BG156" i="80"/>
  <c r="BK156" i="80"/>
  <c r="BO156" i="80"/>
  <c r="BS156" i="80"/>
  <c r="BW156" i="80"/>
  <c r="CA156" i="80"/>
  <c r="DM156" i="80"/>
  <c r="BH157" i="80"/>
  <c r="BT157" i="80"/>
  <c r="CX157" i="80"/>
  <c r="EC157" i="80"/>
  <c r="AO158" i="80"/>
  <c r="AP158" i="80" s="1"/>
  <c r="AW158" i="80"/>
  <c r="BE158" i="80"/>
  <c r="BI158" i="80"/>
  <c r="BM158" i="80"/>
  <c r="BQ158" i="80"/>
  <c r="BU158" i="80"/>
  <c r="BY158" i="80"/>
  <c r="CD158" i="80"/>
  <c r="CK158" i="80"/>
  <c r="CR158" i="80"/>
  <c r="DK158" i="80"/>
  <c r="AT159" i="80"/>
  <c r="AX159" i="80"/>
  <c r="BN159" i="80"/>
  <c r="BZ159" i="80"/>
  <c r="CS159" i="80"/>
  <c r="EE159" i="80"/>
  <c r="AE160" i="80"/>
  <c r="BC160" i="80"/>
  <c r="BG160" i="80"/>
  <c r="BK160" i="80"/>
  <c r="BO160" i="80"/>
  <c r="BS160" i="80"/>
  <c r="BW160" i="80"/>
  <c r="CA160" i="80"/>
  <c r="DM160" i="80"/>
  <c r="BH161" i="80"/>
  <c r="BT161" i="80"/>
  <c r="EC161" i="80"/>
  <c r="AO162" i="80"/>
  <c r="AP162" i="80" s="1"/>
  <c r="AW162" i="80"/>
  <c r="BE162" i="80"/>
  <c r="BI162" i="80"/>
  <c r="BM162" i="80"/>
  <c r="BQ162" i="80"/>
  <c r="BU162" i="80"/>
  <c r="BY162" i="80"/>
  <c r="CD162" i="80"/>
  <c r="CK162" i="80"/>
  <c r="CR162" i="80"/>
  <c r="DK162" i="80"/>
  <c r="AT163" i="80"/>
  <c r="AX163" i="80"/>
  <c r="BN163" i="80"/>
  <c r="BZ163" i="80"/>
  <c r="CS163" i="80"/>
  <c r="EE163" i="80"/>
  <c r="AE164" i="80"/>
  <c r="BC164" i="80"/>
  <c r="BG164" i="80"/>
  <c r="BK164" i="80"/>
  <c r="BO164" i="80"/>
  <c r="BS164" i="80"/>
  <c r="BW164" i="80"/>
  <c r="CA164" i="80"/>
  <c r="DM164" i="80"/>
  <c r="BH165" i="80"/>
  <c r="BT165" i="80"/>
  <c r="EC165" i="80"/>
  <c r="AO166" i="80"/>
  <c r="AP166" i="80" s="1"/>
  <c r="AW166" i="80"/>
  <c r="BE166" i="80"/>
  <c r="BI166" i="80"/>
  <c r="BM166" i="80"/>
  <c r="BQ166" i="80"/>
  <c r="BU166" i="80"/>
  <c r="BY166" i="80"/>
  <c r="CD166" i="80"/>
  <c r="CK166" i="80"/>
  <c r="CR166" i="80"/>
  <c r="DK166" i="80"/>
  <c r="AT167" i="80"/>
  <c r="AX167" i="80"/>
  <c r="BN167" i="80"/>
  <c r="BZ167" i="80"/>
  <c r="CS167" i="80"/>
  <c r="EE167" i="80"/>
  <c r="AE168" i="80"/>
  <c r="BC168" i="80"/>
  <c r="BG168" i="80"/>
  <c r="BK168" i="80"/>
  <c r="BO168" i="80"/>
  <c r="BS168" i="80"/>
  <c r="BW168" i="80"/>
  <c r="CA168" i="80"/>
  <c r="DM168" i="80"/>
  <c r="BH169" i="80"/>
  <c r="BT169" i="80"/>
  <c r="CX169" i="80"/>
  <c r="EC169" i="80"/>
  <c r="AO170" i="80"/>
  <c r="AP170" i="80" s="1"/>
  <c r="AW170" i="80"/>
  <c r="BE170" i="80"/>
  <c r="BI170" i="80"/>
  <c r="BM170" i="80"/>
  <c r="BQ170" i="80"/>
  <c r="BU170" i="80"/>
  <c r="BY170" i="80"/>
  <c r="CD170" i="80"/>
  <c r="CK170" i="80"/>
  <c r="CR170" i="80"/>
  <c r="DK170" i="80"/>
  <c r="AT171" i="80"/>
  <c r="AX171" i="80"/>
  <c r="BF171" i="80"/>
  <c r="BN171" i="80"/>
  <c r="BR171" i="80"/>
  <c r="BZ171" i="80"/>
  <c r="EE171" i="80"/>
  <c r="AE172" i="80"/>
  <c r="AU172" i="80"/>
  <c r="AY172" i="80"/>
  <c r="BC172" i="80"/>
  <c r="BG172" i="80"/>
  <c r="BK172" i="80"/>
  <c r="BO172" i="80"/>
  <c r="BS172" i="80"/>
  <c r="BW172" i="80"/>
  <c r="CA172" i="80"/>
  <c r="DM172" i="80"/>
  <c r="AN173" i="80"/>
  <c r="AQ173" i="80" s="1"/>
  <c r="BH173" i="80"/>
  <c r="BL173" i="80"/>
  <c r="BT173" i="80"/>
  <c r="BX173" i="80"/>
  <c r="CB173" i="80"/>
  <c r="EC173" i="80"/>
  <c r="AO174" i="80"/>
  <c r="AP174" i="80" s="1"/>
  <c r="AW174" i="80"/>
  <c r="BE174" i="80"/>
  <c r="BI174" i="80"/>
  <c r="BM174" i="80"/>
  <c r="BQ174" i="80"/>
  <c r="BU174" i="80"/>
  <c r="BY174" i="80"/>
  <c r="CD174" i="80"/>
  <c r="CK174" i="80"/>
  <c r="CR174" i="80"/>
  <c r="DK174" i="80"/>
  <c r="AU175" i="80"/>
  <c r="CK175" i="80"/>
  <c r="EE175" i="80"/>
  <c r="EC175" i="80"/>
  <c r="BF176" i="80"/>
  <c r="CA176" i="80"/>
  <c r="BW176" i="80"/>
  <c r="BY176" i="80"/>
  <c r="DM176" i="80"/>
  <c r="DK176" i="80"/>
  <c r="AX177" i="80"/>
  <c r="AT177" i="80"/>
  <c r="AY177" i="80"/>
  <c r="BU178" i="80"/>
  <c r="BQ178" i="80"/>
  <c r="BS178" i="80"/>
  <c r="BX178" i="80"/>
  <c r="DL178" i="80"/>
  <c r="ED178" i="80"/>
  <c r="EF178" i="80"/>
  <c r="AX179" i="80"/>
  <c r="AT179" i="80"/>
  <c r="AY179" i="80"/>
  <c r="BG180" i="80"/>
  <c r="BC180" i="80"/>
  <c r="BI180" i="80"/>
  <c r="BE180" i="80"/>
  <c r="BL180" i="80"/>
  <c r="AW181" i="80"/>
  <c r="CX181" i="80"/>
  <c r="CS181" i="80"/>
  <c r="DK181" i="80"/>
  <c r="EG181" i="80"/>
  <c r="EI181" i="80"/>
  <c r="CR182" i="80"/>
  <c r="CD182" i="80"/>
  <c r="AO182" i="80"/>
  <c r="AP182" i="80" s="1"/>
  <c r="AE182" i="80"/>
  <c r="AN182" i="80"/>
  <c r="AQ182" i="80" s="1"/>
  <c r="AZ182" i="80"/>
  <c r="BA182" i="80" s="1"/>
  <c r="BB182" i="80" s="1"/>
  <c r="BU182" i="80"/>
  <c r="BQ182" i="80"/>
  <c r="BS182" i="80"/>
  <c r="BX182" i="80"/>
  <c r="DL182" i="80"/>
  <c r="ED182" i="80"/>
  <c r="EF182" i="80"/>
  <c r="AX183" i="80"/>
  <c r="AT183" i="80"/>
  <c r="AY183" i="80"/>
  <c r="BG184" i="80"/>
  <c r="BC184" i="80"/>
  <c r="BI184" i="80"/>
  <c r="BE184" i="80"/>
  <c r="BL184" i="80"/>
  <c r="AW185" i="80"/>
  <c r="DK185" i="80"/>
  <c r="CR186" i="80"/>
  <c r="CD186" i="80"/>
  <c r="AO186" i="80"/>
  <c r="AP186" i="80" s="1"/>
  <c r="AE186" i="80"/>
  <c r="AN186" i="80"/>
  <c r="AQ186" i="80" s="1"/>
  <c r="AZ186" i="80"/>
  <c r="BA186" i="80" s="1"/>
  <c r="BB186" i="80" s="1"/>
  <c r="BU186" i="80"/>
  <c r="BQ186" i="80"/>
  <c r="BS186" i="80"/>
  <c r="BX186" i="80"/>
  <c r="DL186" i="80"/>
  <c r="ED186" i="80"/>
  <c r="EF186" i="80"/>
  <c r="AX187" i="80"/>
  <c r="AT187" i="80"/>
  <c r="AY187" i="80"/>
  <c r="CK187" i="80"/>
  <c r="EE187" i="80"/>
  <c r="EC187" i="80"/>
  <c r="BF188" i="80"/>
  <c r="CA188" i="80"/>
  <c r="BW188" i="80"/>
  <c r="BY188" i="80"/>
  <c r="DM188" i="80"/>
  <c r="DK188" i="80"/>
  <c r="AW189" i="80"/>
  <c r="CX189" i="80"/>
  <c r="CS189" i="80"/>
  <c r="DK189" i="80"/>
  <c r="CR190" i="80"/>
  <c r="CD190" i="80"/>
  <c r="AO190" i="80"/>
  <c r="AP190" i="80" s="1"/>
  <c r="AE190" i="80"/>
  <c r="AN190" i="80"/>
  <c r="AQ190" i="80" s="1"/>
  <c r="BM190" i="80"/>
  <c r="BO190" i="80"/>
  <c r="BK190" i="80"/>
  <c r="BR190" i="80"/>
  <c r="CL190" i="80"/>
  <c r="EC190" i="80"/>
  <c r="AU191" i="80"/>
  <c r="CD191" i="80"/>
  <c r="CS191" i="80"/>
  <c r="CX191" i="80"/>
  <c r="DK191" i="80"/>
  <c r="AE192" i="80"/>
  <c r="CR192" i="80"/>
  <c r="CD192" i="80"/>
  <c r="AO192" i="80"/>
  <c r="AP192" i="80" s="1"/>
  <c r="AN192" i="80"/>
  <c r="AQ192" i="80" s="1"/>
  <c r="BO192" i="80"/>
  <c r="BK192" i="80"/>
  <c r="BM192" i="80"/>
  <c r="BR192" i="80"/>
  <c r="EC192" i="80"/>
  <c r="DN193" i="80"/>
  <c r="DL193" i="80"/>
  <c r="ED193" i="80"/>
  <c r="BU194" i="80"/>
  <c r="BQ194" i="80"/>
  <c r="BS194" i="80"/>
  <c r="BX194" i="80"/>
  <c r="DN197" i="80"/>
  <c r="DM197" i="80"/>
  <c r="DL197" i="80"/>
  <c r="DK197" i="80"/>
  <c r="CQ198" i="80"/>
  <c r="CM198" i="80"/>
  <c r="CL198" i="80"/>
  <c r="DN205" i="80"/>
  <c r="DM205" i="80"/>
  <c r="DL205" i="80"/>
  <c r="DK205" i="80"/>
  <c r="CQ206" i="80"/>
  <c r="CM206" i="80"/>
  <c r="CL206" i="80"/>
  <c r="DN209" i="80"/>
  <c r="DM209" i="80"/>
  <c r="DL209" i="80"/>
  <c r="DK209" i="80"/>
  <c r="DN213" i="80"/>
  <c r="DM213" i="80"/>
  <c r="DL213" i="80"/>
  <c r="DK213" i="80"/>
  <c r="CL214" i="80"/>
  <c r="ED214" i="80"/>
  <c r="EC214" i="80"/>
  <c r="EF214" i="80"/>
  <c r="EE214" i="80"/>
  <c r="DN217" i="80"/>
  <c r="DM217" i="80"/>
  <c r="DL217" i="80"/>
  <c r="DK217" i="80"/>
  <c r="CL218" i="80"/>
  <c r="DL219" i="80"/>
  <c r="DK219" i="80"/>
  <c r="DN219" i="80"/>
  <c r="DM219" i="80"/>
  <c r="EF220" i="80"/>
  <c r="EE220" i="80"/>
  <c r="ED220" i="80"/>
  <c r="EC220" i="80"/>
  <c r="DL223" i="80"/>
  <c r="DK223" i="80"/>
  <c r="DN223" i="80"/>
  <c r="DM223" i="80"/>
  <c r="EF224" i="80"/>
  <c r="EE224" i="80"/>
  <c r="ED224" i="80"/>
  <c r="EC224" i="80"/>
  <c r="ED226" i="80"/>
  <c r="EC226" i="80"/>
  <c r="EF226" i="80"/>
  <c r="EE226" i="80"/>
  <c r="DL227" i="80"/>
  <c r="DK227" i="80"/>
  <c r="DN227" i="80"/>
  <c r="DM227" i="80"/>
  <c r="EF228" i="80"/>
  <c r="EE228" i="80"/>
  <c r="ED228" i="80"/>
  <c r="EC228" i="80"/>
  <c r="CX234" i="80"/>
  <c r="CT234" i="80"/>
  <c r="CS234" i="80"/>
  <c r="ED234" i="80"/>
  <c r="EC234" i="80"/>
  <c r="EF234" i="80"/>
  <c r="EE234" i="80"/>
  <c r="DL235" i="80"/>
  <c r="DK235" i="80"/>
  <c r="DN235" i="80"/>
  <c r="DM235" i="80"/>
  <c r="EF236" i="80"/>
  <c r="EE236" i="80"/>
  <c r="ED236" i="80"/>
  <c r="EC236" i="80"/>
  <c r="DN241" i="80"/>
  <c r="DM241" i="80"/>
  <c r="DL241" i="80"/>
  <c r="DK241" i="80"/>
  <c r="CQ242" i="80"/>
  <c r="EF244" i="80"/>
  <c r="EE244" i="80"/>
  <c r="ED244" i="80"/>
  <c r="EC244" i="80"/>
  <c r="CX246" i="80"/>
  <c r="CT246" i="80"/>
  <c r="CS246" i="80"/>
  <c r="DN253" i="80"/>
  <c r="DM253" i="80"/>
  <c r="DL253" i="80"/>
  <c r="DK253" i="80"/>
  <c r="CQ254" i="80"/>
  <c r="CM254" i="80"/>
  <c r="CL254" i="80"/>
  <c r="ED254" i="80"/>
  <c r="EC254" i="80"/>
  <c r="EF254" i="80"/>
  <c r="EE254" i="80"/>
  <c r="DL255" i="80"/>
  <c r="DK255" i="80"/>
  <c r="DN255" i="80"/>
  <c r="DM255" i="80"/>
  <c r="DN261" i="80"/>
  <c r="DM261" i="80"/>
  <c r="DL261" i="80"/>
  <c r="DK261" i="80"/>
  <c r="CQ262" i="80"/>
  <c r="DL263" i="80"/>
  <c r="DK263" i="80"/>
  <c r="DN263" i="80"/>
  <c r="DM263" i="80"/>
  <c r="DL267" i="80"/>
  <c r="DK267" i="80"/>
  <c r="DN267" i="80"/>
  <c r="DM267" i="80"/>
  <c r="DL271" i="80"/>
  <c r="DK271" i="80"/>
  <c r="DN271" i="80"/>
  <c r="DM271" i="80"/>
  <c r="EF280" i="80"/>
  <c r="EE280" i="80"/>
  <c r="ED280" i="80"/>
  <c r="EC280" i="80"/>
  <c r="CT282" i="80"/>
  <c r="EF284" i="80"/>
  <c r="EE284" i="80"/>
  <c r="ED284" i="80"/>
  <c r="EC284" i="80"/>
  <c r="CS286" i="80"/>
  <c r="ED290" i="80"/>
  <c r="EC290" i="80"/>
  <c r="EF290" i="80"/>
  <c r="EE290" i="80"/>
  <c r="DN293" i="80"/>
  <c r="DM293" i="80"/>
  <c r="DL293" i="80"/>
  <c r="DK293" i="80"/>
  <c r="CQ294" i="80"/>
  <c r="CM294" i="80"/>
  <c r="CL294" i="80"/>
  <c r="CX298" i="80"/>
  <c r="CT298" i="80"/>
  <c r="CS298" i="80"/>
  <c r="DN301" i="80"/>
  <c r="DM301" i="80"/>
  <c r="DL301" i="80"/>
  <c r="DK301" i="80"/>
  <c r="EF304" i="80"/>
  <c r="EE304" i="80"/>
  <c r="ED304" i="80"/>
  <c r="EC304" i="80"/>
  <c r="DN305" i="80"/>
  <c r="DM305" i="80"/>
  <c r="DL305" i="80"/>
  <c r="DK305" i="80"/>
  <c r="CQ306" i="80"/>
  <c r="CM306" i="80"/>
  <c r="CL306" i="80"/>
  <c r="EF308" i="80"/>
  <c r="EE308" i="80"/>
  <c r="ED308" i="80"/>
  <c r="EC308" i="80"/>
  <c r="DN313" i="80"/>
  <c r="DM313" i="80"/>
  <c r="DL313" i="80"/>
  <c r="DK313" i="80"/>
  <c r="CQ314" i="80"/>
  <c r="CM314" i="80"/>
  <c r="CL314" i="80"/>
  <c r="EF316" i="80"/>
  <c r="EE316" i="80"/>
  <c r="ED316" i="80"/>
  <c r="EC316" i="80"/>
  <c r="DN317" i="80"/>
  <c r="DM317" i="80"/>
  <c r="DL317" i="80"/>
  <c r="DK317" i="80"/>
  <c r="CQ318" i="80"/>
  <c r="CM318" i="80"/>
  <c r="CL318" i="80"/>
  <c r="ED318" i="80"/>
  <c r="EC318" i="80"/>
  <c r="EF318" i="80"/>
  <c r="EE318" i="80"/>
  <c r="CX322" i="80"/>
  <c r="CT322" i="80"/>
  <c r="CS322" i="80"/>
  <c r="DN325" i="80"/>
  <c r="DM325" i="80"/>
  <c r="DL325" i="80"/>
  <c r="DK325" i="80"/>
  <c r="CL326" i="80"/>
  <c r="ED326" i="80"/>
  <c r="EC326" i="80"/>
  <c r="EF326" i="80"/>
  <c r="EE326" i="80"/>
  <c r="DQ329" i="80"/>
  <c r="DO329" i="80"/>
  <c r="DP329" i="80"/>
  <c r="CJ334" i="80"/>
  <c r="CE334" i="80"/>
  <c r="CF334" i="80"/>
  <c r="AW56" i="80"/>
  <c r="BA56" i="80"/>
  <c r="BB56" i="80" s="1"/>
  <c r="CD56" i="80"/>
  <c r="CK56" i="80"/>
  <c r="BN57" i="80"/>
  <c r="BZ57" i="80"/>
  <c r="EF58" i="80"/>
  <c r="BH59" i="80"/>
  <c r="BT59" i="80"/>
  <c r="DN59" i="80"/>
  <c r="AW60" i="80"/>
  <c r="BA60" i="80"/>
  <c r="BB60" i="80" s="1"/>
  <c r="CD60" i="80"/>
  <c r="CK60" i="80"/>
  <c r="BN61" i="80"/>
  <c r="BZ61" i="80"/>
  <c r="EF62" i="80"/>
  <c r="BH63" i="80"/>
  <c r="BT63" i="80"/>
  <c r="DI923" i="80"/>
  <c r="DN63" i="80"/>
  <c r="AW64" i="80"/>
  <c r="BA64" i="80"/>
  <c r="BB64" i="80" s="1"/>
  <c r="CD64" i="80"/>
  <c r="CK64" i="80"/>
  <c r="BN65" i="80"/>
  <c r="BZ65" i="80"/>
  <c r="EF66" i="80"/>
  <c r="BH67" i="80"/>
  <c r="BT67" i="80"/>
  <c r="DN67" i="80"/>
  <c r="AW68" i="80"/>
  <c r="BA68" i="80"/>
  <c r="BB68" i="80" s="1"/>
  <c r="CD68" i="80"/>
  <c r="CK68" i="80"/>
  <c r="BN69" i="80"/>
  <c r="BZ69" i="80"/>
  <c r="EF70" i="80"/>
  <c r="BH71" i="80"/>
  <c r="BT71" i="80"/>
  <c r="DN71" i="80"/>
  <c r="AW72" i="80"/>
  <c r="BA72" i="80"/>
  <c r="BB72" i="80" s="1"/>
  <c r="CD72" i="80"/>
  <c r="CK72" i="80"/>
  <c r="BN73" i="80"/>
  <c r="BZ73" i="80"/>
  <c r="EF74" i="80"/>
  <c r="BH75" i="80"/>
  <c r="BT75" i="80"/>
  <c r="DN75" i="80"/>
  <c r="AW76" i="80"/>
  <c r="BA76" i="80"/>
  <c r="BB76" i="80" s="1"/>
  <c r="CD76" i="80"/>
  <c r="CK76" i="80"/>
  <c r="BN77" i="80"/>
  <c r="BZ77" i="80"/>
  <c r="EA925" i="80"/>
  <c r="EF78" i="80"/>
  <c r="BH79" i="80"/>
  <c r="BT79" i="80"/>
  <c r="DN79" i="80"/>
  <c r="AW80" i="80"/>
  <c r="BA80" i="80"/>
  <c r="BB80" i="80" s="1"/>
  <c r="CD80" i="80"/>
  <c r="CK80" i="80"/>
  <c r="BN81" i="80"/>
  <c r="BZ81" i="80"/>
  <c r="EF82" i="80"/>
  <c r="BH83" i="80"/>
  <c r="BT83" i="80"/>
  <c r="DN83" i="80"/>
  <c r="AW84" i="80"/>
  <c r="BA84" i="80"/>
  <c r="BB84" i="80" s="1"/>
  <c r="CD84" i="80"/>
  <c r="CK84" i="80"/>
  <c r="BN85" i="80"/>
  <c r="BZ85" i="80"/>
  <c r="EF86" i="80"/>
  <c r="BH87" i="80"/>
  <c r="BT87" i="80"/>
  <c r="DN87" i="80"/>
  <c r="AW88" i="80"/>
  <c r="BA88" i="80"/>
  <c r="BB88" i="80" s="1"/>
  <c r="CD88" i="80"/>
  <c r="CK88" i="80"/>
  <c r="BN89" i="80"/>
  <c r="BZ89" i="80"/>
  <c r="EF90" i="80"/>
  <c r="BH91" i="80"/>
  <c r="BT91" i="80"/>
  <c r="DN91" i="80"/>
  <c r="AW92" i="80"/>
  <c r="BA92" i="80"/>
  <c r="BB92" i="80" s="1"/>
  <c r="CD92" i="80"/>
  <c r="CK92" i="80"/>
  <c r="BN93" i="80"/>
  <c r="BZ93" i="80"/>
  <c r="EF94" i="80"/>
  <c r="BH95" i="80"/>
  <c r="BT95" i="80"/>
  <c r="DN95" i="80"/>
  <c r="AW96" i="80"/>
  <c r="BA96" i="80"/>
  <c r="BB96" i="80" s="1"/>
  <c r="CD96" i="80"/>
  <c r="CK96" i="80"/>
  <c r="BN97" i="80"/>
  <c r="BZ97" i="80"/>
  <c r="BH98" i="80"/>
  <c r="BT98" i="80"/>
  <c r="DN98" i="80"/>
  <c r="AW99" i="80"/>
  <c r="BA99" i="80"/>
  <c r="BB99" i="80" s="1"/>
  <c r="CD99" i="80"/>
  <c r="CK99" i="80"/>
  <c r="BN100" i="80"/>
  <c r="BZ100" i="80"/>
  <c r="EF101" i="80"/>
  <c r="AW102" i="80"/>
  <c r="BA102" i="80"/>
  <c r="BB102" i="80" s="1"/>
  <c r="CD102" i="80"/>
  <c r="CK102" i="80"/>
  <c r="CT103" i="80"/>
  <c r="EF103" i="80"/>
  <c r="AN104" i="80"/>
  <c r="AQ104" i="80" s="1"/>
  <c r="AZ104" i="80"/>
  <c r="BA104" i="80" s="1"/>
  <c r="BB104" i="80" s="1"/>
  <c r="BH104" i="80"/>
  <c r="BL104" i="80"/>
  <c r="BT104" i="80"/>
  <c r="BX104" i="80"/>
  <c r="CB104" i="80"/>
  <c r="DN104" i="80"/>
  <c r="AW105" i="80"/>
  <c r="BA105" i="80"/>
  <c r="BB105" i="80" s="1"/>
  <c r="CD105" i="80"/>
  <c r="CK105" i="80"/>
  <c r="ED105" i="80"/>
  <c r="BF106" i="80"/>
  <c r="BN106" i="80"/>
  <c r="BR106" i="80"/>
  <c r="BZ106" i="80"/>
  <c r="DL106" i="80"/>
  <c r="AU107" i="80"/>
  <c r="AY107" i="80"/>
  <c r="EF107" i="80"/>
  <c r="AN108" i="80"/>
  <c r="AQ108" i="80" s="1"/>
  <c r="AZ108" i="80"/>
  <c r="BA108" i="80" s="1"/>
  <c r="BB108" i="80" s="1"/>
  <c r="BH108" i="80"/>
  <c r="BL108" i="80"/>
  <c r="BT108" i="80"/>
  <c r="BX108" i="80"/>
  <c r="CB108" i="80"/>
  <c r="DN108" i="80"/>
  <c r="AW109" i="80"/>
  <c r="BA109" i="80"/>
  <c r="BB109" i="80" s="1"/>
  <c r="CD109" i="80"/>
  <c r="CK109" i="80"/>
  <c r="ED109" i="80"/>
  <c r="BF110" i="80"/>
  <c r="BN110" i="80"/>
  <c r="BR110" i="80"/>
  <c r="BZ110" i="80"/>
  <c r="DL110" i="80"/>
  <c r="AU111" i="80"/>
  <c r="AY111" i="80"/>
  <c r="EF111" i="80"/>
  <c r="AN112" i="80"/>
  <c r="AQ112" i="80" s="1"/>
  <c r="AZ112" i="80"/>
  <c r="BA112" i="80" s="1"/>
  <c r="BB112" i="80" s="1"/>
  <c r="BH112" i="80"/>
  <c r="BL112" i="80"/>
  <c r="BT112" i="80"/>
  <c r="BX112" i="80"/>
  <c r="CB112" i="80"/>
  <c r="DN112" i="80"/>
  <c r="AW113" i="80"/>
  <c r="BA113" i="80"/>
  <c r="BB113" i="80" s="1"/>
  <c r="CD113" i="80"/>
  <c r="CK113" i="80"/>
  <c r="ED113" i="80"/>
  <c r="BF114" i="80"/>
  <c r="BN114" i="80"/>
  <c r="BR114" i="80"/>
  <c r="BZ114" i="80"/>
  <c r="DL114" i="80"/>
  <c r="AU115" i="80"/>
  <c r="AY115" i="80"/>
  <c r="EF115" i="80"/>
  <c r="AN116" i="80"/>
  <c r="AQ116" i="80" s="1"/>
  <c r="AZ116" i="80"/>
  <c r="BA116" i="80" s="1"/>
  <c r="BB116" i="80" s="1"/>
  <c r="BH116" i="80"/>
  <c r="BL116" i="80"/>
  <c r="BT116" i="80"/>
  <c r="BX116" i="80"/>
  <c r="CB116" i="80"/>
  <c r="DN116" i="80"/>
  <c r="AW117" i="80"/>
  <c r="CD117" i="80"/>
  <c r="CK117" i="80"/>
  <c r="ED117" i="80"/>
  <c r="BF118" i="80"/>
  <c r="BN118" i="80"/>
  <c r="BR118" i="80"/>
  <c r="BZ118" i="80"/>
  <c r="DL118" i="80"/>
  <c r="AU119" i="80"/>
  <c r="AY119" i="80"/>
  <c r="CT119" i="80"/>
  <c r="EF119" i="80"/>
  <c r="AN120" i="80"/>
  <c r="AQ120" i="80" s="1"/>
  <c r="AZ120" i="80"/>
  <c r="BA120" i="80" s="1"/>
  <c r="BB120" i="80" s="1"/>
  <c r="BH120" i="80"/>
  <c r="BL120" i="80"/>
  <c r="BT120" i="80"/>
  <c r="BX120" i="80"/>
  <c r="CB120" i="80"/>
  <c r="DN120" i="80"/>
  <c r="AW121" i="80"/>
  <c r="CD121" i="80"/>
  <c r="CK121" i="80"/>
  <c r="ED121" i="80"/>
  <c r="BF122" i="80"/>
  <c r="BN122" i="80"/>
  <c r="BR122" i="80"/>
  <c r="BZ122" i="80"/>
  <c r="DL122" i="80"/>
  <c r="AU123" i="80"/>
  <c r="AY123" i="80"/>
  <c r="EF123" i="80"/>
  <c r="AN124" i="80"/>
  <c r="AQ124" i="80" s="1"/>
  <c r="AZ124" i="80"/>
  <c r="BA124" i="80" s="1"/>
  <c r="BB124" i="80" s="1"/>
  <c r="BH124" i="80"/>
  <c r="BL124" i="80"/>
  <c r="BT124" i="80"/>
  <c r="BX124" i="80"/>
  <c r="CB124" i="80"/>
  <c r="DN124" i="80"/>
  <c r="AW125" i="80"/>
  <c r="CD125" i="80"/>
  <c r="CK125" i="80"/>
  <c r="ED125" i="80"/>
  <c r="BF126" i="80"/>
  <c r="BN126" i="80"/>
  <c r="BR126" i="80"/>
  <c r="BZ126" i="80"/>
  <c r="DL126" i="80"/>
  <c r="AU127" i="80"/>
  <c r="AY127" i="80"/>
  <c r="EF127" i="80"/>
  <c r="AN128" i="80"/>
  <c r="AQ128" i="80" s="1"/>
  <c r="AZ128" i="80"/>
  <c r="BA128" i="80" s="1"/>
  <c r="BB128" i="80" s="1"/>
  <c r="BH128" i="80"/>
  <c r="BL128" i="80"/>
  <c r="BT128" i="80"/>
  <c r="BX128" i="80"/>
  <c r="CB128" i="80"/>
  <c r="DN128" i="80"/>
  <c r="AW129" i="80"/>
  <c r="CD129" i="80"/>
  <c r="CK129" i="80"/>
  <c r="ED129" i="80"/>
  <c r="BF130" i="80"/>
  <c r="BN130" i="80"/>
  <c r="BR130" i="80"/>
  <c r="BZ130" i="80"/>
  <c r="DL130" i="80"/>
  <c r="AU131" i="80"/>
  <c r="AY131" i="80"/>
  <c r="CT131" i="80"/>
  <c r="EF131" i="80"/>
  <c r="AN132" i="80"/>
  <c r="AQ132" i="80" s="1"/>
  <c r="AZ132" i="80"/>
  <c r="BA132" i="80" s="1"/>
  <c r="BB132" i="80" s="1"/>
  <c r="BH132" i="80"/>
  <c r="BL132" i="80"/>
  <c r="BT132" i="80"/>
  <c r="BX132" i="80"/>
  <c r="CB132" i="80"/>
  <c r="DN132" i="80"/>
  <c r="AW133" i="80"/>
  <c r="BA133" i="80"/>
  <c r="BB133" i="80" s="1"/>
  <c r="CD133" i="80"/>
  <c r="CK133" i="80"/>
  <c r="BF134" i="80"/>
  <c r="BN134" i="80"/>
  <c r="BR134" i="80"/>
  <c r="BZ134" i="80"/>
  <c r="DL134" i="80"/>
  <c r="AU135" i="80"/>
  <c r="AY135" i="80"/>
  <c r="EF135" i="80"/>
  <c r="AN136" i="80"/>
  <c r="AQ136" i="80" s="1"/>
  <c r="AZ136" i="80"/>
  <c r="BA136" i="80" s="1"/>
  <c r="BB136" i="80" s="1"/>
  <c r="BH136" i="80"/>
  <c r="BL136" i="80"/>
  <c r="BT136" i="80"/>
  <c r="BX136" i="80"/>
  <c r="CB136" i="80"/>
  <c r="DN136" i="80"/>
  <c r="AW137" i="80"/>
  <c r="BA137" i="80"/>
  <c r="BB137" i="80" s="1"/>
  <c r="CD137" i="80"/>
  <c r="CK137" i="80"/>
  <c r="ED137" i="80"/>
  <c r="BF138" i="80"/>
  <c r="BN138" i="80"/>
  <c r="BR138" i="80"/>
  <c r="BZ138" i="80"/>
  <c r="DL138" i="80"/>
  <c r="AU139" i="80"/>
  <c r="AY139" i="80"/>
  <c r="CT139" i="80"/>
  <c r="EF139" i="80"/>
  <c r="AN140" i="80"/>
  <c r="AQ140" i="80" s="1"/>
  <c r="AZ140" i="80"/>
  <c r="BA140" i="80" s="1"/>
  <c r="BB140" i="80" s="1"/>
  <c r="BH140" i="80"/>
  <c r="BL140" i="80"/>
  <c r="BT140" i="80"/>
  <c r="BX140" i="80"/>
  <c r="CB140" i="80"/>
  <c r="DN140" i="80"/>
  <c r="AW141" i="80"/>
  <c r="BA141" i="80"/>
  <c r="BB141" i="80" s="1"/>
  <c r="CD141" i="80"/>
  <c r="CK141" i="80"/>
  <c r="ED141" i="80"/>
  <c r="BF142" i="80"/>
  <c r="BN142" i="80"/>
  <c r="BR142" i="80"/>
  <c r="BZ142" i="80"/>
  <c r="DL142" i="80"/>
  <c r="AU143" i="80"/>
  <c r="AY143" i="80"/>
  <c r="CT143" i="80"/>
  <c r="EF143" i="80"/>
  <c r="AN144" i="80"/>
  <c r="AQ144" i="80" s="1"/>
  <c r="AZ144" i="80"/>
  <c r="BA144" i="80" s="1"/>
  <c r="BB144" i="80" s="1"/>
  <c r="BH144" i="80"/>
  <c r="BL144" i="80"/>
  <c r="BT144" i="80"/>
  <c r="BX144" i="80"/>
  <c r="CB144" i="80"/>
  <c r="DN144" i="80"/>
  <c r="AW145" i="80"/>
  <c r="BA145" i="80"/>
  <c r="BB145" i="80" s="1"/>
  <c r="CD145" i="80"/>
  <c r="CK145" i="80"/>
  <c r="ED145" i="80"/>
  <c r="BF146" i="80"/>
  <c r="BN146" i="80"/>
  <c r="BR146" i="80"/>
  <c r="BZ146" i="80"/>
  <c r="DL146" i="80"/>
  <c r="AU147" i="80"/>
  <c r="AY147" i="80"/>
  <c r="CT147" i="80"/>
  <c r="EF147" i="80"/>
  <c r="AN148" i="80"/>
  <c r="AQ148" i="80" s="1"/>
  <c r="AZ148" i="80"/>
  <c r="BA148" i="80" s="1"/>
  <c r="BB148" i="80" s="1"/>
  <c r="BH148" i="80"/>
  <c r="BL148" i="80"/>
  <c r="BT148" i="80"/>
  <c r="BX148" i="80"/>
  <c r="CB148" i="80"/>
  <c r="DN148" i="80"/>
  <c r="AW149" i="80"/>
  <c r="BA149" i="80"/>
  <c r="BB149" i="80" s="1"/>
  <c r="CD149" i="80"/>
  <c r="CK149" i="80"/>
  <c r="ED149" i="80"/>
  <c r="BF150" i="80"/>
  <c r="BN150" i="80"/>
  <c r="BR150" i="80"/>
  <c r="BZ150" i="80"/>
  <c r="DL150" i="80"/>
  <c r="AU151" i="80"/>
  <c r="AY151" i="80"/>
  <c r="EF151" i="80"/>
  <c r="AN152" i="80"/>
  <c r="AQ152" i="80" s="1"/>
  <c r="AZ152" i="80"/>
  <c r="BA152" i="80" s="1"/>
  <c r="BB152" i="80" s="1"/>
  <c r="BH152" i="80"/>
  <c r="BL152" i="80"/>
  <c r="BT152" i="80"/>
  <c r="BX152" i="80"/>
  <c r="CB152" i="80"/>
  <c r="DN152" i="80"/>
  <c r="AW153" i="80"/>
  <c r="BA153" i="80"/>
  <c r="BB153" i="80" s="1"/>
  <c r="CD153" i="80"/>
  <c r="CK153" i="80"/>
  <c r="ED153" i="80"/>
  <c r="BF154" i="80"/>
  <c r="BN154" i="80"/>
  <c r="BR154" i="80"/>
  <c r="BZ154" i="80"/>
  <c r="DL154" i="80"/>
  <c r="AU155" i="80"/>
  <c r="AY155" i="80"/>
  <c r="CT155" i="80"/>
  <c r="EF155" i="80"/>
  <c r="AN156" i="80"/>
  <c r="AQ156" i="80" s="1"/>
  <c r="AZ156" i="80"/>
  <c r="BA156" i="80" s="1"/>
  <c r="BB156" i="80" s="1"/>
  <c r="BH156" i="80"/>
  <c r="BL156" i="80"/>
  <c r="BT156" i="80"/>
  <c r="BX156" i="80"/>
  <c r="CB156" i="80"/>
  <c r="DN156" i="80"/>
  <c r="AW157" i="80"/>
  <c r="BA157" i="80"/>
  <c r="BB157" i="80" s="1"/>
  <c r="CD157" i="80"/>
  <c r="CK157" i="80"/>
  <c r="ED157" i="80"/>
  <c r="BF158" i="80"/>
  <c r="BN158" i="80"/>
  <c r="BR158" i="80"/>
  <c r="BZ158" i="80"/>
  <c r="DL158" i="80"/>
  <c r="AU159" i="80"/>
  <c r="AY159" i="80"/>
  <c r="CT159" i="80"/>
  <c r="EF159" i="80"/>
  <c r="AN160" i="80"/>
  <c r="AQ160" i="80" s="1"/>
  <c r="AZ160" i="80"/>
  <c r="BA160" i="80" s="1"/>
  <c r="BB160" i="80" s="1"/>
  <c r="BH160" i="80"/>
  <c r="BL160" i="80"/>
  <c r="BT160" i="80"/>
  <c r="BX160" i="80"/>
  <c r="CB160" i="80"/>
  <c r="DN160" i="80"/>
  <c r="AW161" i="80"/>
  <c r="BA161" i="80"/>
  <c r="BB161" i="80" s="1"/>
  <c r="CD161" i="80"/>
  <c r="CK161" i="80"/>
  <c r="ED161" i="80"/>
  <c r="BF162" i="80"/>
  <c r="BN162" i="80"/>
  <c r="BR162" i="80"/>
  <c r="BZ162" i="80"/>
  <c r="DL162" i="80"/>
  <c r="AU163" i="80"/>
  <c r="AY163" i="80"/>
  <c r="CT163" i="80"/>
  <c r="EF163" i="80"/>
  <c r="AN164" i="80"/>
  <c r="AQ164" i="80" s="1"/>
  <c r="AZ164" i="80"/>
  <c r="BA164" i="80" s="1"/>
  <c r="BB164" i="80" s="1"/>
  <c r="BH164" i="80"/>
  <c r="BL164" i="80"/>
  <c r="BT164" i="80"/>
  <c r="BX164" i="80"/>
  <c r="CB164" i="80"/>
  <c r="DN164" i="80"/>
  <c r="AW165" i="80"/>
  <c r="BA165" i="80"/>
  <c r="BB165" i="80" s="1"/>
  <c r="CD165" i="80"/>
  <c r="CK165" i="80"/>
  <c r="ED165" i="80"/>
  <c r="BF166" i="80"/>
  <c r="BN166" i="80"/>
  <c r="BR166" i="80"/>
  <c r="BZ166" i="80"/>
  <c r="DL166" i="80"/>
  <c r="AU167" i="80"/>
  <c r="AY167" i="80"/>
  <c r="CT167" i="80"/>
  <c r="EF167" i="80"/>
  <c r="AN168" i="80"/>
  <c r="AQ168" i="80" s="1"/>
  <c r="AZ168" i="80"/>
  <c r="BA168" i="80" s="1"/>
  <c r="BB168" i="80" s="1"/>
  <c r="BH168" i="80"/>
  <c r="BL168" i="80"/>
  <c r="BT168" i="80"/>
  <c r="BX168" i="80"/>
  <c r="CB168" i="80"/>
  <c r="DN168" i="80"/>
  <c r="AW169" i="80"/>
  <c r="BA169" i="80"/>
  <c r="BB169" i="80" s="1"/>
  <c r="CD169" i="80"/>
  <c r="CK169" i="80"/>
  <c r="ED169" i="80"/>
  <c r="BF170" i="80"/>
  <c r="BN170" i="80"/>
  <c r="BR170" i="80"/>
  <c r="BZ170" i="80"/>
  <c r="DL170" i="80"/>
  <c r="AU171" i="80"/>
  <c r="AY171" i="80"/>
  <c r="EF171" i="80"/>
  <c r="AN172" i="80"/>
  <c r="AQ172" i="80" s="1"/>
  <c r="AZ172" i="80"/>
  <c r="BA172" i="80" s="1"/>
  <c r="BB172" i="80" s="1"/>
  <c r="BH172" i="80"/>
  <c r="BL172" i="80"/>
  <c r="BT172" i="80"/>
  <c r="BX172" i="80"/>
  <c r="CB172" i="80"/>
  <c r="DN172" i="80"/>
  <c r="AW173" i="80"/>
  <c r="CD173" i="80"/>
  <c r="CK173" i="80"/>
  <c r="ED173" i="80"/>
  <c r="BF174" i="80"/>
  <c r="BN174" i="80"/>
  <c r="BR174" i="80"/>
  <c r="BZ174" i="80"/>
  <c r="DL174" i="80"/>
  <c r="DL175" i="80"/>
  <c r="DN175" i="80"/>
  <c r="BS176" i="80"/>
  <c r="BU176" i="80"/>
  <c r="BQ176" i="80"/>
  <c r="EF176" i="80"/>
  <c r="ED176" i="80"/>
  <c r="EC177" i="80"/>
  <c r="EE177" i="80"/>
  <c r="BM178" i="80"/>
  <c r="BO178" i="80"/>
  <c r="BK178" i="80"/>
  <c r="BZ178" i="80"/>
  <c r="EE179" i="80"/>
  <c r="EC179" i="80"/>
  <c r="CA180" i="80"/>
  <c r="BW180" i="80"/>
  <c r="BY180" i="80"/>
  <c r="DM180" i="80"/>
  <c r="DK180" i="80"/>
  <c r="AX181" i="80"/>
  <c r="AT181" i="80"/>
  <c r="AY181" i="80"/>
  <c r="BM182" i="80"/>
  <c r="BO182" i="80"/>
  <c r="BK182" i="80"/>
  <c r="BZ182" i="80"/>
  <c r="EE183" i="80"/>
  <c r="EC183" i="80"/>
  <c r="CA184" i="80"/>
  <c r="BW184" i="80"/>
  <c r="BY184" i="80"/>
  <c r="DM184" i="80"/>
  <c r="DK184" i="80"/>
  <c r="AX185" i="80"/>
  <c r="AT185" i="80"/>
  <c r="AY185" i="80"/>
  <c r="BM186" i="80"/>
  <c r="BO186" i="80"/>
  <c r="BK186" i="80"/>
  <c r="BZ186" i="80"/>
  <c r="DL187" i="80"/>
  <c r="DN187" i="80"/>
  <c r="BS188" i="80"/>
  <c r="BU188" i="80"/>
  <c r="BQ188" i="80"/>
  <c r="EF188" i="80"/>
  <c r="ED188" i="80"/>
  <c r="AX189" i="80"/>
  <c r="AT189" i="80"/>
  <c r="AY189" i="80"/>
  <c r="BI190" i="80"/>
  <c r="BE190" i="80"/>
  <c r="BG190" i="80"/>
  <c r="BC190" i="80"/>
  <c r="CQ190" i="80"/>
  <c r="BG192" i="80"/>
  <c r="BC192" i="80"/>
  <c r="BI192" i="80"/>
  <c r="BE192" i="80"/>
  <c r="CX193" i="80"/>
  <c r="CS193" i="80"/>
  <c r="CR194" i="80"/>
  <c r="CD194" i="80"/>
  <c r="AO194" i="80"/>
  <c r="AP194" i="80" s="1"/>
  <c r="AE194" i="80"/>
  <c r="AN194" i="80"/>
  <c r="AQ194" i="80" s="1"/>
  <c r="BM194" i="80"/>
  <c r="BO194" i="80"/>
  <c r="BK194" i="80"/>
  <c r="BZ194" i="80"/>
  <c r="CL194" i="80"/>
  <c r="DL195" i="80"/>
  <c r="DK195" i="80"/>
  <c r="DN195" i="80"/>
  <c r="DM195" i="80"/>
  <c r="EF196" i="80"/>
  <c r="EE196" i="80"/>
  <c r="ED196" i="80"/>
  <c r="EC196" i="80"/>
  <c r="CX202" i="80"/>
  <c r="CT202" i="80"/>
  <c r="CS202" i="80"/>
  <c r="DL207" i="80"/>
  <c r="DK207" i="80"/>
  <c r="DN207" i="80"/>
  <c r="DM207" i="80"/>
  <c r="EF208" i="80"/>
  <c r="EE208" i="80"/>
  <c r="ED208" i="80"/>
  <c r="EC208" i="80"/>
  <c r="ED218" i="80"/>
  <c r="EC218" i="80"/>
  <c r="EF218" i="80"/>
  <c r="EE218" i="80"/>
  <c r="DN233" i="80"/>
  <c r="DM233" i="80"/>
  <c r="DL233" i="80"/>
  <c r="DK233" i="80"/>
  <c r="EF240" i="80"/>
  <c r="EE240" i="80"/>
  <c r="ED240" i="80"/>
  <c r="EC240" i="80"/>
  <c r="DL243" i="80"/>
  <c r="DK243" i="80"/>
  <c r="DN243" i="80"/>
  <c r="DM243" i="80"/>
  <c r="ED246" i="80"/>
  <c r="EC246" i="80"/>
  <c r="EF246" i="80"/>
  <c r="EE246" i="80"/>
  <c r="DL247" i="80"/>
  <c r="DK247" i="80"/>
  <c r="DN247" i="80"/>
  <c r="DM247" i="80"/>
  <c r="DN249" i="80"/>
  <c r="DM249" i="80"/>
  <c r="DL249" i="80"/>
  <c r="DK249" i="80"/>
  <c r="CQ250" i="80"/>
  <c r="CM250" i="80"/>
  <c r="CL250" i="80"/>
  <c r="CX258" i="80"/>
  <c r="CT258" i="80"/>
  <c r="CS258" i="80"/>
  <c r="DN265" i="80"/>
  <c r="DM265" i="80"/>
  <c r="DL265" i="80"/>
  <c r="DK265" i="80"/>
  <c r="CQ266" i="80"/>
  <c r="CM266" i="80"/>
  <c r="CL266" i="80"/>
  <c r="DN269" i="80"/>
  <c r="DM269" i="80"/>
  <c r="DL269" i="80"/>
  <c r="DK269" i="80"/>
  <c r="ED270" i="80"/>
  <c r="EC270" i="80"/>
  <c r="EF270" i="80"/>
  <c r="EE270" i="80"/>
  <c r="DN273" i="80"/>
  <c r="DM273" i="80"/>
  <c r="DL273" i="80"/>
  <c r="DK273" i="80"/>
  <c r="CQ274" i="80"/>
  <c r="CM274" i="80"/>
  <c r="CL274" i="80"/>
  <c r="EF276" i="80"/>
  <c r="EE276" i="80"/>
  <c r="ED276" i="80"/>
  <c r="EC276" i="80"/>
  <c r="DN277" i="80"/>
  <c r="DM277" i="80"/>
  <c r="DL277" i="80"/>
  <c r="DK277" i="80"/>
  <c r="DL279" i="80"/>
  <c r="DK279" i="80"/>
  <c r="DN279" i="80"/>
  <c r="DM279" i="80"/>
  <c r="DN289" i="80"/>
  <c r="DM289" i="80"/>
  <c r="DL289" i="80"/>
  <c r="DK289" i="80"/>
  <c r="CQ290" i="80"/>
  <c r="CM290" i="80"/>
  <c r="CL290" i="80"/>
  <c r="DL291" i="80"/>
  <c r="DK291" i="80"/>
  <c r="DN291" i="80"/>
  <c r="DM291" i="80"/>
  <c r="EF296" i="80"/>
  <c r="EE296" i="80"/>
  <c r="ED296" i="80"/>
  <c r="EC296" i="80"/>
  <c r="ED298" i="80"/>
  <c r="EC298" i="80"/>
  <c r="EF298" i="80"/>
  <c r="EE298" i="80"/>
  <c r="ED302" i="80"/>
  <c r="EC302" i="80"/>
  <c r="EF302" i="80"/>
  <c r="EE302" i="80"/>
  <c r="DL303" i="80"/>
  <c r="DK303" i="80"/>
  <c r="DN303" i="80"/>
  <c r="DM303" i="80"/>
  <c r="ED306" i="80"/>
  <c r="EC306" i="80"/>
  <c r="EF306" i="80"/>
  <c r="EE306" i="80"/>
  <c r="DL307" i="80"/>
  <c r="DK307" i="80"/>
  <c r="DN307" i="80"/>
  <c r="DM307" i="80"/>
  <c r="CX310" i="80"/>
  <c r="CT310" i="80"/>
  <c r="CS310" i="80"/>
  <c r="DL319" i="80"/>
  <c r="DK319" i="80"/>
  <c r="DN319" i="80"/>
  <c r="DM319" i="80"/>
  <c r="EF320" i="80"/>
  <c r="EE320" i="80"/>
  <c r="ED320" i="80"/>
  <c r="EC320" i="80"/>
  <c r="AW24" i="80"/>
  <c r="BJ912" i="80"/>
  <c r="BN25" i="80"/>
  <c r="BV912" i="80"/>
  <c r="CA912" i="80" s="1"/>
  <c r="BZ25" i="80"/>
  <c r="DB912" i="80"/>
  <c r="EA912" i="80"/>
  <c r="AW27" i="80"/>
  <c r="CD27" i="80"/>
  <c r="AU29" i="80"/>
  <c r="AN30" i="80"/>
  <c r="AQ30" i="80" s="1"/>
  <c r="BX30" i="80"/>
  <c r="AW31" i="80"/>
  <c r="AU33" i="80"/>
  <c r="AN34" i="80"/>
  <c r="AQ34" i="80" s="1"/>
  <c r="BX34" i="80"/>
  <c r="AW35" i="80"/>
  <c r="AU37" i="80"/>
  <c r="AN38" i="80"/>
  <c r="AQ38" i="80" s="1"/>
  <c r="BX38" i="80"/>
  <c r="AW39" i="80"/>
  <c r="AU41" i="80"/>
  <c r="AN42" i="80"/>
  <c r="AQ42" i="80" s="1"/>
  <c r="BX42" i="80"/>
  <c r="AW43" i="80"/>
  <c r="AU45" i="80"/>
  <c r="AN46" i="80"/>
  <c r="AQ46" i="80" s="1"/>
  <c r="BX46" i="80"/>
  <c r="AW47" i="80"/>
  <c r="AU49" i="80"/>
  <c r="AN50" i="80"/>
  <c r="AQ50" i="80" s="1"/>
  <c r="BX50" i="80"/>
  <c r="AW51" i="80"/>
  <c r="AU53" i="80"/>
  <c r="AN54" i="80"/>
  <c r="AQ54" i="80" s="1"/>
  <c r="BX54" i="80"/>
  <c r="AW55" i="80"/>
  <c r="AT56" i="80"/>
  <c r="AU57" i="80"/>
  <c r="BK57" i="80"/>
  <c r="BW57" i="80"/>
  <c r="AN58" i="80"/>
  <c r="AQ58" i="80" s="1"/>
  <c r="BX58" i="80"/>
  <c r="AW59" i="80"/>
  <c r="BE59" i="80"/>
  <c r="BQ59" i="80"/>
  <c r="AT60" i="80"/>
  <c r="AU61" i="80"/>
  <c r="BK61" i="80"/>
  <c r="BW61" i="80"/>
  <c r="AN62" i="80"/>
  <c r="AQ62" i="80" s="1"/>
  <c r="BX62" i="80"/>
  <c r="AW63" i="80"/>
  <c r="BE63" i="80"/>
  <c r="BQ63" i="80"/>
  <c r="DK63" i="80"/>
  <c r="AT64" i="80"/>
  <c r="AU65" i="80"/>
  <c r="BK65" i="80"/>
  <c r="BW65" i="80"/>
  <c r="AN66" i="80"/>
  <c r="AQ66" i="80" s="1"/>
  <c r="AW67" i="80"/>
  <c r="BE67" i="80"/>
  <c r="BQ67" i="80"/>
  <c r="AT68" i="80"/>
  <c r="AU69" i="80"/>
  <c r="BK69" i="80"/>
  <c r="BW69" i="80"/>
  <c r="AN70" i="80"/>
  <c r="AQ70" i="80" s="1"/>
  <c r="BX70" i="80"/>
  <c r="AW71" i="80"/>
  <c r="BE71" i="80"/>
  <c r="BQ71" i="80"/>
  <c r="AT72" i="80"/>
  <c r="AU73" i="80"/>
  <c r="BK73" i="80"/>
  <c r="BW73" i="80"/>
  <c r="AN74" i="80"/>
  <c r="AQ74" i="80" s="1"/>
  <c r="BX74" i="80"/>
  <c r="AW75" i="80"/>
  <c r="BE75" i="80"/>
  <c r="BQ75" i="80"/>
  <c r="AT76" i="80"/>
  <c r="AU77" i="80"/>
  <c r="BK77" i="80"/>
  <c r="BW77" i="80"/>
  <c r="EB77" i="80"/>
  <c r="AN78" i="80"/>
  <c r="AQ78" i="80" s="1"/>
  <c r="BX78" i="80"/>
  <c r="AW79" i="80"/>
  <c r="BE79" i="80"/>
  <c r="BQ79" i="80"/>
  <c r="AT80" i="80"/>
  <c r="AU81" i="80"/>
  <c r="BK81" i="80"/>
  <c r="BW81" i="80"/>
  <c r="AN82" i="80"/>
  <c r="AQ82" i="80" s="1"/>
  <c r="BX82" i="80"/>
  <c r="AW83" i="80"/>
  <c r="BE83" i="80"/>
  <c r="BQ83" i="80"/>
  <c r="AT84" i="80"/>
  <c r="AU85" i="80"/>
  <c r="BK85" i="80"/>
  <c r="BW85" i="80"/>
  <c r="AN86" i="80"/>
  <c r="AQ86" i="80" s="1"/>
  <c r="BX86" i="80"/>
  <c r="AW87" i="80"/>
  <c r="BE87" i="80"/>
  <c r="BQ87" i="80"/>
  <c r="AT88" i="80"/>
  <c r="AU89" i="80"/>
  <c r="BK89" i="80"/>
  <c r="BW89" i="80"/>
  <c r="AN90" i="80"/>
  <c r="AQ90" i="80" s="1"/>
  <c r="BX90" i="80"/>
  <c r="AW91" i="80"/>
  <c r="BE91" i="80"/>
  <c r="BQ91" i="80"/>
  <c r="AT92" i="80"/>
  <c r="AU93" i="80"/>
  <c r="BK93" i="80"/>
  <c r="BW93" i="80"/>
  <c r="AN94" i="80"/>
  <c r="AQ94" i="80" s="1"/>
  <c r="BX94" i="80"/>
  <c r="AW95" i="80"/>
  <c r="BE95" i="80"/>
  <c r="BQ95" i="80"/>
  <c r="AT96" i="80"/>
  <c r="AU97" i="80"/>
  <c r="BK97" i="80"/>
  <c r="BW97" i="80"/>
  <c r="AW98" i="80"/>
  <c r="BE98" i="80"/>
  <c r="BQ98" i="80"/>
  <c r="CD98" i="80"/>
  <c r="AT99" i="80"/>
  <c r="AU100" i="80"/>
  <c r="BK100" i="80"/>
  <c r="BW100" i="80"/>
  <c r="AN101" i="80"/>
  <c r="AQ101" i="80" s="1"/>
  <c r="BX101" i="80"/>
  <c r="AT102" i="80"/>
  <c r="BX103" i="80"/>
  <c r="AO104" i="80"/>
  <c r="AP104" i="80" s="1"/>
  <c r="AW104" i="80"/>
  <c r="BE104" i="80"/>
  <c r="BM104" i="80"/>
  <c r="BQ104" i="80"/>
  <c r="BY104" i="80"/>
  <c r="CD104" i="80"/>
  <c r="AT105" i="80"/>
  <c r="EE105" i="80"/>
  <c r="AU106" i="80"/>
  <c r="BC106" i="80"/>
  <c r="BG106" i="80"/>
  <c r="BK106" i="80"/>
  <c r="BS106" i="80"/>
  <c r="BW106" i="80"/>
  <c r="DM106" i="80"/>
  <c r="AN107" i="80"/>
  <c r="AQ107" i="80" s="1"/>
  <c r="BX107" i="80"/>
  <c r="AO108" i="80"/>
  <c r="AP108" i="80" s="1"/>
  <c r="AW108" i="80"/>
  <c r="BE108" i="80"/>
  <c r="BM108" i="80"/>
  <c r="BQ108" i="80"/>
  <c r="BY108" i="80"/>
  <c r="CD108" i="80"/>
  <c r="AT109" i="80"/>
  <c r="EE109" i="80"/>
  <c r="AU110" i="80"/>
  <c r="BC110" i="80"/>
  <c r="BG110" i="80"/>
  <c r="BK110" i="80"/>
  <c r="BS110" i="80"/>
  <c r="BW110" i="80"/>
  <c r="DM110" i="80"/>
  <c r="AN111" i="80"/>
  <c r="AQ111" i="80" s="1"/>
  <c r="BX111" i="80"/>
  <c r="AO112" i="80"/>
  <c r="AP112" i="80" s="1"/>
  <c r="AW112" i="80"/>
  <c r="BE112" i="80"/>
  <c r="BM112" i="80"/>
  <c r="BQ112" i="80"/>
  <c r="BY112" i="80"/>
  <c r="CD112" i="80"/>
  <c r="AT113" i="80"/>
  <c r="EE113" i="80"/>
  <c r="BC114" i="80"/>
  <c r="BG114" i="80"/>
  <c r="BK114" i="80"/>
  <c r="BS114" i="80"/>
  <c r="BW114" i="80"/>
  <c r="DM114" i="80"/>
  <c r="BX115" i="80"/>
  <c r="AO116" i="80"/>
  <c r="AP116" i="80" s="1"/>
  <c r="AW116" i="80"/>
  <c r="BE116" i="80"/>
  <c r="BM116" i="80"/>
  <c r="BQ116" i="80"/>
  <c r="BY116" i="80"/>
  <c r="CD116" i="80"/>
  <c r="AT117" i="80"/>
  <c r="EE117" i="80"/>
  <c r="BC118" i="80"/>
  <c r="BG118" i="80"/>
  <c r="BK118" i="80"/>
  <c r="BS118" i="80"/>
  <c r="BW118" i="80"/>
  <c r="DM118" i="80"/>
  <c r="AO120" i="80"/>
  <c r="AP120" i="80" s="1"/>
  <c r="AW120" i="80"/>
  <c r="BE120" i="80"/>
  <c r="BM120" i="80"/>
  <c r="BQ120" i="80"/>
  <c r="BY120" i="80"/>
  <c r="CD120" i="80"/>
  <c r="AT121" i="80"/>
  <c r="EE121" i="80"/>
  <c r="BC122" i="80"/>
  <c r="BG122" i="80"/>
  <c r="BK122" i="80"/>
  <c r="BS122" i="80"/>
  <c r="BW122" i="80"/>
  <c r="DM122" i="80"/>
  <c r="AO124" i="80"/>
  <c r="AP124" i="80" s="1"/>
  <c r="AW124" i="80"/>
  <c r="BE124" i="80"/>
  <c r="BM124" i="80"/>
  <c r="BQ124" i="80"/>
  <c r="BY124" i="80"/>
  <c r="CD124" i="80"/>
  <c r="AT125" i="80"/>
  <c r="EE125" i="80"/>
  <c r="BC126" i="80"/>
  <c r="BG126" i="80"/>
  <c r="BK126" i="80"/>
  <c r="BS126" i="80"/>
  <c r="BW126" i="80"/>
  <c r="DM126" i="80"/>
  <c r="AO128" i="80"/>
  <c r="AP128" i="80" s="1"/>
  <c r="AW128" i="80"/>
  <c r="BE128" i="80"/>
  <c r="BM128" i="80"/>
  <c r="BQ128" i="80"/>
  <c r="BY128" i="80"/>
  <c r="CD128" i="80"/>
  <c r="AT129" i="80"/>
  <c r="EE129" i="80"/>
  <c r="AU130" i="80"/>
  <c r="BC130" i="80"/>
  <c r="BG130" i="80"/>
  <c r="BK130" i="80"/>
  <c r="BS130" i="80"/>
  <c r="BW130" i="80"/>
  <c r="DM130" i="80"/>
  <c r="AN131" i="80"/>
  <c r="AQ131" i="80" s="1"/>
  <c r="BX131" i="80"/>
  <c r="AO132" i="80"/>
  <c r="AP132" i="80" s="1"/>
  <c r="AW132" i="80"/>
  <c r="BE132" i="80"/>
  <c r="BM132" i="80"/>
  <c r="BQ132" i="80"/>
  <c r="BY132" i="80"/>
  <c r="CD132" i="80"/>
  <c r="AT133" i="80"/>
  <c r="AU134" i="80"/>
  <c r="BC134" i="80"/>
  <c r="BG134" i="80"/>
  <c r="BK134" i="80"/>
  <c r="BS134" i="80"/>
  <c r="BW134" i="80"/>
  <c r="DM134" i="80"/>
  <c r="AN135" i="80"/>
  <c r="AQ135" i="80" s="1"/>
  <c r="BX135" i="80"/>
  <c r="AO136" i="80"/>
  <c r="AP136" i="80" s="1"/>
  <c r="AW136" i="80"/>
  <c r="BE136" i="80"/>
  <c r="BM136" i="80"/>
  <c r="BQ136" i="80"/>
  <c r="BY136" i="80"/>
  <c r="CD136" i="80"/>
  <c r="AT137" i="80"/>
  <c r="EE137" i="80"/>
  <c r="AU138" i="80"/>
  <c r="BC138" i="80"/>
  <c r="BG138" i="80"/>
  <c r="BK138" i="80"/>
  <c r="BS138" i="80"/>
  <c r="BW138" i="80"/>
  <c r="DM138" i="80"/>
  <c r="AN139" i="80"/>
  <c r="AQ139" i="80" s="1"/>
  <c r="BX139" i="80"/>
  <c r="AO140" i="80"/>
  <c r="AP140" i="80" s="1"/>
  <c r="AW140" i="80"/>
  <c r="BE140" i="80"/>
  <c r="BM140" i="80"/>
  <c r="BQ140" i="80"/>
  <c r="BY140" i="80"/>
  <c r="CD140" i="80"/>
  <c r="AT141" i="80"/>
  <c r="EE141" i="80"/>
  <c r="AU142" i="80"/>
  <c r="BC142" i="80"/>
  <c r="BG142" i="80"/>
  <c r="BK142" i="80"/>
  <c r="BS142" i="80"/>
  <c r="BW142" i="80"/>
  <c r="DM142" i="80"/>
  <c r="AN143" i="80"/>
  <c r="AQ143" i="80" s="1"/>
  <c r="BX143" i="80"/>
  <c r="AO144" i="80"/>
  <c r="AP144" i="80" s="1"/>
  <c r="AW144" i="80"/>
  <c r="BE144" i="80"/>
  <c r="BM144" i="80"/>
  <c r="BQ144" i="80"/>
  <c r="BY144" i="80"/>
  <c r="CD144" i="80"/>
  <c r="AT145" i="80"/>
  <c r="EE145" i="80"/>
  <c r="AU146" i="80"/>
  <c r="BC146" i="80"/>
  <c r="BG146" i="80"/>
  <c r="BK146" i="80"/>
  <c r="BS146" i="80"/>
  <c r="BW146" i="80"/>
  <c r="DM146" i="80"/>
  <c r="AN147" i="80"/>
  <c r="AQ147" i="80" s="1"/>
  <c r="BX147" i="80"/>
  <c r="AO148" i="80"/>
  <c r="AP148" i="80" s="1"/>
  <c r="AW148" i="80"/>
  <c r="BE148" i="80"/>
  <c r="BM148" i="80"/>
  <c r="BQ148" i="80"/>
  <c r="BY148" i="80"/>
  <c r="CD148" i="80"/>
  <c r="AT149" i="80"/>
  <c r="EE149" i="80"/>
  <c r="AU150" i="80"/>
  <c r="BC150" i="80"/>
  <c r="BG150" i="80"/>
  <c r="BK150" i="80"/>
  <c r="BS150" i="80"/>
  <c r="BW150" i="80"/>
  <c r="DM150" i="80"/>
  <c r="AN151" i="80"/>
  <c r="AQ151" i="80" s="1"/>
  <c r="BX151" i="80"/>
  <c r="AO152" i="80"/>
  <c r="AP152" i="80" s="1"/>
  <c r="AW152" i="80"/>
  <c r="BE152" i="80"/>
  <c r="BM152" i="80"/>
  <c r="BQ152" i="80"/>
  <c r="BY152" i="80"/>
  <c r="CD152" i="80"/>
  <c r="AT153" i="80"/>
  <c r="EE153" i="80"/>
  <c r="AU154" i="80"/>
  <c r="BC154" i="80"/>
  <c r="BG154" i="80"/>
  <c r="BK154" i="80"/>
  <c r="BS154" i="80"/>
  <c r="BW154" i="80"/>
  <c r="DM154" i="80"/>
  <c r="AN155" i="80"/>
  <c r="AQ155" i="80" s="1"/>
  <c r="BX155" i="80"/>
  <c r="AO156" i="80"/>
  <c r="AP156" i="80" s="1"/>
  <c r="AW156" i="80"/>
  <c r="BE156" i="80"/>
  <c r="BM156" i="80"/>
  <c r="BQ156" i="80"/>
  <c r="BY156" i="80"/>
  <c r="CD156" i="80"/>
  <c r="AT157" i="80"/>
  <c r="EE157" i="80"/>
  <c r="AU158" i="80"/>
  <c r="BC158" i="80"/>
  <c r="BG158" i="80"/>
  <c r="BK158" i="80"/>
  <c r="BS158" i="80"/>
  <c r="BW158" i="80"/>
  <c r="DM158" i="80"/>
  <c r="AN159" i="80"/>
  <c r="AQ159" i="80" s="1"/>
  <c r="BX159" i="80"/>
  <c r="AO160" i="80"/>
  <c r="AP160" i="80" s="1"/>
  <c r="AW160" i="80"/>
  <c r="BE160" i="80"/>
  <c r="BM160" i="80"/>
  <c r="BQ160" i="80"/>
  <c r="BY160" i="80"/>
  <c r="CD160" i="80"/>
  <c r="AT161" i="80"/>
  <c r="EE161" i="80"/>
  <c r="AU162" i="80"/>
  <c r="BC162" i="80"/>
  <c r="BG162" i="80"/>
  <c r="BK162" i="80"/>
  <c r="BS162" i="80"/>
  <c r="BW162" i="80"/>
  <c r="DM162" i="80"/>
  <c r="AN163" i="80"/>
  <c r="AQ163" i="80" s="1"/>
  <c r="BX163" i="80"/>
  <c r="AO164" i="80"/>
  <c r="AP164" i="80" s="1"/>
  <c r="AW164" i="80"/>
  <c r="BE164" i="80"/>
  <c r="BM164" i="80"/>
  <c r="BQ164" i="80"/>
  <c r="BY164" i="80"/>
  <c r="CD164" i="80"/>
  <c r="AT165" i="80"/>
  <c r="EE165" i="80"/>
  <c r="AU166" i="80"/>
  <c r="BC166" i="80"/>
  <c r="BG166" i="80"/>
  <c r="BK166" i="80"/>
  <c r="BS166" i="80"/>
  <c r="BW166" i="80"/>
  <c r="DM166" i="80"/>
  <c r="AN167" i="80"/>
  <c r="AQ167" i="80" s="1"/>
  <c r="BX167" i="80"/>
  <c r="AO168" i="80"/>
  <c r="AP168" i="80" s="1"/>
  <c r="AW168" i="80"/>
  <c r="BE168" i="80"/>
  <c r="BM168" i="80"/>
  <c r="BQ168" i="80"/>
  <c r="BY168" i="80"/>
  <c r="CD168" i="80"/>
  <c r="AT169" i="80"/>
  <c r="EE169" i="80"/>
  <c r="AU170" i="80"/>
  <c r="BC170" i="80"/>
  <c r="BG170" i="80"/>
  <c r="BK170" i="80"/>
  <c r="BS170" i="80"/>
  <c r="BW170" i="80"/>
  <c r="DM170" i="80"/>
  <c r="AN171" i="80"/>
  <c r="AQ171" i="80" s="1"/>
  <c r="BX171" i="80"/>
  <c r="AO172" i="80"/>
  <c r="AP172" i="80" s="1"/>
  <c r="AW172" i="80"/>
  <c r="BE172" i="80"/>
  <c r="BM172" i="80"/>
  <c r="BQ172" i="80"/>
  <c r="BY172" i="80"/>
  <c r="CD172" i="80"/>
  <c r="AT173" i="80"/>
  <c r="EE173" i="80"/>
  <c r="AU174" i="80"/>
  <c r="BC174" i="80"/>
  <c r="BG174" i="80"/>
  <c r="BK174" i="80"/>
  <c r="BS174" i="80"/>
  <c r="BW174" i="80"/>
  <c r="DM174" i="80"/>
  <c r="AN175" i="80"/>
  <c r="AQ175" i="80" s="1"/>
  <c r="CD175" i="80"/>
  <c r="CR175" i="80"/>
  <c r="DK175" i="80"/>
  <c r="EF175" i="80"/>
  <c r="AE176" i="80"/>
  <c r="CR176" i="80"/>
  <c r="CD176" i="80"/>
  <c r="AO176" i="80"/>
  <c r="AP176" i="80" s="1"/>
  <c r="AN176" i="80"/>
  <c r="AQ176" i="80" s="1"/>
  <c r="BO176" i="80"/>
  <c r="BK176" i="80"/>
  <c r="BM176" i="80"/>
  <c r="BR176" i="80"/>
  <c r="BZ176" i="80"/>
  <c r="DN176" i="80"/>
  <c r="EC176" i="80"/>
  <c r="CM177" i="80"/>
  <c r="DN177" i="80"/>
  <c r="DL177" i="80"/>
  <c r="ED177" i="80"/>
  <c r="BI178" i="80"/>
  <c r="BE178" i="80"/>
  <c r="BG178" i="80"/>
  <c r="BC178" i="80"/>
  <c r="BL178" i="80"/>
  <c r="CQ178" i="80"/>
  <c r="EE178" i="80"/>
  <c r="BA179" i="80"/>
  <c r="BB179" i="80" s="1"/>
  <c r="DL179" i="80"/>
  <c r="DN179" i="80"/>
  <c r="ED179" i="80"/>
  <c r="BH180" i="80"/>
  <c r="BS180" i="80"/>
  <c r="BU180" i="80"/>
  <c r="BQ180" i="80"/>
  <c r="BX180" i="80"/>
  <c r="DL180" i="80"/>
  <c r="EF180" i="80"/>
  <c r="ED180" i="80"/>
  <c r="AU181" i="80"/>
  <c r="CK181" i="80"/>
  <c r="EC181" i="80"/>
  <c r="EE181" i="80"/>
  <c r="BI182" i="80"/>
  <c r="BE182" i="80"/>
  <c r="BG182" i="80"/>
  <c r="BC182" i="80"/>
  <c r="BL182" i="80"/>
  <c r="BT182" i="80"/>
  <c r="EE182" i="80"/>
  <c r="BA183" i="80"/>
  <c r="BB183" i="80" s="1"/>
  <c r="DL183" i="80"/>
  <c r="DN183" i="80"/>
  <c r="ED183" i="80"/>
  <c r="BH184" i="80"/>
  <c r="BS184" i="80"/>
  <c r="BU184" i="80"/>
  <c r="BQ184" i="80"/>
  <c r="BX184" i="80"/>
  <c r="DL184" i="80"/>
  <c r="EF184" i="80"/>
  <c r="ED184" i="80"/>
  <c r="AU185" i="80"/>
  <c r="CK185" i="80"/>
  <c r="EC185" i="80"/>
  <c r="EE185" i="80"/>
  <c r="BI186" i="80"/>
  <c r="BE186" i="80"/>
  <c r="BG186" i="80"/>
  <c r="BC186" i="80"/>
  <c r="BL186" i="80"/>
  <c r="CQ186" i="80"/>
  <c r="EE186" i="80"/>
  <c r="CD187" i="80"/>
  <c r="CS187" i="80"/>
  <c r="CX187" i="80"/>
  <c r="DK187" i="80"/>
  <c r="EF187" i="80"/>
  <c r="AE188" i="80"/>
  <c r="CR188" i="80"/>
  <c r="CD188" i="80"/>
  <c r="AO188" i="80"/>
  <c r="AP188" i="80" s="1"/>
  <c r="AN188" i="80"/>
  <c r="AQ188" i="80" s="1"/>
  <c r="BO188" i="80"/>
  <c r="BK188" i="80"/>
  <c r="BM188" i="80"/>
  <c r="BR188" i="80"/>
  <c r="BZ188" i="80"/>
  <c r="DN188" i="80"/>
  <c r="EC188" i="80"/>
  <c r="AU189" i="80"/>
  <c r="CK189" i="80"/>
  <c r="EC189" i="80"/>
  <c r="EE189" i="80"/>
  <c r="BF190" i="80"/>
  <c r="BY190" i="80"/>
  <c r="CA190" i="80"/>
  <c r="BW190" i="80"/>
  <c r="DK190" i="80"/>
  <c r="DM190" i="80"/>
  <c r="AW191" i="80"/>
  <c r="EE191" i="80"/>
  <c r="EC191" i="80"/>
  <c r="BF192" i="80"/>
  <c r="CA192" i="80"/>
  <c r="BW192" i="80"/>
  <c r="BY192" i="80"/>
  <c r="DM192" i="80"/>
  <c r="DK192" i="80"/>
  <c r="AX193" i="80"/>
  <c r="AT193" i="80"/>
  <c r="AY193" i="80"/>
  <c r="CT193" i="80"/>
  <c r="BI194" i="80"/>
  <c r="BE194" i="80"/>
  <c r="BG194" i="80"/>
  <c r="BC194" i="80"/>
  <c r="BL194" i="80"/>
  <c r="BT194" i="80"/>
  <c r="DN201" i="80"/>
  <c r="DM201" i="80"/>
  <c r="DL201" i="80"/>
  <c r="DK201" i="80"/>
  <c r="CX222" i="80"/>
  <c r="ED222" i="80"/>
  <c r="EC222" i="80"/>
  <c r="EF222" i="80"/>
  <c r="EE222" i="80"/>
  <c r="CX226" i="80"/>
  <c r="CT226" i="80"/>
  <c r="CS226" i="80"/>
  <c r="CX230" i="80"/>
  <c r="CT230" i="80"/>
  <c r="CS230" i="80"/>
  <c r="ED230" i="80"/>
  <c r="EC230" i="80"/>
  <c r="EF230" i="80"/>
  <c r="EE230" i="80"/>
  <c r="DL231" i="80"/>
  <c r="DK231" i="80"/>
  <c r="DN231" i="80"/>
  <c r="DM231" i="80"/>
  <c r="EF232" i="80"/>
  <c r="EE232" i="80"/>
  <c r="ED232" i="80"/>
  <c r="EC232" i="80"/>
  <c r="CT238" i="80"/>
  <c r="ED238" i="80"/>
  <c r="EC238" i="80"/>
  <c r="EF238" i="80"/>
  <c r="EE238" i="80"/>
  <c r="DL239" i="80"/>
  <c r="DK239" i="80"/>
  <c r="DN239" i="80"/>
  <c r="DM239" i="80"/>
  <c r="ED242" i="80"/>
  <c r="EC242" i="80"/>
  <c r="EF242" i="80"/>
  <c r="EE242" i="80"/>
  <c r="DN245" i="80"/>
  <c r="DM245" i="80"/>
  <c r="DL245" i="80"/>
  <c r="DK245" i="80"/>
  <c r="CQ246" i="80"/>
  <c r="CM246" i="80"/>
  <c r="CL246" i="80"/>
  <c r="ED250" i="80"/>
  <c r="EC250" i="80"/>
  <c r="EF250" i="80"/>
  <c r="EE250" i="80"/>
  <c r="EF252" i="80"/>
  <c r="EE252" i="80"/>
  <c r="ED252" i="80"/>
  <c r="EC252" i="80"/>
  <c r="EF260" i="80"/>
  <c r="EE260" i="80"/>
  <c r="ED260" i="80"/>
  <c r="EC260" i="80"/>
  <c r="CS262" i="80"/>
  <c r="DL275" i="80"/>
  <c r="DK275" i="80"/>
  <c r="DN275" i="80"/>
  <c r="DM275" i="80"/>
  <c r="ED278" i="80"/>
  <c r="EC278" i="80"/>
  <c r="EF278" i="80"/>
  <c r="EE278" i="80"/>
  <c r="DN281" i="80"/>
  <c r="DM281" i="80"/>
  <c r="DL281" i="80"/>
  <c r="DK281" i="80"/>
  <c r="ED282" i="80"/>
  <c r="EC282" i="80"/>
  <c r="EF282" i="80"/>
  <c r="EE282" i="80"/>
  <c r="DL283" i="80"/>
  <c r="DK283" i="80"/>
  <c r="DN283" i="80"/>
  <c r="DM283" i="80"/>
  <c r="DN285" i="80"/>
  <c r="DM285" i="80"/>
  <c r="DL285" i="80"/>
  <c r="DK285" i="80"/>
  <c r="CQ286" i="80"/>
  <c r="ED286" i="80"/>
  <c r="EC286" i="80"/>
  <c r="EF286" i="80"/>
  <c r="EE286" i="80"/>
  <c r="DL287" i="80"/>
  <c r="DK287" i="80"/>
  <c r="DN287" i="80"/>
  <c r="DM287" i="80"/>
  <c r="EF292" i="80"/>
  <c r="EE292" i="80"/>
  <c r="ED292" i="80"/>
  <c r="EC292" i="80"/>
  <c r="CX294" i="80"/>
  <c r="CT294" i="80"/>
  <c r="CS294" i="80"/>
  <c r="DL295" i="80"/>
  <c r="DK295" i="80"/>
  <c r="DN295" i="80"/>
  <c r="DM295" i="80"/>
  <c r="DN297" i="80"/>
  <c r="DM297" i="80"/>
  <c r="DL297" i="80"/>
  <c r="DK297" i="80"/>
  <c r="CQ298" i="80"/>
  <c r="EF300" i="80"/>
  <c r="EE300" i="80"/>
  <c r="ED300" i="80"/>
  <c r="EC300" i="80"/>
  <c r="CX302" i="80"/>
  <c r="CT302" i="80"/>
  <c r="CS302" i="80"/>
  <c r="CX306" i="80"/>
  <c r="CT306" i="80"/>
  <c r="CS306" i="80"/>
  <c r="ED310" i="80"/>
  <c r="EC310" i="80"/>
  <c r="EF310" i="80"/>
  <c r="EE310" i="80"/>
  <c r="EF312" i="80"/>
  <c r="EE312" i="80"/>
  <c r="ED312" i="80"/>
  <c r="EC312" i="80"/>
  <c r="CX314" i="80"/>
  <c r="CT314" i="80"/>
  <c r="CS314" i="80"/>
  <c r="ED314" i="80"/>
  <c r="EC314" i="80"/>
  <c r="EF314" i="80"/>
  <c r="EE314" i="80"/>
  <c r="DL315" i="80"/>
  <c r="DK315" i="80"/>
  <c r="DN315" i="80"/>
  <c r="DM315" i="80"/>
  <c r="CX318" i="80"/>
  <c r="CT318" i="80"/>
  <c r="CS318" i="80"/>
  <c r="DN321" i="80"/>
  <c r="DM321" i="80"/>
  <c r="DL321" i="80"/>
  <c r="DK321" i="80"/>
  <c r="CQ322" i="80"/>
  <c r="CM322" i="80"/>
  <c r="CL322" i="80"/>
  <c r="ED322" i="80"/>
  <c r="EC322" i="80"/>
  <c r="EF322" i="80"/>
  <c r="EE322" i="80"/>
  <c r="EF324" i="80"/>
  <c r="EE324" i="80"/>
  <c r="ED324" i="80"/>
  <c r="EC324" i="80"/>
  <c r="EF328" i="80"/>
  <c r="EE328" i="80"/>
  <c r="ED328" i="80"/>
  <c r="EC328" i="80"/>
  <c r="DO331" i="80"/>
  <c r="DQ331" i="80"/>
  <c r="DP331" i="80"/>
  <c r="EI332" i="80"/>
  <c r="EG332" i="80"/>
  <c r="EH332" i="80"/>
  <c r="EG334" i="80"/>
  <c r="EI334" i="80"/>
  <c r="EH334" i="80"/>
  <c r="AW107" i="80"/>
  <c r="CD107" i="80"/>
  <c r="AW111" i="80"/>
  <c r="CD111" i="80"/>
  <c r="AW115" i="80"/>
  <c r="CD115" i="80"/>
  <c r="AW119" i="80"/>
  <c r="BA119" i="80"/>
  <c r="BB119" i="80" s="1"/>
  <c r="CD119" i="80"/>
  <c r="AW123" i="80"/>
  <c r="BA123" i="80"/>
  <c r="BB123" i="80" s="1"/>
  <c r="CD123" i="80"/>
  <c r="AW127" i="80"/>
  <c r="BA127" i="80"/>
  <c r="BB127" i="80" s="1"/>
  <c r="CD127" i="80"/>
  <c r="AW131" i="80"/>
  <c r="CD131" i="80"/>
  <c r="AW135" i="80"/>
  <c r="CD135" i="80"/>
  <c r="AW139" i="80"/>
  <c r="CD139" i="80"/>
  <c r="AW143" i="80"/>
  <c r="CD143" i="80"/>
  <c r="AW147" i="80"/>
  <c r="CD147" i="80"/>
  <c r="AW151" i="80"/>
  <c r="CD151" i="80"/>
  <c r="AW155" i="80"/>
  <c r="CD155" i="80"/>
  <c r="AW159" i="80"/>
  <c r="CD159" i="80"/>
  <c r="AW163" i="80"/>
  <c r="CD163" i="80"/>
  <c r="AW167" i="80"/>
  <c r="CD167" i="80"/>
  <c r="AW171" i="80"/>
  <c r="CD171" i="80"/>
  <c r="AX175" i="80"/>
  <c r="AT175" i="80"/>
  <c r="AY175" i="80"/>
  <c r="BG176" i="80"/>
  <c r="BC176" i="80"/>
  <c r="BI176" i="80"/>
  <c r="BE176" i="80"/>
  <c r="CJ177" i="80"/>
  <c r="CE177" i="80"/>
  <c r="CX177" i="80"/>
  <c r="CS177" i="80"/>
  <c r="EG177" i="80"/>
  <c r="EI177" i="80"/>
  <c r="CR178" i="80"/>
  <c r="CD178" i="80"/>
  <c r="AO178" i="80"/>
  <c r="AP178" i="80" s="1"/>
  <c r="AE178" i="80"/>
  <c r="AN178" i="80"/>
  <c r="AQ178" i="80" s="1"/>
  <c r="BY178" i="80"/>
  <c r="CA178" i="80"/>
  <c r="BW178" i="80"/>
  <c r="DK178" i="80"/>
  <c r="DM178" i="80"/>
  <c r="CE179" i="80"/>
  <c r="CS179" i="80"/>
  <c r="CX179" i="80"/>
  <c r="EI179" i="80"/>
  <c r="EG179" i="80"/>
  <c r="AE180" i="80"/>
  <c r="CR180" i="80"/>
  <c r="CD180" i="80"/>
  <c r="AO180" i="80"/>
  <c r="AP180" i="80" s="1"/>
  <c r="AN180" i="80"/>
  <c r="AQ180" i="80" s="1"/>
  <c r="BO180" i="80"/>
  <c r="BK180" i="80"/>
  <c r="BM180" i="80"/>
  <c r="DQ180" i="80"/>
  <c r="DO180" i="80"/>
  <c r="DN181" i="80"/>
  <c r="DL181" i="80"/>
  <c r="BY182" i="80"/>
  <c r="CA182" i="80"/>
  <c r="BW182" i="80"/>
  <c r="DK182" i="80"/>
  <c r="DM182" i="80"/>
  <c r="CE183" i="80"/>
  <c r="CJ183" i="80"/>
  <c r="CS183" i="80"/>
  <c r="EI183" i="80"/>
  <c r="EG183" i="80"/>
  <c r="AE184" i="80"/>
  <c r="CR184" i="80"/>
  <c r="CD184" i="80"/>
  <c r="AO184" i="80"/>
  <c r="AP184" i="80" s="1"/>
  <c r="AN184" i="80"/>
  <c r="AQ184" i="80" s="1"/>
  <c r="BO184" i="80"/>
  <c r="BK184" i="80"/>
  <c r="BM184" i="80"/>
  <c r="DQ184" i="80"/>
  <c r="DO184" i="80"/>
  <c r="DN185" i="80"/>
  <c r="DL185" i="80"/>
  <c r="BY186" i="80"/>
  <c r="CA186" i="80"/>
  <c r="BW186" i="80"/>
  <c r="DK186" i="80"/>
  <c r="DM186" i="80"/>
  <c r="BG188" i="80"/>
  <c r="BC188" i="80"/>
  <c r="BI188" i="80"/>
  <c r="BE188" i="80"/>
  <c r="DN189" i="80"/>
  <c r="DL189" i="80"/>
  <c r="BU190" i="80"/>
  <c r="BQ190" i="80"/>
  <c r="BS190" i="80"/>
  <c r="ED190" i="80"/>
  <c r="EF190" i="80"/>
  <c r="AX191" i="80"/>
  <c r="AT191" i="80"/>
  <c r="AY191" i="80"/>
  <c r="DL191" i="80"/>
  <c r="DN191" i="80"/>
  <c r="BS192" i="80"/>
  <c r="BU192" i="80"/>
  <c r="BQ192" i="80"/>
  <c r="EF192" i="80"/>
  <c r="ED192" i="80"/>
  <c r="EC193" i="80"/>
  <c r="EE193" i="80"/>
  <c r="BY194" i="80"/>
  <c r="CA194" i="80"/>
  <c r="BW194" i="80"/>
  <c r="DK194" i="80"/>
  <c r="DN194" i="80"/>
  <c r="DM194" i="80"/>
  <c r="ED194" i="80"/>
  <c r="EC194" i="80"/>
  <c r="EF194" i="80"/>
  <c r="CX198" i="80"/>
  <c r="ED198" i="80"/>
  <c r="EC198" i="80"/>
  <c r="EF198" i="80"/>
  <c r="EE198" i="80"/>
  <c r="DL199" i="80"/>
  <c r="DK199" i="80"/>
  <c r="DN199" i="80"/>
  <c r="DM199" i="80"/>
  <c r="EF200" i="80"/>
  <c r="EE200" i="80"/>
  <c r="ED200" i="80"/>
  <c r="EC200" i="80"/>
  <c r="ED202" i="80"/>
  <c r="EC202" i="80"/>
  <c r="EF202" i="80"/>
  <c r="EE202" i="80"/>
  <c r="DL203" i="80"/>
  <c r="DK203" i="80"/>
  <c r="DN203" i="80"/>
  <c r="DM203" i="80"/>
  <c r="EF204" i="80"/>
  <c r="EE204" i="80"/>
  <c r="ED204" i="80"/>
  <c r="EC204" i="80"/>
  <c r="CT206" i="80"/>
  <c r="ED206" i="80"/>
  <c r="EC206" i="80"/>
  <c r="EF206" i="80"/>
  <c r="EE206" i="80"/>
  <c r="ED210" i="80"/>
  <c r="EC210" i="80"/>
  <c r="EF210" i="80"/>
  <c r="EE210" i="80"/>
  <c r="DL211" i="80"/>
  <c r="DK211" i="80"/>
  <c r="DN211" i="80"/>
  <c r="DM211" i="80"/>
  <c r="EF212" i="80"/>
  <c r="EE212" i="80"/>
  <c r="ED212" i="80"/>
  <c r="EC212" i="80"/>
  <c r="CX214" i="80"/>
  <c r="CT214" i="80"/>
  <c r="CS214" i="80"/>
  <c r="DL215" i="80"/>
  <c r="DK215" i="80"/>
  <c r="DN215" i="80"/>
  <c r="DM215" i="80"/>
  <c r="EF216" i="80"/>
  <c r="EE216" i="80"/>
  <c r="ED216" i="80"/>
  <c r="EC216" i="80"/>
  <c r="CX218" i="80"/>
  <c r="CT218" i="80"/>
  <c r="CS218" i="80"/>
  <c r="DN221" i="80"/>
  <c r="DM221" i="80"/>
  <c r="DL221" i="80"/>
  <c r="DK221" i="80"/>
  <c r="CM222" i="80"/>
  <c r="DN225" i="80"/>
  <c r="DM225" i="80"/>
  <c r="DL225" i="80"/>
  <c r="DK225" i="80"/>
  <c r="CQ226" i="80"/>
  <c r="CM226" i="80"/>
  <c r="CL226" i="80"/>
  <c r="DN229" i="80"/>
  <c r="DM229" i="80"/>
  <c r="DL229" i="80"/>
  <c r="DK229" i="80"/>
  <c r="DN237" i="80"/>
  <c r="DM237" i="80"/>
  <c r="DL237" i="80"/>
  <c r="DK237" i="80"/>
  <c r="CQ238" i="80"/>
  <c r="CM238" i="80"/>
  <c r="CL238" i="80"/>
  <c r="EF248" i="80"/>
  <c r="EE248" i="80"/>
  <c r="ED248" i="80"/>
  <c r="EC248" i="80"/>
  <c r="CX250" i="80"/>
  <c r="CT250" i="80"/>
  <c r="CS250" i="80"/>
  <c r="DL251" i="80"/>
  <c r="DK251" i="80"/>
  <c r="DN251" i="80"/>
  <c r="DM251" i="80"/>
  <c r="EF256" i="80"/>
  <c r="EE256" i="80"/>
  <c r="ED256" i="80"/>
  <c r="EC256" i="80"/>
  <c r="DN257" i="80"/>
  <c r="DM257" i="80"/>
  <c r="DL257" i="80"/>
  <c r="DK257" i="80"/>
  <c r="ED258" i="80"/>
  <c r="EC258" i="80"/>
  <c r="EF258" i="80"/>
  <c r="EE258" i="80"/>
  <c r="DL259" i="80"/>
  <c r="DK259" i="80"/>
  <c r="DN259" i="80"/>
  <c r="DM259" i="80"/>
  <c r="ED262" i="80"/>
  <c r="EC262" i="80"/>
  <c r="EF262" i="80"/>
  <c r="EE262" i="80"/>
  <c r="EF264" i="80"/>
  <c r="EE264" i="80"/>
  <c r="ED264" i="80"/>
  <c r="EC264" i="80"/>
  <c r="CT266" i="80"/>
  <c r="ED266" i="80"/>
  <c r="EC266" i="80"/>
  <c r="EF266" i="80"/>
  <c r="EE266" i="80"/>
  <c r="EF268" i="80"/>
  <c r="EE268" i="80"/>
  <c r="ED268" i="80"/>
  <c r="EC268" i="80"/>
  <c r="EF272" i="80"/>
  <c r="EE272" i="80"/>
  <c r="ED272" i="80"/>
  <c r="EC272" i="80"/>
  <c r="CX274" i="80"/>
  <c r="CT274" i="80"/>
  <c r="CS274" i="80"/>
  <c r="ED274" i="80"/>
  <c r="EC274" i="80"/>
  <c r="EF274" i="80"/>
  <c r="EE274" i="80"/>
  <c r="EF288" i="80"/>
  <c r="EE288" i="80"/>
  <c r="ED288" i="80"/>
  <c r="EC288" i="80"/>
  <c r="CX290" i="80"/>
  <c r="CT290" i="80"/>
  <c r="CS290" i="80"/>
  <c r="ED294" i="80"/>
  <c r="EC294" i="80"/>
  <c r="EF294" i="80"/>
  <c r="EE294" i="80"/>
  <c r="DL299" i="80"/>
  <c r="DK299" i="80"/>
  <c r="DN299" i="80"/>
  <c r="DM299" i="80"/>
  <c r="DN309" i="80"/>
  <c r="DM309" i="80"/>
  <c r="DL309" i="80"/>
  <c r="DK309" i="80"/>
  <c r="CQ310" i="80"/>
  <c r="CM310" i="80"/>
  <c r="CL310" i="80"/>
  <c r="DL311" i="80"/>
  <c r="DK311" i="80"/>
  <c r="DN311" i="80"/>
  <c r="DM311" i="80"/>
  <c r="DL323" i="80"/>
  <c r="DK323" i="80"/>
  <c r="DN323" i="80"/>
  <c r="DM323" i="80"/>
  <c r="DL327" i="80"/>
  <c r="DK327" i="80"/>
  <c r="DN327" i="80"/>
  <c r="DM327" i="80"/>
  <c r="DQ333" i="80"/>
  <c r="DO333" i="80"/>
  <c r="DP333" i="80"/>
  <c r="EF195" i="80"/>
  <c r="BH196" i="80"/>
  <c r="BT196" i="80"/>
  <c r="DN196" i="80"/>
  <c r="AW197" i="80"/>
  <c r="CD197" i="80"/>
  <c r="CK197" i="80"/>
  <c r="BN198" i="80"/>
  <c r="BZ198" i="80"/>
  <c r="EF199" i="80"/>
  <c r="BH200" i="80"/>
  <c r="BT200" i="80"/>
  <c r="DN200" i="80"/>
  <c r="AW201" i="80"/>
  <c r="CD201" i="80"/>
  <c r="CK201" i="80"/>
  <c r="BN202" i="80"/>
  <c r="BZ202" i="80"/>
  <c r="EF203" i="80"/>
  <c r="BH204" i="80"/>
  <c r="BT204" i="80"/>
  <c r="DN204" i="80"/>
  <c r="AW205" i="80"/>
  <c r="CD205" i="80"/>
  <c r="CK205" i="80"/>
  <c r="BN206" i="80"/>
  <c r="BZ206" i="80"/>
  <c r="EF207" i="80"/>
  <c r="BH208" i="80"/>
  <c r="BT208" i="80"/>
  <c r="DN208" i="80"/>
  <c r="AW209" i="80"/>
  <c r="CD209" i="80"/>
  <c r="CK209" i="80"/>
  <c r="BN210" i="80"/>
  <c r="BZ210" i="80"/>
  <c r="EF211" i="80"/>
  <c r="BH212" i="80"/>
  <c r="BT212" i="80"/>
  <c r="DN212" i="80"/>
  <c r="AW213" i="80"/>
  <c r="CD213" i="80"/>
  <c r="CK213" i="80"/>
  <c r="BN214" i="80"/>
  <c r="BZ214" i="80"/>
  <c r="EF215" i="80"/>
  <c r="BH216" i="80"/>
  <c r="BT216" i="80"/>
  <c r="DN216" i="80"/>
  <c r="AW217" i="80"/>
  <c r="CD217" i="80"/>
  <c r="CK217" i="80"/>
  <c r="BN218" i="80"/>
  <c r="BZ218" i="80"/>
  <c r="EF219" i="80"/>
  <c r="BH220" i="80"/>
  <c r="BT220" i="80"/>
  <c r="DN220" i="80"/>
  <c r="AW221" i="80"/>
  <c r="CD221" i="80"/>
  <c r="CK221" i="80"/>
  <c r="BN222" i="80"/>
  <c r="BZ222" i="80"/>
  <c r="EF223" i="80"/>
  <c r="BH224" i="80"/>
  <c r="BT224" i="80"/>
  <c r="DN224" i="80"/>
  <c r="AW225" i="80"/>
  <c r="CD225" i="80"/>
  <c r="CK225" i="80"/>
  <c r="BN226" i="80"/>
  <c r="BZ226" i="80"/>
  <c r="EF227" i="80"/>
  <c r="BH228" i="80"/>
  <c r="BT228" i="80"/>
  <c r="DN228" i="80"/>
  <c r="AW229" i="80"/>
  <c r="CD229" i="80"/>
  <c r="CK229" i="80"/>
  <c r="BN230" i="80"/>
  <c r="BZ230" i="80"/>
  <c r="EF231" i="80"/>
  <c r="BH232" i="80"/>
  <c r="BT232" i="80"/>
  <c r="DN232" i="80"/>
  <c r="AW233" i="80"/>
  <c r="CD233" i="80"/>
  <c r="CK233" i="80"/>
  <c r="BN234" i="80"/>
  <c r="BZ234" i="80"/>
  <c r="EF235" i="80"/>
  <c r="BH236" i="80"/>
  <c r="BT236" i="80"/>
  <c r="DN236" i="80"/>
  <c r="AW237" i="80"/>
  <c r="CD237" i="80"/>
  <c r="CK237" i="80"/>
  <c r="BN238" i="80"/>
  <c r="BZ238" i="80"/>
  <c r="EF239" i="80"/>
  <c r="AZ240" i="80"/>
  <c r="BA240" i="80" s="1"/>
  <c r="BB240" i="80" s="1"/>
  <c r="BH240" i="80"/>
  <c r="BT240" i="80"/>
  <c r="DN240" i="80"/>
  <c r="AW241" i="80"/>
  <c r="CD241" i="80"/>
  <c r="CK241" i="80"/>
  <c r="ED241" i="80"/>
  <c r="BF242" i="80"/>
  <c r="BN242" i="80"/>
  <c r="BR242" i="80"/>
  <c r="BZ242" i="80"/>
  <c r="DL242" i="80"/>
  <c r="AU243" i="80"/>
  <c r="AY243" i="80"/>
  <c r="EF243" i="80"/>
  <c r="AN244" i="80"/>
  <c r="AQ244" i="80" s="1"/>
  <c r="AZ244" i="80"/>
  <c r="BA244" i="80" s="1"/>
  <c r="BB244" i="80" s="1"/>
  <c r="BH244" i="80"/>
  <c r="BL244" i="80"/>
  <c r="BT244" i="80"/>
  <c r="BX244" i="80"/>
  <c r="CB244" i="80"/>
  <c r="DN244" i="80"/>
  <c r="AW245" i="80"/>
  <c r="CD245" i="80"/>
  <c r="CK245" i="80"/>
  <c r="ED245" i="80"/>
  <c r="BF246" i="80"/>
  <c r="BN246" i="80"/>
  <c r="BR246" i="80"/>
  <c r="BZ246" i="80"/>
  <c r="DL246" i="80"/>
  <c r="AU247" i="80"/>
  <c r="AY247" i="80"/>
  <c r="CT247" i="80"/>
  <c r="EF247" i="80"/>
  <c r="AN248" i="80"/>
  <c r="AQ248" i="80" s="1"/>
  <c r="AZ248" i="80"/>
  <c r="BA248" i="80" s="1"/>
  <c r="BB248" i="80" s="1"/>
  <c r="BH248" i="80"/>
  <c r="BL248" i="80"/>
  <c r="BT248" i="80"/>
  <c r="BX248" i="80"/>
  <c r="CB248" i="80"/>
  <c r="DN248" i="80"/>
  <c r="AW249" i="80"/>
  <c r="CD249" i="80"/>
  <c r="CK249" i="80"/>
  <c r="ED249" i="80"/>
  <c r="BF250" i="80"/>
  <c r="BN250" i="80"/>
  <c r="BR250" i="80"/>
  <c r="BZ250" i="80"/>
  <c r="DL250" i="80"/>
  <c r="AU251" i="80"/>
  <c r="AY251" i="80"/>
  <c r="CT251" i="80"/>
  <c r="EF251" i="80"/>
  <c r="AN252" i="80"/>
  <c r="AQ252" i="80" s="1"/>
  <c r="AZ252" i="80"/>
  <c r="BA252" i="80" s="1"/>
  <c r="BB252" i="80" s="1"/>
  <c r="BH252" i="80"/>
  <c r="BL252" i="80"/>
  <c r="BT252" i="80"/>
  <c r="BX252" i="80"/>
  <c r="CB252" i="80"/>
  <c r="DN252" i="80"/>
  <c r="AW253" i="80"/>
  <c r="CD253" i="80"/>
  <c r="CK253" i="80"/>
  <c r="ED253" i="80"/>
  <c r="BF254" i="80"/>
  <c r="BN254" i="80"/>
  <c r="BR254" i="80"/>
  <c r="BZ254" i="80"/>
  <c r="DL254" i="80"/>
  <c r="AU255" i="80"/>
  <c r="AY255" i="80"/>
  <c r="EF255" i="80"/>
  <c r="AN256" i="80"/>
  <c r="AQ256" i="80" s="1"/>
  <c r="AZ256" i="80"/>
  <c r="BA256" i="80" s="1"/>
  <c r="BB256" i="80" s="1"/>
  <c r="BH256" i="80"/>
  <c r="BL256" i="80"/>
  <c r="BT256" i="80"/>
  <c r="BX256" i="80"/>
  <c r="CB256" i="80"/>
  <c r="DN256" i="80"/>
  <c r="AW257" i="80"/>
  <c r="CD257" i="80"/>
  <c r="CK257" i="80"/>
  <c r="ED257" i="80"/>
  <c r="BF258" i="80"/>
  <c r="BN258" i="80"/>
  <c r="BR258" i="80"/>
  <c r="BZ258" i="80"/>
  <c r="DL258" i="80"/>
  <c r="AU259" i="80"/>
  <c r="AY259" i="80"/>
  <c r="EF259" i="80"/>
  <c r="AN260" i="80"/>
  <c r="AQ260" i="80" s="1"/>
  <c r="AZ260" i="80"/>
  <c r="BA260" i="80" s="1"/>
  <c r="BB260" i="80" s="1"/>
  <c r="BH260" i="80"/>
  <c r="BL260" i="80"/>
  <c r="BT260" i="80"/>
  <c r="BX260" i="80"/>
  <c r="CB260" i="80"/>
  <c r="DN260" i="80"/>
  <c r="AW261" i="80"/>
  <c r="CD261" i="80"/>
  <c r="CK261" i="80"/>
  <c r="ED261" i="80"/>
  <c r="BF262" i="80"/>
  <c r="BN262" i="80"/>
  <c r="BR262" i="80"/>
  <c r="BZ262" i="80"/>
  <c r="DL262" i="80"/>
  <c r="AU263" i="80"/>
  <c r="AY263" i="80"/>
  <c r="EF263" i="80"/>
  <c r="AN264" i="80"/>
  <c r="AQ264" i="80" s="1"/>
  <c r="AZ264" i="80"/>
  <c r="BA264" i="80" s="1"/>
  <c r="BB264" i="80" s="1"/>
  <c r="BH264" i="80"/>
  <c r="BL264" i="80"/>
  <c r="BT264" i="80"/>
  <c r="BX264" i="80"/>
  <c r="CB264" i="80"/>
  <c r="DN264" i="80"/>
  <c r="AW265" i="80"/>
  <c r="CD265" i="80"/>
  <c r="CK265" i="80"/>
  <c r="ED265" i="80"/>
  <c r="BF266" i="80"/>
  <c r="BN266" i="80"/>
  <c r="BR266" i="80"/>
  <c r="BZ266" i="80"/>
  <c r="DL266" i="80"/>
  <c r="AU267" i="80"/>
  <c r="AY267" i="80"/>
  <c r="EF267" i="80"/>
  <c r="AN268" i="80"/>
  <c r="AQ268" i="80" s="1"/>
  <c r="AZ268" i="80"/>
  <c r="BA268" i="80" s="1"/>
  <c r="BB268" i="80" s="1"/>
  <c r="BH268" i="80"/>
  <c r="BL268" i="80"/>
  <c r="BT268" i="80"/>
  <c r="BX268" i="80"/>
  <c r="CB268" i="80"/>
  <c r="DN268" i="80"/>
  <c r="AW269" i="80"/>
  <c r="CD269" i="80"/>
  <c r="CK269" i="80"/>
  <c r="ED269" i="80"/>
  <c r="BF270" i="80"/>
  <c r="BN270" i="80"/>
  <c r="BR270" i="80"/>
  <c r="BZ270" i="80"/>
  <c r="DL270" i="80"/>
  <c r="AU271" i="80"/>
  <c r="AY271" i="80"/>
  <c r="CT271" i="80"/>
  <c r="EF271" i="80"/>
  <c r="AN272" i="80"/>
  <c r="AQ272" i="80" s="1"/>
  <c r="AZ272" i="80"/>
  <c r="BA272" i="80" s="1"/>
  <c r="BB272" i="80" s="1"/>
  <c r="BH272" i="80"/>
  <c r="BL272" i="80"/>
  <c r="BT272" i="80"/>
  <c r="BX272" i="80"/>
  <c r="CB272" i="80"/>
  <c r="DN272" i="80"/>
  <c r="AW273" i="80"/>
  <c r="CD273" i="80"/>
  <c r="CK273" i="80"/>
  <c r="ED273" i="80"/>
  <c r="BF274" i="80"/>
  <c r="BN274" i="80"/>
  <c r="BR274" i="80"/>
  <c r="BZ274" i="80"/>
  <c r="DL274" i="80"/>
  <c r="AU275" i="80"/>
  <c r="AY275" i="80"/>
  <c r="CT275" i="80"/>
  <c r="EF275" i="80"/>
  <c r="AN276" i="80"/>
  <c r="AQ276" i="80" s="1"/>
  <c r="AZ276" i="80"/>
  <c r="BA276" i="80" s="1"/>
  <c r="BB276" i="80" s="1"/>
  <c r="BH276" i="80"/>
  <c r="BL276" i="80"/>
  <c r="BT276" i="80"/>
  <c r="BX276" i="80"/>
  <c r="CB276" i="80"/>
  <c r="DN276" i="80"/>
  <c r="AW277" i="80"/>
  <c r="CD277" i="80"/>
  <c r="CK277" i="80"/>
  <c r="ED277" i="80"/>
  <c r="BF278" i="80"/>
  <c r="BN278" i="80"/>
  <c r="BR278" i="80"/>
  <c r="BZ278" i="80"/>
  <c r="DL278" i="80"/>
  <c r="AU279" i="80"/>
  <c r="AY279" i="80"/>
  <c r="EF279" i="80"/>
  <c r="AN280" i="80"/>
  <c r="AQ280" i="80" s="1"/>
  <c r="AZ280" i="80"/>
  <c r="BA280" i="80" s="1"/>
  <c r="BB280" i="80" s="1"/>
  <c r="BH280" i="80"/>
  <c r="BL280" i="80"/>
  <c r="BT280" i="80"/>
  <c r="BX280" i="80"/>
  <c r="CB280" i="80"/>
  <c r="DN280" i="80"/>
  <c r="AW281" i="80"/>
  <c r="CD281" i="80"/>
  <c r="CK281" i="80"/>
  <c r="ED281" i="80"/>
  <c r="BF282" i="80"/>
  <c r="BN282" i="80"/>
  <c r="BR282" i="80"/>
  <c r="BZ282" i="80"/>
  <c r="DL282" i="80"/>
  <c r="AU283" i="80"/>
  <c r="AY283" i="80"/>
  <c r="CT283" i="80"/>
  <c r="EF283" i="80"/>
  <c r="AN284" i="80"/>
  <c r="AQ284" i="80" s="1"/>
  <c r="AZ284" i="80"/>
  <c r="BA284" i="80" s="1"/>
  <c r="BB284" i="80" s="1"/>
  <c r="BH284" i="80"/>
  <c r="BL284" i="80"/>
  <c r="BT284" i="80"/>
  <c r="BX284" i="80"/>
  <c r="CB284" i="80"/>
  <c r="DN284" i="80"/>
  <c r="AW285" i="80"/>
  <c r="CD285" i="80"/>
  <c r="CK285" i="80"/>
  <c r="ED285" i="80"/>
  <c r="BF286" i="80"/>
  <c r="BN286" i="80"/>
  <c r="BR286" i="80"/>
  <c r="BZ286" i="80"/>
  <c r="DL286" i="80"/>
  <c r="AU287" i="80"/>
  <c r="AY287" i="80"/>
  <c r="CT287" i="80"/>
  <c r="EF287" i="80"/>
  <c r="AN288" i="80"/>
  <c r="AQ288" i="80" s="1"/>
  <c r="AZ288" i="80"/>
  <c r="BA288" i="80" s="1"/>
  <c r="BB288" i="80" s="1"/>
  <c r="BH288" i="80"/>
  <c r="BL288" i="80"/>
  <c r="BT288" i="80"/>
  <c r="BX288" i="80"/>
  <c r="CB288" i="80"/>
  <c r="DN288" i="80"/>
  <c r="AW289" i="80"/>
  <c r="CD289" i="80"/>
  <c r="CK289" i="80"/>
  <c r="ED289" i="80"/>
  <c r="BF290" i="80"/>
  <c r="BN290" i="80"/>
  <c r="BR290" i="80"/>
  <c r="BZ290" i="80"/>
  <c r="DL290" i="80"/>
  <c r="AU291" i="80"/>
  <c r="AY291" i="80"/>
  <c r="EF291" i="80"/>
  <c r="AN292" i="80"/>
  <c r="AQ292" i="80" s="1"/>
  <c r="AZ292" i="80"/>
  <c r="BA292" i="80" s="1"/>
  <c r="BB292" i="80" s="1"/>
  <c r="BH292" i="80"/>
  <c r="BL292" i="80"/>
  <c r="BT292" i="80"/>
  <c r="BX292" i="80"/>
  <c r="CB292" i="80"/>
  <c r="DN292" i="80"/>
  <c r="AW293" i="80"/>
  <c r="CD293" i="80"/>
  <c r="CK293" i="80"/>
  <c r="ED293" i="80"/>
  <c r="BF294" i="80"/>
  <c r="BN294" i="80"/>
  <c r="BR294" i="80"/>
  <c r="BZ294" i="80"/>
  <c r="DL294" i="80"/>
  <c r="AU295" i="80"/>
  <c r="AY295" i="80"/>
  <c r="CT295" i="80"/>
  <c r="EF295" i="80"/>
  <c r="AN296" i="80"/>
  <c r="AQ296" i="80" s="1"/>
  <c r="AZ296" i="80"/>
  <c r="BA296" i="80" s="1"/>
  <c r="BB296" i="80" s="1"/>
  <c r="BH296" i="80"/>
  <c r="BL296" i="80"/>
  <c r="BT296" i="80"/>
  <c r="BX296" i="80"/>
  <c r="CB296" i="80"/>
  <c r="DN296" i="80"/>
  <c r="AW297" i="80"/>
  <c r="CD297" i="80"/>
  <c r="CK297" i="80"/>
  <c r="ED297" i="80"/>
  <c r="BF298" i="80"/>
  <c r="BN298" i="80"/>
  <c r="BR298" i="80"/>
  <c r="BZ298" i="80"/>
  <c r="DL298" i="80"/>
  <c r="AU299" i="80"/>
  <c r="AY299" i="80"/>
  <c r="CT299" i="80"/>
  <c r="EF299" i="80"/>
  <c r="AN300" i="80"/>
  <c r="AQ300" i="80" s="1"/>
  <c r="AZ300" i="80"/>
  <c r="BA300" i="80" s="1"/>
  <c r="BB300" i="80" s="1"/>
  <c r="BH300" i="80"/>
  <c r="BL300" i="80"/>
  <c r="BT300" i="80"/>
  <c r="BX300" i="80"/>
  <c r="CB300" i="80"/>
  <c r="DN300" i="80"/>
  <c r="AW301" i="80"/>
  <c r="CD301" i="80"/>
  <c r="CK301" i="80"/>
  <c r="ED301" i="80"/>
  <c r="BF302" i="80"/>
  <c r="BN302" i="80"/>
  <c r="BR302" i="80"/>
  <c r="BZ302" i="80"/>
  <c r="DL302" i="80"/>
  <c r="AU303" i="80"/>
  <c r="AY303" i="80"/>
  <c r="CT303" i="80"/>
  <c r="EF303" i="80"/>
  <c r="AN304" i="80"/>
  <c r="AQ304" i="80" s="1"/>
  <c r="AZ304" i="80"/>
  <c r="BA304" i="80" s="1"/>
  <c r="BB304" i="80" s="1"/>
  <c r="BH304" i="80"/>
  <c r="BL304" i="80"/>
  <c r="BT304" i="80"/>
  <c r="BX304" i="80"/>
  <c r="CB304" i="80"/>
  <c r="DN304" i="80"/>
  <c r="AW305" i="80"/>
  <c r="CD305" i="80"/>
  <c r="CK305" i="80"/>
  <c r="ED305" i="80"/>
  <c r="BF306" i="80"/>
  <c r="BN306" i="80"/>
  <c r="BR306" i="80"/>
  <c r="BZ306" i="80"/>
  <c r="DL306" i="80"/>
  <c r="AU307" i="80"/>
  <c r="AY307" i="80"/>
  <c r="EF307" i="80"/>
  <c r="AN308" i="80"/>
  <c r="AQ308" i="80" s="1"/>
  <c r="AZ308" i="80"/>
  <c r="BA308" i="80" s="1"/>
  <c r="BB308" i="80" s="1"/>
  <c r="BH308" i="80"/>
  <c r="BL308" i="80"/>
  <c r="BT308" i="80"/>
  <c r="BX308" i="80"/>
  <c r="CB308" i="80"/>
  <c r="DN308" i="80"/>
  <c r="AW309" i="80"/>
  <c r="CD309" i="80"/>
  <c r="CK309" i="80"/>
  <c r="ED309" i="80"/>
  <c r="BF310" i="80"/>
  <c r="BN310" i="80"/>
  <c r="BR310" i="80"/>
  <c r="BZ310" i="80"/>
  <c r="DL310" i="80"/>
  <c r="AU311" i="80"/>
  <c r="AY311" i="80"/>
  <c r="CT311" i="80"/>
  <c r="EF311" i="80"/>
  <c r="AN312" i="80"/>
  <c r="AQ312" i="80" s="1"/>
  <c r="AZ312" i="80"/>
  <c r="BA312" i="80" s="1"/>
  <c r="BB312" i="80" s="1"/>
  <c r="BH312" i="80"/>
  <c r="BL312" i="80"/>
  <c r="BT312" i="80"/>
  <c r="BX312" i="80"/>
  <c r="CB312" i="80"/>
  <c r="DN312" i="80"/>
  <c r="AW313" i="80"/>
  <c r="CD313" i="80"/>
  <c r="CK313" i="80"/>
  <c r="ED313" i="80"/>
  <c r="BF314" i="80"/>
  <c r="BN314" i="80"/>
  <c r="BR314" i="80"/>
  <c r="BZ314" i="80"/>
  <c r="DL314" i="80"/>
  <c r="AU315" i="80"/>
  <c r="AY315" i="80"/>
  <c r="EF315" i="80"/>
  <c r="AN316" i="80"/>
  <c r="AQ316" i="80" s="1"/>
  <c r="AZ316" i="80"/>
  <c r="BA316" i="80" s="1"/>
  <c r="BB316" i="80" s="1"/>
  <c r="BH316" i="80"/>
  <c r="BL316" i="80"/>
  <c r="BT316" i="80"/>
  <c r="BX316" i="80"/>
  <c r="CB316" i="80"/>
  <c r="DN316" i="80"/>
  <c r="AW317" i="80"/>
  <c r="CD317" i="80"/>
  <c r="CK317" i="80"/>
  <c r="CR317" i="80"/>
  <c r="ED317" i="80"/>
  <c r="BF318" i="80"/>
  <c r="BN318" i="80"/>
  <c r="BR318" i="80"/>
  <c r="BZ318" i="80"/>
  <c r="DL318" i="80"/>
  <c r="AU319" i="80"/>
  <c r="AY319" i="80"/>
  <c r="CT319" i="80"/>
  <c r="EF319" i="80"/>
  <c r="AN320" i="80"/>
  <c r="AQ320" i="80" s="1"/>
  <c r="AZ320" i="80"/>
  <c r="BA320" i="80" s="1"/>
  <c r="BB320" i="80" s="1"/>
  <c r="BH320" i="80"/>
  <c r="BL320" i="80"/>
  <c r="BT320" i="80"/>
  <c r="BX320" i="80"/>
  <c r="CB320" i="80"/>
  <c r="DN320" i="80"/>
  <c r="AW321" i="80"/>
  <c r="BA321" i="80"/>
  <c r="BB321" i="80" s="1"/>
  <c r="CD321" i="80"/>
  <c r="CK321" i="80"/>
  <c r="ED321" i="80"/>
  <c r="BF322" i="80"/>
  <c r="BN322" i="80"/>
  <c r="BR322" i="80"/>
  <c r="BZ322" i="80"/>
  <c r="DL322" i="80"/>
  <c r="AU323" i="80"/>
  <c r="AY323" i="80"/>
  <c r="EF323" i="80"/>
  <c r="AN324" i="80"/>
  <c r="AQ324" i="80" s="1"/>
  <c r="AZ324" i="80"/>
  <c r="BA324" i="80" s="1"/>
  <c r="BB324" i="80" s="1"/>
  <c r="BH324" i="80"/>
  <c r="BL324" i="80"/>
  <c r="BT324" i="80"/>
  <c r="BX324" i="80"/>
  <c r="CB324" i="80"/>
  <c r="DN324" i="80"/>
  <c r="AW325" i="80"/>
  <c r="CD325" i="80"/>
  <c r="CK325" i="80"/>
  <c r="ED325" i="80"/>
  <c r="BF326" i="80"/>
  <c r="BN326" i="80"/>
  <c r="BR326" i="80"/>
  <c r="BZ326" i="80"/>
  <c r="DL326" i="80"/>
  <c r="AU327" i="80"/>
  <c r="AY327" i="80"/>
  <c r="CT327" i="80"/>
  <c r="EF327" i="80"/>
  <c r="AN328" i="80"/>
  <c r="AQ328" i="80" s="1"/>
  <c r="AZ328" i="80"/>
  <c r="BA328" i="80" s="1"/>
  <c r="BB328" i="80" s="1"/>
  <c r="BH328" i="80"/>
  <c r="BL328" i="80"/>
  <c r="BT328" i="80"/>
  <c r="BX328" i="80"/>
  <c r="CB328" i="80"/>
  <c r="DN328" i="80"/>
  <c r="AY329" i="80"/>
  <c r="AU329" i="80"/>
  <c r="CK329" i="80"/>
  <c r="AW329" i="80"/>
  <c r="BA329" i="80"/>
  <c r="BB329" i="80" s="1"/>
  <c r="BS329" i="80"/>
  <c r="BU329" i="80"/>
  <c r="BQ329" i="80"/>
  <c r="EF329" i="80"/>
  <c r="ED329" i="80"/>
  <c r="CQ330" i="80"/>
  <c r="CL330" i="80"/>
  <c r="EC330" i="80"/>
  <c r="EE330" i="80"/>
  <c r="BM331" i="80"/>
  <c r="BO331" i="80"/>
  <c r="BK331" i="80"/>
  <c r="BZ331" i="80"/>
  <c r="CE332" i="80"/>
  <c r="CJ332" i="80"/>
  <c r="CS332" i="80"/>
  <c r="CX332" i="80"/>
  <c r="AE333" i="80"/>
  <c r="CR333" i="80"/>
  <c r="CD333" i="80"/>
  <c r="AO333" i="80"/>
  <c r="AP333" i="80" s="1"/>
  <c r="AN333" i="80"/>
  <c r="AQ333" i="80" s="1"/>
  <c r="BO333" i="80"/>
  <c r="BK333" i="80"/>
  <c r="BM333" i="80"/>
  <c r="BZ333" i="80"/>
  <c r="DN334" i="80"/>
  <c r="DL334" i="80"/>
  <c r="BU335" i="80"/>
  <c r="BQ335" i="80"/>
  <c r="BS335" i="80"/>
  <c r="ED335" i="80"/>
  <c r="EF335" i="80"/>
  <c r="AX336" i="80"/>
  <c r="AT336" i="80"/>
  <c r="AY336" i="80"/>
  <c r="BG337" i="80"/>
  <c r="BC337" i="80"/>
  <c r="BI337" i="80"/>
  <c r="BE337" i="80"/>
  <c r="EG338" i="80"/>
  <c r="EI338" i="80"/>
  <c r="CR339" i="80"/>
  <c r="CD339" i="80"/>
  <c r="AO339" i="80"/>
  <c r="AP339" i="80" s="1"/>
  <c r="AE339" i="80"/>
  <c r="AN339" i="80"/>
  <c r="AQ339" i="80" s="1"/>
  <c r="BM339" i="80"/>
  <c r="BO339" i="80"/>
  <c r="BK339" i="80"/>
  <c r="DO339" i="80"/>
  <c r="DQ339" i="80"/>
  <c r="CL340" i="80"/>
  <c r="CQ340" i="80"/>
  <c r="EE340" i="80"/>
  <c r="EC340" i="80"/>
  <c r="CA341" i="80"/>
  <c r="BW341" i="80"/>
  <c r="BY341" i="80"/>
  <c r="DM341" i="80"/>
  <c r="DK341" i="80"/>
  <c r="AX342" i="80"/>
  <c r="AT342" i="80"/>
  <c r="AY342" i="80"/>
  <c r="CX343" i="80"/>
  <c r="CT343" i="80"/>
  <c r="CS343" i="80"/>
  <c r="ED343" i="80"/>
  <c r="EC343" i="80"/>
  <c r="EF343" i="80"/>
  <c r="EE343" i="80"/>
  <c r="DL344" i="80"/>
  <c r="DK344" i="80"/>
  <c r="DN344" i="80"/>
  <c r="DM344" i="80"/>
  <c r="CS347" i="80"/>
  <c r="DN350" i="80"/>
  <c r="DM350" i="80"/>
  <c r="DL350" i="80"/>
  <c r="DK350" i="80"/>
  <c r="EF357" i="80"/>
  <c r="EE357" i="80"/>
  <c r="ED357" i="80"/>
  <c r="EC357" i="80"/>
  <c r="CX359" i="80"/>
  <c r="CT359" i="80"/>
  <c r="CS359" i="80"/>
  <c r="EF361" i="80"/>
  <c r="EE361" i="80"/>
  <c r="ED361" i="80"/>
  <c r="EC361" i="80"/>
  <c r="CX363" i="80"/>
  <c r="DN370" i="80"/>
  <c r="DM370" i="80"/>
  <c r="DL370" i="80"/>
  <c r="DK370" i="80"/>
  <c r="ED371" i="80"/>
  <c r="EC371" i="80"/>
  <c r="EF371" i="80"/>
  <c r="EE371" i="80"/>
  <c r="DN374" i="80"/>
  <c r="DM374" i="80"/>
  <c r="DL374" i="80"/>
  <c r="DK374" i="80"/>
  <c r="ED375" i="80"/>
  <c r="EC375" i="80"/>
  <c r="EF375" i="80"/>
  <c r="EE375" i="80"/>
  <c r="DN378" i="80"/>
  <c r="DM378" i="80"/>
  <c r="DL378" i="80"/>
  <c r="DK378" i="80"/>
  <c r="CM379" i="80"/>
  <c r="ED379" i="80"/>
  <c r="EC379" i="80"/>
  <c r="EF379" i="80"/>
  <c r="EE379" i="80"/>
  <c r="EF381" i="80"/>
  <c r="EE381" i="80"/>
  <c r="ED381" i="80"/>
  <c r="EC381" i="80"/>
  <c r="CX383" i="80"/>
  <c r="CT383" i="80"/>
  <c r="CS383" i="80"/>
  <c r="EF385" i="80"/>
  <c r="EE385" i="80"/>
  <c r="ED385" i="80"/>
  <c r="EC385" i="80"/>
  <c r="DL392" i="80"/>
  <c r="DK392" i="80"/>
  <c r="DN392" i="80"/>
  <c r="DM392" i="80"/>
  <c r="CX399" i="80"/>
  <c r="CT399" i="80"/>
  <c r="CS399" i="80"/>
  <c r="DN402" i="80"/>
  <c r="DM402" i="80"/>
  <c r="DL402" i="80"/>
  <c r="DK402" i="80"/>
  <c r="CM403" i="80"/>
  <c r="ED403" i="80"/>
  <c r="EC403" i="80"/>
  <c r="EF403" i="80"/>
  <c r="EE403" i="80"/>
  <c r="EF405" i="80"/>
  <c r="EE405" i="80"/>
  <c r="ED405" i="80"/>
  <c r="EC405" i="80"/>
  <c r="DN406" i="80"/>
  <c r="DM406" i="80"/>
  <c r="DL406" i="80"/>
  <c r="DK406" i="80"/>
  <c r="CQ407" i="80"/>
  <c r="CM407" i="80"/>
  <c r="CL407" i="80"/>
  <c r="CJ410" i="80"/>
  <c r="CE410" i="80"/>
  <c r="CF410" i="80"/>
  <c r="BH175" i="80"/>
  <c r="BL175" i="80"/>
  <c r="BT175" i="80"/>
  <c r="BX175" i="80"/>
  <c r="CB175" i="80"/>
  <c r="AW176" i="80"/>
  <c r="CK176" i="80"/>
  <c r="BF177" i="80"/>
  <c r="BN177" i="80"/>
  <c r="BR177" i="80"/>
  <c r="BZ177" i="80"/>
  <c r="BH179" i="80"/>
  <c r="BT179" i="80"/>
  <c r="AW180" i="80"/>
  <c r="CK180" i="80"/>
  <c r="BF181" i="80"/>
  <c r="BN181" i="80"/>
  <c r="BR181" i="80"/>
  <c r="BZ181" i="80"/>
  <c r="AY182" i="80"/>
  <c r="BH183" i="80"/>
  <c r="BT183" i="80"/>
  <c r="AW184" i="80"/>
  <c r="CK184" i="80"/>
  <c r="BF185" i="80"/>
  <c r="BN185" i="80"/>
  <c r="BR185" i="80"/>
  <c r="BZ185" i="80"/>
  <c r="AY186" i="80"/>
  <c r="BH187" i="80"/>
  <c r="BT187" i="80"/>
  <c r="AW188" i="80"/>
  <c r="CK188" i="80"/>
  <c r="BF189" i="80"/>
  <c r="BN189" i="80"/>
  <c r="BR189" i="80"/>
  <c r="BZ189" i="80"/>
  <c r="AU190" i="80"/>
  <c r="AY190" i="80"/>
  <c r="BH191" i="80"/>
  <c r="BT191" i="80"/>
  <c r="CB191" i="80"/>
  <c r="AW192" i="80"/>
  <c r="CK192" i="80"/>
  <c r="BF193" i="80"/>
  <c r="BN193" i="80"/>
  <c r="BR193" i="80"/>
  <c r="BZ193" i="80"/>
  <c r="AU194" i="80"/>
  <c r="AY194" i="80"/>
  <c r="BH195" i="80"/>
  <c r="BT195" i="80"/>
  <c r="CX195" i="80"/>
  <c r="EC195" i="80"/>
  <c r="AO196" i="80"/>
  <c r="AP196" i="80" s="1"/>
  <c r="AW196" i="80"/>
  <c r="BE196" i="80"/>
  <c r="BI196" i="80"/>
  <c r="BM196" i="80"/>
  <c r="BQ196" i="80"/>
  <c r="BU196" i="80"/>
  <c r="BY196" i="80"/>
  <c r="CD196" i="80"/>
  <c r="CK196" i="80"/>
  <c r="CR196" i="80"/>
  <c r="DK196" i="80"/>
  <c r="AT197" i="80"/>
  <c r="AX197" i="80"/>
  <c r="BF197" i="80"/>
  <c r="BN197" i="80"/>
  <c r="BR197" i="80"/>
  <c r="BZ197" i="80"/>
  <c r="EE197" i="80"/>
  <c r="AE198" i="80"/>
  <c r="AU198" i="80"/>
  <c r="AY198" i="80"/>
  <c r="BC198" i="80"/>
  <c r="BG198" i="80"/>
  <c r="BK198" i="80"/>
  <c r="BO198" i="80"/>
  <c r="BS198" i="80"/>
  <c r="BW198" i="80"/>
  <c r="CA198" i="80"/>
  <c r="DM198" i="80"/>
  <c r="BH199" i="80"/>
  <c r="BL199" i="80"/>
  <c r="BT199" i="80"/>
  <c r="BX199" i="80"/>
  <c r="CB199" i="80"/>
  <c r="CX199" i="80"/>
  <c r="EC199" i="80"/>
  <c r="AO200" i="80"/>
  <c r="AP200" i="80" s="1"/>
  <c r="AW200" i="80"/>
  <c r="BE200" i="80"/>
  <c r="BI200" i="80"/>
  <c r="BM200" i="80"/>
  <c r="BQ200" i="80"/>
  <c r="BU200" i="80"/>
  <c r="BY200" i="80"/>
  <c r="CD200" i="80"/>
  <c r="CK200" i="80"/>
  <c r="CR200" i="80"/>
  <c r="DK200" i="80"/>
  <c r="AT201" i="80"/>
  <c r="AX201" i="80"/>
  <c r="BF201" i="80"/>
  <c r="BN201" i="80"/>
  <c r="BR201" i="80"/>
  <c r="BZ201" i="80"/>
  <c r="EE201" i="80"/>
  <c r="AE202" i="80"/>
  <c r="BC202" i="80"/>
  <c r="BG202" i="80"/>
  <c r="BK202" i="80"/>
  <c r="BO202" i="80"/>
  <c r="BS202" i="80"/>
  <c r="BW202" i="80"/>
  <c r="CA202" i="80"/>
  <c r="DM202" i="80"/>
  <c r="BH203" i="80"/>
  <c r="BT203" i="80"/>
  <c r="CX203" i="80"/>
  <c r="EC203" i="80"/>
  <c r="AO204" i="80"/>
  <c r="AP204" i="80" s="1"/>
  <c r="AW204" i="80"/>
  <c r="BE204" i="80"/>
  <c r="BI204" i="80"/>
  <c r="BM204" i="80"/>
  <c r="BQ204" i="80"/>
  <c r="BU204" i="80"/>
  <c r="BY204" i="80"/>
  <c r="CD204" i="80"/>
  <c r="CK204" i="80"/>
  <c r="CR204" i="80"/>
  <c r="DK204" i="80"/>
  <c r="AT205" i="80"/>
  <c r="AX205" i="80"/>
  <c r="BF205" i="80"/>
  <c r="BN205" i="80"/>
  <c r="BR205" i="80"/>
  <c r="BZ205" i="80"/>
  <c r="EE205" i="80"/>
  <c r="AE206" i="80"/>
  <c r="AU206" i="80"/>
  <c r="AY206" i="80"/>
  <c r="BC206" i="80"/>
  <c r="BG206" i="80"/>
  <c r="BK206" i="80"/>
  <c r="BO206" i="80"/>
  <c r="BS206" i="80"/>
  <c r="BW206" i="80"/>
  <c r="CA206" i="80"/>
  <c r="DM206" i="80"/>
  <c r="AN207" i="80"/>
  <c r="AQ207" i="80" s="1"/>
  <c r="BH207" i="80"/>
  <c r="BL207" i="80"/>
  <c r="BT207" i="80"/>
  <c r="BX207" i="80"/>
  <c r="CB207" i="80"/>
  <c r="EC207" i="80"/>
  <c r="AO208" i="80"/>
  <c r="AP208" i="80" s="1"/>
  <c r="AW208" i="80"/>
  <c r="BE208" i="80"/>
  <c r="BI208" i="80"/>
  <c r="BM208" i="80"/>
  <c r="BQ208" i="80"/>
  <c r="BU208" i="80"/>
  <c r="BY208" i="80"/>
  <c r="CD208" i="80"/>
  <c r="CK208" i="80"/>
  <c r="CR208" i="80"/>
  <c r="DK208" i="80"/>
  <c r="AT209" i="80"/>
  <c r="AX209" i="80"/>
  <c r="BF209" i="80"/>
  <c r="BN209" i="80"/>
  <c r="BR209" i="80"/>
  <c r="BZ209" i="80"/>
  <c r="EE209" i="80"/>
  <c r="AE210" i="80"/>
  <c r="AU210" i="80"/>
  <c r="AY210" i="80"/>
  <c r="BC210" i="80"/>
  <c r="BG210" i="80"/>
  <c r="BK210" i="80"/>
  <c r="BO210" i="80"/>
  <c r="BS210" i="80"/>
  <c r="BW210" i="80"/>
  <c r="CA210" i="80"/>
  <c r="DM210" i="80"/>
  <c r="BH211" i="80"/>
  <c r="BL211" i="80"/>
  <c r="BT211" i="80"/>
  <c r="BX211" i="80"/>
  <c r="CB211" i="80"/>
  <c r="CX211" i="80"/>
  <c r="EC211" i="80"/>
  <c r="AO212" i="80"/>
  <c r="AP212" i="80" s="1"/>
  <c r="AW212" i="80"/>
  <c r="BE212" i="80"/>
  <c r="BI212" i="80"/>
  <c r="BM212" i="80"/>
  <c r="BQ212" i="80"/>
  <c r="BU212" i="80"/>
  <c r="BY212" i="80"/>
  <c r="CD212" i="80"/>
  <c r="CK212" i="80"/>
  <c r="CR212" i="80"/>
  <c r="DK212" i="80"/>
  <c r="AT213" i="80"/>
  <c r="AX213" i="80"/>
  <c r="BN213" i="80"/>
  <c r="BZ213" i="80"/>
  <c r="EE213" i="80"/>
  <c r="AE214" i="80"/>
  <c r="AY214" i="80"/>
  <c r="BC214" i="80"/>
  <c r="BG214" i="80"/>
  <c r="BK214" i="80"/>
  <c r="BO214" i="80"/>
  <c r="BS214" i="80"/>
  <c r="BW214" i="80"/>
  <c r="CA214" i="80"/>
  <c r="DM214" i="80"/>
  <c r="BH215" i="80"/>
  <c r="BT215" i="80"/>
  <c r="CX215" i="80"/>
  <c r="EC215" i="80"/>
  <c r="AO216" i="80"/>
  <c r="AP216" i="80" s="1"/>
  <c r="AW216" i="80"/>
  <c r="BE216" i="80"/>
  <c r="BI216" i="80"/>
  <c r="BM216" i="80"/>
  <c r="BQ216" i="80"/>
  <c r="BU216" i="80"/>
  <c r="BY216" i="80"/>
  <c r="CD216" i="80"/>
  <c r="CK216" i="80"/>
  <c r="CR216" i="80"/>
  <c r="DK216" i="80"/>
  <c r="AT217" i="80"/>
  <c r="AX217" i="80"/>
  <c r="BN217" i="80"/>
  <c r="BZ217" i="80"/>
  <c r="CS217" i="80"/>
  <c r="EE217" i="80"/>
  <c r="AE218" i="80"/>
  <c r="BC218" i="80"/>
  <c r="BG218" i="80"/>
  <c r="BK218" i="80"/>
  <c r="BO218" i="80"/>
  <c r="BS218" i="80"/>
  <c r="BW218" i="80"/>
  <c r="CA218" i="80"/>
  <c r="DM218" i="80"/>
  <c r="BH219" i="80"/>
  <c r="BT219" i="80"/>
  <c r="CX219" i="80"/>
  <c r="EC219" i="80"/>
  <c r="AO220" i="80"/>
  <c r="AP220" i="80" s="1"/>
  <c r="AW220" i="80"/>
  <c r="BE220" i="80"/>
  <c r="BI220" i="80"/>
  <c r="BM220" i="80"/>
  <c r="BQ220" i="80"/>
  <c r="BU220" i="80"/>
  <c r="BY220" i="80"/>
  <c r="CD220" i="80"/>
  <c r="CK220" i="80"/>
  <c r="CR220" i="80"/>
  <c r="DK220" i="80"/>
  <c r="AT221" i="80"/>
  <c r="AX221" i="80"/>
  <c r="BF221" i="80"/>
  <c r="BN221" i="80"/>
  <c r="BR221" i="80"/>
  <c r="BZ221" i="80"/>
  <c r="CS221" i="80"/>
  <c r="EE221" i="80"/>
  <c r="AE222" i="80"/>
  <c r="AU222" i="80"/>
  <c r="AY222" i="80"/>
  <c r="BC222" i="80"/>
  <c r="BG222" i="80"/>
  <c r="BK222" i="80"/>
  <c r="BO222" i="80"/>
  <c r="BS222" i="80"/>
  <c r="BW222" i="80"/>
  <c r="CA222" i="80"/>
  <c r="DM222" i="80"/>
  <c r="AN223" i="80"/>
  <c r="AQ223" i="80" s="1"/>
  <c r="BH223" i="80"/>
  <c r="BL223" i="80"/>
  <c r="BT223" i="80"/>
  <c r="BX223" i="80"/>
  <c r="CB223" i="80"/>
  <c r="CX223" i="80"/>
  <c r="EC223" i="80"/>
  <c r="AO224" i="80"/>
  <c r="AP224" i="80" s="1"/>
  <c r="AW224" i="80"/>
  <c r="BE224" i="80"/>
  <c r="BI224" i="80"/>
  <c r="BM224" i="80"/>
  <c r="BQ224" i="80"/>
  <c r="BU224" i="80"/>
  <c r="BY224" i="80"/>
  <c r="CD224" i="80"/>
  <c r="CK224" i="80"/>
  <c r="CR224" i="80"/>
  <c r="DK224" i="80"/>
  <c r="AT225" i="80"/>
  <c r="AX225" i="80"/>
  <c r="BF225" i="80"/>
  <c r="BN225" i="80"/>
  <c r="BR225" i="80"/>
  <c r="BZ225" i="80"/>
  <c r="CS225" i="80"/>
  <c r="EE225" i="80"/>
  <c r="AE226" i="80"/>
  <c r="BC226" i="80"/>
  <c r="BG226" i="80"/>
  <c r="BK226" i="80"/>
  <c r="BO226" i="80"/>
  <c r="BS226" i="80"/>
  <c r="BW226" i="80"/>
  <c r="CA226" i="80"/>
  <c r="DM226" i="80"/>
  <c r="BH227" i="80"/>
  <c r="BT227" i="80"/>
  <c r="EC227" i="80"/>
  <c r="AO228" i="80"/>
  <c r="AP228" i="80" s="1"/>
  <c r="AW228" i="80"/>
  <c r="BE228" i="80"/>
  <c r="BI228" i="80"/>
  <c r="BM228" i="80"/>
  <c r="BQ228" i="80"/>
  <c r="BU228" i="80"/>
  <c r="BY228" i="80"/>
  <c r="CD228" i="80"/>
  <c r="CK228" i="80"/>
  <c r="CR228" i="80"/>
  <c r="DK228" i="80"/>
  <c r="AT229" i="80"/>
  <c r="AX229" i="80"/>
  <c r="BF229" i="80"/>
  <c r="BN229" i="80"/>
  <c r="BR229" i="80"/>
  <c r="BZ229" i="80"/>
  <c r="CS229" i="80"/>
  <c r="EE229" i="80"/>
  <c r="AE230" i="80"/>
  <c r="AU230" i="80"/>
  <c r="AY230" i="80"/>
  <c r="BC230" i="80"/>
  <c r="BG230" i="80"/>
  <c r="BK230" i="80"/>
  <c r="BO230" i="80"/>
  <c r="BS230" i="80"/>
  <c r="BW230" i="80"/>
  <c r="CA230" i="80"/>
  <c r="DM230" i="80"/>
  <c r="BH231" i="80"/>
  <c r="BT231" i="80"/>
  <c r="CX231" i="80"/>
  <c r="EC231" i="80"/>
  <c r="AO232" i="80"/>
  <c r="AP232" i="80" s="1"/>
  <c r="AW232" i="80"/>
  <c r="BE232" i="80"/>
  <c r="BI232" i="80"/>
  <c r="BM232" i="80"/>
  <c r="BQ232" i="80"/>
  <c r="BU232" i="80"/>
  <c r="BY232" i="80"/>
  <c r="CD232" i="80"/>
  <c r="CK232" i="80"/>
  <c r="CR232" i="80"/>
  <c r="DK232" i="80"/>
  <c r="AT233" i="80"/>
  <c r="AX233" i="80"/>
  <c r="BF233" i="80"/>
  <c r="BR233" i="80"/>
  <c r="BZ233" i="80"/>
  <c r="EE233" i="80"/>
  <c r="AE234" i="80"/>
  <c r="AU234" i="80"/>
  <c r="AY234" i="80"/>
  <c r="BC234" i="80"/>
  <c r="BG234" i="80"/>
  <c r="BK234" i="80"/>
  <c r="BO234" i="80"/>
  <c r="BS234" i="80"/>
  <c r="BW234" i="80"/>
  <c r="CA234" i="80"/>
  <c r="DM234" i="80"/>
  <c r="BH235" i="80"/>
  <c r="BL235" i="80"/>
  <c r="BT235" i="80"/>
  <c r="BX235" i="80"/>
  <c r="CB235" i="80"/>
  <c r="EC235" i="80"/>
  <c r="AO236" i="80"/>
  <c r="AP236" i="80" s="1"/>
  <c r="AW236" i="80"/>
  <c r="BE236" i="80"/>
  <c r="BI236" i="80"/>
  <c r="BM236" i="80"/>
  <c r="BQ236" i="80"/>
  <c r="BU236" i="80"/>
  <c r="BY236" i="80"/>
  <c r="CD236" i="80"/>
  <c r="CK236" i="80"/>
  <c r="CR236" i="80"/>
  <c r="DK236" i="80"/>
  <c r="AT237" i="80"/>
  <c r="AX237" i="80"/>
  <c r="BF237" i="80"/>
  <c r="BN237" i="80"/>
  <c r="BR237" i="80"/>
  <c r="BZ237" i="80"/>
  <c r="CS237" i="80"/>
  <c r="EE237" i="80"/>
  <c r="AE238" i="80"/>
  <c r="AU238" i="80"/>
  <c r="AY238" i="80"/>
  <c r="BC238" i="80"/>
  <c r="BG238" i="80"/>
  <c r="BK238" i="80"/>
  <c r="BO238" i="80"/>
  <c r="BS238" i="80"/>
  <c r="BW238" i="80"/>
  <c r="CA238" i="80"/>
  <c r="DM238" i="80"/>
  <c r="BH239" i="80"/>
  <c r="BL239" i="80"/>
  <c r="BT239" i="80"/>
  <c r="BX239" i="80"/>
  <c r="CB239" i="80"/>
  <c r="EC239" i="80"/>
  <c r="AO240" i="80"/>
  <c r="AP240" i="80" s="1"/>
  <c r="AW240" i="80"/>
  <c r="BE240" i="80"/>
  <c r="BI240" i="80"/>
  <c r="BM240" i="80"/>
  <c r="BQ240" i="80"/>
  <c r="BU240" i="80"/>
  <c r="BY240" i="80"/>
  <c r="CD240" i="80"/>
  <c r="CK240" i="80"/>
  <c r="CR240" i="80"/>
  <c r="DK240" i="80"/>
  <c r="AT241" i="80"/>
  <c r="AX241" i="80"/>
  <c r="BF241" i="80"/>
  <c r="BN241" i="80"/>
  <c r="BR241" i="80"/>
  <c r="BZ241" i="80"/>
  <c r="CS241" i="80"/>
  <c r="EE241" i="80"/>
  <c r="AE242" i="80"/>
  <c r="AU242" i="80"/>
  <c r="AY242" i="80"/>
  <c r="BC242" i="80"/>
  <c r="BG242" i="80"/>
  <c r="BK242" i="80"/>
  <c r="BO242" i="80"/>
  <c r="BS242" i="80"/>
  <c r="BW242" i="80"/>
  <c r="CA242" i="80"/>
  <c r="DM242" i="80"/>
  <c r="AN243" i="80"/>
  <c r="AQ243" i="80" s="1"/>
  <c r="BH243" i="80"/>
  <c r="BL243" i="80"/>
  <c r="BT243" i="80"/>
  <c r="BX243" i="80"/>
  <c r="CB243" i="80"/>
  <c r="EC243" i="80"/>
  <c r="AO244" i="80"/>
  <c r="AP244" i="80" s="1"/>
  <c r="AW244" i="80"/>
  <c r="BE244" i="80"/>
  <c r="BI244" i="80"/>
  <c r="BM244" i="80"/>
  <c r="BQ244" i="80"/>
  <c r="BU244" i="80"/>
  <c r="BY244" i="80"/>
  <c r="CD244" i="80"/>
  <c r="CK244" i="80"/>
  <c r="CR244" i="80"/>
  <c r="DK244" i="80"/>
  <c r="AT245" i="80"/>
  <c r="BF245" i="80"/>
  <c r="BR245" i="80"/>
  <c r="BZ245" i="80"/>
  <c r="CS245" i="80"/>
  <c r="EE245" i="80"/>
  <c r="AE246" i="80"/>
  <c r="AU246" i="80"/>
  <c r="AY246" i="80"/>
  <c r="BC246" i="80"/>
  <c r="BG246" i="80"/>
  <c r="BK246" i="80"/>
  <c r="BO246" i="80"/>
  <c r="BS246" i="80"/>
  <c r="BW246" i="80"/>
  <c r="CA246" i="80"/>
  <c r="DM246" i="80"/>
  <c r="AN247" i="80"/>
  <c r="AQ247" i="80" s="1"/>
  <c r="BH247" i="80"/>
  <c r="BL247" i="80"/>
  <c r="BX247" i="80"/>
  <c r="CB247" i="80"/>
  <c r="CX247" i="80"/>
  <c r="EC247" i="80"/>
  <c r="AO248" i="80"/>
  <c r="AP248" i="80" s="1"/>
  <c r="AW248" i="80"/>
  <c r="BE248" i="80"/>
  <c r="BI248" i="80"/>
  <c r="BM248" i="80"/>
  <c r="BQ248" i="80"/>
  <c r="BU248" i="80"/>
  <c r="BY248" i="80"/>
  <c r="CD248" i="80"/>
  <c r="CK248" i="80"/>
  <c r="CR248" i="80"/>
  <c r="DK248" i="80"/>
  <c r="AT249" i="80"/>
  <c r="BF249" i="80"/>
  <c r="BN249" i="80"/>
  <c r="BR249" i="80"/>
  <c r="BZ249" i="80"/>
  <c r="EE249" i="80"/>
  <c r="AE250" i="80"/>
  <c r="AY250" i="80"/>
  <c r="BC250" i="80"/>
  <c r="BG250" i="80"/>
  <c r="BK250" i="80"/>
  <c r="BO250" i="80"/>
  <c r="BS250" i="80"/>
  <c r="BW250" i="80"/>
  <c r="CA250" i="80"/>
  <c r="DM250" i="80"/>
  <c r="BH251" i="80"/>
  <c r="BL251" i="80"/>
  <c r="BT251" i="80"/>
  <c r="BX251" i="80"/>
  <c r="CB251" i="80"/>
  <c r="CX251" i="80"/>
  <c r="EC251" i="80"/>
  <c r="AO252" i="80"/>
  <c r="AP252" i="80" s="1"/>
  <c r="AW252" i="80"/>
  <c r="BE252" i="80"/>
  <c r="BI252" i="80"/>
  <c r="BM252" i="80"/>
  <c r="BQ252" i="80"/>
  <c r="BU252" i="80"/>
  <c r="BY252" i="80"/>
  <c r="CD252" i="80"/>
  <c r="CK252" i="80"/>
  <c r="CR252" i="80"/>
  <c r="DK252" i="80"/>
  <c r="AT253" i="80"/>
  <c r="BF253" i="80"/>
  <c r="BN253" i="80"/>
  <c r="BR253" i="80"/>
  <c r="BZ253" i="80"/>
  <c r="CS253" i="80"/>
  <c r="EE253" i="80"/>
  <c r="AE254" i="80"/>
  <c r="AU254" i="80"/>
  <c r="AY254" i="80"/>
  <c r="BC254" i="80"/>
  <c r="BG254" i="80"/>
  <c r="BK254" i="80"/>
  <c r="BO254" i="80"/>
  <c r="BS254" i="80"/>
  <c r="BW254" i="80"/>
  <c r="CA254" i="80"/>
  <c r="DM254" i="80"/>
  <c r="BH255" i="80"/>
  <c r="BT255" i="80"/>
  <c r="EC255" i="80"/>
  <c r="AO256" i="80"/>
  <c r="AP256" i="80" s="1"/>
  <c r="AW256" i="80"/>
  <c r="BE256" i="80"/>
  <c r="BI256" i="80"/>
  <c r="BM256" i="80"/>
  <c r="BQ256" i="80"/>
  <c r="BU256" i="80"/>
  <c r="BY256" i="80"/>
  <c r="CD256" i="80"/>
  <c r="CK256" i="80"/>
  <c r="CR256" i="80"/>
  <c r="DK256" i="80"/>
  <c r="AT257" i="80"/>
  <c r="BF257" i="80"/>
  <c r="BR257" i="80"/>
  <c r="BZ257" i="80"/>
  <c r="CS257" i="80"/>
  <c r="EE257" i="80"/>
  <c r="AE258" i="80"/>
  <c r="AU258" i="80"/>
  <c r="AY258" i="80"/>
  <c r="BC258" i="80"/>
  <c r="BG258" i="80"/>
  <c r="BK258" i="80"/>
  <c r="BO258" i="80"/>
  <c r="BS258" i="80"/>
  <c r="BW258" i="80"/>
  <c r="CA258" i="80"/>
  <c r="DM258" i="80"/>
  <c r="BH259" i="80"/>
  <c r="BT259" i="80"/>
  <c r="EC259" i="80"/>
  <c r="AO260" i="80"/>
  <c r="AP260" i="80" s="1"/>
  <c r="AW260" i="80"/>
  <c r="BE260" i="80"/>
  <c r="BI260" i="80"/>
  <c r="BM260" i="80"/>
  <c r="BQ260" i="80"/>
  <c r="BU260" i="80"/>
  <c r="BY260" i="80"/>
  <c r="CD260" i="80"/>
  <c r="CK260" i="80"/>
  <c r="CR260" i="80"/>
  <c r="DK260" i="80"/>
  <c r="AT261" i="80"/>
  <c r="BF261" i="80"/>
  <c r="BN261" i="80"/>
  <c r="BR261" i="80"/>
  <c r="BZ261" i="80"/>
  <c r="EE261" i="80"/>
  <c r="AE262" i="80"/>
  <c r="AU262" i="80"/>
  <c r="AY262" i="80"/>
  <c r="BC262" i="80"/>
  <c r="BG262" i="80"/>
  <c r="BK262" i="80"/>
  <c r="BO262" i="80"/>
  <c r="BS262" i="80"/>
  <c r="BW262" i="80"/>
  <c r="CA262" i="80"/>
  <c r="DM262" i="80"/>
  <c r="BH263" i="80"/>
  <c r="BL263" i="80"/>
  <c r="BT263" i="80"/>
  <c r="BX263" i="80"/>
  <c r="CB263" i="80"/>
  <c r="EC263" i="80"/>
  <c r="AO264" i="80"/>
  <c r="AP264" i="80" s="1"/>
  <c r="AW264" i="80"/>
  <c r="BE264" i="80"/>
  <c r="BI264" i="80"/>
  <c r="BM264" i="80"/>
  <c r="BQ264" i="80"/>
  <c r="BU264" i="80"/>
  <c r="BY264" i="80"/>
  <c r="CD264" i="80"/>
  <c r="CK264" i="80"/>
  <c r="CR264" i="80"/>
  <c r="DK264" i="80"/>
  <c r="AT265" i="80"/>
  <c r="BF265" i="80"/>
  <c r="BN265" i="80"/>
  <c r="BR265" i="80"/>
  <c r="BZ265" i="80"/>
  <c r="CS265" i="80"/>
  <c r="EE265" i="80"/>
  <c r="AE266" i="80"/>
  <c r="BC266" i="80"/>
  <c r="BG266" i="80"/>
  <c r="BK266" i="80"/>
  <c r="BO266" i="80"/>
  <c r="BS266" i="80"/>
  <c r="BW266" i="80"/>
  <c r="CA266" i="80"/>
  <c r="DM266" i="80"/>
  <c r="BH267" i="80"/>
  <c r="BT267" i="80"/>
  <c r="EC267" i="80"/>
  <c r="AO268" i="80"/>
  <c r="AP268" i="80" s="1"/>
  <c r="AW268" i="80"/>
  <c r="BE268" i="80"/>
  <c r="BI268" i="80"/>
  <c r="BM268" i="80"/>
  <c r="BQ268" i="80"/>
  <c r="BU268" i="80"/>
  <c r="BY268" i="80"/>
  <c r="CD268" i="80"/>
  <c r="CK268" i="80"/>
  <c r="CR268" i="80"/>
  <c r="DK268" i="80"/>
  <c r="AT269" i="80"/>
  <c r="BF269" i="80"/>
  <c r="BN269" i="80"/>
  <c r="BR269" i="80"/>
  <c r="BZ269" i="80"/>
  <c r="CS269" i="80"/>
  <c r="EE269" i="80"/>
  <c r="AE270" i="80"/>
  <c r="AU270" i="80"/>
  <c r="AY270" i="80"/>
  <c r="BC270" i="80"/>
  <c r="BG270" i="80"/>
  <c r="BK270" i="80"/>
  <c r="BO270" i="80"/>
  <c r="BS270" i="80"/>
  <c r="BW270" i="80"/>
  <c r="CA270" i="80"/>
  <c r="DM270" i="80"/>
  <c r="AN271" i="80"/>
  <c r="AQ271" i="80" s="1"/>
  <c r="BH271" i="80"/>
  <c r="BL271" i="80"/>
  <c r="BT271" i="80"/>
  <c r="BX271" i="80"/>
  <c r="CB271" i="80"/>
  <c r="CX271" i="80"/>
  <c r="EC271" i="80"/>
  <c r="AO272" i="80"/>
  <c r="AP272" i="80" s="1"/>
  <c r="AW272" i="80"/>
  <c r="BE272" i="80"/>
  <c r="BI272" i="80"/>
  <c r="BM272" i="80"/>
  <c r="BQ272" i="80"/>
  <c r="BU272" i="80"/>
  <c r="BY272" i="80"/>
  <c r="CD272" i="80"/>
  <c r="CK272" i="80"/>
  <c r="CR272" i="80"/>
  <c r="DK272" i="80"/>
  <c r="AT273" i="80"/>
  <c r="BF273" i="80"/>
  <c r="BN273" i="80"/>
  <c r="BR273" i="80"/>
  <c r="BZ273" i="80"/>
  <c r="CS273" i="80"/>
  <c r="EE273" i="80"/>
  <c r="AE274" i="80"/>
  <c r="BC274" i="80"/>
  <c r="BG274" i="80"/>
  <c r="BK274" i="80"/>
  <c r="BO274" i="80"/>
  <c r="BS274" i="80"/>
  <c r="BW274" i="80"/>
  <c r="CA274" i="80"/>
  <c r="DM274" i="80"/>
  <c r="BH275" i="80"/>
  <c r="BT275" i="80"/>
  <c r="CB275" i="80"/>
  <c r="CX275" i="80"/>
  <c r="EC275" i="80"/>
  <c r="AO276" i="80"/>
  <c r="AP276" i="80" s="1"/>
  <c r="AW276" i="80"/>
  <c r="BE276" i="80"/>
  <c r="BI276" i="80"/>
  <c r="BM276" i="80"/>
  <c r="BQ276" i="80"/>
  <c r="BU276" i="80"/>
  <c r="BY276" i="80"/>
  <c r="CD276" i="80"/>
  <c r="CK276" i="80"/>
  <c r="CR276" i="80"/>
  <c r="DK276" i="80"/>
  <c r="AT277" i="80"/>
  <c r="BF277" i="80"/>
  <c r="BN277" i="80"/>
  <c r="BR277" i="80"/>
  <c r="BZ277" i="80"/>
  <c r="CS277" i="80"/>
  <c r="EE277" i="80"/>
  <c r="AE278" i="80"/>
  <c r="AY278" i="80"/>
  <c r="BC278" i="80"/>
  <c r="BG278" i="80"/>
  <c r="BK278" i="80"/>
  <c r="BO278" i="80"/>
  <c r="BS278" i="80"/>
  <c r="BW278" i="80"/>
  <c r="CA278" i="80"/>
  <c r="DM278" i="80"/>
  <c r="BH279" i="80"/>
  <c r="BT279" i="80"/>
  <c r="CB279" i="80"/>
  <c r="EC279" i="80"/>
  <c r="AO280" i="80"/>
  <c r="AP280" i="80" s="1"/>
  <c r="AW280" i="80"/>
  <c r="BE280" i="80"/>
  <c r="BI280" i="80"/>
  <c r="BM280" i="80"/>
  <c r="BQ280" i="80"/>
  <c r="BU280" i="80"/>
  <c r="BY280" i="80"/>
  <c r="CD280" i="80"/>
  <c r="CK280" i="80"/>
  <c r="CR280" i="80"/>
  <c r="DK280" i="80"/>
  <c r="AT281" i="80"/>
  <c r="BF281" i="80"/>
  <c r="BN281" i="80"/>
  <c r="BR281" i="80"/>
  <c r="BZ281" i="80"/>
  <c r="CS281" i="80"/>
  <c r="EE281" i="80"/>
  <c r="AE282" i="80"/>
  <c r="AU282" i="80"/>
  <c r="AY282" i="80"/>
  <c r="BC282" i="80"/>
  <c r="BG282" i="80"/>
  <c r="BK282" i="80"/>
  <c r="BO282" i="80"/>
  <c r="BS282" i="80"/>
  <c r="BW282" i="80"/>
  <c r="CA282" i="80"/>
  <c r="DM282" i="80"/>
  <c r="BH283" i="80"/>
  <c r="BT283" i="80"/>
  <c r="CX283" i="80"/>
  <c r="EC283" i="80"/>
  <c r="AO284" i="80"/>
  <c r="AP284" i="80" s="1"/>
  <c r="AW284" i="80"/>
  <c r="BE284" i="80"/>
  <c r="BI284" i="80"/>
  <c r="BM284" i="80"/>
  <c r="BQ284" i="80"/>
  <c r="BU284" i="80"/>
  <c r="BY284" i="80"/>
  <c r="CD284" i="80"/>
  <c r="CK284" i="80"/>
  <c r="CR284" i="80"/>
  <c r="DK284" i="80"/>
  <c r="AT285" i="80"/>
  <c r="BF285" i="80"/>
  <c r="BN285" i="80"/>
  <c r="BR285" i="80"/>
  <c r="BZ285" i="80"/>
  <c r="EE285" i="80"/>
  <c r="AE286" i="80"/>
  <c r="AY286" i="80"/>
  <c r="BC286" i="80"/>
  <c r="BG286" i="80"/>
  <c r="BK286" i="80"/>
  <c r="BO286" i="80"/>
  <c r="BS286" i="80"/>
  <c r="BW286" i="80"/>
  <c r="CA286" i="80"/>
  <c r="DM286" i="80"/>
  <c r="BH287" i="80"/>
  <c r="BT287" i="80"/>
  <c r="CX287" i="80"/>
  <c r="EC287" i="80"/>
  <c r="AO288" i="80"/>
  <c r="AP288" i="80" s="1"/>
  <c r="AW288" i="80"/>
  <c r="BE288" i="80"/>
  <c r="BI288" i="80"/>
  <c r="BM288" i="80"/>
  <c r="BQ288" i="80"/>
  <c r="BU288" i="80"/>
  <c r="BY288" i="80"/>
  <c r="CD288" i="80"/>
  <c r="CK288" i="80"/>
  <c r="CR288" i="80"/>
  <c r="DK288" i="80"/>
  <c r="AT289" i="80"/>
  <c r="BF289" i="80"/>
  <c r="BN289" i="80"/>
  <c r="BR289" i="80"/>
  <c r="BZ289" i="80"/>
  <c r="CS289" i="80"/>
  <c r="EE289" i="80"/>
  <c r="AE290" i="80"/>
  <c r="AU290" i="80"/>
  <c r="AY290" i="80"/>
  <c r="BC290" i="80"/>
  <c r="BG290" i="80"/>
  <c r="BK290" i="80"/>
  <c r="BO290" i="80"/>
  <c r="BS290" i="80"/>
  <c r="BW290" i="80"/>
  <c r="CA290" i="80"/>
  <c r="DM290" i="80"/>
  <c r="BH291" i="80"/>
  <c r="BL291" i="80"/>
  <c r="BT291" i="80"/>
  <c r="BX291" i="80"/>
  <c r="CB291" i="80"/>
  <c r="EC291" i="80"/>
  <c r="AO292" i="80"/>
  <c r="AP292" i="80" s="1"/>
  <c r="AW292" i="80"/>
  <c r="BE292" i="80"/>
  <c r="BI292" i="80"/>
  <c r="BM292" i="80"/>
  <c r="BQ292" i="80"/>
  <c r="BU292" i="80"/>
  <c r="BY292" i="80"/>
  <c r="CD292" i="80"/>
  <c r="CK292" i="80"/>
  <c r="CR292" i="80"/>
  <c r="DK292" i="80"/>
  <c r="AT293" i="80"/>
  <c r="BF293" i="80"/>
  <c r="BN293" i="80"/>
  <c r="BR293" i="80"/>
  <c r="BZ293" i="80"/>
  <c r="EE293" i="80"/>
  <c r="AE294" i="80"/>
  <c r="AU294" i="80"/>
  <c r="AY294" i="80"/>
  <c r="BC294" i="80"/>
  <c r="BG294" i="80"/>
  <c r="BK294" i="80"/>
  <c r="BO294" i="80"/>
  <c r="BS294" i="80"/>
  <c r="BW294" i="80"/>
  <c r="CA294" i="80"/>
  <c r="DM294" i="80"/>
  <c r="BH295" i="80"/>
  <c r="BT295" i="80"/>
  <c r="CB295" i="80"/>
  <c r="CX295" i="80"/>
  <c r="EC295" i="80"/>
  <c r="AO296" i="80"/>
  <c r="AP296" i="80" s="1"/>
  <c r="AW296" i="80"/>
  <c r="BE296" i="80"/>
  <c r="BI296" i="80"/>
  <c r="BM296" i="80"/>
  <c r="BQ296" i="80"/>
  <c r="BU296" i="80"/>
  <c r="BY296" i="80"/>
  <c r="CD296" i="80"/>
  <c r="CK296" i="80"/>
  <c r="CR296" i="80"/>
  <c r="DK296" i="80"/>
  <c r="AT297" i="80"/>
  <c r="AX297" i="80"/>
  <c r="BF297" i="80"/>
  <c r="BN297" i="80"/>
  <c r="BR297" i="80"/>
  <c r="BZ297" i="80"/>
  <c r="CS297" i="80"/>
  <c r="EE297" i="80"/>
  <c r="AE298" i="80"/>
  <c r="AU298" i="80"/>
  <c r="AY298" i="80"/>
  <c r="BC298" i="80"/>
  <c r="BG298" i="80"/>
  <c r="BK298" i="80"/>
  <c r="BO298" i="80"/>
  <c r="BS298" i="80"/>
  <c r="BW298" i="80"/>
  <c r="CA298" i="80"/>
  <c r="DM298" i="80"/>
  <c r="BH299" i="80"/>
  <c r="BT299" i="80"/>
  <c r="BX299" i="80"/>
  <c r="CB299" i="80"/>
  <c r="CX299" i="80"/>
  <c r="EC299" i="80"/>
  <c r="AO300" i="80"/>
  <c r="AP300" i="80" s="1"/>
  <c r="AW300" i="80"/>
  <c r="BE300" i="80"/>
  <c r="BI300" i="80"/>
  <c r="BM300" i="80"/>
  <c r="BQ300" i="80"/>
  <c r="BU300" i="80"/>
  <c r="BY300" i="80"/>
  <c r="CD300" i="80"/>
  <c r="CK300" i="80"/>
  <c r="CR300" i="80"/>
  <c r="DK300" i="80"/>
  <c r="AT301" i="80"/>
  <c r="BF301" i="80"/>
  <c r="BN301" i="80"/>
  <c r="BR301" i="80"/>
  <c r="BZ301" i="80"/>
  <c r="CS301" i="80"/>
  <c r="EE301" i="80"/>
  <c r="AE302" i="80"/>
  <c r="BC302" i="80"/>
  <c r="BG302" i="80"/>
  <c r="BK302" i="80"/>
  <c r="BO302" i="80"/>
  <c r="BS302" i="80"/>
  <c r="BW302" i="80"/>
  <c r="CA302" i="80"/>
  <c r="DM302" i="80"/>
  <c r="BH303" i="80"/>
  <c r="BT303" i="80"/>
  <c r="CX303" i="80"/>
  <c r="EC303" i="80"/>
  <c r="AO304" i="80"/>
  <c r="AP304" i="80" s="1"/>
  <c r="AW304" i="80"/>
  <c r="BE304" i="80"/>
  <c r="BI304" i="80"/>
  <c r="BM304" i="80"/>
  <c r="BQ304" i="80"/>
  <c r="BU304" i="80"/>
  <c r="BY304" i="80"/>
  <c r="CD304" i="80"/>
  <c r="CK304" i="80"/>
  <c r="CR304" i="80"/>
  <c r="DK304" i="80"/>
  <c r="AT305" i="80"/>
  <c r="BF305" i="80"/>
  <c r="BN305" i="80"/>
  <c r="BR305" i="80"/>
  <c r="BZ305" i="80"/>
  <c r="CS305" i="80"/>
  <c r="EE305" i="80"/>
  <c r="AE306" i="80"/>
  <c r="BC306" i="80"/>
  <c r="BG306" i="80"/>
  <c r="BK306" i="80"/>
  <c r="BO306" i="80"/>
  <c r="BS306" i="80"/>
  <c r="BW306" i="80"/>
  <c r="CA306" i="80"/>
  <c r="DM306" i="80"/>
  <c r="BH307" i="80"/>
  <c r="BT307" i="80"/>
  <c r="EC307" i="80"/>
  <c r="AO308" i="80"/>
  <c r="AP308" i="80" s="1"/>
  <c r="AW308" i="80"/>
  <c r="BE308" i="80"/>
  <c r="BI308" i="80"/>
  <c r="BM308" i="80"/>
  <c r="BQ308" i="80"/>
  <c r="BU308" i="80"/>
  <c r="BY308" i="80"/>
  <c r="CD308" i="80"/>
  <c r="CK308" i="80"/>
  <c r="CR308" i="80"/>
  <c r="DK308" i="80"/>
  <c r="AT309" i="80"/>
  <c r="AX309" i="80"/>
  <c r="BF309" i="80"/>
  <c r="BN309" i="80"/>
  <c r="BR309" i="80"/>
  <c r="BZ309" i="80"/>
  <c r="EE309" i="80"/>
  <c r="AE310" i="80"/>
  <c r="AU310" i="80"/>
  <c r="AY310" i="80"/>
  <c r="BC310" i="80"/>
  <c r="BG310" i="80"/>
  <c r="BK310" i="80"/>
  <c r="BO310" i="80"/>
  <c r="BS310" i="80"/>
  <c r="BW310" i="80"/>
  <c r="CA310" i="80"/>
  <c r="DM310" i="80"/>
  <c r="BH311" i="80"/>
  <c r="BL311" i="80"/>
  <c r="BT311" i="80"/>
  <c r="BX311" i="80"/>
  <c r="CB311" i="80"/>
  <c r="CX311" i="80"/>
  <c r="EC311" i="80"/>
  <c r="AO312" i="80"/>
  <c r="AP312" i="80" s="1"/>
  <c r="AW312" i="80"/>
  <c r="BE312" i="80"/>
  <c r="BI312" i="80"/>
  <c r="BM312" i="80"/>
  <c r="BQ312" i="80"/>
  <c r="BU312" i="80"/>
  <c r="BY312" i="80"/>
  <c r="CD312" i="80"/>
  <c r="CK312" i="80"/>
  <c r="CR312" i="80"/>
  <c r="DK312" i="80"/>
  <c r="AT313" i="80"/>
  <c r="BF313" i="80"/>
  <c r="BN313" i="80"/>
  <c r="BR313" i="80"/>
  <c r="BZ313" i="80"/>
  <c r="CS313" i="80"/>
  <c r="EE313" i="80"/>
  <c r="AE314" i="80"/>
  <c r="BC314" i="80"/>
  <c r="BG314" i="80"/>
  <c r="BK314" i="80"/>
  <c r="BO314" i="80"/>
  <c r="BS314" i="80"/>
  <c r="BW314" i="80"/>
  <c r="CA314" i="80"/>
  <c r="DM314" i="80"/>
  <c r="BH315" i="80"/>
  <c r="BT315" i="80"/>
  <c r="EC315" i="80"/>
  <c r="AO316" i="80"/>
  <c r="AP316" i="80" s="1"/>
  <c r="AW316" i="80"/>
  <c r="BE316" i="80"/>
  <c r="BI316" i="80"/>
  <c r="BM316" i="80"/>
  <c r="BQ316" i="80"/>
  <c r="BU316" i="80"/>
  <c r="BY316" i="80"/>
  <c r="CD316" i="80"/>
  <c r="CK316" i="80"/>
  <c r="CR316" i="80"/>
  <c r="DK316" i="80"/>
  <c r="AT317" i="80"/>
  <c r="BF317" i="80"/>
  <c r="BN317" i="80"/>
  <c r="BR317" i="80"/>
  <c r="BZ317" i="80"/>
  <c r="EE317" i="80"/>
  <c r="AE318" i="80"/>
  <c r="AU318" i="80"/>
  <c r="AY318" i="80"/>
  <c r="BC318" i="80"/>
  <c r="BG318" i="80"/>
  <c r="BK318" i="80"/>
  <c r="BO318" i="80"/>
  <c r="BS318" i="80"/>
  <c r="BW318" i="80"/>
  <c r="CA318" i="80"/>
  <c r="DM318" i="80"/>
  <c r="BH319" i="80"/>
  <c r="BL319" i="80"/>
  <c r="BT319" i="80"/>
  <c r="BX319" i="80"/>
  <c r="CB319" i="80"/>
  <c r="CX319" i="80"/>
  <c r="EC319" i="80"/>
  <c r="AO320" i="80"/>
  <c r="AP320" i="80" s="1"/>
  <c r="AW320" i="80"/>
  <c r="BE320" i="80"/>
  <c r="BI320" i="80"/>
  <c r="BM320" i="80"/>
  <c r="BQ320" i="80"/>
  <c r="BU320" i="80"/>
  <c r="BY320" i="80"/>
  <c r="CD320" i="80"/>
  <c r="CK320" i="80"/>
  <c r="CR320" i="80"/>
  <c r="DK320" i="80"/>
  <c r="AT321" i="80"/>
  <c r="BF321" i="80"/>
  <c r="BN321" i="80"/>
  <c r="BR321" i="80"/>
  <c r="BZ321" i="80"/>
  <c r="CS321" i="80"/>
  <c r="EE321" i="80"/>
  <c r="AE322" i="80"/>
  <c r="AU322" i="80"/>
  <c r="AY322" i="80"/>
  <c r="BC322" i="80"/>
  <c r="BG322" i="80"/>
  <c r="BK322" i="80"/>
  <c r="BO322" i="80"/>
  <c r="BS322" i="80"/>
  <c r="BW322" i="80"/>
  <c r="CA322" i="80"/>
  <c r="DM322" i="80"/>
  <c r="AN323" i="80"/>
  <c r="AQ323" i="80" s="1"/>
  <c r="BH323" i="80"/>
  <c r="BL323" i="80"/>
  <c r="BT323" i="80"/>
  <c r="CX323" i="80"/>
  <c r="EC323" i="80"/>
  <c r="AO324" i="80"/>
  <c r="AP324" i="80" s="1"/>
  <c r="AW324" i="80"/>
  <c r="BE324" i="80"/>
  <c r="BI324" i="80"/>
  <c r="BM324" i="80"/>
  <c r="BQ324" i="80"/>
  <c r="BU324" i="80"/>
  <c r="BY324" i="80"/>
  <c r="CD324" i="80"/>
  <c r="CK324" i="80"/>
  <c r="CR324" i="80"/>
  <c r="DK324" i="80"/>
  <c r="AT325" i="80"/>
  <c r="BF325" i="80"/>
  <c r="BN325" i="80"/>
  <c r="BR325" i="80"/>
  <c r="BZ325" i="80"/>
  <c r="EE325" i="80"/>
  <c r="AE326" i="80"/>
  <c r="AU326" i="80"/>
  <c r="AY326" i="80"/>
  <c r="BC326" i="80"/>
  <c r="BG326" i="80"/>
  <c r="BK326" i="80"/>
  <c r="BO326" i="80"/>
  <c r="BS326" i="80"/>
  <c r="BW326" i="80"/>
  <c r="CA326" i="80"/>
  <c r="DM326" i="80"/>
  <c r="AN327" i="80"/>
  <c r="AQ327" i="80" s="1"/>
  <c r="BH327" i="80"/>
  <c r="BL327" i="80"/>
  <c r="BT327" i="80"/>
  <c r="BX327" i="80"/>
  <c r="CB327" i="80"/>
  <c r="CX327" i="80"/>
  <c r="EC327" i="80"/>
  <c r="AO328" i="80"/>
  <c r="AP328" i="80" s="1"/>
  <c r="AW328" i="80"/>
  <c r="BE328" i="80"/>
  <c r="BI328" i="80"/>
  <c r="BM328" i="80"/>
  <c r="BQ328" i="80"/>
  <c r="BU328" i="80"/>
  <c r="BY328" i="80"/>
  <c r="CD328" i="80"/>
  <c r="CK328" i="80"/>
  <c r="CR328" i="80"/>
  <c r="DK328" i="80"/>
  <c r="CR329" i="80"/>
  <c r="CD329" i="80"/>
  <c r="AT329" i="80"/>
  <c r="BO329" i="80"/>
  <c r="BK329" i="80"/>
  <c r="BM329" i="80"/>
  <c r="BR329" i="80"/>
  <c r="EC329" i="80"/>
  <c r="CM330" i="80"/>
  <c r="DN330" i="80"/>
  <c r="DL330" i="80"/>
  <c r="ED330" i="80"/>
  <c r="BI331" i="80"/>
  <c r="BE331" i="80"/>
  <c r="BG331" i="80"/>
  <c r="BC331" i="80"/>
  <c r="BL331" i="80"/>
  <c r="CQ331" i="80"/>
  <c r="CF332" i="80"/>
  <c r="CT332" i="80"/>
  <c r="BG333" i="80"/>
  <c r="BC333" i="80"/>
  <c r="BI333" i="80"/>
  <c r="BE333" i="80"/>
  <c r="BL333" i="80"/>
  <c r="AW334" i="80"/>
  <c r="CX334" i="80"/>
  <c r="CS334" i="80"/>
  <c r="DK334" i="80"/>
  <c r="CR335" i="80"/>
  <c r="CD335" i="80"/>
  <c r="AO335" i="80"/>
  <c r="AP335" i="80" s="1"/>
  <c r="AE335" i="80"/>
  <c r="AN335" i="80"/>
  <c r="AQ335" i="80" s="1"/>
  <c r="BM335" i="80"/>
  <c r="BO335" i="80"/>
  <c r="BK335" i="80"/>
  <c r="BR335" i="80"/>
  <c r="CL335" i="80"/>
  <c r="DO335" i="80"/>
  <c r="DQ335" i="80"/>
  <c r="EC335" i="80"/>
  <c r="AU336" i="80"/>
  <c r="BA336" i="80"/>
  <c r="BB336" i="80" s="1"/>
  <c r="CK336" i="80"/>
  <c r="EE336" i="80"/>
  <c r="EC336" i="80"/>
  <c r="BF337" i="80"/>
  <c r="CA337" i="80"/>
  <c r="BW337" i="80"/>
  <c r="BY337" i="80"/>
  <c r="DM337" i="80"/>
  <c r="DK337" i="80"/>
  <c r="AX338" i="80"/>
  <c r="AT338" i="80"/>
  <c r="AY338" i="80"/>
  <c r="EH338" i="80"/>
  <c r="BI339" i="80"/>
  <c r="BE339" i="80"/>
  <c r="BG339" i="80"/>
  <c r="BC339" i="80"/>
  <c r="BL339" i="80"/>
  <c r="CQ339" i="80"/>
  <c r="DP339" i="80"/>
  <c r="CM340" i="80"/>
  <c r="DL340" i="80"/>
  <c r="DN340" i="80"/>
  <c r="ED340" i="80"/>
  <c r="BS341" i="80"/>
  <c r="BU341" i="80"/>
  <c r="BQ341" i="80"/>
  <c r="BX341" i="80"/>
  <c r="DL341" i="80"/>
  <c r="EF341" i="80"/>
  <c r="ED341" i="80"/>
  <c r="AU342" i="80"/>
  <c r="CK342" i="80"/>
  <c r="CQ343" i="80"/>
  <c r="CM343" i="80"/>
  <c r="CL343" i="80"/>
  <c r="CQ347" i="80"/>
  <c r="CM347" i="80"/>
  <c r="CL347" i="80"/>
  <c r="EF349" i="80"/>
  <c r="EE349" i="80"/>
  <c r="ED349" i="80"/>
  <c r="EC349" i="80"/>
  <c r="EF353" i="80"/>
  <c r="EE353" i="80"/>
  <c r="ED353" i="80"/>
  <c r="EC353" i="80"/>
  <c r="CT355" i="80"/>
  <c r="DL356" i="80"/>
  <c r="DK356" i="80"/>
  <c r="DN356" i="80"/>
  <c r="DM356" i="80"/>
  <c r="DL372" i="80"/>
  <c r="DK372" i="80"/>
  <c r="DN372" i="80"/>
  <c r="DM372" i="80"/>
  <c r="DL380" i="80"/>
  <c r="DK380" i="80"/>
  <c r="DN380" i="80"/>
  <c r="DM380" i="80"/>
  <c r="DL384" i="80"/>
  <c r="DK384" i="80"/>
  <c r="DN384" i="80"/>
  <c r="DM384" i="80"/>
  <c r="EF389" i="80"/>
  <c r="EE389" i="80"/>
  <c r="ED389" i="80"/>
  <c r="EC389" i="80"/>
  <c r="CX391" i="80"/>
  <c r="CT391" i="80"/>
  <c r="CS391" i="80"/>
  <c r="DN394" i="80"/>
  <c r="DM394" i="80"/>
  <c r="DL394" i="80"/>
  <c r="DK394" i="80"/>
  <c r="CQ395" i="80"/>
  <c r="CM395" i="80"/>
  <c r="CL395" i="80"/>
  <c r="ED395" i="80"/>
  <c r="EC395" i="80"/>
  <c r="EF395" i="80"/>
  <c r="EE395" i="80"/>
  <c r="DL404" i="80"/>
  <c r="DK404" i="80"/>
  <c r="DN404" i="80"/>
  <c r="DM404" i="80"/>
  <c r="ED407" i="80"/>
  <c r="EC407" i="80"/>
  <c r="EF407" i="80"/>
  <c r="EE407" i="80"/>
  <c r="DL408" i="80"/>
  <c r="DK408" i="80"/>
  <c r="DN408" i="80"/>
  <c r="DM408" i="80"/>
  <c r="AW195" i="80"/>
  <c r="BA195" i="80"/>
  <c r="BB195" i="80" s="1"/>
  <c r="CD195" i="80"/>
  <c r="CK195" i="80"/>
  <c r="ED195" i="80"/>
  <c r="BF196" i="80"/>
  <c r="BN196" i="80"/>
  <c r="BR196" i="80"/>
  <c r="BZ196" i="80"/>
  <c r="DL196" i="80"/>
  <c r="AU197" i="80"/>
  <c r="EF197" i="80"/>
  <c r="AN198" i="80"/>
  <c r="AQ198" i="80" s="1"/>
  <c r="AZ198" i="80"/>
  <c r="BA198" i="80" s="1"/>
  <c r="BB198" i="80" s="1"/>
  <c r="BH198" i="80"/>
  <c r="BL198" i="80"/>
  <c r="BT198" i="80"/>
  <c r="BX198" i="80"/>
  <c r="CB198" i="80"/>
  <c r="DN198" i="80"/>
  <c r="AW199" i="80"/>
  <c r="CD199" i="80"/>
  <c r="CK199" i="80"/>
  <c r="ED199" i="80"/>
  <c r="BF200" i="80"/>
  <c r="BN200" i="80"/>
  <c r="BR200" i="80"/>
  <c r="BZ200" i="80"/>
  <c r="DL200" i="80"/>
  <c r="AU201" i="80"/>
  <c r="CT201" i="80"/>
  <c r="EF201" i="80"/>
  <c r="AN202" i="80"/>
  <c r="AQ202" i="80" s="1"/>
  <c r="AZ202" i="80"/>
  <c r="BA202" i="80" s="1"/>
  <c r="BB202" i="80" s="1"/>
  <c r="BH202" i="80"/>
  <c r="BL202" i="80"/>
  <c r="BT202" i="80"/>
  <c r="BX202" i="80"/>
  <c r="CB202" i="80"/>
  <c r="DN202" i="80"/>
  <c r="AW203" i="80"/>
  <c r="BA203" i="80"/>
  <c r="BB203" i="80" s="1"/>
  <c r="CD203" i="80"/>
  <c r="CK203" i="80"/>
  <c r="ED203" i="80"/>
  <c r="BF204" i="80"/>
  <c r="BN204" i="80"/>
  <c r="BR204" i="80"/>
  <c r="BZ204" i="80"/>
  <c r="DL204" i="80"/>
  <c r="AU205" i="80"/>
  <c r="EF205" i="80"/>
  <c r="AN206" i="80"/>
  <c r="AQ206" i="80" s="1"/>
  <c r="AZ206" i="80"/>
  <c r="BA206" i="80" s="1"/>
  <c r="BB206" i="80" s="1"/>
  <c r="BH206" i="80"/>
  <c r="BL206" i="80"/>
  <c r="BT206" i="80"/>
  <c r="BX206" i="80"/>
  <c r="CB206" i="80"/>
  <c r="DN206" i="80"/>
  <c r="AW207" i="80"/>
  <c r="CD207" i="80"/>
  <c r="CK207" i="80"/>
  <c r="ED207" i="80"/>
  <c r="BF208" i="80"/>
  <c r="BN208" i="80"/>
  <c r="BR208" i="80"/>
  <c r="BZ208" i="80"/>
  <c r="DL208" i="80"/>
  <c r="AU209" i="80"/>
  <c r="CT209" i="80"/>
  <c r="EF209" i="80"/>
  <c r="AN210" i="80"/>
  <c r="AQ210" i="80" s="1"/>
  <c r="AZ210" i="80"/>
  <c r="BA210" i="80" s="1"/>
  <c r="BB210" i="80" s="1"/>
  <c r="BH210" i="80"/>
  <c r="BL210" i="80"/>
  <c r="BT210" i="80"/>
  <c r="BX210" i="80"/>
  <c r="CB210" i="80"/>
  <c r="DN210" i="80"/>
  <c r="AW211" i="80"/>
  <c r="CD211" i="80"/>
  <c r="CK211" i="80"/>
  <c r="ED211" i="80"/>
  <c r="BF212" i="80"/>
  <c r="BN212" i="80"/>
  <c r="BR212" i="80"/>
  <c r="BZ212" i="80"/>
  <c r="DL212" i="80"/>
  <c r="AU213" i="80"/>
  <c r="EF213" i="80"/>
  <c r="AN214" i="80"/>
  <c r="AQ214" i="80" s="1"/>
  <c r="AZ214" i="80"/>
  <c r="BA214" i="80" s="1"/>
  <c r="BB214" i="80" s="1"/>
  <c r="BH214" i="80"/>
  <c r="BL214" i="80"/>
  <c r="BT214" i="80"/>
  <c r="BX214" i="80"/>
  <c r="CB214" i="80"/>
  <c r="DN214" i="80"/>
  <c r="AW215" i="80"/>
  <c r="CD215" i="80"/>
  <c r="CK215" i="80"/>
  <c r="ED215" i="80"/>
  <c r="BF216" i="80"/>
  <c r="BN216" i="80"/>
  <c r="BR216" i="80"/>
  <c r="BZ216" i="80"/>
  <c r="DL216" i="80"/>
  <c r="AU217" i="80"/>
  <c r="CT217" i="80"/>
  <c r="EF217" i="80"/>
  <c r="AN218" i="80"/>
  <c r="AQ218" i="80" s="1"/>
  <c r="AZ218" i="80"/>
  <c r="BA218" i="80" s="1"/>
  <c r="BB218" i="80" s="1"/>
  <c r="BH218" i="80"/>
  <c r="BL218" i="80"/>
  <c r="BT218" i="80"/>
  <c r="BX218" i="80"/>
  <c r="CB218" i="80"/>
  <c r="DN218" i="80"/>
  <c r="AW219" i="80"/>
  <c r="CD219" i="80"/>
  <c r="CK219" i="80"/>
  <c r="ED219" i="80"/>
  <c r="BF220" i="80"/>
  <c r="BN220" i="80"/>
  <c r="BR220" i="80"/>
  <c r="BZ220" i="80"/>
  <c r="DL220" i="80"/>
  <c r="AU221" i="80"/>
  <c r="CT221" i="80"/>
  <c r="EF221" i="80"/>
  <c r="AN222" i="80"/>
  <c r="AQ222" i="80" s="1"/>
  <c r="AZ222" i="80"/>
  <c r="BA222" i="80" s="1"/>
  <c r="BB222" i="80" s="1"/>
  <c r="BH222" i="80"/>
  <c r="BL222" i="80"/>
  <c r="BT222" i="80"/>
  <c r="BX222" i="80"/>
  <c r="CB222" i="80"/>
  <c r="DN222" i="80"/>
  <c r="AW223" i="80"/>
  <c r="CD223" i="80"/>
  <c r="CK223" i="80"/>
  <c r="ED223" i="80"/>
  <c r="BF224" i="80"/>
  <c r="BN224" i="80"/>
  <c r="BR224" i="80"/>
  <c r="BZ224" i="80"/>
  <c r="DL224" i="80"/>
  <c r="AU225" i="80"/>
  <c r="CT225" i="80"/>
  <c r="EF225" i="80"/>
  <c r="AN226" i="80"/>
  <c r="AQ226" i="80" s="1"/>
  <c r="AZ226" i="80"/>
  <c r="BA226" i="80" s="1"/>
  <c r="BB226" i="80" s="1"/>
  <c r="BH226" i="80"/>
  <c r="BL226" i="80"/>
  <c r="BT226" i="80"/>
  <c r="BX226" i="80"/>
  <c r="CB226" i="80"/>
  <c r="DN226" i="80"/>
  <c r="AW227" i="80"/>
  <c r="BA227" i="80"/>
  <c r="BB227" i="80" s="1"/>
  <c r="CD227" i="80"/>
  <c r="CK227" i="80"/>
  <c r="ED227" i="80"/>
  <c r="BF228" i="80"/>
  <c r="BN228" i="80"/>
  <c r="BR228" i="80"/>
  <c r="BZ228" i="80"/>
  <c r="DL228" i="80"/>
  <c r="AU229" i="80"/>
  <c r="CT229" i="80"/>
  <c r="EF229" i="80"/>
  <c r="AN230" i="80"/>
  <c r="AQ230" i="80" s="1"/>
  <c r="AZ230" i="80"/>
  <c r="BA230" i="80" s="1"/>
  <c r="BB230" i="80" s="1"/>
  <c r="BH230" i="80"/>
  <c r="BL230" i="80"/>
  <c r="BT230" i="80"/>
  <c r="BX230" i="80"/>
  <c r="CB230" i="80"/>
  <c r="DN230" i="80"/>
  <c r="AW231" i="80"/>
  <c r="BA231" i="80"/>
  <c r="BB231" i="80" s="1"/>
  <c r="CD231" i="80"/>
  <c r="CK231" i="80"/>
  <c r="ED231" i="80"/>
  <c r="BF232" i="80"/>
  <c r="BN232" i="80"/>
  <c r="BR232" i="80"/>
  <c r="BZ232" i="80"/>
  <c r="DL232" i="80"/>
  <c r="AU233" i="80"/>
  <c r="EF233" i="80"/>
  <c r="AN234" i="80"/>
  <c r="AQ234" i="80" s="1"/>
  <c r="AZ234" i="80"/>
  <c r="BA234" i="80" s="1"/>
  <c r="BB234" i="80" s="1"/>
  <c r="BH234" i="80"/>
  <c r="BL234" i="80"/>
  <c r="BT234" i="80"/>
  <c r="BX234" i="80"/>
  <c r="CB234" i="80"/>
  <c r="DN234" i="80"/>
  <c r="AW235" i="80"/>
  <c r="CD235" i="80"/>
  <c r="CK235" i="80"/>
  <c r="ED235" i="80"/>
  <c r="BF236" i="80"/>
  <c r="BN236" i="80"/>
  <c r="BR236" i="80"/>
  <c r="BZ236" i="80"/>
  <c r="DL236" i="80"/>
  <c r="AU237" i="80"/>
  <c r="CT237" i="80"/>
  <c r="EF237" i="80"/>
  <c r="AN238" i="80"/>
  <c r="AQ238" i="80" s="1"/>
  <c r="AZ238" i="80"/>
  <c r="BA238" i="80" s="1"/>
  <c r="BB238" i="80" s="1"/>
  <c r="BH238" i="80"/>
  <c r="BL238" i="80"/>
  <c r="BT238" i="80"/>
  <c r="BX238" i="80"/>
  <c r="CB238" i="80"/>
  <c r="DN238" i="80"/>
  <c r="AW239" i="80"/>
  <c r="CD239" i="80"/>
  <c r="CK239" i="80"/>
  <c r="ED239" i="80"/>
  <c r="BF240" i="80"/>
  <c r="BN240" i="80"/>
  <c r="BR240" i="80"/>
  <c r="BZ240" i="80"/>
  <c r="DL240" i="80"/>
  <c r="AU241" i="80"/>
  <c r="CT241" i="80"/>
  <c r="EF241" i="80"/>
  <c r="AZ242" i="80"/>
  <c r="BA242" i="80" s="1"/>
  <c r="BB242" i="80" s="1"/>
  <c r="BH242" i="80"/>
  <c r="BT242" i="80"/>
  <c r="CB242" i="80"/>
  <c r="DN242" i="80"/>
  <c r="AW243" i="80"/>
  <c r="CD243" i="80"/>
  <c r="CK243" i="80"/>
  <c r="ED243" i="80"/>
  <c r="BF244" i="80"/>
  <c r="BN244" i="80"/>
  <c r="BR244" i="80"/>
  <c r="BZ244" i="80"/>
  <c r="DL244" i="80"/>
  <c r="EF245" i="80"/>
  <c r="AZ246" i="80"/>
  <c r="BA246" i="80" s="1"/>
  <c r="BB246" i="80" s="1"/>
  <c r="BH246" i="80"/>
  <c r="BT246" i="80"/>
  <c r="DN246" i="80"/>
  <c r="AW247" i="80"/>
  <c r="CD247" i="80"/>
  <c r="CK247" i="80"/>
  <c r="ED247" i="80"/>
  <c r="BN248" i="80"/>
  <c r="BZ248" i="80"/>
  <c r="EF249" i="80"/>
  <c r="BH250" i="80"/>
  <c r="BT250" i="80"/>
  <c r="DN250" i="80"/>
  <c r="AW251" i="80"/>
  <c r="CD251" i="80"/>
  <c r="CK251" i="80"/>
  <c r="BN252" i="80"/>
  <c r="BZ252" i="80"/>
  <c r="EF253" i="80"/>
  <c r="BH254" i="80"/>
  <c r="BT254" i="80"/>
  <c r="DN254" i="80"/>
  <c r="AW255" i="80"/>
  <c r="CD255" i="80"/>
  <c r="CK255" i="80"/>
  <c r="ED255" i="80"/>
  <c r="BF256" i="80"/>
  <c r="BN256" i="80"/>
  <c r="BR256" i="80"/>
  <c r="BZ256" i="80"/>
  <c r="DL256" i="80"/>
  <c r="EF257" i="80"/>
  <c r="BH258" i="80"/>
  <c r="BT258" i="80"/>
  <c r="DN258" i="80"/>
  <c r="AW259" i="80"/>
  <c r="CD259" i="80"/>
  <c r="CK259" i="80"/>
  <c r="BN260" i="80"/>
  <c r="BZ260" i="80"/>
  <c r="EF261" i="80"/>
  <c r="AZ262" i="80"/>
  <c r="BA262" i="80" s="1"/>
  <c r="BB262" i="80" s="1"/>
  <c r="BH262" i="80"/>
  <c r="BT262" i="80"/>
  <c r="DN262" i="80"/>
  <c r="AW263" i="80"/>
  <c r="CD263" i="80"/>
  <c r="CK263" i="80"/>
  <c r="BN264" i="80"/>
  <c r="BZ264" i="80"/>
  <c r="EF265" i="80"/>
  <c r="BH266" i="80"/>
  <c r="BT266" i="80"/>
  <c r="DN266" i="80"/>
  <c r="AW267" i="80"/>
  <c r="BA267" i="80"/>
  <c r="BB267" i="80" s="1"/>
  <c r="CD267" i="80"/>
  <c r="CK267" i="80"/>
  <c r="BN268" i="80"/>
  <c r="BZ268" i="80"/>
  <c r="EF269" i="80"/>
  <c r="BH270" i="80"/>
  <c r="BT270" i="80"/>
  <c r="DN270" i="80"/>
  <c r="AW271" i="80"/>
  <c r="CD271" i="80"/>
  <c r="CK271" i="80"/>
  <c r="BN272" i="80"/>
  <c r="BZ272" i="80"/>
  <c r="EF273" i="80"/>
  <c r="BH274" i="80"/>
  <c r="BT274" i="80"/>
  <c r="DN274" i="80"/>
  <c r="AW275" i="80"/>
  <c r="CD275" i="80"/>
  <c r="CK275" i="80"/>
  <c r="BN276" i="80"/>
  <c r="BZ276" i="80"/>
  <c r="EF277" i="80"/>
  <c r="BH278" i="80"/>
  <c r="BT278" i="80"/>
  <c r="DN278" i="80"/>
  <c r="AW279" i="80"/>
  <c r="CD279" i="80"/>
  <c r="CK279" i="80"/>
  <c r="BN280" i="80"/>
  <c r="BZ280" i="80"/>
  <c r="EF281" i="80"/>
  <c r="BH282" i="80"/>
  <c r="BT282" i="80"/>
  <c r="DN282" i="80"/>
  <c r="AW283" i="80"/>
  <c r="CD283" i="80"/>
  <c r="CK283" i="80"/>
  <c r="BN284" i="80"/>
  <c r="BZ284" i="80"/>
  <c r="DL284" i="80"/>
  <c r="EF285" i="80"/>
  <c r="AZ286" i="80"/>
  <c r="BA286" i="80" s="1"/>
  <c r="BB286" i="80" s="1"/>
  <c r="BH286" i="80"/>
  <c r="BT286" i="80"/>
  <c r="DN286" i="80"/>
  <c r="AW287" i="80"/>
  <c r="CD287" i="80"/>
  <c r="CK287" i="80"/>
  <c r="ED287" i="80"/>
  <c r="BN288" i="80"/>
  <c r="BZ288" i="80"/>
  <c r="DL288" i="80"/>
  <c r="EF289" i="80"/>
  <c r="AZ290" i="80"/>
  <c r="BA290" i="80" s="1"/>
  <c r="BB290" i="80" s="1"/>
  <c r="BH290" i="80"/>
  <c r="BT290" i="80"/>
  <c r="DN290" i="80"/>
  <c r="AW291" i="80"/>
  <c r="CD291" i="80"/>
  <c r="CK291" i="80"/>
  <c r="ED291" i="80"/>
  <c r="BN292" i="80"/>
  <c r="BZ292" i="80"/>
  <c r="DL292" i="80"/>
  <c r="EF293" i="80"/>
  <c r="AZ294" i="80"/>
  <c r="BA294" i="80" s="1"/>
  <c r="BB294" i="80" s="1"/>
  <c r="BH294" i="80"/>
  <c r="BT294" i="80"/>
  <c r="DN294" i="80"/>
  <c r="AW295" i="80"/>
  <c r="CD295" i="80"/>
  <c r="CK295" i="80"/>
  <c r="ED295" i="80"/>
  <c r="BF296" i="80"/>
  <c r="BN296" i="80"/>
  <c r="BR296" i="80"/>
  <c r="BZ296" i="80"/>
  <c r="DL296" i="80"/>
  <c r="EF297" i="80"/>
  <c r="AZ298" i="80"/>
  <c r="BA298" i="80" s="1"/>
  <c r="BB298" i="80" s="1"/>
  <c r="BH298" i="80"/>
  <c r="BT298" i="80"/>
  <c r="DN298" i="80"/>
  <c r="AW299" i="80"/>
  <c r="CD299" i="80"/>
  <c r="CK299" i="80"/>
  <c r="ED299" i="80"/>
  <c r="BF300" i="80"/>
  <c r="BN300" i="80"/>
  <c r="BR300" i="80"/>
  <c r="BZ300" i="80"/>
  <c r="DL300" i="80"/>
  <c r="EF301" i="80"/>
  <c r="AZ302" i="80"/>
  <c r="BA302" i="80" s="1"/>
  <c r="BB302" i="80" s="1"/>
  <c r="BH302" i="80"/>
  <c r="BT302" i="80"/>
  <c r="DN302" i="80"/>
  <c r="AW303" i="80"/>
  <c r="CD303" i="80"/>
  <c r="CK303" i="80"/>
  <c r="ED303" i="80"/>
  <c r="BF304" i="80"/>
  <c r="BN304" i="80"/>
  <c r="BR304" i="80"/>
  <c r="BZ304" i="80"/>
  <c r="DL304" i="80"/>
  <c r="EF305" i="80"/>
  <c r="AZ306" i="80"/>
  <c r="BA306" i="80" s="1"/>
  <c r="BB306" i="80" s="1"/>
  <c r="BH306" i="80"/>
  <c r="BT306" i="80"/>
  <c r="DN306" i="80"/>
  <c r="AW307" i="80"/>
  <c r="CD307" i="80"/>
  <c r="CK307" i="80"/>
  <c r="ED307" i="80"/>
  <c r="BF308" i="80"/>
  <c r="BN308" i="80"/>
  <c r="BR308" i="80"/>
  <c r="BZ308" i="80"/>
  <c r="DL308" i="80"/>
  <c r="EF309" i="80"/>
  <c r="AZ310" i="80"/>
  <c r="BA310" i="80" s="1"/>
  <c r="BB310" i="80" s="1"/>
  <c r="BH310" i="80"/>
  <c r="BT310" i="80"/>
  <c r="DN310" i="80"/>
  <c r="AW311" i="80"/>
  <c r="CD311" i="80"/>
  <c r="CK311" i="80"/>
  <c r="ED311" i="80"/>
  <c r="BF312" i="80"/>
  <c r="BN312" i="80"/>
  <c r="BR312" i="80"/>
  <c r="BZ312" i="80"/>
  <c r="DL312" i="80"/>
  <c r="EF313" i="80"/>
  <c r="BH314" i="80"/>
  <c r="BT314" i="80"/>
  <c r="DN314" i="80"/>
  <c r="AW315" i="80"/>
  <c r="CD315" i="80"/>
  <c r="CK315" i="80"/>
  <c r="ED315" i="80"/>
  <c r="BN316" i="80"/>
  <c r="BZ316" i="80"/>
  <c r="EF317" i="80"/>
  <c r="BH318" i="80"/>
  <c r="BT318" i="80"/>
  <c r="DN318" i="80"/>
  <c r="AW319" i="80"/>
  <c r="CD319" i="80"/>
  <c r="CK319" i="80"/>
  <c r="BF320" i="80"/>
  <c r="BN320" i="80"/>
  <c r="BR320" i="80"/>
  <c r="BZ320" i="80"/>
  <c r="DL320" i="80"/>
  <c r="EF321" i="80"/>
  <c r="BH322" i="80"/>
  <c r="BT322" i="80"/>
  <c r="DN322" i="80"/>
  <c r="AW323" i="80"/>
  <c r="CD323" i="80"/>
  <c r="CK323" i="80"/>
  <c r="BN324" i="80"/>
  <c r="BZ324" i="80"/>
  <c r="EF325" i="80"/>
  <c r="BH326" i="80"/>
  <c r="BT326" i="80"/>
  <c r="DN326" i="80"/>
  <c r="AW327" i="80"/>
  <c r="CD327" i="80"/>
  <c r="CK327" i="80"/>
  <c r="BN328" i="80"/>
  <c r="BZ328" i="80"/>
  <c r="BG329" i="80"/>
  <c r="BC329" i="80"/>
  <c r="BI329" i="80"/>
  <c r="BE329" i="80"/>
  <c r="CJ330" i="80"/>
  <c r="CE330" i="80"/>
  <c r="CX330" i="80"/>
  <c r="CS330" i="80"/>
  <c r="EG330" i="80"/>
  <c r="EI330" i="80"/>
  <c r="CR331" i="80"/>
  <c r="CD331" i="80"/>
  <c r="AO331" i="80"/>
  <c r="AP331" i="80" s="1"/>
  <c r="AE331" i="80"/>
  <c r="AN331" i="80"/>
  <c r="AQ331" i="80" s="1"/>
  <c r="BY331" i="80"/>
  <c r="CA331" i="80"/>
  <c r="BW331" i="80"/>
  <c r="DK331" i="80"/>
  <c r="DM331" i="80"/>
  <c r="EE332" i="80"/>
  <c r="EC332" i="80"/>
  <c r="CA333" i="80"/>
  <c r="BW333" i="80"/>
  <c r="BY333" i="80"/>
  <c r="DM333" i="80"/>
  <c r="DK333" i="80"/>
  <c r="AX334" i="80"/>
  <c r="AT334" i="80"/>
  <c r="AY334" i="80"/>
  <c r="BI335" i="80"/>
  <c r="BE335" i="80"/>
  <c r="BG335" i="80"/>
  <c r="BC335" i="80"/>
  <c r="CQ335" i="80"/>
  <c r="DL336" i="80"/>
  <c r="DN336" i="80"/>
  <c r="BH337" i="80"/>
  <c r="BS337" i="80"/>
  <c r="BU337" i="80"/>
  <c r="BQ337" i="80"/>
  <c r="EF337" i="80"/>
  <c r="ED337" i="80"/>
  <c r="CQ338" i="80"/>
  <c r="CL338" i="80"/>
  <c r="EC338" i="80"/>
  <c r="EE338" i="80"/>
  <c r="BN339" i="80"/>
  <c r="BY339" i="80"/>
  <c r="CA339" i="80"/>
  <c r="BW339" i="80"/>
  <c r="DK339" i="80"/>
  <c r="DM339" i="80"/>
  <c r="CS340" i="80"/>
  <c r="EF340" i="80"/>
  <c r="AE341" i="80"/>
  <c r="CR341" i="80"/>
  <c r="CD341" i="80"/>
  <c r="AO341" i="80"/>
  <c r="AP341" i="80" s="1"/>
  <c r="AN341" i="80"/>
  <c r="AQ341" i="80" s="1"/>
  <c r="BO341" i="80"/>
  <c r="BK341" i="80"/>
  <c r="BM341" i="80"/>
  <c r="BZ341" i="80"/>
  <c r="DN341" i="80"/>
  <c r="EC341" i="80"/>
  <c r="DN342" i="80"/>
  <c r="DL342" i="80"/>
  <c r="DN346" i="80"/>
  <c r="DM346" i="80"/>
  <c r="DL346" i="80"/>
  <c r="DK346" i="80"/>
  <c r="ED347" i="80"/>
  <c r="EC347" i="80"/>
  <c r="EF347" i="80"/>
  <c r="EE347" i="80"/>
  <c r="DL348" i="80"/>
  <c r="DK348" i="80"/>
  <c r="DN348" i="80"/>
  <c r="DM348" i="80"/>
  <c r="CX351" i="80"/>
  <c r="CT351" i="80"/>
  <c r="CS351" i="80"/>
  <c r="DL352" i="80"/>
  <c r="DK352" i="80"/>
  <c r="DN352" i="80"/>
  <c r="DM352" i="80"/>
  <c r="ED355" i="80"/>
  <c r="EC355" i="80"/>
  <c r="EF355" i="80"/>
  <c r="EE355" i="80"/>
  <c r="DN358" i="80"/>
  <c r="DM358" i="80"/>
  <c r="DL358" i="80"/>
  <c r="DK358" i="80"/>
  <c r="CQ359" i="80"/>
  <c r="CM359" i="80"/>
  <c r="CL359" i="80"/>
  <c r="ED359" i="80"/>
  <c r="EC359" i="80"/>
  <c r="EF359" i="80"/>
  <c r="EE359" i="80"/>
  <c r="DN362" i="80"/>
  <c r="DM362" i="80"/>
  <c r="DL362" i="80"/>
  <c r="DK362" i="80"/>
  <c r="ED363" i="80"/>
  <c r="EC363" i="80"/>
  <c r="EF363" i="80"/>
  <c r="EE363" i="80"/>
  <c r="EF365" i="80"/>
  <c r="EE365" i="80"/>
  <c r="ED365" i="80"/>
  <c r="EC365" i="80"/>
  <c r="ED367" i="80"/>
  <c r="EC367" i="80"/>
  <c r="EF367" i="80"/>
  <c r="EE367" i="80"/>
  <c r="EF369" i="80"/>
  <c r="EE369" i="80"/>
  <c r="ED369" i="80"/>
  <c r="EC369" i="80"/>
  <c r="CX371" i="80"/>
  <c r="CT371" i="80"/>
  <c r="CS371" i="80"/>
  <c r="EF373" i="80"/>
  <c r="EE373" i="80"/>
  <c r="ED373" i="80"/>
  <c r="EC373" i="80"/>
  <c r="CX375" i="80"/>
  <c r="EF377" i="80"/>
  <c r="EE377" i="80"/>
  <c r="ED377" i="80"/>
  <c r="EC377" i="80"/>
  <c r="CX379" i="80"/>
  <c r="CT379" i="80"/>
  <c r="CS379" i="80"/>
  <c r="DN382" i="80"/>
  <c r="DM382" i="80"/>
  <c r="DL382" i="80"/>
  <c r="DK382" i="80"/>
  <c r="CL383" i="80"/>
  <c r="ED383" i="80"/>
  <c r="EC383" i="80"/>
  <c r="EF383" i="80"/>
  <c r="EE383" i="80"/>
  <c r="DL388" i="80"/>
  <c r="DK388" i="80"/>
  <c r="DN388" i="80"/>
  <c r="DM388" i="80"/>
  <c r="EF397" i="80"/>
  <c r="EE397" i="80"/>
  <c r="ED397" i="80"/>
  <c r="EC397" i="80"/>
  <c r="DN398" i="80"/>
  <c r="DM398" i="80"/>
  <c r="DL398" i="80"/>
  <c r="DK398" i="80"/>
  <c r="CQ399" i="80"/>
  <c r="CM399" i="80"/>
  <c r="CL399" i="80"/>
  <c r="ED399" i="80"/>
  <c r="EC399" i="80"/>
  <c r="EF399" i="80"/>
  <c r="EE399" i="80"/>
  <c r="EF401" i="80"/>
  <c r="EE401" i="80"/>
  <c r="ED401" i="80"/>
  <c r="EC401" i="80"/>
  <c r="CX403" i="80"/>
  <c r="CT403" i="80"/>
  <c r="CS403" i="80"/>
  <c r="CT407" i="80"/>
  <c r="EG410" i="80"/>
  <c r="EI410" i="80"/>
  <c r="EH410" i="80"/>
  <c r="AU176" i="80"/>
  <c r="AN177" i="80"/>
  <c r="AQ177" i="80" s="1"/>
  <c r="BX177" i="80"/>
  <c r="AW178" i="80"/>
  <c r="AU180" i="80"/>
  <c r="AN181" i="80"/>
  <c r="AQ181" i="80" s="1"/>
  <c r="BX181" i="80"/>
  <c r="AW182" i="80"/>
  <c r="AU184" i="80"/>
  <c r="AN185" i="80"/>
  <c r="AQ185" i="80" s="1"/>
  <c r="BX185" i="80"/>
  <c r="AW186" i="80"/>
  <c r="AU188" i="80"/>
  <c r="BX189" i="80"/>
  <c r="AW190" i="80"/>
  <c r="AU192" i="80"/>
  <c r="AN193" i="80"/>
  <c r="AQ193" i="80" s="1"/>
  <c r="BX193" i="80"/>
  <c r="AW194" i="80"/>
  <c r="AT195" i="80"/>
  <c r="AU196" i="80"/>
  <c r="BC196" i="80"/>
  <c r="BK196" i="80"/>
  <c r="BW196" i="80"/>
  <c r="AN197" i="80"/>
  <c r="AQ197" i="80" s="1"/>
  <c r="BX197" i="80"/>
  <c r="AO198" i="80"/>
  <c r="AP198" i="80" s="1"/>
  <c r="AW198" i="80"/>
  <c r="BE198" i="80"/>
  <c r="BQ198" i="80"/>
  <c r="CD198" i="80"/>
  <c r="AT199" i="80"/>
  <c r="AU200" i="80"/>
  <c r="BC200" i="80"/>
  <c r="BK200" i="80"/>
  <c r="BW200" i="80"/>
  <c r="AN201" i="80"/>
  <c r="AQ201" i="80" s="1"/>
  <c r="BX201" i="80"/>
  <c r="AO202" i="80"/>
  <c r="AP202" i="80" s="1"/>
  <c r="AW202" i="80"/>
  <c r="BE202" i="80"/>
  <c r="BQ202" i="80"/>
  <c r="CD202" i="80"/>
  <c r="AT203" i="80"/>
  <c r="AU204" i="80"/>
  <c r="BC204" i="80"/>
  <c r="BK204" i="80"/>
  <c r="BW204" i="80"/>
  <c r="BX205" i="80"/>
  <c r="AO206" i="80"/>
  <c r="AP206" i="80" s="1"/>
  <c r="AW206" i="80"/>
  <c r="BE206" i="80"/>
  <c r="BQ206" i="80"/>
  <c r="CD206" i="80"/>
  <c r="AT207" i="80"/>
  <c r="AU208" i="80"/>
  <c r="BC208" i="80"/>
  <c r="BK208" i="80"/>
  <c r="BW208" i="80"/>
  <c r="AN209" i="80"/>
  <c r="AQ209" i="80" s="1"/>
  <c r="BX209" i="80"/>
  <c r="AO210" i="80"/>
  <c r="AP210" i="80" s="1"/>
  <c r="AW210" i="80"/>
  <c r="BE210" i="80"/>
  <c r="BQ210" i="80"/>
  <c r="CD210" i="80"/>
  <c r="AT211" i="80"/>
  <c r="AU212" i="80"/>
  <c r="BC212" i="80"/>
  <c r="BK212" i="80"/>
  <c r="BW212" i="80"/>
  <c r="AN213" i="80"/>
  <c r="AQ213" i="80" s="1"/>
  <c r="BX213" i="80"/>
  <c r="AO214" i="80"/>
  <c r="AP214" i="80" s="1"/>
  <c r="AW214" i="80"/>
  <c r="BE214" i="80"/>
  <c r="BQ214" i="80"/>
  <c r="CD214" i="80"/>
  <c r="AT215" i="80"/>
  <c r="AU216" i="80"/>
  <c r="BC216" i="80"/>
  <c r="BK216" i="80"/>
  <c r="BW216" i="80"/>
  <c r="AN217" i="80"/>
  <c r="AQ217" i="80" s="1"/>
  <c r="BX217" i="80"/>
  <c r="AO218" i="80"/>
  <c r="AP218" i="80" s="1"/>
  <c r="AW218" i="80"/>
  <c r="BE218" i="80"/>
  <c r="BQ218" i="80"/>
  <c r="CD218" i="80"/>
  <c r="AT219" i="80"/>
  <c r="AU220" i="80"/>
  <c r="BC220" i="80"/>
  <c r="BK220" i="80"/>
  <c r="BW220" i="80"/>
  <c r="AN221" i="80"/>
  <c r="AQ221" i="80" s="1"/>
  <c r="BX221" i="80"/>
  <c r="AO222" i="80"/>
  <c r="AP222" i="80" s="1"/>
  <c r="AW222" i="80"/>
  <c r="BE222" i="80"/>
  <c r="BQ222" i="80"/>
  <c r="CD222" i="80"/>
  <c r="AT223" i="80"/>
  <c r="AU224" i="80"/>
  <c r="BC224" i="80"/>
  <c r="BK224" i="80"/>
  <c r="BW224" i="80"/>
  <c r="AN225" i="80"/>
  <c r="AQ225" i="80" s="1"/>
  <c r="BX225" i="80"/>
  <c r="AO226" i="80"/>
  <c r="AP226" i="80" s="1"/>
  <c r="AW226" i="80"/>
  <c r="BE226" i="80"/>
  <c r="BQ226" i="80"/>
  <c r="CD226" i="80"/>
  <c r="AT227" i="80"/>
  <c r="AU228" i="80"/>
  <c r="BC228" i="80"/>
  <c r="BK228" i="80"/>
  <c r="BW228" i="80"/>
  <c r="AN229" i="80"/>
  <c r="AQ229" i="80" s="1"/>
  <c r="BX229" i="80"/>
  <c r="AO230" i="80"/>
  <c r="AP230" i="80" s="1"/>
  <c r="AW230" i="80"/>
  <c r="BE230" i="80"/>
  <c r="BQ230" i="80"/>
  <c r="CD230" i="80"/>
  <c r="AT231" i="80"/>
  <c r="AU232" i="80"/>
  <c r="BC232" i="80"/>
  <c r="BK232" i="80"/>
  <c r="BW232" i="80"/>
  <c r="AO234" i="80"/>
  <c r="AP234" i="80" s="1"/>
  <c r="AW234" i="80"/>
  <c r="BE234" i="80"/>
  <c r="BQ234" i="80"/>
  <c r="CD234" i="80"/>
  <c r="AT235" i="80"/>
  <c r="AU236" i="80"/>
  <c r="BC236" i="80"/>
  <c r="BK236" i="80"/>
  <c r="BW236" i="80"/>
  <c r="AN237" i="80"/>
  <c r="AQ237" i="80" s="1"/>
  <c r="BX237" i="80"/>
  <c r="AO238" i="80"/>
  <c r="AP238" i="80" s="1"/>
  <c r="AW238" i="80"/>
  <c r="BE238" i="80"/>
  <c r="BQ238" i="80"/>
  <c r="CD238" i="80"/>
  <c r="AT239" i="80"/>
  <c r="AU240" i="80"/>
  <c r="BC240" i="80"/>
  <c r="BK240" i="80"/>
  <c r="BW240" i="80"/>
  <c r="AN241" i="80"/>
  <c r="AQ241" i="80" s="1"/>
  <c r="BX241" i="80"/>
  <c r="AO242" i="80"/>
  <c r="AP242" i="80" s="1"/>
  <c r="AW242" i="80"/>
  <c r="BE242" i="80"/>
  <c r="BQ242" i="80"/>
  <c r="CD242" i="80"/>
  <c r="AT243" i="80"/>
  <c r="AU244" i="80"/>
  <c r="BC244" i="80"/>
  <c r="BK244" i="80"/>
  <c r="BW244" i="80"/>
  <c r="AO246" i="80"/>
  <c r="AP246" i="80" s="1"/>
  <c r="AW246" i="80"/>
  <c r="BE246" i="80"/>
  <c r="BQ246" i="80"/>
  <c r="CD246" i="80"/>
  <c r="AT247" i="80"/>
  <c r="AU248" i="80"/>
  <c r="BC248" i="80"/>
  <c r="BK248" i="80"/>
  <c r="BW248" i="80"/>
  <c r="AN249" i="80"/>
  <c r="AQ249" i="80" s="1"/>
  <c r="BX249" i="80"/>
  <c r="AO250" i="80"/>
  <c r="AP250" i="80" s="1"/>
  <c r="AW250" i="80"/>
  <c r="BE250" i="80"/>
  <c r="BQ250" i="80"/>
  <c r="CD250" i="80"/>
  <c r="AT251" i="80"/>
  <c r="AU252" i="80"/>
  <c r="BC252" i="80"/>
  <c r="BK252" i="80"/>
  <c r="BW252" i="80"/>
  <c r="AN253" i="80"/>
  <c r="AQ253" i="80" s="1"/>
  <c r="BX253" i="80"/>
  <c r="AO254" i="80"/>
  <c r="AP254" i="80" s="1"/>
  <c r="AW254" i="80"/>
  <c r="BE254" i="80"/>
  <c r="BQ254" i="80"/>
  <c r="CD254" i="80"/>
  <c r="AT255" i="80"/>
  <c r="AU256" i="80"/>
  <c r="BC256" i="80"/>
  <c r="BK256" i="80"/>
  <c r="BW256" i="80"/>
  <c r="AN257" i="80"/>
  <c r="AQ257" i="80" s="1"/>
  <c r="AO258" i="80"/>
  <c r="AP258" i="80" s="1"/>
  <c r="AW258" i="80"/>
  <c r="BE258" i="80"/>
  <c r="BQ258" i="80"/>
  <c r="CD258" i="80"/>
  <c r="AT259" i="80"/>
  <c r="AU260" i="80"/>
  <c r="BC260" i="80"/>
  <c r="BK260" i="80"/>
  <c r="BW260" i="80"/>
  <c r="AN261" i="80"/>
  <c r="AQ261" i="80" s="1"/>
  <c r="BX261" i="80"/>
  <c r="AO262" i="80"/>
  <c r="AP262" i="80" s="1"/>
  <c r="AW262" i="80"/>
  <c r="BE262" i="80"/>
  <c r="BQ262" i="80"/>
  <c r="CD262" i="80"/>
  <c r="AT263" i="80"/>
  <c r="AU264" i="80"/>
  <c r="BC264" i="80"/>
  <c r="BK264" i="80"/>
  <c r="BW264" i="80"/>
  <c r="AN265" i="80"/>
  <c r="AQ265" i="80" s="1"/>
  <c r="BX265" i="80"/>
  <c r="AO266" i="80"/>
  <c r="AP266" i="80" s="1"/>
  <c r="AW266" i="80"/>
  <c r="BE266" i="80"/>
  <c r="BQ266" i="80"/>
  <c r="CD266" i="80"/>
  <c r="AT267" i="80"/>
  <c r="AU268" i="80"/>
  <c r="BC268" i="80"/>
  <c r="BK268" i="80"/>
  <c r="BW268" i="80"/>
  <c r="AN269" i="80"/>
  <c r="AQ269" i="80" s="1"/>
  <c r="BX269" i="80"/>
  <c r="AO270" i="80"/>
  <c r="AP270" i="80" s="1"/>
  <c r="AW270" i="80"/>
  <c r="BE270" i="80"/>
  <c r="BQ270" i="80"/>
  <c r="CD270" i="80"/>
  <c r="AT271" i="80"/>
  <c r="AU272" i="80"/>
  <c r="BC272" i="80"/>
  <c r="BK272" i="80"/>
  <c r="BW272" i="80"/>
  <c r="AN273" i="80"/>
  <c r="AQ273" i="80" s="1"/>
  <c r="BX273" i="80"/>
  <c r="AO274" i="80"/>
  <c r="AP274" i="80" s="1"/>
  <c r="AW274" i="80"/>
  <c r="BE274" i="80"/>
  <c r="BQ274" i="80"/>
  <c r="CD274" i="80"/>
  <c r="AT275" i="80"/>
  <c r="AU276" i="80"/>
  <c r="BC276" i="80"/>
  <c r="BK276" i="80"/>
  <c r="BW276" i="80"/>
  <c r="BX277" i="80"/>
  <c r="AO278" i="80"/>
  <c r="AP278" i="80" s="1"/>
  <c r="AW278" i="80"/>
  <c r="BE278" i="80"/>
  <c r="BQ278" i="80"/>
  <c r="CD278" i="80"/>
  <c r="AT279" i="80"/>
  <c r="AU280" i="80"/>
  <c r="BC280" i="80"/>
  <c r="BK280" i="80"/>
  <c r="BW280" i="80"/>
  <c r="AN281" i="80"/>
  <c r="AQ281" i="80" s="1"/>
  <c r="BX281" i="80"/>
  <c r="AO282" i="80"/>
  <c r="AP282" i="80" s="1"/>
  <c r="AW282" i="80"/>
  <c r="BE282" i="80"/>
  <c r="BQ282" i="80"/>
  <c r="CD282" i="80"/>
  <c r="AT283" i="80"/>
  <c r="AU284" i="80"/>
  <c r="BC284" i="80"/>
  <c r="BK284" i="80"/>
  <c r="BW284" i="80"/>
  <c r="AN285" i="80"/>
  <c r="AQ285" i="80" s="1"/>
  <c r="BX285" i="80"/>
  <c r="AO286" i="80"/>
  <c r="AP286" i="80" s="1"/>
  <c r="AW286" i="80"/>
  <c r="BE286" i="80"/>
  <c r="BQ286" i="80"/>
  <c r="CD286" i="80"/>
  <c r="AT287" i="80"/>
  <c r="AU288" i="80"/>
  <c r="BC288" i="80"/>
  <c r="BK288" i="80"/>
  <c r="BW288" i="80"/>
  <c r="AN289" i="80"/>
  <c r="AQ289" i="80" s="1"/>
  <c r="BX289" i="80"/>
  <c r="AO290" i="80"/>
  <c r="AP290" i="80" s="1"/>
  <c r="AW290" i="80"/>
  <c r="BE290" i="80"/>
  <c r="BQ290" i="80"/>
  <c r="CD290" i="80"/>
  <c r="AT291" i="80"/>
  <c r="AU292" i="80"/>
  <c r="BC292" i="80"/>
  <c r="BK292" i="80"/>
  <c r="BW292" i="80"/>
  <c r="AN293" i="80"/>
  <c r="AQ293" i="80" s="1"/>
  <c r="BX293" i="80"/>
  <c r="AO294" i="80"/>
  <c r="AP294" i="80" s="1"/>
  <c r="AW294" i="80"/>
  <c r="BE294" i="80"/>
  <c r="BQ294" i="80"/>
  <c r="CD294" i="80"/>
  <c r="AT295" i="80"/>
  <c r="AU296" i="80"/>
  <c r="BC296" i="80"/>
  <c r="BK296" i="80"/>
  <c r="BW296" i="80"/>
  <c r="AN297" i="80"/>
  <c r="AQ297" i="80" s="1"/>
  <c r="BX297" i="80"/>
  <c r="AO298" i="80"/>
  <c r="AP298" i="80" s="1"/>
  <c r="AW298" i="80"/>
  <c r="BE298" i="80"/>
  <c r="BQ298" i="80"/>
  <c r="CD298" i="80"/>
  <c r="AT299" i="80"/>
  <c r="AU300" i="80"/>
  <c r="BC300" i="80"/>
  <c r="BK300" i="80"/>
  <c r="BW300" i="80"/>
  <c r="AN301" i="80"/>
  <c r="AQ301" i="80" s="1"/>
  <c r="BX301" i="80"/>
  <c r="AO302" i="80"/>
  <c r="AP302" i="80" s="1"/>
  <c r="AW302" i="80"/>
  <c r="BE302" i="80"/>
  <c r="BQ302" i="80"/>
  <c r="CD302" i="80"/>
  <c r="AT303" i="80"/>
  <c r="AU304" i="80"/>
  <c r="BC304" i="80"/>
  <c r="BK304" i="80"/>
  <c r="BW304" i="80"/>
  <c r="BX305" i="80"/>
  <c r="AO306" i="80"/>
  <c r="AP306" i="80" s="1"/>
  <c r="AW306" i="80"/>
  <c r="BE306" i="80"/>
  <c r="BQ306" i="80"/>
  <c r="CD306" i="80"/>
  <c r="AT307" i="80"/>
  <c r="AU308" i="80"/>
  <c r="BC308" i="80"/>
  <c r="BK308" i="80"/>
  <c r="BW308" i="80"/>
  <c r="BX309" i="80"/>
  <c r="AO310" i="80"/>
  <c r="AP310" i="80" s="1"/>
  <c r="AW310" i="80"/>
  <c r="BE310" i="80"/>
  <c r="BQ310" i="80"/>
  <c r="CD310" i="80"/>
  <c r="AT311" i="80"/>
  <c r="AU312" i="80"/>
  <c r="BC312" i="80"/>
  <c r="BK312" i="80"/>
  <c r="BW312" i="80"/>
  <c r="AN313" i="80"/>
  <c r="AQ313" i="80" s="1"/>
  <c r="BX313" i="80"/>
  <c r="AO314" i="80"/>
  <c r="AP314" i="80" s="1"/>
  <c r="AW314" i="80"/>
  <c r="BE314" i="80"/>
  <c r="BQ314" i="80"/>
  <c r="CD314" i="80"/>
  <c r="AT315" i="80"/>
  <c r="AU316" i="80"/>
  <c r="BC316" i="80"/>
  <c r="BK316" i="80"/>
  <c r="BW316" i="80"/>
  <c r="AN317" i="80"/>
  <c r="AQ317" i="80" s="1"/>
  <c r="BX317" i="80"/>
  <c r="AO318" i="80"/>
  <c r="AP318" i="80" s="1"/>
  <c r="AW318" i="80"/>
  <c r="BE318" i="80"/>
  <c r="BQ318" i="80"/>
  <c r="CD318" i="80"/>
  <c r="AT319" i="80"/>
  <c r="AU320" i="80"/>
  <c r="BC320" i="80"/>
  <c r="BK320" i="80"/>
  <c r="BW320" i="80"/>
  <c r="BX321" i="80"/>
  <c r="AO322" i="80"/>
  <c r="AP322" i="80" s="1"/>
  <c r="AW322" i="80"/>
  <c r="BE322" i="80"/>
  <c r="BQ322" i="80"/>
  <c r="CD322" i="80"/>
  <c r="AT323" i="80"/>
  <c r="AU324" i="80"/>
  <c r="BC324" i="80"/>
  <c r="BK324" i="80"/>
  <c r="BW324" i="80"/>
  <c r="AN325" i="80"/>
  <c r="AQ325" i="80" s="1"/>
  <c r="BX325" i="80"/>
  <c r="AO326" i="80"/>
  <c r="AP326" i="80" s="1"/>
  <c r="AW326" i="80"/>
  <c r="BE326" i="80"/>
  <c r="BQ326" i="80"/>
  <c r="CD326" i="80"/>
  <c r="AT327" i="80"/>
  <c r="AU328" i="80"/>
  <c r="BC328" i="80"/>
  <c r="BK328" i="80"/>
  <c r="BW328" i="80"/>
  <c r="AX329" i="80"/>
  <c r="BF329" i="80"/>
  <c r="CA329" i="80"/>
  <c r="BW329" i="80"/>
  <c r="BY329" i="80"/>
  <c r="DM329" i="80"/>
  <c r="DK329" i="80"/>
  <c r="AX330" i="80"/>
  <c r="AT330" i="80"/>
  <c r="AY330" i="80"/>
  <c r="CF330" i="80"/>
  <c r="CT330" i="80"/>
  <c r="DM330" i="80"/>
  <c r="EH330" i="80"/>
  <c r="AZ331" i="80"/>
  <c r="BA331" i="80" s="1"/>
  <c r="BB331" i="80" s="1"/>
  <c r="BH331" i="80"/>
  <c r="BU331" i="80"/>
  <c r="BQ331" i="80"/>
  <c r="BS331" i="80"/>
  <c r="BX331" i="80"/>
  <c r="DL331" i="80"/>
  <c r="ED331" i="80"/>
  <c r="EF331" i="80"/>
  <c r="AX332" i="80"/>
  <c r="AT332" i="80"/>
  <c r="AY332" i="80"/>
  <c r="CM332" i="80"/>
  <c r="DL332" i="80"/>
  <c r="DN332" i="80"/>
  <c r="ED332" i="80"/>
  <c r="AZ333" i="80"/>
  <c r="BA333" i="80" s="1"/>
  <c r="BB333" i="80" s="1"/>
  <c r="BH333" i="80"/>
  <c r="BS333" i="80"/>
  <c r="BU333" i="80"/>
  <c r="BQ333" i="80"/>
  <c r="BX333" i="80"/>
  <c r="DL333" i="80"/>
  <c r="EF333" i="80"/>
  <c r="ED333" i="80"/>
  <c r="AU334" i="80"/>
  <c r="CK334" i="80"/>
  <c r="EC334" i="80"/>
  <c r="EE334" i="80"/>
  <c r="BF335" i="80"/>
  <c r="BN335" i="80"/>
  <c r="BY335" i="80"/>
  <c r="CA335" i="80"/>
  <c r="BW335" i="80"/>
  <c r="DK335" i="80"/>
  <c r="DM335" i="80"/>
  <c r="AW336" i="80"/>
  <c r="CD336" i="80"/>
  <c r="CS336" i="80"/>
  <c r="CX336" i="80"/>
  <c r="DK336" i="80"/>
  <c r="EF336" i="80"/>
  <c r="AE337" i="80"/>
  <c r="CR337" i="80"/>
  <c r="CD337" i="80"/>
  <c r="AO337" i="80"/>
  <c r="AP337" i="80" s="1"/>
  <c r="AN337" i="80"/>
  <c r="AQ337" i="80" s="1"/>
  <c r="BO337" i="80"/>
  <c r="BK337" i="80"/>
  <c r="BM337" i="80"/>
  <c r="BR337" i="80"/>
  <c r="BZ337" i="80"/>
  <c r="DN337" i="80"/>
  <c r="EC337" i="80"/>
  <c r="CM338" i="80"/>
  <c r="DN338" i="80"/>
  <c r="DL338" i="80"/>
  <c r="ED338" i="80"/>
  <c r="AZ339" i="80"/>
  <c r="BA339" i="80" s="1"/>
  <c r="BB339" i="80" s="1"/>
  <c r="BH339" i="80"/>
  <c r="BU339" i="80"/>
  <c r="BQ339" i="80"/>
  <c r="BS339" i="80"/>
  <c r="BX339" i="80"/>
  <c r="DL339" i="80"/>
  <c r="ED339" i="80"/>
  <c r="EF339" i="80"/>
  <c r="AX340" i="80"/>
  <c r="AT340" i="80"/>
  <c r="AY340" i="80"/>
  <c r="BG341" i="80"/>
  <c r="BC341" i="80"/>
  <c r="BI341" i="80"/>
  <c r="BE341" i="80"/>
  <c r="BL341" i="80"/>
  <c r="BT341" i="80"/>
  <c r="CB341" i="80"/>
  <c r="EE341" i="80"/>
  <c r="AW342" i="80"/>
  <c r="CD342" i="80"/>
  <c r="CX342" i="80"/>
  <c r="DK342" i="80"/>
  <c r="EF345" i="80"/>
  <c r="EE345" i="80"/>
  <c r="ED345" i="80"/>
  <c r="EC345" i="80"/>
  <c r="CM351" i="80"/>
  <c r="ED351" i="80"/>
  <c r="EC351" i="80"/>
  <c r="EF351" i="80"/>
  <c r="EE351" i="80"/>
  <c r="DN354" i="80"/>
  <c r="DM354" i="80"/>
  <c r="DL354" i="80"/>
  <c r="DK354" i="80"/>
  <c r="CQ355" i="80"/>
  <c r="CM355" i="80"/>
  <c r="CL355" i="80"/>
  <c r="DL360" i="80"/>
  <c r="DK360" i="80"/>
  <c r="DN360" i="80"/>
  <c r="DM360" i="80"/>
  <c r="DL364" i="80"/>
  <c r="DK364" i="80"/>
  <c r="DN364" i="80"/>
  <c r="DM364" i="80"/>
  <c r="DN366" i="80"/>
  <c r="DM366" i="80"/>
  <c r="DL366" i="80"/>
  <c r="DK366" i="80"/>
  <c r="DL368" i="80"/>
  <c r="DK368" i="80"/>
  <c r="DN368" i="80"/>
  <c r="DM368" i="80"/>
  <c r="DL376" i="80"/>
  <c r="DK376" i="80"/>
  <c r="DN376" i="80"/>
  <c r="DM376" i="80"/>
  <c r="DN386" i="80"/>
  <c r="DM386" i="80"/>
  <c r="DL386" i="80"/>
  <c r="DK386" i="80"/>
  <c r="CQ387" i="80"/>
  <c r="CM387" i="80"/>
  <c r="CL387" i="80"/>
  <c r="ED387" i="80"/>
  <c r="EC387" i="80"/>
  <c r="EF387" i="80"/>
  <c r="EE387" i="80"/>
  <c r="DN390" i="80"/>
  <c r="DM390" i="80"/>
  <c r="DL390" i="80"/>
  <c r="DK390" i="80"/>
  <c r="CQ391" i="80"/>
  <c r="CM391" i="80"/>
  <c r="CL391" i="80"/>
  <c r="ED391" i="80"/>
  <c r="EC391" i="80"/>
  <c r="EF391" i="80"/>
  <c r="EE391" i="80"/>
  <c r="EF393" i="80"/>
  <c r="EE393" i="80"/>
  <c r="ED393" i="80"/>
  <c r="EC393" i="80"/>
  <c r="DL396" i="80"/>
  <c r="DK396" i="80"/>
  <c r="DN396" i="80"/>
  <c r="DM396" i="80"/>
  <c r="DL400" i="80"/>
  <c r="DK400" i="80"/>
  <c r="DN400" i="80"/>
  <c r="DM400" i="80"/>
  <c r="DQ409" i="80"/>
  <c r="DO409" i="80"/>
  <c r="DP409" i="80"/>
  <c r="ED342" i="80"/>
  <c r="BN343" i="80"/>
  <c r="BZ343" i="80"/>
  <c r="EF344" i="80"/>
  <c r="AZ345" i="80"/>
  <c r="BA345" i="80" s="1"/>
  <c r="BB345" i="80" s="1"/>
  <c r="BH345" i="80"/>
  <c r="BT345" i="80"/>
  <c r="DN345" i="80"/>
  <c r="AW346" i="80"/>
  <c r="CD346" i="80"/>
  <c r="CK346" i="80"/>
  <c r="ED346" i="80"/>
  <c r="BN347" i="80"/>
  <c r="BZ347" i="80"/>
  <c r="EF348" i="80"/>
  <c r="AZ349" i="80"/>
  <c r="BA349" i="80" s="1"/>
  <c r="BB349" i="80" s="1"/>
  <c r="BH349" i="80"/>
  <c r="BT349" i="80"/>
  <c r="DN349" i="80"/>
  <c r="AW350" i="80"/>
  <c r="CD350" i="80"/>
  <c r="CK350" i="80"/>
  <c r="ED350" i="80"/>
  <c r="BF351" i="80"/>
  <c r="BN351" i="80"/>
  <c r="BR351" i="80"/>
  <c r="BZ351" i="80"/>
  <c r="DL351" i="80"/>
  <c r="AU352" i="80"/>
  <c r="AY352" i="80"/>
  <c r="CT352" i="80"/>
  <c r="EF352" i="80"/>
  <c r="AN353" i="80"/>
  <c r="AQ353" i="80" s="1"/>
  <c r="AZ353" i="80"/>
  <c r="BA353" i="80" s="1"/>
  <c r="BB353" i="80" s="1"/>
  <c r="BH353" i="80"/>
  <c r="BL353" i="80"/>
  <c r="BT353" i="80"/>
  <c r="BX353" i="80"/>
  <c r="CB353" i="80"/>
  <c r="DN353" i="80"/>
  <c r="AW354" i="80"/>
  <c r="CD354" i="80"/>
  <c r="CK354" i="80"/>
  <c r="ED354" i="80"/>
  <c r="BF355" i="80"/>
  <c r="BN355" i="80"/>
  <c r="BR355" i="80"/>
  <c r="BZ355" i="80"/>
  <c r="DL355" i="80"/>
  <c r="AU356" i="80"/>
  <c r="AY356" i="80"/>
  <c r="EF356" i="80"/>
  <c r="AN357" i="80"/>
  <c r="AQ357" i="80" s="1"/>
  <c r="AZ357" i="80"/>
  <c r="BA357" i="80" s="1"/>
  <c r="BB357" i="80" s="1"/>
  <c r="BH357" i="80"/>
  <c r="BL357" i="80"/>
  <c r="BT357" i="80"/>
  <c r="BX357" i="80"/>
  <c r="CB357" i="80"/>
  <c r="DN357" i="80"/>
  <c r="AW358" i="80"/>
  <c r="CD358" i="80"/>
  <c r="CK358" i="80"/>
  <c r="ED358" i="80"/>
  <c r="BF359" i="80"/>
  <c r="BN359" i="80"/>
  <c r="BR359" i="80"/>
  <c r="BZ359" i="80"/>
  <c r="DL359" i="80"/>
  <c r="AU360" i="80"/>
  <c r="AY360" i="80"/>
  <c r="CT360" i="80"/>
  <c r="EF360" i="80"/>
  <c r="AN361" i="80"/>
  <c r="AQ361" i="80" s="1"/>
  <c r="AZ361" i="80"/>
  <c r="BA361" i="80" s="1"/>
  <c r="BB361" i="80" s="1"/>
  <c r="BH361" i="80"/>
  <c r="BL361" i="80"/>
  <c r="BT361" i="80"/>
  <c r="BX361" i="80"/>
  <c r="CB361" i="80"/>
  <c r="DN361" i="80"/>
  <c r="AW362" i="80"/>
  <c r="CD362" i="80"/>
  <c r="CK362" i="80"/>
  <c r="ED362" i="80"/>
  <c r="BF363" i="80"/>
  <c r="BN363" i="80"/>
  <c r="BR363" i="80"/>
  <c r="BZ363" i="80"/>
  <c r="DL363" i="80"/>
  <c r="AU364" i="80"/>
  <c r="AY364" i="80"/>
  <c r="CT364" i="80"/>
  <c r="EF364" i="80"/>
  <c r="AN365" i="80"/>
  <c r="AQ365" i="80" s="1"/>
  <c r="AZ365" i="80"/>
  <c r="BA365" i="80" s="1"/>
  <c r="BB365" i="80" s="1"/>
  <c r="BH365" i="80"/>
  <c r="BL365" i="80"/>
  <c r="BT365" i="80"/>
  <c r="BX365" i="80"/>
  <c r="CB365" i="80"/>
  <c r="DN365" i="80"/>
  <c r="AW366" i="80"/>
  <c r="CD366" i="80"/>
  <c r="CK366" i="80"/>
  <c r="ED366" i="80"/>
  <c r="BF367" i="80"/>
  <c r="BN367" i="80"/>
  <c r="BR367" i="80"/>
  <c r="BZ367" i="80"/>
  <c r="DL367" i="80"/>
  <c r="AU368" i="80"/>
  <c r="AY368" i="80"/>
  <c r="EF368" i="80"/>
  <c r="AN369" i="80"/>
  <c r="AQ369" i="80" s="1"/>
  <c r="AZ369" i="80"/>
  <c r="BA369" i="80" s="1"/>
  <c r="BB369" i="80" s="1"/>
  <c r="BH369" i="80"/>
  <c r="BL369" i="80"/>
  <c r="BT369" i="80"/>
  <c r="BX369" i="80"/>
  <c r="CB369" i="80"/>
  <c r="DN369" i="80"/>
  <c r="AW370" i="80"/>
  <c r="CD370" i="80"/>
  <c r="CK370" i="80"/>
  <c r="ED370" i="80"/>
  <c r="BF371" i="80"/>
  <c r="BN371" i="80"/>
  <c r="BR371" i="80"/>
  <c r="BZ371" i="80"/>
  <c r="DL371" i="80"/>
  <c r="AU372" i="80"/>
  <c r="AY372" i="80"/>
  <c r="EF372" i="80"/>
  <c r="AN373" i="80"/>
  <c r="AQ373" i="80" s="1"/>
  <c r="AZ373" i="80"/>
  <c r="BA373" i="80" s="1"/>
  <c r="BB373" i="80" s="1"/>
  <c r="BH373" i="80"/>
  <c r="BL373" i="80"/>
  <c r="BT373" i="80"/>
  <c r="BX373" i="80"/>
  <c r="CB373" i="80"/>
  <c r="DN373" i="80"/>
  <c r="AW374" i="80"/>
  <c r="CD374" i="80"/>
  <c r="CK374" i="80"/>
  <c r="ED374" i="80"/>
  <c r="BF375" i="80"/>
  <c r="BN375" i="80"/>
  <c r="BR375" i="80"/>
  <c r="BZ375" i="80"/>
  <c r="DL375" i="80"/>
  <c r="AU376" i="80"/>
  <c r="AY376" i="80"/>
  <c r="CT376" i="80"/>
  <c r="EF376" i="80"/>
  <c r="AN377" i="80"/>
  <c r="AQ377" i="80" s="1"/>
  <c r="AZ377" i="80"/>
  <c r="BA377" i="80" s="1"/>
  <c r="BB377" i="80" s="1"/>
  <c r="BH377" i="80"/>
  <c r="BL377" i="80"/>
  <c r="BT377" i="80"/>
  <c r="BX377" i="80"/>
  <c r="CB377" i="80"/>
  <c r="DN377" i="80"/>
  <c r="AW378" i="80"/>
  <c r="CD378" i="80"/>
  <c r="CK378" i="80"/>
  <c r="ED378" i="80"/>
  <c r="BF379" i="80"/>
  <c r="BN379" i="80"/>
  <c r="BR379" i="80"/>
  <c r="BZ379" i="80"/>
  <c r="DL379" i="80"/>
  <c r="AU380" i="80"/>
  <c r="AY380" i="80"/>
  <c r="CT380" i="80"/>
  <c r="EF380" i="80"/>
  <c r="AN381" i="80"/>
  <c r="AQ381" i="80" s="1"/>
  <c r="AZ381" i="80"/>
  <c r="BA381" i="80" s="1"/>
  <c r="BB381" i="80" s="1"/>
  <c r="BH381" i="80"/>
  <c r="BL381" i="80"/>
  <c r="BT381" i="80"/>
  <c r="BX381" i="80"/>
  <c r="CB381" i="80"/>
  <c r="DN381" i="80"/>
  <c r="AW382" i="80"/>
  <c r="CD382" i="80"/>
  <c r="CK382" i="80"/>
  <c r="ED382" i="80"/>
  <c r="BF383" i="80"/>
  <c r="BN383" i="80"/>
  <c r="BR383" i="80"/>
  <c r="BZ383" i="80"/>
  <c r="DL383" i="80"/>
  <c r="AU384" i="80"/>
  <c r="AY384" i="80"/>
  <c r="CT384" i="80"/>
  <c r="EF384" i="80"/>
  <c r="AN385" i="80"/>
  <c r="AQ385" i="80" s="1"/>
  <c r="AZ385" i="80"/>
  <c r="BA385" i="80" s="1"/>
  <c r="BB385" i="80" s="1"/>
  <c r="BH385" i="80"/>
  <c r="BL385" i="80"/>
  <c r="BT385" i="80"/>
  <c r="BX385" i="80"/>
  <c r="CB385" i="80"/>
  <c r="DN385" i="80"/>
  <c r="AW386" i="80"/>
  <c r="CD386" i="80"/>
  <c r="CK386" i="80"/>
  <c r="ED386" i="80"/>
  <c r="BF387" i="80"/>
  <c r="BN387" i="80"/>
  <c r="BR387" i="80"/>
  <c r="BZ387" i="80"/>
  <c r="DL387" i="80"/>
  <c r="AU388" i="80"/>
  <c r="AY388" i="80"/>
  <c r="CT388" i="80"/>
  <c r="EF388" i="80"/>
  <c r="AN389" i="80"/>
  <c r="AQ389" i="80" s="1"/>
  <c r="AZ389" i="80"/>
  <c r="BA389" i="80" s="1"/>
  <c r="BB389" i="80" s="1"/>
  <c r="BH389" i="80"/>
  <c r="BL389" i="80"/>
  <c r="BT389" i="80"/>
  <c r="BX389" i="80"/>
  <c r="CB389" i="80"/>
  <c r="DN389" i="80"/>
  <c r="AW390" i="80"/>
  <c r="CD390" i="80"/>
  <c r="CK390" i="80"/>
  <c r="ED390" i="80"/>
  <c r="BF391" i="80"/>
  <c r="BN391" i="80"/>
  <c r="BR391" i="80"/>
  <c r="BZ391" i="80"/>
  <c r="DL391" i="80"/>
  <c r="AU392" i="80"/>
  <c r="AY392" i="80"/>
  <c r="EF392" i="80"/>
  <c r="AN393" i="80"/>
  <c r="AQ393" i="80" s="1"/>
  <c r="AZ393" i="80"/>
  <c r="BA393" i="80" s="1"/>
  <c r="BB393" i="80" s="1"/>
  <c r="BH393" i="80"/>
  <c r="BL393" i="80"/>
  <c r="BT393" i="80"/>
  <c r="BX393" i="80"/>
  <c r="CB393" i="80"/>
  <c r="DN393" i="80"/>
  <c r="AW394" i="80"/>
  <c r="CD394" i="80"/>
  <c r="CK394" i="80"/>
  <c r="ED394" i="80"/>
  <c r="BF395" i="80"/>
  <c r="BN395" i="80"/>
  <c r="BR395" i="80"/>
  <c r="BZ395" i="80"/>
  <c r="DL395" i="80"/>
  <c r="AU396" i="80"/>
  <c r="AY396" i="80"/>
  <c r="CT396" i="80"/>
  <c r="EF396" i="80"/>
  <c r="AN397" i="80"/>
  <c r="AQ397" i="80" s="1"/>
  <c r="AZ397" i="80"/>
  <c r="BA397" i="80" s="1"/>
  <c r="BB397" i="80" s="1"/>
  <c r="BH397" i="80"/>
  <c r="BL397" i="80"/>
  <c r="BT397" i="80"/>
  <c r="BX397" i="80"/>
  <c r="CB397" i="80"/>
  <c r="DN397" i="80"/>
  <c r="AW398" i="80"/>
  <c r="CD398" i="80"/>
  <c r="CK398" i="80"/>
  <c r="ED398" i="80"/>
  <c r="BF399" i="80"/>
  <c r="BN399" i="80"/>
  <c r="BR399" i="80"/>
  <c r="BZ399" i="80"/>
  <c r="DL399" i="80"/>
  <c r="AU400" i="80"/>
  <c r="AY400" i="80"/>
  <c r="CT400" i="80"/>
  <c r="EF400" i="80"/>
  <c r="AN401" i="80"/>
  <c r="AQ401" i="80" s="1"/>
  <c r="AZ401" i="80"/>
  <c r="BA401" i="80" s="1"/>
  <c r="BB401" i="80" s="1"/>
  <c r="BH401" i="80"/>
  <c r="BL401" i="80"/>
  <c r="BT401" i="80"/>
  <c r="BX401" i="80"/>
  <c r="CB401" i="80"/>
  <c r="DN401" i="80"/>
  <c r="AW402" i="80"/>
  <c r="CD402" i="80"/>
  <c r="CK402" i="80"/>
  <c r="ED402" i="80"/>
  <c r="BF403" i="80"/>
  <c r="BN403" i="80"/>
  <c r="BR403" i="80"/>
  <c r="BZ403" i="80"/>
  <c r="DL403" i="80"/>
  <c r="AU404" i="80"/>
  <c r="AY404" i="80"/>
  <c r="CT404" i="80"/>
  <c r="EF404" i="80"/>
  <c r="AN405" i="80"/>
  <c r="AQ405" i="80" s="1"/>
  <c r="AZ405" i="80"/>
  <c r="BA405" i="80" s="1"/>
  <c r="BB405" i="80" s="1"/>
  <c r="BH405" i="80"/>
  <c r="BL405" i="80"/>
  <c r="BT405" i="80"/>
  <c r="BX405" i="80"/>
  <c r="CB405" i="80"/>
  <c r="DN405" i="80"/>
  <c r="AW406" i="80"/>
  <c r="CD406" i="80"/>
  <c r="CK406" i="80"/>
  <c r="ED406" i="80"/>
  <c r="BF407" i="80"/>
  <c r="BN407" i="80"/>
  <c r="BR407" i="80"/>
  <c r="BZ407" i="80"/>
  <c r="DL407" i="80"/>
  <c r="AU408" i="80"/>
  <c r="AY408" i="80"/>
  <c r="EF408" i="80"/>
  <c r="AN409" i="80"/>
  <c r="AQ409" i="80" s="1"/>
  <c r="BO409" i="80"/>
  <c r="BK409" i="80"/>
  <c r="BM409" i="80"/>
  <c r="BZ409" i="80"/>
  <c r="DN410" i="80"/>
  <c r="DL410" i="80"/>
  <c r="CQ411" i="80"/>
  <c r="CM411" i="80"/>
  <c r="CL411" i="80"/>
  <c r="DN414" i="80"/>
  <c r="DM414" i="80"/>
  <c r="DL414" i="80"/>
  <c r="DK414" i="80"/>
  <c r="CQ415" i="80"/>
  <c r="CM415" i="80"/>
  <c r="CL415" i="80"/>
  <c r="DN418" i="80"/>
  <c r="DM418" i="80"/>
  <c r="DL418" i="80"/>
  <c r="DK418" i="80"/>
  <c r="CL419" i="80"/>
  <c r="DN422" i="80"/>
  <c r="DM422" i="80"/>
  <c r="DL422" i="80"/>
  <c r="DK422" i="80"/>
  <c r="CM427" i="80"/>
  <c r="DK427" i="80"/>
  <c r="DN427" i="80"/>
  <c r="DM427" i="80"/>
  <c r="DL427" i="80"/>
  <c r="DL428" i="80"/>
  <c r="DK428" i="80"/>
  <c r="DN428" i="80"/>
  <c r="DM428" i="80"/>
  <c r="DK431" i="80"/>
  <c r="DN431" i="80"/>
  <c r="DM431" i="80"/>
  <c r="DL431" i="80"/>
  <c r="DL432" i="80"/>
  <c r="DK432" i="80"/>
  <c r="DN432" i="80"/>
  <c r="DM432" i="80"/>
  <c r="CQ435" i="80"/>
  <c r="CM435" i="80"/>
  <c r="CL435" i="80"/>
  <c r="DK435" i="80"/>
  <c r="DN435" i="80"/>
  <c r="DM435" i="80"/>
  <c r="DL435" i="80"/>
  <c r="DL436" i="80"/>
  <c r="DK436" i="80"/>
  <c r="DN436" i="80"/>
  <c r="DM436" i="80"/>
  <c r="CQ439" i="80"/>
  <c r="CM439" i="80"/>
  <c r="CL439" i="80"/>
  <c r="DK439" i="80"/>
  <c r="DN439" i="80"/>
  <c r="DM439" i="80"/>
  <c r="DL439" i="80"/>
  <c r="DL440" i="80"/>
  <c r="DK440" i="80"/>
  <c r="DN440" i="80"/>
  <c r="DM440" i="80"/>
  <c r="DK443" i="80"/>
  <c r="DN443" i="80"/>
  <c r="DM443" i="80"/>
  <c r="DL443" i="80"/>
  <c r="DL444" i="80"/>
  <c r="DK444" i="80"/>
  <c r="DN444" i="80"/>
  <c r="DM444" i="80"/>
  <c r="ED447" i="80"/>
  <c r="EC447" i="80"/>
  <c r="EF447" i="80"/>
  <c r="EE447" i="80"/>
  <c r="BF330" i="80"/>
  <c r="BN330" i="80"/>
  <c r="BR330" i="80"/>
  <c r="BZ330" i="80"/>
  <c r="BH332" i="80"/>
  <c r="BT332" i="80"/>
  <c r="CB332" i="80"/>
  <c r="AW333" i="80"/>
  <c r="CK333" i="80"/>
  <c r="BF334" i="80"/>
  <c r="BN334" i="80"/>
  <c r="BR334" i="80"/>
  <c r="BZ334" i="80"/>
  <c r="AU335" i="80"/>
  <c r="AY335" i="80"/>
  <c r="BH336" i="80"/>
  <c r="BL336" i="80"/>
  <c r="BT336" i="80"/>
  <c r="BX336" i="80"/>
  <c r="CB336" i="80"/>
  <c r="AW337" i="80"/>
  <c r="CK337" i="80"/>
  <c r="BF338" i="80"/>
  <c r="BN338" i="80"/>
  <c r="BR338" i="80"/>
  <c r="BZ338" i="80"/>
  <c r="AU339" i="80"/>
  <c r="AY339" i="80"/>
  <c r="BH340" i="80"/>
  <c r="BL340" i="80"/>
  <c r="BT340" i="80"/>
  <c r="BX340" i="80"/>
  <c r="CB340" i="80"/>
  <c r="AW341" i="80"/>
  <c r="CK341" i="80"/>
  <c r="BF342" i="80"/>
  <c r="BN342" i="80"/>
  <c r="BR342" i="80"/>
  <c r="BZ342" i="80"/>
  <c r="EE342" i="80"/>
  <c r="AE343" i="80"/>
  <c r="AU343" i="80"/>
  <c r="AY343" i="80"/>
  <c r="BC343" i="80"/>
  <c r="BG343" i="80"/>
  <c r="BK343" i="80"/>
  <c r="BO343" i="80"/>
  <c r="BS343" i="80"/>
  <c r="BW343" i="80"/>
  <c r="CA343" i="80"/>
  <c r="DM343" i="80"/>
  <c r="BH344" i="80"/>
  <c r="BL344" i="80"/>
  <c r="BT344" i="80"/>
  <c r="BX344" i="80"/>
  <c r="CB344" i="80"/>
  <c r="EC344" i="80"/>
  <c r="AO345" i="80"/>
  <c r="AP345" i="80" s="1"/>
  <c r="AW345" i="80"/>
  <c r="BE345" i="80"/>
  <c r="BI345" i="80"/>
  <c r="BM345" i="80"/>
  <c r="BQ345" i="80"/>
  <c r="BU345" i="80"/>
  <c r="BY345" i="80"/>
  <c r="CD345" i="80"/>
  <c r="CK345" i="80"/>
  <c r="CR345" i="80"/>
  <c r="DK345" i="80"/>
  <c r="AT346" i="80"/>
  <c r="AX346" i="80"/>
  <c r="BF346" i="80"/>
  <c r="BN346" i="80"/>
  <c r="BR346" i="80"/>
  <c r="BZ346" i="80"/>
  <c r="CS346" i="80"/>
  <c r="EE346" i="80"/>
  <c r="AE347" i="80"/>
  <c r="BC347" i="80"/>
  <c r="BG347" i="80"/>
  <c r="BK347" i="80"/>
  <c r="BO347" i="80"/>
  <c r="BS347" i="80"/>
  <c r="BW347" i="80"/>
  <c r="CA347" i="80"/>
  <c r="DM347" i="80"/>
  <c r="BH348" i="80"/>
  <c r="BT348" i="80"/>
  <c r="CX348" i="80"/>
  <c r="EC348" i="80"/>
  <c r="AO349" i="80"/>
  <c r="AP349" i="80" s="1"/>
  <c r="AW349" i="80"/>
  <c r="BE349" i="80"/>
  <c r="BI349" i="80"/>
  <c r="BM349" i="80"/>
  <c r="BQ349" i="80"/>
  <c r="BU349" i="80"/>
  <c r="BY349" i="80"/>
  <c r="CD349" i="80"/>
  <c r="CK349" i="80"/>
  <c r="CR349" i="80"/>
  <c r="DK349" i="80"/>
  <c r="AT350" i="80"/>
  <c r="AX350" i="80"/>
  <c r="BF350" i="80"/>
  <c r="BR350" i="80"/>
  <c r="BZ350" i="80"/>
  <c r="CS350" i="80"/>
  <c r="EE350" i="80"/>
  <c r="AE351" i="80"/>
  <c r="AU351" i="80"/>
  <c r="AY351" i="80"/>
  <c r="BC351" i="80"/>
  <c r="BG351" i="80"/>
  <c r="BK351" i="80"/>
  <c r="BO351" i="80"/>
  <c r="BS351" i="80"/>
  <c r="BW351" i="80"/>
  <c r="CA351" i="80"/>
  <c r="DM351" i="80"/>
  <c r="AN352" i="80"/>
  <c r="AQ352" i="80" s="1"/>
  <c r="BH352" i="80"/>
  <c r="BL352" i="80"/>
  <c r="BT352" i="80"/>
  <c r="BX352" i="80"/>
  <c r="CB352" i="80"/>
  <c r="CX352" i="80"/>
  <c r="EC352" i="80"/>
  <c r="AO353" i="80"/>
  <c r="AP353" i="80" s="1"/>
  <c r="AW353" i="80"/>
  <c r="BE353" i="80"/>
  <c r="BI353" i="80"/>
  <c r="BM353" i="80"/>
  <c r="BQ353" i="80"/>
  <c r="BU353" i="80"/>
  <c r="BY353" i="80"/>
  <c r="CD353" i="80"/>
  <c r="CK353" i="80"/>
  <c r="CR353" i="80"/>
  <c r="DK353" i="80"/>
  <c r="AT354" i="80"/>
  <c r="BF354" i="80"/>
  <c r="BN354" i="80"/>
  <c r="BR354" i="80"/>
  <c r="BZ354" i="80"/>
  <c r="CS354" i="80"/>
  <c r="EE354" i="80"/>
  <c r="AE355" i="80"/>
  <c r="AU355" i="80"/>
  <c r="AY355" i="80"/>
  <c r="BC355" i="80"/>
  <c r="BG355" i="80"/>
  <c r="BK355" i="80"/>
  <c r="BO355" i="80"/>
  <c r="BS355" i="80"/>
  <c r="BW355" i="80"/>
  <c r="CA355" i="80"/>
  <c r="DM355" i="80"/>
  <c r="AN356" i="80"/>
  <c r="AQ356" i="80" s="1"/>
  <c r="BH356" i="80"/>
  <c r="BL356" i="80"/>
  <c r="BT356" i="80"/>
  <c r="BX356" i="80"/>
  <c r="CB356" i="80"/>
  <c r="EC356" i="80"/>
  <c r="AO357" i="80"/>
  <c r="AP357" i="80" s="1"/>
  <c r="AW357" i="80"/>
  <c r="BE357" i="80"/>
  <c r="BI357" i="80"/>
  <c r="BM357" i="80"/>
  <c r="BQ357" i="80"/>
  <c r="BU357" i="80"/>
  <c r="BY357" i="80"/>
  <c r="CD357" i="80"/>
  <c r="CK357" i="80"/>
  <c r="CR357" i="80"/>
  <c r="DK357" i="80"/>
  <c r="AT358" i="80"/>
  <c r="BF358" i="80"/>
  <c r="BN358" i="80"/>
  <c r="BR358" i="80"/>
  <c r="BZ358" i="80"/>
  <c r="CS358" i="80"/>
  <c r="EE358" i="80"/>
  <c r="AE359" i="80"/>
  <c r="AU359" i="80"/>
  <c r="AY359" i="80"/>
  <c r="BC359" i="80"/>
  <c r="BG359" i="80"/>
  <c r="BK359" i="80"/>
  <c r="BO359" i="80"/>
  <c r="BS359" i="80"/>
  <c r="BW359" i="80"/>
  <c r="CA359" i="80"/>
  <c r="DM359" i="80"/>
  <c r="BH360" i="80"/>
  <c r="BL360" i="80"/>
  <c r="BT360" i="80"/>
  <c r="BX360" i="80"/>
  <c r="CB360" i="80"/>
  <c r="CX360" i="80"/>
  <c r="EC360" i="80"/>
  <c r="AO361" i="80"/>
  <c r="AP361" i="80" s="1"/>
  <c r="AW361" i="80"/>
  <c r="BE361" i="80"/>
  <c r="BI361" i="80"/>
  <c r="BM361" i="80"/>
  <c r="BQ361" i="80"/>
  <c r="BU361" i="80"/>
  <c r="BY361" i="80"/>
  <c r="CD361" i="80"/>
  <c r="CK361" i="80"/>
  <c r="CR361" i="80"/>
  <c r="DK361" i="80"/>
  <c r="AT362" i="80"/>
  <c r="BF362" i="80"/>
  <c r="BN362" i="80"/>
  <c r="BR362" i="80"/>
  <c r="BZ362" i="80"/>
  <c r="CS362" i="80"/>
  <c r="EE362" i="80"/>
  <c r="AE363" i="80"/>
  <c r="AU363" i="80"/>
  <c r="AY363" i="80"/>
  <c r="BC363" i="80"/>
  <c r="BG363" i="80"/>
  <c r="BK363" i="80"/>
  <c r="BO363" i="80"/>
  <c r="BS363" i="80"/>
  <c r="BW363" i="80"/>
  <c r="CA363" i="80"/>
  <c r="DM363" i="80"/>
  <c r="AN364" i="80"/>
  <c r="AQ364" i="80" s="1"/>
  <c r="BH364" i="80"/>
  <c r="BT364" i="80"/>
  <c r="CB364" i="80"/>
  <c r="EC364" i="80"/>
  <c r="AO365" i="80"/>
  <c r="AP365" i="80" s="1"/>
  <c r="AW365" i="80"/>
  <c r="BE365" i="80"/>
  <c r="BI365" i="80"/>
  <c r="BM365" i="80"/>
  <c r="BQ365" i="80"/>
  <c r="BU365" i="80"/>
  <c r="BY365" i="80"/>
  <c r="CD365" i="80"/>
  <c r="CK365" i="80"/>
  <c r="CR365" i="80"/>
  <c r="DK365" i="80"/>
  <c r="AT366" i="80"/>
  <c r="AX366" i="80"/>
  <c r="BF366" i="80"/>
  <c r="BN366" i="80"/>
  <c r="BR366" i="80"/>
  <c r="BZ366" i="80"/>
  <c r="EE366" i="80"/>
  <c r="AE367" i="80"/>
  <c r="AU367" i="80"/>
  <c r="AY367" i="80"/>
  <c r="BC367" i="80"/>
  <c r="BG367" i="80"/>
  <c r="BK367" i="80"/>
  <c r="BO367" i="80"/>
  <c r="BS367" i="80"/>
  <c r="BW367" i="80"/>
  <c r="CA367" i="80"/>
  <c r="DM367" i="80"/>
  <c r="BH368" i="80"/>
  <c r="BL368" i="80"/>
  <c r="BT368" i="80"/>
  <c r="BX368" i="80"/>
  <c r="CB368" i="80"/>
  <c r="EC368" i="80"/>
  <c r="AO369" i="80"/>
  <c r="AP369" i="80" s="1"/>
  <c r="AW369" i="80"/>
  <c r="BE369" i="80"/>
  <c r="BI369" i="80"/>
  <c r="BM369" i="80"/>
  <c r="BQ369" i="80"/>
  <c r="BU369" i="80"/>
  <c r="BY369" i="80"/>
  <c r="CD369" i="80"/>
  <c r="CK369" i="80"/>
  <c r="CR369" i="80"/>
  <c r="DK369" i="80"/>
  <c r="AT370" i="80"/>
  <c r="BF370" i="80"/>
  <c r="BN370" i="80"/>
  <c r="BR370" i="80"/>
  <c r="BZ370" i="80"/>
  <c r="EE370" i="80"/>
  <c r="AE371" i="80"/>
  <c r="AU371" i="80"/>
  <c r="AY371" i="80"/>
  <c r="BC371" i="80"/>
  <c r="BG371" i="80"/>
  <c r="BK371" i="80"/>
  <c r="BO371" i="80"/>
  <c r="BS371" i="80"/>
  <c r="BW371" i="80"/>
  <c r="CA371" i="80"/>
  <c r="DM371" i="80"/>
  <c r="BH372" i="80"/>
  <c r="BL372" i="80"/>
  <c r="BT372" i="80"/>
  <c r="BX372" i="80"/>
  <c r="CB372" i="80"/>
  <c r="EC372" i="80"/>
  <c r="AO373" i="80"/>
  <c r="AP373" i="80" s="1"/>
  <c r="AW373" i="80"/>
  <c r="BE373" i="80"/>
  <c r="BI373" i="80"/>
  <c r="BM373" i="80"/>
  <c r="BQ373" i="80"/>
  <c r="BU373" i="80"/>
  <c r="BY373" i="80"/>
  <c r="CD373" i="80"/>
  <c r="CK373" i="80"/>
  <c r="CR373" i="80"/>
  <c r="DK373" i="80"/>
  <c r="AT374" i="80"/>
  <c r="BF374" i="80"/>
  <c r="BN374" i="80"/>
  <c r="BR374" i="80"/>
  <c r="BZ374" i="80"/>
  <c r="EE374" i="80"/>
  <c r="AE375" i="80"/>
  <c r="AU375" i="80"/>
  <c r="AY375" i="80"/>
  <c r="BC375" i="80"/>
  <c r="BG375" i="80"/>
  <c r="BK375" i="80"/>
  <c r="BO375" i="80"/>
  <c r="BS375" i="80"/>
  <c r="BW375" i="80"/>
  <c r="CA375" i="80"/>
  <c r="DM375" i="80"/>
  <c r="AN376" i="80"/>
  <c r="AQ376" i="80" s="1"/>
  <c r="BH376" i="80"/>
  <c r="BL376" i="80"/>
  <c r="BT376" i="80"/>
  <c r="BX376" i="80"/>
  <c r="CB376" i="80"/>
  <c r="CX376" i="80"/>
  <c r="EC376" i="80"/>
  <c r="AO377" i="80"/>
  <c r="AP377" i="80" s="1"/>
  <c r="AW377" i="80"/>
  <c r="BE377" i="80"/>
  <c r="BI377" i="80"/>
  <c r="BM377" i="80"/>
  <c r="BQ377" i="80"/>
  <c r="BU377" i="80"/>
  <c r="BY377" i="80"/>
  <c r="CD377" i="80"/>
  <c r="CK377" i="80"/>
  <c r="CR377" i="80"/>
  <c r="DK377" i="80"/>
  <c r="AT378" i="80"/>
  <c r="BF378" i="80"/>
  <c r="BN378" i="80"/>
  <c r="BR378" i="80"/>
  <c r="BZ378" i="80"/>
  <c r="CS378" i="80"/>
  <c r="EE378" i="80"/>
  <c r="AE379" i="80"/>
  <c r="AU379" i="80"/>
  <c r="AY379" i="80"/>
  <c r="BC379" i="80"/>
  <c r="BG379" i="80"/>
  <c r="BK379" i="80"/>
  <c r="BO379" i="80"/>
  <c r="BS379" i="80"/>
  <c r="BW379" i="80"/>
  <c r="CA379" i="80"/>
  <c r="DM379" i="80"/>
  <c r="BH380" i="80"/>
  <c r="BT380" i="80"/>
  <c r="CX380" i="80"/>
  <c r="EC380" i="80"/>
  <c r="AO381" i="80"/>
  <c r="AP381" i="80" s="1"/>
  <c r="AW381" i="80"/>
  <c r="BE381" i="80"/>
  <c r="BI381" i="80"/>
  <c r="BM381" i="80"/>
  <c r="BQ381" i="80"/>
  <c r="BU381" i="80"/>
  <c r="BY381" i="80"/>
  <c r="CD381" i="80"/>
  <c r="CK381" i="80"/>
  <c r="CR381" i="80"/>
  <c r="DK381" i="80"/>
  <c r="AT382" i="80"/>
  <c r="BF382" i="80"/>
  <c r="BN382" i="80"/>
  <c r="BR382" i="80"/>
  <c r="BZ382" i="80"/>
  <c r="CS382" i="80"/>
  <c r="EE382" i="80"/>
  <c r="AE383" i="80"/>
  <c r="AU383" i="80"/>
  <c r="AY383" i="80"/>
  <c r="BC383" i="80"/>
  <c r="BG383" i="80"/>
  <c r="BK383" i="80"/>
  <c r="BO383" i="80"/>
  <c r="BS383" i="80"/>
  <c r="BW383" i="80"/>
  <c r="CA383" i="80"/>
  <c r="DM383" i="80"/>
  <c r="AN384" i="80"/>
  <c r="AQ384" i="80" s="1"/>
  <c r="BH384" i="80"/>
  <c r="BL384" i="80"/>
  <c r="BT384" i="80"/>
  <c r="BX384" i="80"/>
  <c r="CB384" i="80"/>
  <c r="CX384" i="80"/>
  <c r="EC384" i="80"/>
  <c r="AO385" i="80"/>
  <c r="AP385" i="80" s="1"/>
  <c r="AW385" i="80"/>
  <c r="BE385" i="80"/>
  <c r="BI385" i="80"/>
  <c r="BM385" i="80"/>
  <c r="BQ385" i="80"/>
  <c r="BU385" i="80"/>
  <c r="BY385" i="80"/>
  <c r="CD385" i="80"/>
  <c r="CK385" i="80"/>
  <c r="CR385" i="80"/>
  <c r="DK385" i="80"/>
  <c r="AT386" i="80"/>
  <c r="BF386" i="80"/>
  <c r="BN386" i="80"/>
  <c r="BR386" i="80"/>
  <c r="BZ386" i="80"/>
  <c r="CS386" i="80"/>
  <c r="EE386" i="80"/>
  <c r="AE387" i="80"/>
  <c r="AU387" i="80"/>
  <c r="AY387" i="80"/>
  <c r="BC387" i="80"/>
  <c r="BG387" i="80"/>
  <c r="BK387" i="80"/>
  <c r="BO387" i="80"/>
  <c r="BS387" i="80"/>
  <c r="BW387" i="80"/>
  <c r="CA387" i="80"/>
  <c r="DM387" i="80"/>
  <c r="AN388" i="80"/>
  <c r="AQ388" i="80" s="1"/>
  <c r="BH388" i="80"/>
  <c r="BL388" i="80"/>
  <c r="BT388" i="80"/>
  <c r="BX388" i="80"/>
  <c r="CB388" i="80"/>
  <c r="CX388" i="80"/>
  <c r="EC388" i="80"/>
  <c r="AO389" i="80"/>
  <c r="AP389" i="80" s="1"/>
  <c r="AW389" i="80"/>
  <c r="BE389" i="80"/>
  <c r="BI389" i="80"/>
  <c r="BM389" i="80"/>
  <c r="BQ389" i="80"/>
  <c r="BU389" i="80"/>
  <c r="BY389" i="80"/>
  <c r="CD389" i="80"/>
  <c r="CK389" i="80"/>
  <c r="CR389" i="80"/>
  <c r="DK389" i="80"/>
  <c r="AT390" i="80"/>
  <c r="BF390" i="80"/>
  <c r="BN390" i="80"/>
  <c r="BR390" i="80"/>
  <c r="BZ390" i="80"/>
  <c r="EE390" i="80"/>
  <c r="AE391" i="80"/>
  <c r="AU391" i="80"/>
  <c r="AY391" i="80"/>
  <c r="BC391" i="80"/>
  <c r="BG391" i="80"/>
  <c r="BK391" i="80"/>
  <c r="BO391" i="80"/>
  <c r="BS391" i="80"/>
  <c r="BW391" i="80"/>
  <c r="CA391" i="80"/>
  <c r="DM391" i="80"/>
  <c r="BH392" i="80"/>
  <c r="BL392" i="80"/>
  <c r="BT392" i="80"/>
  <c r="BX392" i="80"/>
  <c r="CB392" i="80"/>
  <c r="EC392" i="80"/>
  <c r="AO393" i="80"/>
  <c r="AP393" i="80" s="1"/>
  <c r="AW393" i="80"/>
  <c r="BE393" i="80"/>
  <c r="BI393" i="80"/>
  <c r="BM393" i="80"/>
  <c r="BQ393" i="80"/>
  <c r="BU393" i="80"/>
  <c r="BY393" i="80"/>
  <c r="CD393" i="80"/>
  <c r="CK393" i="80"/>
  <c r="CR393" i="80"/>
  <c r="DK393" i="80"/>
  <c r="AT394" i="80"/>
  <c r="BF394" i="80"/>
  <c r="BN394" i="80"/>
  <c r="BR394" i="80"/>
  <c r="BZ394" i="80"/>
  <c r="EE394" i="80"/>
  <c r="AE395" i="80"/>
  <c r="AU395" i="80"/>
  <c r="AY395" i="80"/>
  <c r="BC395" i="80"/>
  <c r="BG395" i="80"/>
  <c r="BK395" i="80"/>
  <c r="BO395" i="80"/>
  <c r="BS395" i="80"/>
  <c r="BW395" i="80"/>
  <c r="CA395" i="80"/>
  <c r="DM395" i="80"/>
  <c r="BH396" i="80"/>
  <c r="BL396" i="80"/>
  <c r="BT396" i="80"/>
  <c r="CB396" i="80"/>
  <c r="CX396" i="80"/>
  <c r="EC396" i="80"/>
  <c r="AO397" i="80"/>
  <c r="AP397" i="80" s="1"/>
  <c r="AW397" i="80"/>
  <c r="BE397" i="80"/>
  <c r="BI397" i="80"/>
  <c r="BM397" i="80"/>
  <c r="BQ397" i="80"/>
  <c r="BU397" i="80"/>
  <c r="BY397" i="80"/>
  <c r="CD397" i="80"/>
  <c r="CK397" i="80"/>
  <c r="CR397" i="80"/>
  <c r="DK397" i="80"/>
  <c r="AT398" i="80"/>
  <c r="BF398" i="80"/>
  <c r="BN398" i="80"/>
  <c r="BR398" i="80"/>
  <c r="BZ398" i="80"/>
  <c r="EE398" i="80"/>
  <c r="AE399" i="80"/>
  <c r="AU399" i="80"/>
  <c r="AY399" i="80"/>
  <c r="BC399" i="80"/>
  <c r="BG399" i="80"/>
  <c r="BK399" i="80"/>
  <c r="BO399" i="80"/>
  <c r="BS399" i="80"/>
  <c r="BW399" i="80"/>
  <c r="CA399" i="80"/>
  <c r="DM399" i="80"/>
  <c r="BH400" i="80"/>
  <c r="BL400" i="80"/>
  <c r="BT400" i="80"/>
  <c r="BX400" i="80"/>
  <c r="CB400" i="80"/>
  <c r="CX400" i="80"/>
  <c r="EC400" i="80"/>
  <c r="AO401" i="80"/>
  <c r="AP401" i="80" s="1"/>
  <c r="AW401" i="80"/>
  <c r="BE401" i="80"/>
  <c r="BI401" i="80"/>
  <c r="BM401" i="80"/>
  <c r="BQ401" i="80"/>
  <c r="BU401" i="80"/>
  <c r="BY401" i="80"/>
  <c r="CD401" i="80"/>
  <c r="CK401" i="80"/>
  <c r="CR401" i="80"/>
  <c r="DK401" i="80"/>
  <c r="AT402" i="80"/>
  <c r="BF402" i="80"/>
  <c r="BN402" i="80"/>
  <c r="BR402" i="80"/>
  <c r="BZ402" i="80"/>
  <c r="CS402" i="80"/>
  <c r="EE402" i="80"/>
  <c r="AE403" i="80"/>
  <c r="AU403" i="80"/>
  <c r="AY403" i="80"/>
  <c r="BC403" i="80"/>
  <c r="BG403" i="80"/>
  <c r="BK403" i="80"/>
  <c r="BO403" i="80"/>
  <c r="BS403" i="80"/>
  <c r="BW403" i="80"/>
  <c r="CA403" i="80"/>
  <c r="DM403" i="80"/>
  <c r="BH404" i="80"/>
  <c r="BL404" i="80"/>
  <c r="BT404" i="80"/>
  <c r="BX404" i="80"/>
  <c r="CB404" i="80"/>
  <c r="CX404" i="80"/>
  <c r="EC404" i="80"/>
  <c r="AO405" i="80"/>
  <c r="AP405" i="80" s="1"/>
  <c r="AW405" i="80"/>
  <c r="BE405" i="80"/>
  <c r="BI405" i="80"/>
  <c r="BM405" i="80"/>
  <c r="BQ405" i="80"/>
  <c r="BU405" i="80"/>
  <c r="BY405" i="80"/>
  <c r="CD405" i="80"/>
  <c r="CK405" i="80"/>
  <c r="CR405" i="80"/>
  <c r="DK405" i="80"/>
  <c r="AT406" i="80"/>
  <c r="BF406" i="80"/>
  <c r="BN406" i="80"/>
  <c r="BR406" i="80"/>
  <c r="BZ406" i="80"/>
  <c r="EE406" i="80"/>
  <c r="AE407" i="80"/>
  <c r="AY407" i="80"/>
  <c r="BC407" i="80"/>
  <c r="BG407" i="80"/>
  <c r="BK407" i="80"/>
  <c r="BO407" i="80"/>
  <c r="BS407" i="80"/>
  <c r="BW407" i="80"/>
  <c r="CA407" i="80"/>
  <c r="DM407" i="80"/>
  <c r="BH408" i="80"/>
  <c r="BT408" i="80"/>
  <c r="EC408" i="80"/>
  <c r="AY409" i="80"/>
  <c r="CK409" i="80"/>
  <c r="AW409" i="80"/>
  <c r="BG409" i="80"/>
  <c r="BC409" i="80"/>
  <c r="BI409" i="80"/>
  <c r="BE409" i="80"/>
  <c r="BL409" i="80"/>
  <c r="AW410" i="80"/>
  <c r="CX410" i="80"/>
  <c r="CS410" i="80"/>
  <c r="DK410" i="80"/>
  <c r="CR411" i="80"/>
  <c r="CD411" i="80"/>
  <c r="AO411" i="80"/>
  <c r="AP411" i="80" s="1"/>
  <c r="AE411" i="80"/>
  <c r="AN411" i="80"/>
  <c r="AQ411" i="80" s="1"/>
  <c r="BM411" i="80"/>
  <c r="BO411" i="80"/>
  <c r="BK411" i="80"/>
  <c r="BN411" i="80"/>
  <c r="ED411" i="80"/>
  <c r="EC411" i="80"/>
  <c r="EF411" i="80"/>
  <c r="EE411" i="80"/>
  <c r="DL412" i="80"/>
  <c r="DK412" i="80"/>
  <c r="DN412" i="80"/>
  <c r="DM412" i="80"/>
  <c r="EF413" i="80"/>
  <c r="EE413" i="80"/>
  <c r="ED413" i="80"/>
  <c r="EC413" i="80"/>
  <c r="DL416" i="80"/>
  <c r="DK416" i="80"/>
  <c r="DN416" i="80"/>
  <c r="DM416" i="80"/>
  <c r="EF417" i="80"/>
  <c r="EE417" i="80"/>
  <c r="ED417" i="80"/>
  <c r="EC417" i="80"/>
  <c r="DL420" i="80"/>
  <c r="DK420" i="80"/>
  <c r="DN420" i="80"/>
  <c r="DM420" i="80"/>
  <c r="EF421" i="80"/>
  <c r="EE421" i="80"/>
  <c r="ED421" i="80"/>
  <c r="EC421" i="80"/>
  <c r="DN426" i="80"/>
  <c r="DM426" i="80"/>
  <c r="DL426" i="80"/>
  <c r="DK426" i="80"/>
  <c r="CS428" i="80"/>
  <c r="DN430" i="80"/>
  <c r="DM430" i="80"/>
  <c r="DL430" i="80"/>
  <c r="DK430" i="80"/>
  <c r="CS432" i="80"/>
  <c r="CX432" i="80"/>
  <c r="CT432" i="80"/>
  <c r="DN434" i="80"/>
  <c r="DM434" i="80"/>
  <c r="DL434" i="80"/>
  <c r="DK434" i="80"/>
  <c r="CT436" i="80"/>
  <c r="DN438" i="80"/>
  <c r="DM438" i="80"/>
  <c r="DL438" i="80"/>
  <c r="DK438" i="80"/>
  <c r="CS440" i="80"/>
  <c r="CX440" i="80"/>
  <c r="CT440" i="80"/>
  <c r="DN442" i="80"/>
  <c r="DM442" i="80"/>
  <c r="DL442" i="80"/>
  <c r="DK442" i="80"/>
  <c r="CS444" i="80"/>
  <c r="EF445" i="80"/>
  <c r="EE445" i="80"/>
  <c r="ED445" i="80"/>
  <c r="EC445" i="80"/>
  <c r="EC446" i="80"/>
  <c r="EF446" i="80"/>
  <c r="EE446" i="80"/>
  <c r="ED446" i="80"/>
  <c r="EC450" i="80"/>
  <c r="EF450" i="80"/>
  <c r="EE450" i="80"/>
  <c r="ED450" i="80"/>
  <c r="EF342" i="80"/>
  <c r="AN343" i="80"/>
  <c r="AQ343" i="80" s="1"/>
  <c r="AZ343" i="80"/>
  <c r="BA343" i="80" s="1"/>
  <c r="BB343" i="80" s="1"/>
  <c r="BH343" i="80"/>
  <c r="BL343" i="80"/>
  <c r="BT343" i="80"/>
  <c r="BX343" i="80"/>
  <c r="CB343" i="80"/>
  <c r="DN343" i="80"/>
  <c r="AW344" i="80"/>
  <c r="CD344" i="80"/>
  <c r="CK344" i="80"/>
  <c r="ED344" i="80"/>
  <c r="BF345" i="80"/>
  <c r="BN345" i="80"/>
  <c r="BR345" i="80"/>
  <c r="BZ345" i="80"/>
  <c r="DL345" i="80"/>
  <c r="AU346" i="80"/>
  <c r="CT346" i="80"/>
  <c r="EF346" i="80"/>
  <c r="AN347" i="80"/>
  <c r="AQ347" i="80" s="1"/>
  <c r="AZ347" i="80"/>
  <c r="BA347" i="80" s="1"/>
  <c r="BB347" i="80" s="1"/>
  <c r="BH347" i="80"/>
  <c r="BL347" i="80"/>
  <c r="BT347" i="80"/>
  <c r="BX347" i="80"/>
  <c r="CB347" i="80"/>
  <c r="DN347" i="80"/>
  <c r="AW348" i="80"/>
  <c r="BA348" i="80"/>
  <c r="BB348" i="80" s="1"/>
  <c r="CD348" i="80"/>
  <c r="CK348" i="80"/>
  <c r="ED348" i="80"/>
  <c r="BF349" i="80"/>
  <c r="BN349" i="80"/>
  <c r="BR349" i="80"/>
  <c r="BZ349" i="80"/>
  <c r="DL349" i="80"/>
  <c r="AU350" i="80"/>
  <c r="EF350" i="80"/>
  <c r="AN351" i="80"/>
  <c r="AQ351" i="80" s="1"/>
  <c r="AZ351" i="80"/>
  <c r="BA351" i="80" s="1"/>
  <c r="BB351" i="80" s="1"/>
  <c r="BH351" i="80"/>
  <c r="BL351" i="80"/>
  <c r="BT351" i="80"/>
  <c r="BX351" i="80"/>
  <c r="CB351" i="80"/>
  <c r="DN351" i="80"/>
  <c r="AW352" i="80"/>
  <c r="CD352" i="80"/>
  <c r="CK352" i="80"/>
  <c r="BN353" i="80"/>
  <c r="BZ353" i="80"/>
  <c r="EF354" i="80"/>
  <c r="AZ355" i="80"/>
  <c r="BA355" i="80" s="1"/>
  <c r="BB355" i="80" s="1"/>
  <c r="BH355" i="80"/>
  <c r="BT355" i="80"/>
  <c r="DN355" i="80"/>
  <c r="AW356" i="80"/>
  <c r="CD356" i="80"/>
  <c r="CK356" i="80"/>
  <c r="BN357" i="80"/>
  <c r="BZ357" i="80"/>
  <c r="EF358" i="80"/>
  <c r="BH359" i="80"/>
  <c r="BT359" i="80"/>
  <c r="DN359" i="80"/>
  <c r="AW360" i="80"/>
  <c r="CD360" i="80"/>
  <c r="CK360" i="80"/>
  <c r="ED360" i="80"/>
  <c r="BN361" i="80"/>
  <c r="BZ361" i="80"/>
  <c r="DL361" i="80"/>
  <c r="EF362" i="80"/>
  <c r="BH363" i="80"/>
  <c r="BT363" i="80"/>
  <c r="DN363" i="80"/>
  <c r="AW364" i="80"/>
  <c r="CD364" i="80"/>
  <c r="CK364" i="80"/>
  <c r="ED364" i="80"/>
  <c r="BF365" i="80"/>
  <c r="BN365" i="80"/>
  <c r="BR365" i="80"/>
  <c r="BZ365" i="80"/>
  <c r="DL365" i="80"/>
  <c r="EF366" i="80"/>
  <c r="AZ367" i="80"/>
  <c r="BA367" i="80" s="1"/>
  <c r="BB367" i="80" s="1"/>
  <c r="BH367" i="80"/>
  <c r="BT367" i="80"/>
  <c r="DN367" i="80"/>
  <c r="AW368" i="80"/>
  <c r="CD368" i="80"/>
  <c r="CK368" i="80"/>
  <c r="BN369" i="80"/>
  <c r="BZ369" i="80"/>
  <c r="EF370" i="80"/>
  <c r="BH371" i="80"/>
  <c r="BT371" i="80"/>
  <c r="DN371" i="80"/>
  <c r="AW372" i="80"/>
  <c r="CD372" i="80"/>
  <c r="CK372" i="80"/>
  <c r="ED372" i="80"/>
  <c r="BN373" i="80"/>
  <c r="BZ373" i="80"/>
  <c r="DL373" i="80"/>
  <c r="EF374" i="80"/>
  <c r="BH375" i="80"/>
  <c r="BT375" i="80"/>
  <c r="DN375" i="80"/>
  <c r="AW376" i="80"/>
  <c r="CD376" i="80"/>
  <c r="CK376" i="80"/>
  <c r="BN377" i="80"/>
  <c r="BZ377" i="80"/>
  <c r="EF378" i="80"/>
  <c r="BH379" i="80"/>
  <c r="BT379" i="80"/>
  <c r="DN379" i="80"/>
  <c r="AW380" i="80"/>
  <c r="BA380" i="80"/>
  <c r="BB380" i="80" s="1"/>
  <c r="CD380" i="80"/>
  <c r="CK380" i="80"/>
  <c r="BN381" i="80"/>
  <c r="BZ381" i="80"/>
  <c r="EF382" i="80"/>
  <c r="BH383" i="80"/>
  <c r="BT383" i="80"/>
  <c r="DN383" i="80"/>
  <c r="AW384" i="80"/>
  <c r="CD384" i="80"/>
  <c r="CK384" i="80"/>
  <c r="BN385" i="80"/>
  <c r="BZ385" i="80"/>
  <c r="EF386" i="80"/>
  <c r="BH387" i="80"/>
  <c r="BT387" i="80"/>
  <c r="DN387" i="80"/>
  <c r="AW388" i="80"/>
  <c r="CD388" i="80"/>
  <c r="CK388" i="80"/>
  <c r="BN389" i="80"/>
  <c r="BZ389" i="80"/>
  <c r="EF390" i="80"/>
  <c r="BH391" i="80"/>
  <c r="BT391" i="80"/>
  <c r="DN391" i="80"/>
  <c r="AW392" i="80"/>
  <c r="CD392" i="80"/>
  <c r="CK392" i="80"/>
  <c r="BN393" i="80"/>
  <c r="BZ393" i="80"/>
  <c r="EF394" i="80"/>
  <c r="BH395" i="80"/>
  <c r="BT395" i="80"/>
  <c r="DN395" i="80"/>
  <c r="AW396" i="80"/>
  <c r="CD396" i="80"/>
  <c r="CK396" i="80"/>
  <c r="BN397" i="80"/>
  <c r="BZ397" i="80"/>
  <c r="EF398" i="80"/>
  <c r="BH399" i="80"/>
  <c r="BT399" i="80"/>
  <c r="DN399" i="80"/>
  <c r="AW400" i="80"/>
  <c r="CD400" i="80"/>
  <c r="CK400" i="80"/>
  <c r="BN401" i="80"/>
  <c r="BZ401" i="80"/>
  <c r="EF402" i="80"/>
  <c r="BH403" i="80"/>
  <c r="BT403" i="80"/>
  <c r="DN403" i="80"/>
  <c r="AW404" i="80"/>
  <c r="CD404" i="80"/>
  <c r="CK404" i="80"/>
  <c r="BN405" i="80"/>
  <c r="BZ405" i="80"/>
  <c r="EF406" i="80"/>
  <c r="BH407" i="80"/>
  <c r="BT407" i="80"/>
  <c r="DN407" i="80"/>
  <c r="AW408" i="80"/>
  <c r="CD408" i="80"/>
  <c r="CK408" i="80"/>
  <c r="CR409" i="80"/>
  <c r="CD409" i="80"/>
  <c r="CA409" i="80"/>
  <c r="BW409" i="80"/>
  <c r="BY409" i="80"/>
  <c r="DM409" i="80"/>
  <c r="DK409" i="80"/>
  <c r="AX410" i="80"/>
  <c r="AT410" i="80"/>
  <c r="AY410" i="80"/>
  <c r="BI411" i="80"/>
  <c r="BE411" i="80"/>
  <c r="BG411" i="80"/>
  <c r="BC411" i="80"/>
  <c r="CT424" i="80"/>
  <c r="EF425" i="80"/>
  <c r="EE425" i="80"/>
  <c r="ED425" i="80"/>
  <c r="EC425" i="80"/>
  <c r="CX427" i="80"/>
  <c r="CT427" i="80"/>
  <c r="CS427" i="80"/>
  <c r="ED427" i="80"/>
  <c r="EC427" i="80"/>
  <c r="EF427" i="80"/>
  <c r="EE427" i="80"/>
  <c r="CX431" i="80"/>
  <c r="ED431" i="80"/>
  <c r="EC431" i="80"/>
  <c r="EF431" i="80"/>
  <c r="EE431" i="80"/>
  <c r="CX435" i="80"/>
  <c r="CT435" i="80"/>
  <c r="CS435" i="80"/>
  <c r="ED435" i="80"/>
  <c r="EC435" i="80"/>
  <c r="EF435" i="80"/>
  <c r="EE435" i="80"/>
  <c r="ED439" i="80"/>
  <c r="EC439" i="80"/>
  <c r="EF439" i="80"/>
  <c r="EE439" i="80"/>
  <c r="CX443" i="80"/>
  <c r="CT443" i="80"/>
  <c r="CS443" i="80"/>
  <c r="ED443" i="80"/>
  <c r="EC443" i="80"/>
  <c r="EF443" i="80"/>
  <c r="EE443" i="80"/>
  <c r="DK447" i="80"/>
  <c r="DN447" i="80"/>
  <c r="DM447" i="80"/>
  <c r="DL447" i="80"/>
  <c r="DL448" i="80"/>
  <c r="DK448" i="80"/>
  <c r="DN448" i="80"/>
  <c r="DM448" i="80"/>
  <c r="CL451" i="80"/>
  <c r="CQ451" i="80"/>
  <c r="CM451" i="80"/>
  <c r="CJ459" i="80"/>
  <c r="CM463" i="80"/>
  <c r="CL463" i="80"/>
  <c r="CQ463" i="80"/>
  <c r="AN330" i="80"/>
  <c r="AQ330" i="80" s="1"/>
  <c r="BX330" i="80"/>
  <c r="AW331" i="80"/>
  <c r="AU333" i="80"/>
  <c r="AN334" i="80"/>
  <c r="AQ334" i="80" s="1"/>
  <c r="BX334" i="80"/>
  <c r="AW335" i="80"/>
  <c r="AU337" i="80"/>
  <c r="AN338" i="80"/>
  <c r="AQ338" i="80" s="1"/>
  <c r="BX338" i="80"/>
  <c r="AW339" i="80"/>
  <c r="AU341" i="80"/>
  <c r="AN342" i="80"/>
  <c r="AQ342" i="80" s="1"/>
  <c r="BX342" i="80"/>
  <c r="AO343" i="80"/>
  <c r="AP343" i="80" s="1"/>
  <c r="AW343" i="80"/>
  <c r="BE343" i="80"/>
  <c r="BQ343" i="80"/>
  <c r="CD343" i="80"/>
  <c r="AT344" i="80"/>
  <c r="AU345" i="80"/>
  <c r="BC345" i="80"/>
  <c r="BK345" i="80"/>
  <c r="BW345" i="80"/>
  <c r="AN346" i="80"/>
  <c r="AQ346" i="80" s="1"/>
  <c r="BX346" i="80"/>
  <c r="AO347" i="80"/>
  <c r="AP347" i="80" s="1"/>
  <c r="AW347" i="80"/>
  <c r="BE347" i="80"/>
  <c r="BQ347" i="80"/>
  <c r="CD347" i="80"/>
  <c r="AT348" i="80"/>
  <c r="AU349" i="80"/>
  <c r="BC349" i="80"/>
  <c r="BK349" i="80"/>
  <c r="BW349" i="80"/>
  <c r="AO351" i="80"/>
  <c r="AP351" i="80" s="1"/>
  <c r="AW351" i="80"/>
  <c r="BE351" i="80"/>
  <c r="BQ351" i="80"/>
  <c r="CD351" i="80"/>
  <c r="AT352" i="80"/>
  <c r="AU353" i="80"/>
  <c r="BC353" i="80"/>
  <c r="BK353" i="80"/>
  <c r="BW353" i="80"/>
  <c r="AN354" i="80"/>
  <c r="AQ354" i="80" s="1"/>
  <c r="BX354" i="80"/>
  <c r="AO355" i="80"/>
  <c r="AP355" i="80" s="1"/>
  <c r="AW355" i="80"/>
  <c r="BE355" i="80"/>
  <c r="BQ355" i="80"/>
  <c r="CD355" i="80"/>
  <c r="AT356" i="80"/>
  <c r="AU357" i="80"/>
  <c r="BC357" i="80"/>
  <c r="BK357" i="80"/>
  <c r="BW357" i="80"/>
  <c r="AN358" i="80"/>
  <c r="AQ358" i="80" s="1"/>
  <c r="BX358" i="80"/>
  <c r="AO359" i="80"/>
  <c r="AP359" i="80" s="1"/>
  <c r="AW359" i="80"/>
  <c r="BE359" i="80"/>
  <c r="BQ359" i="80"/>
  <c r="CD359" i="80"/>
  <c r="AT360" i="80"/>
  <c r="AU361" i="80"/>
  <c r="BC361" i="80"/>
  <c r="BK361" i="80"/>
  <c r="BW361" i="80"/>
  <c r="AN362" i="80"/>
  <c r="AQ362" i="80" s="1"/>
  <c r="BX362" i="80"/>
  <c r="AO363" i="80"/>
  <c r="AP363" i="80" s="1"/>
  <c r="AW363" i="80"/>
  <c r="BE363" i="80"/>
  <c r="BQ363" i="80"/>
  <c r="CD363" i="80"/>
  <c r="AT364" i="80"/>
  <c r="AU365" i="80"/>
  <c r="BC365" i="80"/>
  <c r="BK365" i="80"/>
  <c r="BW365" i="80"/>
  <c r="AN366" i="80"/>
  <c r="AQ366" i="80" s="1"/>
  <c r="BX366" i="80"/>
  <c r="AO367" i="80"/>
  <c r="AP367" i="80" s="1"/>
  <c r="AW367" i="80"/>
  <c r="BE367" i="80"/>
  <c r="BQ367" i="80"/>
  <c r="CD367" i="80"/>
  <c r="AT368" i="80"/>
  <c r="AU369" i="80"/>
  <c r="BC369" i="80"/>
  <c r="BK369" i="80"/>
  <c r="BW369" i="80"/>
  <c r="AN370" i="80"/>
  <c r="AQ370" i="80" s="1"/>
  <c r="BX370" i="80"/>
  <c r="AO371" i="80"/>
  <c r="AP371" i="80" s="1"/>
  <c r="AW371" i="80"/>
  <c r="BE371" i="80"/>
  <c r="BQ371" i="80"/>
  <c r="CD371" i="80"/>
  <c r="AT372" i="80"/>
  <c r="AU373" i="80"/>
  <c r="BC373" i="80"/>
  <c r="BK373" i="80"/>
  <c r="BW373" i="80"/>
  <c r="AN374" i="80"/>
  <c r="AQ374" i="80" s="1"/>
  <c r="BX374" i="80"/>
  <c r="AO375" i="80"/>
  <c r="AP375" i="80" s="1"/>
  <c r="AW375" i="80"/>
  <c r="BE375" i="80"/>
  <c r="BQ375" i="80"/>
  <c r="CD375" i="80"/>
  <c r="AT376" i="80"/>
  <c r="AU377" i="80"/>
  <c r="BC377" i="80"/>
  <c r="BK377" i="80"/>
  <c r="BW377" i="80"/>
  <c r="AN378" i="80"/>
  <c r="AQ378" i="80" s="1"/>
  <c r="BX378" i="80"/>
  <c r="AO379" i="80"/>
  <c r="AP379" i="80" s="1"/>
  <c r="AW379" i="80"/>
  <c r="BE379" i="80"/>
  <c r="BQ379" i="80"/>
  <c r="CD379" i="80"/>
  <c r="AT380" i="80"/>
  <c r="AU381" i="80"/>
  <c r="BC381" i="80"/>
  <c r="BK381" i="80"/>
  <c r="BW381" i="80"/>
  <c r="AN382" i="80"/>
  <c r="AQ382" i="80" s="1"/>
  <c r="BX382" i="80"/>
  <c r="AO383" i="80"/>
  <c r="AP383" i="80" s="1"/>
  <c r="AW383" i="80"/>
  <c r="BE383" i="80"/>
  <c r="BQ383" i="80"/>
  <c r="CD383" i="80"/>
  <c r="AT384" i="80"/>
  <c r="AU385" i="80"/>
  <c r="BC385" i="80"/>
  <c r="BK385" i="80"/>
  <c r="BW385" i="80"/>
  <c r="AN386" i="80"/>
  <c r="AQ386" i="80" s="1"/>
  <c r="AO387" i="80"/>
  <c r="AP387" i="80" s="1"/>
  <c r="AW387" i="80"/>
  <c r="BE387" i="80"/>
  <c r="BQ387" i="80"/>
  <c r="CD387" i="80"/>
  <c r="AT388" i="80"/>
  <c r="AU389" i="80"/>
  <c r="BC389" i="80"/>
  <c r="BK389" i="80"/>
  <c r="BW389" i="80"/>
  <c r="AN390" i="80"/>
  <c r="AQ390" i="80" s="1"/>
  <c r="BX390" i="80"/>
  <c r="AO391" i="80"/>
  <c r="AP391" i="80" s="1"/>
  <c r="AW391" i="80"/>
  <c r="BE391" i="80"/>
  <c r="BQ391" i="80"/>
  <c r="CD391" i="80"/>
  <c r="AT392" i="80"/>
  <c r="AU393" i="80"/>
  <c r="BC393" i="80"/>
  <c r="BK393" i="80"/>
  <c r="BW393" i="80"/>
  <c r="AN394" i="80"/>
  <c r="AQ394" i="80" s="1"/>
  <c r="BX394" i="80"/>
  <c r="AO395" i="80"/>
  <c r="AP395" i="80" s="1"/>
  <c r="AW395" i="80"/>
  <c r="BE395" i="80"/>
  <c r="BQ395" i="80"/>
  <c r="CD395" i="80"/>
  <c r="AT396" i="80"/>
  <c r="AU397" i="80"/>
  <c r="BC397" i="80"/>
  <c r="BK397" i="80"/>
  <c r="BW397" i="80"/>
  <c r="BX398" i="80"/>
  <c r="AO399" i="80"/>
  <c r="AP399" i="80" s="1"/>
  <c r="AW399" i="80"/>
  <c r="BE399" i="80"/>
  <c r="BQ399" i="80"/>
  <c r="CD399" i="80"/>
  <c r="AT400" i="80"/>
  <c r="AU401" i="80"/>
  <c r="BC401" i="80"/>
  <c r="BK401" i="80"/>
  <c r="BW401" i="80"/>
  <c r="AN402" i="80"/>
  <c r="AQ402" i="80" s="1"/>
  <c r="BX402" i="80"/>
  <c r="AO403" i="80"/>
  <c r="AP403" i="80" s="1"/>
  <c r="AW403" i="80"/>
  <c r="BE403" i="80"/>
  <c r="BQ403" i="80"/>
  <c r="CD403" i="80"/>
  <c r="AT404" i="80"/>
  <c r="AU405" i="80"/>
  <c r="BC405" i="80"/>
  <c r="BK405" i="80"/>
  <c r="BW405" i="80"/>
  <c r="BX406" i="80"/>
  <c r="AO407" i="80"/>
  <c r="AP407" i="80" s="1"/>
  <c r="AW407" i="80"/>
  <c r="BE407" i="80"/>
  <c r="BQ407" i="80"/>
  <c r="CD407" i="80"/>
  <c r="AT408" i="80"/>
  <c r="AE409" i="80"/>
  <c r="AU409" i="80"/>
  <c r="AZ409" i="80"/>
  <c r="BA409" i="80" s="1"/>
  <c r="BB409" i="80" s="1"/>
  <c r="BH409" i="80"/>
  <c r="BS409" i="80"/>
  <c r="BU409" i="80"/>
  <c r="BQ409" i="80"/>
  <c r="BX409" i="80"/>
  <c r="DL409" i="80"/>
  <c r="EF409" i="80"/>
  <c r="ED409" i="80"/>
  <c r="AU410" i="80"/>
  <c r="CK410" i="80"/>
  <c r="EC410" i="80"/>
  <c r="EE410" i="80"/>
  <c r="BF411" i="80"/>
  <c r="ED415" i="80"/>
  <c r="EC415" i="80"/>
  <c r="EF415" i="80"/>
  <c r="EE415" i="80"/>
  <c r="CX419" i="80"/>
  <c r="CT419" i="80"/>
  <c r="CS419" i="80"/>
  <c r="ED419" i="80"/>
  <c r="EC419" i="80"/>
  <c r="EF419" i="80"/>
  <c r="EE419" i="80"/>
  <c r="CX423" i="80"/>
  <c r="CT423" i="80"/>
  <c r="CS423" i="80"/>
  <c r="ED423" i="80"/>
  <c r="EC423" i="80"/>
  <c r="EF423" i="80"/>
  <c r="EE423" i="80"/>
  <c r="DL424" i="80"/>
  <c r="DK424" i="80"/>
  <c r="DN424" i="80"/>
  <c r="DM424" i="80"/>
  <c r="EC426" i="80"/>
  <c r="EF426" i="80"/>
  <c r="EE426" i="80"/>
  <c r="ED426" i="80"/>
  <c r="EC430" i="80"/>
  <c r="EF430" i="80"/>
  <c r="EE430" i="80"/>
  <c r="ED430" i="80"/>
  <c r="EF433" i="80"/>
  <c r="EE433" i="80"/>
  <c r="ED433" i="80"/>
  <c r="EC433" i="80"/>
  <c r="EC434" i="80"/>
  <c r="EF434" i="80"/>
  <c r="EE434" i="80"/>
  <c r="ED434" i="80"/>
  <c r="EF437" i="80"/>
  <c r="EE437" i="80"/>
  <c r="ED437" i="80"/>
  <c r="EC437" i="80"/>
  <c r="EC438" i="80"/>
  <c r="EF438" i="80"/>
  <c r="EE438" i="80"/>
  <c r="ED438" i="80"/>
  <c r="EF441" i="80"/>
  <c r="EE441" i="80"/>
  <c r="ED441" i="80"/>
  <c r="EC441" i="80"/>
  <c r="EC442" i="80"/>
  <c r="EF442" i="80"/>
  <c r="EE442" i="80"/>
  <c r="ED442" i="80"/>
  <c r="DN446" i="80"/>
  <c r="DM446" i="80"/>
  <c r="DL446" i="80"/>
  <c r="DK446" i="80"/>
  <c r="CX448" i="80"/>
  <c r="EF449" i="80"/>
  <c r="EE449" i="80"/>
  <c r="ED449" i="80"/>
  <c r="EC449" i="80"/>
  <c r="DN450" i="80"/>
  <c r="DM450" i="80"/>
  <c r="DL450" i="80"/>
  <c r="DK450" i="80"/>
  <c r="BR411" i="80"/>
  <c r="BZ411" i="80"/>
  <c r="DL411" i="80"/>
  <c r="EF412" i="80"/>
  <c r="BH413" i="80"/>
  <c r="BT413" i="80"/>
  <c r="DN413" i="80"/>
  <c r="AW414" i="80"/>
  <c r="CD414" i="80"/>
  <c r="CK414" i="80"/>
  <c r="BN415" i="80"/>
  <c r="BZ415" i="80"/>
  <c r="EF416" i="80"/>
  <c r="BH417" i="80"/>
  <c r="BT417" i="80"/>
  <c r="DN417" i="80"/>
  <c r="AW418" i="80"/>
  <c r="CD418" i="80"/>
  <c r="CK418" i="80"/>
  <c r="BN419" i="80"/>
  <c r="BZ419" i="80"/>
  <c r="EF420" i="80"/>
  <c r="BH421" i="80"/>
  <c r="BT421" i="80"/>
  <c r="DN421" i="80"/>
  <c r="AW422" i="80"/>
  <c r="CD422" i="80"/>
  <c r="CK422" i="80"/>
  <c r="BN423" i="80"/>
  <c r="BZ423" i="80"/>
  <c r="EF424" i="80"/>
  <c r="BH425" i="80"/>
  <c r="BT425" i="80"/>
  <c r="DN425" i="80"/>
  <c r="AW426" i="80"/>
  <c r="CD426" i="80"/>
  <c r="CK426" i="80"/>
  <c r="BN427" i="80"/>
  <c r="BZ427" i="80"/>
  <c r="EF428" i="80"/>
  <c r="BH429" i="80"/>
  <c r="BT429" i="80"/>
  <c r="DN429" i="80"/>
  <c r="AW430" i="80"/>
  <c r="CD430" i="80"/>
  <c r="CK430" i="80"/>
  <c r="BN431" i="80"/>
  <c r="BZ431" i="80"/>
  <c r="EF432" i="80"/>
  <c r="BH433" i="80"/>
  <c r="BT433" i="80"/>
  <c r="DN433" i="80"/>
  <c r="AW434" i="80"/>
  <c r="CD434" i="80"/>
  <c r="CK434" i="80"/>
  <c r="CR434" i="80"/>
  <c r="BN435" i="80"/>
  <c r="BZ435" i="80"/>
  <c r="EF436" i="80"/>
  <c r="BH437" i="80"/>
  <c r="BT437" i="80"/>
  <c r="DN437" i="80"/>
  <c r="AW438" i="80"/>
  <c r="CD438" i="80"/>
  <c r="CK438" i="80"/>
  <c r="CR438" i="80"/>
  <c r="BN439" i="80"/>
  <c r="BZ439" i="80"/>
  <c r="EF440" i="80"/>
  <c r="BH441" i="80"/>
  <c r="BT441" i="80"/>
  <c r="DN441" i="80"/>
  <c r="AW442" i="80"/>
  <c r="CD442" i="80"/>
  <c r="CK442" i="80"/>
  <c r="CR442" i="80"/>
  <c r="BN443" i="80"/>
  <c r="BZ443" i="80"/>
  <c r="EF444" i="80"/>
  <c r="BH445" i="80"/>
  <c r="BT445" i="80"/>
  <c r="DN445" i="80"/>
  <c r="AW446" i="80"/>
  <c r="CD446" i="80"/>
  <c r="CK446" i="80"/>
  <c r="CR446" i="80"/>
  <c r="BN447" i="80"/>
  <c r="BZ447" i="80"/>
  <c r="EF448" i="80"/>
  <c r="BH449" i="80"/>
  <c r="BT449" i="80"/>
  <c r="DN449" i="80"/>
  <c r="AW450" i="80"/>
  <c r="BM450" i="80"/>
  <c r="BY450" i="80"/>
  <c r="CD450" i="80"/>
  <c r="CK450" i="80"/>
  <c r="CR450" i="80"/>
  <c r="BN451" i="80"/>
  <c r="DL451" i="80"/>
  <c r="DN451" i="80"/>
  <c r="BS452" i="80"/>
  <c r="BU452" i="80"/>
  <c r="BQ452" i="80"/>
  <c r="EF452" i="80"/>
  <c r="ED452" i="80"/>
  <c r="CQ453" i="80"/>
  <c r="EC453" i="80"/>
  <c r="EE453" i="80"/>
  <c r="BY454" i="80"/>
  <c r="CA454" i="80"/>
  <c r="BW454" i="80"/>
  <c r="DK454" i="80"/>
  <c r="DM454" i="80"/>
  <c r="AX455" i="80"/>
  <c r="AT455" i="80"/>
  <c r="AY455" i="80"/>
  <c r="BG456" i="80"/>
  <c r="BC456" i="80"/>
  <c r="BI456" i="80"/>
  <c r="BE456" i="80"/>
  <c r="CD457" i="80"/>
  <c r="CS457" i="80"/>
  <c r="EG457" i="80"/>
  <c r="EI457" i="80"/>
  <c r="CR458" i="80"/>
  <c r="CD458" i="80"/>
  <c r="AO458" i="80"/>
  <c r="AP458" i="80" s="1"/>
  <c r="AE458" i="80"/>
  <c r="AN458" i="80"/>
  <c r="AQ458" i="80" s="1"/>
  <c r="BM458" i="80"/>
  <c r="BO458" i="80"/>
  <c r="BK458" i="80"/>
  <c r="DO458" i="80"/>
  <c r="DQ458" i="80"/>
  <c r="CL459" i="80"/>
  <c r="EE459" i="80"/>
  <c r="EC459" i="80"/>
  <c r="BL460" i="80"/>
  <c r="BO460" i="80"/>
  <c r="BK460" i="80"/>
  <c r="BM460" i="80"/>
  <c r="CB460" i="80"/>
  <c r="BX460" i="80"/>
  <c r="CA460" i="80"/>
  <c r="BW460" i="80"/>
  <c r="BY460" i="80"/>
  <c r="CQ461" i="80"/>
  <c r="EH461" i="80"/>
  <c r="EG461" i="80"/>
  <c r="EI461" i="80"/>
  <c r="DL462" i="80"/>
  <c r="DK462" i="80"/>
  <c r="DM462" i="80"/>
  <c r="CF463" i="80"/>
  <c r="CE463" i="80"/>
  <c r="CJ463" i="80"/>
  <c r="DM463" i="80"/>
  <c r="DL463" i="80"/>
  <c r="DK463" i="80"/>
  <c r="DN463" i="80"/>
  <c r="CS466" i="80"/>
  <c r="CT466" i="80"/>
  <c r="EC468" i="80"/>
  <c r="EF468" i="80"/>
  <c r="EE468" i="80"/>
  <c r="ED468" i="80"/>
  <c r="CM469" i="80"/>
  <c r="DK469" i="80"/>
  <c r="DN469" i="80"/>
  <c r="DM469" i="80"/>
  <c r="DL469" i="80"/>
  <c r="CL470" i="80"/>
  <c r="CQ470" i="80"/>
  <c r="CM470" i="80"/>
  <c r="EE470" i="80"/>
  <c r="ED470" i="80"/>
  <c r="EC470" i="80"/>
  <c r="EF470" i="80"/>
  <c r="EI471" i="80"/>
  <c r="EH471" i="80"/>
  <c r="EG471" i="80"/>
  <c r="EC472" i="80"/>
  <c r="EF472" i="80"/>
  <c r="EE472" i="80"/>
  <c r="ED472" i="80"/>
  <c r="CQ473" i="80"/>
  <c r="CM473" i="80"/>
  <c r="CL473" i="80"/>
  <c r="DK473" i="80"/>
  <c r="DN473" i="80"/>
  <c r="DM473" i="80"/>
  <c r="DL473" i="80"/>
  <c r="CQ474" i="80"/>
  <c r="EE474" i="80"/>
  <c r="ED474" i="80"/>
  <c r="EC474" i="80"/>
  <c r="EF474" i="80"/>
  <c r="CX478" i="80"/>
  <c r="EI479" i="80"/>
  <c r="EG479" i="80"/>
  <c r="EC480" i="80"/>
  <c r="EF480" i="80"/>
  <c r="EE480" i="80"/>
  <c r="ED480" i="80"/>
  <c r="CM481" i="80"/>
  <c r="DM495" i="80"/>
  <c r="DL495" i="80"/>
  <c r="DK495" i="80"/>
  <c r="DN495" i="80"/>
  <c r="DQ496" i="80"/>
  <c r="DP496" i="80"/>
  <c r="DO496" i="80"/>
  <c r="EI499" i="80"/>
  <c r="EH499" i="80"/>
  <c r="EG499" i="80"/>
  <c r="EC500" i="80"/>
  <c r="EF500" i="80"/>
  <c r="EE500" i="80"/>
  <c r="ED500" i="80"/>
  <c r="CQ501" i="80"/>
  <c r="CM501" i="80"/>
  <c r="CL501" i="80"/>
  <c r="DK501" i="80"/>
  <c r="DN501" i="80"/>
  <c r="DM501" i="80"/>
  <c r="DL501" i="80"/>
  <c r="CL502" i="80"/>
  <c r="CQ502" i="80"/>
  <c r="CM502" i="80"/>
  <c r="DM515" i="80"/>
  <c r="DL515" i="80"/>
  <c r="DK515" i="80"/>
  <c r="DN515" i="80"/>
  <c r="DQ524" i="80"/>
  <c r="DP524" i="80"/>
  <c r="DO524" i="80"/>
  <c r="BF410" i="80"/>
  <c r="BN410" i="80"/>
  <c r="BR410" i="80"/>
  <c r="BZ410" i="80"/>
  <c r="AU411" i="80"/>
  <c r="AY411" i="80"/>
  <c r="BS411" i="80"/>
  <c r="BW411" i="80"/>
  <c r="CA411" i="80"/>
  <c r="DM411" i="80"/>
  <c r="BH412" i="80"/>
  <c r="BL412" i="80"/>
  <c r="BT412" i="80"/>
  <c r="BX412" i="80"/>
  <c r="CB412" i="80"/>
  <c r="CX412" i="80"/>
  <c r="EC412" i="80"/>
  <c r="AO413" i="80"/>
  <c r="AP413" i="80" s="1"/>
  <c r="AW413" i="80"/>
  <c r="BE413" i="80"/>
  <c r="BI413" i="80"/>
  <c r="BM413" i="80"/>
  <c r="BQ413" i="80"/>
  <c r="BU413" i="80"/>
  <c r="BY413" i="80"/>
  <c r="CD413" i="80"/>
  <c r="CK413" i="80"/>
  <c r="CR413" i="80"/>
  <c r="DK413" i="80"/>
  <c r="AT414" i="80"/>
  <c r="AX414" i="80"/>
  <c r="BF414" i="80"/>
  <c r="BR414" i="80"/>
  <c r="BZ414" i="80"/>
  <c r="CS414" i="80"/>
  <c r="EE414" i="80"/>
  <c r="AE415" i="80"/>
  <c r="AU415" i="80"/>
  <c r="AY415" i="80"/>
  <c r="BC415" i="80"/>
  <c r="BG415" i="80"/>
  <c r="BK415" i="80"/>
  <c r="BO415" i="80"/>
  <c r="BS415" i="80"/>
  <c r="BW415" i="80"/>
  <c r="CA415" i="80"/>
  <c r="DM415" i="80"/>
  <c r="AN416" i="80"/>
  <c r="AQ416" i="80" s="1"/>
  <c r="BH416" i="80"/>
  <c r="BL416" i="80"/>
  <c r="BT416" i="80"/>
  <c r="BX416" i="80"/>
  <c r="CB416" i="80"/>
  <c r="CX416" i="80"/>
  <c r="EC416" i="80"/>
  <c r="AO417" i="80"/>
  <c r="AP417" i="80" s="1"/>
  <c r="AW417" i="80"/>
  <c r="BE417" i="80"/>
  <c r="BI417" i="80"/>
  <c r="BM417" i="80"/>
  <c r="BQ417" i="80"/>
  <c r="BU417" i="80"/>
  <c r="BY417" i="80"/>
  <c r="CD417" i="80"/>
  <c r="CK417" i="80"/>
  <c r="CR417" i="80"/>
  <c r="DK417" i="80"/>
  <c r="AT418" i="80"/>
  <c r="AX418" i="80"/>
  <c r="BF418" i="80"/>
  <c r="BN418" i="80"/>
  <c r="BR418" i="80"/>
  <c r="BZ418" i="80"/>
  <c r="EE418" i="80"/>
  <c r="AE419" i="80"/>
  <c r="AU419" i="80"/>
  <c r="AY419" i="80"/>
  <c r="BC419" i="80"/>
  <c r="BG419" i="80"/>
  <c r="BK419" i="80"/>
  <c r="BO419" i="80"/>
  <c r="BS419" i="80"/>
  <c r="BW419" i="80"/>
  <c r="CA419" i="80"/>
  <c r="DM419" i="80"/>
  <c r="AN420" i="80"/>
  <c r="AQ420" i="80" s="1"/>
  <c r="BH420" i="80"/>
  <c r="BL420" i="80"/>
  <c r="BT420" i="80"/>
  <c r="BX420" i="80"/>
  <c r="CB420" i="80"/>
  <c r="CX420" i="80"/>
  <c r="EC420" i="80"/>
  <c r="AO421" i="80"/>
  <c r="AP421" i="80" s="1"/>
  <c r="AW421" i="80"/>
  <c r="BE421" i="80"/>
  <c r="BI421" i="80"/>
  <c r="BM421" i="80"/>
  <c r="BQ421" i="80"/>
  <c r="BU421" i="80"/>
  <c r="BY421" i="80"/>
  <c r="CD421" i="80"/>
  <c r="CK421" i="80"/>
  <c r="CR421" i="80"/>
  <c r="DK421" i="80"/>
  <c r="AT422" i="80"/>
  <c r="AX422" i="80"/>
  <c r="BF422" i="80"/>
  <c r="BN422" i="80"/>
  <c r="BR422" i="80"/>
  <c r="BZ422" i="80"/>
  <c r="EE422" i="80"/>
  <c r="AE423" i="80"/>
  <c r="AU423" i="80"/>
  <c r="AY423" i="80"/>
  <c r="BC423" i="80"/>
  <c r="BG423" i="80"/>
  <c r="BK423" i="80"/>
  <c r="BO423" i="80"/>
  <c r="BS423" i="80"/>
  <c r="BW423" i="80"/>
  <c r="CA423" i="80"/>
  <c r="DM423" i="80"/>
  <c r="AZ424" i="80"/>
  <c r="BA424" i="80" s="1"/>
  <c r="BB424" i="80" s="1"/>
  <c r="BH424" i="80"/>
  <c r="BT424" i="80"/>
  <c r="CB424" i="80"/>
  <c r="EC424" i="80"/>
  <c r="AO425" i="80"/>
  <c r="AP425" i="80" s="1"/>
  <c r="AW425" i="80"/>
  <c r="BE425" i="80"/>
  <c r="BI425" i="80"/>
  <c r="BM425" i="80"/>
  <c r="BQ425" i="80"/>
  <c r="BU425" i="80"/>
  <c r="CD425" i="80"/>
  <c r="CK425" i="80"/>
  <c r="CR425" i="80"/>
  <c r="DK425" i="80"/>
  <c r="AT426" i="80"/>
  <c r="AX426" i="80"/>
  <c r="BF426" i="80"/>
  <c r="BN426" i="80"/>
  <c r="BZ426" i="80"/>
  <c r="AE427" i="80"/>
  <c r="BK427" i="80"/>
  <c r="BO427" i="80"/>
  <c r="BW427" i="80"/>
  <c r="CA427" i="80"/>
  <c r="BH428" i="80"/>
  <c r="BT428" i="80"/>
  <c r="EC428" i="80"/>
  <c r="AW429" i="80"/>
  <c r="BE429" i="80"/>
  <c r="BI429" i="80"/>
  <c r="BQ429" i="80"/>
  <c r="BU429" i="80"/>
  <c r="CD429" i="80"/>
  <c r="CK429" i="80"/>
  <c r="DK429" i="80"/>
  <c r="AT430" i="80"/>
  <c r="AX430" i="80"/>
  <c r="BN430" i="80"/>
  <c r="BZ430" i="80"/>
  <c r="CS430" i="80"/>
  <c r="AE431" i="80"/>
  <c r="BK431" i="80"/>
  <c r="BO431" i="80"/>
  <c r="BW431" i="80"/>
  <c r="CA431" i="80"/>
  <c r="BH432" i="80"/>
  <c r="BT432" i="80"/>
  <c r="EC432" i="80"/>
  <c r="AW433" i="80"/>
  <c r="BE433" i="80"/>
  <c r="BI433" i="80"/>
  <c r="BQ433" i="80"/>
  <c r="BU433" i="80"/>
  <c r="CD433" i="80"/>
  <c r="CK433" i="80"/>
  <c r="DK433" i="80"/>
  <c r="AT434" i="80"/>
  <c r="AX434" i="80"/>
  <c r="BN434" i="80"/>
  <c r="BZ434" i="80"/>
  <c r="AE435" i="80"/>
  <c r="BK435" i="80"/>
  <c r="BO435" i="80"/>
  <c r="BW435" i="80"/>
  <c r="CA435" i="80"/>
  <c r="BH436" i="80"/>
  <c r="BT436" i="80"/>
  <c r="EC436" i="80"/>
  <c r="AW437" i="80"/>
  <c r="BE437" i="80"/>
  <c r="BI437" i="80"/>
  <c r="BQ437" i="80"/>
  <c r="BU437" i="80"/>
  <c r="CD437" i="80"/>
  <c r="CK437" i="80"/>
  <c r="DK437" i="80"/>
  <c r="AT438" i="80"/>
  <c r="AX438" i="80"/>
  <c r="BN438" i="80"/>
  <c r="BZ438" i="80"/>
  <c r="AE439" i="80"/>
  <c r="BK439" i="80"/>
  <c r="BO439" i="80"/>
  <c r="BW439" i="80"/>
  <c r="CA439" i="80"/>
  <c r="BH440" i="80"/>
  <c r="BT440" i="80"/>
  <c r="EC440" i="80"/>
  <c r="AW441" i="80"/>
  <c r="BE441" i="80"/>
  <c r="BI441" i="80"/>
  <c r="BQ441" i="80"/>
  <c r="BU441" i="80"/>
  <c r="CD441" i="80"/>
  <c r="CK441" i="80"/>
  <c r="DK441" i="80"/>
  <c r="AT442" i="80"/>
  <c r="AX442" i="80"/>
  <c r="BN442" i="80"/>
  <c r="BZ442" i="80"/>
  <c r="AE443" i="80"/>
  <c r="BK443" i="80"/>
  <c r="BO443" i="80"/>
  <c r="BW443" i="80"/>
  <c r="CA443" i="80"/>
  <c r="BH444" i="80"/>
  <c r="BT444" i="80"/>
  <c r="EC444" i="80"/>
  <c r="AW445" i="80"/>
  <c r="BE445" i="80"/>
  <c r="BI445" i="80"/>
  <c r="BQ445" i="80"/>
  <c r="BU445" i="80"/>
  <c r="CD445" i="80"/>
  <c r="CK445" i="80"/>
  <c r="CR445" i="80"/>
  <c r="DK445" i="80"/>
  <c r="AT446" i="80"/>
  <c r="AX446" i="80"/>
  <c r="BN446" i="80"/>
  <c r="BZ446" i="80"/>
  <c r="AE447" i="80"/>
  <c r="BK447" i="80"/>
  <c r="BO447" i="80"/>
  <c r="BW447" i="80"/>
  <c r="CA447" i="80"/>
  <c r="BH448" i="80"/>
  <c r="BT448" i="80"/>
  <c r="EC448" i="80"/>
  <c r="AW449" i="80"/>
  <c r="BE449" i="80"/>
  <c r="BI449" i="80"/>
  <c r="BQ449" i="80"/>
  <c r="BU449" i="80"/>
  <c r="CD449" i="80"/>
  <c r="CK449" i="80"/>
  <c r="CR449" i="80"/>
  <c r="DK449" i="80"/>
  <c r="AT450" i="80"/>
  <c r="AX450" i="80"/>
  <c r="BN450" i="80"/>
  <c r="BZ450" i="80"/>
  <c r="AE451" i="80"/>
  <c r="BK451" i="80"/>
  <c r="BO451" i="80"/>
  <c r="CD451" i="80"/>
  <c r="CR451" i="80"/>
  <c r="DK451" i="80"/>
  <c r="EI451" i="80"/>
  <c r="EG451" i="80"/>
  <c r="AE452" i="80"/>
  <c r="CR452" i="80"/>
  <c r="CD452" i="80"/>
  <c r="AO452" i="80"/>
  <c r="AP452" i="80" s="1"/>
  <c r="AN452" i="80"/>
  <c r="AQ452" i="80" s="1"/>
  <c r="BO452" i="80"/>
  <c r="BK452" i="80"/>
  <c r="BM452" i="80"/>
  <c r="BR452" i="80"/>
  <c r="DQ452" i="80"/>
  <c r="DO452" i="80"/>
  <c r="EC452" i="80"/>
  <c r="DN453" i="80"/>
  <c r="DL453" i="80"/>
  <c r="BU454" i="80"/>
  <c r="BQ454" i="80"/>
  <c r="BS454" i="80"/>
  <c r="ED454" i="80"/>
  <c r="EF454" i="80"/>
  <c r="AU455" i="80"/>
  <c r="CK455" i="80"/>
  <c r="EE455" i="80"/>
  <c r="EC455" i="80"/>
  <c r="BF456" i="80"/>
  <c r="CA456" i="80"/>
  <c r="BW456" i="80"/>
  <c r="BY456" i="80"/>
  <c r="DM456" i="80"/>
  <c r="DK456" i="80"/>
  <c r="EH457" i="80"/>
  <c r="BI458" i="80"/>
  <c r="BE458" i="80"/>
  <c r="BG458" i="80"/>
  <c r="BC458" i="80"/>
  <c r="BL458" i="80"/>
  <c r="CQ458" i="80"/>
  <c r="DP458" i="80"/>
  <c r="DL459" i="80"/>
  <c r="DN459" i="80"/>
  <c r="ED459" i="80"/>
  <c r="BN460" i="80"/>
  <c r="BZ460" i="80"/>
  <c r="DN462" i="80"/>
  <c r="AW463" i="80"/>
  <c r="DM467" i="80"/>
  <c r="DL467" i="80"/>
  <c r="DK467" i="80"/>
  <c r="DN467" i="80"/>
  <c r="DQ468" i="80"/>
  <c r="DO468" i="80"/>
  <c r="DM471" i="80"/>
  <c r="DL471" i="80"/>
  <c r="DK471" i="80"/>
  <c r="DN471" i="80"/>
  <c r="DQ472" i="80"/>
  <c r="DP472" i="80"/>
  <c r="DO472" i="80"/>
  <c r="DM479" i="80"/>
  <c r="DL479" i="80"/>
  <c r="DK479" i="80"/>
  <c r="DN479" i="80"/>
  <c r="DQ480" i="80"/>
  <c r="DP480" i="80"/>
  <c r="DO480" i="80"/>
  <c r="CS482" i="80"/>
  <c r="CT482" i="80"/>
  <c r="EG483" i="80"/>
  <c r="EC484" i="80"/>
  <c r="EF484" i="80"/>
  <c r="EE484" i="80"/>
  <c r="ED484" i="80"/>
  <c r="EI487" i="80"/>
  <c r="EH487" i="80"/>
  <c r="EG487" i="80"/>
  <c r="EC488" i="80"/>
  <c r="EF488" i="80"/>
  <c r="EE488" i="80"/>
  <c r="ED488" i="80"/>
  <c r="CQ489" i="80"/>
  <c r="CM489" i="80"/>
  <c r="CL489" i="80"/>
  <c r="DK489" i="80"/>
  <c r="DN489" i="80"/>
  <c r="DM489" i="80"/>
  <c r="DL489" i="80"/>
  <c r="CL490" i="80"/>
  <c r="CQ490" i="80"/>
  <c r="CM490" i="80"/>
  <c r="EE490" i="80"/>
  <c r="ED490" i="80"/>
  <c r="EC490" i="80"/>
  <c r="EF490" i="80"/>
  <c r="EC492" i="80"/>
  <c r="EF492" i="80"/>
  <c r="EE492" i="80"/>
  <c r="ED492" i="80"/>
  <c r="CQ493" i="80"/>
  <c r="CM493" i="80"/>
  <c r="CL493" i="80"/>
  <c r="DK493" i="80"/>
  <c r="DN493" i="80"/>
  <c r="DM493" i="80"/>
  <c r="DL493" i="80"/>
  <c r="CL494" i="80"/>
  <c r="CQ494" i="80"/>
  <c r="CM494" i="80"/>
  <c r="EE494" i="80"/>
  <c r="ED494" i="80"/>
  <c r="EC494" i="80"/>
  <c r="EF494" i="80"/>
  <c r="DM499" i="80"/>
  <c r="DL499" i="80"/>
  <c r="DK499" i="80"/>
  <c r="DN499" i="80"/>
  <c r="DQ500" i="80"/>
  <c r="DP500" i="80"/>
  <c r="DO500" i="80"/>
  <c r="CS506" i="80"/>
  <c r="CX506" i="80"/>
  <c r="CT506" i="80"/>
  <c r="EI507" i="80"/>
  <c r="EH507" i="80"/>
  <c r="EG507" i="80"/>
  <c r="EC508" i="80"/>
  <c r="EF508" i="80"/>
  <c r="EE508" i="80"/>
  <c r="ED508" i="80"/>
  <c r="CS510" i="80"/>
  <c r="CX510" i="80"/>
  <c r="CT510" i="80"/>
  <c r="EI511" i="80"/>
  <c r="EH511" i="80"/>
  <c r="EG511" i="80"/>
  <c r="EC512" i="80"/>
  <c r="EF512" i="80"/>
  <c r="EE512" i="80"/>
  <c r="ED512" i="80"/>
  <c r="CQ513" i="80"/>
  <c r="CM513" i="80"/>
  <c r="CL513" i="80"/>
  <c r="DK513" i="80"/>
  <c r="DN513" i="80"/>
  <c r="DM513" i="80"/>
  <c r="DL513" i="80"/>
  <c r="CL514" i="80"/>
  <c r="CQ514" i="80"/>
  <c r="CM514" i="80"/>
  <c r="EE514" i="80"/>
  <c r="ED514" i="80"/>
  <c r="EC514" i="80"/>
  <c r="EF514" i="80"/>
  <c r="CS518" i="80"/>
  <c r="CT518" i="80"/>
  <c r="EI519" i="80"/>
  <c r="EH519" i="80"/>
  <c r="EG519" i="80"/>
  <c r="EC520" i="80"/>
  <c r="EF520" i="80"/>
  <c r="EE520" i="80"/>
  <c r="ED520" i="80"/>
  <c r="ED526" i="80"/>
  <c r="EF526" i="80"/>
  <c r="EE526" i="80"/>
  <c r="EC526" i="80"/>
  <c r="EH530" i="80"/>
  <c r="EG530" i="80"/>
  <c r="EI530" i="80"/>
  <c r="BT411" i="80"/>
  <c r="BX411" i="80"/>
  <c r="CB411" i="80"/>
  <c r="DN411" i="80"/>
  <c r="AW412" i="80"/>
  <c r="CD412" i="80"/>
  <c r="CK412" i="80"/>
  <c r="ED412" i="80"/>
  <c r="BF413" i="80"/>
  <c r="BN413" i="80"/>
  <c r="BR413" i="80"/>
  <c r="BZ413" i="80"/>
  <c r="DL413" i="80"/>
  <c r="AU414" i="80"/>
  <c r="CT414" i="80"/>
  <c r="EF414" i="80"/>
  <c r="AN415" i="80"/>
  <c r="AQ415" i="80" s="1"/>
  <c r="AZ415" i="80"/>
  <c r="BA415" i="80" s="1"/>
  <c r="BB415" i="80" s="1"/>
  <c r="BH415" i="80"/>
  <c r="BL415" i="80"/>
  <c r="BT415" i="80"/>
  <c r="BX415" i="80"/>
  <c r="CB415" i="80"/>
  <c r="DN415" i="80"/>
  <c r="AW416" i="80"/>
  <c r="CD416" i="80"/>
  <c r="CK416" i="80"/>
  <c r="ED416" i="80"/>
  <c r="BF417" i="80"/>
  <c r="BN417" i="80"/>
  <c r="BR417" i="80"/>
  <c r="BZ417" i="80"/>
  <c r="DL417" i="80"/>
  <c r="AU418" i="80"/>
  <c r="CT418" i="80"/>
  <c r="EF418" i="80"/>
  <c r="AN419" i="80"/>
  <c r="AQ419" i="80" s="1"/>
  <c r="AZ419" i="80"/>
  <c r="BA419" i="80" s="1"/>
  <c r="BB419" i="80" s="1"/>
  <c r="BH419" i="80"/>
  <c r="BL419" i="80"/>
  <c r="BT419" i="80"/>
  <c r="BX419" i="80"/>
  <c r="CB419" i="80"/>
  <c r="DN419" i="80"/>
  <c r="AW420" i="80"/>
  <c r="CD420" i="80"/>
  <c r="CK420" i="80"/>
  <c r="ED420" i="80"/>
  <c r="BF421" i="80"/>
  <c r="BN421" i="80"/>
  <c r="BR421" i="80"/>
  <c r="BZ421" i="80"/>
  <c r="DL421" i="80"/>
  <c r="AU422" i="80"/>
  <c r="EF422" i="80"/>
  <c r="AN423" i="80"/>
  <c r="AQ423" i="80" s="1"/>
  <c r="AZ423" i="80"/>
  <c r="BA423" i="80" s="1"/>
  <c r="BB423" i="80" s="1"/>
  <c r="BH423" i="80"/>
  <c r="BL423" i="80"/>
  <c r="BT423" i="80"/>
  <c r="BX423" i="80"/>
  <c r="CB423" i="80"/>
  <c r="DN423" i="80"/>
  <c r="AW424" i="80"/>
  <c r="CD424" i="80"/>
  <c r="CK424" i="80"/>
  <c r="ED424" i="80"/>
  <c r="AT425" i="80"/>
  <c r="AX425" i="80"/>
  <c r="BF425" i="80"/>
  <c r="BN425" i="80"/>
  <c r="BR425" i="80"/>
  <c r="BZ425" i="80"/>
  <c r="DL425" i="80"/>
  <c r="AE426" i="80"/>
  <c r="AU426" i="80"/>
  <c r="BG426" i="80"/>
  <c r="BK426" i="80"/>
  <c r="BO426" i="80"/>
  <c r="BS426" i="80"/>
  <c r="BW426" i="80"/>
  <c r="CA426" i="80"/>
  <c r="CT426" i="80"/>
  <c r="AN427" i="80"/>
  <c r="AQ427" i="80" s="1"/>
  <c r="AZ427" i="80"/>
  <c r="BA427" i="80" s="1"/>
  <c r="BB427" i="80" s="1"/>
  <c r="BH427" i="80"/>
  <c r="BL427" i="80"/>
  <c r="BT427" i="80"/>
  <c r="BX427" i="80"/>
  <c r="CB427" i="80"/>
  <c r="AW428" i="80"/>
  <c r="BE428" i="80"/>
  <c r="BI428" i="80"/>
  <c r="BQ428" i="80"/>
  <c r="BU428" i="80"/>
  <c r="CD428" i="80"/>
  <c r="CK428" i="80"/>
  <c r="ED428" i="80"/>
  <c r="AT429" i="80"/>
  <c r="AX429" i="80"/>
  <c r="BF429" i="80"/>
  <c r="BN429" i="80"/>
  <c r="BR429" i="80"/>
  <c r="DL429" i="80"/>
  <c r="EE429" i="80"/>
  <c r="AE430" i="80"/>
  <c r="AU430" i="80"/>
  <c r="BC430" i="80"/>
  <c r="BG430" i="80"/>
  <c r="BK430" i="80"/>
  <c r="BO430" i="80"/>
  <c r="BS430" i="80"/>
  <c r="BW430" i="80"/>
  <c r="CA430" i="80"/>
  <c r="CT430" i="80"/>
  <c r="AN431" i="80"/>
  <c r="AQ431" i="80" s="1"/>
  <c r="AZ431" i="80"/>
  <c r="BA431" i="80" s="1"/>
  <c r="BB431" i="80" s="1"/>
  <c r="BH431" i="80"/>
  <c r="BL431" i="80"/>
  <c r="BT431" i="80"/>
  <c r="BX431" i="80"/>
  <c r="CB431" i="80"/>
  <c r="AW432" i="80"/>
  <c r="BE432" i="80"/>
  <c r="BI432" i="80"/>
  <c r="BQ432" i="80"/>
  <c r="BU432" i="80"/>
  <c r="CD432" i="80"/>
  <c r="CK432" i="80"/>
  <c r="ED432" i="80"/>
  <c r="AT433" i="80"/>
  <c r="AX433" i="80"/>
  <c r="BF433" i="80"/>
  <c r="BN433" i="80"/>
  <c r="BR433" i="80"/>
  <c r="BZ433" i="80"/>
  <c r="CS433" i="80"/>
  <c r="DL433" i="80"/>
  <c r="AE434" i="80"/>
  <c r="AU434" i="80"/>
  <c r="BK434" i="80"/>
  <c r="BO434" i="80"/>
  <c r="BW434" i="80"/>
  <c r="CA434" i="80"/>
  <c r="AN435" i="80"/>
  <c r="AQ435" i="80" s="1"/>
  <c r="AZ435" i="80"/>
  <c r="BA435" i="80" s="1"/>
  <c r="BB435" i="80" s="1"/>
  <c r="BH435" i="80"/>
  <c r="BL435" i="80"/>
  <c r="BT435" i="80"/>
  <c r="BX435" i="80"/>
  <c r="CB435" i="80"/>
  <c r="AW436" i="80"/>
  <c r="BE436" i="80"/>
  <c r="BI436" i="80"/>
  <c r="BQ436" i="80"/>
  <c r="BU436" i="80"/>
  <c r="CD436" i="80"/>
  <c r="CK436" i="80"/>
  <c r="ED436" i="80"/>
  <c r="AT437" i="80"/>
  <c r="AX437" i="80"/>
  <c r="BF437" i="80"/>
  <c r="BN437" i="80"/>
  <c r="BR437" i="80"/>
  <c r="BZ437" i="80"/>
  <c r="CS437" i="80"/>
  <c r="DL437" i="80"/>
  <c r="AE438" i="80"/>
  <c r="AU438" i="80"/>
  <c r="BK438" i="80"/>
  <c r="BO438" i="80"/>
  <c r="BW438" i="80"/>
  <c r="CA438" i="80"/>
  <c r="AN439" i="80"/>
  <c r="AQ439" i="80" s="1"/>
  <c r="AZ439" i="80"/>
  <c r="BA439" i="80" s="1"/>
  <c r="BB439" i="80" s="1"/>
  <c r="BH439" i="80"/>
  <c r="BL439" i="80"/>
  <c r="BT439" i="80"/>
  <c r="BX439" i="80"/>
  <c r="CB439" i="80"/>
  <c r="AW440" i="80"/>
  <c r="BE440" i="80"/>
  <c r="BI440" i="80"/>
  <c r="BQ440" i="80"/>
  <c r="BU440" i="80"/>
  <c r="CD440" i="80"/>
  <c r="CK440" i="80"/>
  <c r="ED440" i="80"/>
  <c r="AT441" i="80"/>
  <c r="AX441" i="80"/>
  <c r="BF441" i="80"/>
  <c r="BN441" i="80"/>
  <c r="BR441" i="80"/>
  <c r="BZ441" i="80"/>
  <c r="CS441" i="80"/>
  <c r="DL441" i="80"/>
  <c r="AE442" i="80"/>
  <c r="AU442" i="80"/>
  <c r="BK442" i="80"/>
  <c r="BO442" i="80"/>
  <c r="BW442" i="80"/>
  <c r="CA442" i="80"/>
  <c r="AN443" i="80"/>
  <c r="AQ443" i="80" s="1"/>
  <c r="AZ443" i="80"/>
  <c r="BA443" i="80" s="1"/>
  <c r="BB443" i="80" s="1"/>
  <c r="BH443" i="80"/>
  <c r="BL443" i="80"/>
  <c r="BT443" i="80"/>
  <c r="BX443" i="80"/>
  <c r="CB443" i="80"/>
  <c r="AW444" i="80"/>
  <c r="BE444" i="80"/>
  <c r="BI444" i="80"/>
  <c r="BQ444" i="80"/>
  <c r="BU444" i="80"/>
  <c r="CD444" i="80"/>
  <c r="CK444" i="80"/>
  <c r="ED444" i="80"/>
  <c r="AT445" i="80"/>
  <c r="AX445" i="80"/>
  <c r="BF445" i="80"/>
  <c r="BN445" i="80"/>
  <c r="BR445" i="80"/>
  <c r="BZ445" i="80"/>
  <c r="DL445" i="80"/>
  <c r="AE446" i="80"/>
  <c r="AU446" i="80"/>
  <c r="BK446" i="80"/>
  <c r="BO446" i="80"/>
  <c r="BW446" i="80"/>
  <c r="CA446" i="80"/>
  <c r="AN447" i="80"/>
  <c r="AQ447" i="80" s="1"/>
  <c r="AZ447" i="80"/>
  <c r="BA447" i="80" s="1"/>
  <c r="BB447" i="80" s="1"/>
  <c r="BH447" i="80"/>
  <c r="BL447" i="80"/>
  <c r="BT447" i="80"/>
  <c r="BX447" i="80"/>
  <c r="CB447" i="80"/>
  <c r="AW448" i="80"/>
  <c r="BE448" i="80"/>
  <c r="BI448" i="80"/>
  <c r="BQ448" i="80"/>
  <c r="BU448" i="80"/>
  <c r="CD448" i="80"/>
  <c r="CK448" i="80"/>
  <c r="ED448" i="80"/>
  <c r="AT449" i="80"/>
  <c r="AX449" i="80"/>
  <c r="BF449" i="80"/>
  <c r="BN449" i="80"/>
  <c r="BR449" i="80"/>
  <c r="BZ449" i="80"/>
  <c r="DL449" i="80"/>
  <c r="AE450" i="80"/>
  <c r="AU450" i="80"/>
  <c r="BK450" i="80"/>
  <c r="BO450" i="80"/>
  <c r="BW450" i="80"/>
  <c r="CA450" i="80"/>
  <c r="AN451" i="80"/>
  <c r="AQ451" i="80" s="1"/>
  <c r="AZ451" i="80"/>
  <c r="BA451" i="80" s="1"/>
  <c r="BB451" i="80" s="1"/>
  <c r="BH451" i="80"/>
  <c r="BL451" i="80"/>
  <c r="BT451" i="80"/>
  <c r="DM451" i="80"/>
  <c r="EH451" i="80"/>
  <c r="BG452" i="80"/>
  <c r="BC452" i="80"/>
  <c r="BI452" i="80"/>
  <c r="BE452" i="80"/>
  <c r="BL452" i="80"/>
  <c r="BT452" i="80"/>
  <c r="DP452" i="80"/>
  <c r="EE452" i="80"/>
  <c r="CX453" i="80"/>
  <c r="CS453" i="80"/>
  <c r="DK453" i="80"/>
  <c r="EF453" i="80"/>
  <c r="CR454" i="80"/>
  <c r="CD454" i="80"/>
  <c r="AO454" i="80"/>
  <c r="AP454" i="80" s="1"/>
  <c r="AE454" i="80"/>
  <c r="AN454" i="80"/>
  <c r="AQ454" i="80" s="1"/>
  <c r="BM454" i="80"/>
  <c r="BO454" i="80"/>
  <c r="BK454" i="80"/>
  <c r="BR454" i="80"/>
  <c r="BZ454" i="80"/>
  <c r="DN454" i="80"/>
  <c r="EC454" i="80"/>
  <c r="DL455" i="80"/>
  <c r="DN455" i="80"/>
  <c r="BH456" i="80"/>
  <c r="BS456" i="80"/>
  <c r="BU456" i="80"/>
  <c r="BQ456" i="80"/>
  <c r="EF456" i="80"/>
  <c r="ED456" i="80"/>
  <c r="AX457" i="80"/>
  <c r="AT457" i="80"/>
  <c r="AY457" i="80"/>
  <c r="CK457" i="80"/>
  <c r="EC457" i="80"/>
  <c r="EE457" i="80"/>
  <c r="BN458" i="80"/>
  <c r="BY458" i="80"/>
  <c r="CA458" i="80"/>
  <c r="BW458" i="80"/>
  <c r="DK458" i="80"/>
  <c r="DM458" i="80"/>
  <c r="CS459" i="80"/>
  <c r="DK459" i="80"/>
  <c r="EF459" i="80"/>
  <c r="AZ460" i="80"/>
  <c r="BA460" i="80" s="1"/>
  <c r="BB460" i="80" s="1"/>
  <c r="AE460" i="80"/>
  <c r="CR460" i="80"/>
  <c r="CD460" i="80"/>
  <c r="AO460" i="80"/>
  <c r="AP460" i="80" s="1"/>
  <c r="AN460" i="80"/>
  <c r="AQ460" i="80" s="1"/>
  <c r="CM461" i="80"/>
  <c r="DK461" i="80"/>
  <c r="DN461" i="80"/>
  <c r="DL461" i="80"/>
  <c r="BF462" i="80"/>
  <c r="BI462" i="80"/>
  <c r="BE462" i="80"/>
  <c r="BG462" i="80"/>
  <c r="BC462" i="80"/>
  <c r="BR462" i="80"/>
  <c r="BU462" i="80"/>
  <c r="BQ462" i="80"/>
  <c r="BS462" i="80"/>
  <c r="DK465" i="80"/>
  <c r="DN465" i="80"/>
  <c r="DM465" i="80"/>
  <c r="DL465" i="80"/>
  <c r="CQ466" i="80"/>
  <c r="EE466" i="80"/>
  <c r="ED466" i="80"/>
  <c r="EC466" i="80"/>
  <c r="EF466" i="80"/>
  <c r="CS474" i="80"/>
  <c r="CX474" i="80"/>
  <c r="CT474" i="80"/>
  <c r="EI475" i="80"/>
  <c r="EH475" i="80"/>
  <c r="EG475" i="80"/>
  <c r="EC476" i="80"/>
  <c r="EF476" i="80"/>
  <c r="EE476" i="80"/>
  <c r="ED476" i="80"/>
  <c r="CQ477" i="80"/>
  <c r="CM477" i="80"/>
  <c r="CL477" i="80"/>
  <c r="DK477" i="80"/>
  <c r="DN477" i="80"/>
  <c r="DM477" i="80"/>
  <c r="DL477" i="80"/>
  <c r="CQ478" i="80"/>
  <c r="EE478" i="80"/>
  <c r="ED478" i="80"/>
  <c r="EC478" i="80"/>
  <c r="EF478" i="80"/>
  <c r="DM483" i="80"/>
  <c r="DL483" i="80"/>
  <c r="DK483" i="80"/>
  <c r="DN483" i="80"/>
  <c r="DQ484" i="80"/>
  <c r="DP484" i="80"/>
  <c r="DO484" i="80"/>
  <c r="DM487" i="80"/>
  <c r="DL487" i="80"/>
  <c r="DK487" i="80"/>
  <c r="DN487" i="80"/>
  <c r="DQ488" i="80"/>
  <c r="DP488" i="80"/>
  <c r="DO488" i="80"/>
  <c r="DM491" i="80"/>
  <c r="DL491" i="80"/>
  <c r="DK491" i="80"/>
  <c r="DN491" i="80"/>
  <c r="DQ492" i="80"/>
  <c r="DP492" i="80"/>
  <c r="DO492" i="80"/>
  <c r="DK497" i="80"/>
  <c r="DN497" i="80"/>
  <c r="DM497" i="80"/>
  <c r="DL497" i="80"/>
  <c r="CQ498" i="80"/>
  <c r="EE498" i="80"/>
  <c r="ED498" i="80"/>
  <c r="EC498" i="80"/>
  <c r="EF498" i="80"/>
  <c r="CS502" i="80"/>
  <c r="CX502" i="80"/>
  <c r="CT502" i="80"/>
  <c r="EE502" i="80"/>
  <c r="ED502" i="80"/>
  <c r="EC502" i="80"/>
  <c r="EF502" i="80"/>
  <c r="EI503" i="80"/>
  <c r="EH503" i="80"/>
  <c r="EG503" i="80"/>
  <c r="EC504" i="80"/>
  <c r="EF504" i="80"/>
  <c r="EE504" i="80"/>
  <c r="ED504" i="80"/>
  <c r="CQ505" i="80"/>
  <c r="CM505" i="80"/>
  <c r="CL505" i="80"/>
  <c r="DM507" i="80"/>
  <c r="DL507" i="80"/>
  <c r="DK507" i="80"/>
  <c r="DN507" i="80"/>
  <c r="DQ508" i="80"/>
  <c r="DP508" i="80"/>
  <c r="DO508" i="80"/>
  <c r="DM511" i="80"/>
  <c r="DL511" i="80"/>
  <c r="DK511" i="80"/>
  <c r="DN511" i="80"/>
  <c r="DQ512" i="80"/>
  <c r="DP512" i="80"/>
  <c r="DO512" i="80"/>
  <c r="DM519" i="80"/>
  <c r="DL519" i="80"/>
  <c r="DK519" i="80"/>
  <c r="DN519" i="80"/>
  <c r="DQ520" i="80"/>
  <c r="DP520" i="80"/>
  <c r="DO520" i="80"/>
  <c r="EE522" i="80"/>
  <c r="ED522" i="80"/>
  <c r="EC522" i="80"/>
  <c r="EF522" i="80"/>
  <c r="EI523" i="80"/>
  <c r="EH523" i="80"/>
  <c r="EG523" i="80"/>
  <c r="CM524" i="80"/>
  <c r="EC524" i="80"/>
  <c r="EF524" i="80"/>
  <c r="EE524" i="80"/>
  <c r="ED524" i="80"/>
  <c r="CQ525" i="80"/>
  <c r="CM525" i="80"/>
  <c r="CL525" i="80"/>
  <c r="AN410" i="80"/>
  <c r="AQ410" i="80" s="1"/>
  <c r="BX410" i="80"/>
  <c r="AW411" i="80"/>
  <c r="BQ411" i="80"/>
  <c r="AT412" i="80"/>
  <c r="AU413" i="80"/>
  <c r="BC413" i="80"/>
  <c r="BK413" i="80"/>
  <c r="BW413" i="80"/>
  <c r="AO415" i="80"/>
  <c r="AP415" i="80" s="1"/>
  <c r="AW415" i="80"/>
  <c r="BE415" i="80"/>
  <c r="BQ415" i="80"/>
  <c r="CD415" i="80"/>
  <c r="AT416" i="80"/>
  <c r="AU417" i="80"/>
  <c r="BC417" i="80"/>
  <c r="BK417" i="80"/>
  <c r="BW417" i="80"/>
  <c r="AN418" i="80"/>
  <c r="AQ418" i="80" s="1"/>
  <c r="BX418" i="80"/>
  <c r="AO419" i="80"/>
  <c r="AP419" i="80" s="1"/>
  <c r="AW419" i="80"/>
  <c r="BE419" i="80"/>
  <c r="BQ419" i="80"/>
  <c r="CD419" i="80"/>
  <c r="AT420" i="80"/>
  <c r="AU421" i="80"/>
  <c r="BC421" i="80"/>
  <c r="BK421" i="80"/>
  <c r="BW421" i="80"/>
  <c r="AN422" i="80"/>
  <c r="AQ422" i="80" s="1"/>
  <c r="BX422" i="80"/>
  <c r="AO423" i="80"/>
  <c r="AP423" i="80" s="1"/>
  <c r="AW423" i="80"/>
  <c r="BE423" i="80"/>
  <c r="BQ423" i="80"/>
  <c r="CD423" i="80"/>
  <c r="AT424" i="80"/>
  <c r="AU425" i="80"/>
  <c r="BC425" i="80"/>
  <c r="BK425" i="80"/>
  <c r="BW425" i="80"/>
  <c r="AN426" i="80"/>
  <c r="AQ426" i="80" s="1"/>
  <c r="BX426" i="80"/>
  <c r="AO427" i="80"/>
  <c r="AP427" i="80" s="1"/>
  <c r="AW427" i="80"/>
  <c r="BE427" i="80"/>
  <c r="BQ427" i="80"/>
  <c r="CD427" i="80"/>
  <c r="AT428" i="80"/>
  <c r="AU429" i="80"/>
  <c r="BC429" i="80"/>
  <c r="BK429" i="80"/>
  <c r="AN430" i="80"/>
  <c r="AQ430" i="80" s="1"/>
  <c r="BX430" i="80"/>
  <c r="AO431" i="80"/>
  <c r="AP431" i="80" s="1"/>
  <c r="AW431" i="80"/>
  <c r="BE431" i="80"/>
  <c r="BQ431" i="80"/>
  <c r="CD431" i="80"/>
  <c r="AT432" i="80"/>
  <c r="AU433" i="80"/>
  <c r="BC433" i="80"/>
  <c r="BK433" i="80"/>
  <c r="BW433" i="80"/>
  <c r="AN434" i="80"/>
  <c r="AQ434" i="80" s="1"/>
  <c r="BX434" i="80"/>
  <c r="AO435" i="80"/>
  <c r="AP435" i="80" s="1"/>
  <c r="AW435" i="80"/>
  <c r="BE435" i="80"/>
  <c r="BQ435" i="80"/>
  <c r="CD435" i="80"/>
  <c r="AT436" i="80"/>
  <c r="AU437" i="80"/>
  <c r="BC437" i="80"/>
  <c r="BK437" i="80"/>
  <c r="BW437" i="80"/>
  <c r="AN438" i="80"/>
  <c r="AQ438" i="80" s="1"/>
  <c r="BX438" i="80"/>
  <c r="AO439" i="80"/>
  <c r="AP439" i="80" s="1"/>
  <c r="AW439" i="80"/>
  <c r="BE439" i="80"/>
  <c r="BQ439" i="80"/>
  <c r="CD439" i="80"/>
  <c r="AT440" i="80"/>
  <c r="AU441" i="80"/>
  <c r="BC441" i="80"/>
  <c r="BK441" i="80"/>
  <c r="BW441" i="80"/>
  <c r="AN442" i="80"/>
  <c r="AQ442" i="80" s="1"/>
  <c r="BX442" i="80"/>
  <c r="AO443" i="80"/>
  <c r="AP443" i="80" s="1"/>
  <c r="AW443" i="80"/>
  <c r="BE443" i="80"/>
  <c r="BQ443" i="80"/>
  <c r="CD443" i="80"/>
  <c r="AT444" i="80"/>
  <c r="AU445" i="80"/>
  <c r="BC445" i="80"/>
  <c r="BK445" i="80"/>
  <c r="BW445" i="80"/>
  <c r="AN446" i="80"/>
  <c r="AQ446" i="80" s="1"/>
  <c r="BX446" i="80"/>
  <c r="AO447" i="80"/>
  <c r="AP447" i="80" s="1"/>
  <c r="AW447" i="80"/>
  <c r="BE447" i="80"/>
  <c r="BQ447" i="80"/>
  <c r="CD447" i="80"/>
  <c r="AT448" i="80"/>
  <c r="AU449" i="80"/>
  <c r="BC449" i="80"/>
  <c r="BK449" i="80"/>
  <c r="BW449" i="80"/>
  <c r="AN450" i="80"/>
  <c r="AQ450" i="80" s="1"/>
  <c r="BX450" i="80"/>
  <c r="AW451" i="80"/>
  <c r="BE451" i="80"/>
  <c r="BQ451" i="80"/>
  <c r="EE451" i="80"/>
  <c r="EC451" i="80"/>
  <c r="BF452" i="80"/>
  <c r="BN452" i="80"/>
  <c r="CA452" i="80"/>
  <c r="BW452" i="80"/>
  <c r="BY452" i="80"/>
  <c r="DM452" i="80"/>
  <c r="DK452" i="80"/>
  <c r="AX453" i="80"/>
  <c r="AT453" i="80"/>
  <c r="AY453" i="80"/>
  <c r="CT453" i="80"/>
  <c r="DM453" i="80"/>
  <c r="BI454" i="80"/>
  <c r="BE454" i="80"/>
  <c r="BG454" i="80"/>
  <c r="BC454" i="80"/>
  <c r="BL454" i="80"/>
  <c r="BT454" i="80"/>
  <c r="CB454" i="80"/>
  <c r="EE454" i="80"/>
  <c r="AW455" i="80"/>
  <c r="CD455" i="80"/>
  <c r="CS455" i="80"/>
  <c r="CX455" i="80"/>
  <c r="DK455" i="80"/>
  <c r="EF455" i="80"/>
  <c r="AE456" i="80"/>
  <c r="CR456" i="80"/>
  <c r="CD456" i="80"/>
  <c r="AO456" i="80"/>
  <c r="AP456" i="80" s="1"/>
  <c r="AN456" i="80"/>
  <c r="AQ456" i="80" s="1"/>
  <c r="BO456" i="80"/>
  <c r="BK456" i="80"/>
  <c r="BM456" i="80"/>
  <c r="BR456" i="80"/>
  <c r="BZ456" i="80"/>
  <c r="DN456" i="80"/>
  <c r="EC456" i="80"/>
  <c r="AU457" i="80"/>
  <c r="DN457" i="80"/>
  <c r="DL457" i="80"/>
  <c r="ED457" i="80"/>
  <c r="AZ458" i="80"/>
  <c r="BA458" i="80" s="1"/>
  <c r="BB458" i="80" s="1"/>
  <c r="BH458" i="80"/>
  <c r="BU458" i="80"/>
  <c r="BQ458" i="80"/>
  <c r="BS458" i="80"/>
  <c r="BX458" i="80"/>
  <c r="DL458" i="80"/>
  <c r="ED458" i="80"/>
  <c r="EF458" i="80"/>
  <c r="AX459" i="80"/>
  <c r="AT459" i="80"/>
  <c r="AY459" i="80"/>
  <c r="DQ460" i="80"/>
  <c r="EC460" i="80"/>
  <c r="EF460" i="80"/>
  <c r="ED460" i="80"/>
  <c r="DM461" i="80"/>
  <c r="ED461" i="80"/>
  <c r="EC461" i="80"/>
  <c r="EE461" i="80"/>
  <c r="CS462" i="80"/>
  <c r="CT462" i="80"/>
  <c r="BH462" i="80"/>
  <c r="BT462" i="80"/>
  <c r="EE462" i="80"/>
  <c r="ED462" i="80"/>
  <c r="EF462" i="80"/>
  <c r="AY463" i="80"/>
  <c r="AU463" i="80"/>
  <c r="AX463" i="80"/>
  <c r="AT463" i="80"/>
  <c r="EI463" i="80"/>
  <c r="EH463" i="80"/>
  <c r="EG463" i="80"/>
  <c r="EC464" i="80"/>
  <c r="EF464" i="80"/>
  <c r="EE464" i="80"/>
  <c r="ED464" i="80"/>
  <c r="CQ465" i="80"/>
  <c r="CM465" i="80"/>
  <c r="CL465" i="80"/>
  <c r="DM475" i="80"/>
  <c r="DL475" i="80"/>
  <c r="DK475" i="80"/>
  <c r="DN475" i="80"/>
  <c r="DQ476" i="80"/>
  <c r="DP476" i="80"/>
  <c r="DO476" i="80"/>
  <c r="DK481" i="80"/>
  <c r="DN481" i="80"/>
  <c r="DM481" i="80"/>
  <c r="DL481" i="80"/>
  <c r="CL482" i="80"/>
  <c r="CQ482" i="80"/>
  <c r="CM482" i="80"/>
  <c r="EE482" i="80"/>
  <c r="ED482" i="80"/>
  <c r="EC482" i="80"/>
  <c r="EF482" i="80"/>
  <c r="CQ485" i="80"/>
  <c r="CM485" i="80"/>
  <c r="CL485" i="80"/>
  <c r="DK485" i="80"/>
  <c r="DN485" i="80"/>
  <c r="DM485" i="80"/>
  <c r="DL485" i="80"/>
  <c r="CL486" i="80"/>
  <c r="CQ486" i="80"/>
  <c r="CM486" i="80"/>
  <c r="EE486" i="80"/>
  <c r="ED486" i="80"/>
  <c r="EC486" i="80"/>
  <c r="EF486" i="80"/>
  <c r="CS490" i="80"/>
  <c r="CX490" i="80"/>
  <c r="CT490" i="80"/>
  <c r="CS494" i="80"/>
  <c r="CX494" i="80"/>
  <c r="CT494" i="80"/>
  <c r="EI495" i="80"/>
  <c r="EC496" i="80"/>
  <c r="EF496" i="80"/>
  <c r="EE496" i="80"/>
  <c r="ED496" i="80"/>
  <c r="DM503" i="80"/>
  <c r="DL503" i="80"/>
  <c r="DK503" i="80"/>
  <c r="DN503" i="80"/>
  <c r="DQ504" i="80"/>
  <c r="DP504" i="80"/>
  <c r="DO504" i="80"/>
  <c r="DK505" i="80"/>
  <c r="DN505" i="80"/>
  <c r="DM505" i="80"/>
  <c r="DL505" i="80"/>
  <c r="CL506" i="80"/>
  <c r="CQ506" i="80"/>
  <c r="CM506" i="80"/>
  <c r="EE506" i="80"/>
  <c r="ED506" i="80"/>
  <c r="EC506" i="80"/>
  <c r="EF506" i="80"/>
  <c r="DK509" i="80"/>
  <c r="DN509" i="80"/>
  <c r="DM509" i="80"/>
  <c r="DL509" i="80"/>
  <c r="CL510" i="80"/>
  <c r="CQ510" i="80"/>
  <c r="CM510" i="80"/>
  <c r="EE510" i="80"/>
  <c r="ED510" i="80"/>
  <c r="EC510" i="80"/>
  <c r="EF510" i="80"/>
  <c r="CX514" i="80"/>
  <c r="EI515" i="80"/>
  <c r="EH515" i="80"/>
  <c r="EG515" i="80"/>
  <c r="EC516" i="80"/>
  <c r="EF516" i="80"/>
  <c r="EE516" i="80"/>
  <c r="ED516" i="80"/>
  <c r="CQ517" i="80"/>
  <c r="CM517" i="80"/>
  <c r="CL517" i="80"/>
  <c r="DK517" i="80"/>
  <c r="DN517" i="80"/>
  <c r="DM517" i="80"/>
  <c r="DL517" i="80"/>
  <c r="CQ518" i="80"/>
  <c r="EE518" i="80"/>
  <c r="ED518" i="80"/>
  <c r="EC518" i="80"/>
  <c r="EF518" i="80"/>
  <c r="CQ521" i="80"/>
  <c r="CM521" i="80"/>
  <c r="CL521" i="80"/>
  <c r="DK521" i="80"/>
  <c r="DN521" i="80"/>
  <c r="DM521" i="80"/>
  <c r="DL521" i="80"/>
  <c r="CL522" i="80"/>
  <c r="CQ522" i="80"/>
  <c r="CM522" i="80"/>
  <c r="DM523" i="80"/>
  <c r="DL523" i="80"/>
  <c r="DK523" i="80"/>
  <c r="DN523" i="80"/>
  <c r="DK525" i="80"/>
  <c r="DN525" i="80"/>
  <c r="DM525" i="80"/>
  <c r="DL525" i="80"/>
  <c r="CL526" i="80"/>
  <c r="CQ526" i="80"/>
  <c r="CM526" i="80"/>
  <c r="DK526" i="80"/>
  <c r="DN526" i="80"/>
  <c r="DM526" i="80"/>
  <c r="DL526" i="80"/>
  <c r="CM532" i="80"/>
  <c r="CL532" i="80"/>
  <c r="CQ532" i="80"/>
  <c r="CB451" i="80"/>
  <c r="AW452" i="80"/>
  <c r="CK452" i="80"/>
  <c r="BF453" i="80"/>
  <c r="BN453" i="80"/>
  <c r="BR453" i="80"/>
  <c r="BZ453" i="80"/>
  <c r="AU454" i="80"/>
  <c r="AY454" i="80"/>
  <c r="AN455" i="80"/>
  <c r="AQ455" i="80" s="1"/>
  <c r="BH455" i="80"/>
  <c r="BL455" i="80"/>
  <c r="BT455" i="80"/>
  <c r="BX455" i="80"/>
  <c r="CB455" i="80"/>
  <c r="AW456" i="80"/>
  <c r="CK456" i="80"/>
  <c r="BF457" i="80"/>
  <c r="BR457" i="80"/>
  <c r="AU458" i="80"/>
  <c r="AY458" i="80"/>
  <c r="BH459" i="80"/>
  <c r="BL459" i="80"/>
  <c r="BT459" i="80"/>
  <c r="BX459" i="80"/>
  <c r="CB459" i="80"/>
  <c r="AW460" i="80"/>
  <c r="BE460" i="80"/>
  <c r="BI460" i="80"/>
  <c r="BQ460" i="80"/>
  <c r="BU460" i="80"/>
  <c r="CK460" i="80"/>
  <c r="DK460" i="80"/>
  <c r="AT461" i="80"/>
  <c r="AX461" i="80"/>
  <c r="BF461" i="80"/>
  <c r="BN461" i="80"/>
  <c r="BR461" i="80"/>
  <c r="BZ461" i="80"/>
  <c r="CS461" i="80"/>
  <c r="AE462" i="80"/>
  <c r="AU462" i="80"/>
  <c r="AY462" i="80"/>
  <c r="BK462" i="80"/>
  <c r="BO462" i="80"/>
  <c r="BW462" i="80"/>
  <c r="CA462" i="80"/>
  <c r="AN463" i="80"/>
  <c r="AQ463" i="80" s="1"/>
  <c r="BH463" i="80"/>
  <c r="BL463" i="80"/>
  <c r="BT463" i="80"/>
  <c r="BX463" i="80"/>
  <c r="CB463" i="80"/>
  <c r="CX463" i="80"/>
  <c r="EC463" i="80"/>
  <c r="AO464" i="80"/>
  <c r="AP464" i="80" s="1"/>
  <c r="AW464" i="80"/>
  <c r="BE464" i="80"/>
  <c r="BI464" i="80"/>
  <c r="BM464" i="80"/>
  <c r="BQ464" i="80"/>
  <c r="BU464" i="80"/>
  <c r="BY464" i="80"/>
  <c r="CD464" i="80"/>
  <c r="CK464" i="80"/>
  <c r="CR464" i="80"/>
  <c r="DK464" i="80"/>
  <c r="AT465" i="80"/>
  <c r="AX465" i="80"/>
  <c r="BF465" i="80"/>
  <c r="BR465" i="80"/>
  <c r="CS465" i="80"/>
  <c r="EE465" i="80"/>
  <c r="AE466" i="80"/>
  <c r="AU466" i="80"/>
  <c r="AY466" i="80"/>
  <c r="BC466" i="80"/>
  <c r="BG466" i="80"/>
  <c r="BK466" i="80"/>
  <c r="BO466" i="80"/>
  <c r="BS466" i="80"/>
  <c r="BW466" i="80"/>
  <c r="CA466" i="80"/>
  <c r="DM466" i="80"/>
  <c r="AN467" i="80"/>
  <c r="AQ467" i="80" s="1"/>
  <c r="BH467" i="80"/>
  <c r="BL467" i="80"/>
  <c r="BT467" i="80"/>
  <c r="BX467" i="80"/>
  <c r="CB467" i="80"/>
  <c r="CX467" i="80"/>
  <c r="EC467" i="80"/>
  <c r="AO468" i="80"/>
  <c r="AP468" i="80" s="1"/>
  <c r="AW468" i="80"/>
  <c r="BE468" i="80"/>
  <c r="BI468" i="80"/>
  <c r="BM468" i="80"/>
  <c r="BQ468" i="80"/>
  <c r="BU468" i="80"/>
  <c r="BY468" i="80"/>
  <c r="CD468" i="80"/>
  <c r="CK468" i="80"/>
  <c r="CR468" i="80"/>
  <c r="DK468" i="80"/>
  <c r="AT469" i="80"/>
  <c r="AX469" i="80"/>
  <c r="BF469" i="80"/>
  <c r="BR469" i="80"/>
  <c r="CS469" i="80"/>
  <c r="EE469" i="80"/>
  <c r="AE470" i="80"/>
  <c r="AU470" i="80"/>
  <c r="AY470" i="80"/>
  <c r="BC470" i="80"/>
  <c r="BG470" i="80"/>
  <c r="BK470" i="80"/>
  <c r="BO470" i="80"/>
  <c r="BS470" i="80"/>
  <c r="BW470" i="80"/>
  <c r="CA470" i="80"/>
  <c r="DM470" i="80"/>
  <c r="BH471" i="80"/>
  <c r="BL471" i="80"/>
  <c r="BT471" i="80"/>
  <c r="BX471" i="80"/>
  <c r="CB471" i="80"/>
  <c r="CX471" i="80"/>
  <c r="EC471" i="80"/>
  <c r="AO472" i="80"/>
  <c r="AP472" i="80" s="1"/>
  <c r="AW472" i="80"/>
  <c r="BE472" i="80"/>
  <c r="BI472" i="80"/>
  <c r="BM472" i="80"/>
  <c r="BQ472" i="80"/>
  <c r="BU472" i="80"/>
  <c r="BY472" i="80"/>
  <c r="CD472" i="80"/>
  <c r="CK472" i="80"/>
  <c r="CR472" i="80"/>
  <c r="DK472" i="80"/>
  <c r="AT473" i="80"/>
  <c r="AX473" i="80"/>
  <c r="BF473" i="80"/>
  <c r="BN473" i="80"/>
  <c r="BR473" i="80"/>
  <c r="BZ473" i="80"/>
  <c r="CS473" i="80"/>
  <c r="EE473" i="80"/>
  <c r="AE474" i="80"/>
  <c r="AU474" i="80"/>
  <c r="AY474" i="80"/>
  <c r="BC474" i="80"/>
  <c r="BG474" i="80"/>
  <c r="BK474" i="80"/>
  <c r="BO474" i="80"/>
  <c r="BS474" i="80"/>
  <c r="BW474" i="80"/>
  <c r="CA474" i="80"/>
  <c r="DM474" i="80"/>
  <c r="AN475" i="80"/>
  <c r="AQ475" i="80" s="1"/>
  <c r="BH475" i="80"/>
  <c r="BL475" i="80"/>
  <c r="BT475" i="80"/>
  <c r="BX475" i="80"/>
  <c r="CB475" i="80"/>
  <c r="CX475" i="80"/>
  <c r="EC475" i="80"/>
  <c r="AO476" i="80"/>
  <c r="AP476" i="80" s="1"/>
  <c r="AW476" i="80"/>
  <c r="BE476" i="80"/>
  <c r="BI476" i="80"/>
  <c r="BM476" i="80"/>
  <c r="BQ476" i="80"/>
  <c r="BU476" i="80"/>
  <c r="BY476" i="80"/>
  <c r="CD476" i="80"/>
  <c r="CK476" i="80"/>
  <c r="CR476" i="80"/>
  <c r="DK476" i="80"/>
  <c r="AT477" i="80"/>
  <c r="AX477" i="80"/>
  <c r="BF477" i="80"/>
  <c r="BN477" i="80"/>
  <c r="BR477" i="80"/>
  <c r="BZ477" i="80"/>
  <c r="CS477" i="80"/>
  <c r="EE477" i="80"/>
  <c r="AE478" i="80"/>
  <c r="AU478" i="80"/>
  <c r="AY478" i="80"/>
  <c r="BC478" i="80"/>
  <c r="BG478" i="80"/>
  <c r="BK478" i="80"/>
  <c r="BO478" i="80"/>
  <c r="BS478" i="80"/>
  <c r="BW478" i="80"/>
  <c r="CA478" i="80"/>
  <c r="DM478" i="80"/>
  <c r="AN479" i="80"/>
  <c r="AQ479" i="80" s="1"/>
  <c r="BH479" i="80"/>
  <c r="BL479" i="80"/>
  <c r="BT479" i="80"/>
  <c r="BX479" i="80"/>
  <c r="CB479" i="80"/>
  <c r="EC479" i="80"/>
  <c r="AO480" i="80"/>
  <c r="AP480" i="80" s="1"/>
  <c r="AW480" i="80"/>
  <c r="BE480" i="80"/>
  <c r="BI480" i="80"/>
  <c r="BM480" i="80"/>
  <c r="BQ480" i="80"/>
  <c r="BU480" i="80"/>
  <c r="BY480" i="80"/>
  <c r="CD480" i="80"/>
  <c r="CK480" i="80"/>
  <c r="CR480" i="80"/>
  <c r="DK480" i="80"/>
  <c r="AT481" i="80"/>
  <c r="AX481" i="80"/>
  <c r="BF481" i="80"/>
  <c r="BR481" i="80"/>
  <c r="EE481" i="80"/>
  <c r="AE482" i="80"/>
  <c r="AU482" i="80"/>
  <c r="AY482" i="80"/>
  <c r="BC482" i="80"/>
  <c r="BG482" i="80"/>
  <c r="BK482" i="80"/>
  <c r="BO482" i="80"/>
  <c r="BS482" i="80"/>
  <c r="BW482" i="80"/>
  <c r="CA482" i="80"/>
  <c r="DM482" i="80"/>
  <c r="AN483" i="80"/>
  <c r="AQ483" i="80" s="1"/>
  <c r="BH483" i="80"/>
  <c r="BL483" i="80"/>
  <c r="BT483" i="80"/>
  <c r="BX483" i="80"/>
  <c r="CB483" i="80"/>
  <c r="CX483" i="80"/>
  <c r="EC483" i="80"/>
  <c r="AO484" i="80"/>
  <c r="AP484" i="80" s="1"/>
  <c r="AW484" i="80"/>
  <c r="BE484" i="80"/>
  <c r="BI484" i="80"/>
  <c r="BM484" i="80"/>
  <c r="BQ484" i="80"/>
  <c r="BU484" i="80"/>
  <c r="BY484" i="80"/>
  <c r="CD484" i="80"/>
  <c r="CK484" i="80"/>
  <c r="CR484" i="80"/>
  <c r="DK484" i="80"/>
  <c r="AT485" i="80"/>
  <c r="AX485" i="80"/>
  <c r="BF485" i="80"/>
  <c r="BN485" i="80"/>
  <c r="BR485" i="80"/>
  <c r="BZ485" i="80"/>
  <c r="CS485" i="80"/>
  <c r="EE485" i="80"/>
  <c r="AE486" i="80"/>
  <c r="AU486" i="80"/>
  <c r="AY486" i="80"/>
  <c r="BC486" i="80"/>
  <c r="BG486" i="80"/>
  <c r="BK486" i="80"/>
  <c r="BO486" i="80"/>
  <c r="BS486" i="80"/>
  <c r="BW486" i="80"/>
  <c r="CA486" i="80"/>
  <c r="DM486" i="80"/>
  <c r="AN487" i="80"/>
  <c r="AQ487" i="80" s="1"/>
  <c r="BH487" i="80"/>
  <c r="BL487" i="80"/>
  <c r="BT487" i="80"/>
  <c r="BX487" i="80"/>
  <c r="CB487" i="80"/>
  <c r="CX487" i="80"/>
  <c r="EC487" i="80"/>
  <c r="AO488" i="80"/>
  <c r="AP488" i="80" s="1"/>
  <c r="AW488" i="80"/>
  <c r="BE488" i="80"/>
  <c r="BI488" i="80"/>
  <c r="BM488" i="80"/>
  <c r="BQ488" i="80"/>
  <c r="BU488" i="80"/>
  <c r="BY488" i="80"/>
  <c r="CD488" i="80"/>
  <c r="CK488" i="80"/>
  <c r="CR488" i="80"/>
  <c r="DK488" i="80"/>
  <c r="AT489" i="80"/>
  <c r="AX489" i="80"/>
  <c r="BF489" i="80"/>
  <c r="BN489" i="80"/>
  <c r="BR489" i="80"/>
  <c r="BZ489" i="80"/>
  <c r="CS489" i="80"/>
  <c r="EE489" i="80"/>
  <c r="AE490" i="80"/>
  <c r="AU490" i="80"/>
  <c r="AY490" i="80"/>
  <c r="BC490" i="80"/>
  <c r="BG490" i="80"/>
  <c r="BK490" i="80"/>
  <c r="BO490" i="80"/>
  <c r="BS490" i="80"/>
  <c r="BW490" i="80"/>
  <c r="CA490" i="80"/>
  <c r="DM490" i="80"/>
  <c r="BH491" i="80"/>
  <c r="BL491" i="80"/>
  <c r="BT491" i="80"/>
  <c r="BX491" i="80"/>
  <c r="CB491" i="80"/>
  <c r="CX491" i="80"/>
  <c r="EC491" i="80"/>
  <c r="AO492" i="80"/>
  <c r="AP492" i="80" s="1"/>
  <c r="AW492" i="80"/>
  <c r="BE492" i="80"/>
  <c r="BI492" i="80"/>
  <c r="BM492" i="80"/>
  <c r="BQ492" i="80"/>
  <c r="BU492" i="80"/>
  <c r="BY492" i="80"/>
  <c r="CD492" i="80"/>
  <c r="CK492" i="80"/>
  <c r="CR492" i="80"/>
  <c r="DK492" i="80"/>
  <c r="AT493" i="80"/>
  <c r="AX493" i="80"/>
  <c r="BF493" i="80"/>
  <c r="BN493" i="80"/>
  <c r="BR493" i="80"/>
  <c r="BZ493" i="80"/>
  <c r="EE493" i="80"/>
  <c r="AE494" i="80"/>
  <c r="AU494" i="80"/>
  <c r="AY494" i="80"/>
  <c r="BC494" i="80"/>
  <c r="BG494" i="80"/>
  <c r="BK494" i="80"/>
  <c r="BO494" i="80"/>
  <c r="BS494" i="80"/>
  <c r="BW494" i="80"/>
  <c r="CA494" i="80"/>
  <c r="DM494" i="80"/>
  <c r="AN495" i="80"/>
  <c r="AQ495" i="80" s="1"/>
  <c r="BH495" i="80"/>
  <c r="BL495" i="80"/>
  <c r="BT495" i="80"/>
  <c r="BX495" i="80"/>
  <c r="CB495" i="80"/>
  <c r="CX495" i="80"/>
  <c r="EC495" i="80"/>
  <c r="AO496" i="80"/>
  <c r="AP496" i="80" s="1"/>
  <c r="AW496" i="80"/>
  <c r="BE496" i="80"/>
  <c r="BI496" i="80"/>
  <c r="BM496" i="80"/>
  <c r="BQ496" i="80"/>
  <c r="BU496" i="80"/>
  <c r="BY496" i="80"/>
  <c r="CD496" i="80"/>
  <c r="CK496" i="80"/>
  <c r="CR496" i="80"/>
  <c r="DK496" i="80"/>
  <c r="AT497" i="80"/>
  <c r="AX497" i="80"/>
  <c r="BF497" i="80"/>
  <c r="BR497" i="80"/>
  <c r="EE497" i="80"/>
  <c r="AE498" i="80"/>
  <c r="AU498" i="80"/>
  <c r="AY498" i="80"/>
  <c r="BC498" i="80"/>
  <c r="BG498" i="80"/>
  <c r="BK498" i="80"/>
  <c r="BO498" i="80"/>
  <c r="BS498" i="80"/>
  <c r="BW498" i="80"/>
  <c r="CA498" i="80"/>
  <c r="DM498" i="80"/>
  <c r="AN499" i="80"/>
  <c r="AQ499" i="80" s="1"/>
  <c r="BH499" i="80"/>
  <c r="BL499" i="80"/>
  <c r="BT499" i="80"/>
  <c r="BX499" i="80"/>
  <c r="CB499" i="80"/>
  <c r="CX499" i="80"/>
  <c r="EC499" i="80"/>
  <c r="AO500" i="80"/>
  <c r="AP500" i="80" s="1"/>
  <c r="AW500" i="80"/>
  <c r="BE500" i="80"/>
  <c r="BI500" i="80"/>
  <c r="BM500" i="80"/>
  <c r="BQ500" i="80"/>
  <c r="BU500" i="80"/>
  <c r="BY500" i="80"/>
  <c r="CD500" i="80"/>
  <c r="CK500" i="80"/>
  <c r="CR500" i="80"/>
  <c r="DK500" i="80"/>
  <c r="AT501" i="80"/>
  <c r="AX501" i="80"/>
  <c r="BF501" i="80"/>
  <c r="BN501" i="80"/>
  <c r="BR501" i="80"/>
  <c r="BZ501" i="80"/>
  <c r="CS501" i="80"/>
  <c r="EE501" i="80"/>
  <c r="AE502" i="80"/>
  <c r="BC502" i="80"/>
  <c r="BG502" i="80"/>
  <c r="BK502" i="80"/>
  <c r="BO502" i="80"/>
  <c r="BS502" i="80"/>
  <c r="BW502" i="80"/>
  <c r="CA502" i="80"/>
  <c r="DM502" i="80"/>
  <c r="BH503" i="80"/>
  <c r="BT503" i="80"/>
  <c r="CX503" i="80"/>
  <c r="EC503" i="80"/>
  <c r="AO504" i="80"/>
  <c r="AP504" i="80" s="1"/>
  <c r="AW504" i="80"/>
  <c r="BE504" i="80"/>
  <c r="BI504" i="80"/>
  <c r="BM504" i="80"/>
  <c r="BQ504" i="80"/>
  <c r="BU504" i="80"/>
  <c r="BY504" i="80"/>
  <c r="CD504" i="80"/>
  <c r="CK504" i="80"/>
  <c r="CR504" i="80"/>
  <c r="DK504" i="80"/>
  <c r="AT505" i="80"/>
  <c r="AX505" i="80"/>
  <c r="BF505" i="80"/>
  <c r="BR505" i="80"/>
  <c r="BZ505" i="80"/>
  <c r="EE505" i="80"/>
  <c r="AE506" i="80"/>
  <c r="AU506" i="80"/>
  <c r="AY506" i="80"/>
  <c r="BC506" i="80"/>
  <c r="BG506" i="80"/>
  <c r="BK506" i="80"/>
  <c r="BO506" i="80"/>
  <c r="BS506" i="80"/>
  <c r="BW506" i="80"/>
  <c r="CA506" i="80"/>
  <c r="DM506" i="80"/>
  <c r="AN507" i="80"/>
  <c r="AQ507" i="80" s="1"/>
  <c r="BH507" i="80"/>
  <c r="BL507" i="80"/>
  <c r="BT507" i="80"/>
  <c r="BX507" i="80"/>
  <c r="CB507" i="80"/>
  <c r="CX507" i="80"/>
  <c r="EC507" i="80"/>
  <c r="AO508" i="80"/>
  <c r="AP508" i="80" s="1"/>
  <c r="AW508" i="80"/>
  <c r="BE508" i="80"/>
  <c r="BI508" i="80"/>
  <c r="BM508" i="80"/>
  <c r="BQ508" i="80"/>
  <c r="BU508" i="80"/>
  <c r="BY508" i="80"/>
  <c r="CD508" i="80"/>
  <c r="CK508" i="80"/>
  <c r="CR508" i="80"/>
  <c r="DK508" i="80"/>
  <c r="AT509" i="80"/>
  <c r="AX509" i="80"/>
  <c r="BF509" i="80"/>
  <c r="BN509" i="80"/>
  <c r="BR509" i="80"/>
  <c r="BZ509" i="80"/>
  <c r="CS509" i="80"/>
  <c r="EE509" i="80"/>
  <c r="AE510" i="80"/>
  <c r="AU510" i="80"/>
  <c r="AY510" i="80"/>
  <c r="BC510" i="80"/>
  <c r="BG510" i="80"/>
  <c r="BK510" i="80"/>
  <c r="BO510" i="80"/>
  <c r="BS510" i="80"/>
  <c r="BW510" i="80"/>
  <c r="CA510" i="80"/>
  <c r="DM510" i="80"/>
  <c r="AN511" i="80"/>
  <c r="AQ511" i="80" s="1"/>
  <c r="BH511" i="80"/>
  <c r="BL511" i="80"/>
  <c r="BT511" i="80"/>
  <c r="BX511" i="80"/>
  <c r="CB511" i="80"/>
  <c r="CX511" i="80"/>
  <c r="EC511" i="80"/>
  <c r="AO512" i="80"/>
  <c r="AP512" i="80" s="1"/>
  <c r="AW512" i="80"/>
  <c r="BE512" i="80"/>
  <c r="BI512" i="80"/>
  <c r="BM512" i="80"/>
  <c r="BQ512" i="80"/>
  <c r="BU512" i="80"/>
  <c r="BY512" i="80"/>
  <c r="CD512" i="80"/>
  <c r="CK512" i="80"/>
  <c r="CR512" i="80"/>
  <c r="DK512" i="80"/>
  <c r="AT513" i="80"/>
  <c r="AX513" i="80"/>
  <c r="BF513" i="80"/>
  <c r="BN513" i="80"/>
  <c r="BR513" i="80"/>
  <c r="BZ513" i="80"/>
  <c r="CS513" i="80"/>
  <c r="EE513" i="80"/>
  <c r="AE514" i="80"/>
  <c r="AU514" i="80"/>
  <c r="AY514" i="80"/>
  <c r="BC514" i="80"/>
  <c r="BG514" i="80"/>
  <c r="BK514" i="80"/>
  <c r="BO514" i="80"/>
  <c r="BS514" i="80"/>
  <c r="BW514" i="80"/>
  <c r="CA514" i="80"/>
  <c r="DM514" i="80"/>
  <c r="AN515" i="80"/>
  <c r="AQ515" i="80" s="1"/>
  <c r="BH515" i="80"/>
  <c r="BL515" i="80"/>
  <c r="BT515" i="80"/>
  <c r="BX515" i="80"/>
  <c r="CB515" i="80"/>
  <c r="CX515" i="80"/>
  <c r="EC515" i="80"/>
  <c r="AO516" i="80"/>
  <c r="AP516" i="80" s="1"/>
  <c r="AW516" i="80"/>
  <c r="BE516" i="80"/>
  <c r="BI516" i="80"/>
  <c r="BM516" i="80"/>
  <c r="BQ516" i="80"/>
  <c r="BU516" i="80"/>
  <c r="BY516" i="80"/>
  <c r="CD516" i="80"/>
  <c r="CK516" i="80"/>
  <c r="CR516" i="80"/>
  <c r="DK516" i="80"/>
  <c r="AT517" i="80"/>
  <c r="AX517" i="80"/>
  <c r="BF517" i="80"/>
  <c r="BN517" i="80"/>
  <c r="BR517" i="80"/>
  <c r="BZ517" i="80"/>
  <c r="CS517" i="80"/>
  <c r="EE517" i="80"/>
  <c r="AE518" i="80"/>
  <c r="AU518" i="80"/>
  <c r="AY518" i="80"/>
  <c r="BC518" i="80"/>
  <c r="BG518" i="80"/>
  <c r="BK518" i="80"/>
  <c r="BO518" i="80"/>
  <c r="BS518" i="80"/>
  <c r="BW518" i="80"/>
  <c r="CA518" i="80"/>
  <c r="DM518" i="80"/>
  <c r="AN519" i="80"/>
  <c r="AQ519" i="80" s="1"/>
  <c r="BH519" i="80"/>
  <c r="BL519" i="80"/>
  <c r="BT519" i="80"/>
  <c r="BX519" i="80"/>
  <c r="CB519" i="80"/>
  <c r="CX519" i="80"/>
  <c r="EC519" i="80"/>
  <c r="AO520" i="80"/>
  <c r="AP520" i="80" s="1"/>
  <c r="AW520" i="80"/>
  <c r="BE520" i="80"/>
  <c r="BI520" i="80"/>
  <c r="BM520" i="80"/>
  <c r="BQ520" i="80"/>
  <c r="BU520" i="80"/>
  <c r="BY520" i="80"/>
  <c r="CD520" i="80"/>
  <c r="CK520" i="80"/>
  <c r="CR520" i="80"/>
  <c r="DK520" i="80"/>
  <c r="AT521" i="80"/>
  <c r="AX521" i="80"/>
  <c r="BF521" i="80"/>
  <c r="BN521" i="80"/>
  <c r="BR521" i="80"/>
  <c r="BZ521" i="80"/>
  <c r="EE521" i="80"/>
  <c r="AE522" i="80"/>
  <c r="AU522" i="80"/>
  <c r="AY522" i="80"/>
  <c r="BC522" i="80"/>
  <c r="BG522" i="80"/>
  <c r="BK522" i="80"/>
  <c r="BO522" i="80"/>
  <c r="BS522" i="80"/>
  <c r="BW522" i="80"/>
  <c r="CA522" i="80"/>
  <c r="DM522" i="80"/>
  <c r="BH523" i="80"/>
  <c r="BL523" i="80"/>
  <c r="BT523" i="80"/>
  <c r="BX523" i="80"/>
  <c r="CB523" i="80"/>
  <c r="EC523" i="80"/>
  <c r="AO524" i="80"/>
  <c r="AP524" i="80" s="1"/>
  <c r="AW524" i="80"/>
  <c r="BE524" i="80"/>
  <c r="BI524" i="80"/>
  <c r="BM524" i="80"/>
  <c r="BQ524" i="80"/>
  <c r="BU524" i="80"/>
  <c r="BY524" i="80"/>
  <c r="CD524" i="80"/>
  <c r="CR524" i="80"/>
  <c r="DK524" i="80"/>
  <c r="AT525" i="80"/>
  <c r="AX525" i="80"/>
  <c r="BF525" i="80"/>
  <c r="BR525" i="80"/>
  <c r="EE525" i="80"/>
  <c r="AE526" i="80"/>
  <c r="AU526" i="80"/>
  <c r="AY526" i="80"/>
  <c r="BC526" i="80"/>
  <c r="BG526" i="80"/>
  <c r="BK526" i="80"/>
  <c r="BO526" i="80"/>
  <c r="BS526" i="80"/>
  <c r="BW526" i="80"/>
  <c r="CA526" i="80"/>
  <c r="CX526" i="80"/>
  <c r="BC527" i="80"/>
  <c r="BH527" i="80"/>
  <c r="BQ527" i="80"/>
  <c r="DN527" i="80"/>
  <c r="EF527" i="80"/>
  <c r="BR528" i="80"/>
  <c r="BX528" i="80"/>
  <c r="CD528" i="80"/>
  <c r="DK528" i="80"/>
  <c r="EC528" i="80"/>
  <c r="EH528" i="80"/>
  <c r="AZ529" i="80"/>
  <c r="BA529" i="80" s="1"/>
  <c r="BB529" i="80" s="1"/>
  <c r="AN529" i="80"/>
  <c r="AQ529" i="80" s="1"/>
  <c r="AU529" i="80"/>
  <c r="AY529" i="80"/>
  <c r="BN529" i="80"/>
  <c r="BW529" i="80"/>
  <c r="CD529" i="80"/>
  <c r="CL529" i="80"/>
  <c r="DK529" i="80"/>
  <c r="DP529" i="80"/>
  <c r="EF529" i="80"/>
  <c r="BY530" i="80"/>
  <c r="CB530" i="80"/>
  <c r="BX530" i="80"/>
  <c r="DK530" i="80"/>
  <c r="DN530" i="80"/>
  <c r="BL533" i="80"/>
  <c r="BO533" i="80"/>
  <c r="BK533" i="80"/>
  <c r="BM533" i="80"/>
  <c r="ED534" i="80"/>
  <c r="EC534" i="80"/>
  <c r="EE534" i="80"/>
  <c r="BF535" i="80"/>
  <c r="BI535" i="80"/>
  <c r="BE535" i="80"/>
  <c r="BG535" i="80"/>
  <c r="BC535" i="80"/>
  <c r="AY536" i="80"/>
  <c r="AU536" i="80"/>
  <c r="AX536" i="80"/>
  <c r="AT536" i="80"/>
  <c r="BA536" i="80"/>
  <c r="BB536" i="80" s="1"/>
  <c r="CS536" i="80"/>
  <c r="CB537" i="80"/>
  <c r="BX537" i="80"/>
  <c r="CA537" i="80"/>
  <c r="BW537" i="80"/>
  <c r="BY537" i="80"/>
  <c r="CX538" i="80"/>
  <c r="CS538" i="80"/>
  <c r="CQ538" i="80"/>
  <c r="CL538" i="80"/>
  <c r="CM538" i="80"/>
  <c r="DK538" i="80"/>
  <c r="DN538" i="80"/>
  <c r="DL538" i="80"/>
  <c r="EF540" i="80"/>
  <c r="EE540" i="80"/>
  <c r="ED540" i="80"/>
  <c r="EC540" i="80"/>
  <c r="CQ542" i="80"/>
  <c r="CM542" i="80"/>
  <c r="CL542" i="80"/>
  <c r="EC545" i="80"/>
  <c r="EF545" i="80"/>
  <c r="EE545" i="80"/>
  <c r="ED545" i="80"/>
  <c r="EF548" i="80"/>
  <c r="EE548" i="80"/>
  <c r="ED548" i="80"/>
  <c r="EC548" i="80"/>
  <c r="CQ550" i="80"/>
  <c r="CM550" i="80"/>
  <c r="CL550" i="80"/>
  <c r="EC553" i="80"/>
  <c r="EF553" i="80"/>
  <c r="EE553" i="80"/>
  <c r="ED553" i="80"/>
  <c r="EF556" i="80"/>
  <c r="EE556" i="80"/>
  <c r="ED556" i="80"/>
  <c r="EC556" i="80"/>
  <c r="CQ558" i="80"/>
  <c r="CM558" i="80"/>
  <c r="CL558" i="80"/>
  <c r="EC561" i="80"/>
  <c r="EF561" i="80"/>
  <c r="EE561" i="80"/>
  <c r="ED561" i="80"/>
  <c r="EF564" i="80"/>
  <c r="EE564" i="80"/>
  <c r="ED564" i="80"/>
  <c r="EC564" i="80"/>
  <c r="CQ566" i="80"/>
  <c r="CM566" i="80"/>
  <c r="CL566" i="80"/>
  <c r="EC569" i="80"/>
  <c r="EF569" i="80"/>
  <c r="EE569" i="80"/>
  <c r="ED569" i="80"/>
  <c r="EF572" i="80"/>
  <c r="EE572" i="80"/>
  <c r="ED572" i="80"/>
  <c r="EC572" i="80"/>
  <c r="CQ574" i="80"/>
  <c r="CM574" i="80"/>
  <c r="CL574" i="80"/>
  <c r="EC577" i="80"/>
  <c r="EF577" i="80"/>
  <c r="EE577" i="80"/>
  <c r="ED577" i="80"/>
  <c r="EF580" i="80"/>
  <c r="EE580" i="80"/>
  <c r="ED580" i="80"/>
  <c r="EC580" i="80"/>
  <c r="EC585" i="80"/>
  <c r="EF585" i="80"/>
  <c r="EE585" i="80"/>
  <c r="ED585" i="80"/>
  <c r="EF588" i="80"/>
  <c r="EE588" i="80"/>
  <c r="ED588" i="80"/>
  <c r="EC588" i="80"/>
  <c r="CQ590" i="80"/>
  <c r="CM590" i="80"/>
  <c r="CL590" i="80"/>
  <c r="DN593" i="80"/>
  <c r="DM593" i="80"/>
  <c r="DL593" i="80"/>
  <c r="DK593" i="80"/>
  <c r="EC597" i="80"/>
  <c r="EF597" i="80"/>
  <c r="EE597" i="80"/>
  <c r="ED597" i="80"/>
  <c r="DN601" i="80"/>
  <c r="DM601" i="80"/>
  <c r="DL601" i="80"/>
  <c r="DK601" i="80"/>
  <c r="CX606" i="80"/>
  <c r="CT606" i="80"/>
  <c r="CS606" i="80"/>
  <c r="DK606" i="80"/>
  <c r="DN606" i="80"/>
  <c r="DM606" i="80"/>
  <c r="DL606" i="80"/>
  <c r="DN609" i="80"/>
  <c r="DM609" i="80"/>
  <c r="DL609" i="80"/>
  <c r="DK609" i="80"/>
  <c r="CL613" i="80"/>
  <c r="CM613" i="80"/>
  <c r="CQ613" i="80"/>
  <c r="CM622" i="80"/>
  <c r="CQ622" i="80"/>
  <c r="CL622" i="80"/>
  <c r="DK624" i="80"/>
  <c r="DL624" i="80"/>
  <c r="DN624" i="80"/>
  <c r="DM624" i="80"/>
  <c r="DP625" i="80"/>
  <c r="DQ625" i="80"/>
  <c r="DO625" i="80"/>
  <c r="EC627" i="80"/>
  <c r="ED627" i="80"/>
  <c r="EF627" i="80"/>
  <c r="EE627" i="80"/>
  <c r="BN464" i="80"/>
  <c r="BZ464" i="80"/>
  <c r="EF465" i="80"/>
  <c r="BH466" i="80"/>
  <c r="BT466" i="80"/>
  <c r="DN466" i="80"/>
  <c r="AW467" i="80"/>
  <c r="CD467" i="80"/>
  <c r="CK467" i="80"/>
  <c r="BN468" i="80"/>
  <c r="BZ468" i="80"/>
  <c r="EF469" i="80"/>
  <c r="BH470" i="80"/>
  <c r="BT470" i="80"/>
  <c r="DN470" i="80"/>
  <c r="AW471" i="80"/>
  <c r="CD471" i="80"/>
  <c r="CK471" i="80"/>
  <c r="BN472" i="80"/>
  <c r="BZ472" i="80"/>
  <c r="EF473" i="80"/>
  <c r="BH474" i="80"/>
  <c r="BT474" i="80"/>
  <c r="DN474" i="80"/>
  <c r="AW475" i="80"/>
  <c r="CD475" i="80"/>
  <c r="CK475" i="80"/>
  <c r="BN476" i="80"/>
  <c r="BZ476" i="80"/>
  <c r="EF477" i="80"/>
  <c r="BH478" i="80"/>
  <c r="BT478" i="80"/>
  <c r="DN478" i="80"/>
  <c r="AW479" i="80"/>
  <c r="CD479" i="80"/>
  <c r="CK479" i="80"/>
  <c r="BN480" i="80"/>
  <c r="BZ480" i="80"/>
  <c r="EF481" i="80"/>
  <c r="BH482" i="80"/>
  <c r="BT482" i="80"/>
  <c r="DN482" i="80"/>
  <c r="AW483" i="80"/>
  <c r="CD483" i="80"/>
  <c r="CK483" i="80"/>
  <c r="BN484" i="80"/>
  <c r="BZ484" i="80"/>
  <c r="EF485" i="80"/>
  <c r="BH486" i="80"/>
  <c r="BT486" i="80"/>
  <c r="DN486" i="80"/>
  <c r="AW487" i="80"/>
  <c r="CD487" i="80"/>
  <c r="CK487" i="80"/>
  <c r="BN488" i="80"/>
  <c r="BZ488" i="80"/>
  <c r="EF489" i="80"/>
  <c r="BH490" i="80"/>
  <c r="BT490" i="80"/>
  <c r="DN490" i="80"/>
  <c r="AW491" i="80"/>
  <c r="CD491" i="80"/>
  <c r="CK491" i="80"/>
  <c r="BN492" i="80"/>
  <c r="BZ492" i="80"/>
  <c r="EF493" i="80"/>
  <c r="BH494" i="80"/>
  <c r="BT494" i="80"/>
  <c r="DN494" i="80"/>
  <c r="AW495" i="80"/>
  <c r="CD495" i="80"/>
  <c r="CK495" i="80"/>
  <c r="BN496" i="80"/>
  <c r="BZ496" i="80"/>
  <c r="EF497" i="80"/>
  <c r="BH498" i="80"/>
  <c r="BT498" i="80"/>
  <c r="DN498" i="80"/>
  <c r="AW499" i="80"/>
  <c r="CD499" i="80"/>
  <c r="CK499" i="80"/>
  <c r="BN500" i="80"/>
  <c r="BZ500" i="80"/>
  <c r="EF501" i="80"/>
  <c r="BH502" i="80"/>
  <c r="BT502" i="80"/>
  <c r="DN502" i="80"/>
  <c r="AW503" i="80"/>
  <c r="BA503" i="80"/>
  <c r="BB503" i="80" s="1"/>
  <c r="CD503" i="80"/>
  <c r="CK503" i="80"/>
  <c r="BN504" i="80"/>
  <c r="BZ504" i="80"/>
  <c r="EF505" i="80"/>
  <c r="BH506" i="80"/>
  <c r="BT506" i="80"/>
  <c r="DN506" i="80"/>
  <c r="AW507" i="80"/>
  <c r="CD507" i="80"/>
  <c r="CK507" i="80"/>
  <c r="BN508" i="80"/>
  <c r="BZ508" i="80"/>
  <c r="EF509" i="80"/>
  <c r="BH510" i="80"/>
  <c r="BT510" i="80"/>
  <c r="DN510" i="80"/>
  <c r="AW511" i="80"/>
  <c r="CD511" i="80"/>
  <c r="CK511" i="80"/>
  <c r="BN512" i="80"/>
  <c r="BZ512" i="80"/>
  <c r="EF513" i="80"/>
  <c r="BH514" i="80"/>
  <c r="BT514" i="80"/>
  <c r="DN514" i="80"/>
  <c r="AW515" i="80"/>
  <c r="CD515" i="80"/>
  <c r="CK515" i="80"/>
  <c r="BN516" i="80"/>
  <c r="BZ516" i="80"/>
  <c r="EF517" i="80"/>
  <c r="BH518" i="80"/>
  <c r="BT518" i="80"/>
  <c r="DN518" i="80"/>
  <c r="AW519" i="80"/>
  <c r="CD519" i="80"/>
  <c r="CK519" i="80"/>
  <c r="BN520" i="80"/>
  <c r="BZ520" i="80"/>
  <c r="EF521" i="80"/>
  <c r="AZ522" i="80"/>
  <c r="BA522" i="80" s="1"/>
  <c r="BB522" i="80" s="1"/>
  <c r="BH522" i="80"/>
  <c r="BT522" i="80"/>
  <c r="DN522" i="80"/>
  <c r="AW523" i="80"/>
  <c r="CD523" i="80"/>
  <c r="CK523" i="80"/>
  <c r="ED523" i="80"/>
  <c r="BF524" i="80"/>
  <c r="BN524" i="80"/>
  <c r="BR524" i="80"/>
  <c r="BZ524" i="80"/>
  <c r="DL524" i="80"/>
  <c r="AU525" i="80"/>
  <c r="AY525" i="80"/>
  <c r="EF525" i="80"/>
  <c r="AN526" i="80"/>
  <c r="AQ526" i="80" s="1"/>
  <c r="AZ526" i="80"/>
  <c r="BA526" i="80" s="1"/>
  <c r="BB526" i="80" s="1"/>
  <c r="BH526" i="80"/>
  <c r="BL526" i="80"/>
  <c r="BT526" i="80"/>
  <c r="BX526" i="80"/>
  <c r="CB526" i="80"/>
  <c r="AX527" i="80"/>
  <c r="AT527" i="80"/>
  <c r="AY527" i="80"/>
  <c r="BI527" i="80"/>
  <c r="BS527" i="80"/>
  <c r="CK527" i="80"/>
  <c r="AN528" i="80"/>
  <c r="AQ528" i="80" s="1"/>
  <c r="AY528" i="80"/>
  <c r="AU528" i="80"/>
  <c r="AX528" i="80"/>
  <c r="BG528" i="80"/>
  <c r="BC528" i="80"/>
  <c r="BI528" i="80"/>
  <c r="BY528" i="80"/>
  <c r="DL528" i="80"/>
  <c r="ED528" i="80"/>
  <c r="EI528" i="80"/>
  <c r="BO529" i="80"/>
  <c r="BY529" i="80"/>
  <c r="CM529" i="80"/>
  <c r="DL529" i="80"/>
  <c r="DQ529" i="80"/>
  <c r="CR530" i="80"/>
  <c r="CD530" i="80"/>
  <c r="AO530" i="80"/>
  <c r="AP530" i="80" s="1"/>
  <c r="AZ530" i="80"/>
  <c r="BA530" i="80" s="1"/>
  <c r="BB530" i="80" s="1"/>
  <c r="AN530" i="80"/>
  <c r="AQ530" i="80" s="1"/>
  <c r="BM530" i="80"/>
  <c r="BL530" i="80"/>
  <c r="DL531" i="80"/>
  <c r="DK531" i="80"/>
  <c r="DM531" i="80"/>
  <c r="AW532" i="80"/>
  <c r="CD532" i="80"/>
  <c r="EF532" i="80"/>
  <c r="EE532" i="80"/>
  <c r="EC532" i="80"/>
  <c r="DN533" i="80"/>
  <c r="DM533" i="80"/>
  <c r="DK533" i="80"/>
  <c r="EH534" i="80"/>
  <c r="EG534" i="80"/>
  <c r="EI534" i="80"/>
  <c r="BL537" i="80"/>
  <c r="BO537" i="80"/>
  <c r="BK537" i="80"/>
  <c r="BM537" i="80"/>
  <c r="ED538" i="80"/>
  <c r="EC538" i="80"/>
  <c r="EE538" i="80"/>
  <c r="CS542" i="80"/>
  <c r="DK542" i="80"/>
  <c r="DN542" i="80"/>
  <c r="DM542" i="80"/>
  <c r="DL542" i="80"/>
  <c r="DN545" i="80"/>
  <c r="DM545" i="80"/>
  <c r="DL545" i="80"/>
  <c r="DK545" i="80"/>
  <c r="CX550" i="80"/>
  <c r="CT550" i="80"/>
  <c r="CS550" i="80"/>
  <c r="DK550" i="80"/>
  <c r="DN550" i="80"/>
  <c r="DM550" i="80"/>
  <c r="DL550" i="80"/>
  <c r="DN553" i="80"/>
  <c r="DM553" i="80"/>
  <c r="DL553" i="80"/>
  <c r="DK553" i="80"/>
  <c r="CX558" i="80"/>
  <c r="CT558" i="80"/>
  <c r="CS558" i="80"/>
  <c r="DK558" i="80"/>
  <c r="DN558" i="80"/>
  <c r="DM558" i="80"/>
  <c r="DL558" i="80"/>
  <c r="DN561" i="80"/>
  <c r="DM561" i="80"/>
  <c r="DL561" i="80"/>
  <c r="DK561" i="80"/>
  <c r="CX566" i="80"/>
  <c r="CT566" i="80"/>
  <c r="CS566" i="80"/>
  <c r="DK566" i="80"/>
  <c r="DN566" i="80"/>
  <c r="DM566" i="80"/>
  <c r="DL566" i="80"/>
  <c r="DN569" i="80"/>
  <c r="DM569" i="80"/>
  <c r="DL569" i="80"/>
  <c r="DK569" i="80"/>
  <c r="CX574" i="80"/>
  <c r="CT574" i="80"/>
  <c r="CS574" i="80"/>
  <c r="DK574" i="80"/>
  <c r="DN574" i="80"/>
  <c r="DM574" i="80"/>
  <c r="DL574" i="80"/>
  <c r="DN577" i="80"/>
  <c r="DM577" i="80"/>
  <c r="DL577" i="80"/>
  <c r="DK577" i="80"/>
  <c r="CX582" i="80"/>
  <c r="CT582" i="80"/>
  <c r="CS582" i="80"/>
  <c r="DK582" i="80"/>
  <c r="DN582" i="80"/>
  <c r="DM582" i="80"/>
  <c r="DL582" i="80"/>
  <c r="DN585" i="80"/>
  <c r="DM585" i="80"/>
  <c r="DL585" i="80"/>
  <c r="DK585" i="80"/>
  <c r="CX590" i="80"/>
  <c r="CT590" i="80"/>
  <c r="CS590" i="80"/>
  <c r="DK590" i="80"/>
  <c r="DN590" i="80"/>
  <c r="DM590" i="80"/>
  <c r="DL590" i="80"/>
  <c r="EF592" i="80"/>
  <c r="EE592" i="80"/>
  <c r="ED592" i="80"/>
  <c r="EC592" i="80"/>
  <c r="CQ594" i="80"/>
  <c r="CM594" i="80"/>
  <c r="CL594" i="80"/>
  <c r="DK594" i="80"/>
  <c r="DN594" i="80"/>
  <c r="DM594" i="80"/>
  <c r="DL594" i="80"/>
  <c r="DN597" i="80"/>
  <c r="DM597" i="80"/>
  <c r="DL597" i="80"/>
  <c r="DK597" i="80"/>
  <c r="DK598" i="80"/>
  <c r="DN598" i="80"/>
  <c r="DM598" i="80"/>
  <c r="DL598" i="80"/>
  <c r="EF600" i="80"/>
  <c r="EE600" i="80"/>
  <c r="ED600" i="80"/>
  <c r="EC600" i="80"/>
  <c r="CQ602" i="80"/>
  <c r="CM602" i="80"/>
  <c r="CL602" i="80"/>
  <c r="EC605" i="80"/>
  <c r="EF605" i="80"/>
  <c r="EE605" i="80"/>
  <c r="ED605" i="80"/>
  <c r="EF608" i="80"/>
  <c r="EE608" i="80"/>
  <c r="ED608" i="80"/>
  <c r="EC608" i="80"/>
  <c r="CM618" i="80"/>
  <c r="CQ618" i="80"/>
  <c r="CL618" i="80"/>
  <c r="DO620" i="80"/>
  <c r="DP620" i="80"/>
  <c r="DQ620" i="80"/>
  <c r="CL625" i="80"/>
  <c r="CM625" i="80"/>
  <c r="CQ625" i="80"/>
  <c r="AU452" i="80"/>
  <c r="AN453" i="80"/>
  <c r="AQ453" i="80" s="1"/>
  <c r="BX453" i="80"/>
  <c r="AW454" i="80"/>
  <c r="AU456" i="80"/>
  <c r="AW458" i="80"/>
  <c r="AU460" i="80"/>
  <c r="BC460" i="80"/>
  <c r="BG460" i="80"/>
  <c r="BS460" i="80"/>
  <c r="DM460" i="80"/>
  <c r="AN461" i="80"/>
  <c r="AQ461" i="80" s="1"/>
  <c r="BX461" i="80"/>
  <c r="AO462" i="80"/>
  <c r="AP462" i="80" s="1"/>
  <c r="AW462" i="80"/>
  <c r="BM462" i="80"/>
  <c r="BY462" i="80"/>
  <c r="CD462" i="80"/>
  <c r="CS463" i="80"/>
  <c r="EE463" i="80"/>
  <c r="AE464" i="80"/>
  <c r="AU464" i="80"/>
  <c r="BC464" i="80"/>
  <c r="BG464" i="80"/>
  <c r="BK464" i="80"/>
  <c r="BO464" i="80"/>
  <c r="BS464" i="80"/>
  <c r="BW464" i="80"/>
  <c r="CA464" i="80"/>
  <c r="DM464" i="80"/>
  <c r="EC465" i="80"/>
  <c r="AO466" i="80"/>
  <c r="AP466" i="80" s="1"/>
  <c r="AW466" i="80"/>
  <c r="BE466" i="80"/>
  <c r="BI466" i="80"/>
  <c r="BM466" i="80"/>
  <c r="BQ466" i="80"/>
  <c r="BU466" i="80"/>
  <c r="BY466" i="80"/>
  <c r="CD466" i="80"/>
  <c r="DK466" i="80"/>
  <c r="AT467" i="80"/>
  <c r="AX467" i="80"/>
  <c r="CS467" i="80"/>
  <c r="EE467" i="80"/>
  <c r="AE468" i="80"/>
  <c r="AU468" i="80"/>
  <c r="BC468" i="80"/>
  <c r="BG468" i="80"/>
  <c r="BK468" i="80"/>
  <c r="BO468" i="80"/>
  <c r="BS468" i="80"/>
  <c r="BW468" i="80"/>
  <c r="CA468" i="80"/>
  <c r="DM468" i="80"/>
  <c r="EC469" i="80"/>
  <c r="AO470" i="80"/>
  <c r="AP470" i="80" s="1"/>
  <c r="AW470" i="80"/>
  <c r="BE470" i="80"/>
  <c r="BI470" i="80"/>
  <c r="BM470" i="80"/>
  <c r="BQ470" i="80"/>
  <c r="BU470" i="80"/>
  <c r="BY470" i="80"/>
  <c r="CD470" i="80"/>
  <c r="DK470" i="80"/>
  <c r="AT471" i="80"/>
  <c r="AX471" i="80"/>
  <c r="CS471" i="80"/>
  <c r="EE471" i="80"/>
  <c r="AE472" i="80"/>
  <c r="AU472" i="80"/>
  <c r="BC472" i="80"/>
  <c r="BG472" i="80"/>
  <c r="BK472" i="80"/>
  <c r="BO472" i="80"/>
  <c r="BS472" i="80"/>
  <c r="BW472" i="80"/>
  <c r="CA472" i="80"/>
  <c r="DM472" i="80"/>
  <c r="BX473" i="80"/>
  <c r="EC473" i="80"/>
  <c r="AO474" i="80"/>
  <c r="AP474" i="80" s="1"/>
  <c r="AW474" i="80"/>
  <c r="BE474" i="80"/>
  <c r="BI474" i="80"/>
  <c r="BM474" i="80"/>
  <c r="BQ474" i="80"/>
  <c r="BU474" i="80"/>
  <c r="BY474" i="80"/>
  <c r="CD474" i="80"/>
  <c r="DK474" i="80"/>
  <c r="AT475" i="80"/>
  <c r="AX475" i="80"/>
  <c r="EE475" i="80"/>
  <c r="AE476" i="80"/>
  <c r="AU476" i="80"/>
  <c r="BC476" i="80"/>
  <c r="BG476" i="80"/>
  <c r="BK476" i="80"/>
  <c r="BO476" i="80"/>
  <c r="BS476" i="80"/>
  <c r="BW476" i="80"/>
  <c r="CA476" i="80"/>
  <c r="DM476" i="80"/>
  <c r="BX477" i="80"/>
  <c r="EC477" i="80"/>
  <c r="AO478" i="80"/>
  <c r="AP478" i="80" s="1"/>
  <c r="AW478" i="80"/>
  <c r="BE478" i="80"/>
  <c r="BI478" i="80"/>
  <c r="BM478" i="80"/>
  <c r="BQ478" i="80"/>
  <c r="BU478" i="80"/>
  <c r="BY478" i="80"/>
  <c r="CD478" i="80"/>
  <c r="DK478" i="80"/>
  <c r="AT479" i="80"/>
  <c r="AX479" i="80"/>
  <c r="EE479" i="80"/>
  <c r="AE480" i="80"/>
  <c r="AU480" i="80"/>
  <c r="BC480" i="80"/>
  <c r="BG480" i="80"/>
  <c r="BK480" i="80"/>
  <c r="BO480" i="80"/>
  <c r="BS480" i="80"/>
  <c r="BW480" i="80"/>
  <c r="CA480" i="80"/>
  <c r="DM480" i="80"/>
  <c r="EC481" i="80"/>
  <c r="AO482" i="80"/>
  <c r="AP482" i="80" s="1"/>
  <c r="AW482" i="80"/>
  <c r="BE482" i="80"/>
  <c r="BI482" i="80"/>
  <c r="BM482" i="80"/>
  <c r="BQ482" i="80"/>
  <c r="BU482" i="80"/>
  <c r="BY482" i="80"/>
  <c r="CD482" i="80"/>
  <c r="DK482" i="80"/>
  <c r="AT483" i="80"/>
  <c r="AX483" i="80"/>
  <c r="EE483" i="80"/>
  <c r="AE484" i="80"/>
  <c r="AU484" i="80"/>
  <c r="BC484" i="80"/>
  <c r="BG484" i="80"/>
  <c r="BK484" i="80"/>
  <c r="BO484" i="80"/>
  <c r="BS484" i="80"/>
  <c r="BW484" i="80"/>
  <c r="CA484" i="80"/>
  <c r="DM484" i="80"/>
  <c r="AN485" i="80"/>
  <c r="AQ485" i="80" s="1"/>
  <c r="BX485" i="80"/>
  <c r="EC485" i="80"/>
  <c r="AO486" i="80"/>
  <c r="AP486" i="80" s="1"/>
  <c r="AW486" i="80"/>
  <c r="BE486" i="80"/>
  <c r="BI486" i="80"/>
  <c r="BM486" i="80"/>
  <c r="BQ486" i="80"/>
  <c r="BU486" i="80"/>
  <c r="BY486" i="80"/>
  <c r="CD486" i="80"/>
  <c r="DK486" i="80"/>
  <c r="AT487" i="80"/>
  <c r="AX487" i="80"/>
  <c r="CS487" i="80"/>
  <c r="EE487" i="80"/>
  <c r="AE488" i="80"/>
  <c r="AU488" i="80"/>
  <c r="BC488" i="80"/>
  <c r="BG488" i="80"/>
  <c r="BK488" i="80"/>
  <c r="BO488" i="80"/>
  <c r="BS488" i="80"/>
  <c r="BW488" i="80"/>
  <c r="CA488" i="80"/>
  <c r="DM488" i="80"/>
  <c r="BX489" i="80"/>
  <c r="EC489" i="80"/>
  <c r="AO490" i="80"/>
  <c r="AP490" i="80" s="1"/>
  <c r="AW490" i="80"/>
  <c r="BE490" i="80"/>
  <c r="BI490" i="80"/>
  <c r="BM490" i="80"/>
  <c r="BQ490" i="80"/>
  <c r="BU490" i="80"/>
  <c r="BY490" i="80"/>
  <c r="CD490" i="80"/>
  <c r="DK490" i="80"/>
  <c r="AT491" i="80"/>
  <c r="AX491" i="80"/>
  <c r="CS491" i="80"/>
  <c r="EE491" i="80"/>
  <c r="AE492" i="80"/>
  <c r="AU492" i="80"/>
  <c r="BC492" i="80"/>
  <c r="BG492" i="80"/>
  <c r="BK492" i="80"/>
  <c r="BO492" i="80"/>
  <c r="BS492" i="80"/>
  <c r="BW492" i="80"/>
  <c r="CA492" i="80"/>
  <c r="DM492" i="80"/>
  <c r="BX493" i="80"/>
  <c r="EC493" i="80"/>
  <c r="AO494" i="80"/>
  <c r="AP494" i="80" s="1"/>
  <c r="AW494" i="80"/>
  <c r="BE494" i="80"/>
  <c r="BI494" i="80"/>
  <c r="BM494" i="80"/>
  <c r="BQ494" i="80"/>
  <c r="BU494" i="80"/>
  <c r="BY494" i="80"/>
  <c r="CD494" i="80"/>
  <c r="DK494" i="80"/>
  <c r="AT495" i="80"/>
  <c r="AX495" i="80"/>
  <c r="CS495" i="80"/>
  <c r="EE495" i="80"/>
  <c r="AE496" i="80"/>
  <c r="AU496" i="80"/>
  <c r="BC496" i="80"/>
  <c r="BG496" i="80"/>
  <c r="BK496" i="80"/>
  <c r="BO496" i="80"/>
  <c r="BS496" i="80"/>
  <c r="BW496" i="80"/>
  <c r="CA496" i="80"/>
  <c r="DM496" i="80"/>
  <c r="EC497" i="80"/>
  <c r="AO498" i="80"/>
  <c r="AP498" i="80" s="1"/>
  <c r="AW498" i="80"/>
  <c r="BE498" i="80"/>
  <c r="BI498" i="80"/>
  <c r="BM498" i="80"/>
  <c r="BQ498" i="80"/>
  <c r="BU498" i="80"/>
  <c r="BY498" i="80"/>
  <c r="CD498" i="80"/>
  <c r="DK498" i="80"/>
  <c r="AT499" i="80"/>
  <c r="AX499" i="80"/>
  <c r="EE499" i="80"/>
  <c r="AE500" i="80"/>
  <c r="AU500" i="80"/>
  <c r="BC500" i="80"/>
  <c r="BG500" i="80"/>
  <c r="BK500" i="80"/>
  <c r="BO500" i="80"/>
  <c r="BS500" i="80"/>
  <c r="BW500" i="80"/>
  <c r="CA500" i="80"/>
  <c r="DM500" i="80"/>
  <c r="BX501" i="80"/>
  <c r="EC501" i="80"/>
  <c r="AO502" i="80"/>
  <c r="AP502" i="80" s="1"/>
  <c r="AW502" i="80"/>
  <c r="BE502" i="80"/>
  <c r="BI502" i="80"/>
  <c r="BM502" i="80"/>
  <c r="BQ502" i="80"/>
  <c r="BU502" i="80"/>
  <c r="BY502" i="80"/>
  <c r="CD502" i="80"/>
  <c r="DK502" i="80"/>
  <c r="AT503" i="80"/>
  <c r="AX503" i="80"/>
  <c r="CS503" i="80"/>
  <c r="EE503" i="80"/>
  <c r="AE504" i="80"/>
  <c r="AU504" i="80"/>
  <c r="BC504" i="80"/>
  <c r="BG504" i="80"/>
  <c r="BK504" i="80"/>
  <c r="BO504" i="80"/>
  <c r="BS504" i="80"/>
  <c r="BW504" i="80"/>
  <c r="CA504" i="80"/>
  <c r="DM504" i="80"/>
  <c r="BX505" i="80"/>
  <c r="EC505" i="80"/>
  <c r="AO506" i="80"/>
  <c r="AP506" i="80" s="1"/>
  <c r="AW506" i="80"/>
  <c r="BE506" i="80"/>
  <c r="BI506" i="80"/>
  <c r="BM506" i="80"/>
  <c r="BQ506" i="80"/>
  <c r="BU506" i="80"/>
  <c r="BY506" i="80"/>
  <c r="CD506" i="80"/>
  <c r="DK506" i="80"/>
  <c r="AT507" i="80"/>
  <c r="AX507" i="80"/>
  <c r="CS507" i="80"/>
  <c r="EE507" i="80"/>
  <c r="AE508" i="80"/>
  <c r="AU508" i="80"/>
  <c r="BC508" i="80"/>
  <c r="BG508" i="80"/>
  <c r="BK508" i="80"/>
  <c r="BO508" i="80"/>
  <c r="BS508" i="80"/>
  <c r="BW508" i="80"/>
  <c r="CA508" i="80"/>
  <c r="DM508" i="80"/>
  <c r="AN509" i="80"/>
  <c r="AQ509" i="80" s="1"/>
  <c r="BX509" i="80"/>
  <c r="EC509" i="80"/>
  <c r="AO510" i="80"/>
  <c r="AP510" i="80" s="1"/>
  <c r="AW510" i="80"/>
  <c r="BE510" i="80"/>
  <c r="BI510" i="80"/>
  <c r="BM510" i="80"/>
  <c r="BQ510" i="80"/>
  <c r="BU510" i="80"/>
  <c r="BY510" i="80"/>
  <c r="CD510" i="80"/>
  <c r="DK510" i="80"/>
  <c r="AT511" i="80"/>
  <c r="AX511" i="80"/>
  <c r="CS511" i="80"/>
  <c r="EE511" i="80"/>
  <c r="AE512" i="80"/>
  <c r="AU512" i="80"/>
  <c r="BC512" i="80"/>
  <c r="BG512" i="80"/>
  <c r="BK512" i="80"/>
  <c r="BO512" i="80"/>
  <c r="BS512" i="80"/>
  <c r="BW512" i="80"/>
  <c r="CA512" i="80"/>
  <c r="DM512" i="80"/>
  <c r="BX513" i="80"/>
  <c r="EC513" i="80"/>
  <c r="AO514" i="80"/>
  <c r="AP514" i="80" s="1"/>
  <c r="AW514" i="80"/>
  <c r="BE514" i="80"/>
  <c r="BI514" i="80"/>
  <c r="BM514" i="80"/>
  <c r="BQ514" i="80"/>
  <c r="BU514" i="80"/>
  <c r="BY514" i="80"/>
  <c r="CD514" i="80"/>
  <c r="DK514" i="80"/>
  <c r="AT515" i="80"/>
  <c r="AX515" i="80"/>
  <c r="CS515" i="80"/>
  <c r="EE515" i="80"/>
  <c r="AE516" i="80"/>
  <c r="AU516" i="80"/>
  <c r="BC516" i="80"/>
  <c r="BG516" i="80"/>
  <c r="BK516" i="80"/>
  <c r="BO516" i="80"/>
  <c r="BS516" i="80"/>
  <c r="BW516" i="80"/>
  <c r="CA516" i="80"/>
  <c r="DM516" i="80"/>
  <c r="BX517" i="80"/>
  <c r="EC517" i="80"/>
  <c r="AO518" i="80"/>
  <c r="AP518" i="80" s="1"/>
  <c r="AW518" i="80"/>
  <c r="BE518" i="80"/>
  <c r="BI518" i="80"/>
  <c r="BM518" i="80"/>
  <c r="BQ518" i="80"/>
  <c r="BU518" i="80"/>
  <c r="BY518" i="80"/>
  <c r="CD518" i="80"/>
  <c r="DK518" i="80"/>
  <c r="AT519" i="80"/>
  <c r="AX519" i="80"/>
  <c r="CS519" i="80"/>
  <c r="EE519" i="80"/>
  <c r="AE520" i="80"/>
  <c r="AU520" i="80"/>
  <c r="BC520" i="80"/>
  <c r="BG520" i="80"/>
  <c r="BK520" i="80"/>
  <c r="BO520" i="80"/>
  <c r="BS520" i="80"/>
  <c r="BW520" i="80"/>
  <c r="CA520" i="80"/>
  <c r="DM520" i="80"/>
  <c r="AN521" i="80"/>
  <c r="AQ521" i="80" s="1"/>
  <c r="BX521" i="80"/>
  <c r="EC521" i="80"/>
  <c r="AO522" i="80"/>
  <c r="AP522" i="80" s="1"/>
  <c r="AW522" i="80"/>
  <c r="BE522" i="80"/>
  <c r="BI522" i="80"/>
  <c r="BM522" i="80"/>
  <c r="BQ522" i="80"/>
  <c r="BU522" i="80"/>
  <c r="BY522" i="80"/>
  <c r="CD522" i="80"/>
  <c r="DK522" i="80"/>
  <c r="AT523" i="80"/>
  <c r="AX523" i="80"/>
  <c r="EE523" i="80"/>
  <c r="AE524" i="80"/>
  <c r="BC524" i="80"/>
  <c r="BG524" i="80"/>
  <c r="BK524" i="80"/>
  <c r="BS524" i="80"/>
  <c r="BW524" i="80"/>
  <c r="CA524" i="80"/>
  <c r="DM524" i="80"/>
  <c r="AO526" i="80"/>
  <c r="AP526" i="80" s="1"/>
  <c r="AW526" i="80"/>
  <c r="BE526" i="80"/>
  <c r="BM526" i="80"/>
  <c r="BQ526" i="80"/>
  <c r="BY526" i="80"/>
  <c r="CD526" i="80"/>
  <c r="AU527" i="80"/>
  <c r="BE527" i="80"/>
  <c r="BT527" i="80"/>
  <c r="CD527" i="80"/>
  <c r="CX527" i="80"/>
  <c r="DK527" i="80"/>
  <c r="EC527" i="80"/>
  <c r="AO528" i="80"/>
  <c r="AP528" i="80" s="1"/>
  <c r="AT528" i="80"/>
  <c r="AZ528" i="80"/>
  <c r="BA528" i="80" s="1"/>
  <c r="BB528" i="80" s="1"/>
  <c r="BE528" i="80"/>
  <c r="BO528" i="80"/>
  <c r="BK528" i="80"/>
  <c r="BU528" i="80"/>
  <c r="CR528" i="80"/>
  <c r="DN528" i="80"/>
  <c r="EE528" i="80"/>
  <c r="AO529" i="80"/>
  <c r="AP529" i="80" s="1"/>
  <c r="BK529" i="80"/>
  <c r="CR529" i="80"/>
  <c r="DM529" i="80"/>
  <c r="ED529" i="80"/>
  <c r="AE530" i="80"/>
  <c r="BK530" i="80"/>
  <c r="BZ530" i="80"/>
  <c r="BR531" i="80"/>
  <c r="BU531" i="80"/>
  <c r="BQ531" i="80"/>
  <c r="BS531" i="80"/>
  <c r="DN531" i="80"/>
  <c r="ED532" i="80"/>
  <c r="AZ533" i="80"/>
  <c r="BA533" i="80" s="1"/>
  <c r="BB533" i="80" s="1"/>
  <c r="AN533" i="80"/>
  <c r="AQ533" i="80" s="1"/>
  <c r="AE533" i="80"/>
  <c r="CR533" i="80"/>
  <c r="CD533" i="80"/>
  <c r="AO533" i="80"/>
  <c r="AP533" i="80" s="1"/>
  <c r="DL533" i="80"/>
  <c r="EC533" i="80"/>
  <c r="EF533" i="80"/>
  <c r="ED533" i="80"/>
  <c r="DL535" i="80"/>
  <c r="DK535" i="80"/>
  <c r="DM535" i="80"/>
  <c r="CD536" i="80"/>
  <c r="EF536" i="80"/>
  <c r="EE536" i="80"/>
  <c r="EC536" i="80"/>
  <c r="BN537" i="80"/>
  <c r="DN537" i="80"/>
  <c r="DM537" i="80"/>
  <c r="DK537" i="80"/>
  <c r="EF538" i="80"/>
  <c r="EC541" i="80"/>
  <c r="EF541" i="80"/>
  <c r="EE541" i="80"/>
  <c r="ED541" i="80"/>
  <c r="EF544" i="80"/>
  <c r="EE544" i="80"/>
  <c r="ED544" i="80"/>
  <c r="EC544" i="80"/>
  <c r="CQ546" i="80"/>
  <c r="CM546" i="80"/>
  <c r="CL546" i="80"/>
  <c r="EC549" i="80"/>
  <c r="EF549" i="80"/>
  <c r="EE549" i="80"/>
  <c r="ED549" i="80"/>
  <c r="EF552" i="80"/>
  <c r="EE552" i="80"/>
  <c r="ED552" i="80"/>
  <c r="EC552" i="80"/>
  <c r="EC557" i="80"/>
  <c r="EF557" i="80"/>
  <c r="EE557" i="80"/>
  <c r="ED557" i="80"/>
  <c r="EF560" i="80"/>
  <c r="EE560" i="80"/>
  <c r="ED560" i="80"/>
  <c r="EC560" i="80"/>
  <c r="CQ562" i="80"/>
  <c r="CM562" i="80"/>
  <c r="CL562" i="80"/>
  <c r="EC565" i="80"/>
  <c r="EF565" i="80"/>
  <c r="EE565" i="80"/>
  <c r="ED565" i="80"/>
  <c r="EF568" i="80"/>
  <c r="EE568" i="80"/>
  <c r="ED568" i="80"/>
  <c r="EC568" i="80"/>
  <c r="CQ570" i="80"/>
  <c r="CL570" i="80"/>
  <c r="EC573" i="80"/>
  <c r="EF573" i="80"/>
  <c r="EE573" i="80"/>
  <c r="ED573" i="80"/>
  <c r="EF576" i="80"/>
  <c r="EE576" i="80"/>
  <c r="ED576" i="80"/>
  <c r="EC576" i="80"/>
  <c r="CQ578" i="80"/>
  <c r="CM578" i="80"/>
  <c r="CL578" i="80"/>
  <c r="EC581" i="80"/>
  <c r="EF581" i="80"/>
  <c r="EE581" i="80"/>
  <c r="ED581" i="80"/>
  <c r="EF584" i="80"/>
  <c r="EE584" i="80"/>
  <c r="ED584" i="80"/>
  <c r="EC584" i="80"/>
  <c r="CQ586" i="80"/>
  <c r="EC589" i="80"/>
  <c r="EF589" i="80"/>
  <c r="EE589" i="80"/>
  <c r="ED589" i="80"/>
  <c r="CX594" i="80"/>
  <c r="CT594" i="80"/>
  <c r="CS594" i="80"/>
  <c r="EF596" i="80"/>
  <c r="EE596" i="80"/>
  <c r="ED596" i="80"/>
  <c r="EC596" i="80"/>
  <c r="CL598" i="80"/>
  <c r="CT602" i="80"/>
  <c r="DK602" i="80"/>
  <c r="DN602" i="80"/>
  <c r="DM602" i="80"/>
  <c r="DL602" i="80"/>
  <c r="DN605" i="80"/>
  <c r="DM605" i="80"/>
  <c r="DL605" i="80"/>
  <c r="DK605" i="80"/>
  <c r="CX610" i="80"/>
  <c r="CT610" i="80"/>
  <c r="CS610" i="80"/>
  <c r="DK610" i="80"/>
  <c r="DN610" i="80"/>
  <c r="DM610" i="80"/>
  <c r="DL610" i="80"/>
  <c r="CM614" i="80"/>
  <c r="CQ614" i="80"/>
  <c r="CL614" i="80"/>
  <c r="DP617" i="80"/>
  <c r="DQ617" i="80"/>
  <c r="DO617" i="80"/>
  <c r="EC619" i="80"/>
  <c r="ED619" i="80"/>
  <c r="EF619" i="80"/>
  <c r="EE619" i="80"/>
  <c r="DP629" i="80"/>
  <c r="DO629" i="80"/>
  <c r="DQ629" i="80"/>
  <c r="AW461" i="80"/>
  <c r="CD461" i="80"/>
  <c r="AN464" i="80"/>
  <c r="AQ464" i="80" s="1"/>
  <c r="BX464" i="80"/>
  <c r="AW465" i="80"/>
  <c r="CD465" i="80"/>
  <c r="AU467" i="80"/>
  <c r="AN468" i="80"/>
  <c r="AQ468" i="80" s="1"/>
  <c r="BX468" i="80"/>
  <c r="AW469" i="80"/>
  <c r="BA469" i="80"/>
  <c r="BB469" i="80" s="1"/>
  <c r="CD469" i="80"/>
  <c r="AU471" i="80"/>
  <c r="AN472" i="80"/>
  <c r="AQ472" i="80" s="1"/>
  <c r="BX472" i="80"/>
  <c r="AW473" i="80"/>
  <c r="CD473" i="80"/>
  <c r="AU475" i="80"/>
  <c r="AN476" i="80"/>
  <c r="AQ476" i="80" s="1"/>
  <c r="BX476" i="80"/>
  <c r="AW477" i="80"/>
  <c r="CD477" i="80"/>
  <c r="AU479" i="80"/>
  <c r="AN480" i="80"/>
  <c r="AQ480" i="80" s="1"/>
  <c r="BX480" i="80"/>
  <c r="AW481" i="80"/>
  <c r="CD481" i="80"/>
  <c r="AU483" i="80"/>
  <c r="AN484" i="80"/>
  <c r="AQ484" i="80" s="1"/>
  <c r="BX484" i="80"/>
  <c r="AW485" i="80"/>
  <c r="CD485" i="80"/>
  <c r="AU487" i="80"/>
  <c r="AN488" i="80"/>
  <c r="AQ488" i="80" s="1"/>
  <c r="BX488" i="80"/>
  <c r="AW489" i="80"/>
  <c r="CD489" i="80"/>
  <c r="AU491" i="80"/>
  <c r="AN492" i="80"/>
  <c r="AQ492" i="80" s="1"/>
  <c r="BX492" i="80"/>
  <c r="AW493" i="80"/>
  <c r="CD493" i="80"/>
  <c r="AU495" i="80"/>
  <c r="AN496" i="80"/>
  <c r="AQ496" i="80" s="1"/>
  <c r="BX496" i="80"/>
  <c r="AW497" i="80"/>
  <c r="CD497" i="80"/>
  <c r="AU499" i="80"/>
  <c r="AN500" i="80"/>
  <c r="AQ500" i="80" s="1"/>
  <c r="BX500" i="80"/>
  <c r="AW501" i="80"/>
  <c r="CD501" i="80"/>
  <c r="AU503" i="80"/>
  <c r="AN504" i="80"/>
  <c r="AQ504" i="80" s="1"/>
  <c r="BX504" i="80"/>
  <c r="AW505" i="80"/>
  <c r="CD505" i="80"/>
  <c r="AU507" i="80"/>
  <c r="AN508" i="80"/>
  <c r="AQ508" i="80" s="1"/>
  <c r="BX508" i="80"/>
  <c r="AW509" i="80"/>
  <c r="CD509" i="80"/>
  <c r="AU511" i="80"/>
  <c r="AN512" i="80"/>
  <c r="AQ512" i="80" s="1"/>
  <c r="BX512" i="80"/>
  <c r="AW513" i="80"/>
  <c r="CD513" i="80"/>
  <c r="AU515" i="80"/>
  <c r="AN516" i="80"/>
  <c r="AQ516" i="80" s="1"/>
  <c r="BX516" i="80"/>
  <c r="AW517" i="80"/>
  <c r="CD517" i="80"/>
  <c r="AU519" i="80"/>
  <c r="AN520" i="80"/>
  <c r="AQ520" i="80" s="1"/>
  <c r="BX520" i="80"/>
  <c r="AW521" i="80"/>
  <c r="CD521" i="80"/>
  <c r="AU523" i="80"/>
  <c r="AN524" i="80"/>
  <c r="AQ524" i="80" s="1"/>
  <c r="AW525" i="80"/>
  <c r="BA525" i="80"/>
  <c r="BB525" i="80" s="1"/>
  <c r="CD525" i="80"/>
  <c r="BA527" i="80"/>
  <c r="BB527" i="80" s="1"/>
  <c r="BU527" i="80"/>
  <c r="CA528" i="80"/>
  <c r="BW528" i="80"/>
  <c r="CB528" i="80"/>
  <c r="CK528" i="80"/>
  <c r="CB529" i="80"/>
  <c r="BX529" i="80"/>
  <c r="CA529" i="80"/>
  <c r="ED530" i="80"/>
  <c r="EC530" i="80"/>
  <c r="EE530" i="80"/>
  <c r="BF531" i="80"/>
  <c r="BI531" i="80"/>
  <c r="BE531" i="80"/>
  <c r="BG531" i="80"/>
  <c r="BC531" i="80"/>
  <c r="AY532" i="80"/>
  <c r="AU532" i="80"/>
  <c r="AX532" i="80"/>
  <c r="AT532" i="80"/>
  <c r="BA532" i="80"/>
  <c r="BB532" i="80" s="1"/>
  <c r="CT532" i="80"/>
  <c r="CS532" i="80"/>
  <c r="CX532" i="80"/>
  <c r="CB533" i="80"/>
  <c r="BX533" i="80"/>
  <c r="CA533" i="80"/>
  <c r="BW533" i="80"/>
  <c r="BY533" i="80"/>
  <c r="CX534" i="80"/>
  <c r="CQ534" i="80"/>
  <c r="CL534" i="80"/>
  <c r="CM534" i="80"/>
  <c r="DK534" i="80"/>
  <c r="DN534" i="80"/>
  <c r="DL534" i="80"/>
  <c r="BR535" i="80"/>
  <c r="BU535" i="80"/>
  <c r="BQ535" i="80"/>
  <c r="BS535" i="80"/>
  <c r="DP535" i="80"/>
  <c r="DO535" i="80"/>
  <c r="DQ535" i="80"/>
  <c r="CM536" i="80"/>
  <c r="CL536" i="80"/>
  <c r="CQ536" i="80"/>
  <c r="AZ537" i="80"/>
  <c r="BA537" i="80" s="1"/>
  <c r="BB537" i="80" s="1"/>
  <c r="AN537" i="80"/>
  <c r="AQ537" i="80" s="1"/>
  <c r="AE537" i="80"/>
  <c r="CR537" i="80"/>
  <c r="CD537" i="80"/>
  <c r="AO537" i="80"/>
  <c r="AP537" i="80" s="1"/>
  <c r="EC537" i="80"/>
  <c r="EF537" i="80"/>
  <c r="ED537" i="80"/>
  <c r="DN541" i="80"/>
  <c r="DM541" i="80"/>
  <c r="DL541" i="80"/>
  <c r="DK541" i="80"/>
  <c r="CX546" i="80"/>
  <c r="CT546" i="80"/>
  <c r="CS546" i="80"/>
  <c r="DK546" i="80"/>
  <c r="DN546" i="80"/>
  <c r="DM546" i="80"/>
  <c r="DL546" i="80"/>
  <c r="DN549" i="80"/>
  <c r="DM549" i="80"/>
  <c r="DL549" i="80"/>
  <c r="DK549" i="80"/>
  <c r="CX554" i="80"/>
  <c r="CS554" i="80"/>
  <c r="DK554" i="80"/>
  <c r="DN554" i="80"/>
  <c r="DM554" i="80"/>
  <c r="DL554" i="80"/>
  <c r="DN557" i="80"/>
  <c r="DM557" i="80"/>
  <c r="DL557" i="80"/>
  <c r="DK557" i="80"/>
  <c r="CX562" i="80"/>
  <c r="CT562" i="80"/>
  <c r="CS562" i="80"/>
  <c r="DK562" i="80"/>
  <c r="DN562" i="80"/>
  <c r="DM562" i="80"/>
  <c r="DL562" i="80"/>
  <c r="DN565" i="80"/>
  <c r="DM565" i="80"/>
  <c r="DL565" i="80"/>
  <c r="DK565" i="80"/>
  <c r="CX570" i="80"/>
  <c r="CT570" i="80"/>
  <c r="CS570" i="80"/>
  <c r="DK570" i="80"/>
  <c r="DN570" i="80"/>
  <c r="DM570" i="80"/>
  <c r="DL570" i="80"/>
  <c r="DN573" i="80"/>
  <c r="DM573" i="80"/>
  <c r="DL573" i="80"/>
  <c r="DK573" i="80"/>
  <c r="CT578" i="80"/>
  <c r="DK578" i="80"/>
  <c r="DN578" i="80"/>
  <c r="DM578" i="80"/>
  <c r="DL578" i="80"/>
  <c r="DN581" i="80"/>
  <c r="DM581" i="80"/>
  <c r="DL581" i="80"/>
  <c r="DK581" i="80"/>
  <c r="CX586" i="80"/>
  <c r="CS586" i="80"/>
  <c r="DK586" i="80"/>
  <c r="DN586" i="80"/>
  <c r="DM586" i="80"/>
  <c r="DL586" i="80"/>
  <c r="DN589" i="80"/>
  <c r="DM589" i="80"/>
  <c r="DL589" i="80"/>
  <c r="DK589" i="80"/>
  <c r="EC593" i="80"/>
  <c r="EF593" i="80"/>
  <c r="EE593" i="80"/>
  <c r="ED593" i="80"/>
  <c r="CX598" i="80"/>
  <c r="CT598" i="80"/>
  <c r="CS598" i="80"/>
  <c r="EC601" i="80"/>
  <c r="EF601" i="80"/>
  <c r="EE601" i="80"/>
  <c r="ED601" i="80"/>
  <c r="EF604" i="80"/>
  <c r="EE604" i="80"/>
  <c r="ED604" i="80"/>
  <c r="EC604" i="80"/>
  <c r="CQ606" i="80"/>
  <c r="CM606" i="80"/>
  <c r="CL606" i="80"/>
  <c r="EC609" i="80"/>
  <c r="EF609" i="80"/>
  <c r="EE609" i="80"/>
  <c r="ED609" i="80"/>
  <c r="EF612" i="80"/>
  <c r="EE612" i="80"/>
  <c r="ED612" i="80"/>
  <c r="EC612" i="80"/>
  <c r="CL626" i="80"/>
  <c r="EF531" i="80"/>
  <c r="BH532" i="80"/>
  <c r="BT532" i="80"/>
  <c r="DN532" i="80"/>
  <c r="AW533" i="80"/>
  <c r="CK533" i="80"/>
  <c r="BN534" i="80"/>
  <c r="BZ534" i="80"/>
  <c r="EF535" i="80"/>
  <c r="BH536" i="80"/>
  <c r="BT536" i="80"/>
  <c r="DN536" i="80"/>
  <c r="AW537" i="80"/>
  <c r="CK537" i="80"/>
  <c r="BN538" i="80"/>
  <c r="BZ538" i="80"/>
  <c r="BC539" i="80"/>
  <c r="BG539" i="80"/>
  <c r="BS539" i="80"/>
  <c r="DM539" i="80"/>
  <c r="EF539" i="80"/>
  <c r="BH540" i="80"/>
  <c r="BT540" i="80"/>
  <c r="CX540" i="80"/>
  <c r="DN540" i="80"/>
  <c r="AO541" i="80"/>
  <c r="AP541" i="80" s="1"/>
  <c r="AW541" i="80"/>
  <c r="BM541" i="80"/>
  <c r="BY541" i="80"/>
  <c r="CD541" i="80"/>
  <c r="CK541" i="80"/>
  <c r="CR541" i="80"/>
  <c r="BN542" i="80"/>
  <c r="BZ542" i="80"/>
  <c r="EE542" i="80"/>
  <c r="BC543" i="80"/>
  <c r="BG543" i="80"/>
  <c r="BS543" i="80"/>
  <c r="DM543" i="80"/>
  <c r="EF543" i="80"/>
  <c r="BH544" i="80"/>
  <c r="BT544" i="80"/>
  <c r="CX544" i="80"/>
  <c r="DN544" i="80"/>
  <c r="AO545" i="80"/>
  <c r="AP545" i="80" s="1"/>
  <c r="AW545" i="80"/>
  <c r="BM545" i="80"/>
  <c r="BY545" i="80"/>
  <c r="CD545" i="80"/>
  <c r="CK545" i="80"/>
  <c r="CR545" i="80"/>
  <c r="BN546" i="80"/>
  <c r="BZ546" i="80"/>
  <c r="EE546" i="80"/>
  <c r="BC547" i="80"/>
  <c r="BG547" i="80"/>
  <c r="BS547" i="80"/>
  <c r="DM547" i="80"/>
  <c r="EF547" i="80"/>
  <c r="BH548" i="80"/>
  <c r="BT548" i="80"/>
  <c r="DN548" i="80"/>
  <c r="AO549" i="80"/>
  <c r="AP549" i="80" s="1"/>
  <c r="AW549" i="80"/>
  <c r="BM549" i="80"/>
  <c r="BY549" i="80"/>
  <c r="CD549" i="80"/>
  <c r="CK549" i="80"/>
  <c r="CR549" i="80"/>
  <c r="BN550" i="80"/>
  <c r="BZ550" i="80"/>
  <c r="EE550" i="80"/>
  <c r="BC551" i="80"/>
  <c r="BG551" i="80"/>
  <c r="BS551" i="80"/>
  <c r="DM551" i="80"/>
  <c r="EF551" i="80"/>
  <c r="BH552" i="80"/>
  <c r="BT552" i="80"/>
  <c r="CX552" i="80"/>
  <c r="DN552" i="80"/>
  <c r="AO553" i="80"/>
  <c r="AP553" i="80" s="1"/>
  <c r="AW553" i="80"/>
  <c r="BM553" i="80"/>
  <c r="BY553" i="80"/>
  <c r="CD553" i="80"/>
  <c r="CK553" i="80"/>
  <c r="CR553" i="80"/>
  <c r="BN554" i="80"/>
  <c r="BZ554" i="80"/>
  <c r="EE554" i="80"/>
  <c r="BC555" i="80"/>
  <c r="BG555" i="80"/>
  <c r="BS555" i="80"/>
  <c r="DM555" i="80"/>
  <c r="EF555" i="80"/>
  <c r="BH556" i="80"/>
  <c r="BT556" i="80"/>
  <c r="CX556" i="80"/>
  <c r="DN556" i="80"/>
  <c r="AO557" i="80"/>
  <c r="AP557" i="80" s="1"/>
  <c r="AW557" i="80"/>
  <c r="BM557" i="80"/>
  <c r="BY557" i="80"/>
  <c r="CD557" i="80"/>
  <c r="CK557" i="80"/>
  <c r="CR557" i="80"/>
  <c r="BN558" i="80"/>
  <c r="BZ558" i="80"/>
  <c r="EE558" i="80"/>
  <c r="BC559" i="80"/>
  <c r="BG559" i="80"/>
  <c r="BS559" i="80"/>
  <c r="DM559" i="80"/>
  <c r="EF559" i="80"/>
  <c r="BH560" i="80"/>
  <c r="BT560" i="80"/>
  <c r="DN560" i="80"/>
  <c r="AO561" i="80"/>
  <c r="AP561" i="80" s="1"/>
  <c r="AW561" i="80"/>
  <c r="BM561" i="80"/>
  <c r="BY561" i="80"/>
  <c r="CD561" i="80"/>
  <c r="CK561" i="80"/>
  <c r="CR561" i="80"/>
  <c r="BN562" i="80"/>
  <c r="BZ562" i="80"/>
  <c r="EE562" i="80"/>
  <c r="BC563" i="80"/>
  <c r="BG563" i="80"/>
  <c r="BS563" i="80"/>
  <c r="DM563" i="80"/>
  <c r="EF563" i="80"/>
  <c r="BH564" i="80"/>
  <c r="BT564" i="80"/>
  <c r="CX564" i="80"/>
  <c r="DN564" i="80"/>
  <c r="AO565" i="80"/>
  <c r="AP565" i="80" s="1"/>
  <c r="AW565" i="80"/>
  <c r="BM565" i="80"/>
  <c r="BY565" i="80"/>
  <c r="CD565" i="80"/>
  <c r="CK565" i="80"/>
  <c r="CR565" i="80"/>
  <c r="BN566" i="80"/>
  <c r="BZ566" i="80"/>
  <c r="EE566" i="80"/>
  <c r="BC567" i="80"/>
  <c r="BG567" i="80"/>
  <c r="BS567" i="80"/>
  <c r="DM567" i="80"/>
  <c r="EF567" i="80"/>
  <c r="BH568" i="80"/>
  <c r="BT568" i="80"/>
  <c r="CX568" i="80"/>
  <c r="DN568" i="80"/>
  <c r="AO569" i="80"/>
  <c r="AP569" i="80" s="1"/>
  <c r="AW569" i="80"/>
  <c r="BM569" i="80"/>
  <c r="BY569" i="80"/>
  <c r="CD569" i="80"/>
  <c r="CK569" i="80"/>
  <c r="CR569" i="80"/>
  <c r="BN570" i="80"/>
  <c r="BZ570" i="80"/>
  <c r="EE570" i="80"/>
  <c r="BC571" i="80"/>
  <c r="BG571" i="80"/>
  <c r="BS571" i="80"/>
  <c r="DM571" i="80"/>
  <c r="EF571" i="80"/>
  <c r="BH572" i="80"/>
  <c r="BT572" i="80"/>
  <c r="CX572" i="80"/>
  <c r="DN572" i="80"/>
  <c r="AO573" i="80"/>
  <c r="AP573" i="80" s="1"/>
  <c r="AW573" i="80"/>
  <c r="BM573" i="80"/>
  <c r="BY573" i="80"/>
  <c r="CD573" i="80"/>
  <c r="CK573" i="80"/>
  <c r="CR573" i="80"/>
  <c r="BN574" i="80"/>
  <c r="BZ574" i="80"/>
  <c r="EE574" i="80"/>
  <c r="BC575" i="80"/>
  <c r="BG575" i="80"/>
  <c r="BS575" i="80"/>
  <c r="DM575" i="80"/>
  <c r="EF575" i="80"/>
  <c r="BH576" i="80"/>
  <c r="BT576" i="80"/>
  <c r="CX576" i="80"/>
  <c r="DN576" i="80"/>
  <c r="AO577" i="80"/>
  <c r="AP577" i="80" s="1"/>
  <c r="AW577" i="80"/>
  <c r="BM577" i="80"/>
  <c r="BY577" i="80"/>
  <c r="CD577" i="80"/>
  <c r="CK577" i="80"/>
  <c r="CR577" i="80"/>
  <c r="BN578" i="80"/>
  <c r="BZ578" i="80"/>
  <c r="EE578" i="80"/>
  <c r="BC579" i="80"/>
  <c r="BG579" i="80"/>
  <c r="BS579" i="80"/>
  <c r="DM579" i="80"/>
  <c r="EF579" i="80"/>
  <c r="BH580" i="80"/>
  <c r="BT580" i="80"/>
  <c r="CX580" i="80"/>
  <c r="DN580" i="80"/>
  <c r="AO581" i="80"/>
  <c r="AP581" i="80" s="1"/>
  <c r="AW581" i="80"/>
  <c r="BM581" i="80"/>
  <c r="BY581" i="80"/>
  <c r="CD581" i="80"/>
  <c r="CK581" i="80"/>
  <c r="CR581" i="80"/>
  <c r="BN582" i="80"/>
  <c r="BZ582" i="80"/>
  <c r="EE582" i="80"/>
  <c r="BC583" i="80"/>
  <c r="BG583" i="80"/>
  <c r="BS583" i="80"/>
  <c r="DM583" i="80"/>
  <c r="EF583" i="80"/>
  <c r="BH584" i="80"/>
  <c r="BT584" i="80"/>
  <c r="CX584" i="80"/>
  <c r="DN584" i="80"/>
  <c r="AO585" i="80"/>
  <c r="AP585" i="80" s="1"/>
  <c r="AW585" i="80"/>
  <c r="BM585" i="80"/>
  <c r="BY585" i="80"/>
  <c r="CD585" i="80"/>
  <c r="CK585" i="80"/>
  <c r="CR585" i="80"/>
  <c r="BN586" i="80"/>
  <c r="BZ586" i="80"/>
  <c r="EE586" i="80"/>
  <c r="BC587" i="80"/>
  <c r="BG587" i="80"/>
  <c r="BS587" i="80"/>
  <c r="DM587" i="80"/>
  <c r="EF587" i="80"/>
  <c r="BH588" i="80"/>
  <c r="BT588" i="80"/>
  <c r="DN588" i="80"/>
  <c r="AO589" i="80"/>
  <c r="AP589" i="80" s="1"/>
  <c r="AW589" i="80"/>
  <c r="BM589" i="80"/>
  <c r="BY589" i="80"/>
  <c r="CD589" i="80"/>
  <c r="CK589" i="80"/>
  <c r="CR589" i="80"/>
  <c r="BN590" i="80"/>
  <c r="BZ590" i="80"/>
  <c r="EE590" i="80"/>
  <c r="BC591" i="80"/>
  <c r="BG591" i="80"/>
  <c r="BS591" i="80"/>
  <c r="DM591" i="80"/>
  <c r="EF591" i="80"/>
  <c r="AZ592" i="80"/>
  <c r="BA592" i="80" s="1"/>
  <c r="BB592" i="80" s="1"/>
  <c r="BH592" i="80"/>
  <c r="BT592" i="80"/>
  <c r="DN592" i="80"/>
  <c r="AO593" i="80"/>
  <c r="AP593" i="80" s="1"/>
  <c r="AW593" i="80"/>
  <c r="BM593" i="80"/>
  <c r="BY593" i="80"/>
  <c r="CD593" i="80"/>
  <c r="CK593" i="80"/>
  <c r="CR593" i="80"/>
  <c r="BF594" i="80"/>
  <c r="BN594" i="80"/>
  <c r="BR594" i="80"/>
  <c r="BZ594" i="80"/>
  <c r="EE594" i="80"/>
  <c r="AU595" i="80"/>
  <c r="AY595" i="80"/>
  <c r="BC595" i="80"/>
  <c r="BG595" i="80"/>
  <c r="BS595" i="80"/>
  <c r="DM595" i="80"/>
  <c r="EF595" i="80"/>
  <c r="AZ596" i="80"/>
  <c r="BA596" i="80" s="1"/>
  <c r="BB596" i="80" s="1"/>
  <c r="BH596" i="80"/>
  <c r="BT596" i="80"/>
  <c r="CB596" i="80"/>
  <c r="CX596" i="80"/>
  <c r="DN596" i="80"/>
  <c r="AO597" i="80"/>
  <c r="AP597" i="80" s="1"/>
  <c r="AW597" i="80"/>
  <c r="BM597" i="80"/>
  <c r="BY597" i="80"/>
  <c r="CD597" i="80"/>
  <c r="CK597" i="80"/>
  <c r="CR597" i="80"/>
  <c r="BF598" i="80"/>
  <c r="BN598" i="80"/>
  <c r="BR598" i="80"/>
  <c r="BZ598" i="80"/>
  <c r="EE598" i="80"/>
  <c r="BC599" i="80"/>
  <c r="BG599" i="80"/>
  <c r="BS599" i="80"/>
  <c r="DM599" i="80"/>
  <c r="EF599" i="80"/>
  <c r="AZ600" i="80"/>
  <c r="BA600" i="80" s="1"/>
  <c r="BB600" i="80" s="1"/>
  <c r="BH600" i="80"/>
  <c r="BT600" i="80"/>
  <c r="CX600" i="80"/>
  <c r="DN600" i="80"/>
  <c r="AO601" i="80"/>
  <c r="AP601" i="80" s="1"/>
  <c r="AW601" i="80"/>
  <c r="BM601" i="80"/>
  <c r="BY601" i="80"/>
  <c r="CD601" i="80"/>
  <c r="CK601" i="80"/>
  <c r="CR601" i="80"/>
  <c r="BN602" i="80"/>
  <c r="BZ602" i="80"/>
  <c r="EE602" i="80"/>
  <c r="BC603" i="80"/>
  <c r="BG603" i="80"/>
  <c r="BS603" i="80"/>
  <c r="DM603" i="80"/>
  <c r="EF603" i="80"/>
  <c r="BH604" i="80"/>
  <c r="BT604" i="80"/>
  <c r="CX604" i="80"/>
  <c r="DN604" i="80"/>
  <c r="AO605" i="80"/>
  <c r="AP605" i="80" s="1"/>
  <c r="AW605" i="80"/>
  <c r="BM605" i="80"/>
  <c r="BY605" i="80"/>
  <c r="CD605" i="80"/>
  <c r="CK605" i="80"/>
  <c r="CR605" i="80"/>
  <c r="BN606" i="80"/>
  <c r="BZ606" i="80"/>
  <c r="EE606" i="80"/>
  <c r="BC607" i="80"/>
  <c r="BG607" i="80"/>
  <c r="BS607" i="80"/>
  <c r="DM607" i="80"/>
  <c r="EF607" i="80"/>
  <c r="BH608" i="80"/>
  <c r="BT608" i="80"/>
  <c r="CX608" i="80"/>
  <c r="DN608" i="80"/>
  <c r="AO609" i="80"/>
  <c r="AP609" i="80" s="1"/>
  <c r="AW609" i="80"/>
  <c r="BM609" i="80"/>
  <c r="BY609" i="80"/>
  <c r="CD609" i="80"/>
  <c r="CK609" i="80"/>
  <c r="CR609" i="80"/>
  <c r="BN610" i="80"/>
  <c r="BZ610" i="80"/>
  <c r="EE610" i="80"/>
  <c r="BC611" i="80"/>
  <c r="BG611" i="80"/>
  <c r="BS611" i="80"/>
  <c r="DM611" i="80"/>
  <c r="EF611" i="80"/>
  <c r="BH612" i="80"/>
  <c r="BT612" i="80"/>
  <c r="CX612" i="80"/>
  <c r="DN612" i="80"/>
  <c r="AO613" i="80"/>
  <c r="AP613" i="80" s="1"/>
  <c r="AW613" i="80"/>
  <c r="AW614" i="80"/>
  <c r="BO614" i="80"/>
  <c r="BK614" i="80"/>
  <c r="BL614" i="80"/>
  <c r="EF614" i="80"/>
  <c r="EC614" i="80"/>
  <c r="CL615" i="80"/>
  <c r="BU616" i="80"/>
  <c r="BQ616" i="80"/>
  <c r="BR616" i="80"/>
  <c r="AX617" i="80"/>
  <c r="AT617" i="80"/>
  <c r="AY617" i="80"/>
  <c r="AU617" i="80"/>
  <c r="BA617" i="80"/>
  <c r="BB617" i="80" s="1"/>
  <c r="CK617" i="80"/>
  <c r="AW618" i="80"/>
  <c r="BO618" i="80"/>
  <c r="BK618" i="80"/>
  <c r="BL618" i="80"/>
  <c r="EF618" i="80"/>
  <c r="EC618" i="80"/>
  <c r="CB619" i="80"/>
  <c r="BX619" i="80"/>
  <c r="BY619" i="80"/>
  <c r="DN619" i="80"/>
  <c r="DK619" i="80"/>
  <c r="CM620" i="80"/>
  <c r="ED620" i="80"/>
  <c r="EE620" i="80"/>
  <c r="AX621" i="80"/>
  <c r="AT621" i="80"/>
  <c r="AY621" i="80"/>
  <c r="AU621" i="80"/>
  <c r="BA621" i="80"/>
  <c r="BB621" i="80" s="1"/>
  <c r="BR621" i="80"/>
  <c r="BS621" i="80"/>
  <c r="CD621" i="80"/>
  <c r="CT621" i="80"/>
  <c r="EE621" i="80"/>
  <c r="EF621" i="80"/>
  <c r="CA622" i="80"/>
  <c r="BW622" i="80"/>
  <c r="CB622" i="80"/>
  <c r="BX622" i="80"/>
  <c r="AZ623" i="80"/>
  <c r="BA623" i="80" s="1"/>
  <c r="BB623" i="80" s="1"/>
  <c r="AN623" i="80"/>
  <c r="AQ623" i="80" s="1"/>
  <c r="CR623" i="80"/>
  <c r="CD623" i="80"/>
  <c r="AO623" i="80"/>
  <c r="AP623" i="80" s="1"/>
  <c r="BL623" i="80"/>
  <c r="BM623" i="80"/>
  <c r="CM623" i="80"/>
  <c r="EC623" i="80"/>
  <c r="ED623" i="80"/>
  <c r="BI624" i="80"/>
  <c r="BE624" i="80"/>
  <c r="BF624" i="80"/>
  <c r="CX624" i="80"/>
  <c r="AW625" i="80"/>
  <c r="BR625" i="80"/>
  <c r="BS625" i="80"/>
  <c r="CA626" i="80"/>
  <c r="BW626" i="80"/>
  <c r="CB626" i="80"/>
  <c r="BX626" i="80"/>
  <c r="AZ627" i="80"/>
  <c r="BA627" i="80" s="1"/>
  <c r="BB627" i="80" s="1"/>
  <c r="AN627" i="80"/>
  <c r="AQ627" i="80" s="1"/>
  <c r="CR627" i="80"/>
  <c r="CD627" i="80"/>
  <c r="AO627" i="80"/>
  <c r="AP627" i="80" s="1"/>
  <c r="CM627" i="80"/>
  <c r="BG628" i="80"/>
  <c r="ED628" i="80"/>
  <c r="EC628" i="80"/>
  <c r="EE628" i="80"/>
  <c r="DM630" i="80"/>
  <c r="DL630" i="80"/>
  <c r="DN630" i="80"/>
  <c r="EF630" i="80"/>
  <c r="EE630" i="80"/>
  <c r="EC630" i="80"/>
  <c r="CQ631" i="80"/>
  <c r="CM631" i="80"/>
  <c r="CB631" i="80"/>
  <c r="BX631" i="80"/>
  <c r="CA631" i="80"/>
  <c r="BW631" i="80"/>
  <c r="BY631" i="80"/>
  <c r="ED632" i="80"/>
  <c r="EC632" i="80"/>
  <c r="EE632" i="80"/>
  <c r="AY634" i="80"/>
  <c r="AU634" i="80"/>
  <c r="AX634" i="80"/>
  <c r="AT634" i="80"/>
  <c r="CK634" i="80"/>
  <c r="CD634" i="80"/>
  <c r="DM634" i="80"/>
  <c r="DL634" i="80"/>
  <c r="DK634" i="80"/>
  <c r="DN634" i="80"/>
  <c r="CX636" i="80"/>
  <c r="CT636" i="80"/>
  <c r="CS636" i="80"/>
  <c r="DM638" i="80"/>
  <c r="DL638" i="80"/>
  <c r="DK638" i="80"/>
  <c r="DN638" i="80"/>
  <c r="CT640" i="80"/>
  <c r="CQ640" i="80"/>
  <c r="CM640" i="80"/>
  <c r="CL640" i="80"/>
  <c r="DK640" i="80"/>
  <c r="DN640" i="80"/>
  <c r="DM640" i="80"/>
  <c r="DL640" i="80"/>
  <c r="EF642" i="80"/>
  <c r="EE642" i="80"/>
  <c r="ED642" i="80"/>
  <c r="EC642" i="80"/>
  <c r="EC643" i="80"/>
  <c r="EF643" i="80"/>
  <c r="EE643" i="80"/>
  <c r="ED643" i="80"/>
  <c r="CQ644" i="80"/>
  <c r="CM644" i="80"/>
  <c r="CL644" i="80"/>
  <c r="EC647" i="80"/>
  <c r="EF647" i="80"/>
  <c r="EE647" i="80"/>
  <c r="ED647" i="80"/>
  <c r="EF650" i="80"/>
  <c r="EE650" i="80"/>
  <c r="ED650" i="80"/>
  <c r="EC650" i="80"/>
  <c r="DK652" i="80"/>
  <c r="DN652" i="80"/>
  <c r="DM652" i="80"/>
  <c r="DL652" i="80"/>
  <c r="DM654" i="80"/>
  <c r="DL654" i="80"/>
  <c r="DK654" i="80"/>
  <c r="DN654" i="80"/>
  <c r="CX656" i="80"/>
  <c r="CT656" i="80"/>
  <c r="CS656" i="80"/>
  <c r="CQ659" i="80"/>
  <c r="CM659" i="80"/>
  <c r="CL659" i="80"/>
  <c r="DN659" i="80"/>
  <c r="DM659" i="80"/>
  <c r="DL659" i="80"/>
  <c r="DK659" i="80"/>
  <c r="CQ663" i="80"/>
  <c r="CM663" i="80"/>
  <c r="CL663" i="80"/>
  <c r="DN663" i="80"/>
  <c r="DM663" i="80"/>
  <c r="DL663" i="80"/>
  <c r="DK663" i="80"/>
  <c r="CQ667" i="80"/>
  <c r="CM667" i="80"/>
  <c r="CL667" i="80"/>
  <c r="DN667" i="80"/>
  <c r="DM667" i="80"/>
  <c r="DL667" i="80"/>
  <c r="DK667" i="80"/>
  <c r="EE669" i="80"/>
  <c r="ED669" i="80"/>
  <c r="EC669" i="80"/>
  <c r="EF669" i="80"/>
  <c r="EC671" i="80"/>
  <c r="EF671" i="80"/>
  <c r="EE671" i="80"/>
  <c r="ED671" i="80"/>
  <c r="DK672" i="80"/>
  <c r="DN672" i="80"/>
  <c r="DM672" i="80"/>
  <c r="DL672" i="80"/>
  <c r="CX676" i="80"/>
  <c r="CS676" i="80"/>
  <c r="DK676" i="80"/>
  <c r="DN676" i="80"/>
  <c r="DM676" i="80"/>
  <c r="DL676" i="80"/>
  <c r="DM678" i="80"/>
  <c r="DL678" i="80"/>
  <c r="DK678" i="80"/>
  <c r="DN678" i="80"/>
  <c r="DK680" i="80"/>
  <c r="DN680" i="80"/>
  <c r="DM680" i="80"/>
  <c r="DL680" i="80"/>
  <c r="DM682" i="80"/>
  <c r="DL682" i="80"/>
  <c r="DK682" i="80"/>
  <c r="DN682" i="80"/>
  <c r="CT684" i="80"/>
  <c r="CQ687" i="80"/>
  <c r="CM687" i="80"/>
  <c r="CL687" i="80"/>
  <c r="DN687" i="80"/>
  <c r="DM687" i="80"/>
  <c r="DL687" i="80"/>
  <c r="DK687" i="80"/>
  <c r="BH539" i="80"/>
  <c r="BT539" i="80"/>
  <c r="DN539" i="80"/>
  <c r="AW540" i="80"/>
  <c r="BA540" i="80"/>
  <c r="BB540" i="80" s="1"/>
  <c r="CD540" i="80"/>
  <c r="CK540" i="80"/>
  <c r="BN541" i="80"/>
  <c r="BZ541" i="80"/>
  <c r="EF542" i="80"/>
  <c r="BH543" i="80"/>
  <c r="BT543" i="80"/>
  <c r="DN543" i="80"/>
  <c r="AW544" i="80"/>
  <c r="BA544" i="80"/>
  <c r="BB544" i="80" s="1"/>
  <c r="CD544" i="80"/>
  <c r="CK544" i="80"/>
  <c r="BN545" i="80"/>
  <c r="BZ545" i="80"/>
  <c r="EF546" i="80"/>
  <c r="BH547" i="80"/>
  <c r="BT547" i="80"/>
  <c r="DN547" i="80"/>
  <c r="AW548" i="80"/>
  <c r="BA548" i="80"/>
  <c r="BB548" i="80" s="1"/>
  <c r="CD548" i="80"/>
  <c r="CK548" i="80"/>
  <c r="BN549" i="80"/>
  <c r="BZ549" i="80"/>
  <c r="EF550" i="80"/>
  <c r="BH551" i="80"/>
  <c r="BT551" i="80"/>
  <c r="DN551" i="80"/>
  <c r="AW552" i="80"/>
  <c r="BA552" i="80"/>
  <c r="BB552" i="80" s="1"/>
  <c r="CD552" i="80"/>
  <c r="CK552" i="80"/>
  <c r="BN553" i="80"/>
  <c r="BZ553" i="80"/>
  <c r="EF554" i="80"/>
  <c r="BH555" i="80"/>
  <c r="BT555" i="80"/>
  <c r="DN555" i="80"/>
  <c r="AW556" i="80"/>
  <c r="BA556" i="80"/>
  <c r="BB556" i="80" s="1"/>
  <c r="CD556" i="80"/>
  <c r="CK556" i="80"/>
  <c r="BN557" i="80"/>
  <c r="BZ557" i="80"/>
  <c r="EF558" i="80"/>
  <c r="BH559" i="80"/>
  <c r="BT559" i="80"/>
  <c r="DN559" i="80"/>
  <c r="AW560" i="80"/>
  <c r="BA560" i="80"/>
  <c r="BB560" i="80" s="1"/>
  <c r="CD560" i="80"/>
  <c r="CK560" i="80"/>
  <c r="BN561" i="80"/>
  <c r="BZ561" i="80"/>
  <c r="EF562" i="80"/>
  <c r="BH563" i="80"/>
  <c r="BT563" i="80"/>
  <c r="DN563" i="80"/>
  <c r="AW564" i="80"/>
  <c r="BA564" i="80"/>
  <c r="BB564" i="80" s="1"/>
  <c r="CD564" i="80"/>
  <c r="CK564" i="80"/>
  <c r="BN565" i="80"/>
  <c r="BZ565" i="80"/>
  <c r="EF566" i="80"/>
  <c r="BH567" i="80"/>
  <c r="BT567" i="80"/>
  <c r="DN567" i="80"/>
  <c r="AW568" i="80"/>
  <c r="BA568" i="80"/>
  <c r="BB568" i="80" s="1"/>
  <c r="CD568" i="80"/>
  <c r="CK568" i="80"/>
  <c r="BN569" i="80"/>
  <c r="BZ569" i="80"/>
  <c r="EF570" i="80"/>
  <c r="BH571" i="80"/>
  <c r="BT571" i="80"/>
  <c r="DN571" i="80"/>
  <c r="AW572" i="80"/>
  <c r="BA572" i="80"/>
  <c r="BB572" i="80" s="1"/>
  <c r="CD572" i="80"/>
  <c r="CK572" i="80"/>
  <c r="BN573" i="80"/>
  <c r="BZ573" i="80"/>
  <c r="EF574" i="80"/>
  <c r="BH575" i="80"/>
  <c r="BT575" i="80"/>
  <c r="DN575" i="80"/>
  <c r="AW576" i="80"/>
  <c r="BA576" i="80"/>
  <c r="BB576" i="80" s="1"/>
  <c r="CD576" i="80"/>
  <c r="CK576" i="80"/>
  <c r="BN577" i="80"/>
  <c r="BZ577" i="80"/>
  <c r="EF578" i="80"/>
  <c r="BH579" i="80"/>
  <c r="BT579" i="80"/>
  <c r="DN579" i="80"/>
  <c r="AW580" i="80"/>
  <c r="BA580" i="80"/>
  <c r="BB580" i="80" s="1"/>
  <c r="CD580" i="80"/>
  <c r="CK580" i="80"/>
  <c r="BN581" i="80"/>
  <c r="BZ581" i="80"/>
  <c r="EF582" i="80"/>
  <c r="BH583" i="80"/>
  <c r="BT583" i="80"/>
  <c r="DN583" i="80"/>
  <c r="AW584" i="80"/>
  <c r="BA584" i="80"/>
  <c r="BB584" i="80" s="1"/>
  <c r="CD584" i="80"/>
  <c r="CK584" i="80"/>
  <c r="BN585" i="80"/>
  <c r="BZ585" i="80"/>
  <c r="EF586" i="80"/>
  <c r="BH587" i="80"/>
  <c r="BT587" i="80"/>
  <c r="DN587" i="80"/>
  <c r="AW588" i="80"/>
  <c r="BA588" i="80"/>
  <c r="BB588" i="80" s="1"/>
  <c r="CD588" i="80"/>
  <c r="CK588" i="80"/>
  <c r="BN589" i="80"/>
  <c r="BZ589" i="80"/>
  <c r="EF590" i="80"/>
  <c r="BH591" i="80"/>
  <c r="BT591" i="80"/>
  <c r="DN591" i="80"/>
  <c r="AW592" i="80"/>
  <c r="CD592" i="80"/>
  <c r="CK592" i="80"/>
  <c r="BN593" i="80"/>
  <c r="BZ593" i="80"/>
  <c r="EF594" i="80"/>
  <c r="BH595" i="80"/>
  <c r="BT595" i="80"/>
  <c r="DN595" i="80"/>
  <c r="AW596" i="80"/>
  <c r="CD596" i="80"/>
  <c r="CK596" i="80"/>
  <c r="BN597" i="80"/>
  <c r="BZ597" i="80"/>
  <c r="EF598" i="80"/>
  <c r="BH599" i="80"/>
  <c r="BT599" i="80"/>
  <c r="DN599" i="80"/>
  <c r="AW600" i="80"/>
  <c r="CD600" i="80"/>
  <c r="CK600" i="80"/>
  <c r="BN601" i="80"/>
  <c r="BZ601" i="80"/>
  <c r="EF602" i="80"/>
  <c r="BH603" i="80"/>
  <c r="BT603" i="80"/>
  <c r="DN603" i="80"/>
  <c r="AW604" i="80"/>
  <c r="BA604" i="80"/>
  <c r="BB604" i="80" s="1"/>
  <c r="CD604" i="80"/>
  <c r="CK604" i="80"/>
  <c r="BN605" i="80"/>
  <c r="BZ605" i="80"/>
  <c r="EF606" i="80"/>
  <c r="BH607" i="80"/>
  <c r="BT607" i="80"/>
  <c r="DN607" i="80"/>
  <c r="AW608" i="80"/>
  <c r="BA608" i="80"/>
  <c r="BB608" i="80" s="1"/>
  <c r="CD608" i="80"/>
  <c r="CK608" i="80"/>
  <c r="BN609" i="80"/>
  <c r="BZ609" i="80"/>
  <c r="EF610" i="80"/>
  <c r="BH611" i="80"/>
  <c r="BT611" i="80"/>
  <c r="DN611" i="80"/>
  <c r="AW612" i="80"/>
  <c r="BA612" i="80"/>
  <c r="BB612" i="80" s="1"/>
  <c r="CD612" i="80"/>
  <c r="CK612" i="80"/>
  <c r="BR613" i="80"/>
  <c r="BS613" i="80"/>
  <c r="CD613" i="80"/>
  <c r="CR613" i="80"/>
  <c r="DL613" i="80"/>
  <c r="DM613" i="80"/>
  <c r="AY614" i="80"/>
  <c r="AU614" i="80"/>
  <c r="AX614" i="80"/>
  <c r="DM614" i="80"/>
  <c r="DN614" i="80"/>
  <c r="EC615" i="80"/>
  <c r="ED615" i="80"/>
  <c r="BI616" i="80"/>
  <c r="BE616" i="80"/>
  <c r="BF616" i="80"/>
  <c r="DK616" i="80"/>
  <c r="DL616" i="80"/>
  <c r="EH616" i="80"/>
  <c r="EI616" i="80"/>
  <c r="BF617" i="80"/>
  <c r="BG617" i="80"/>
  <c r="BC617" i="80"/>
  <c r="BR617" i="80"/>
  <c r="BS617" i="80"/>
  <c r="AY618" i="80"/>
  <c r="AU618" i="80"/>
  <c r="AX618" i="80"/>
  <c r="DM618" i="80"/>
  <c r="DN618" i="80"/>
  <c r="ED618" i="80"/>
  <c r="CQ620" i="80"/>
  <c r="BF621" i="80"/>
  <c r="BG621" i="80"/>
  <c r="BC621" i="80"/>
  <c r="DQ621" i="80"/>
  <c r="AW622" i="80"/>
  <c r="BO622" i="80"/>
  <c r="BK622" i="80"/>
  <c r="BL622" i="80"/>
  <c r="EF622" i="80"/>
  <c r="EC622" i="80"/>
  <c r="CB623" i="80"/>
  <c r="BX623" i="80"/>
  <c r="BY623" i="80"/>
  <c r="DN623" i="80"/>
  <c r="DK623" i="80"/>
  <c r="ED624" i="80"/>
  <c r="EE624" i="80"/>
  <c r="BO626" i="80"/>
  <c r="BK626" i="80"/>
  <c r="BL626" i="80"/>
  <c r="EF626" i="80"/>
  <c r="EC626" i="80"/>
  <c r="BL627" i="80"/>
  <c r="BM627" i="80"/>
  <c r="CB627" i="80"/>
  <c r="BX627" i="80"/>
  <c r="BY627" i="80"/>
  <c r="DN627" i="80"/>
  <c r="DK627" i="80"/>
  <c r="EF628" i="80"/>
  <c r="BR629" i="80"/>
  <c r="BU629" i="80"/>
  <c r="BQ629" i="80"/>
  <c r="BS629" i="80"/>
  <c r="AY630" i="80"/>
  <c r="AU630" i="80"/>
  <c r="AX630" i="80"/>
  <c r="AT630" i="80"/>
  <c r="CD630" i="80"/>
  <c r="AZ631" i="80"/>
  <c r="BA631" i="80" s="1"/>
  <c r="BB631" i="80" s="1"/>
  <c r="AN631" i="80"/>
  <c r="AQ631" i="80" s="1"/>
  <c r="AE631" i="80"/>
  <c r="CR631" i="80"/>
  <c r="CD631" i="80"/>
  <c r="AO631" i="80"/>
  <c r="AP631" i="80" s="1"/>
  <c r="EH632" i="80"/>
  <c r="EG632" i="80"/>
  <c r="EI632" i="80"/>
  <c r="BR633" i="80"/>
  <c r="BU633" i="80"/>
  <c r="BQ633" i="80"/>
  <c r="BS633" i="80"/>
  <c r="EC635" i="80"/>
  <c r="EF635" i="80"/>
  <c r="EE635" i="80"/>
  <c r="ED635" i="80"/>
  <c r="EC639" i="80"/>
  <c r="EF639" i="80"/>
  <c r="EE639" i="80"/>
  <c r="ED639" i="80"/>
  <c r="CL643" i="80"/>
  <c r="DN643" i="80"/>
  <c r="DM643" i="80"/>
  <c r="DL643" i="80"/>
  <c r="DK643" i="80"/>
  <c r="EF646" i="80"/>
  <c r="EE646" i="80"/>
  <c r="ED646" i="80"/>
  <c r="EC646" i="80"/>
  <c r="CQ651" i="80"/>
  <c r="CM651" i="80"/>
  <c r="CL651" i="80"/>
  <c r="DN651" i="80"/>
  <c r="DM651" i="80"/>
  <c r="DL651" i="80"/>
  <c r="DK651" i="80"/>
  <c r="EC655" i="80"/>
  <c r="EF655" i="80"/>
  <c r="EE655" i="80"/>
  <c r="ED655" i="80"/>
  <c r="CQ656" i="80"/>
  <c r="CM656" i="80"/>
  <c r="CL656" i="80"/>
  <c r="DM658" i="80"/>
  <c r="DL658" i="80"/>
  <c r="DK658" i="80"/>
  <c r="DN658" i="80"/>
  <c r="CX660" i="80"/>
  <c r="CT660" i="80"/>
  <c r="CS660" i="80"/>
  <c r="DK660" i="80"/>
  <c r="DN660" i="80"/>
  <c r="DM660" i="80"/>
  <c r="DL660" i="80"/>
  <c r="DM662" i="80"/>
  <c r="DL662" i="80"/>
  <c r="DK662" i="80"/>
  <c r="DN662" i="80"/>
  <c r="CX664" i="80"/>
  <c r="CT664" i="80"/>
  <c r="CS664" i="80"/>
  <c r="CQ664" i="80"/>
  <c r="CM664" i="80"/>
  <c r="CL664" i="80"/>
  <c r="DK664" i="80"/>
  <c r="DN664" i="80"/>
  <c r="DM664" i="80"/>
  <c r="DL664" i="80"/>
  <c r="DM666" i="80"/>
  <c r="DL666" i="80"/>
  <c r="DK666" i="80"/>
  <c r="DN666" i="80"/>
  <c r="CX668" i="80"/>
  <c r="CT668" i="80"/>
  <c r="CS668" i="80"/>
  <c r="CQ668" i="80"/>
  <c r="CM668" i="80"/>
  <c r="CL668" i="80"/>
  <c r="DK668" i="80"/>
  <c r="DN668" i="80"/>
  <c r="DM668" i="80"/>
  <c r="DL668" i="80"/>
  <c r="EF670" i="80"/>
  <c r="EE670" i="80"/>
  <c r="ED670" i="80"/>
  <c r="EC670" i="80"/>
  <c r="EF674" i="80"/>
  <c r="EE674" i="80"/>
  <c r="ED674" i="80"/>
  <c r="EC674" i="80"/>
  <c r="EC675" i="80"/>
  <c r="EF675" i="80"/>
  <c r="EE675" i="80"/>
  <c r="ED675" i="80"/>
  <c r="CQ676" i="80"/>
  <c r="CM676" i="80"/>
  <c r="CL676" i="80"/>
  <c r="DN679" i="80"/>
  <c r="DM679" i="80"/>
  <c r="DL679" i="80"/>
  <c r="DK679" i="80"/>
  <c r="EC683" i="80"/>
  <c r="EF683" i="80"/>
  <c r="EE683" i="80"/>
  <c r="ED683" i="80"/>
  <c r="DM686" i="80"/>
  <c r="DL686" i="80"/>
  <c r="DK686" i="80"/>
  <c r="DN686" i="80"/>
  <c r="CX688" i="80"/>
  <c r="CT688" i="80"/>
  <c r="CS688" i="80"/>
  <c r="CQ688" i="80"/>
  <c r="CM688" i="80"/>
  <c r="CL688" i="80"/>
  <c r="CE690" i="80"/>
  <c r="CJ690" i="80"/>
  <c r="CF690" i="80"/>
  <c r="BH530" i="80"/>
  <c r="BT530" i="80"/>
  <c r="AW531" i="80"/>
  <c r="CD531" i="80"/>
  <c r="CK531" i="80"/>
  <c r="ED531" i="80"/>
  <c r="BF532" i="80"/>
  <c r="BN532" i="80"/>
  <c r="BR532" i="80"/>
  <c r="BZ532" i="80"/>
  <c r="DL532" i="80"/>
  <c r="AU533" i="80"/>
  <c r="AN534" i="80"/>
  <c r="AQ534" i="80" s="1"/>
  <c r="AZ534" i="80"/>
  <c r="BA534" i="80" s="1"/>
  <c r="BB534" i="80" s="1"/>
  <c r="BH534" i="80"/>
  <c r="BL534" i="80"/>
  <c r="BT534" i="80"/>
  <c r="BX534" i="80"/>
  <c r="CB534" i="80"/>
  <c r="AW535" i="80"/>
  <c r="CD535" i="80"/>
  <c r="CK535" i="80"/>
  <c r="ED535" i="80"/>
  <c r="BF536" i="80"/>
  <c r="BN536" i="80"/>
  <c r="BR536" i="80"/>
  <c r="BZ536" i="80"/>
  <c r="DL536" i="80"/>
  <c r="AU537" i="80"/>
  <c r="AN538" i="80"/>
  <c r="AQ538" i="80" s="1"/>
  <c r="AZ538" i="80"/>
  <c r="BA538" i="80" s="1"/>
  <c r="BB538" i="80" s="1"/>
  <c r="BH538" i="80"/>
  <c r="BL538" i="80"/>
  <c r="BT538" i="80"/>
  <c r="BX538" i="80"/>
  <c r="CB538" i="80"/>
  <c r="AW539" i="80"/>
  <c r="BE539" i="80"/>
  <c r="BI539" i="80"/>
  <c r="BQ539" i="80"/>
  <c r="BU539" i="80"/>
  <c r="CD539" i="80"/>
  <c r="CK539" i="80"/>
  <c r="DK539" i="80"/>
  <c r="ED539" i="80"/>
  <c r="AT540" i="80"/>
  <c r="AX540" i="80"/>
  <c r="BF540" i="80"/>
  <c r="BN540" i="80"/>
  <c r="BR540" i="80"/>
  <c r="BZ540" i="80"/>
  <c r="CS540" i="80"/>
  <c r="DL540" i="80"/>
  <c r="AE541" i="80"/>
  <c r="AU541" i="80"/>
  <c r="BK541" i="80"/>
  <c r="BO541" i="80"/>
  <c r="BW541" i="80"/>
  <c r="CA541" i="80"/>
  <c r="AN542" i="80"/>
  <c r="AQ542" i="80" s="1"/>
  <c r="AZ542" i="80"/>
  <c r="BA542" i="80" s="1"/>
  <c r="BB542" i="80" s="1"/>
  <c r="BH542" i="80"/>
  <c r="BL542" i="80"/>
  <c r="BT542" i="80"/>
  <c r="BX542" i="80"/>
  <c r="CB542" i="80"/>
  <c r="EC542" i="80"/>
  <c r="AW543" i="80"/>
  <c r="BE543" i="80"/>
  <c r="BI543" i="80"/>
  <c r="BQ543" i="80"/>
  <c r="BU543" i="80"/>
  <c r="CD543" i="80"/>
  <c r="CK543" i="80"/>
  <c r="DK543" i="80"/>
  <c r="ED543" i="80"/>
  <c r="AT544" i="80"/>
  <c r="AX544" i="80"/>
  <c r="BF544" i="80"/>
  <c r="BN544" i="80"/>
  <c r="BR544" i="80"/>
  <c r="BZ544" i="80"/>
  <c r="CS544" i="80"/>
  <c r="DL544" i="80"/>
  <c r="AE545" i="80"/>
  <c r="AU545" i="80"/>
  <c r="BK545" i="80"/>
  <c r="BO545" i="80"/>
  <c r="BW545" i="80"/>
  <c r="CA545" i="80"/>
  <c r="AN546" i="80"/>
  <c r="AQ546" i="80" s="1"/>
  <c r="AZ546" i="80"/>
  <c r="BA546" i="80" s="1"/>
  <c r="BB546" i="80" s="1"/>
  <c r="BH546" i="80"/>
  <c r="BL546" i="80"/>
  <c r="BT546" i="80"/>
  <c r="BX546" i="80"/>
  <c r="CB546" i="80"/>
  <c r="EC546" i="80"/>
  <c r="AW547" i="80"/>
  <c r="BE547" i="80"/>
  <c r="BI547" i="80"/>
  <c r="BQ547" i="80"/>
  <c r="BU547" i="80"/>
  <c r="CD547" i="80"/>
  <c r="CK547" i="80"/>
  <c r="DK547" i="80"/>
  <c r="ED547" i="80"/>
  <c r="AT548" i="80"/>
  <c r="AX548" i="80"/>
  <c r="BF548" i="80"/>
  <c r="BN548" i="80"/>
  <c r="BR548" i="80"/>
  <c r="BZ548" i="80"/>
  <c r="CS548" i="80"/>
  <c r="DL548" i="80"/>
  <c r="AE549" i="80"/>
  <c r="AU549" i="80"/>
  <c r="BK549" i="80"/>
  <c r="BO549" i="80"/>
  <c r="BW549" i="80"/>
  <c r="CA549" i="80"/>
  <c r="AN550" i="80"/>
  <c r="AQ550" i="80" s="1"/>
  <c r="AZ550" i="80"/>
  <c r="BA550" i="80" s="1"/>
  <c r="BB550" i="80" s="1"/>
  <c r="BH550" i="80"/>
  <c r="BL550" i="80"/>
  <c r="BT550" i="80"/>
  <c r="BX550" i="80"/>
  <c r="CB550" i="80"/>
  <c r="EC550" i="80"/>
  <c r="AW551" i="80"/>
  <c r="BE551" i="80"/>
  <c r="BI551" i="80"/>
  <c r="BQ551" i="80"/>
  <c r="BU551" i="80"/>
  <c r="CD551" i="80"/>
  <c r="CK551" i="80"/>
  <c r="DK551" i="80"/>
  <c r="ED551" i="80"/>
  <c r="AT552" i="80"/>
  <c r="AX552" i="80"/>
  <c r="BF552" i="80"/>
  <c r="BN552" i="80"/>
  <c r="BR552" i="80"/>
  <c r="BZ552" i="80"/>
  <c r="CS552" i="80"/>
  <c r="DL552" i="80"/>
  <c r="AE553" i="80"/>
  <c r="AU553" i="80"/>
  <c r="BK553" i="80"/>
  <c r="BO553" i="80"/>
  <c r="BW553" i="80"/>
  <c r="CA553" i="80"/>
  <c r="AN554" i="80"/>
  <c r="AQ554" i="80" s="1"/>
  <c r="AZ554" i="80"/>
  <c r="BA554" i="80" s="1"/>
  <c r="BB554" i="80" s="1"/>
  <c r="BH554" i="80"/>
  <c r="BL554" i="80"/>
  <c r="BT554" i="80"/>
  <c r="BX554" i="80"/>
  <c r="CB554" i="80"/>
  <c r="EC554" i="80"/>
  <c r="AW555" i="80"/>
  <c r="BE555" i="80"/>
  <c r="BI555" i="80"/>
  <c r="BQ555" i="80"/>
  <c r="BU555" i="80"/>
  <c r="CD555" i="80"/>
  <c r="CK555" i="80"/>
  <c r="DK555" i="80"/>
  <c r="ED555" i="80"/>
  <c r="AT556" i="80"/>
  <c r="AX556" i="80"/>
  <c r="BF556" i="80"/>
  <c r="BN556" i="80"/>
  <c r="BR556" i="80"/>
  <c r="BZ556" i="80"/>
  <c r="CS556" i="80"/>
  <c r="DL556" i="80"/>
  <c r="AE557" i="80"/>
  <c r="AU557" i="80"/>
  <c r="BK557" i="80"/>
  <c r="BO557" i="80"/>
  <c r="BW557" i="80"/>
  <c r="CA557" i="80"/>
  <c r="AN558" i="80"/>
  <c r="AQ558" i="80" s="1"/>
  <c r="AZ558" i="80"/>
  <c r="BA558" i="80" s="1"/>
  <c r="BB558" i="80" s="1"/>
  <c r="BH558" i="80"/>
  <c r="BL558" i="80"/>
  <c r="BT558" i="80"/>
  <c r="BX558" i="80"/>
  <c r="CB558" i="80"/>
  <c r="EC558" i="80"/>
  <c r="AW559" i="80"/>
  <c r="BE559" i="80"/>
  <c r="BI559" i="80"/>
  <c r="BQ559" i="80"/>
  <c r="BU559" i="80"/>
  <c r="CD559" i="80"/>
  <c r="CK559" i="80"/>
  <c r="DK559" i="80"/>
  <c r="ED559" i="80"/>
  <c r="AT560" i="80"/>
  <c r="AX560" i="80"/>
  <c r="BF560" i="80"/>
  <c r="BN560" i="80"/>
  <c r="BR560" i="80"/>
  <c r="BZ560" i="80"/>
  <c r="DL560" i="80"/>
  <c r="AE561" i="80"/>
  <c r="AU561" i="80"/>
  <c r="BK561" i="80"/>
  <c r="BO561" i="80"/>
  <c r="BW561" i="80"/>
  <c r="CA561" i="80"/>
  <c r="AN562" i="80"/>
  <c r="AQ562" i="80" s="1"/>
  <c r="AZ562" i="80"/>
  <c r="BA562" i="80" s="1"/>
  <c r="BB562" i="80" s="1"/>
  <c r="BH562" i="80"/>
  <c r="BL562" i="80"/>
  <c r="BT562" i="80"/>
  <c r="BX562" i="80"/>
  <c r="CB562" i="80"/>
  <c r="EC562" i="80"/>
  <c r="AW563" i="80"/>
  <c r="BE563" i="80"/>
  <c r="BI563" i="80"/>
  <c r="BQ563" i="80"/>
  <c r="BU563" i="80"/>
  <c r="CD563" i="80"/>
  <c r="CK563" i="80"/>
  <c r="DK563" i="80"/>
  <c r="ED563" i="80"/>
  <c r="AT564" i="80"/>
  <c r="AX564" i="80"/>
  <c r="BF564" i="80"/>
  <c r="BN564" i="80"/>
  <c r="BR564" i="80"/>
  <c r="BZ564" i="80"/>
  <c r="CS564" i="80"/>
  <c r="DL564" i="80"/>
  <c r="AE565" i="80"/>
  <c r="AU565" i="80"/>
  <c r="BK565" i="80"/>
  <c r="BO565" i="80"/>
  <c r="BW565" i="80"/>
  <c r="CA565" i="80"/>
  <c r="AN566" i="80"/>
  <c r="AQ566" i="80" s="1"/>
  <c r="AZ566" i="80"/>
  <c r="BA566" i="80" s="1"/>
  <c r="BB566" i="80" s="1"/>
  <c r="BH566" i="80"/>
  <c r="BL566" i="80"/>
  <c r="BT566" i="80"/>
  <c r="BX566" i="80"/>
  <c r="CB566" i="80"/>
  <c r="EC566" i="80"/>
  <c r="AW567" i="80"/>
  <c r="BE567" i="80"/>
  <c r="BI567" i="80"/>
  <c r="BQ567" i="80"/>
  <c r="BU567" i="80"/>
  <c r="CD567" i="80"/>
  <c r="CK567" i="80"/>
  <c r="DK567" i="80"/>
  <c r="ED567" i="80"/>
  <c r="AT568" i="80"/>
  <c r="AX568" i="80"/>
  <c r="BF568" i="80"/>
  <c r="BN568" i="80"/>
  <c r="BR568" i="80"/>
  <c r="BZ568" i="80"/>
  <c r="CS568" i="80"/>
  <c r="DL568" i="80"/>
  <c r="AE569" i="80"/>
  <c r="AU569" i="80"/>
  <c r="BK569" i="80"/>
  <c r="BO569" i="80"/>
  <c r="BW569" i="80"/>
  <c r="CA569" i="80"/>
  <c r="AN570" i="80"/>
  <c r="AQ570" i="80" s="1"/>
  <c r="AZ570" i="80"/>
  <c r="BA570" i="80" s="1"/>
  <c r="BB570" i="80" s="1"/>
  <c r="BH570" i="80"/>
  <c r="BL570" i="80"/>
  <c r="BT570" i="80"/>
  <c r="BX570" i="80"/>
  <c r="CB570" i="80"/>
  <c r="EC570" i="80"/>
  <c r="AW571" i="80"/>
  <c r="BE571" i="80"/>
  <c r="BI571" i="80"/>
  <c r="BQ571" i="80"/>
  <c r="BU571" i="80"/>
  <c r="CD571" i="80"/>
  <c r="CK571" i="80"/>
  <c r="DK571" i="80"/>
  <c r="ED571" i="80"/>
  <c r="AT572" i="80"/>
  <c r="AX572" i="80"/>
  <c r="BF572" i="80"/>
  <c r="BN572" i="80"/>
  <c r="BR572" i="80"/>
  <c r="BZ572" i="80"/>
  <c r="CS572" i="80"/>
  <c r="DL572" i="80"/>
  <c r="AE573" i="80"/>
  <c r="AU573" i="80"/>
  <c r="BK573" i="80"/>
  <c r="BO573" i="80"/>
  <c r="BW573" i="80"/>
  <c r="CA573" i="80"/>
  <c r="AN574" i="80"/>
  <c r="AQ574" i="80" s="1"/>
  <c r="AZ574" i="80"/>
  <c r="BA574" i="80" s="1"/>
  <c r="BB574" i="80" s="1"/>
  <c r="BH574" i="80"/>
  <c r="BL574" i="80"/>
  <c r="BT574" i="80"/>
  <c r="BX574" i="80"/>
  <c r="CB574" i="80"/>
  <c r="EC574" i="80"/>
  <c r="AW575" i="80"/>
  <c r="BE575" i="80"/>
  <c r="BI575" i="80"/>
  <c r="BQ575" i="80"/>
  <c r="BU575" i="80"/>
  <c r="CD575" i="80"/>
  <c r="CK575" i="80"/>
  <c r="DK575" i="80"/>
  <c r="ED575" i="80"/>
  <c r="AT576" i="80"/>
  <c r="AX576" i="80"/>
  <c r="BF576" i="80"/>
  <c r="BN576" i="80"/>
  <c r="BR576" i="80"/>
  <c r="BZ576" i="80"/>
  <c r="CS576" i="80"/>
  <c r="DL576" i="80"/>
  <c r="AE577" i="80"/>
  <c r="AU577" i="80"/>
  <c r="BK577" i="80"/>
  <c r="BO577" i="80"/>
  <c r="BW577" i="80"/>
  <c r="CA577" i="80"/>
  <c r="AN578" i="80"/>
  <c r="AQ578" i="80" s="1"/>
  <c r="AZ578" i="80"/>
  <c r="BA578" i="80" s="1"/>
  <c r="BB578" i="80" s="1"/>
  <c r="BH578" i="80"/>
  <c r="BL578" i="80"/>
  <c r="BT578" i="80"/>
  <c r="BX578" i="80"/>
  <c r="CB578" i="80"/>
  <c r="EC578" i="80"/>
  <c r="AW579" i="80"/>
  <c r="BE579" i="80"/>
  <c r="BI579" i="80"/>
  <c r="BQ579" i="80"/>
  <c r="BU579" i="80"/>
  <c r="CD579" i="80"/>
  <c r="CK579" i="80"/>
  <c r="DK579" i="80"/>
  <c r="ED579" i="80"/>
  <c r="AT580" i="80"/>
  <c r="AX580" i="80"/>
  <c r="BF580" i="80"/>
  <c r="BN580" i="80"/>
  <c r="BR580" i="80"/>
  <c r="BZ580" i="80"/>
  <c r="CS580" i="80"/>
  <c r="DL580" i="80"/>
  <c r="AE581" i="80"/>
  <c r="AU581" i="80"/>
  <c r="BK581" i="80"/>
  <c r="BO581" i="80"/>
  <c r="BW581" i="80"/>
  <c r="CA581" i="80"/>
  <c r="AN582" i="80"/>
  <c r="AQ582" i="80" s="1"/>
  <c r="AZ582" i="80"/>
  <c r="BA582" i="80" s="1"/>
  <c r="BB582" i="80" s="1"/>
  <c r="BH582" i="80"/>
  <c r="BL582" i="80"/>
  <c r="BT582" i="80"/>
  <c r="BX582" i="80"/>
  <c r="CB582" i="80"/>
  <c r="EC582" i="80"/>
  <c r="AW583" i="80"/>
  <c r="BE583" i="80"/>
  <c r="BI583" i="80"/>
  <c r="BQ583" i="80"/>
  <c r="BU583" i="80"/>
  <c r="CD583" i="80"/>
  <c r="CK583" i="80"/>
  <c r="DK583" i="80"/>
  <c r="ED583" i="80"/>
  <c r="AT584" i="80"/>
  <c r="AX584" i="80"/>
  <c r="BF584" i="80"/>
  <c r="BN584" i="80"/>
  <c r="BR584" i="80"/>
  <c r="BZ584" i="80"/>
  <c r="DL584" i="80"/>
  <c r="AE585" i="80"/>
  <c r="AU585" i="80"/>
  <c r="BK585" i="80"/>
  <c r="BO585" i="80"/>
  <c r="BW585" i="80"/>
  <c r="CA585" i="80"/>
  <c r="AN586" i="80"/>
  <c r="AQ586" i="80" s="1"/>
  <c r="AZ586" i="80"/>
  <c r="BA586" i="80" s="1"/>
  <c r="BB586" i="80" s="1"/>
  <c r="BH586" i="80"/>
  <c r="BL586" i="80"/>
  <c r="BT586" i="80"/>
  <c r="BX586" i="80"/>
  <c r="CB586" i="80"/>
  <c r="EC586" i="80"/>
  <c r="AW587" i="80"/>
  <c r="BE587" i="80"/>
  <c r="BI587" i="80"/>
  <c r="BQ587" i="80"/>
  <c r="BU587" i="80"/>
  <c r="CD587" i="80"/>
  <c r="CK587" i="80"/>
  <c r="DK587" i="80"/>
  <c r="ED587" i="80"/>
  <c r="AT588" i="80"/>
  <c r="AX588" i="80"/>
  <c r="BF588" i="80"/>
  <c r="BN588" i="80"/>
  <c r="BR588" i="80"/>
  <c r="BZ588" i="80"/>
  <c r="CS588" i="80"/>
  <c r="DL588" i="80"/>
  <c r="AE589" i="80"/>
  <c r="AU589" i="80"/>
  <c r="BK589" i="80"/>
  <c r="BO589" i="80"/>
  <c r="BW589" i="80"/>
  <c r="CA589" i="80"/>
  <c r="AN590" i="80"/>
  <c r="AQ590" i="80" s="1"/>
  <c r="AZ590" i="80"/>
  <c r="BA590" i="80" s="1"/>
  <c r="BB590" i="80" s="1"/>
  <c r="BH590" i="80"/>
  <c r="BL590" i="80"/>
  <c r="BT590" i="80"/>
  <c r="BX590" i="80"/>
  <c r="CB590" i="80"/>
  <c r="EC590" i="80"/>
  <c r="AW591" i="80"/>
  <c r="BE591" i="80"/>
  <c r="BI591" i="80"/>
  <c r="BQ591" i="80"/>
  <c r="BU591" i="80"/>
  <c r="CD591" i="80"/>
  <c r="CK591" i="80"/>
  <c r="DK591" i="80"/>
  <c r="ED591" i="80"/>
  <c r="AT592" i="80"/>
  <c r="AX592" i="80"/>
  <c r="BF592" i="80"/>
  <c r="BN592" i="80"/>
  <c r="BR592" i="80"/>
  <c r="BZ592" i="80"/>
  <c r="CS592" i="80"/>
  <c r="DL592" i="80"/>
  <c r="AE593" i="80"/>
  <c r="AU593" i="80"/>
  <c r="BK593" i="80"/>
  <c r="BO593" i="80"/>
  <c r="BW593" i="80"/>
  <c r="CA593" i="80"/>
  <c r="AN594" i="80"/>
  <c r="AQ594" i="80" s="1"/>
  <c r="AZ594" i="80"/>
  <c r="BA594" i="80" s="1"/>
  <c r="BB594" i="80" s="1"/>
  <c r="BH594" i="80"/>
  <c r="BT594" i="80"/>
  <c r="BX594" i="80"/>
  <c r="CB594" i="80"/>
  <c r="EC594" i="80"/>
  <c r="AW595" i="80"/>
  <c r="BE595" i="80"/>
  <c r="BI595" i="80"/>
  <c r="BQ595" i="80"/>
  <c r="BU595" i="80"/>
  <c r="CD595" i="80"/>
  <c r="CK595" i="80"/>
  <c r="DK595" i="80"/>
  <c r="ED595" i="80"/>
  <c r="AT596" i="80"/>
  <c r="AX596" i="80"/>
  <c r="BF596" i="80"/>
  <c r="BN596" i="80"/>
  <c r="BR596" i="80"/>
  <c r="BZ596" i="80"/>
  <c r="CS596" i="80"/>
  <c r="DL596" i="80"/>
  <c r="AE597" i="80"/>
  <c r="AU597" i="80"/>
  <c r="BK597" i="80"/>
  <c r="BO597" i="80"/>
  <c r="BW597" i="80"/>
  <c r="CA597" i="80"/>
  <c r="AN598" i="80"/>
  <c r="AQ598" i="80" s="1"/>
  <c r="AZ598" i="80"/>
  <c r="BA598" i="80" s="1"/>
  <c r="BB598" i="80" s="1"/>
  <c r="BH598" i="80"/>
  <c r="BL598" i="80"/>
  <c r="BT598" i="80"/>
  <c r="BX598" i="80"/>
  <c r="CB598" i="80"/>
  <c r="EC598" i="80"/>
  <c r="AW599" i="80"/>
  <c r="BE599" i="80"/>
  <c r="BI599" i="80"/>
  <c r="BQ599" i="80"/>
  <c r="BU599" i="80"/>
  <c r="CD599" i="80"/>
  <c r="CK599" i="80"/>
  <c r="DK599" i="80"/>
  <c r="ED599" i="80"/>
  <c r="AT600" i="80"/>
  <c r="AX600" i="80"/>
  <c r="BF600" i="80"/>
  <c r="BN600" i="80"/>
  <c r="BR600" i="80"/>
  <c r="BZ600" i="80"/>
  <c r="CS600" i="80"/>
  <c r="DL600" i="80"/>
  <c r="AE601" i="80"/>
  <c r="AU601" i="80"/>
  <c r="BK601" i="80"/>
  <c r="BO601" i="80"/>
  <c r="BW601" i="80"/>
  <c r="CA601" i="80"/>
  <c r="AN602" i="80"/>
  <c r="AQ602" i="80" s="1"/>
  <c r="AZ602" i="80"/>
  <c r="BA602" i="80" s="1"/>
  <c r="BB602" i="80" s="1"/>
  <c r="BH602" i="80"/>
  <c r="BL602" i="80"/>
  <c r="BT602" i="80"/>
  <c r="BX602" i="80"/>
  <c r="CB602" i="80"/>
  <c r="EC602" i="80"/>
  <c r="AW603" i="80"/>
  <c r="BE603" i="80"/>
  <c r="BI603" i="80"/>
  <c r="BQ603" i="80"/>
  <c r="BU603" i="80"/>
  <c r="CD603" i="80"/>
  <c r="CK603" i="80"/>
  <c r="DK603" i="80"/>
  <c r="ED603" i="80"/>
  <c r="AT604" i="80"/>
  <c r="AX604" i="80"/>
  <c r="BF604" i="80"/>
  <c r="BN604" i="80"/>
  <c r="BR604" i="80"/>
  <c r="BZ604" i="80"/>
  <c r="CS604" i="80"/>
  <c r="DL604" i="80"/>
  <c r="AE605" i="80"/>
  <c r="AU605" i="80"/>
  <c r="BK605" i="80"/>
  <c r="BO605" i="80"/>
  <c r="BW605" i="80"/>
  <c r="CA605" i="80"/>
  <c r="AN606" i="80"/>
  <c r="AQ606" i="80" s="1"/>
  <c r="AZ606" i="80"/>
  <c r="BA606" i="80" s="1"/>
  <c r="BB606" i="80" s="1"/>
  <c r="BH606" i="80"/>
  <c r="BL606" i="80"/>
  <c r="BT606" i="80"/>
  <c r="BX606" i="80"/>
  <c r="CB606" i="80"/>
  <c r="EC606" i="80"/>
  <c r="AW607" i="80"/>
  <c r="BE607" i="80"/>
  <c r="BI607" i="80"/>
  <c r="BQ607" i="80"/>
  <c r="BU607" i="80"/>
  <c r="CD607" i="80"/>
  <c r="CK607" i="80"/>
  <c r="DK607" i="80"/>
  <c r="ED607" i="80"/>
  <c r="AT608" i="80"/>
  <c r="AX608" i="80"/>
  <c r="BF608" i="80"/>
  <c r="BN608" i="80"/>
  <c r="BR608" i="80"/>
  <c r="BZ608" i="80"/>
  <c r="CS608" i="80"/>
  <c r="DL608" i="80"/>
  <c r="AE609" i="80"/>
  <c r="AU609" i="80"/>
  <c r="BK609" i="80"/>
  <c r="BO609" i="80"/>
  <c r="BW609" i="80"/>
  <c r="CA609" i="80"/>
  <c r="AN610" i="80"/>
  <c r="AQ610" i="80" s="1"/>
  <c r="AZ610" i="80"/>
  <c r="BA610" i="80" s="1"/>
  <c r="BB610" i="80" s="1"/>
  <c r="BH610" i="80"/>
  <c r="BL610" i="80"/>
  <c r="BT610" i="80"/>
  <c r="BX610" i="80"/>
  <c r="CB610" i="80"/>
  <c r="EC610" i="80"/>
  <c r="AW611" i="80"/>
  <c r="BE611" i="80"/>
  <c r="BI611" i="80"/>
  <c r="BQ611" i="80"/>
  <c r="BU611" i="80"/>
  <c r="CD611" i="80"/>
  <c r="CK611" i="80"/>
  <c r="DK611" i="80"/>
  <c r="ED611" i="80"/>
  <c r="AT612" i="80"/>
  <c r="AX612" i="80"/>
  <c r="BF612" i="80"/>
  <c r="BN612" i="80"/>
  <c r="BR612" i="80"/>
  <c r="BZ612" i="80"/>
  <c r="CS612" i="80"/>
  <c r="DL612" i="80"/>
  <c r="AE613" i="80"/>
  <c r="AU613" i="80"/>
  <c r="AY613" i="80"/>
  <c r="BF613" i="80"/>
  <c r="BG613" i="80"/>
  <c r="BC613" i="80"/>
  <c r="BQ613" i="80"/>
  <c r="DK613" i="80"/>
  <c r="AE614" i="80"/>
  <c r="AZ614" i="80"/>
  <c r="BA614" i="80" s="1"/>
  <c r="BB614" i="80" s="1"/>
  <c r="AN614" i="80"/>
  <c r="AQ614" i="80" s="1"/>
  <c r="AO614" i="80"/>
  <c r="AP614" i="80" s="1"/>
  <c r="AT614" i="80"/>
  <c r="BN614" i="80"/>
  <c r="CD614" i="80"/>
  <c r="CR614" i="80"/>
  <c r="DK614" i="80"/>
  <c r="EE614" i="80"/>
  <c r="CB615" i="80"/>
  <c r="BX615" i="80"/>
  <c r="BY615" i="80"/>
  <c r="DN615" i="80"/>
  <c r="DK615" i="80"/>
  <c r="EE615" i="80"/>
  <c r="BG616" i="80"/>
  <c r="BT616" i="80"/>
  <c r="DM616" i="80"/>
  <c r="EG616" i="80"/>
  <c r="AW617" i="80"/>
  <c r="BE617" i="80"/>
  <c r="BQ617" i="80"/>
  <c r="CD617" i="80"/>
  <c r="CS617" i="80"/>
  <c r="CT617" i="80"/>
  <c r="DL617" i="80"/>
  <c r="DM617" i="80"/>
  <c r="AE618" i="80"/>
  <c r="AZ618" i="80"/>
  <c r="BA618" i="80" s="1"/>
  <c r="BB618" i="80" s="1"/>
  <c r="AN618" i="80"/>
  <c r="AQ618" i="80" s="1"/>
  <c r="AO618" i="80"/>
  <c r="AP618" i="80" s="1"/>
  <c r="AT618" i="80"/>
  <c r="CD618" i="80"/>
  <c r="CR618" i="80"/>
  <c r="BU620" i="80"/>
  <c r="BQ620" i="80"/>
  <c r="BR620" i="80"/>
  <c r="CT620" i="80"/>
  <c r="DK620" i="80"/>
  <c r="DL620" i="80"/>
  <c r="EH620" i="80"/>
  <c r="EI620" i="80"/>
  <c r="CK621" i="80"/>
  <c r="AY622" i="80"/>
  <c r="AU622" i="80"/>
  <c r="AX622" i="80"/>
  <c r="DM622" i="80"/>
  <c r="DN622" i="80"/>
  <c r="ED622" i="80"/>
  <c r="EG623" i="80"/>
  <c r="EH623" i="80"/>
  <c r="BH624" i="80"/>
  <c r="CQ624" i="80"/>
  <c r="EC624" i="80"/>
  <c r="AX625" i="80"/>
  <c r="AT625" i="80"/>
  <c r="AY625" i="80"/>
  <c r="AU625" i="80"/>
  <c r="BT625" i="80"/>
  <c r="CD625" i="80"/>
  <c r="CS625" i="80"/>
  <c r="DL625" i="80"/>
  <c r="DM625" i="80"/>
  <c r="AY626" i="80"/>
  <c r="AU626" i="80"/>
  <c r="AX626" i="80"/>
  <c r="BM626" i="80"/>
  <c r="BZ626" i="80"/>
  <c r="DM626" i="80"/>
  <c r="DN626" i="80"/>
  <c r="ED626" i="80"/>
  <c r="BK627" i="80"/>
  <c r="BW627" i="80"/>
  <c r="DL627" i="80"/>
  <c r="CS628" i="80"/>
  <c r="BU628" i="80"/>
  <c r="BQ628" i="80"/>
  <c r="BR628" i="80"/>
  <c r="BF629" i="80"/>
  <c r="BI629" i="80"/>
  <c r="BE629" i="80"/>
  <c r="BG629" i="80"/>
  <c r="BC629" i="80"/>
  <c r="CM630" i="80"/>
  <c r="CL630" i="80"/>
  <c r="CQ630" i="80"/>
  <c r="DN631" i="80"/>
  <c r="DM631" i="80"/>
  <c r="DK631" i="80"/>
  <c r="EC631" i="80"/>
  <c r="EF631" i="80"/>
  <c r="ED631" i="80"/>
  <c r="BF633" i="80"/>
  <c r="BI633" i="80"/>
  <c r="BE633" i="80"/>
  <c r="BG633" i="80"/>
  <c r="BC633" i="80"/>
  <c r="BT633" i="80"/>
  <c r="DL633" i="80"/>
  <c r="DK633" i="80"/>
  <c r="DM633" i="80"/>
  <c r="AW634" i="80"/>
  <c r="EF634" i="80"/>
  <c r="EE634" i="80"/>
  <c r="ED634" i="80"/>
  <c r="EC634" i="80"/>
  <c r="EF638" i="80"/>
  <c r="EE638" i="80"/>
  <c r="ED638" i="80"/>
  <c r="EC638" i="80"/>
  <c r="DM642" i="80"/>
  <c r="DL642" i="80"/>
  <c r="DK642" i="80"/>
  <c r="DN642" i="80"/>
  <c r="CM647" i="80"/>
  <c r="DN647" i="80"/>
  <c r="DM647" i="80"/>
  <c r="DL647" i="80"/>
  <c r="DK647" i="80"/>
  <c r="DK648" i="80"/>
  <c r="DN648" i="80"/>
  <c r="DM648" i="80"/>
  <c r="DL648" i="80"/>
  <c r="DM650" i="80"/>
  <c r="DL650" i="80"/>
  <c r="DK650" i="80"/>
  <c r="DN650" i="80"/>
  <c r="CX652" i="80"/>
  <c r="CT652" i="80"/>
  <c r="CS652" i="80"/>
  <c r="EF654" i="80"/>
  <c r="EE654" i="80"/>
  <c r="ED654" i="80"/>
  <c r="EC654" i="80"/>
  <c r="EC659" i="80"/>
  <c r="EF659" i="80"/>
  <c r="EE659" i="80"/>
  <c r="ED659" i="80"/>
  <c r="CQ660" i="80"/>
  <c r="EC663" i="80"/>
  <c r="EF663" i="80"/>
  <c r="EE663" i="80"/>
  <c r="ED663" i="80"/>
  <c r="EC667" i="80"/>
  <c r="EF667" i="80"/>
  <c r="EE667" i="80"/>
  <c r="ED667" i="80"/>
  <c r="CQ671" i="80"/>
  <c r="CM671" i="80"/>
  <c r="CL671" i="80"/>
  <c r="DN671" i="80"/>
  <c r="DM671" i="80"/>
  <c r="DL671" i="80"/>
  <c r="DK671" i="80"/>
  <c r="CL675" i="80"/>
  <c r="DN675" i="80"/>
  <c r="DM675" i="80"/>
  <c r="DL675" i="80"/>
  <c r="DK675" i="80"/>
  <c r="EF678" i="80"/>
  <c r="EE678" i="80"/>
  <c r="ED678" i="80"/>
  <c r="EC678" i="80"/>
  <c r="CS680" i="80"/>
  <c r="CQ680" i="80"/>
  <c r="CM680" i="80"/>
  <c r="CL680" i="80"/>
  <c r="EF682" i="80"/>
  <c r="EE682" i="80"/>
  <c r="ED682" i="80"/>
  <c r="EC682" i="80"/>
  <c r="EC687" i="80"/>
  <c r="EF687" i="80"/>
  <c r="EE687" i="80"/>
  <c r="ED687" i="80"/>
  <c r="DK688" i="80"/>
  <c r="DN688" i="80"/>
  <c r="DM688" i="80"/>
  <c r="DL688" i="80"/>
  <c r="AW530" i="80"/>
  <c r="BE530" i="80"/>
  <c r="BQ530" i="80"/>
  <c r="AT531" i="80"/>
  <c r="BC532" i="80"/>
  <c r="BK532" i="80"/>
  <c r="BW532" i="80"/>
  <c r="AO534" i="80"/>
  <c r="AP534" i="80" s="1"/>
  <c r="AW534" i="80"/>
  <c r="BE534" i="80"/>
  <c r="BQ534" i="80"/>
  <c r="CD534" i="80"/>
  <c r="AT535" i="80"/>
  <c r="BC536" i="80"/>
  <c r="BK536" i="80"/>
  <c r="BW536" i="80"/>
  <c r="AO538" i="80"/>
  <c r="AP538" i="80" s="1"/>
  <c r="AW538" i="80"/>
  <c r="BE538" i="80"/>
  <c r="BQ538" i="80"/>
  <c r="CD538" i="80"/>
  <c r="AT539" i="80"/>
  <c r="AU540" i="80"/>
  <c r="BC540" i="80"/>
  <c r="BK540" i="80"/>
  <c r="BW540" i="80"/>
  <c r="AN541" i="80"/>
  <c r="AQ541" i="80" s="1"/>
  <c r="BX541" i="80"/>
  <c r="AO542" i="80"/>
  <c r="AP542" i="80" s="1"/>
  <c r="AW542" i="80"/>
  <c r="BE542" i="80"/>
  <c r="BQ542" i="80"/>
  <c r="CD542" i="80"/>
  <c r="AT543" i="80"/>
  <c r="AU544" i="80"/>
  <c r="BC544" i="80"/>
  <c r="BK544" i="80"/>
  <c r="BW544" i="80"/>
  <c r="AN545" i="80"/>
  <c r="AQ545" i="80" s="1"/>
  <c r="BX545" i="80"/>
  <c r="AO546" i="80"/>
  <c r="AP546" i="80" s="1"/>
  <c r="AW546" i="80"/>
  <c r="BE546" i="80"/>
  <c r="BQ546" i="80"/>
  <c r="CD546" i="80"/>
  <c r="AT547" i="80"/>
  <c r="AU548" i="80"/>
  <c r="BC548" i="80"/>
  <c r="BK548" i="80"/>
  <c r="BW548" i="80"/>
  <c r="AN549" i="80"/>
  <c r="AQ549" i="80" s="1"/>
  <c r="BX549" i="80"/>
  <c r="AO550" i="80"/>
  <c r="AP550" i="80" s="1"/>
  <c r="AW550" i="80"/>
  <c r="BE550" i="80"/>
  <c r="BQ550" i="80"/>
  <c r="CD550" i="80"/>
  <c r="AT551" i="80"/>
  <c r="AU552" i="80"/>
  <c r="BC552" i="80"/>
  <c r="BK552" i="80"/>
  <c r="BW552" i="80"/>
  <c r="AN553" i="80"/>
  <c r="AQ553" i="80" s="1"/>
  <c r="BX553" i="80"/>
  <c r="AO554" i="80"/>
  <c r="AP554" i="80" s="1"/>
  <c r="AW554" i="80"/>
  <c r="BE554" i="80"/>
  <c r="BQ554" i="80"/>
  <c r="CD554" i="80"/>
  <c r="AT555" i="80"/>
  <c r="AU556" i="80"/>
  <c r="BC556" i="80"/>
  <c r="BK556" i="80"/>
  <c r="BW556" i="80"/>
  <c r="AN557" i="80"/>
  <c r="AQ557" i="80" s="1"/>
  <c r="BX557" i="80"/>
  <c r="AO558" i="80"/>
  <c r="AP558" i="80" s="1"/>
  <c r="AW558" i="80"/>
  <c r="BE558" i="80"/>
  <c r="BQ558" i="80"/>
  <c r="CD558" i="80"/>
  <c r="AT559" i="80"/>
  <c r="AU560" i="80"/>
  <c r="BC560" i="80"/>
  <c r="BK560" i="80"/>
  <c r="BW560" i="80"/>
  <c r="AN561" i="80"/>
  <c r="AQ561" i="80" s="1"/>
  <c r="BX561" i="80"/>
  <c r="AO562" i="80"/>
  <c r="AP562" i="80" s="1"/>
  <c r="AW562" i="80"/>
  <c r="BE562" i="80"/>
  <c r="BQ562" i="80"/>
  <c r="CD562" i="80"/>
  <c r="AT563" i="80"/>
  <c r="AU564" i="80"/>
  <c r="BC564" i="80"/>
  <c r="BK564" i="80"/>
  <c r="BW564" i="80"/>
  <c r="AN565" i="80"/>
  <c r="AQ565" i="80" s="1"/>
  <c r="BX565" i="80"/>
  <c r="AO566" i="80"/>
  <c r="AP566" i="80" s="1"/>
  <c r="AW566" i="80"/>
  <c r="BE566" i="80"/>
  <c r="BQ566" i="80"/>
  <c r="CD566" i="80"/>
  <c r="AT567" i="80"/>
  <c r="AU568" i="80"/>
  <c r="BC568" i="80"/>
  <c r="BK568" i="80"/>
  <c r="BW568" i="80"/>
  <c r="AN569" i="80"/>
  <c r="AQ569" i="80" s="1"/>
  <c r="BX569" i="80"/>
  <c r="AO570" i="80"/>
  <c r="AP570" i="80" s="1"/>
  <c r="AW570" i="80"/>
  <c r="BE570" i="80"/>
  <c r="BQ570" i="80"/>
  <c r="CD570" i="80"/>
  <c r="AT571" i="80"/>
  <c r="AU572" i="80"/>
  <c r="BC572" i="80"/>
  <c r="BK572" i="80"/>
  <c r="BW572" i="80"/>
  <c r="AN573" i="80"/>
  <c r="AQ573" i="80" s="1"/>
  <c r="BX573" i="80"/>
  <c r="AO574" i="80"/>
  <c r="AP574" i="80" s="1"/>
  <c r="AW574" i="80"/>
  <c r="BE574" i="80"/>
  <c r="BQ574" i="80"/>
  <c r="CD574" i="80"/>
  <c r="AT575" i="80"/>
  <c r="AU576" i="80"/>
  <c r="BC576" i="80"/>
  <c r="BK576" i="80"/>
  <c r="BW576" i="80"/>
  <c r="AN577" i="80"/>
  <c r="AQ577" i="80" s="1"/>
  <c r="BX577" i="80"/>
  <c r="AO578" i="80"/>
  <c r="AP578" i="80" s="1"/>
  <c r="AW578" i="80"/>
  <c r="BE578" i="80"/>
  <c r="BQ578" i="80"/>
  <c r="CD578" i="80"/>
  <c r="AT579" i="80"/>
  <c r="AU580" i="80"/>
  <c r="BC580" i="80"/>
  <c r="BK580" i="80"/>
  <c r="BW580" i="80"/>
  <c r="AN581" i="80"/>
  <c r="AQ581" i="80" s="1"/>
  <c r="BX581" i="80"/>
  <c r="AO582" i="80"/>
  <c r="AP582" i="80" s="1"/>
  <c r="AW582" i="80"/>
  <c r="BE582" i="80"/>
  <c r="BQ582" i="80"/>
  <c r="CD582" i="80"/>
  <c r="AT583" i="80"/>
  <c r="AU584" i="80"/>
  <c r="BC584" i="80"/>
  <c r="BK584" i="80"/>
  <c r="BW584" i="80"/>
  <c r="AN585" i="80"/>
  <c r="AQ585" i="80" s="1"/>
  <c r="BX585" i="80"/>
  <c r="AO586" i="80"/>
  <c r="AP586" i="80" s="1"/>
  <c r="AW586" i="80"/>
  <c r="BE586" i="80"/>
  <c r="BQ586" i="80"/>
  <c r="CD586" i="80"/>
  <c r="AT587" i="80"/>
  <c r="AU588" i="80"/>
  <c r="BC588" i="80"/>
  <c r="BK588" i="80"/>
  <c r="BW588" i="80"/>
  <c r="AN589" i="80"/>
  <c r="AQ589" i="80" s="1"/>
  <c r="BX589" i="80"/>
  <c r="AO590" i="80"/>
  <c r="AP590" i="80" s="1"/>
  <c r="AW590" i="80"/>
  <c r="BE590" i="80"/>
  <c r="BQ590" i="80"/>
  <c r="CD590" i="80"/>
  <c r="AT591" i="80"/>
  <c r="AU592" i="80"/>
  <c r="BC592" i="80"/>
  <c r="BK592" i="80"/>
  <c r="BW592" i="80"/>
  <c r="AN593" i="80"/>
  <c r="AQ593" i="80" s="1"/>
  <c r="BX593" i="80"/>
  <c r="AO594" i="80"/>
  <c r="AP594" i="80" s="1"/>
  <c r="AW594" i="80"/>
  <c r="BE594" i="80"/>
  <c r="BQ594" i="80"/>
  <c r="CD594" i="80"/>
  <c r="AT595" i="80"/>
  <c r="AU596" i="80"/>
  <c r="BC596" i="80"/>
  <c r="BK596" i="80"/>
  <c r="BW596" i="80"/>
  <c r="AN597" i="80"/>
  <c r="AQ597" i="80" s="1"/>
  <c r="BX597" i="80"/>
  <c r="AO598" i="80"/>
  <c r="AP598" i="80" s="1"/>
  <c r="AW598" i="80"/>
  <c r="BE598" i="80"/>
  <c r="BQ598" i="80"/>
  <c r="CD598" i="80"/>
  <c r="AT599" i="80"/>
  <c r="AU600" i="80"/>
  <c r="BC600" i="80"/>
  <c r="BK600" i="80"/>
  <c r="BW600" i="80"/>
  <c r="AN601" i="80"/>
  <c r="AQ601" i="80" s="1"/>
  <c r="BX601" i="80"/>
  <c r="AO602" i="80"/>
  <c r="AP602" i="80" s="1"/>
  <c r="AW602" i="80"/>
  <c r="BE602" i="80"/>
  <c r="BQ602" i="80"/>
  <c r="CD602" i="80"/>
  <c r="AT603" i="80"/>
  <c r="AU604" i="80"/>
  <c r="BC604" i="80"/>
  <c r="BK604" i="80"/>
  <c r="BW604" i="80"/>
  <c r="AN605" i="80"/>
  <c r="AQ605" i="80" s="1"/>
  <c r="BX605" i="80"/>
  <c r="AO606" i="80"/>
  <c r="AP606" i="80" s="1"/>
  <c r="AW606" i="80"/>
  <c r="BE606" i="80"/>
  <c r="BQ606" i="80"/>
  <c r="CD606" i="80"/>
  <c r="AT607" i="80"/>
  <c r="AU608" i="80"/>
  <c r="BC608" i="80"/>
  <c r="BK608" i="80"/>
  <c r="BW608" i="80"/>
  <c r="AN609" i="80"/>
  <c r="AQ609" i="80" s="1"/>
  <c r="BX609" i="80"/>
  <c r="AO610" i="80"/>
  <c r="AP610" i="80" s="1"/>
  <c r="AW610" i="80"/>
  <c r="BE610" i="80"/>
  <c r="BQ610" i="80"/>
  <c r="CD610" i="80"/>
  <c r="AT611" i="80"/>
  <c r="AU612" i="80"/>
  <c r="BC612" i="80"/>
  <c r="BK612" i="80"/>
  <c r="BW612" i="80"/>
  <c r="AN613" i="80"/>
  <c r="AQ613" i="80" s="1"/>
  <c r="BE613" i="80"/>
  <c r="BT613" i="80"/>
  <c r="DN613" i="80"/>
  <c r="CA614" i="80"/>
  <c r="BW614" i="80"/>
  <c r="CB614" i="80"/>
  <c r="BX614" i="80"/>
  <c r="DL614" i="80"/>
  <c r="AZ615" i="80"/>
  <c r="BA615" i="80" s="1"/>
  <c r="BB615" i="80" s="1"/>
  <c r="AN615" i="80"/>
  <c r="AQ615" i="80" s="1"/>
  <c r="CR615" i="80"/>
  <c r="CD615" i="80"/>
  <c r="AO615" i="80"/>
  <c r="AP615" i="80" s="1"/>
  <c r="BL615" i="80"/>
  <c r="BM615" i="80"/>
  <c r="BW615" i="80"/>
  <c r="DL615" i="80"/>
  <c r="EF615" i="80"/>
  <c r="BH616" i="80"/>
  <c r="CQ616" i="80"/>
  <c r="DN616" i="80"/>
  <c r="ED616" i="80"/>
  <c r="EE616" i="80"/>
  <c r="BH617" i="80"/>
  <c r="BT617" i="80"/>
  <c r="CX617" i="80"/>
  <c r="DK617" i="80"/>
  <c r="EE617" i="80"/>
  <c r="EF617" i="80"/>
  <c r="CA618" i="80"/>
  <c r="BW618" i="80"/>
  <c r="CB618" i="80"/>
  <c r="BX618" i="80"/>
  <c r="DL618" i="80"/>
  <c r="AZ619" i="80"/>
  <c r="BA619" i="80" s="1"/>
  <c r="BB619" i="80" s="1"/>
  <c r="AN619" i="80"/>
  <c r="AQ619" i="80" s="1"/>
  <c r="CR619" i="80"/>
  <c r="CD619" i="80"/>
  <c r="AO619" i="80"/>
  <c r="AP619" i="80" s="1"/>
  <c r="BL619" i="80"/>
  <c r="BM619" i="80"/>
  <c r="CA619" i="80"/>
  <c r="CM619" i="80"/>
  <c r="BI620" i="80"/>
  <c r="BE620" i="80"/>
  <c r="BF620" i="80"/>
  <c r="BS620" i="80"/>
  <c r="CX620" i="80"/>
  <c r="DM620" i="80"/>
  <c r="EG620" i="80"/>
  <c r="BH621" i="80"/>
  <c r="BU621" i="80"/>
  <c r="DL621" i="80"/>
  <c r="DM621" i="80"/>
  <c r="AE622" i="80"/>
  <c r="AZ622" i="80"/>
  <c r="BA622" i="80" s="1"/>
  <c r="BB622" i="80" s="1"/>
  <c r="AN622" i="80"/>
  <c r="AQ622" i="80" s="1"/>
  <c r="AO622" i="80"/>
  <c r="AP622" i="80" s="1"/>
  <c r="AT622" i="80"/>
  <c r="BN622" i="80"/>
  <c r="CD622" i="80"/>
  <c r="CR622" i="80"/>
  <c r="DK622" i="80"/>
  <c r="EE622" i="80"/>
  <c r="BO623" i="80"/>
  <c r="BZ623" i="80"/>
  <c r="CL623" i="80"/>
  <c r="DM623" i="80"/>
  <c r="EI623" i="80"/>
  <c r="BC624" i="80"/>
  <c r="BU624" i="80"/>
  <c r="BQ624" i="80"/>
  <c r="BR624" i="80"/>
  <c r="CT624" i="80"/>
  <c r="EF624" i="80"/>
  <c r="BF625" i="80"/>
  <c r="BG625" i="80"/>
  <c r="BC625" i="80"/>
  <c r="BU625" i="80"/>
  <c r="DK625" i="80"/>
  <c r="AE626" i="80"/>
  <c r="AZ626" i="80"/>
  <c r="BA626" i="80" s="1"/>
  <c r="BB626" i="80" s="1"/>
  <c r="AN626" i="80"/>
  <c r="AQ626" i="80" s="1"/>
  <c r="AO626" i="80"/>
  <c r="AP626" i="80" s="1"/>
  <c r="AT626" i="80"/>
  <c r="BN626" i="80"/>
  <c r="CD626" i="80"/>
  <c r="CR626" i="80"/>
  <c r="DK626" i="80"/>
  <c r="EE626" i="80"/>
  <c r="BN627" i="80"/>
  <c r="BZ627" i="80"/>
  <c r="CL627" i="80"/>
  <c r="DM627" i="80"/>
  <c r="CQ628" i="80"/>
  <c r="CL628" i="80"/>
  <c r="BI628" i="80"/>
  <c r="BE628" i="80"/>
  <c r="BF628" i="80"/>
  <c r="BS628" i="80"/>
  <c r="CM628" i="80"/>
  <c r="DK628" i="80"/>
  <c r="DN628" i="80"/>
  <c r="DL628" i="80"/>
  <c r="BH629" i="80"/>
  <c r="DL629" i="80"/>
  <c r="DK629" i="80"/>
  <c r="DM629" i="80"/>
  <c r="AW630" i="80"/>
  <c r="CT630" i="80"/>
  <c r="CS630" i="80"/>
  <c r="CX630" i="80"/>
  <c r="BL631" i="80"/>
  <c r="BO631" i="80"/>
  <c r="BK631" i="80"/>
  <c r="BM631" i="80"/>
  <c r="DL631" i="80"/>
  <c r="EE631" i="80"/>
  <c r="CX632" i="80"/>
  <c r="CS632" i="80"/>
  <c r="CQ632" i="80"/>
  <c r="CL632" i="80"/>
  <c r="CM632" i="80"/>
  <c r="DK632" i="80"/>
  <c r="DN632" i="80"/>
  <c r="DL632" i="80"/>
  <c r="BH633" i="80"/>
  <c r="DP633" i="80"/>
  <c r="DO633" i="80"/>
  <c r="DQ633" i="80"/>
  <c r="CQ635" i="80"/>
  <c r="CM635" i="80"/>
  <c r="CL635" i="80"/>
  <c r="DN635" i="80"/>
  <c r="DM635" i="80"/>
  <c r="DL635" i="80"/>
  <c r="DK635" i="80"/>
  <c r="DK636" i="80"/>
  <c r="DN636" i="80"/>
  <c r="DM636" i="80"/>
  <c r="DL636" i="80"/>
  <c r="CQ639" i="80"/>
  <c r="CM639" i="80"/>
  <c r="CL639" i="80"/>
  <c r="DN639" i="80"/>
  <c r="DM639" i="80"/>
  <c r="DL639" i="80"/>
  <c r="DK639" i="80"/>
  <c r="EE641" i="80"/>
  <c r="ED641" i="80"/>
  <c r="EC641" i="80"/>
  <c r="EF641" i="80"/>
  <c r="CX644" i="80"/>
  <c r="DK644" i="80"/>
  <c r="DN644" i="80"/>
  <c r="DM644" i="80"/>
  <c r="DL644" i="80"/>
  <c r="DM646" i="80"/>
  <c r="DL646" i="80"/>
  <c r="DK646" i="80"/>
  <c r="DN646" i="80"/>
  <c r="CX648" i="80"/>
  <c r="CT648" i="80"/>
  <c r="CS648" i="80"/>
  <c r="EC651" i="80"/>
  <c r="EF651" i="80"/>
  <c r="EE651" i="80"/>
  <c r="ED651" i="80"/>
  <c r="CQ655" i="80"/>
  <c r="CM655" i="80"/>
  <c r="CL655" i="80"/>
  <c r="DN655" i="80"/>
  <c r="DM655" i="80"/>
  <c r="DL655" i="80"/>
  <c r="DK655" i="80"/>
  <c r="DK656" i="80"/>
  <c r="DN656" i="80"/>
  <c r="DM656" i="80"/>
  <c r="DL656" i="80"/>
  <c r="EF658" i="80"/>
  <c r="EE658" i="80"/>
  <c r="ED658" i="80"/>
  <c r="EC658" i="80"/>
  <c r="EF662" i="80"/>
  <c r="EE662" i="80"/>
  <c r="ED662" i="80"/>
  <c r="EC662" i="80"/>
  <c r="EF666" i="80"/>
  <c r="EE666" i="80"/>
  <c r="ED666" i="80"/>
  <c r="EC666" i="80"/>
  <c r="DM670" i="80"/>
  <c r="DL670" i="80"/>
  <c r="DK670" i="80"/>
  <c r="DN670" i="80"/>
  <c r="CX672" i="80"/>
  <c r="CT672" i="80"/>
  <c r="CS672" i="80"/>
  <c r="CQ672" i="80"/>
  <c r="CM672" i="80"/>
  <c r="CL672" i="80"/>
  <c r="EC679" i="80"/>
  <c r="EF679" i="80"/>
  <c r="EE679" i="80"/>
  <c r="ED679" i="80"/>
  <c r="CQ683" i="80"/>
  <c r="CM683" i="80"/>
  <c r="CL683" i="80"/>
  <c r="DN683" i="80"/>
  <c r="DM683" i="80"/>
  <c r="DL683" i="80"/>
  <c r="DK683" i="80"/>
  <c r="DK684" i="80"/>
  <c r="DN684" i="80"/>
  <c r="DM684" i="80"/>
  <c r="DL684" i="80"/>
  <c r="EF686" i="80"/>
  <c r="EE686" i="80"/>
  <c r="ED686" i="80"/>
  <c r="EC686" i="80"/>
  <c r="EI690" i="80"/>
  <c r="EG690" i="80"/>
  <c r="EH690" i="80"/>
  <c r="BK613" i="80"/>
  <c r="BO613" i="80"/>
  <c r="BW613" i="80"/>
  <c r="CA613" i="80"/>
  <c r="EF613" i="80"/>
  <c r="BH614" i="80"/>
  <c r="BT614" i="80"/>
  <c r="AW615" i="80"/>
  <c r="BE615" i="80"/>
  <c r="BI615" i="80"/>
  <c r="BQ615" i="80"/>
  <c r="BU615" i="80"/>
  <c r="AT616" i="80"/>
  <c r="AX616" i="80"/>
  <c r="BN616" i="80"/>
  <c r="BZ616" i="80"/>
  <c r="BO617" i="80"/>
  <c r="CA617" i="80"/>
  <c r="BH618" i="80"/>
  <c r="BT618" i="80"/>
  <c r="AW619" i="80"/>
  <c r="BE619" i="80"/>
  <c r="BI619" i="80"/>
  <c r="AT620" i="80"/>
  <c r="AX620" i="80"/>
  <c r="BN620" i="80"/>
  <c r="BZ620" i="80"/>
  <c r="BK621" i="80"/>
  <c r="BO621" i="80"/>
  <c r="BW621" i="80"/>
  <c r="CA621" i="80"/>
  <c r="BH622" i="80"/>
  <c r="BT622" i="80"/>
  <c r="AW623" i="80"/>
  <c r="BE623" i="80"/>
  <c r="BI623" i="80"/>
  <c r="AT624" i="80"/>
  <c r="AX624" i="80"/>
  <c r="BN624" i="80"/>
  <c r="BZ624" i="80"/>
  <c r="EF625" i="80"/>
  <c r="BH626" i="80"/>
  <c r="BT626" i="80"/>
  <c r="AW627" i="80"/>
  <c r="BI627" i="80"/>
  <c r="BU627" i="80"/>
  <c r="BN628" i="80"/>
  <c r="BZ628" i="80"/>
  <c r="AU629" i="80"/>
  <c r="AY629" i="80"/>
  <c r="CT629" i="80"/>
  <c r="EF629" i="80"/>
  <c r="AN630" i="80"/>
  <c r="AQ630" i="80" s="1"/>
  <c r="AZ630" i="80"/>
  <c r="BA630" i="80" s="1"/>
  <c r="BB630" i="80" s="1"/>
  <c r="BH630" i="80"/>
  <c r="BL630" i="80"/>
  <c r="BT630" i="80"/>
  <c r="BX630" i="80"/>
  <c r="CB630" i="80"/>
  <c r="AW631" i="80"/>
  <c r="BE631" i="80"/>
  <c r="BI631" i="80"/>
  <c r="BQ631" i="80"/>
  <c r="BU631" i="80"/>
  <c r="AT632" i="80"/>
  <c r="AX632" i="80"/>
  <c r="BF632" i="80"/>
  <c r="BN632" i="80"/>
  <c r="BR632" i="80"/>
  <c r="BZ632" i="80"/>
  <c r="AU633" i="80"/>
  <c r="AY633" i="80"/>
  <c r="CA633" i="80"/>
  <c r="CT633" i="80"/>
  <c r="EF633" i="80"/>
  <c r="AN634" i="80"/>
  <c r="AQ634" i="80" s="1"/>
  <c r="AZ634" i="80"/>
  <c r="BA634" i="80" s="1"/>
  <c r="BB634" i="80" s="1"/>
  <c r="BH634" i="80"/>
  <c r="BL634" i="80"/>
  <c r="BT634" i="80"/>
  <c r="BX634" i="80"/>
  <c r="CB634" i="80"/>
  <c r="CX634" i="80"/>
  <c r="AO635" i="80"/>
  <c r="AP635" i="80" s="1"/>
  <c r="AW635" i="80"/>
  <c r="BE635" i="80"/>
  <c r="BI635" i="80"/>
  <c r="BM635" i="80"/>
  <c r="BQ635" i="80"/>
  <c r="BU635" i="80"/>
  <c r="BY635" i="80"/>
  <c r="CD635" i="80"/>
  <c r="CR635" i="80"/>
  <c r="AT636" i="80"/>
  <c r="AX636" i="80"/>
  <c r="BF636" i="80"/>
  <c r="BR636" i="80"/>
  <c r="EE636" i="80"/>
  <c r="AU637" i="80"/>
  <c r="AY637" i="80"/>
  <c r="BC637" i="80"/>
  <c r="BG637" i="80"/>
  <c r="BK637" i="80"/>
  <c r="BO637" i="80"/>
  <c r="BS637" i="80"/>
  <c r="BW637" i="80"/>
  <c r="CA637" i="80"/>
  <c r="CT637" i="80"/>
  <c r="DM637" i="80"/>
  <c r="EF637" i="80"/>
  <c r="AN638" i="80"/>
  <c r="AQ638" i="80" s="1"/>
  <c r="AZ638" i="80"/>
  <c r="BA638" i="80" s="1"/>
  <c r="BB638" i="80" s="1"/>
  <c r="BH638" i="80"/>
  <c r="BL638" i="80"/>
  <c r="BT638" i="80"/>
  <c r="BX638" i="80"/>
  <c r="CB638" i="80"/>
  <c r="CX638" i="80"/>
  <c r="AO639" i="80"/>
  <c r="AP639" i="80" s="1"/>
  <c r="AW639" i="80"/>
  <c r="BE639" i="80"/>
  <c r="BI639" i="80"/>
  <c r="BM639" i="80"/>
  <c r="BQ639" i="80"/>
  <c r="BU639" i="80"/>
  <c r="BY639" i="80"/>
  <c r="CD639" i="80"/>
  <c r="CR639" i="80"/>
  <c r="AT640" i="80"/>
  <c r="AX640" i="80"/>
  <c r="BF640" i="80"/>
  <c r="BN640" i="80"/>
  <c r="BR640" i="80"/>
  <c r="BZ640" i="80"/>
  <c r="EE640" i="80"/>
  <c r="AU641" i="80"/>
  <c r="AY641" i="80"/>
  <c r="BC641" i="80"/>
  <c r="BG641" i="80"/>
  <c r="BK641" i="80"/>
  <c r="BO641" i="80"/>
  <c r="BS641" i="80"/>
  <c r="BW641" i="80"/>
  <c r="CA641" i="80"/>
  <c r="CT641" i="80"/>
  <c r="DM641" i="80"/>
  <c r="AN642" i="80"/>
  <c r="AQ642" i="80" s="1"/>
  <c r="AZ642" i="80"/>
  <c r="BA642" i="80" s="1"/>
  <c r="BB642" i="80" s="1"/>
  <c r="BH642" i="80"/>
  <c r="BL642" i="80"/>
  <c r="BT642" i="80"/>
  <c r="BX642" i="80"/>
  <c r="CB642" i="80"/>
  <c r="CX642" i="80"/>
  <c r="AO643" i="80"/>
  <c r="AP643" i="80" s="1"/>
  <c r="AW643" i="80"/>
  <c r="BE643" i="80"/>
  <c r="BI643" i="80"/>
  <c r="BM643" i="80"/>
  <c r="BQ643" i="80"/>
  <c r="BU643" i="80"/>
  <c r="BY643" i="80"/>
  <c r="CD643" i="80"/>
  <c r="CR643" i="80"/>
  <c r="BF644" i="80"/>
  <c r="BN644" i="80"/>
  <c r="BR644" i="80"/>
  <c r="BZ644" i="80"/>
  <c r="EE644" i="80"/>
  <c r="AU645" i="80"/>
  <c r="AY645" i="80"/>
  <c r="BC645" i="80"/>
  <c r="BG645" i="80"/>
  <c r="BS645" i="80"/>
  <c r="CT645" i="80"/>
  <c r="DM645" i="80"/>
  <c r="EF645" i="80"/>
  <c r="AN646" i="80"/>
  <c r="AQ646" i="80" s="1"/>
  <c r="AZ646" i="80"/>
  <c r="BA646" i="80" s="1"/>
  <c r="BB646" i="80" s="1"/>
  <c r="BH646" i="80"/>
  <c r="BL646" i="80"/>
  <c r="BT646" i="80"/>
  <c r="BX646" i="80"/>
  <c r="CB646" i="80"/>
  <c r="CX646" i="80"/>
  <c r="AO647" i="80"/>
  <c r="AP647" i="80" s="1"/>
  <c r="AW647" i="80"/>
  <c r="BE647" i="80"/>
  <c r="BI647" i="80"/>
  <c r="BM647" i="80"/>
  <c r="BQ647" i="80"/>
  <c r="BU647" i="80"/>
  <c r="BY647" i="80"/>
  <c r="CD647" i="80"/>
  <c r="CR647" i="80"/>
  <c r="BF648" i="80"/>
  <c r="BN648" i="80"/>
  <c r="BR648" i="80"/>
  <c r="BZ648" i="80"/>
  <c r="EE648" i="80"/>
  <c r="AU649" i="80"/>
  <c r="AY649" i="80"/>
  <c r="BC649" i="80"/>
  <c r="BG649" i="80"/>
  <c r="BS649" i="80"/>
  <c r="CT649" i="80"/>
  <c r="DM649" i="80"/>
  <c r="EF649" i="80"/>
  <c r="AN650" i="80"/>
  <c r="AQ650" i="80" s="1"/>
  <c r="AZ650" i="80"/>
  <c r="BA650" i="80" s="1"/>
  <c r="BB650" i="80" s="1"/>
  <c r="BH650" i="80"/>
  <c r="BL650" i="80"/>
  <c r="BT650" i="80"/>
  <c r="BX650" i="80"/>
  <c r="CB650" i="80"/>
  <c r="CX650" i="80"/>
  <c r="AO651" i="80"/>
  <c r="AP651" i="80" s="1"/>
  <c r="AW651" i="80"/>
  <c r="BE651" i="80"/>
  <c r="BI651" i="80"/>
  <c r="BM651" i="80"/>
  <c r="BQ651" i="80"/>
  <c r="BU651" i="80"/>
  <c r="BY651" i="80"/>
  <c r="CD651" i="80"/>
  <c r="CR651" i="80"/>
  <c r="AX652" i="80"/>
  <c r="BF652" i="80"/>
  <c r="BN652" i="80"/>
  <c r="BR652" i="80"/>
  <c r="BZ652" i="80"/>
  <c r="EE652" i="80"/>
  <c r="AU653" i="80"/>
  <c r="AY653" i="80"/>
  <c r="BC653" i="80"/>
  <c r="BG653" i="80"/>
  <c r="BS653" i="80"/>
  <c r="DM653" i="80"/>
  <c r="EF653" i="80"/>
  <c r="AN654" i="80"/>
  <c r="AQ654" i="80" s="1"/>
  <c r="AZ654" i="80"/>
  <c r="BA654" i="80" s="1"/>
  <c r="BB654" i="80" s="1"/>
  <c r="BH654" i="80"/>
  <c r="BL654" i="80"/>
  <c r="BT654" i="80"/>
  <c r="BX654" i="80"/>
  <c r="CB654" i="80"/>
  <c r="CX654" i="80"/>
  <c r="AO655" i="80"/>
  <c r="AP655" i="80" s="1"/>
  <c r="AW655" i="80"/>
  <c r="BE655" i="80"/>
  <c r="BI655" i="80"/>
  <c r="BM655" i="80"/>
  <c r="BQ655" i="80"/>
  <c r="BU655" i="80"/>
  <c r="BY655" i="80"/>
  <c r="CD655" i="80"/>
  <c r="CR655" i="80"/>
  <c r="AT656" i="80"/>
  <c r="AX656" i="80"/>
  <c r="BF656" i="80"/>
  <c r="BR656" i="80"/>
  <c r="EE656" i="80"/>
  <c r="AU657" i="80"/>
  <c r="AY657" i="80"/>
  <c r="BC657" i="80"/>
  <c r="BG657" i="80"/>
  <c r="BK657" i="80"/>
  <c r="BO657" i="80"/>
  <c r="BS657" i="80"/>
  <c r="BW657" i="80"/>
  <c r="CA657" i="80"/>
  <c r="CT657" i="80"/>
  <c r="DM657" i="80"/>
  <c r="EF657" i="80"/>
  <c r="AN658" i="80"/>
  <c r="AQ658" i="80" s="1"/>
  <c r="AZ658" i="80"/>
  <c r="BA658" i="80" s="1"/>
  <c r="BB658" i="80" s="1"/>
  <c r="BH658" i="80"/>
  <c r="BL658" i="80"/>
  <c r="BT658" i="80"/>
  <c r="BX658" i="80"/>
  <c r="CB658" i="80"/>
  <c r="CX658" i="80"/>
  <c r="AO659" i="80"/>
  <c r="AP659" i="80" s="1"/>
  <c r="AW659" i="80"/>
  <c r="BE659" i="80"/>
  <c r="BI659" i="80"/>
  <c r="BM659" i="80"/>
  <c r="BQ659" i="80"/>
  <c r="BU659" i="80"/>
  <c r="BY659" i="80"/>
  <c r="CD659" i="80"/>
  <c r="CR659" i="80"/>
  <c r="BF660" i="80"/>
  <c r="BN660" i="80"/>
  <c r="BR660" i="80"/>
  <c r="BZ660" i="80"/>
  <c r="EE660" i="80"/>
  <c r="AU661" i="80"/>
  <c r="AY661" i="80"/>
  <c r="BC661" i="80"/>
  <c r="BG661" i="80"/>
  <c r="BS661" i="80"/>
  <c r="DM661" i="80"/>
  <c r="EF661" i="80"/>
  <c r="AN662" i="80"/>
  <c r="AQ662" i="80" s="1"/>
  <c r="AZ662" i="80"/>
  <c r="BA662" i="80" s="1"/>
  <c r="BB662" i="80" s="1"/>
  <c r="BH662" i="80"/>
  <c r="BL662" i="80"/>
  <c r="BT662" i="80"/>
  <c r="BX662" i="80"/>
  <c r="CB662" i="80"/>
  <c r="AO663" i="80"/>
  <c r="AP663" i="80" s="1"/>
  <c r="AW663" i="80"/>
  <c r="BE663" i="80"/>
  <c r="BI663" i="80"/>
  <c r="BM663" i="80"/>
  <c r="BQ663" i="80"/>
  <c r="BU663" i="80"/>
  <c r="BY663" i="80"/>
  <c r="CD663" i="80"/>
  <c r="CR663" i="80"/>
  <c r="AT664" i="80"/>
  <c r="AX664" i="80"/>
  <c r="BF664" i="80"/>
  <c r="BN664" i="80"/>
  <c r="BR664" i="80"/>
  <c r="BZ664" i="80"/>
  <c r="EE664" i="80"/>
  <c r="AU665" i="80"/>
  <c r="AY665" i="80"/>
  <c r="BC665" i="80"/>
  <c r="BG665" i="80"/>
  <c r="BS665" i="80"/>
  <c r="CT665" i="80"/>
  <c r="DM665" i="80"/>
  <c r="EF665" i="80"/>
  <c r="AN666" i="80"/>
  <c r="AQ666" i="80" s="1"/>
  <c r="AZ666" i="80"/>
  <c r="BA666" i="80" s="1"/>
  <c r="BB666" i="80" s="1"/>
  <c r="BH666" i="80"/>
  <c r="BL666" i="80"/>
  <c r="BT666" i="80"/>
  <c r="BX666" i="80"/>
  <c r="CB666" i="80"/>
  <c r="AO667" i="80"/>
  <c r="AP667" i="80" s="1"/>
  <c r="AW667" i="80"/>
  <c r="BE667" i="80"/>
  <c r="BI667" i="80"/>
  <c r="BM667" i="80"/>
  <c r="BQ667" i="80"/>
  <c r="BU667" i="80"/>
  <c r="BY667" i="80"/>
  <c r="CD667" i="80"/>
  <c r="CR667" i="80"/>
  <c r="AT668" i="80"/>
  <c r="AX668" i="80"/>
  <c r="BF668" i="80"/>
  <c r="BN668" i="80"/>
  <c r="BR668" i="80"/>
  <c r="BZ668" i="80"/>
  <c r="EE668" i="80"/>
  <c r="AU669" i="80"/>
  <c r="AY669" i="80"/>
  <c r="BC669" i="80"/>
  <c r="BG669" i="80"/>
  <c r="BK669" i="80"/>
  <c r="BO669" i="80"/>
  <c r="BS669" i="80"/>
  <c r="BW669" i="80"/>
  <c r="CA669" i="80"/>
  <c r="CT669" i="80"/>
  <c r="DM669" i="80"/>
  <c r="AN670" i="80"/>
  <c r="AQ670" i="80" s="1"/>
  <c r="AZ670" i="80"/>
  <c r="BA670" i="80" s="1"/>
  <c r="BB670" i="80" s="1"/>
  <c r="BH670" i="80"/>
  <c r="BL670" i="80"/>
  <c r="BT670" i="80"/>
  <c r="BX670" i="80"/>
  <c r="CB670" i="80"/>
  <c r="AO671" i="80"/>
  <c r="AP671" i="80" s="1"/>
  <c r="AW671" i="80"/>
  <c r="BE671" i="80"/>
  <c r="BI671" i="80"/>
  <c r="BM671" i="80"/>
  <c r="BQ671" i="80"/>
  <c r="BU671" i="80"/>
  <c r="BY671" i="80"/>
  <c r="CD671" i="80"/>
  <c r="CR671" i="80"/>
  <c r="AT672" i="80"/>
  <c r="AX672" i="80"/>
  <c r="BF672" i="80"/>
  <c r="BN672" i="80"/>
  <c r="BR672" i="80"/>
  <c r="EE672" i="80"/>
  <c r="AU673" i="80"/>
  <c r="AY673" i="80"/>
  <c r="BC673" i="80"/>
  <c r="BG673" i="80"/>
  <c r="BO673" i="80"/>
  <c r="BS673" i="80"/>
  <c r="CA673" i="80"/>
  <c r="CT673" i="80"/>
  <c r="DM673" i="80"/>
  <c r="EF673" i="80"/>
  <c r="AN674" i="80"/>
  <c r="AQ674" i="80" s="1"/>
  <c r="AZ674" i="80"/>
  <c r="BA674" i="80" s="1"/>
  <c r="BB674" i="80" s="1"/>
  <c r="BH674" i="80"/>
  <c r="BL674" i="80"/>
  <c r="BT674" i="80"/>
  <c r="BX674" i="80"/>
  <c r="CB674" i="80"/>
  <c r="CX674" i="80"/>
  <c r="DN674" i="80"/>
  <c r="AO675" i="80"/>
  <c r="AP675" i="80" s="1"/>
  <c r="AW675" i="80"/>
  <c r="BM675" i="80"/>
  <c r="BY675" i="80"/>
  <c r="CD675" i="80"/>
  <c r="CR675" i="80"/>
  <c r="BF676" i="80"/>
  <c r="BN676" i="80"/>
  <c r="BR676" i="80"/>
  <c r="BZ676" i="80"/>
  <c r="EE676" i="80"/>
  <c r="AU677" i="80"/>
  <c r="AY677" i="80"/>
  <c r="BC677" i="80"/>
  <c r="BG677" i="80"/>
  <c r="BS677" i="80"/>
  <c r="CT677" i="80"/>
  <c r="DM677" i="80"/>
  <c r="EF677" i="80"/>
  <c r="AN678" i="80"/>
  <c r="AQ678" i="80" s="1"/>
  <c r="AZ678" i="80"/>
  <c r="BA678" i="80" s="1"/>
  <c r="BB678" i="80" s="1"/>
  <c r="BH678" i="80"/>
  <c r="BL678" i="80"/>
  <c r="BT678" i="80"/>
  <c r="BX678" i="80"/>
  <c r="CB678" i="80"/>
  <c r="CX678" i="80"/>
  <c r="AO679" i="80"/>
  <c r="AP679" i="80" s="1"/>
  <c r="AW679" i="80"/>
  <c r="BI679" i="80"/>
  <c r="BM679" i="80"/>
  <c r="BU679" i="80"/>
  <c r="BY679" i="80"/>
  <c r="CD679" i="80"/>
  <c r="CR679" i="80"/>
  <c r="AX680" i="80"/>
  <c r="BF680" i="80"/>
  <c r="BN680" i="80"/>
  <c r="BR680" i="80"/>
  <c r="BZ680" i="80"/>
  <c r="EE680" i="80"/>
  <c r="AU681" i="80"/>
  <c r="AY681" i="80"/>
  <c r="BC681" i="80"/>
  <c r="BG681" i="80"/>
  <c r="BS681" i="80"/>
  <c r="CT681" i="80"/>
  <c r="DM681" i="80"/>
  <c r="EF681" i="80"/>
  <c r="AN682" i="80"/>
  <c r="AQ682" i="80" s="1"/>
  <c r="AZ682" i="80"/>
  <c r="BA682" i="80" s="1"/>
  <c r="BB682" i="80" s="1"/>
  <c r="BH682" i="80"/>
  <c r="BL682" i="80"/>
  <c r="BT682" i="80"/>
  <c r="BX682" i="80"/>
  <c r="CB682" i="80"/>
  <c r="CX682" i="80"/>
  <c r="AO683" i="80"/>
  <c r="AP683" i="80" s="1"/>
  <c r="AW683" i="80"/>
  <c r="BE683" i="80"/>
  <c r="BI683" i="80"/>
  <c r="BM683" i="80"/>
  <c r="BQ683" i="80"/>
  <c r="BU683" i="80"/>
  <c r="BY683" i="80"/>
  <c r="CD683" i="80"/>
  <c r="CR683" i="80"/>
  <c r="AT684" i="80"/>
  <c r="AX684" i="80"/>
  <c r="BF684" i="80"/>
  <c r="BR684" i="80"/>
  <c r="EE684" i="80"/>
  <c r="AU685" i="80"/>
  <c r="AY685" i="80"/>
  <c r="BC685" i="80"/>
  <c r="BG685" i="80"/>
  <c r="BK685" i="80"/>
  <c r="BO685" i="80"/>
  <c r="BS685" i="80"/>
  <c r="BW685" i="80"/>
  <c r="CA685" i="80"/>
  <c r="CT685" i="80"/>
  <c r="DM685" i="80"/>
  <c r="EF685" i="80"/>
  <c r="AN686" i="80"/>
  <c r="AQ686" i="80" s="1"/>
  <c r="AZ686" i="80"/>
  <c r="BA686" i="80" s="1"/>
  <c r="BB686" i="80" s="1"/>
  <c r="BH686" i="80"/>
  <c r="BL686" i="80"/>
  <c r="BT686" i="80"/>
  <c r="BX686" i="80"/>
  <c r="CB686" i="80"/>
  <c r="CX686" i="80"/>
  <c r="AO687" i="80"/>
  <c r="AP687" i="80" s="1"/>
  <c r="AW687" i="80"/>
  <c r="BE687" i="80"/>
  <c r="BI687" i="80"/>
  <c r="BM687" i="80"/>
  <c r="BQ687" i="80"/>
  <c r="BU687" i="80"/>
  <c r="BY687" i="80"/>
  <c r="CD687" i="80"/>
  <c r="CR687" i="80"/>
  <c r="AT688" i="80"/>
  <c r="AX688" i="80"/>
  <c r="BF688" i="80"/>
  <c r="BN688" i="80"/>
  <c r="BR688" i="80"/>
  <c r="BZ688" i="80"/>
  <c r="EE688" i="80"/>
  <c r="AU689" i="80"/>
  <c r="AY689" i="80"/>
  <c r="BC689" i="80"/>
  <c r="BG689" i="80"/>
  <c r="BS689" i="80"/>
  <c r="CT689" i="80"/>
  <c r="DM689" i="80"/>
  <c r="EF689" i="80"/>
  <c r="AW690" i="80"/>
  <c r="CX690" i="80"/>
  <c r="AE691" i="80"/>
  <c r="CR691" i="80"/>
  <c r="CD691" i="80"/>
  <c r="AO691" i="80"/>
  <c r="AP691" i="80" s="1"/>
  <c r="AN691" i="80"/>
  <c r="AQ691" i="80" s="1"/>
  <c r="AZ691" i="80"/>
  <c r="BA691" i="80" s="1"/>
  <c r="BB691" i="80" s="1"/>
  <c r="BS691" i="80"/>
  <c r="BU691" i="80"/>
  <c r="BQ691" i="80"/>
  <c r="EF691" i="80"/>
  <c r="ED691" i="80"/>
  <c r="AX692" i="80"/>
  <c r="AT692" i="80"/>
  <c r="AY692" i="80"/>
  <c r="BI693" i="80"/>
  <c r="BE693" i="80"/>
  <c r="BG693" i="80"/>
  <c r="BC693" i="80"/>
  <c r="CQ693" i="80"/>
  <c r="DL694" i="80"/>
  <c r="DN694" i="80"/>
  <c r="BS695" i="80"/>
  <c r="BU695" i="80"/>
  <c r="BQ695" i="80"/>
  <c r="EF695" i="80"/>
  <c r="ED695" i="80"/>
  <c r="AX696" i="80"/>
  <c r="AT696" i="80"/>
  <c r="AY696" i="80"/>
  <c r="DN696" i="80"/>
  <c r="DL696" i="80"/>
  <c r="BU697" i="80"/>
  <c r="BQ697" i="80"/>
  <c r="BS697" i="80"/>
  <c r="ED697" i="80"/>
  <c r="EF697" i="80"/>
  <c r="AX698" i="80"/>
  <c r="AT698" i="80"/>
  <c r="AY698" i="80"/>
  <c r="CD698" i="80"/>
  <c r="CS698" i="80"/>
  <c r="CX698" i="80"/>
  <c r="EI698" i="80"/>
  <c r="EG698" i="80"/>
  <c r="AE699" i="80"/>
  <c r="CR699" i="80"/>
  <c r="CD699" i="80"/>
  <c r="AO699" i="80"/>
  <c r="AP699" i="80" s="1"/>
  <c r="AN699" i="80"/>
  <c r="AQ699" i="80" s="1"/>
  <c r="BO699" i="80"/>
  <c r="BK699" i="80"/>
  <c r="BM699" i="80"/>
  <c r="EC699" i="80"/>
  <c r="EF699" i="80"/>
  <c r="EE699" i="80"/>
  <c r="ED699" i="80"/>
  <c r="CQ700" i="80"/>
  <c r="CM700" i="80"/>
  <c r="CL700" i="80"/>
  <c r="DM702" i="80"/>
  <c r="DL702" i="80"/>
  <c r="DK702" i="80"/>
  <c r="DN702" i="80"/>
  <c r="EC703" i="80"/>
  <c r="EF703" i="80"/>
  <c r="EE703" i="80"/>
  <c r="ED703" i="80"/>
  <c r="CQ704" i="80"/>
  <c r="CM704" i="80"/>
  <c r="CL704" i="80"/>
  <c r="DM706" i="80"/>
  <c r="DL706" i="80"/>
  <c r="DK706" i="80"/>
  <c r="DN706" i="80"/>
  <c r="EC707" i="80"/>
  <c r="EF707" i="80"/>
  <c r="EE707" i="80"/>
  <c r="ED707" i="80"/>
  <c r="CT709" i="80"/>
  <c r="EE709" i="80"/>
  <c r="ED709" i="80"/>
  <c r="EC709" i="80"/>
  <c r="EF709" i="80"/>
  <c r="DQ711" i="80"/>
  <c r="DP711" i="80"/>
  <c r="DO711" i="80"/>
  <c r="CQ712" i="80"/>
  <c r="CM712" i="80"/>
  <c r="CL712" i="80"/>
  <c r="CS713" i="80"/>
  <c r="CX713" i="80"/>
  <c r="CT713" i="80"/>
  <c r="EE713" i="80"/>
  <c r="ED713" i="80"/>
  <c r="EC713" i="80"/>
  <c r="EF713" i="80"/>
  <c r="DQ715" i="80"/>
  <c r="DP715" i="80"/>
  <c r="DO715" i="80"/>
  <c r="CQ716" i="80"/>
  <c r="CM716" i="80"/>
  <c r="CL716" i="80"/>
  <c r="CS717" i="80"/>
  <c r="CX717" i="80"/>
  <c r="CT717" i="80"/>
  <c r="EE717" i="80"/>
  <c r="ED717" i="80"/>
  <c r="EC717" i="80"/>
  <c r="EF717" i="80"/>
  <c r="DQ719" i="80"/>
  <c r="DP719" i="80"/>
  <c r="DO719" i="80"/>
  <c r="CQ720" i="80"/>
  <c r="CM720" i="80"/>
  <c r="CL720" i="80"/>
  <c r="CS721" i="80"/>
  <c r="CX721" i="80"/>
  <c r="CT721" i="80"/>
  <c r="EE721" i="80"/>
  <c r="ED721" i="80"/>
  <c r="EC721" i="80"/>
  <c r="EF721" i="80"/>
  <c r="DQ723" i="80"/>
  <c r="DP723" i="80"/>
  <c r="DO723" i="80"/>
  <c r="CQ724" i="80"/>
  <c r="CM724" i="80"/>
  <c r="CL724" i="80"/>
  <c r="CT725" i="80"/>
  <c r="EE725" i="80"/>
  <c r="ED725" i="80"/>
  <c r="EC725" i="80"/>
  <c r="EF725" i="80"/>
  <c r="CE729" i="80"/>
  <c r="CJ729" i="80"/>
  <c r="CF729" i="80"/>
  <c r="BN635" i="80"/>
  <c r="BZ635" i="80"/>
  <c r="EF636" i="80"/>
  <c r="BH637" i="80"/>
  <c r="BT637" i="80"/>
  <c r="DN637" i="80"/>
  <c r="AW638" i="80"/>
  <c r="CD638" i="80"/>
  <c r="CK638" i="80"/>
  <c r="BN639" i="80"/>
  <c r="BZ639" i="80"/>
  <c r="EF640" i="80"/>
  <c r="BH641" i="80"/>
  <c r="BT641" i="80"/>
  <c r="DN641" i="80"/>
  <c r="AW642" i="80"/>
  <c r="CD642" i="80"/>
  <c r="CK642" i="80"/>
  <c r="BN643" i="80"/>
  <c r="BZ643" i="80"/>
  <c r="EF644" i="80"/>
  <c r="BH645" i="80"/>
  <c r="BT645" i="80"/>
  <c r="DN645" i="80"/>
  <c r="AW646" i="80"/>
  <c r="CD646" i="80"/>
  <c r="CK646" i="80"/>
  <c r="BN647" i="80"/>
  <c r="BZ647" i="80"/>
  <c r="EF648" i="80"/>
  <c r="BH649" i="80"/>
  <c r="BT649" i="80"/>
  <c r="DN649" i="80"/>
  <c r="AW650" i="80"/>
  <c r="CD650" i="80"/>
  <c r="CK650" i="80"/>
  <c r="BN651" i="80"/>
  <c r="BZ651" i="80"/>
  <c r="EF652" i="80"/>
  <c r="BH653" i="80"/>
  <c r="BT653" i="80"/>
  <c r="DN653" i="80"/>
  <c r="AW654" i="80"/>
  <c r="CD654" i="80"/>
  <c r="CK654" i="80"/>
  <c r="BN655" i="80"/>
  <c r="BZ655" i="80"/>
  <c r="EF656" i="80"/>
  <c r="BH657" i="80"/>
  <c r="BT657" i="80"/>
  <c r="DN657" i="80"/>
  <c r="AW658" i="80"/>
  <c r="CD658" i="80"/>
  <c r="CK658" i="80"/>
  <c r="BN659" i="80"/>
  <c r="BZ659" i="80"/>
  <c r="EF660" i="80"/>
  <c r="BH661" i="80"/>
  <c r="BT661" i="80"/>
  <c r="DN661" i="80"/>
  <c r="AW662" i="80"/>
  <c r="CD662" i="80"/>
  <c r="CK662" i="80"/>
  <c r="BN663" i="80"/>
  <c r="BZ663" i="80"/>
  <c r="EF664" i="80"/>
  <c r="BH665" i="80"/>
  <c r="BT665" i="80"/>
  <c r="DN665" i="80"/>
  <c r="AW666" i="80"/>
  <c r="CD666" i="80"/>
  <c r="CK666" i="80"/>
  <c r="BN667" i="80"/>
  <c r="BZ667" i="80"/>
  <c r="EF668" i="80"/>
  <c r="BH669" i="80"/>
  <c r="BT669" i="80"/>
  <c r="DN669" i="80"/>
  <c r="AW670" i="80"/>
  <c r="CD670" i="80"/>
  <c r="CK670" i="80"/>
  <c r="BN671" i="80"/>
  <c r="BZ671" i="80"/>
  <c r="EF672" i="80"/>
  <c r="BH673" i="80"/>
  <c r="BT673" i="80"/>
  <c r="DN673" i="80"/>
  <c r="AW674" i="80"/>
  <c r="CD674" i="80"/>
  <c r="CK674" i="80"/>
  <c r="BN675" i="80"/>
  <c r="BZ675" i="80"/>
  <c r="EF676" i="80"/>
  <c r="BH677" i="80"/>
  <c r="BT677" i="80"/>
  <c r="DN677" i="80"/>
  <c r="AW678" i="80"/>
  <c r="CD678" i="80"/>
  <c r="CK678" i="80"/>
  <c r="BN679" i="80"/>
  <c r="BZ679" i="80"/>
  <c r="EF680" i="80"/>
  <c r="BH681" i="80"/>
  <c r="BT681" i="80"/>
  <c r="DN681" i="80"/>
  <c r="AW682" i="80"/>
  <c r="CD682" i="80"/>
  <c r="CK682" i="80"/>
  <c r="BN683" i="80"/>
  <c r="BZ683" i="80"/>
  <c r="EF684" i="80"/>
  <c r="BH685" i="80"/>
  <c r="BT685" i="80"/>
  <c r="DN685" i="80"/>
  <c r="AW686" i="80"/>
  <c r="CD686" i="80"/>
  <c r="CK686" i="80"/>
  <c r="BN687" i="80"/>
  <c r="BZ687" i="80"/>
  <c r="EF688" i="80"/>
  <c r="BH689" i="80"/>
  <c r="BT689" i="80"/>
  <c r="DN689" i="80"/>
  <c r="AX690" i="80"/>
  <c r="AT690" i="80"/>
  <c r="AY690" i="80"/>
  <c r="BO691" i="80"/>
  <c r="BK691" i="80"/>
  <c r="BM691" i="80"/>
  <c r="DQ691" i="80"/>
  <c r="DO691" i="80"/>
  <c r="CQ692" i="80"/>
  <c r="CL692" i="80"/>
  <c r="EC692" i="80"/>
  <c r="EE692" i="80"/>
  <c r="BY693" i="80"/>
  <c r="CA693" i="80"/>
  <c r="BW693" i="80"/>
  <c r="DK693" i="80"/>
  <c r="DM693" i="80"/>
  <c r="CE694" i="80"/>
  <c r="CJ694" i="80"/>
  <c r="CS694" i="80"/>
  <c r="CX694" i="80"/>
  <c r="EI694" i="80"/>
  <c r="EG694" i="80"/>
  <c r="AE695" i="80"/>
  <c r="CR695" i="80"/>
  <c r="CD695" i="80"/>
  <c r="AO695" i="80"/>
  <c r="AP695" i="80" s="1"/>
  <c r="AN695" i="80"/>
  <c r="AQ695" i="80" s="1"/>
  <c r="BO695" i="80"/>
  <c r="BK695" i="80"/>
  <c r="BM695" i="80"/>
  <c r="DQ695" i="80"/>
  <c r="DO695" i="80"/>
  <c r="CJ696" i="80"/>
  <c r="EG696" i="80"/>
  <c r="CR697" i="80"/>
  <c r="CD697" i="80"/>
  <c r="AO697" i="80"/>
  <c r="AP697" i="80" s="1"/>
  <c r="AE697" i="80"/>
  <c r="AN697" i="80"/>
  <c r="AQ697" i="80" s="1"/>
  <c r="BM697" i="80"/>
  <c r="BO697" i="80"/>
  <c r="BK697" i="80"/>
  <c r="BG699" i="80"/>
  <c r="BC699" i="80"/>
  <c r="BI699" i="80"/>
  <c r="BE699" i="80"/>
  <c r="CS701" i="80"/>
  <c r="CX701" i="80"/>
  <c r="CT701" i="80"/>
  <c r="DK708" i="80"/>
  <c r="DN708" i="80"/>
  <c r="DM708" i="80"/>
  <c r="DL708" i="80"/>
  <c r="CL709" i="80"/>
  <c r="CQ709" i="80"/>
  <c r="CM709" i="80"/>
  <c r="EI710" i="80"/>
  <c r="EH710" i="80"/>
  <c r="EG710" i="80"/>
  <c r="DK712" i="80"/>
  <c r="DN712" i="80"/>
  <c r="DM712" i="80"/>
  <c r="DL712" i="80"/>
  <c r="EI714" i="80"/>
  <c r="EH714" i="80"/>
  <c r="EG714" i="80"/>
  <c r="DK716" i="80"/>
  <c r="DN716" i="80"/>
  <c r="DM716" i="80"/>
  <c r="DL716" i="80"/>
  <c r="CL717" i="80"/>
  <c r="CQ717" i="80"/>
  <c r="CM717" i="80"/>
  <c r="EI718" i="80"/>
  <c r="EH718" i="80"/>
  <c r="EG718" i="80"/>
  <c r="DK720" i="80"/>
  <c r="DN720" i="80"/>
  <c r="DM720" i="80"/>
  <c r="DL720" i="80"/>
  <c r="CL721" i="80"/>
  <c r="CQ721" i="80"/>
  <c r="CM721" i="80"/>
  <c r="EI722" i="80"/>
  <c r="EH722" i="80"/>
  <c r="EG722" i="80"/>
  <c r="DK724" i="80"/>
  <c r="DN724" i="80"/>
  <c r="DM724" i="80"/>
  <c r="DL724" i="80"/>
  <c r="CL725" i="80"/>
  <c r="CQ725" i="80"/>
  <c r="CM725" i="80"/>
  <c r="CJ731" i="80"/>
  <c r="CE731" i="80"/>
  <c r="CF731" i="80"/>
  <c r="AW629" i="80"/>
  <c r="CD629" i="80"/>
  <c r="CK629" i="80"/>
  <c r="BN630" i="80"/>
  <c r="BZ630" i="80"/>
  <c r="BH632" i="80"/>
  <c r="BT632" i="80"/>
  <c r="AW633" i="80"/>
  <c r="CD633" i="80"/>
  <c r="CK633" i="80"/>
  <c r="BN634" i="80"/>
  <c r="BZ634" i="80"/>
  <c r="CS634" i="80"/>
  <c r="AE635" i="80"/>
  <c r="BK635" i="80"/>
  <c r="BO635" i="80"/>
  <c r="BW635" i="80"/>
  <c r="CA635" i="80"/>
  <c r="BH636" i="80"/>
  <c r="BT636" i="80"/>
  <c r="EC636" i="80"/>
  <c r="AW637" i="80"/>
  <c r="BE637" i="80"/>
  <c r="BI637" i="80"/>
  <c r="BQ637" i="80"/>
  <c r="BU637" i="80"/>
  <c r="CD637" i="80"/>
  <c r="CK637" i="80"/>
  <c r="DK637" i="80"/>
  <c r="AT638" i="80"/>
  <c r="AX638" i="80"/>
  <c r="BN638" i="80"/>
  <c r="BZ638" i="80"/>
  <c r="CS638" i="80"/>
  <c r="AE639" i="80"/>
  <c r="BK639" i="80"/>
  <c r="BO639" i="80"/>
  <c r="BW639" i="80"/>
  <c r="CA639" i="80"/>
  <c r="BH640" i="80"/>
  <c r="BT640" i="80"/>
  <c r="EC640" i="80"/>
  <c r="AW641" i="80"/>
  <c r="BE641" i="80"/>
  <c r="BI641" i="80"/>
  <c r="BQ641" i="80"/>
  <c r="BU641" i="80"/>
  <c r="CD641" i="80"/>
  <c r="CK641" i="80"/>
  <c r="DK641" i="80"/>
  <c r="AT642" i="80"/>
  <c r="AX642" i="80"/>
  <c r="BN642" i="80"/>
  <c r="BZ642" i="80"/>
  <c r="CS642" i="80"/>
  <c r="AE643" i="80"/>
  <c r="BK643" i="80"/>
  <c r="BO643" i="80"/>
  <c r="BW643" i="80"/>
  <c r="CA643" i="80"/>
  <c r="BH644" i="80"/>
  <c r="BT644" i="80"/>
  <c r="EC644" i="80"/>
  <c r="AW645" i="80"/>
  <c r="BE645" i="80"/>
  <c r="BI645" i="80"/>
  <c r="BQ645" i="80"/>
  <c r="BU645" i="80"/>
  <c r="CD645" i="80"/>
  <c r="CK645" i="80"/>
  <c r="DK645" i="80"/>
  <c r="AT646" i="80"/>
  <c r="AX646" i="80"/>
  <c r="BN646" i="80"/>
  <c r="BZ646" i="80"/>
  <c r="CS646" i="80"/>
  <c r="AE647" i="80"/>
  <c r="BK647" i="80"/>
  <c r="BO647" i="80"/>
  <c r="BW647" i="80"/>
  <c r="CA647" i="80"/>
  <c r="BH648" i="80"/>
  <c r="BT648" i="80"/>
  <c r="EC648" i="80"/>
  <c r="AW649" i="80"/>
  <c r="BE649" i="80"/>
  <c r="BI649" i="80"/>
  <c r="BQ649" i="80"/>
  <c r="BU649" i="80"/>
  <c r="CD649" i="80"/>
  <c r="CK649" i="80"/>
  <c r="DK649" i="80"/>
  <c r="AT650" i="80"/>
  <c r="AX650" i="80"/>
  <c r="BN650" i="80"/>
  <c r="BZ650" i="80"/>
  <c r="CS650" i="80"/>
  <c r="AE651" i="80"/>
  <c r="BK651" i="80"/>
  <c r="BO651" i="80"/>
  <c r="BW651" i="80"/>
  <c r="CA651" i="80"/>
  <c r="BH652" i="80"/>
  <c r="BT652" i="80"/>
  <c r="EC652" i="80"/>
  <c r="AW653" i="80"/>
  <c r="BE653" i="80"/>
  <c r="BI653" i="80"/>
  <c r="BQ653" i="80"/>
  <c r="BU653" i="80"/>
  <c r="CD653" i="80"/>
  <c r="CK653" i="80"/>
  <c r="DK653" i="80"/>
  <c r="AT654" i="80"/>
  <c r="AX654" i="80"/>
  <c r="BN654" i="80"/>
  <c r="BZ654" i="80"/>
  <c r="CS654" i="80"/>
  <c r="AE655" i="80"/>
  <c r="BK655" i="80"/>
  <c r="BO655" i="80"/>
  <c r="BW655" i="80"/>
  <c r="CA655" i="80"/>
  <c r="BH656" i="80"/>
  <c r="BT656" i="80"/>
  <c r="EC656" i="80"/>
  <c r="AW657" i="80"/>
  <c r="BE657" i="80"/>
  <c r="BI657" i="80"/>
  <c r="BQ657" i="80"/>
  <c r="BU657" i="80"/>
  <c r="CD657" i="80"/>
  <c r="CK657" i="80"/>
  <c r="DK657" i="80"/>
  <c r="AT658" i="80"/>
  <c r="AX658" i="80"/>
  <c r="BN658" i="80"/>
  <c r="BZ658" i="80"/>
  <c r="CS658" i="80"/>
  <c r="AE659" i="80"/>
  <c r="BK659" i="80"/>
  <c r="BO659" i="80"/>
  <c r="BW659" i="80"/>
  <c r="CA659" i="80"/>
  <c r="BH660" i="80"/>
  <c r="BT660" i="80"/>
  <c r="EC660" i="80"/>
  <c r="AW661" i="80"/>
  <c r="BE661" i="80"/>
  <c r="BI661" i="80"/>
  <c r="BQ661" i="80"/>
  <c r="BU661" i="80"/>
  <c r="CD661" i="80"/>
  <c r="CK661" i="80"/>
  <c r="DK661" i="80"/>
  <c r="AT662" i="80"/>
  <c r="AX662" i="80"/>
  <c r="BN662" i="80"/>
  <c r="BZ662" i="80"/>
  <c r="CS662" i="80"/>
  <c r="AE663" i="80"/>
  <c r="BK663" i="80"/>
  <c r="BO663" i="80"/>
  <c r="BW663" i="80"/>
  <c r="CA663" i="80"/>
  <c r="BH664" i="80"/>
  <c r="BT664" i="80"/>
  <c r="EC664" i="80"/>
  <c r="AW665" i="80"/>
  <c r="BE665" i="80"/>
  <c r="BI665" i="80"/>
  <c r="BQ665" i="80"/>
  <c r="BU665" i="80"/>
  <c r="CD665" i="80"/>
  <c r="CK665" i="80"/>
  <c r="DK665" i="80"/>
  <c r="AT666" i="80"/>
  <c r="AX666" i="80"/>
  <c r="BN666" i="80"/>
  <c r="BZ666" i="80"/>
  <c r="AE667" i="80"/>
  <c r="BK667" i="80"/>
  <c r="BO667" i="80"/>
  <c r="BW667" i="80"/>
  <c r="CA667" i="80"/>
  <c r="BH668" i="80"/>
  <c r="BT668" i="80"/>
  <c r="EC668" i="80"/>
  <c r="AW669" i="80"/>
  <c r="BE669" i="80"/>
  <c r="BI669" i="80"/>
  <c r="BQ669" i="80"/>
  <c r="BU669" i="80"/>
  <c r="CD669" i="80"/>
  <c r="CK669" i="80"/>
  <c r="DK669" i="80"/>
  <c r="AT670" i="80"/>
  <c r="AX670" i="80"/>
  <c r="BN670" i="80"/>
  <c r="BZ670" i="80"/>
  <c r="AE671" i="80"/>
  <c r="BK671" i="80"/>
  <c r="BO671" i="80"/>
  <c r="BW671" i="80"/>
  <c r="CA671" i="80"/>
  <c r="BH672" i="80"/>
  <c r="BT672" i="80"/>
  <c r="EC672" i="80"/>
  <c r="AW673" i="80"/>
  <c r="BE673" i="80"/>
  <c r="BI673" i="80"/>
  <c r="BQ673" i="80"/>
  <c r="BU673" i="80"/>
  <c r="CD673" i="80"/>
  <c r="CK673" i="80"/>
  <c r="DK673" i="80"/>
  <c r="AT674" i="80"/>
  <c r="AX674" i="80"/>
  <c r="BN674" i="80"/>
  <c r="BZ674" i="80"/>
  <c r="CS674" i="80"/>
  <c r="AE675" i="80"/>
  <c r="BK675" i="80"/>
  <c r="BO675" i="80"/>
  <c r="BW675" i="80"/>
  <c r="CA675" i="80"/>
  <c r="BH676" i="80"/>
  <c r="BT676" i="80"/>
  <c r="EC676" i="80"/>
  <c r="AW677" i="80"/>
  <c r="BE677" i="80"/>
  <c r="BI677" i="80"/>
  <c r="BQ677" i="80"/>
  <c r="BU677" i="80"/>
  <c r="CD677" i="80"/>
  <c r="CK677" i="80"/>
  <c r="DK677" i="80"/>
  <c r="AT678" i="80"/>
  <c r="AX678" i="80"/>
  <c r="BN678" i="80"/>
  <c r="BZ678" i="80"/>
  <c r="CS678" i="80"/>
  <c r="AE679" i="80"/>
  <c r="BK679" i="80"/>
  <c r="BO679" i="80"/>
  <c r="BW679" i="80"/>
  <c r="CA679" i="80"/>
  <c r="BH680" i="80"/>
  <c r="BT680" i="80"/>
  <c r="EC680" i="80"/>
  <c r="AW681" i="80"/>
  <c r="BE681" i="80"/>
  <c r="BI681" i="80"/>
  <c r="BQ681" i="80"/>
  <c r="BU681" i="80"/>
  <c r="CD681" i="80"/>
  <c r="CK681" i="80"/>
  <c r="DK681" i="80"/>
  <c r="AT682" i="80"/>
  <c r="AX682" i="80"/>
  <c r="BN682" i="80"/>
  <c r="BZ682" i="80"/>
  <c r="CS682" i="80"/>
  <c r="AE683" i="80"/>
  <c r="BK683" i="80"/>
  <c r="BO683" i="80"/>
  <c r="BW683" i="80"/>
  <c r="CA683" i="80"/>
  <c r="BH684" i="80"/>
  <c r="BT684" i="80"/>
  <c r="EC684" i="80"/>
  <c r="AW685" i="80"/>
  <c r="BE685" i="80"/>
  <c r="BI685" i="80"/>
  <c r="BQ685" i="80"/>
  <c r="BU685" i="80"/>
  <c r="CD685" i="80"/>
  <c r="CK685" i="80"/>
  <c r="DK685" i="80"/>
  <c r="AT686" i="80"/>
  <c r="AX686" i="80"/>
  <c r="BN686" i="80"/>
  <c r="BZ686" i="80"/>
  <c r="CS686" i="80"/>
  <c r="AE687" i="80"/>
  <c r="BK687" i="80"/>
  <c r="BO687" i="80"/>
  <c r="BW687" i="80"/>
  <c r="CA687" i="80"/>
  <c r="BH688" i="80"/>
  <c r="BT688" i="80"/>
  <c r="EC688" i="80"/>
  <c r="AW689" i="80"/>
  <c r="BE689" i="80"/>
  <c r="BI689" i="80"/>
  <c r="BQ689" i="80"/>
  <c r="BU689" i="80"/>
  <c r="CD689" i="80"/>
  <c r="CK689" i="80"/>
  <c r="DK689" i="80"/>
  <c r="AU690" i="80"/>
  <c r="CK690" i="80"/>
  <c r="EE690" i="80"/>
  <c r="EC690" i="80"/>
  <c r="BG691" i="80"/>
  <c r="BC691" i="80"/>
  <c r="BI691" i="80"/>
  <c r="BE691" i="80"/>
  <c r="BL691" i="80"/>
  <c r="DP691" i="80"/>
  <c r="CM692" i="80"/>
  <c r="DN692" i="80"/>
  <c r="DL692" i="80"/>
  <c r="ED692" i="80"/>
  <c r="BU693" i="80"/>
  <c r="BQ693" i="80"/>
  <c r="BS693" i="80"/>
  <c r="BX693" i="80"/>
  <c r="DL693" i="80"/>
  <c r="ED693" i="80"/>
  <c r="EF693" i="80"/>
  <c r="AX694" i="80"/>
  <c r="AT694" i="80"/>
  <c r="AY694" i="80"/>
  <c r="CF694" i="80"/>
  <c r="CT694" i="80"/>
  <c r="EH694" i="80"/>
  <c r="BG695" i="80"/>
  <c r="BC695" i="80"/>
  <c r="BI695" i="80"/>
  <c r="BE695" i="80"/>
  <c r="BL695" i="80"/>
  <c r="DP695" i="80"/>
  <c r="CF696" i="80"/>
  <c r="CT696" i="80"/>
  <c r="BI697" i="80"/>
  <c r="BE697" i="80"/>
  <c r="BG697" i="80"/>
  <c r="BC697" i="80"/>
  <c r="BL697" i="80"/>
  <c r="CK698" i="80"/>
  <c r="EE698" i="80"/>
  <c r="EC698" i="80"/>
  <c r="BF699" i="80"/>
  <c r="BN699" i="80"/>
  <c r="CA699" i="80"/>
  <c r="BW699" i="80"/>
  <c r="BY699" i="80"/>
  <c r="DQ699" i="80"/>
  <c r="DP699" i="80"/>
  <c r="DO699" i="80"/>
  <c r="CL701" i="80"/>
  <c r="CQ701" i="80"/>
  <c r="CM701" i="80"/>
  <c r="EE701" i="80"/>
  <c r="ED701" i="80"/>
  <c r="EC701" i="80"/>
  <c r="EF701" i="80"/>
  <c r="DQ703" i="80"/>
  <c r="DP703" i="80"/>
  <c r="DO703" i="80"/>
  <c r="CS705" i="80"/>
  <c r="CX705" i="80"/>
  <c r="CT705" i="80"/>
  <c r="EE705" i="80"/>
  <c r="ED705" i="80"/>
  <c r="EC705" i="80"/>
  <c r="EF705" i="80"/>
  <c r="DQ707" i="80"/>
  <c r="DP707" i="80"/>
  <c r="DO707" i="80"/>
  <c r="CQ708" i="80"/>
  <c r="CM708" i="80"/>
  <c r="CL708" i="80"/>
  <c r="DM710" i="80"/>
  <c r="DL710" i="80"/>
  <c r="DK710" i="80"/>
  <c r="DN710" i="80"/>
  <c r="EC711" i="80"/>
  <c r="EF711" i="80"/>
  <c r="EE711" i="80"/>
  <c r="ED711" i="80"/>
  <c r="DM714" i="80"/>
  <c r="DL714" i="80"/>
  <c r="DK714" i="80"/>
  <c r="DN714" i="80"/>
  <c r="EC715" i="80"/>
  <c r="EF715" i="80"/>
  <c r="EE715" i="80"/>
  <c r="ED715" i="80"/>
  <c r="DM718" i="80"/>
  <c r="DL718" i="80"/>
  <c r="DK718" i="80"/>
  <c r="DN718" i="80"/>
  <c r="EC719" i="80"/>
  <c r="EF719" i="80"/>
  <c r="EE719" i="80"/>
  <c r="ED719" i="80"/>
  <c r="DM722" i="80"/>
  <c r="DL722" i="80"/>
  <c r="DK722" i="80"/>
  <c r="DN722" i="80"/>
  <c r="EC723" i="80"/>
  <c r="EF723" i="80"/>
  <c r="EE723" i="80"/>
  <c r="ED723" i="80"/>
  <c r="BC614" i="80"/>
  <c r="AO616" i="80"/>
  <c r="AP616" i="80" s="1"/>
  <c r="AW616" i="80"/>
  <c r="CD616" i="80"/>
  <c r="BC618" i="80"/>
  <c r="AO620" i="80"/>
  <c r="AP620" i="80" s="1"/>
  <c r="AW620" i="80"/>
  <c r="CD620" i="80"/>
  <c r="BC622" i="80"/>
  <c r="AO624" i="80"/>
  <c r="AP624" i="80" s="1"/>
  <c r="AW624" i="80"/>
  <c r="CD624" i="80"/>
  <c r="BC626" i="80"/>
  <c r="AO628" i="80"/>
  <c r="AP628" i="80" s="1"/>
  <c r="AW628" i="80"/>
  <c r="CD628" i="80"/>
  <c r="AT629" i="80"/>
  <c r="BC630" i="80"/>
  <c r="BK630" i="80"/>
  <c r="BW630" i="80"/>
  <c r="AO632" i="80"/>
  <c r="AP632" i="80" s="1"/>
  <c r="AW632" i="80"/>
  <c r="BE632" i="80"/>
  <c r="BQ632" i="80"/>
  <c r="CD632" i="80"/>
  <c r="AT633" i="80"/>
  <c r="BC634" i="80"/>
  <c r="BK634" i="80"/>
  <c r="BW634" i="80"/>
  <c r="AN635" i="80"/>
  <c r="AQ635" i="80" s="1"/>
  <c r="BX635" i="80"/>
  <c r="AW636" i="80"/>
  <c r="BE636" i="80"/>
  <c r="BQ636" i="80"/>
  <c r="CD636" i="80"/>
  <c r="AT637" i="80"/>
  <c r="AU638" i="80"/>
  <c r="BC638" i="80"/>
  <c r="BK638" i="80"/>
  <c r="BW638" i="80"/>
  <c r="AN639" i="80"/>
  <c r="AQ639" i="80" s="1"/>
  <c r="BX639" i="80"/>
  <c r="AO640" i="80"/>
  <c r="AP640" i="80" s="1"/>
  <c r="AW640" i="80"/>
  <c r="BE640" i="80"/>
  <c r="BQ640" i="80"/>
  <c r="CD640" i="80"/>
  <c r="AT641" i="80"/>
  <c r="AU642" i="80"/>
  <c r="BC642" i="80"/>
  <c r="BK642" i="80"/>
  <c r="BW642" i="80"/>
  <c r="AN643" i="80"/>
  <c r="AQ643" i="80" s="1"/>
  <c r="BX643" i="80"/>
  <c r="AO644" i="80"/>
  <c r="AP644" i="80" s="1"/>
  <c r="AW644" i="80"/>
  <c r="BE644" i="80"/>
  <c r="BQ644" i="80"/>
  <c r="CD644" i="80"/>
  <c r="AT645" i="80"/>
  <c r="AU646" i="80"/>
  <c r="BC646" i="80"/>
  <c r="BK646" i="80"/>
  <c r="BW646" i="80"/>
  <c r="AN647" i="80"/>
  <c r="AQ647" i="80" s="1"/>
  <c r="BX647" i="80"/>
  <c r="AO648" i="80"/>
  <c r="AP648" i="80" s="1"/>
  <c r="AW648" i="80"/>
  <c r="BE648" i="80"/>
  <c r="BQ648" i="80"/>
  <c r="CD648" i="80"/>
  <c r="AT649" i="80"/>
  <c r="AU650" i="80"/>
  <c r="BC650" i="80"/>
  <c r="BK650" i="80"/>
  <c r="BW650" i="80"/>
  <c r="AN651" i="80"/>
  <c r="AQ651" i="80" s="1"/>
  <c r="BX651" i="80"/>
  <c r="AO652" i="80"/>
  <c r="AP652" i="80" s="1"/>
  <c r="AW652" i="80"/>
  <c r="BE652" i="80"/>
  <c r="BQ652" i="80"/>
  <c r="CD652" i="80"/>
  <c r="AT653" i="80"/>
  <c r="AU654" i="80"/>
  <c r="BC654" i="80"/>
  <c r="BK654" i="80"/>
  <c r="BW654" i="80"/>
  <c r="AN655" i="80"/>
  <c r="AQ655" i="80" s="1"/>
  <c r="BX655" i="80"/>
  <c r="AW656" i="80"/>
  <c r="BE656" i="80"/>
  <c r="BQ656" i="80"/>
  <c r="CD656" i="80"/>
  <c r="AT657" i="80"/>
  <c r="AU658" i="80"/>
  <c r="BC658" i="80"/>
  <c r="BK658" i="80"/>
  <c r="BW658" i="80"/>
  <c r="AN659" i="80"/>
  <c r="AQ659" i="80" s="1"/>
  <c r="BX659" i="80"/>
  <c r="AO660" i="80"/>
  <c r="AP660" i="80" s="1"/>
  <c r="AW660" i="80"/>
  <c r="BE660" i="80"/>
  <c r="BQ660" i="80"/>
  <c r="CD660" i="80"/>
  <c r="AT661" i="80"/>
  <c r="AU662" i="80"/>
  <c r="BC662" i="80"/>
  <c r="BK662" i="80"/>
  <c r="BW662" i="80"/>
  <c r="AN663" i="80"/>
  <c r="AQ663" i="80" s="1"/>
  <c r="BX663" i="80"/>
  <c r="AO664" i="80"/>
  <c r="AP664" i="80" s="1"/>
  <c r="AW664" i="80"/>
  <c r="BE664" i="80"/>
  <c r="BQ664" i="80"/>
  <c r="CD664" i="80"/>
  <c r="AT665" i="80"/>
  <c r="AU666" i="80"/>
  <c r="BC666" i="80"/>
  <c r="BK666" i="80"/>
  <c r="BW666" i="80"/>
  <c r="AN667" i="80"/>
  <c r="AQ667" i="80" s="1"/>
  <c r="BX667" i="80"/>
  <c r="AO668" i="80"/>
  <c r="AP668" i="80" s="1"/>
  <c r="AW668" i="80"/>
  <c r="BE668" i="80"/>
  <c r="BQ668" i="80"/>
  <c r="CD668" i="80"/>
  <c r="AT669" i="80"/>
  <c r="AU670" i="80"/>
  <c r="BC670" i="80"/>
  <c r="BK670" i="80"/>
  <c r="BW670" i="80"/>
  <c r="AN671" i="80"/>
  <c r="AQ671" i="80" s="1"/>
  <c r="BX671" i="80"/>
  <c r="AO672" i="80"/>
  <c r="AP672" i="80" s="1"/>
  <c r="AW672" i="80"/>
  <c r="BE672" i="80"/>
  <c r="BQ672" i="80"/>
  <c r="CD672" i="80"/>
  <c r="AT673" i="80"/>
  <c r="AU674" i="80"/>
  <c r="BC674" i="80"/>
  <c r="BK674" i="80"/>
  <c r="BW674" i="80"/>
  <c r="AN675" i="80"/>
  <c r="AQ675" i="80" s="1"/>
  <c r="BX675" i="80"/>
  <c r="AO676" i="80"/>
  <c r="AP676" i="80" s="1"/>
  <c r="AW676" i="80"/>
  <c r="BE676" i="80"/>
  <c r="BQ676" i="80"/>
  <c r="CD676" i="80"/>
  <c r="AT677" i="80"/>
  <c r="AU678" i="80"/>
  <c r="BC678" i="80"/>
  <c r="BK678" i="80"/>
  <c r="BW678" i="80"/>
  <c r="AN679" i="80"/>
  <c r="AQ679" i="80" s="1"/>
  <c r="BX679" i="80"/>
  <c r="AO680" i="80"/>
  <c r="AP680" i="80" s="1"/>
  <c r="AW680" i="80"/>
  <c r="BE680" i="80"/>
  <c r="BQ680" i="80"/>
  <c r="CD680" i="80"/>
  <c r="AT681" i="80"/>
  <c r="AU682" i="80"/>
  <c r="BC682" i="80"/>
  <c r="BK682" i="80"/>
  <c r="BW682" i="80"/>
  <c r="AN683" i="80"/>
  <c r="AQ683" i="80" s="1"/>
  <c r="BX683" i="80"/>
  <c r="AW684" i="80"/>
  <c r="BE684" i="80"/>
  <c r="BQ684" i="80"/>
  <c r="CD684" i="80"/>
  <c r="AT685" i="80"/>
  <c r="AU686" i="80"/>
  <c r="BC686" i="80"/>
  <c r="BK686" i="80"/>
  <c r="BW686" i="80"/>
  <c r="AN687" i="80"/>
  <c r="AQ687" i="80" s="1"/>
  <c r="BX687" i="80"/>
  <c r="AO688" i="80"/>
  <c r="AP688" i="80" s="1"/>
  <c r="AW688" i="80"/>
  <c r="BE688" i="80"/>
  <c r="BQ688" i="80"/>
  <c r="CD688" i="80"/>
  <c r="AT689" i="80"/>
  <c r="DL690" i="80"/>
  <c r="DN690" i="80"/>
  <c r="ED690" i="80"/>
  <c r="BF691" i="80"/>
  <c r="BN691" i="80"/>
  <c r="CA691" i="80"/>
  <c r="BW691" i="80"/>
  <c r="BY691" i="80"/>
  <c r="DM691" i="80"/>
  <c r="DK691" i="80"/>
  <c r="AW692" i="80"/>
  <c r="CD692" i="80"/>
  <c r="CX692" i="80"/>
  <c r="CS692" i="80"/>
  <c r="DK692" i="80"/>
  <c r="EF692" i="80"/>
  <c r="CR693" i="80"/>
  <c r="CD693" i="80"/>
  <c r="AO693" i="80"/>
  <c r="AP693" i="80" s="1"/>
  <c r="AE693" i="80"/>
  <c r="AN693" i="80"/>
  <c r="AQ693" i="80" s="1"/>
  <c r="BM693" i="80"/>
  <c r="BO693" i="80"/>
  <c r="BK693" i="80"/>
  <c r="BR693" i="80"/>
  <c r="BZ693" i="80"/>
  <c r="CL693" i="80"/>
  <c r="DN693" i="80"/>
  <c r="EC693" i="80"/>
  <c r="AU694" i="80"/>
  <c r="CK694" i="80"/>
  <c r="EE694" i="80"/>
  <c r="EC694" i="80"/>
  <c r="BF695" i="80"/>
  <c r="BN695" i="80"/>
  <c r="CA695" i="80"/>
  <c r="BW695" i="80"/>
  <c r="BY695" i="80"/>
  <c r="DM695" i="80"/>
  <c r="DK695" i="80"/>
  <c r="CK696" i="80"/>
  <c r="EC696" i="80"/>
  <c r="EE696" i="80"/>
  <c r="BF697" i="80"/>
  <c r="BN697" i="80"/>
  <c r="BY697" i="80"/>
  <c r="CA697" i="80"/>
  <c r="BW697" i="80"/>
  <c r="DK697" i="80"/>
  <c r="DM697" i="80"/>
  <c r="AW698" i="80"/>
  <c r="DL698" i="80"/>
  <c r="DN698" i="80"/>
  <c r="ED698" i="80"/>
  <c r="AZ699" i="80"/>
  <c r="BA699" i="80" s="1"/>
  <c r="BB699" i="80" s="1"/>
  <c r="BH699" i="80"/>
  <c r="BS699" i="80"/>
  <c r="BU699" i="80"/>
  <c r="BQ699" i="80"/>
  <c r="BX699" i="80"/>
  <c r="DK700" i="80"/>
  <c r="DN700" i="80"/>
  <c r="DM700" i="80"/>
  <c r="DL700" i="80"/>
  <c r="EI702" i="80"/>
  <c r="EH702" i="80"/>
  <c r="EG702" i="80"/>
  <c r="DK704" i="80"/>
  <c r="DN704" i="80"/>
  <c r="DM704" i="80"/>
  <c r="DL704" i="80"/>
  <c r="CM705" i="80"/>
  <c r="EI706" i="80"/>
  <c r="EH706" i="80"/>
  <c r="EG706" i="80"/>
  <c r="DK726" i="80"/>
  <c r="DN726" i="80"/>
  <c r="DM726" i="80"/>
  <c r="DL726" i="80"/>
  <c r="AN690" i="80"/>
  <c r="AQ690" i="80" s="1"/>
  <c r="BH690" i="80"/>
  <c r="BL690" i="80"/>
  <c r="BT690" i="80"/>
  <c r="BX690" i="80"/>
  <c r="CB690" i="80"/>
  <c r="AW691" i="80"/>
  <c r="CK691" i="80"/>
  <c r="BF692" i="80"/>
  <c r="BN692" i="80"/>
  <c r="BR692" i="80"/>
  <c r="BZ692" i="80"/>
  <c r="AU693" i="80"/>
  <c r="AY693" i="80"/>
  <c r="BH694" i="80"/>
  <c r="BL694" i="80"/>
  <c r="BT694" i="80"/>
  <c r="BX694" i="80"/>
  <c r="CB694" i="80"/>
  <c r="AW695" i="80"/>
  <c r="CK695" i="80"/>
  <c r="BF696" i="80"/>
  <c r="BR696" i="80"/>
  <c r="BZ696" i="80"/>
  <c r="AU697" i="80"/>
  <c r="AY697" i="80"/>
  <c r="BH698" i="80"/>
  <c r="BT698" i="80"/>
  <c r="BX698" i="80"/>
  <c r="CB698" i="80"/>
  <c r="AW699" i="80"/>
  <c r="CK699" i="80"/>
  <c r="DK699" i="80"/>
  <c r="AT700" i="80"/>
  <c r="AX700" i="80"/>
  <c r="BF700" i="80"/>
  <c r="BN700" i="80"/>
  <c r="BR700" i="80"/>
  <c r="BZ700" i="80"/>
  <c r="CS700" i="80"/>
  <c r="EE700" i="80"/>
  <c r="AE701" i="80"/>
  <c r="AU701" i="80"/>
  <c r="AY701" i="80"/>
  <c r="BC701" i="80"/>
  <c r="BG701" i="80"/>
  <c r="BK701" i="80"/>
  <c r="BO701" i="80"/>
  <c r="BS701" i="80"/>
  <c r="BW701" i="80"/>
  <c r="CA701" i="80"/>
  <c r="DM701" i="80"/>
  <c r="AN702" i="80"/>
  <c r="AQ702" i="80" s="1"/>
  <c r="BH702" i="80"/>
  <c r="BL702" i="80"/>
  <c r="BT702" i="80"/>
  <c r="BX702" i="80"/>
  <c r="CB702" i="80"/>
  <c r="CX702" i="80"/>
  <c r="EC702" i="80"/>
  <c r="AO703" i="80"/>
  <c r="AP703" i="80" s="1"/>
  <c r="AW703" i="80"/>
  <c r="BE703" i="80"/>
  <c r="BI703" i="80"/>
  <c r="BM703" i="80"/>
  <c r="BQ703" i="80"/>
  <c r="BU703" i="80"/>
  <c r="BY703" i="80"/>
  <c r="CD703" i="80"/>
  <c r="CK703" i="80"/>
  <c r="CR703" i="80"/>
  <c r="DK703" i="80"/>
  <c r="AT704" i="80"/>
  <c r="AX704" i="80"/>
  <c r="BF704" i="80"/>
  <c r="BR704" i="80"/>
  <c r="BZ704" i="80"/>
  <c r="CS704" i="80"/>
  <c r="EE704" i="80"/>
  <c r="AE705" i="80"/>
  <c r="AU705" i="80"/>
  <c r="AY705" i="80"/>
  <c r="BC705" i="80"/>
  <c r="BG705" i="80"/>
  <c r="BK705" i="80"/>
  <c r="BO705" i="80"/>
  <c r="BS705" i="80"/>
  <c r="BW705" i="80"/>
  <c r="CA705" i="80"/>
  <c r="DM705" i="80"/>
  <c r="AN706" i="80"/>
  <c r="AQ706" i="80" s="1"/>
  <c r="BH706" i="80"/>
  <c r="BL706" i="80"/>
  <c r="BT706" i="80"/>
  <c r="BX706" i="80"/>
  <c r="CB706" i="80"/>
  <c r="CX706" i="80"/>
  <c r="EC706" i="80"/>
  <c r="AO707" i="80"/>
  <c r="AP707" i="80" s="1"/>
  <c r="AW707" i="80"/>
  <c r="BE707" i="80"/>
  <c r="BI707" i="80"/>
  <c r="BM707" i="80"/>
  <c r="BQ707" i="80"/>
  <c r="BU707" i="80"/>
  <c r="BY707" i="80"/>
  <c r="CD707" i="80"/>
  <c r="CK707" i="80"/>
  <c r="CR707" i="80"/>
  <c r="DK707" i="80"/>
  <c r="AT708" i="80"/>
  <c r="AX708" i="80"/>
  <c r="BN708" i="80"/>
  <c r="BZ708" i="80"/>
  <c r="CS708" i="80"/>
  <c r="EE708" i="80"/>
  <c r="AE709" i="80"/>
  <c r="AU709" i="80"/>
  <c r="AY709" i="80"/>
  <c r="BC709" i="80"/>
  <c r="BG709" i="80"/>
  <c r="BK709" i="80"/>
  <c r="BO709" i="80"/>
  <c r="BS709" i="80"/>
  <c r="BW709" i="80"/>
  <c r="CA709" i="80"/>
  <c r="DM709" i="80"/>
  <c r="AN710" i="80"/>
  <c r="AQ710" i="80" s="1"/>
  <c r="BH710" i="80"/>
  <c r="BL710" i="80"/>
  <c r="BT710" i="80"/>
  <c r="BX710" i="80"/>
  <c r="CB710" i="80"/>
  <c r="CX710" i="80"/>
  <c r="EC710" i="80"/>
  <c r="AO711" i="80"/>
  <c r="AP711" i="80" s="1"/>
  <c r="AW711" i="80"/>
  <c r="BE711" i="80"/>
  <c r="BI711" i="80"/>
  <c r="BM711" i="80"/>
  <c r="BQ711" i="80"/>
  <c r="BU711" i="80"/>
  <c r="BY711" i="80"/>
  <c r="CD711" i="80"/>
  <c r="CK711" i="80"/>
  <c r="CR711" i="80"/>
  <c r="DK711" i="80"/>
  <c r="AT712" i="80"/>
  <c r="AX712" i="80"/>
  <c r="BF712" i="80"/>
  <c r="BN712" i="80"/>
  <c r="BR712" i="80"/>
  <c r="BZ712" i="80"/>
  <c r="CS712" i="80"/>
  <c r="EE712" i="80"/>
  <c r="AE713" i="80"/>
  <c r="AU713" i="80"/>
  <c r="AY713" i="80"/>
  <c r="BC713" i="80"/>
  <c r="BG713" i="80"/>
  <c r="BK713" i="80"/>
  <c r="BO713" i="80"/>
  <c r="BS713" i="80"/>
  <c r="BW713" i="80"/>
  <c r="CA713" i="80"/>
  <c r="DM713" i="80"/>
  <c r="BH714" i="80"/>
  <c r="BT714" i="80"/>
  <c r="CB714" i="80"/>
  <c r="CX714" i="80"/>
  <c r="EC714" i="80"/>
  <c r="AO715" i="80"/>
  <c r="AP715" i="80" s="1"/>
  <c r="AW715" i="80"/>
  <c r="BE715" i="80"/>
  <c r="BI715" i="80"/>
  <c r="BM715" i="80"/>
  <c r="BQ715" i="80"/>
  <c r="BU715" i="80"/>
  <c r="BY715" i="80"/>
  <c r="CD715" i="80"/>
  <c r="CK715" i="80"/>
  <c r="CR715" i="80"/>
  <c r="DK715" i="80"/>
  <c r="AT716" i="80"/>
  <c r="AX716" i="80"/>
  <c r="BF716" i="80"/>
  <c r="BN716" i="80"/>
  <c r="BR716" i="80"/>
  <c r="BZ716" i="80"/>
  <c r="CS716" i="80"/>
  <c r="EE716" i="80"/>
  <c r="AE717" i="80"/>
  <c r="AU717" i="80"/>
  <c r="AY717" i="80"/>
  <c r="BC717" i="80"/>
  <c r="BG717" i="80"/>
  <c r="BK717" i="80"/>
  <c r="BO717" i="80"/>
  <c r="BS717" i="80"/>
  <c r="BW717" i="80"/>
  <c r="CA717" i="80"/>
  <c r="DM717" i="80"/>
  <c r="BH718" i="80"/>
  <c r="BT718" i="80"/>
  <c r="CB718" i="80"/>
  <c r="EC718" i="80"/>
  <c r="AO719" i="80"/>
  <c r="AP719" i="80" s="1"/>
  <c r="AW719" i="80"/>
  <c r="BE719" i="80"/>
  <c r="BI719" i="80"/>
  <c r="BM719" i="80"/>
  <c r="BQ719" i="80"/>
  <c r="BU719" i="80"/>
  <c r="BY719" i="80"/>
  <c r="CD719" i="80"/>
  <c r="CK719" i="80"/>
  <c r="CR719" i="80"/>
  <c r="DK719" i="80"/>
  <c r="AT720" i="80"/>
  <c r="AX720" i="80"/>
  <c r="BF720" i="80"/>
  <c r="BN720" i="80"/>
  <c r="BR720" i="80"/>
  <c r="BZ720" i="80"/>
  <c r="CS720" i="80"/>
  <c r="EE720" i="80"/>
  <c r="AE721" i="80"/>
  <c r="AU721" i="80"/>
  <c r="AY721" i="80"/>
  <c r="BC721" i="80"/>
  <c r="BG721" i="80"/>
  <c r="BK721" i="80"/>
  <c r="BO721" i="80"/>
  <c r="BS721" i="80"/>
  <c r="BW721" i="80"/>
  <c r="CA721" i="80"/>
  <c r="DM721" i="80"/>
  <c r="AN722" i="80"/>
  <c r="AQ722" i="80" s="1"/>
  <c r="BH722" i="80"/>
  <c r="BL722" i="80"/>
  <c r="BT722" i="80"/>
  <c r="BX722" i="80"/>
  <c r="CB722" i="80"/>
  <c r="CX722" i="80"/>
  <c r="EC722" i="80"/>
  <c r="AO723" i="80"/>
  <c r="AP723" i="80" s="1"/>
  <c r="AW723" i="80"/>
  <c r="BE723" i="80"/>
  <c r="BI723" i="80"/>
  <c r="BM723" i="80"/>
  <c r="BQ723" i="80"/>
  <c r="BU723" i="80"/>
  <c r="BY723" i="80"/>
  <c r="CD723" i="80"/>
  <c r="CK723" i="80"/>
  <c r="CR723" i="80"/>
  <c r="DK723" i="80"/>
  <c r="AT724" i="80"/>
  <c r="AX724" i="80"/>
  <c r="BF724" i="80"/>
  <c r="BN724" i="80"/>
  <c r="BR724" i="80"/>
  <c r="BZ724" i="80"/>
  <c r="CS724" i="80"/>
  <c r="EE724" i="80"/>
  <c r="AE725" i="80"/>
  <c r="AU725" i="80"/>
  <c r="AY725" i="80"/>
  <c r="BC725" i="80"/>
  <c r="BG725" i="80"/>
  <c r="BK725" i="80"/>
  <c r="BO725" i="80"/>
  <c r="BS725" i="80"/>
  <c r="BW725" i="80"/>
  <c r="CA725" i="80"/>
  <c r="DM725" i="80"/>
  <c r="BH726" i="80"/>
  <c r="BT726" i="80"/>
  <c r="CX726" i="80"/>
  <c r="EC726" i="80"/>
  <c r="AU727" i="80"/>
  <c r="BA727" i="80"/>
  <c r="BB727" i="80" s="1"/>
  <c r="BI728" i="80"/>
  <c r="BE728" i="80"/>
  <c r="BG728" i="80"/>
  <c r="BC728" i="80"/>
  <c r="BL728" i="80"/>
  <c r="AW729" i="80"/>
  <c r="CS729" i="80"/>
  <c r="CX729" i="80"/>
  <c r="DK729" i="80"/>
  <c r="EI729" i="80"/>
  <c r="EG729" i="80"/>
  <c r="AE730" i="80"/>
  <c r="CR730" i="80"/>
  <c r="CD730" i="80"/>
  <c r="AO730" i="80"/>
  <c r="AP730" i="80" s="1"/>
  <c r="AN730" i="80"/>
  <c r="AQ730" i="80" s="1"/>
  <c r="BO730" i="80"/>
  <c r="BK730" i="80"/>
  <c r="BM730" i="80"/>
  <c r="BR730" i="80"/>
  <c r="EC730" i="80"/>
  <c r="AU731" i="80"/>
  <c r="BA731" i="80"/>
  <c r="BB731" i="80" s="1"/>
  <c r="CK731" i="80"/>
  <c r="EC731" i="80"/>
  <c r="EE731" i="80"/>
  <c r="BF732" i="80"/>
  <c r="BY732" i="80"/>
  <c r="CA732" i="80"/>
  <c r="BW732" i="80"/>
  <c r="DK732" i="80"/>
  <c r="DM732" i="80"/>
  <c r="AX733" i="80"/>
  <c r="AT733" i="80"/>
  <c r="AY733" i="80"/>
  <c r="DL733" i="80"/>
  <c r="DN733" i="80"/>
  <c r="BG734" i="80"/>
  <c r="BC734" i="80"/>
  <c r="BI734" i="80"/>
  <c r="BE734" i="80"/>
  <c r="CQ734" i="80"/>
  <c r="DK735" i="80"/>
  <c r="DN735" i="80"/>
  <c r="DL735" i="80"/>
  <c r="BF736" i="80"/>
  <c r="BI736" i="80"/>
  <c r="BE736" i="80"/>
  <c r="BG736" i="80"/>
  <c r="BC736" i="80"/>
  <c r="BR736" i="80"/>
  <c r="BU736" i="80"/>
  <c r="BQ736" i="80"/>
  <c r="BS736" i="80"/>
  <c r="DM737" i="80"/>
  <c r="DL737" i="80"/>
  <c r="DK737" i="80"/>
  <c r="DN737" i="80"/>
  <c r="EC738" i="80"/>
  <c r="EF738" i="80"/>
  <c r="EE738" i="80"/>
  <c r="ED738" i="80"/>
  <c r="CL739" i="80"/>
  <c r="DM741" i="80"/>
  <c r="DL741" i="80"/>
  <c r="DK741" i="80"/>
  <c r="DN741" i="80"/>
  <c r="DQ742" i="80"/>
  <c r="DP742" i="80"/>
  <c r="DO742" i="80"/>
  <c r="DM745" i="80"/>
  <c r="DL745" i="80"/>
  <c r="DK745" i="80"/>
  <c r="DN745" i="80"/>
  <c r="DQ746" i="80"/>
  <c r="DM749" i="80"/>
  <c r="DL749" i="80"/>
  <c r="DK749" i="80"/>
  <c r="DN749" i="80"/>
  <c r="DQ750" i="80"/>
  <c r="DP750" i="80"/>
  <c r="DO750" i="80"/>
  <c r="CL755" i="80"/>
  <c r="DK755" i="80"/>
  <c r="DN755" i="80"/>
  <c r="DM755" i="80"/>
  <c r="DL755" i="80"/>
  <c r="CL756" i="80"/>
  <c r="CQ756" i="80"/>
  <c r="CM756" i="80"/>
  <c r="EE756" i="80"/>
  <c r="ED756" i="80"/>
  <c r="EC756" i="80"/>
  <c r="EF756" i="80"/>
  <c r="CQ759" i="80"/>
  <c r="CM759" i="80"/>
  <c r="CL759" i="80"/>
  <c r="DK759" i="80"/>
  <c r="DN759" i="80"/>
  <c r="DM759" i="80"/>
  <c r="DL759" i="80"/>
  <c r="CL760" i="80"/>
  <c r="CQ760" i="80"/>
  <c r="CM760" i="80"/>
  <c r="EE760" i="80"/>
  <c r="ED760" i="80"/>
  <c r="EC760" i="80"/>
  <c r="EF760" i="80"/>
  <c r="CL765" i="80"/>
  <c r="CM765" i="80"/>
  <c r="CQ765" i="80"/>
  <c r="CM766" i="80"/>
  <c r="CQ766" i="80"/>
  <c r="CL766" i="80"/>
  <c r="EC767" i="80"/>
  <c r="ED767" i="80"/>
  <c r="EF767" i="80"/>
  <c r="EE767" i="80"/>
  <c r="DL699" i="80"/>
  <c r="AY700" i="80"/>
  <c r="EF700" i="80"/>
  <c r="AN701" i="80"/>
  <c r="AQ701" i="80" s="1"/>
  <c r="AZ701" i="80"/>
  <c r="BA701" i="80" s="1"/>
  <c r="BB701" i="80" s="1"/>
  <c r="BH701" i="80"/>
  <c r="BL701" i="80"/>
  <c r="BT701" i="80"/>
  <c r="BX701" i="80"/>
  <c r="CB701" i="80"/>
  <c r="DN701" i="80"/>
  <c r="AW702" i="80"/>
  <c r="CD702" i="80"/>
  <c r="CK702" i="80"/>
  <c r="ED702" i="80"/>
  <c r="BF703" i="80"/>
  <c r="BN703" i="80"/>
  <c r="BR703" i="80"/>
  <c r="BZ703" i="80"/>
  <c r="DL703" i="80"/>
  <c r="AU704" i="80"/>
  <c r="AY704" i="80"/>
  <c r="CT704" i="80"/>
  <c r="EF704" i="80"/>
  <c r="AN705" i="80"/>
  <c r="AQ705" i="80" s="1"/>
  <c r="AZ705" i="80"/>
  <c r="BA705" i="80" s="1"/>
  <c r="BB705" i="80" s="1"/>
  <c r="BH705" i="80"/>
  <c r="BL705" i="80"/>
  <c r="BT705" i="80"/>
  <c r="BX705" i="80"/>
  <c r="CB705" i="80"/>
  <c r="DN705" i="80"/>
  <c r="AW706" i="80"/>
  <c r="CD706" i="80"/>
  <c r="CK706" i="80"/>
  <c r="ED706" i="80"/>
  <c r="BF707" i="80"/>
  <c r="BN707" i="80"/>
  <c r="BR707" i="80"/>
  <c r="BZ707" i="80"/>
  <c r="DL707" i="80"/>
  <c r="AU708" i="80"/>
  <c r="AY708" i="80"/>
  <c r="CT708" i="80"/>
  <c r="EF708" i="80"/>
  <c r="AN709" i="80"/>
  <c r="AQ709" i="80" s="1"/>
  <c r="AZ709" i="80"/>
  <c r="BA709" i="80" s="1"/>
  <c r="BB709" i="80" s="1"/>
  <c r="BH709" i="80"/>
  <c r="BL709" i="80"/>
  <c r="BT709" i="80"/>
  <c r="BX709" i="80"/>
  <c r="CB709" i="80"/>
  <c r="DN709" i="80"/>
  <c r="AW710" i="80"/>
  <c r="CD710" i="80"/>
  <c r="CK710" i="80"/>
  <c r="ED710" i="80"/>
  <c r="BF711" i="80"/>
  <c r="BN711" i="80"/>
  <c r="BR711" i="80"/>
  <c r="BZ711" i="80"/>
  <c r="DL711" i="80"/>
  <c r="AU712" i="80"/>
  <c r="AY712" i="80"/>
  <c r="CT712" i="80"/>
  <c r="EF712" i="80"/>
  <c r="AN713" i="80"/>
  <c r="AQ713" i="80" s="1"/>
  <c r="AZ713" i="80"/>
  <c r="BA713" i="80" s="1"/>
  <c r="BB713" i="80" s="1"/>
  <c r="BH713" i="80"/>
  <c r="BL713" i="80"/>
  <c r="BT713" i="80"/>
  <c r="BX713" i="80"/>
  <c r="CB713" i="80"/>
  <c r="DN713" i="80"/>
  <c r="AW714" i="80"/>
  <c r="CD714" i="80"/>
  <c r="CK714" i="80"/>
  <c r="ED714" i="80"/>
  <c r="BF715" i="80"/>
  <c r="BN715" i="80"/>
  <c r="BR715" i="80"/>
  <c r="BZ715" i="80"/>
  <c r="DL715" i="80"/>
  <c r="AU716" i="80"/>
  <c r="AY716" i="80"/>
  <c r="CT716" i="80"/>
  <c r="EF716" i="80"/>
  <c r="AN717" i="80"/>
  <c r="AQ717" i="80" s="1"/>
  <c r="AZ717" i="80"/>
  <c r="BA717" i="80" s="1"/>
  <c r="BB717" i="80" s="1"/>
  <c r="BH717" i="80"/>
  <c r="BL717" i="80"/>
  <c r="BT717" i="80"/>
  <c r="BX717" i="80"/>
  <c r="CB717" i="80"/>
  <c r="DN717" i="80"/>
  <c r="AW718" i="80"/>
  <c r="CD718" i="80"/>
  <c r="CK718" i="80"/>
  <c r="ED718" i="80"/>
  <c r="BF719" i="80"/>
  <c r="BN719" i="80"/>
  <c r="BR719" i="80"/>
  <c r="BZ719" i="80"/>
  <c r="DL719" i="80"/>
  <c r="AU720" i="80"/>
  <c r="AY720" i="80"/>
  <c r="CT720" i="80"/>
  <c r="EF720" i="80"/>
  <c r="AN721" i="80"/>
  <c r="AQ721" i="80" s="1"/>
  <c r="AZ721" i="80"/>
  <c r="BA721" i="80" s="1"/>
  <c r="BB721" i="80" s="1"/>
  <c r="BH721" i="80"/>
  <c r="BL721" i="80"/>
  <c r="BT721" i="80"/>
  <c r="BX721" i="80"/>
  <c r="CB721" i="80"/>
  <c r="DN721" i="80"/>
  <c r="AW722" i="80"/>
  <c r="CD722" i="80"/>
  <c r="CK722" i="80"/>
  <c r="ED722" i="80"/>
  <c r="BF723" i="80"/>
  <c r="BN723" i="80"/>
  <c r="BR723" i="80"/>
  <c r="BZ723" i="80"/>
  <c r="DL723" i="80"/>
  <c r="AU724" i="80"/>
  <c r="AY724" i="80"/>
  <c r="CT724" i="80"/>
  <c r="EF724" i="80"/>
  <c r="AN725" i="80"/>
  <c r="AQ725" i="80" s="1"/>
  <c r="AZ725" i="80"/>
  <c r="BA725" i="80" s="1"/>
  <c r="BB725" i="80" s="1"/>
  <c r="BH725" i="80"/>
  <c r="BL725" i="80"/>
  <c r="BT725" i="80"/>
  <c r="BX725" i="80"/>
  <c r="CB725" i="80"/>
  <c r="DN725" i="80"/>
  <c r="AW726" i="80"/>
  <c r="CD726" i="80"/>
  <c r="CK726" i="80"/>
  <c r="CK727" i="80"/>
  <c r="EC727" i="80"/>
  <c r="EE727" i="80"/>
  <c r="BY728" i="80"/>
  <c r="CA728" i="80"/>
  <c r="BW728" i="80"/>
  <c r="DK728" i="80"/>
  <c r="DM728" i="80"/>
  <c r="AX729" i="80"/>
  <c r="AT729" i="80"/>
  <c r="AY729" i="80"/>
  <c r="BG730" i="80"/>
  <c r="BC730" i="80"/>
  <c r="BI730" i="80"/>
  <c r="BE730" i="80"/>
  <c r="DN731" i="80"/>
  <c r="DL731" i="80"/>
  <c r="BU732" i="80"/>
  <c r="BQ732" i="80"/>
  <c r="BS732" i="80"/>
  <c r="ED732" i="80"/>
  <c r="EF732" i="80"/>
  <c r="CS733" i="80"/>
  <c r="CX733" i="80"/>
  <c r="EI733" i="80"/>
  <c r="EG733" i="80"/>
  <c r="AE734" i="80"/>
  <c r="CR734" i="80"/>
  <c r="CD734" i="80"/>
  <c r="AO734" i="80"/>
  <c r="AP734" i="80" s="1"/>
  <c r="AN734" i="80"/>
  <c r="AQ734" i="80" s="1"/>
  <c r="CA734" i="80"/>
  <c r="BW734" i="80"/>
  <c r="BY734" i="80"/>
  <c r="DM734" i="80"/>
  <c r="DK734" i="80"/>
  <c r="ED735" i="80"/>
  <c r="EC735" i="80"/>
  <c r="EE735" i="80"/>
  <c r="CS736" i="80"/>
  <c r="CT736" i="80"/>
  <c r="EE736" i="80"/>
  <c r="ED736" i="80"/>
  <c r="EC736" i="80"/>
  <c r="EF736" i="80"/>
  <c r="DQ738" i="80"/>
  <c r="DP738" i="80"/>
  <c r="DO738" i="80"/>
  <c r="DK739" i="80"/>
  <c r="DN739" i="80"/>
  <c r="DM739" i="80"/>
  <c r="DL739" i="80"/>
  <c r="CL740" i="80"/>
  <c r="CQ740" i="80"/>
  <c r="CM740" i="80"/>
  <c r="EE740" i="80"/>
  <c r="ED740" i="80"/>
  <c r="EC740" i="80"/>
  <c r="EF740" i="80"/>
  <c r="CQ743" i="80"/>
  <c r="CM743" i="80"/>
  <c r="CL743" i="80"/>
  <c r="DK743" i="80"/>
  <c r="DN743" i="80"/>
  <c r="DM743" i="80"/>
  <c r="DL743" i="80"/>
  <c r="CL744" i="80"/>
  <c r="CQ744" i="80"/>
  <c r="CM744" i="80"/>
  <c r="EE744" i="80"/>
  <c r="ED744" i="80"/>
  <c r="EC744" i="80"/>
  <c r="EF744" i="80"/>
  <c r="CQ747" i="80"/>
  <c r="CM747" i="80"/>
  <c r="CL747" i="80"/>
  <c r="DK747" i="80"/>
  <c r="DN747" i="80"/>
  <c r="DM747" i="80"/>
  <c r="DL747" i="80"/>
  <c r="CL748" i="80"/>
  <c r="CQ748" i="80"/>
  <c r="CM748" i="80"/>
  <c r="EE748" i="80"/>
  <c r="ED748" i="80"/>
  <c r="EC748" i="80"/>
  <c r="EF748" i="80"/>
  <c r="DK751" i="80"/>
  <c r="DN751" i="80"/>
  <c r="DM751" i="80"/>
  <c r="DL751" i="80"/>
  <c r="CL752" i="80"/>
  <c r="CQ752" i="80"/>
  <c r="CM752" i="80"/>
  <c r="EE752" i="80"/>
  <c r="ED752" i="80"/>
  <c r="EC752" i="80"/>
  <c r="EF752" i="80"/>
  <c r="EC763" i="80"/>
  <c r="ED763" i="80"/>
  <c r="EF763" i="80"/>
  <c r="EE763" i="80"/>
  <c r="EH764" i="80"/>
  <c r="EI764" i="80"/>
  <c r="EG764" i="80"/>
  <c r="BX692" i="80"/>
  <c r="AW693" i="80"/>
  <c r="AU695" i="80"/>
  <c r="AW697" i="80"/>
  <c r="AU699" i="80"/>
  <c r="DM699" i="80"/>
  <c r="BX700" i="80"/>
  <c r="EC700" i="80"/>
  <c r="AO701" i="80"/>
  <c r="AP701" i="80" s="1"/>
  <c r="AW701" i="80"/>
  <c r="BE701" i="80"/>
  <c r="BI701" i="80"/>
  <c r="BM701" i="80"/>
  <c r="BQ701" i="80"/>
  <c r="BU701" i="80"/>
  <c r="BY701" i="80"/>
  <c r="CD701" i="80"/>
  <c r="DK701" i="80"/>
  <c r="AT702" i="80"/>
  <c r="EE702" i="80"/>
  <c r="AU703" i="80"/>
  <c r="BC703" i="80"/>
  <c r="BG703" i="80"/>
  <c r="BK703" i="80"/>
  <c r="BS703" i="80"/>
  <c r="BW703" i="80"/>
  <c r="DM703" i="80"/>
  <c r="AO705" i="80"/>
  <c r="AP705" i="80" s="1"/>
  <c r="AW705" i="80"/>
  <c r="BE705" i="80"/>
  <c r="BM705" i="80"/>
  <c r="BQ705" i="80"/>
  <c r="BY705" i="80"/>
  <c r="CD705" i="80"/>
  <c r="AT706" i="80"/>
  <c r="EE706" i="80"/>
  <c r="AU707" i="80"/>
  <c r="BC707" i="80"/>
  <c r="BG707" i="80"/>
  <c r="BK707" i="80"/>
  <c r="BS707" i="80"/>
  <c r="BW707" i="80"/>
  <c r="DM707" i="80"/>
  <c r="AN708" i="80"/>
  <c r="AQ708" i="80" s="1"/>
  <c r="BX708" i="80"/>
  <c r="AO709" i="80"/>
  <c r="AP709" i="80" s="1"/>
  <c r="AW709" i="80"/>
  <c r="BE709" i="80"/>
  <c r="BM709" i="80"/>
  <c r="BQ709" i="80"/>
  <c r="BY709" i="80"/>
  <c r="CD709" i="80"/>
  <c r="AT710" i="80"/>
  <c r="EE710" i="80"/>
  <c r="AU711" i="80"/>
  <c r="BC711" i="80"/>
  <c r="BG711" i="80"/>
  <c r="BK711" i="80"/>
  <c r="BS711" i="80"/>
  <c r="BW711" i="80"/>
  <c r="DM711" i="80"/>
  <c r="AN712" i="80"/>
  <c r="AQ712" i="80" s="1"/>
  <c r="BX712" i="80"/>
  <c r="AO713" i="80"/>
  <c r="AP713" i="80" s="1"/>
  <c r="AW713" i="80"/>
  <c r="BE713" i="80"/>
  <c r="BM713" i="80"/>
  <c r="BQ713" i="80"/>
  <c r="BY713" i="80"/>
  <c r="CD713" i="80"/>
  <c r="AT714" i="80"/>
  <c r="EE714" i="80"/>
  <c r="AU715" i="80"/>
  <c r="BC715" i="80"/>
  <c r="BG715" i="80"/>
  <c r="BK715" i="80"/>
  <c r="BS715" i="80"/>
  <c r="BW715" i="80"/>
  <c r="DM715" i="80"/>
  <c r="AN716" i="80"/>
  <c r="AQ716" i="80" s="1"/>
  <c r="BX716" i="80"/>
  <c r="AO717" i="80"/>
  <c r="AP717" i="80" s="1"/>
  <c r="AW717" i="80"/>
  <c r="BE717" i="80"/>
  <c r="BM717" i="80"/>
  <c r="BQ717" i="80"/>
  <c r="BY717" i="80"/>
  <c r="CD717" i="80"/>
  <c r="AT718" i="80"/>
  <c r="EE718" i="80"/>
  <c r="AU719" i="80"/>
  <c r="BC719" i="80"/>
  <c r="BG719" i="80"/>
  <c r="BK719" i="80"/>
  <c r="BS719" i="80"/>
  <c r="BW719" i="80"/>
  <c r="DM719" i="80"/>
  <c r="AN720" i="80"/>
  <c r="AQ720" i="80" s="1"/>
  <c r="BX720" i="80"/>
  <c r="AO721" i="80"/>
  <c r="AP721" i="80" s="1"/>
  <c r="AW721" i="80"/>
  <c r="BE721" i="80"/>
  <c r="BM721" i="80"/>
  <c r="BQ721" i="80"/>
  <c r="BY721" i="80"/>
  <c r="CD721" i="80"/>
  <c r="AT722" i="80"/>
  <c r="EE722" i="80"/>
  <c r="AU723" i="80"/>
  <c r="BC723" i="80"/>
  <c r="BG723" i="80"/>
  <c r="BK723" i="80"/>
  <c r="BS723" i="80"/>
  <c r="BW723" i="80"/>
  <c r="DM723" i="80"/>
  <c r="AN724" i="80"/>
  <c r="AQ724" i="80" s="1"/>
  <c r="BX724" i="80"/>
  <c r="AO725" i="80"/>
  <c r="AP725" i="80" s="1"/>
  <c r="AW725" i="80"/>
  <c r="BE725" i="80"/>
  <c r="BM725" i="80"/>
  <c r="BQ725" i="80"/>
  <c r="BY725" i="80"/>
  <c r="CD725" i="80"/>
  <c r="AT726" i="80"/>
  <c r="DN727" i="80"/>
  <c r="DL727" i="80"/>
  <c r="ED727" i="80"/>
  <c r="BH728" i="80"/>
  <c r="BU728" i="80"/>
  <c r="BQ728" i="80"/>
  <c r="BS728" i="80"/>
  <c r="BX728" i="80"/>
  <c r="DL728" i="80"/>
  <c r="ED728" i="80"/>
  <c r="EF728" i="80"/>
  <c r="AU729" i="80"/>
  <c r="CK729" i="80"/>
  <c r="EE729" i="80"/>
  <c r="EC729" i="80"/>
  <c r="BF730" i="80"/>
  <c r="BN730" i="80"/>
  <c r="CA730" i="80"/>
  <c r="BW730" i="80"/>
  <c r="BY730" i="80"/>
  <c r="DM730" i="80"/>
  <c r="DK730" i="80"/>
  <c r="AW731" i="80"/>
  <c r="CX731" i="80"/>
  <c r="CS731" i="80"/>
  <c r="DK731" i="80"/>
  <c r="EF731" i="80"/>
  <c r="CR732" i="80"/>
  <c r="CD732" i="80"/>
  <c r="AO732" i="80"/>
  <c r="AP732" i="80" s="1"/>
  <c r="AE732" i="80"/>
  <c r="AN732" i="80"/>
  <c r="AQ732" i="80" s="1"/>
  <c r="BM732" i="80"/>
  <c r="BO732" i="80"/>
  <c r="BK732" i="80"/>
  <c r="BR732" i="80"/>
  <c r="BZ732" i="80"/>
  <c r="CL732" i="80"/>
  <c r="DN732" i="80"/>
  <c r="EC732" i="80"/>
  <c r="CF733" i="80"/>
  <c r="CT733" i="80"/>
  <c r="DM733" i="80"/>
  <c r="EH733" i="80"/>
  <c r="AZ734" i="80"/>
  <c r="BA734" i="80" s="1"/>
  <c r="BB734" i="80" s="1"/>
  <c r="BH734" i="80"/>
  <c r="BS734" i="80"/>
  <c r="BU734" i="80"/>
  <c r="BQ734" i="80"/>
  <c r="BX734" i="80"/>
  <c r="DL734" i="80"/>
  <c r="EF734" i="80"/>
  <c r="ED734" i="80"/>
  <c r="CK735" i="80"/>
  <c r="CD735" i="80"/>
  <c r="BA735" i="80"/>
  <c r="BB735" i="80" s="1"/>
  <c r="AW735" i="80"/>
  <c r="AX735" i="80"/>
  <c r="AT735" i="80"/>
  <c r="EF735" i="80"/>
  <c r="DL736" i="80"/>
  <c r="DK736" i="80"/>
  <c r="DM736" i="80"/>
  <c r="EI753" i="80"/>
  <c r="EH753" i="80"/>
  <c r="EG753" i="80"/>
  <c r="EC754" i="80"/>
  <c r="EF754" i="80"/>
  <c r="EE754" i="80"/>
  <c r="ED754" i="80"/>
  <c r="CS756" i="80"/>
  <c r="CX756" i="80"/>
  <c r="CT756" i="80"/>
  <c r="EI757" i="80"/>
  <c r="EH757" i="80"/>
  <c r="EG757" i="80"/>
  <c r="EC758" i="80"/>
  <c r="EF758" i="80"/>
  <c r="EE758" i="80"/>
  <c r="ED758" i="80"/>
  <c r="CS760" i="80"/>
  <c r="CX760" i="80"/>
  <c r="CT760" i="80"/>
  <c r="EI761" i="80"/>
  <c r="EH761" i="80"/>
  <c r="EG761" i="80"/>
  <c r="EC762" i="80"/>
  <c r="EF762" i="80"/>
  <c r="EE762" i="80"/>
  <c r="ED762" i="80"/>
  <c r="DK764" i="80"/>
  <c r="DL764" i="80"/>
  <c r="DN764" i="80"/>
  <c r="DM764" i="80"/>
  <c r="AW700" i="80"/>
  <c r="CD700" i="80"/>
  <c r="AW704" i="80"/>
  <c r="CD704" i="80"/>
  <c r="AW708" i="80"/>
  <c r="CD708" i="80"/>
  <c r="AW712" i="80"/>
  <c r="CD712" i="80"/>
  <c r="AW716" i="80"/>
  <c r="CD716" i="80"/>
  <c r="AW720" i="80"/>
  <c r="CD720" i="80"/>
  <c r="AW724" i="80"/>
  <c r="CD724" i="80"/>
  <c r="EF726" i="80"/>
  <c r="ED726" i="80"/>
  <c r="AX727" i="80"/>
  <c r="AT727" i="80"/>
  <c r="AY727" i="80"/>
  <c r="CD727" i="80"/>
  <c r="CX727" i="80"/>
  <c r="CS727" i="80"/>
  <c r="EG727" i="80"/>
  <c r="EI727" i="80"/>
  <c r="CR728" i="80"/>
  <c r="CD728" i="80"/>
  <c r="AO728" i="80"/>
  <c r="AP728" i="80" s="1"/>
  <c r="AE728" i="80"/>
  <c r="AN728" i="80"/>
  <c r="AQ728" i="80" s="1"/>
  <c r="BM728" i="80"/>
  <c r="BO728" i="80"/>
  <c r="BK728" i="80"/>
  <c r="DO728" i="80"/>
  <c r="DQ728" i="80"/>
  <c r="DL729" i="80"/>
  <c r="DN729" i="80"/>
  <c r="BS730" i="80"/>
  <c r="BU730" i="80"/>
  <c r="BQ730" i="80"/>
  <c r="EF730" i="80"/>
  <c r="ED730" i="80"/>
  <c r="AX731" i="80"/>
  <c r="AT731" i="80"/>
  <c r="AY731" i="80"/>
  <c r="BI732" i="80"/>
  <c r="BE732" i="80"/>
  <c r="BG732" i="80"/>
  <c r="BC732" i="80"/>
  <c r="CL733" i="80"/>
  <c r="CQ733" i="80"/>
  <c r="EE733" i="80"/>
  <c r="EC733" i="80"/>
  <c r="BO734" i="80"/>
  <c r="BK734" i="80"/>
  <c r="BM734" i="80"/>
  <c r="BZ734" i="80"/>
  <c r="DN734" i="80"/>
  <c r="CX736" i="80"/>
  <c r="DP736" i="80"/>
  <c r="DO736" i="80"/>
  <c r="DQ736" i="80"/>
  <c r="EI737" i="80"/>
  <c r="EH737" i="80"/>
  <c r="EG737" i="80"/>
  <c r="CS740" i="80"/>
  <c r="CX740" i="80"/>
  <c r="CT740" i="80"/>
  <c r="EI741" i="80"/>
  <c r="EH741" i="80"/>
  <c r="EG741" i="80"/>
  <c r="EC742" i="80"/>
  <c r="EF742" i="80"/>
  <c r="EE742" i="80"/>
  <c r="ED742" i="80"/>
  <c r="EI745" i="80"/>
  <c r="EH745" i="80"/>
  <c r="EG745" i="80"/>
  <c r="EC746" i="80"/>
  <c r="EF746" i="80"/>
  <c r="EE746" i="80"/>
  <c r="ED746" i="80"/>
  <c r="CS748" i="80"/>
  <c r="CX748" i="80"/>
  <c r="CT748" i="80"/>
  <c r="EI749" i="80"/>
  <c r="EH749" i="80"/>
  <c r="EG749" i="80"/>
  <c r="EC750" i="80"/>
  <c r="EF750" i="80"/>
  <c r="EE750" i="80"/>
  <c r="ED750" i="80"/>
  <c r="CS752" i="80"/>
  <c r="DM753" i="80"/>
  <c r="DL753" i="80"/>
  <c r="DK753" i="80"/>
  <c r="DN753" i="80"/>
  <c r="DQ754" i="80"/>
  <c r="DP754" i="80"/>
  <c r="DO754" i="80"/>
  <c r="DM757" i="80"/>
  <c r="DL757" i="80"/>
  <c r="DK757" i="80"/>
  <c r="DN757" i="80"/>
  <c r="DQ758" i="80"/>
  <c r="DP758" i="80"/>
  <c r="DO758" i="80"/>
  <c r="DM761" i="80"/>
  <c r="DL761" i="80"/>
  <c r="DK761" i="80"/>
  <c r="DN761" i="80"/>
  <c r="BF727" i="80"/>
  <c r="BN727" i="80"/>
  <c r="BR727" i="80"/>
  <c r="BZ727" i="80"/>
  <c r="AU728" i="80"/>
  <c r="AY728" i="80"/>
  <c r="AN729" i="80"/>
  <c r="AQ729" i="80" s="1"/>
  <c r="BH729" i="80"/>
  <c r="BL729" i="80"/>
  <c r="BT729" i="80"/>
  <c r="BX729" i="80"/>
  <c r="CB729" i="80"/>
  <c r="AW730" i="80"/>
  <c r="CK730" i="80"/>
  <c r="BF731" i="80"/>
  <c r="BN731" i="80"/>
  <c r="BR731" i="80"/>
  <c r="BZ731" i="80"/>
  <c r="AU732" i="80"/>
  <c r="AY732" i="80"/>
  <c r="AN733" i="80"/>
  <c r="AQ733" i="80" s="1"/>
  <c r="BL733" i="80"/>
  <c r="BX733" i="80"/>
  <c r="CB733" i="80"/>
  <c r="AW734" i="80"/>
  <c r="BF735" i="80"/>
  <c r="BR735" i="80"/>
  <c r="CS735" i="80"/>
  <c r="AE736" i="80"/>
  <c r="AU736" i="80"/>
  <c r="AY736" i="80"/>
  <c r="BK736" i="80"/>
  <c r="BO736" i="80"/>
  <c r="BW736" i="80"/>
  <c r="CA736" i="80"/>
  <c r="AN737" i="80"/>
  <c r="AQ737" i="80" s="1"/>
  <c r="BH737" i="80"/>
  <c r="BL737" i="80"/>
  <c r="BT737" i="80"/>
  <c r="BX737" i="80"/>
  <c r="CB737" i="80"/>
  <c r="CX737" i="80"/>
  <c r="EC737" i="80"/>
  <c r="AO738" i="80"/>
  <c r="AP738" i="80" s="1"/>
  <c r="AW738" i="80"/>
  <c r="BE738" i="80"/>
  <c r="BI738" i="80"/>
  <c r="BM738" i="80"/>
  <c r="BQ738" i="80"/>
  <c r="BU738" i="80"/>
  <c r="BY738" i="80"/>
  <c r="CD738" i="80"/>
  <c r="CK738" i="80"/>
  <c r="CR738" i="80"/>
  <c r="DK738" i="80"/>
  <c r="AT739" i="80"/>
  <c r="AX739" i="80"/>
  <c r="BF739" i="80"/>
  <c r="BN739" i="80"/>
  <c r="BR739" i="80"/>
  <c r="BZ739" i="80"/>
  <c r="CS739" i="80"/>
  <c r="EE739" i="80"/>
  <c r="AE740" i="80"/>
  <c r="AU740" i="80"/>
  <c r="AY740" i="80"/>
  <c r="BC740" i="80"/>
  <c r="BG740" i="80"/>
  <c r="BK740" i="80"/>
  <c r="BO740" i="80"/>
  <c r="BS740" i="80"/>
  <c r="BW740" i="80"/>
  <c r="CA740" i="80"/>
  <c r="DM740" i="80"/>
  <c r="AN741" i="80"/>
  <c r="AQ741" i="80" s="1"/>
  <c r="BH741" i="80"/>
  <c r="BL741" i="80"/>
  <c r="BT741" i="80"/>
  <c r="BX741" i="80"/>
  <c r="CB741" i="80"/>
  <c r="CX741" i="80"/>
  <c r="EC741" i="80"/>
  <c r="AO742" i="80"/>
  <c r="AP742" i="80" s="1"/>
  <c r="AW742" i="80"/>
  <c r="BE742" i="80"/>
  <c r="BI742" i="80"/>
  <c r="BM742" i="80"/>
  <c r="BQ742" i="80"/>
  <c r="BU742" i="80"/>
  <c r="BY742" i="80"/>
  <c r="CD742" i="80"/>
  <c r="CK742" i="80"/>
  <c r="CR742" i="80"/>
  <c r="DK742" i="80"/>
  <c r="AT743" i="80"/>
  <c r="AX743" i="80"/>
  <c r="BF743" i="80"/>
  <c r="BN743" i="80"/>
  <c r="BR743" i="80"/>
  <c r="BZ743" i="80"/>
  <c r="EE743" i="80"/>
  <c r="AE744" i="80"/>
  <c r="AU744" i="80"/>
  <c r="AY744" i="80"/>
  <c r="BC744" i="80"/>
  <c r="BG744" i="80"/>
  <c r="BK744" i="80"/>
  <c r="BO744" i="80"/>
  <c r="BS744" i="80"/>
  <c r="BW744" i="80"/>
  <c r="CA744" i="80"/>
  <c r="DM744" i="80"/>
  <c r="AN745" i="80"/>
  <c r="AQ745" i="80" s="1"/>
  <c r="BH745" i="80"/>
  <c r="BL745" i="80"/>
  <c r="BT745" i="80"/>
  <c r="BX745" i="80"/>
  <c r="CB745" i="80"/>
  <c r="CX745" i="80"/>
  <c r="EC745" i="80"/>
  <c r="AO746" i="80"/>
  <c r="AP746" i="80" s="1"/>
  <c r="AW746" i="80"/>
  <c r="BE746" i="80"/>
  <c r="BI746" i="80"/>
  <c r="BM746" i="80"/>
  <c r="BQ746" i="80"/>
  <c r="BU746" i="80"/>
  <c r="BY746" i="80"/>
  <c r="CD746" i="80"/>
  <c r="CK746" i="80"/>
  <c r="CR746" i="80"/>
  <c r="DK746" i="80"/>
  <c r="AT747" i="80"/>
  <c r="AX747" i="80"/>
  <c r="BF747" i="80"/>
  <c r="BN747" i="80"/>
  <c r="BR747" i="80"/>
  <c r="BZ747" i="80"/>
  <c r="CS747" i="80"/>
  <c r="EE747" i="80"/>
  <c r="AE748" i="80"/>
  <c r="AU748" i="80"/>
  <c r="AY748" i="80"/>
  <c r="BC748" i="80"/>
  <c r="BG748" i="80"/>
  <c r="BK748" i="80"/>
  <c r="BO748" i="80"/>
  <c r="BS748" i="80"/>
  <c r="BW748" i="80"/>
  <c r="CA748" i="80"/>
  <c r="DM748" i="80"/>
  <c r="BH749" i="80"/>
  <c r="BT749" i="80"/>
  <c r="CB749" i="80"/>
  <c r="CX749" i="80"/>
  <c r="EC749" i="80"/>
  <c r="AO750" i="80"/>
  <c r="AP750" i="80" s="1"/>
  <c r="AW750" i="80"/>
  <c r="BE750" i="80"/>
  <c r="BI750" i="80"/>
  <c r="BM750" i="80"/>
  <c r="BQ750" i="80"/>
  <c r="BU750" i="80"/>
  <c r="BY750" i="80"/>
  <c r="CD750" i="80"/>
  <c r="CK750" i="80"/>
  <c r="CR750" i="80"/>
  <c r="DK750" i="80"/>
  <c r="AT751" i="80"/>
  <c r="AX751" i="80"/>
  <c r="BF751" i="80"/>
  <c r="BR751" i="80"/>
  <c r="BZ751" i="80"/>
  <c r="CS751" i="80"/>
  <c r="EE751" i="80"/>
  <c r="AE752" i="80"/>
  <c r="AU752" i="80"/>
  <c r="AY752" i="80"/>
  <c r="BC752" i="80"/>
  <c r="BG752" i="80"/>
  <c r="BK752" i="80"/>
  <c r="BO752" i="80"/>
  <c r="BS752" i="80"/>
  <c r="BW752" i="80"/>
  <c r="CA752" i="80"/>
  <c r="DM752" i="80"/>
  <c r="BH753" i="80"/>
  <c r="BT753" i="80"/>
  <c r="BX753" i="80"/>
  <c r="CB753" i="80"/>
  <c r="CX753" i="80"/>
  <c r="EC753" i="80"/>
  <c r="AO754" i="80"/>
  <c r="AP754" i="80" s="1"/>
  <c r="AW754" i="80"/>
  <c r="BE754" i="80"/>
  <c r="BI754" i="80"/>
  <c r="BM754" i="80"/>
  <c r="BQ754" i="80"/>
  <c r="BU754" i="80"/>
  <c r="BY754" i="80"/>
  <c r="CD754" i="80"/>
  <c r="CK754" i="80"/>
  <c r="CR754" i="80"/>
  <c r="DK754" i="80"/>
  <c r="AT755" i="80"/>
  <c r="AX755" i="80"/>
  <c r="BF755" i="80"/>
  <c r="BN755" i="80"/>
  <c r="BR755" i="80"/>
  <c r="BZ755" i="80"/>
  <c r="EE755" i="80"/>
  <c r="AE756" i="80"/>
  <c r="AU756" i="80"/>
  <c r="AY756" i="80"/>
  <c r="BC756" i="80"/>
  <c r="BG756" i="80"/>
  <c r="BK756" i="80"/>
  <c r="BO756" i="80"/>
  <c r="BS756" i="80"/>
  <c r="BW756" i="80"/>
  <c r="CA756" i="80"/>
  <c r="DM756" i="80"/>
  <c r="AN757" i="80"/>
  <c r="AQ757" i="80" s="1"/>
  <c r="BH757" i="80"/>
  <c r="BL757" i="80"/>
  <c r="BT757" i="80"/>
  <c r="BX757" i="80"/>
  <c r="CB757" i="80"/>
  <c r="CX757" i="80"/>
  <c r="EC757" i="80"/>
  <c r="AO758" i="80"/>
  <c r="AP758" i="80" s="1"/>
  <c r="AW758" i="80"/>
  <c r="BE758" i="80"/>
  <c r="BI758" i="80"/>
  <c r="BM758" i="80"/>
  <c r="BQ758" i="80"/>
  <c r="BU758" i="80"/>
  <c r="BY758" i="80"/>
  <c r="CD758" i="80"/>
  <c r="CK758" i="80"/>
  <c r="CR758" i="80"/>
  <c r="DK758" i="80"/>
  <c r="AT759" i="80"/>
  <c r="AX759" i="80"/>
  <c r="BF759" i="80"/>
  <c r="BN759" i="80"/>
  <c r="BR759" i="80"/>
  <c r="BZ759" i="80"/>
  <c r="CS759" i="80"/>
  <c r="EE759" i="80"/>
  <c r="AE760" i="80"/>
  <c r="AU760" i="80"/>
  <c r="AY760" i="80"/>
  <c r="BC760" i="80"/>
  <c r="BG760" i="80"/>
  <c r="BK760" i="80"/>
  <c r="BO760" i="80"/>
  <c r="BS760" i="80"/>
  <c r="BW760" i="80"/>
  <c r="CA760" i="80"/>
  <c r="DM760" i="80"/>
  <c r="AN761" i="80"/>
  <c r="AQ761" i="80" s="1"/>
  <c r="BH761" i="80"/>
  <c r="BL761" i="80"/>
  <c r="BT761" i="80"/>
  <c r="BX761" i="80"/>
  <c r="CB761" i="80"/>
  <c r="CX761" i="80"/>
  <c r="EC761" i="80"/>
  <c r="AO762" i="80"/>
  <c r="AP762" i="80" s="1"/>
  <c r="AW762" i="80"/>
  <c r="BE762" i="80"/>
  <c r="BI762" i="80"/>
  <c r="BM762" i="80"/>
  <c r="BQ762" i="80"/>
  <c r="BU762" i="80"/>
  <c r="BY762" i="80"/>
  <c r="CD762" i="80"/>
  <c r="CK762" i="80"/>
  <c r="CR762" i="80"/>
  <c r="DK762" i="80"/>
  <c r="CR763" i="80"/>
  <c r="CD763" i="80"/>
  <c r="AT763" i="80"/>
  <c r="AX763" i="80"/>
  <c r="BF763" i="80"/>
  <c r="BR763" i="80"/>
  <c r="CB763" i="80"/>
  <c r="BY763" i="80"/>
  <c r="CA763" i="80"/>
  <c r="CM763" i="80"/>
  <c r="BI764" i="80"/>
  <c r="BE764" i="80"/>
  <c r="BF764" i="80"/>
  <c r="BS764" i="80"/>
  <c r="CX764" i="80"/>
  <c r="BF765" i="80"/>
  <c r="BG765" i="80"/>
  <c r="BC765" i="80"/>
  <c r="AE766" i="80"/>
  <c r="AZ766" i="80"/>
  <c r="BA766" i="80" s="1"/>
  <c r="BB766" i="80" s="1"/>
  <c r="AN766" i="80"/>
  <c r="AQ766" i="80" s="1"/>
  <c r="AO766" i="80"/>
  <c r="AP766" i="80" s="1"/>
  <c r="AT766" i="80"/>
  <c r="CD766" i="80"/>
  <c r="CR766" i="80"/>
  <c r="CM767" i="80"/>
  <c r="BI768" i="80"/>
  <c r="BE768" i="80"/>
  <c r="BF768" i="80"/>
  <c r="CX768" i="80"/>
  <c r="ED768" i="80"/>
  <c r="EE768" i="80"/>
  <c r="AX769" i="80"/>
  <c r="AT769" i="80"/>
  <c r="AY769" i="80"/>
  <c r="AU769" i="80"/>
  <c r="BR769" i="80"/>
  <c r="BS769" i="80"/>
  <c r="CD769" i="80"/>
  <c r="CS769" i="80"/>
  <c r="CT769" i="80"/>
  <c r="EE769" i="80"/>
  <c r="EF769" i="80"/>
  <c r="CA770" i="80"/>
  <c r="BW770" i="80"/>
  <c r="CB770" i="80"/>
  <c r="BX770" i="80"/>
  <c r="EF770" i="80"/>
  <c r="EE770" i="80"/>
  <c r="EC770" i="80"/>
  <c r="CQ771" i="80"/>
  <c r="CM771" i="80"/>
  <c r="BL771" i="80"/>
  <c r="BO771" i="80"/>
  <c r="BK771" i="80"/>
  <c r="BM771" i="80"/>
  <c r="EF774" i="80"/>
  <c r="EE774" i="80"/>
  <c r="ED774" i="80"/>
  <c r="EC774" i="80"/>
  <c r="DM778" i="80"/>
  <c r="DL778" i="80"/>
  <c r="DK778" i="80"/>
  <c r="DN778" i="80"/>
  <c r="CX780" i="80"/>
  <c r="CT780" i="80"/>
  <c r="CS780" i="80"/>
  <c r="CQ780" i="80"/>
  <c r="CM780" i="80"/>
  <c r="CL780" i="80"/>
  <c r="CQ783" i="80"/>
  <c r="CM783" i="80"/>
  <c r="CL783" i="80"/>
  <c r="DN783" i="80"/>
  <c r="DM783" i="80"/>
  <c r="DL783" i="80"/>
  <c r="DK783" i="80"/>
  <c r="CQ787" i="80"/>
  <c r="CM787" i="80"/>
  <c r="CL787" i="80"/>
  <c r="DN787" i="80"/>
  <c r="DM787" i="80"/>
  <c r="DL787" i="80"/>
  <c r="DK787" i="80"/>
  <c r="CS792" i="80"/>
  <c r="DK792" i="80"/>
  <c r="DN792" i="80"/>
  <c r="DM792" i="80"/>
  <c r="DL792" i="80"/>
  <c r="EF794" i="80"/>
  <c r="EE794" i="80"/>
  <c r="ED794" i="80"/>
  <c r="EC794" i="80"/>
  <c r="CX796" i="80"/>
  <c r="CT796" i="80"/>
  <c r="CS796" i="80"/>
  <c r="EF798" i="80"/>
  <c r="EE798" i="80"/>
  <c r="ED798" i="80"/>
  <c r="EC798" i="80"/>
  <c r="AW737" i="80"/>
  <c r="CD737" i="80"/>
  <c r="CK737" i="80"/>
  <c r="BN738" i="80"/>
  <c r="BZ738" i="80"/>
  <c r="EF739" i="80"/>
  <c r="BH740" i="80"/>
  <c r="BT740" i="80"/>
  <c r="DN740" i="80"/>
  <c r="AW741" i="80"/>
  <c r="CD741" i="80"/>
  <c r="CK741" i="80"/>
  <c r="BN742" i="80"/>
  <c r="BZ742" i="80"/>
  <c r="EF743" i="80"/>
  <c r="BH744" i="80"/>
  <c r="BT744" i="80"/>
  <c r="DN744" i="80"/>
  <c r="AW745" i="80"/>
  <c r="CD745" i="80"/>
  <c r="CK745" i="80"/>
  <c r="BN746" i="80"/>
  <c r="BZ746" i="80"/>
  <c r="EF747" i="80"/>
  <c r="BH748" i="80"/>
  <c r="BT748" i="80"/>
  <c r="DN748" i="80"/>
  <c r="AW749" i="80"/>
  <c r="CD749" i="80"/>
  <c r="CK749" i="80"/>
  <c r="BN750" i="80"/>
  <c r="BZ750" i="80"/>
  <c r="EF751" i="80"/>
  <c r="BH752" i="80"/>
  <c r="BT752" i="80"/>
  <c r="DN752" i="80"/>
  <c r="AW753" i="80"/>
  <c r="CD753" i="80"/>
  <c r="CK753" i="80"/>
  <c r="BN754" i="80"/>
  <c r="BZ754" i="80"/>
  <c r="EF755" i="80"/>
  <c r="BH756" i="80"/>
  <c r="BT756" i="80"/>
  <c r="DN756" i="80"/>
  <c r="AW757" i="80"/>
  <c r="CD757" i="80"/>
  <c r="CK757" i="80"/>
  <c r="BN758" i="80"/>
  <c r="BZ758" i="80"/>
  <c r="EF759" i="80"/>
  <c r="BH760" i="80"/>
  <c r="BT760" i="80"/>
  <c r="DN760" i="80"/>
  <c r="AW761" i="80"/>
  <c r="CD761" i="80"/>
  <c r="CK761" i="80"/>
  <c r="BN762" i="80"/>
  <c r="BZ762" i="80"/>
  <c r="DN763" i="80"/>
  <c r="DK763" i="80"/>
  <c r="BR765" i="80"/>
  <c r="BS765" i="80"/>
  <c r="DP765" i="80"/>
  <c r="DQ765" i="80"/>
  <c r="CA766" i="80"/>
  <c r="BW766" i="80"/>
  <c r="CB766" i="80"/>
  <c r="BX766" i="80"/>
  <c r="CB767" i="80"/>
  <c r="BX767" i="80"/>
  <c r="BY767" i="80"/>
  <c r="DN767" i="80"/>
  <c r="DK767" i="80"/>
  <c r="BF769" i="80"/>
  <c r="BG769" i="80"/>
  <c r="BC769" i="80"/>
  <c r="DP769" i="80"/>
  <c r="DQ769" i="80"/>
  <c r="BO770" i="80"/>
  <c r="BK770" i="80"/>
  <c r="BL770" i="80"/>
  <c r="CM770" i="80"/>
  <c r="CQ770" i="80"/>
  <c r="AZ771" i="80"/>
  <c r="BA771" i="80" s="1"/>
  <c r="BB771" i="80" s="1"/>
  <c r="AN771" i="80"/>
  <c r="AQ771" i="80" s="1"/>
  <c r="AE771" i="80"/>
  <c r="CR771" i="80"/>
  <c r="CD771" i="80"/>
  <c r="AO771" i="80"/>
  <c r="AP771" i="80" s="1"/>
  <c r="DN771" i="80"/>
  <c r="DM771" i="80"/>
  <c r="DK771" i="80"/>
  <c r="DK772" i="80"/>
  <c r="DN772" i="80"/>
  <c r="DM772" i="80"/>
  <c r="DL772" i="80"/>
  <c r="CQ775" i="80"/>
  <c r="CM775" i="80"/>
  <c r="CL775" i="80"/>
  <c r="DN775" i="80"/>
  <c r="DM775" i="80"/>
  <c r="DL775" i="80"/>
  <c r="DK775" i="80"/>
  <c r="EE777" i="80"/>
  <c r="ED777" i="80"/>
  <c r="EC777" i="80"/>
  <c r="EF777" i="80"/>
  <c r="EC779" i="80"/>
  <c r="EF779" i="80"/>
  <c r="EE779" i="80"/>
  <c r="ED779" i="80"/>
  <c r="DK780" i="80"/>
  <c r="DN780" i="80"/>
  <c r="DM780" i="80"/>
  <c r="DL780" i="80"/>
  <c r="DM782" i="80"/>
  <c r="DL782" i="80"/>
  <c r="DK782" i="80"/>
  <c r="DN782" i="80"/>
  <c r="CT784" i="80"/>
  <c r="CM784" i="80"/>
  <c r="DM786" i="80"/>
  <c r="DL786" i="80"/>
  <c r="DK786" i="80"/>
  <c r="DN786" i="80"/>
  <c r="CX788" i="80"/>
  <c r="CT788" i="80"/>
  <c r="CS788" i="80"/>
  <c r="CQ788" i="80"/>
  <c r="CM788" i="80"/>
  <c r="CL788" i="80"/>
  <c r="DK788" i="80"/>
  <c r="DN788" i="80"/>
  <c r="DM788" i="80"/>
  <c r="DL788" i="80"/>
  <c r="EF790" i="80"/>
  <c r="EE790" i="80"/>
  <c r="ED790" i="80"/>
  <c r="EC790" i="80"/>
  <c r="EC791" i="80"/>
  <c r="EF791" i="80"/>
  <c r="EE791" i="80"/>
  <c r="ED791" i="80"/>
  <c r="CQ792" i="80"/>
  <c r="CM795" i="80"/>
  <c r="EC795" i="80"/>
  <c r="EF795" i="80"/>
  <c r="EE795" i="80"/>
  <c r="ED795" i="80"/>
  <c r="DM798" i="80"/>
  <c r="DL798" i="80"/>
  <c r="DK798" i="80"/>
  <c r="DN798" i="80"/>
  <c r="DK801" i="80"/>
  <c r="DL801" i="80"/>
  <c r="DN801" i="80"/>
  <c r="DM801" i="80"/>
  <c r="CL803" i="80"/>
  <c r="EH805" i="80"/>
  <c r="EI805" i="80"/>
  <c r="EG805" i="80"/>
  <c r="CE814" i="80"/>
  <c r="CJ814" i="80"/>
  <c r="CF814" i="80"/>
  <c r="DO817" i="80"/>
  <c r="DQ817" i="80"/>
  <c r="DP817" i="80"/>
  <c r="AW728" i="80"/>
  <c r="AU730" i="80"/>
  <c r="BX731" i="80"/>
  <c r="AW732" i="80"/>
  <c r="AO736" i="80"/>
  <c r="AP736" i="80" s="1"/>
  <c r="AW736" i="80"/>
  <c r="BM736" i="80"/>
  <c r="BY736" i="80"/>
  <c r="CD736" i="80"/>
  <c r="AT737" i="80"/>
  <c r="AX737" i="80"/>
  <c r="CS737" i="80"/>
  <c r="EE737" i="80"/>
  <c r="AE738" i="80"/>
  <c r="BC738" i="80"/>
  <c r="BG738" i="80"/>
  <c r="BK738" i="80"/>
  <c r="BO738" i="80"/>
  <c r="BS738" i="80"/>
  <c r="BW738" i="80"/>
  <c r="CA738" i="80"/>
  <c r="DM738" i="80"/>
  <c r="EC739" i="80"/>
  <c r="AO740" i="80"/>
  <c r="AP740" i="80" s="1"/>
  <c r="AW740" i="80"/>
  <c r="BE740" i="80"/>
  <c r="BI740" i="80"/>
  <c r="BM740" i="80"/>
  <c r="BQ740" i="80"/>
  <c r="BU740" i="80"/>
  <c r="BY740" i="80"/>
  <c r="CD740" i="80"/>
  <c r="DK740" i="80"/>
  <c r="AT741" i="80"/>
  <c r="AX741" i="80"/>
  <c r="CS741" i="80"/>
  <c r="EE741" i="80"/>
  <c r="AE742" i="80"/>
  <c r="AU742" i="80"/>
  <c r="BC742" i="80"/>
  <c r="BG742" i="80"/>
  <c r="BK742" i="80"/>
  <c r="BO742" i="80"/>
  <c r="BS742" i="80"/>
  <c r="BW742" i="80"/>
  <c r="CA742" i="80"/>
  <c r="DM742" i="80"/>
  <c r="AN743" i="80"/>
  <c r="AQ743" i="80" s="1"/>
  <c r="BX743" i="80"/>
  <c r="EC743" i="80"/>
  <c r="AO744" i="80"/>
  <c r="AP744" i="80" s="1"/>
  <c r="AW744" i="80"/>
  <c r="BE744" i="80"/>
  <c r="BI744" i="80"/>
  <c r="BM744" i="80"/>
  <c r="BQ744" i="80"/>
  <c r="BU744" i="80"/>
  <c r="BY744" i="80"/>
  <c r="CD744" i="80"/>
  <c r="DK744" i="80"/>
  <c r="AT745" i="80"/>
  <c r="AX745" i="80"/>
  <c r="CS745" i="80"/>
  <c r="EE745" i="80"/>
  <c r="AE746" i="80"/>
  <c r="AU746" i="80"/>
  <c r="BC746" i="80"/>
  <c r="BG746" i="80"/>
  <c r="BK746" i="80"/>
  <c r="BO746" i="80"/>
  <c r="BS746" i="80"/>
  <c r="BW746" i="80"/>
  <c r="CA746" i="80"/>
  <c r="DM746" i="80"/>
  <c r="AN747" i="80"/>
  <c r="AQ747" i="80" s="1"/>
  <c r="BX747" i="80"/>
  <c r="EC747" i="80"/>
  <c r="AO748" i="80"/>
  <c r="AP748" i="80" s="1"/>
  <c r="AW748" i="80"/>
  <c r="BE748" i="80"/>
  <c r="BI748" i="80"/>
  <c r="BM748" i="80"/>
  <c r="BQ748" i="80"/>
  <c r="BU748" i="80"/>
  <c r="BY748" i="80"/>
  <c r="CD748" i="80"/>
  <c r="DK748" i="80"/>
  <c r="AT749" i="80"/>
  <c r="AX749" i="80"/>
  <c r="CS749" i="80"/>
  <c r="EE749" i="80"/>
  <c r="AE750" i="80"/>
  <c r="AU750" i="80"/>
  <c r="BC750" i="80"/>
  <c r="BG750" i="80"/>
  <c r="BK750" i="80"/>
  <c r="BO750" i="80"/>
  <c r="BS750" i="80"/>
  <c r="BW750" i="80"/>
  <c r="CA750" i="80"/>
  <c r="DM750" i="80"/>
  <c r="EC751" i="80"/>
  <c r="AO752" i="80"/>
  <c r="AP752" i="80" s="1"/>
  <c r="AW752" i="80"/>
  <c r="BE752" i="80"/>
  <c r="BI752" i="80"/>
  <c r="BM752" i="80"/>
  <c r="BQ752" i="80"/>
  <c r="BU752" i="80"/>
  <c r="BY752" i="80"/>
  <c r="CD752" i="80"/>
  <c r="DK752" i="80"/>
  <c r="AT753" i="80"/>
  <c r="AX753" i="80"/>
  <c r="CS753" i="80"/>
  <c r="EE753" i="80"/>
  <c r="AE754" i="80"/>
  <c r="AU754" i="80"/>
  <c r="BC754" i="80"/>
  <c r="BG754" i="80"/>
  <c r="BK754" i="80"/>
  <c r="BO754" i="80"/>
  <c r="BS754" i="80"/>
  <c r="BW754" i="80"/>
  <c r="CA754" i="80"/>
  <c r="DM754" i="80"/>
  <c r="AN755" i="80"/>
  <c r="AQ755" i="80" s="1"/>
  <c r="BX755" i="80"/>
  <c r="EC755" i="80"/>
  <c r="AO756" i="80"/>
  <c r="AP756" i="80" s="1"/>
  <c r="AW756" i="80"/>
  <c r="BE756" i="80"/>
  <c r="BI756" i="80"/>
  <c r="BM756" i="80"/>
  <c r="BQ756" i="80"/>
  <c r="BU756" i="80"/>
  <c r="BY756" i="80"/>
  <c r="CD756" i="80"/>
  <c r="DK756" i="80"/>
  <c r="AT757" i="80"/>
  <c r="AX757" i="80"/>
  <c r="CS757" i="80"/>
  <c r="EE757" i="80"/>
  <c r="AE758" i="80"/>
  <c r="AU758" i="80"/>
  <c r="BC758" i="80"/>
  <c r="BG758" i="80"/>
  <c r="BK758" i="80"/>
  <c r="BO758" i="80"/>
  <c r="BS758" i="80"/>
  <c r="BW758" i="80"/>
  <c r="CA758" i="80"/>
  <c r="DM758" i="80"/>
  <c r="AN759" i="80"/>
  <c r="AQ759" i="80" s="1"/>
  <c r="BX759" i="80"/>
  <c r="EC759" i="80"/>
  <c r="AO760" i="80"/>
  <c r="AP760" i="80" s="1"/>
  <c r="AW760" i="80"/>
  <c r="BE760" i="80"/>
  <c r="BI760" i="80"/>
  <c r="BM760" i="80"/>
  <c r="BQ760" i="80"/>
  <c r="BU760" i="80"/>
  <c r="BY760" i="80"/>
  <c r="CD760" i="80"/>
  <c r="DK760" i="80"/>
  <c r="AT761" i="80"/>
  <c r="AX761" i="80"/>
  <c r="EE761" i="80"/>
  <c r="AE762" i="80"/>
  <c r="AU762" i="80"/>
  <c r="BC762" i="80"/>
  <c r="BG762" i="80"/>
  <c r="BK762" i="80"/>
  <c r="BO762" i="80"/>
  <c r="BS762" i="80"/>
  <c r="BW762" i="80"/>
  <c r="CA762" i="80"/>
  <c r="DM762" i="80"/>
  <c r="DL763" i="80"/>
  <c r="CQ764" i="80"/>
  <c r="ED764" i="80"/>
  <c r="EE764" i="80"/>
  <c r="BH765" i="80"/>
  <c r="BQ765" i="80"/>
  <c r="DO765" i="80"/>
  <c r="AW766" i="80"/>
  <c r="BO766" i="80"/>
  <c r="BK766" i="80"/>
  <c r="BL766" i="80"/>
  <c r="BY766" i="80"/>
  <c r="AZ767" i="80"/>
  <c r="BA767" i="80" s="1"/>
  <c r="BB767" i="80" s="1"/>
  <c r="AN767" i="80"/>
  <c r="AQ767" i="80" s="1"/>
  <c r="CR767" i="80"/>
  <c r="CD767" i="80"/>
  <c r="AO767" i="80"/>
  <c r="AP767" i="80" s="1"/>
  <c r="BL767" i="80"/>
  <c r="BM767" i="80"/>
  <c r="BW767" i="80"/>
  <c r="DL767" i="80"/>
  <c r="BH768" i="80"/>
  <c r="CQ768" i="80"/>
  <c r="EF768" i="80"/>
  <c r="AW769" i="80"/>
  <c r="BE769" i="80"/>
  <c r="BT769" i="80"/>
  <c r="CK769" i="80"/>
  <c r="DO769" i="80"/>
  <c r="ED769" i="80"/>
  <c r="AY770" i="80"/>
  <c r="AU770" i="80"/>
  <c r="AX770" i="80"/>
  <c r="BM770" i="80"/>
  <c r="BZ770" i="80"/>
  <c r="CL770" i="80"/>
  <c r="DM770" i="80"/>
  <c r="DN770" i="80"/>
  <c r="CL771" i="80"/>
  <c r="DL771" i="80"/>
  <c r="EC771" i="80"/>
  <c r="EF771" i="80"/>
  <c r="ED771" i="80"/>
  <c r="DM774" i="80"/>
  <c r="DL774" i="80"/>
  <c r="DK774" i="80"/>
  <c r="DN774" i="80"/>
  <c r="CX776" i="80"/>
  <c r="CT776" i="80"/>
  <c r="CS776" i="80"/>
  <c r="CQ776" i="80"/>
  <c r="CM776" i="80"/>
  <c r="CL776" i="80"/>
  <c r="DK776" i="80"/>
  <c r="DN776" i="80"/>
  <c r="DM776" i="80"/>
  <c r="DL776" i="80"/>
  <c r="EF778" i="80"/>
  <c r="EE778" i="80"/>
  <c r="ED778" i="80"/>
  <c r="EC778" i="80"/>
  <c r="EC783" i="80"/>
  <c r="EF783" i="80"/>
  <c r="EE783" i="80"/>
  <c r="ED783" i="80"/>
  <c r="DK784" i="80"/>
  <c r="DN784" i="80"/>
  <c r="DM784" i="80"/>
  <c r="DL784" i="80"/>
  <c r="EC787" i="80"/>
  <c r="EF787" i="80"/>
  <c r="EE787" i="80"/>
  <c r="ED787" i="80"/>
  <c r="CQ791" i="80"/>
  <c r="CM791" i="80"/>
  <c r="CL791" i="80"/>
  <c r="DM794" i="80"/>
  <c r="DL794" i="80"/>
  <c r="DK794" i="80"/>
  <c r="DN794" i="80"/>
  <c r="CQ796" i="80"/>
  <c r="CM796" i="80"/>
  <c r="CL796" i="80"/>
  <c r="CL802" i="80"/>
  <c r="CM802" i="80"/>
  <c r="CQ802" i="80"/>
  <c r="DP802" i="80"/>
  <c r="DQ802" i="80"/>
  <c r="DO802" i="80"/>
  <c r="EC804" i="80"/>
  <c r="ED804" i="80"/>
  <c r="EE804" i="80"/>
  <c r="EF804" i="80"/>
  <c r="AU737" i="80"/>
  <c r="AN738" i="80"/>
  <c r="AQ738" i="80" s="1"/>
  <c r="BX738" i="80"/>
  <c r="AW739" i="80"/>
  <c r="CD739" i="80"/>
  <c r="AU741" i="80"/>
  <c r="AN742" i="80"/>
  <c r="AQ742" i="80" s="1"/>
  <c r="BX742" i="80"/>
  <c r="AW743" i="80"/>
  <c r="CD743" i="80"/>
  <c r="AU745" i="80"/>
  <c r="AN746" i="80"/>
  <c r="AQ746" i="80" s="1"/>
  <c r="BX746" i="80"/>
  <c r="AW747" i="80"/>
  <c r="CD747" i="80"/>
  <c r="AU749" i="80"/>
  <c r="AN750" i="80"/>
  <c r="AQ750" i="80" s="1"/>
  <c r="BX750" i="80"/>
  <c r="AW751" i="80"/>
  <c r="CD751" i="80"/>
  <c r="AU753" i="80"/>
  <c r="AN754" i="80"/>
  <c r="AQ754" i="80" s="1"/>
  <c r="BX754" i="80"/>
  <c r="AW755" i="80"/>
  <c r="CD755" i="80"/>
  <c r="AU757" i="80"/>
  <c r="AN758" i="80"/>
  <c r="AQ758" i="80" s="1"/>
  <c r="BX758" i="80"/>
  <c r="AW759" i="80"/>
  <c r="CD759" i="80"/>
  <c r="AU761" i="80"/>
  <c r="AN762" i="80"/>
  <c r="AQ762" i="80" s="1"/>
  <c r="BX762" i="80"/>
  <c r="AW763" i="80"/>
  <c r="BA763" i="80"/>
  <c r="BB763" i="80" s="1"/>
  <c r="CL763" i="80"/>
  <c r="DM763" i="80"/>
  <c r="BU764" i="80"/>
  <c r="BQ764" i="80"/>
  <c r="BR764" i="80"/>
  <c r="AX765" i="80"/>
  <c r="AT765" i="80"/>
  <c r="AY765" i="80"/>
  <c r="AU765" i="80"/>
  <c r="BA765" i="80"/>
  <c r="BB765" i="80" s="1"/>
  <c r="BT765" i="80"/>
  <c r="CD765" i="80"/>
  <c r="CS765" i="80"/>
  <c r="CT765" i="80"/>
  <c r="DL765" i="80"/>
  <c r="DM765" i="80"/>
  <c r="AY766" i="80"/>
  <c r="AU766" i="80"/>
  <c r="AX766" i="80"/>
  <c r="BZ766" i="80"/>
  <c r="EF766" i="80"/>
  <c r="EC766" i="80"/>
  <c r="BZ767" i="80"/>
  <c r="CL767" i="80"/>
  <c r="DM767" i="80"/>
  <c r="BU768" i="80"/>
  <c r="BQ768" i="80"/>
  <c r="BR768" i="80"/>
  <c r="DK768" i="80"/>
  <c r="DL768" i="80"/>
  <c r="BH769" i="80"/>
  <c r="DL769" i="80"/>
  <c r="DM769" i="80"/>
  <c r="AE770" i="80"/>
  <c r="AZ770" i="80"/>
  <c r="BA770" i="80" s="1"/>
  <c r="BB770" i="80" s="1"/>
  <c r="AN770" i="80"/>
  <c r="AQ770" i="80" s="1"/>
  <c r="AO770" i="80"/>
  <c r="AP770" i="80" s="1"/>
  <c r="BN770" i="80"/>
  <c r="CD770" i="80"/>
  <c r="CR770" i="80"/>
  <c r="CB771" i="80"/>
  <c r="BX771" i="80"/>
  <c r="CA771" i="80"/>
  <c r="BW771" i="80"/>
  <c r="BY771" i="80"/>
  <c r="CX772" i="80"/>
  <c r="CT772" i="80"/>
  <c r="CS772" i="80"/>
  <c r="CQ772" i="80"/>
  <c r="CM772" i="80"/>
  <c r="CL772" i="80"/>
  <c r="EC775" i="80"/>
  <c r="EF775" i="80"/>
  <c r="EE775" i="80"/>
  <c r="ED775" i="80"/>
  <c r="CQ779" i="80"/>
  <c r="CM779" i="80"/>
  <c r="CL779" i="80"/>
  <c r="DN779" i="80"/>
  <c r="DM779" i="80"/>
  <c r="DL779" i="80"/>
  <c r="DK779" i="80"/>
  <c r="EF782" i="80"/>
  <c r="EE782" i="80"/>
  <c r="ED782" i="80"/>
  <c r="EC782" i="80"/>
  <c r="EF786" i="80"/>
  <c r="EE786" i="80"/>
  <c r="ED786" i="80"/>
  <c r="EC786" i="80"/>
  <c r="DM790" i="80"/>
  <c r="DL790" i="80"/>
  <c r="DK790" i="80"/>
  <c r="DN790" i="80"/>
  <c r="DN791" i="80"/>
  <c r="DM791" i="80"/>
  <c r="DL791" i="80"/>
  <c r="DK791" i="80"/>
  <c r="DN795" i="80"/>
  <c r="DM795" i="80"/>
  <c r="DL795" i="80"/>
  <c r="DK795" i="80"/>
  <c r="DK796" i="80"/>
  <c r="DN796" i="80"/>
  <c r="DM796" i="80"/>
  <c r="DL796" i="80"/>
  <c r="EC800" i="80"/>
  <c r="ED800" i="80"/>
  <c r="EF800" i="80"/>
  <c r="EE800" i="80"/>
  <c r="AT764" i="80"/>
  <c r="AX764" i="80"/>
  <c r="BN764" i="80"/>
  <c r="BZ764" i="80"/>
  <c r="EF765" i="80"/>
  <c r="BH766" i="80"/>
  <c r="BT766" i="80"/>
  <c r="DN766" i="80"/>
  <c r="AW767" i="80"/>
  <c r="BE767" i="80"/>
  <c r="BI767" i="80"/>
  <c r="BQ767" i="80"/>
  <c r="BU767" i="80"/>
  <c r="AT768" i="80"/>
  <c r="AX768" i="80"/>
  <c r="BN768" i="80"/>
  <c r="BZ768" i="80"/>
  <c r="BK769" i="80"/>
  <c r="BO769" i="80"/>
  <c r="BW769" i="80"/>
  <c r="CA769" i="80"/>
  <c r="BH770" i="80"/>
  <c r="BT770" i="80"/>
  <c r="AW771" i="80"/>
  <c r="BI771" i="80"/>
  <c r="AT772" i="80"/>
  <c r="AX772" i="80"/>
  <c r="BF772" i="80"/>
  <c r="BR772" i="80"/>
  <c r="EE772" i="80"/>
  <c r="AU773" i="80"/>
  <c r="AY773" i="80"/>
  <c r="BC773" i="80"/>
  <c r="BG773" i="80"/>
  <c r="BK773" i="80"/>
  <c r="BO773" i="80"/>
  <c r="BS773" i="80"/>
  <c r="BW773" i="80"/>
  <c r="CA773" i="80"/>
  <c r="CT773" i="80"/>
  <c r="DM773" i="80"/>
  <c r="EF773" i="80"/>
  <c r="AN774" i="80"/>
  <c r="AQ774" i="80" s="1"/>
  <c r="AZ774" i="80"/>
  <c r="BA774" i="80" s="1"/>
  <c r="BB774" i="80" s="1"/>
  <c r="BH774" i="80"/>
  <c r="BL774" i="80"/>
  <c r="BT774" i="80"/>
  <c r="BX774" i="80"/>
  <c r="CB774" i="80"/>
  <c r="CX774" i="80"/>
  <c r="AO775" i="80"/>
  <c r="AP775" i="80" s="1"/>
  <c r="AW775" i="80"/>
  <c r="BE775" i="80"/>
  <c r="BI775" i="80"/>
  <c r="BM775" i="80"/>
  <c r="BQ775" i="80"/>
  <c r="BU775" i="80"/>
  <c r="BY775" i="80"/>
  <c r="CD775" i="80"/>
  <c r="CR775" i="80"/>
  <c r="AT776" i="80"/>
  <c r="AX776" i="80"/>
  <c r="BF776" i="80"/>
  <c r="BN776" i="80"/>
  <c r="BR776" i="80"/>
  <c r="BZ776" i="80"/>
  <c r="EE776" i="80"/>
  <c r="AU777" i="80"/>
  <c r="AY777" i="80"/>
  <c r="BC777" i="80"/>
  <c r="BG777" i="80"/>
  <c r="BK777" i="80"/>
  <c r="BO777" i="80"/>
  <c r="BS777" i="80"/>
  <c r="BW777" i="80"/>
  <c r="CA777" i="80"/>
  <c r="CT777" i="80"/>
  <c r="DM777" i="80"/>
  <c r="AN778" i="80"/>
  <c r="AQ778" i="80" s="1"/>
  <c r="AZ778" i="80"/>
  <c r="BA778" i="80" s="1"/>
  <c r="BB778" i="80" s="1"/>
  <c r="BH778" i="80"/>
  <c r="BL778" i="80"/>
  <c r="BT778" i="80"/>
  <c r="BX778" i="80"/>
  <c r="CB778" i="80"/>
  <c r="CX778" i="80"/>
  <c r="AO779" i="80"/>
  <c r="AP779" i="80" s="1"/>
  <c r="AW779" i="80"/>
  <c r="BE779" i="80"/>
  <c r="BI779" i="80"/>
  <c r="BM779" i="80"/>
  <c r="BQ779" i="80"/>
  <c r="BU779" i="80"/>
  <c r="BY779" i="80"/>
  <c r="CD779" i="80"/>
  <c r="CR779" i="80"/>
  <c r="AT780" i="80"/>
  <c r="AX780" i="80"/>
  <c r="BF780" i="80"/>
  <c r="BN780" i="80"/>
  <c r="BR780" i="80"/>
  <c r="BZ780" i="80"/>
  <c r="EE780" i="80"/>
  <c r="AU781" i="80"/>
  <c r="AY781" i="80"/>
  <c r="BC781" i="80"/>
  <c r="BG781" i="80"/>
  <c r="BS781" i="80"/>
  <c r="CT781" i="80"/>
  <c r="DM781" i="80"/>
  <c r="EF781" i="80"/>
  <c r="AN782" i="80"/>
  <c r="AQ782" i="80" s="1"/>
  <c r="AZ782" i="80"/>
  <c r="BA782" i="80" s="1"/>
  <c r="BB782" i="80" s="1"/>
  <c r="BH782" i="80"/>
  <c r="BL782" i="80"/>
  <c r="BT782" i="80"/>
  <c r="BX782" i="80"/>
  <c r="CB782" i="80"/>
  <c r="CX782" i="80"/>
  <c r="AO783" i="80"/>
  <c r="AP783" i="80" s="1"/>
  <c r="AW783" i="80"/>
  <c r="BE783" i="80"/>
  <c r="BI783" i="80"/>
  <c r="BM783" i="80"/>
  <c r="BQ783" i="80"/>
  <c r="BU783" i="80"/>
  <c r="BY783" i="80"/>
  <c r="CD783" i="80"/>
  <c r="CR783" i="80"/>
  <c r="AT784" i="80"/>
  <c r="AX784" i="80"/>
  <c r="BF784" i="80"/>
  <c r="BN784" i="80"/>
  <c r="BR784" i="80"/>
  <c r="BZ784" i="80"/>
  <c r="EE784" i="80"/>
  <c r="AU785" i="80"/>
  <c r="AY785" i="80"/>
  <c r="BC785" i="80"/>
  <c r="BG785" i="80"/>
  <c r="BS785" i="80"/>
  <c r="CT785" i="80"/>
  <c r="DM785" i="80"/>
  <c r="EF785" i="80"/>
  <c r="AN786" i="80"/>
  <c r="AQ786" i="80" s="1"/>
  <c r="AZ786" i="80"/>
  <c r="BA786" i="80" s="1"/>
  <c r="BB786" i="80" s="1"/>
  <c r="BH786" i="80"/>
  <c r="BL786" i="80"/>
  <c r="BT786" i="80"/>
  <c r="BX786" i="80"/>
  <c r="CB786" i="80"/>
  <c r="AO787" i="80"/>
  <c r="AP787" i="80" s="1"/>
  <c r="AW787" i="80"/>
  <c r="BE787" i="80"/>
  <c r="BI787" i="80"/>
  <c r="BM787" i="80"/>
  <c r="BQ787" i="80"/>
  <c r="BU787" i="80"/>
  <c r="BY787" i="80"/>
  <c r="CD787" i="80"/>
  <c r="CR787" i="80"/>
  <c r="AT788" i="80"/>
  <c r="AX788" i="80"/>
  <c r="BF788" i="80"/>
  <c r="BN788" i="80"/>
  <c r="BR788" i="80"/>
  <c r="BZ788" i="80"/>
  <c r="EE788" i="80"/>
  <c r="AU789" i="80"/>
  <c r="AY789" i="80"/>
  <c r="BC789" i="80"/>
  <c r="BG789" i="80"/>
  <c r="BK789" i="80"/>
  <c r="BO789" i="80"/>
  <c r="BS789" i="80"/>
  <c r="CA789" i="80"/>
  <c r="CT789" i="80"/>
  <c r="DM789" i="80"/>
  <c r="EF789" i="80"/>
  <c r="AN790" i="80"/>
  <c r="AQ790" i="80" s="1"/>
  <c r="AZ790" i="80"/>
  <c r="BA790" i="80" s="1"/>
  <c r="BB790" i="80" s="1"/>
  <c r="BH790" i="80"/>
  <c r="BL790" i="80"/>
  <c r="BT790" i="80"/>
  <c r="BX790" i="80"/>
  <c r="CB790" i="80"/>
  <c r="AO791" i="80"/>
  <c r="AP791" i="80" s="1"/>
  <c r="AW791" i="80"/>
  <c r="BE791" i="80"/>
  <c r="BI791" i="80"/>
  <c r="BM791" i="80"/>
  <c r="BU791" i="80"/>
  <c r="BY791" i="80"/>
  <c r="CD791" i="80"/>
  <c r="CR791" i="80"/>
  <c r="BF792" i="80"/>
  <c r="BN792" i="80"/>
  <c r="BR792" i="80"/>
  <c r="BZ792" i="80"/>
  <c r="EE792" i="80"/>
  <c r="AU793" i="80"/>
  <c r="AY793" i="80"/>
  <c r="BC793" i="80"/>
  <c r="BG793" i="80"/>
  <c r="BO793" i="80"/>
  <c r="BS793" i="80"/>
  <c r="BW793" i="80"/>
  <c r="CA793" i="80"/>
  <c r="CT793" i="80"/>
  <c r="DM793" i="80"/>
  <c r="EF793" i="80"/>
  <c r="AN794" i="80"/>
  <c r="AQ794" i="80" s="1"/>
  <c r="AZ794" i="80"/>
  <c r="BA794" i="80" s="1"/>
  <c r="BB794" i="80" s="1"/>
  <c r="BH794" i="80"/>
  <c r="BL794" i="80"/>
  <c r="BT794" i="80"/>
  <c r="BX794" i="80"/>
  <c r="CB794" i="80"/>
  <c r="AO795" i="80"/>
  <c r="AP795" i="80" s="1"/>
  <c r="AW795" i="80"/>
  <c r="BE795" i="80"/>
  <c r="BI795" i="80"/>
  <c r="BM795" i="80"/>
  <c r="BY795" i="80"/>
  <c r="CD795" i="80"/>
  <c r="CR795" i="80"/>
  <c r="AT796" i="80"/>
  <c r="AX796" i="80"/>
  <c r="BF796" i="80"/>
  <c r="BN796" i="80"/>
  <c r="BR796" i="80"/>
  <c r="BZ796" i="80"/>
  <c r="EE796" i="80"/>
  <c r="AU797" i="80"/>
  <c r="AY797" i="80"/>
  <c r="BC797" i="80"/>
  <c r="BG797" i="80"/>
  <c r="BK797" i="80"/>
  <c r="BO797" i="80"/>
  <c r="BS797" i="80"/>
  <c r="BW797" i="80"/>
  <c r="CA797" i="80"/>
  <c r="DM797" i="80"/>
  <c r="EF797" i="80"/>
  <c r="AN798" i="80"/>
  <c r="AQ798" i="80" s="1"/>
  <c r="AZ798" i="80"/>
  <c r="BA798" i="80" s="1"/>
  <c r="BB798" i="80" s="1"/>
  <c r="BH798" i="80"/>
  <c r="BL798" i="80"/>
  <c r="BT798" i="80"/>
  <c r="BX798" i="80"/>
  <c r="CB798" i="80"/>
  <c r="AO799" i="80"/>
  <c r="AP799" i="80" s="1"/>
  <c r="BK799" i="80"/>
  <c r="CD799" i="80"/>
  <c r="CR799" i="80"/>
  <c r="CB800" i="80"/>
  <c r="BX800" i="80"/>
  <c r="BY800" i="80"/>
  <c r="DN800" i="80"/>
  <c r="DK800" i="80"/>
  <c r="CM801" i="80"/>
  <c r="AW802" i="80"/>
  <c r="BR802" i="80"/>
  <c r="BS802" i="80"/>
  <c r="CA803" i="80"/>
  <c r="BW803" i="80"/>
  <c r="CB803" i="80"/>
  <c r="BX803" i="80"/>
  <c r="AZ804" i="80"/>
  <c r="BA804" i="80" s="1"/>
  <c r="BB804" i="80" s="1"/>
  <c r="AN804" i="80"/>
  <c r="AQ804" i="80" s="1"/>
  <c r="CR804" i="80"/>
  <c r="CD804" i="80"/>
  <c r="AO804" i="80"/>
  <c r="AP804" i="80" s="1"/>
  <c r="BL804" i="80"/>
  <c r="BM804" i="80"/>
  <c r="BH805" i="80"/>
  <c r="BF806" i="80"/>
  <c r="BG806" i="80"/>
  <c r="BC806" i="80"/>
  <c r="EC808" i="80"/>
  <c r="EE808" i="80"/>
  <c r="ED808" i="80"/>
  <c r="CT809" i="80"/>
  <c r="CS809" i="80"/>
  <c r="BO811" i="80"/>
  <c r="BK811" i="80"/>
  <c r="BM811" i="80"/>
  <c r="BL811" i="80"/>
  <c r="DM811" i="80"/>
  <c r="DK811" i="80"/>
  <c r="DN811" i="80"/>
  <c r="EC812" i="80"/>
  <c r="EE812" i="80"/>
  <c r="ED812" i="80"/>
  <c r="CT813" i="80"/>
  <c r="CS813" i="80"/>
  <c r="AW814" i="80"/>
  <c r="AE815" i="80"/>
  <c r="CR815" i="80"/>
  <c r="CD815" i="80"/>
  <c r="AO815" i="80"/>
  <c r="AP815" i="80" s="1"/>
  <c r="AZ815" i="80"/>
  <c r="BA815" i="80" s="1"/>
  <c r="BB815" i="80" s="1"/>
  <c r="AN815" i="80"/>
  <c r="AQ815" i="80" s="1"/>
  <c r="EF815" i="80"/>
  <c r="ED815" i="80"/>
  <c r="EC815" i="80"/>
  <c r="CM817" i="80"/>
  <c r="CL817" i="80"/>
  <c r="EF819" i="80"/>
  <c r="EE819" i="80"/>
  <c r="ED819" i="80"/>
  <c r="EC819" i="80"/>
  <c r="DK820" i="80"/>
  <c r="DL820" i="80"/>
  <c r="DN820" i="80"/>
  <c r="DM820" i="80"/>
  <c r="EF772" i="80"/>
  <c r="BH773" i="80"/>
  <c r="BT773" i="80"/>
  <c r="DN773" i="80"/>
  <c r="AW774" i="80"/>
  <c r="CD774" i="80"/>
  <c r="CK774" i="80"/>
  <c r="BN775" i="80"/>
  <c r="BZ775" i="80"/>
  <c r="EF776" i="80"/>
  <c r="BH777" i="80"/>
  <c r="BT777" i="80"/>
  <c r="DN777" i="80"/>
  <c r="AW778" i="80"/>
  <c r="CD778" i="80"/>
  <c r="CK778" i="80"/>
  <c r="BN779" i="80"/>
  <c r="BZ779" i="80"/>
  <c r="EF780" i="80"/>
  <c r="BH781" i="80"/>
  <c r="BT781" i="80"/>
  <c r="DN781" i="80"/>
  <c r="AW782" i="80"/>
  <c r="CD782" i="80"/>
  <c r="CK782" i="80"/>
  <c r="BN783" i="80"/>
  <c r="BZ783" i="80"/>
  <c r="EF784" i="80"/>
  <c r="BH785" i="80"/>
  <c r="BT785" i="80"/>
  <c r="DN785" i="80"/>
  <c r="AW786" i="80"/>
  <c r="CD786" i="80"/>
  <c r="CK786" i="80"/>
  <c r="CR786" i="80"/>
  <c r="BN787" i="80"/>
  <c r="BZ787" i="80"/>
  <c r="EF788" i="80"/>
  <c r="BH789" i="80"/>
  <c r="BT789" i="80"/>
  <c r="DN789" i="80"/>
  <c r="AW790" i="80"/>
  <c r="CD790" i="80"/>
  <c r="CK790" i="80"/>
  <c r="CR790" i="80"/>
  <c r="BN791" i="80"/>
  <c r="BZ791" i="80"/>
  <c r="EF792" i="80"/>
  <c r="BH793" i="80"/>
  <c r="BT793" i="80"/>
  <c r="DN793" i="80"/>
  <c r="AW794" i="80"/>
  <c r="BM794" i="80"/>
  <c r="BY794" i="80"/>
  <c r="CD794" i="80"/>
  <c r="CK794" i="80"/>
  <c r="CR794" i="80"/>
  <c r="BN795" i="80"/>
  <c r="BZ795" i="80"/>
  <c r="BC796" i="80"/>
  <c r="BG796" i="80"/>
  <c r="BS796" i="80"/>
  <c r="EF796" i="80"/>
  <c r="BH797" i="80"/>
  <c r="BT797" i="80"/>
  <c r="DN797" i="80"/>
  <c r="AO798" i="80"/>
  <c r="AP798" i="80" s="1"/>
  <c r="AW798" i="80"/>
  <c r="BM798" i="80"/>
  <c r="BY798" i="80"/>
  <c r="CD798" i="80"/>
  <c r="CK798" i="80"/>
  <c r="CR798" i="80"/>
  <c r="CA799" i="80"/>
  <c r="BW799" i="80"/>
  <c r="CB799" i="80"/>
  <c r="BX799" i="80"/>
  <c r="AZ800" i="80"/>
  <c r="BA800" i="80" s="1"/>
  <c r="BB800" i="80" s="1"/>
  <c r="AN800" i="80"/>
  <c r="AQ800" i="80" s="1"/>
  <c r="CR800" i="80"/>
  <c r="CD800" i="80"/>
  <c r="AO800" i="80"/>
  <c r="AP800" i="80" s="1"/>
  <c r="BL800" i="80"/>
  <c r="BM800" i="80"/>
  <c r="CQ801" i="80"/>
  <c r="ED801" i="80"/>
  <c r="EE801" i="80"/>
  <c r="BO803" i="80"/>
  <c r="BK803" i="80"/>
  <c r="BL803" i="80"/>
  <c r="EF803" i="80"/>
  <c r="EC803" i="80"/>
  <c r="CL804" i="80"/>
  <c r="BU805" i="80"/>
  <c r="BQ805" i="80"/>
  <c r="BR805" i="80"/>
  <c r="DK805" i="80"/>
  <c r="DL805" i="80"/>
  <c r="BR806" i="80"/>
  <c r="BS806" i="80"/>
  <c r="CL806" i="80"/>
  <c r="CM806" i="80"/>
  <c r="BO807" i="80"/>
  <c r="BK807" i="80"/>
  <c r="BM807" i="80"/>
  <c r="BL807" i="80"/>
  <c r="DM807" i="80"/>
  <c r="DK807" i="80"/>
  <c r="DN807" i="80"/>
  <c r="EG808" i="80"/>
  <c r="EI808" i="80"/>
  <c r="EH808" i="80"/>
  <c r="BU809" i="80"/>
  <c r="BQ809" i="80"/>
  <c r="BS809" i="80"/>
  <c r="BR809" i="80"/>
  <c r="DK809" i="80"/>
  <c r="DM809" i="80"/>
  <c r="DL809" i="80"/>
  <c r="CE810" i="80"/>
  <c r="AE811" i="80"/>
  <c r="CR811" i="80"/>
  <c r="CD811" i="80"/>
  <c r="AO811" i="80"/>
  <c r="AP811" i="80" s="1"/>
  <c r="AZ811" i="80"/>
  <c r="BA811" i="80" s="1"/>
  <c r="BB811" i="80" s="1"/>
  <c r="AN811" i="80"/>
  <c r="AQ811" i="80" s="1"/>
  <c r="EF811" i="80"/>
  <c r="ED811" i="80"/>
  <c r="EC811" i="80"/>
  <c r="EG812" i="80"/>
  <c r="EI812" i="80"/>
  <c r="EH812" i="80"/>
  <c r="BU813" i="80"/>
  <c r="BQ813" i="80"/>
  <c r="BS813" i="80"/>
  <c r="BR813" i="80"/>
  <c r="CL814" i="80"/>
  <c r="CQ814" i="80"/>
  <c r="CM814" i="80"/>
  <c r="CA815" i="80"/>
  <c r="BW815" i="80"/>
  <c r="BY815" i="80"/>
  <c r="CB815" i="80"/>
  <c r="BX815" i="80"/>
  <c r="CQ816" i="80"/>
  <c r="CL816" i="80"/>
  <c r="CM816" i="80"/>
  <c r="DN816" i="80"/>
  <c r="DL816" i="80"/>
  <c r="DK816" i="80"/>
  <c r="BI817" i="80"/>
  <c r="BE817" i="80"/>
  <c r="BG817" i="80"/>
  <c r="BC817" i="80"/>
  <c r="BF817" i="80"/>
  <c r="DM819" i="80"/>
  <c r="DL819" i="80"/>
  <c r="DK819" i="80"/>
  <c r="DN819" i="80"/>
  <c r="BH772" i="80"/>
  <c r="BT772" i="80"/>
  <c r="EC772" i="80"/>
  <c r="AW773" i="80"/>
  <c r="BE773" i="80"/>
  <c r="BI773" i="80"/>
  <c r="BQ773" i="80"/>
  <c r="BU773" i="80"/>
  <c r="CD773" i="80"/>
  <c r="CK773" i="80"/>
  <c r="DK773" i="80"/>
  <c r="AT774" i="80"/>
  <c r="AX774" i="80"/>
  <c r="BN774" i="80"/>
  <c r="BZ774" i="80"/>
  <c r="CS774" i="80"/>
  <c r="AE775" i="80"/>
  <c r="BK775" i="80"/>
  <c r="BO775" i="80"/>
  <c r="BW775" i="80"/>
  <c r="CA775" i="80"/>
  <c r="BH776" i="80"/>
  <c r="BT776" i="80"/>
  <c r="EC776" i="80"/>
  <c r="AW777" i="80"/>
  <c r="BE777" i="80"/>
  <c r="BI777" i="80"/>
  <c r="BQ777" i="80"/>
  <c r="BU777" i="80"/>
  <c r="CD777" i="80"/>
  <c r="CK777" i="80"/>
  <c r="DK777" i="80"/>
  <c r="AT778" i="80"/>
  <c r="AX778" i="80"/>
  <c r="BN778" i="80"/>
  <c r="BZ778" i="80"/>
  <c r="CS778" i="80"/>
  <c r="AE779" i="80"/>
  <c r="BK779" i="80"/>
  <c r="BO779" i="80"/>
  <c r="BW779" i="80"/>
  <c r="CA779" i="80"/>
  <c r="BH780" i="80"/>
  <c r="BT780" i="80"/>
  <c r="EC780" i="80"/>
  <c r="AW781" i="80"/>
  <c r="BE781" i="80"/>
  <c r="BI781" i="80"/>
  <c r="BQ781" i="80"/>
  <c r="BU781" i="80"/>
  <c r="CD781" i="80"/>
  <c r="CK781" i="80"/>
  <c r="DK781" i="80"/>
  <c r="AT782" i="80"/>
  <c r="AX782" i="80"/>
  <c r="BN782" i="80"/>
  <c r="BZ782" i="80"/>
  <c r="CS782" i="80"/>
  <c r="AE783" i="80"/>
  <c r="BK783" i="80"/>
  <c r="BO783" i="80"/>
  <c r="BW783" i="80"/>
  <c r="CA783" i="80"/>
  <c r="BH784" i="80"/>
  <c r="BT784" i="80"/>
  <c r="EC784" i="80"/>
  <c r="AW785" i="80"/>
  <c r="BE785" i="80"/>
  <c r="BI785" i="80"/>
  <c r="BQ785" i="80"/>
  <c r="BU785" i="80"/>
  <c r="CD785" i="80"/>
  <c r="CK785" i="80"/>
  <c r="DK785" i="80"/>
  <c r="AT786" i="80"/>
  <c r="AX786" i="80"/>
  <c r="BN786" i="80"/>
  <c r="BZ786" i="80"/>
  <c r="AE787" i="80"/>
  <c r="BK787" i="80"/>
  <c r="BO787" i="80"/>
  <c r="BW787" i="80"/>
  <c r="CA787" i="80"/>
  <c r="BH788" i="80"/>
  <c r="BT788" i="80"/>
  <c r="EC788" i="80"/>
  <c r="AW789" i="80"/>
  <c r="BE789" i="80"/>
  <c r="BI789" i="80"/>
  <c r="BQ789" i="80"/>
  <c r="BU789" i="80"/>
  <c r="CD789" i="80"/>
  <c r="CK789" i="80"/>
  <c r="DK789" i="80"/>
  <c r="AT790" i="80"/>
  <c r="AX790" i="80"/>
  <c r="BN790" i="80"/>
  <c r="BZ790" i="80"/>
  <c r="AE791" i="80"/>
  <c r="BK791" i="80"/>
  <c r="BO791" i="80"/>
  <c r="BW791" i="80"/>
  <c r="CA791" i="80"/>
  <c r="BH792" i="80"/>
  <c r="BT792" i="80"/>
  <c r="EC792" i="80"/>
  <c r="AW793" i="80"/>
  <c r="BE793" i="80"/>
  <c r="BI793" i="80"/>
  <c r="BQ793" i="80"/>
  <c r="BU793" i="80"/>
  <c r="CD793" i="80"/>
  <c r="CK793" i="80"/>
  <c r="DK793" i="80"/>
  <c r="AT794" i="80"/>
  <c r="AX794" i="80"/>
  <c r="BN794" i="80"/>
  <c r="BZ794" i="80"/>
  <c r="AE795" i="80"/>
  <c r="BK795" i="80"/>
  <c r="BO795" i="80"/>
  <c r="BW795" i="80"/>
  <c r="CA795" i="80"/>
  <c r="BH796" i="80"/>
  <c r="BT796" i="80"/>
  <c r="EC796" i="80"/>
  <c r="AW797" i="80"/>
  <c r="BE797" i="80"/>
  <c r="BI797" i="80"/>
  <c r="BQ797" i="80"/>
  <c r="BU797" i="80"/>
  <c r="CD797" i="80"/>
  <c r="CK797" i="80"/>
  <c r="DK797" i="80"/>
  <c r="AT798" i="80"/>
  <c r="AX798" i="80"/>
  <c r="BN798" i="80"/>
  <c r="BZ798" i="80"/>
  <c r="CM799" i="80"/>
  <c r="CQ799" i="80"/>
  <c r="EF799" i="80"/>
  <c r="EC799" i="80"/>
  <c r="BK800" i="80"/>
  <c r="CL800" i="80"/>
  <c r="BU801" i="80"/>
  <c r="BQ801" i="80"/>
  <c r="BR801" i="80"/>
  <c r="CT801" i="80"/>
  <c r="EC801" i="80"/>
  <c r="AX802" i="80"/>
  <c r="AT802" i="80"/>
  <c r="AY802" i="80"/>
  <c r="AU802" i="80"/>
  <c r="BA802" i="80"/>
  <c r="BB802" i="80" s="1"/>
  <c r="CD802" i="80"/>
  <c r="CS802" i="80"/>
  <c r="CT802" i="80"/>
  <c r="DL802" i="80"/>
  <c r="DM802" i="80"/>
  <c r="AY803" i="80"/>
  <c r="AU803" i="80"/>
  <c r="AX803" i="80"/>
  <c r="BM803" i="80"/>
  <c r="DM803" i="80"/>
  <c r="DN803" i="80"/>
  <c r="ED803" i="80"/>
  <c r="CM804" i="80"/>
  <c r="BI805" i="80"/>
  <c r="BE805" i="80"/>
  <c r="BF805" i="80"/>
  <c r="BS805" i="80"/>
  <c r="DM805" i="80"/>
  <c r="ED805" i="80"/>
  <c r="EE805" i="80"/>
  <c r="BQ806" i="80"/>
  <c r="CQ806" i="80"/>
  <c r="AE807" i="80"/>
  <c r="CR807" i="80"/>
  <c r="CD807" i="80"/>
  <c r="AO807" i="80"/>
  <c r="AP807" i="80" s="1"/>
  <c r="AZ807" i="80"/>
  <c r="BA807" i="80" s="1"/>
  <c r="BB807" i="80" s="1"/>
  <c r="AN807" i="80"/>
  <c r="AQ807" i="80" s="1"/>
  <c r="EF807" i="80"/>
  <c r="ED807" i="80"/>
  <c r="EC807" i="80"/>
  <c r="CM809" i="80"/>
  <c r="CL809" i="80"/>
  <c r="DO809" i="80"/>
  <c r="DQ809" i="80"/>
  <c r="DP809" i="80"/>
  <c r="CL810" i="80"/>
  <c r="CQ810" i="80"/>
  <c r="CM810" i="80"/>
  <c r="CA811" i="80"/>
  <c r="BW811" i="80"/>
  <c r="BY811" i="80"/>
  <c r="CB811" i="80"/>
  <c r="BX811" i="80"/>
  <c r="CQ812" i="80"/>
  <c r="CL812" i="80"/>
  <c r="CM813" i="80"/>
  <c r="BT813" i="80"/>
  <c r="DK813" i="80"/>
  <c r="DM813" i="80"/>
  <c r="DL813" i="80"/>
  <c r="AX814" i="80"/>
  <c r="AT814" i="80"/>
  <c r="AY814" i="80"/>
  <c r="AU814" i="80"/>
  <c r="BA814" i="80"/>
  <c r="BB814" i="80" s="1"/>
  <c r="CS814" i="80"/>
  <c r="CX814" i="80"/>
  <c r="CT814" i="80"/>
  <c r="BZ815" i="80"/>
  <c r="DM816" i="80"/>
  <c r="EC816" i="80"/>
  <c r="EE816" i="80"/>
  <c r="ED816" i="80"/>
  <c r="CT817" i="80"/>
  <c r="CS817" i="80"/>
  <c r="BH817" i="80"/>
  <c r="EE818" i="80"/>
  <c r="ED818" i="80"/>
  <c r="EC818" i="80"/>
  <c r="EF818" i="80"/>
  <c r="CL821" i="80"/>
  <c r="CQ821" i="80"/>
  <c r="CM821" i="80"/>
  <c r="AO764" i="80"/>
  <c r="AP764" i="80" s="1"/>
  <c r="AW764" i="80"/>
  <c r="CD764" i="80"/>
  <c r="BC766" i="80"/>
  <c r="AO768" i="80"/>
  <c r="AP768" i="80" s="1"/>
  <c r="AW768" i="80"/>
  <c r="CD768" i="80"/>
  <c r="BC770" i="80"/>
  <c r="AO772" i="80"/>
  <c r="AP772" i="80" s="1"/>
  <c r="AW772" i="80"/>
  <c r="BE772" i="80"/>
  <c r="BQ772" i="80"/>
  <c r="CD772" i="80"/>
  <c r="AT773" i="80"/>
  <c r="AU774" i="80"/>
  <c r="BC774" i="80"/>
  <c r="BK774" i="80"/>
  <c r="BW774" i="80"/>
  <c r="AN775" i="80"/>
  <c r="AQ775" i="80" s="1"/>
  <c r="BX775" i="80"/>
  <c r="AO776" i="80"/>
  <c r="AP776" i="80" s="1"/>
  <c r="AW776" i="80"/>
  <c r="BE776" i="80"/>
  <c r="BQ776" i="80"/>
  <c r="CD776" i="80"/>
  <c r="AT777" i="80"/>
  <c r="AU778" i="80"/>
  <c r="BC778" i="80"/>
  <c r="BK778" i="80"/>
  <c r="BW778" i="80"/>
  <c r="AN779" i="80"/>
  <c r="AQ779" i="80" s="1"/>
  <c r="BX779" i="80"/>
  <c r="AO780" i="80"/>
  <c r="AP780" i="80" s="1"/>
  <c r="AW780" i="80"/>
  <c r="BE780" i="80"/>
  <c r="BQ780" i="80"/>
  <c r="CD780" i="80"/>
  <c r="AT781" i="80"/>
  <c r="AU782" i="80"/>
  <c r="BC782" i="80"/>
  <c r="BK782" i="80"/>
  <c r="BW782" i="80"/>
  <c r="AN783" i="80"/>
  <c r="AQ783" i="80" s="1"/>
  <c r="BX783" i="80"/>
  <c r="AO784" i="80"/>
  <c r="AP784" i="80" s="1"/>
  <c r="AW784" i="80"/>
  <c r="BE784" i="80"/>
  <c r="BQ784" i="80"/>
  <c r="CD784" i="80"/>
  <c r="AT785" i="80"/>
  <c r="AU786" i="80"/>
  <c r="BC786" i="80"/>
  <c r="BK786" i="80"/>
  <c r="BW786" i="80"/>
  <c r="AN787" i="80"/>
  <c r="AQ787" i="80" s="1"/>
  <c r="BX787" i="80"/>
  <c r="AO788" i="80"/>
  <c r="AP788" i="80" s="1"/>
  <c r="AW788" i="80"/>
  <c r="BE788" i="80"/>
  <c r="BQ788" i="80"/>
  <c r="CD788" i="80"/>
  <c r="AT789" i="80"/>
  <c r="AU790" i="80"/>
  <c r="BC790" i="80"/>
  <c r="BK790" i="80"/>
  <c r="BW790" i="80"/>
  <c r="AN791" i="80"/>
  <c r="AQ791" i="80" s="1"/>
  <c r="BX791" i="80"/>
  <c r="AO792" i="80"/>
  <c r="AP792" i="80" s="1"/>
  <c r="AW792" i="80"/>
  <c r="BE792" i="80"/>
  <c r="BQ792" i="80"/>
  <c r="CD792" i="80"/>
  <c r="AT793" i="80"/>
  <c r="AU794" i="80"/>
  <c r="BC794" i="80"/>
  <c r="BK794" i="80"/>
  <c r="BW794" i="80"/>
  <c r="AN795" i="80"/>
  <c r="AQ795" i="80" s="1"/>
  <c r="BX795" i="80"/>
  <c r="AO796" i="80"/>
  <c r="AP796" i="80" s="1"/>
  <c r="AW796" i="80"/>
  <c r="BE796" i="80"/>
  <c r="BQ796" i="80"/>
  <c r="CD796" i="80"/>
  <c r="AT797" i="80"/>
  <c r="AU798" i="80"/>
  <c r="BK798" i="80"/>
  <c r="BW798" i="80"/>
  <c r="AN799" i="80"/>
  <c r="AQ799" i="80" s="1"/>
  <c r="BO799" i="80"/>
  <c r="BZ799" i="80"/>
  <c r="CL799" i="80"/>
  <c r="DM799" i="80"/>
  <c r="DN799" i="80"/>
  <c r="ED799" i="80"/>
  <c r="BN800" i="80"/>
  <c r="CA800" i="80"/>
  <c r="CM800" i="80"/>
  <c r="BI801" i="80"/>
  <c r="BE801" i="80"/>
  <c r="BF801" i="80"/>
  <c r="BS801" i="80"/>
  <c r="CX801" i="80"/>
  <c r="EF801" i="80"/>
  <c r="BF802" i="80"/>
  <c r="BG802" i="80"/>
  <c r="BC802" i="80"/>
  <c r="BU802" i="80"/>
  <c r="CX802" i="80"/>
  <c r="DK802" i="80"/>
  <c r="AE803" i="80"/>
  <c r="AZ803" i="80"/>
  <c r="BA803" i="80" s="1"/>
  <c r="BB803" i="80" s="1"/>
  <c r="AN803" i="80"/>
  <c r="AQ803" i="80" s="1"/>
  <c r="AO803" i="80"/>
  <c r="AP803" i="80" s="1"/>
  <c r="AT803" i="80"/>
  <c r="BN803" i="80"/>
  <c r="CD803" i="80"/>
  <c r="CR803" i="80"/>
  <c r="DK803" i="80"/>
  <c r="EE803" i="80"/>
  <c r="CB804" i="80"/>
  <c r="BX804" i="80"/>
  <c r="BY804" i="80"/>
  <c r="DN804" i="80"/>
  <c r="DK804" i="80"/>
  <c r="BG805" i="80"/>
  <c r="BT805" i="80"/>
  <c r="DN805" i="80"/>
  <c r="EC805" i="80"/>
  <c r="AX806" i="80"/>
  <c r="AT806" i="80"/>
  <c r="AY806" i="80"/>
  <c r="AU806" i="80"/>
  <c r="BT806" i="80"/>
  <c r="CD806" i="80"/>
  <c r="DL806" i="80"/>
  <c r="DN806" i="80"/>
  <c r="DM806" i="80"/>
  <c r="CA807" i="80"/>
  <c r="BW807" i="80"/>
  <c r="BY807" i="80"/>
  <c r="CB807" i="80"/>
  <c r="BX807" i="80"/>
  <c r="EE807" i="80"/>
  <c r="CQ808" i="80"/>
  <c r="CL808" i="80"/>
  <c r="CM808" i="80"/>
  <c r="DN808" i="80"/>
  <c r="DL808" i="80"/>
  <c r="DK808" i="80"/>
  <c r="BI809" i="80"/>
  <c r="BE809" i="80"/>
  <c r="BG809" i="80"/>
  <c r="BC809" i="80"/>
  <c r="BF809" i="80"/>
  <c r="AX810" i="80"/>
  <c r="AT810" i="80"/>
  <c r="AY810" i="80"/>
  <c r="AU810" i="80"/>
  <c r="BA810" i="80"/>
  <c r="BB810" i="80" s="1"/>
  <c r="CS810" i="80"/>
  <c r="CX810" i="80"/>
  <c r="CT810" i="80"/>
  <c r="BZ811" i="80"/>
  <c r="CM812" i="80"/>
  <c r="DN812" i="80"/>
  <c r="DL812" i="80"/>
  <c r="DK812" i="80"/>
  <c r="BI813" i="80"/>
  <c r="BE813" i="80"/>
  <c r="BG813" i="80"/>
  <c r="BC813" i="80"/>
  <c r="BF813" i="80"/>
  <c r="DN813" i="80"/>
  <c r="BO815" i="80"/>
  <c r="BK815" i="80"/>
  <c r="BM815" i="80"/>
  <c r="BL815" i="80"/>
  <c r="DM815" i="80"/>
  <c r="DK815" i="80"/>
  <c r="DN815" i="80"/>
  <c r="EG816" i="80"/>
  <c r="EI816" i="80"/>
  <c r="EH816" i="80"/>
  <c r="BU817" i="80"/>
  <c r="BQ817" i="80"/>
  <c r="BS817" i="80"/>
  <c r="BR817" i="80"/>
  <c r="CQ817" i="80"/>
  <c r="DK817" i="80"/>
  <c r="DM817" i="80"/>
  <c r="DL817" i="80"/>
  <c r="AW800" i="80"/>
  <c r="BE800" i="80"/>
  <c r="BI800" i="80"/>
  <c r="BQ800" i="80"/>
  <c r="BU800" i="80"/>
  <c r="AT801" i="80"/>
  <c r="AX801" i="80"/>
  <c r="BN801" i="80"/>
  <c r="BZ801" i="80"/>
  <c r="EF802" i="80"/>
  <c r="BH803" i="80"/>
  <c r="BT803" i="80"/>
  <c r="AW804" i="80"/>
  <c r="BE804" i="80"/>
  <c r="BI804" i="80"/>
  <c r="BQ804" i="80"/>
  <c r="BU804" i="80"/>
  <c r="AT805" i="80"/>
  <c r="AX805" i="80"/>
  <c r="BN805" i="80"/>
  <c r="BZ805" i="80"/>
  <c r="EF806" i="80"/>
  <c r="BH807" i="80"/>
  <c r="BT807" i="80"/>
  <c r="AO808" i="80"/>
  <c r="AP808" i="80" s="1"/>
  <c r="AW808" i="80"/>
  <c r="BE808" i="80"/>
  <c r="BI808" i="80"/>
  <c r="BM808" i="80"/>
  <c r="BQ808" i="80"/>
  <c r="BU808" i="80"/>
  <c r="BY808" i="80"/>
  <c r="CD808" i="80"/>
  <c r="CR808" i="80"/>
  <c r="AT809" i="80"/>
  <c r="AX809" i="80"/>
  <c r="BN809" i="80"/>
  <c r="BZ809" i="80"/>
  <c r="EE809" i="80"/>
  <c r="BC810" i="80"/>
  <c r="BG810" i="80"/>
  <c r="BK810" i="80"/>
  <c r="BO810" i="80"/>
  <c r="BS810" i="80"/>
  <c r="BW810" i="80"/>
  <c r="CA810" i="80"/>
  <c r="DM810" i="80"/>
  <c r="EF810" i="80"/>
  <c r="BH811" i="80"/>
  <c r="BT811" i="80"/>
  <c r="AO812" i="80"/>
  <c r="AP812" i="80" s="1"/>
  <c r="AW812" i="80"/>
  <c r="BE812" i="80"/>
  <c r="BI812" i="80"/>
  <c r="BM812" i="80"/>
  <c r="BU812" i="80"/>
  <c r="BY812" i="80"/>
  <c r="CD812" i="80"/>
  <c r="CR812" i="80"/>
  <c r="AT813" i="80"/>
  <c r="AX813" i="80"/>
  <c r="BN813" i="80"/>
  <c r="BZ813" i="80"/>
  <c r="EE813" i="80"/>
  <c r="BC814" i="80"/>
  <c r="BG814" i="80"/>
  <c r="BS814" i="80"/>
  <c r="DM814" i="80"/>
  <c r="EF814" i="80"/>
  <c r="BH815" i="80"/>
  <c r="BT815" i="80"/>
  <c r="AO816" i="80"/>
  <c r="AP816" i="80" s="1"/>
  <c r="AW816" i="80"/>
  <c r="BE816" i="80"/>
  <c r="BI816" i="80"/>
  <c r="BM816" i="80"/>
  <c r="BQ816" i="80"/>
  <c r="BU816" i="80"/>
  <c r="BY816" i="80"/>
  <c r="CD816" i="80"/>
  <c r="CR816" i="80"/>
  <c r="AT817" i="80"/>
  <c r="AX817" i="80"/>
  <c r="BN817" i="80"/>
  <c r="BZ817" i="80"/>
  <c r="EE817" i="80"/>
  <c r="AU818" i="80"/>
  <c r="AY818" i="80"/>
  <c r="BC818" i="80"/>
  <c r="BG818" i="80"/>
  <c r="BK818" i="80"/>
  <c r="BO818" i="80"/>
  <c r="BS818" i="80"/>
  <c r="BW818" i="80"/>
  <c r="CA818" i="80"/>
  <c r="CT818" i="80"/>
  <c r="DM818" i="80"/>
  <c r="AN819" i="80"/>
  <c r="AQ819" i="80" s="1"/>
  <c r="AZ819" i="80"/>
  <c r="BA819" i="80" s="1"/>
  <c r="BB819" i="80" s="1"/>
  <c r="BL819" i="80"/>
  <c r="BX819" i="80"/>
  <c r="CB819" i="80"/>
  <c r="CM820" i="80"/>
  <c r="AW821" i="80"/>
  <c r="CD821" i="80"/>
  <c r="AE822" i="80"/>
  <c r="CR822" i="80"/>
  <c r="CD822" i="80"/>
  <c r="AO822" i="80"/>
  <c r="AP822" i="80" s="1"/>
  <c r="AZ822" i="80"/>
  <c r="BA822" i="80" s="1"/>
  <c r="BB822" i="80" s="1"/>
  <c r="AN822" i="80"/>
  <c r="AQ822" i="80" s="1"/>
  <c r="EF822" i="80"/>
  <c r="EE822" i="80"/>
  <c r="ED822" i="80"/>
  <c r="EC822" i="80"/>
  <c r="CQ824" i="80"/>
  <c r="CM824" i="80"/>
  <c r="CL824" i="80"/>
  <c r="CT828" i="80"/>
  <c r="ED828" i="80"/>
  <c r="EC828" i="80"/>
  <c r="EF828" i="80"/>
  <c r="EE828" i="80"/>
  <c r="AW807" i="80"/>
  <c r="CK807" i="80"/>
  <c r="BN808" i="80"/>
  <c r="BZ808" i="80"/>
  <c r="EF809" i="80"/>
  <c r="BH810" i="80"/>
  <c r="BT810" i="80"/>
  <c r="DN810" i="80"/>
  <c r="AW811" i="80"/>
  <c r="CK811" i="80"/>
  <c r="BN812" i="80"/>
  <c r="BZ812" i="80"/>
  <c r="EF813" i="80"/>
  <c r="BH814" i="80"/>
  <c r="BT814" i="80"/>
  <c r="DN814" i="80"/>
  <c r="AW815" i="80"/>
  <c r="CK815" i="80"/>
  <c r="BN816" i="80"/>
  <c r="BZ816" i="80"/>
  <c r="EF817" i="80"/>
  <c r="BH818" i="80"/>
  <c r="BT818" i="80"/>
  <c r="CX818" i="80"/>
  <c r="DN818" i="80"/>
  <c r="AO819" i="80"/>
  <c r="AP819" i="80" s="1"/>
  <c r="AW819" i="80"/>
  <c r="BM819" i="80"/>
  <c r="BY819" i="80"/>
  <c r="CD819" i="80"/>
  <c r="CK819" i="80"/>
  <c r="CR819" i="80"/>
  <c r="CR820" i="80"/>
  <c r="CD820" i="80"/>
  <c r="AO820" i="80"/>
  <c r="AP820" i="80" s="1"/>
  <c r="AZ820" i="80"/>
  <c r="BA820" i="80" s="1"/>
  <c r="BB820" i="80" s="1"/>
  <c r="ED820" i="80"/>
  <c r="EE820" i="80"/>
  <c r="DL833" i="80"/>
  <c r="DM833" i="80"/>
  <c r="DK833" i="80"/>
  <c r="DN833" i="80"/>
  <c r="CQ835" i="80"/>
  <c r="CM835" i="80"/>
  <c r="CL835" i="80"/>
  <c r="AW818" i="80"/>
  <c r="BA818" i="80"/>
  <c r="BB818" i="80" s="1"/>
  <c r="CD818" i="80"/>
  <c r="CK818" i="80"/>
  <c r="BN819" i="80"/>
  <c r="BZ819" i="80"/>
  <c r="BU820" i="80"/>
  <c r="BQ820" i="80"/>
  <c r="BR820" i="80"/>
  <c r="AX821" i="80"/>
  <c r="AT821" i="80"/>
  <c r="AY821" i="80"/>
  <c r="AU821" i="80"/>
  <c r="BA821" i="80"/>
  <c r="BB821" i="80" s="1"/>
  <c r="CS821" i="80"/>
  <c r="CX821" i="80"/>
  <c r="CT821" i="80"/>
  <c r="CQ823" i="80"/>
  <c r="CM823" i="80"/>
  <c r="CL823" i="80"/>
  <c r="CX824" i="80"/>
  <c r="CT824" i="80"/>
  <c r="CS824" i="80"/>
  <c r="ED824" i="80"/>
  <c r="EC824" i="80"/>
  <c r="EF824" i="80"/>
  <c r="EE824" i="80"/>
  <c r="EF826" i="80"/>
  <c r="EE826" i="80"/>
  <c r="ED826" i="80"/>
  <c r="EC826" i="80"/>
  <c r="DN827" i="80"/>
  <c r="DM827" i="80"/>
  <c r="DL827" i="80"/>
  <c r="DK827" i="80"/>
  <c r="CQ828" i="80"/>
  <c r="CM828" i="80"/>
  <c r="CL828" i="80"/>
  <c r="AO801" i="80"/>
  <c r="AP801" i="80" s="1"/>
  <c r="AW801" i="80"/>
  <c r="CD801" i="80"/>
  <c r="BC803" i="80"/>
  <c r="AO805" i="80"/>
  <c r="AP805" i="80" s="1"/>
  <c r="AW805" i="80"/>
  <c r="CD805" i="80"/>
  <c r="AU807" i="80"/>
  <c r="BC807" i="80"/>
  <c r="AN808" i="80"/>
  <c r="AQ808" i="80" s="1"/>
  <c r="BX808" i="80"/>
  <c r="AO809" i="80"/>
  <c r="AP809" i="80" s="1"/>
  <c r="AW809" i="80"/>
  <c r="CD809" i="80"/>
  <c r="AU811" i="80"/>
  <c r="BC811" i="80"/>
  <c r="AN812" i="80"/>
  <c r="AQ812" i="80" s="1"/>
  <c r="BX812" i="80"/>
  <c r="AO813" i="80"/>
  <c r="AP813" i="80" s="1"/>
  <c r="AW813" i="80"/>
  <c r="CD813" i="80"/>
  <c r="AU815" i="80"/>
  <c r="BC815" i="80"/>
  <c r="AN816" i="80"/>
  <c r="AQ816" i="80" s="1"/>
  <c r="BX816" i="80"/>
  <c r="AO817" i="80"/>
  <c r="AP817" i="80" s="1"/>
  <c r="AW817" i="80"/>
  <c r="CD817" i="80"/>
  <c r="AT818" i="80"/>
  <c r="AU819" i="80"/>
  <c r="BK819" i="80"/>
  <c r="BW819" i="80"/>
  <c r="AN820" i="80"/>
  <c r="AQ820" i="80" s="1"/>
  <c r="BI820" i="80"/>
  <c r="BE820" i="80"/>
  <c r="BF820" i="80"/>
  <c r="BS820" i="80"/>
  <c r="EF820" i="80"/>
  <c r="DN823" i="80"/>
  <c r="DM823" i="80"/>
  <c r="DL823" i="80"/>
  <c r="DK823" i="80"/>
  <c r="DL825" i="80"/>
  <c r="DK825" i="80"/>
  <c r="DN825" i="80"/>
  <c r="DM825" i="80"/>
  <c r="BN820" i="80"/>
  <c r="BZ820" i="80"/>
  <c r="BC821" i="80"/>
  <c r="BG821" i="80"/>
  <c r="BS821" i="80"/>
  <c r="DM821" i="80"/>
  <c r="EF821" i="80"/>
  <c r="BH822" i="80"/>
  <c r="BL822" i="80"/>
  <c r="BT822" i="80"/>
  <c r="BX822" i="80"/>
  <c r="CB822" i="80"/>
  <c r="DN822" i="80"/>
  <c r="AO823" i="80"/>
  <c r="AP823" i="80" s="1"/>
  <c r="AW823" i="80"/>
  <c r="BM823" i="80"/>
  <c r="BY823" i="80"/>
  <c r="CD823" i="80"/>
  <c r="CR823" i="80"/>
  <c r="ED823" i="80"/>
  <c r="BF824" i="80"/>
  <c r="BN824" i="80"/>
  <c r="BR824" i="80"/>
  <c r="BZ824" i="80"/>
  <c r="DL824" i="80"/>
  <c r="AU825" i="80"/>
  <c r="AY825" i="80"/>
  <c r="CT825" i="80"/>
  <c r="EF825" i="80"/>
  <c r="AN826" i="80"/>
  <c r="AQ826" i="80" s="1"/>
  <c r="AZ826" i="80"/>
  <c r="BA826" i="80" s="1"/>
  <c r="BB826" i="80" s="1"/>
  <c r="BH826" i="80"/>
  <c r="BL826" i="80"/>
  <c r="BT826" i="80"/>
  <c r="BX826" i="80"/>
  <c r="CB826" i="80"/>
  <c r="DN826" i="80"/>
  <c r="AW827" i="80"/>
  <c r="CD827" i="80"/>
  <c r="CK827" i="80"/>
  <c r="ED827" i="80"/>
  <c r="BF828" i="80"/>
  <c r="BN828" i="80"/>
  <c r="BR828" i="80"/>
  <c r="BZ828" i="80"/>
  <c r="DL828" i="80"/>
  <c r="AU829" i="80"/>
  <c r="AY829" i="80"/>
  <c r="DM829" i="80"/>
  <c r="ED829" i="80"/>
  <c r="BF830" i="80"/>
  <c r="CA830" i="80"/>
  <c r="BW830" i="80"/>
  <c r="CB830" i="80"/>
  <c r="CK830" i="80"/>
  <c r="EG830" i="80"/>
  <c r="BM831" i="80"/>
  <c r="CB831" i="80"/>
  <c r="BX831" i="80"/>
  <c r="CA831" i="80"/>
  <c r="DO831" i="80"/>
  <c r="EE831" i="80"/>
  <c r="BS832" i="80"/>
  <c r="BX832" i="80"/>
  <c r="CM832" i="80"/>
  <c r="CJ833" i="80"/>
  <c r="BM834" i="80"/>
  <c r="BR834" i="80"/>
  <c r="CX834" i="80"/>
  <c r="AZ835" i="80"/>
  <c r="BA835" i="80" s="1"/>
  <c r="BB835" i="80" s="1"/>
  <c r="AN835" i="80"/>
  <c r="AQ835" i="80" s="1"/>
  <c r="AU835" i="80"/>
  <c r="AY835" i="80"/>
  <c r="CD835" i="80"/>
  <c r="BU836" i="80"/>
  <c r="BQ836" i="80"/>
  <c r="BS836" i="80"/>
  <c r="ED836" i="80"/>
  <c r="EF836" i="80"/>
  <c r="AX837" i="80"/>
  <c r="AT837" i="80"/>
  <c r="AY837" i="80"/>
  <c r="EE837" i="80"/>
  <c r="EF837" i="80"/>
  <c r="EC837" i="80"/>
  <c r="BS840" i="80"/>
  <c r="BU840" i="80"/>
  <c r="BQ840" i="80"/>
  <c r="BR840" i="80"/>
  <c r="CJ841" i="80"/>
  <c r="CE841" i="80"/>
  <c r="CF841" i="80"/>
  <c r="EI843" i="80"/>
  <c r="EH843" i="80"/>
  <c r="EG843" i="80"/>
  <c r="CR846" i="80"/>
  <c r="CD846" i="80"/>
  <c r="AO846" i="80"/>
  <c r="AP846" i="80" s="1"/>
  <c r="AZ846" i="80"/>
  <c r="BA846" i="80" s="1"/>
  <c r="BB846" i="80" s="1"/>
  <c r="AN846" i="80"/>
  <c r="AQ846" i="80" s="1"/>
  <c r="AE846" i="80"/>
  <c r="ED846" i="80"/>
  <c r="EC846" i="80"/>
  <c r="EF846" i="80"/>
  <c r="EE846" i="80"/>
  <c r="BH821" i="80"/>
  <c r="BT821" i="80"/>
  <c r="DN821" i="80"/>
  <c r="AW822" i="80"/>
  <c r="BM822" i="80"/>
  <c r="BY822" i="80"/>
  <c r="CK822" i="80"/>
  <c r="BN823" i="80"/>
  <c r="BZ823" i="80"/>
  <c r="EE823" i="80"/>
  <c r="AE824" i="80"/>
  <c r="BC824" i="80"/>
  <c r="BG824" i="80"/>
  <c r="BK824" i="80"/>
  <c r="BO824" i="80"/>
  <c r="BS824" i="80"/>
  <c r="BW824" i="80"/>
  <c r="CA824" i="80"/>
  <c r="DM824" i="80"/>
  <c r="BH825" i="80"/>
  <c r="BT825" i="80"/>
  <c r="CX825" i="80"/>
  <c r="EC825" i="80"/>
  <c r="AO826" i="80"/>
  <c r="AP826" i="80" s="1"/>
  <c r="AW826" i="80"/>
  <c r="BE826" i="80"/>
  <c r="BI826" i="80"/>
  <c r="BM826" i="80"/>
  <c r="BQ826" i="80"/>
  <c r="BU826" i="80"/>
  <c r="BY826" i="80"/>
  <c r="CD826" i="80"/>
  <c r="CK826" i="80"/>
  <c r="CR826" i="80"/>
  <c r="DK826" i="80"/>
  <c r="AT827" i="80"/>
  <c r="BN827" i="80"/>
  <c r="BZ827" i="80"/>
  <c r="CS827" i="80"/>
  <c r="EE827" i="80"/>
  <c r="AE828" i="80"/>
  <c r="BC828" i="80"/>
  <c r="BG828" i="80"/>
  <c r="BK828" i="80"/>
  <c r="BO828" i="80"/>
  <c r="BS828" i="80"/>
  <c r="BW828" i="80"/>
  <c r="CA828" i="80"/>
  <c r="DM828" i="80"/>
  <c r="BH829" i="80"/>
  <c r="BT829" i="80"/>
  <c r="DN829" i="80"/>
  <c r="EF829" i="80"/>
  <c r="BX830" i="80"/>
  <c r="CD830" i="80"/>
  <c r="DK830" i="80"/>
  <c r="EC830" i="80"/>
  <c r="EH830" i="80"/>
  <c r="AZ831" i="80"/>
  <c r="BA831" i="80" s="1"/>
  <c r="BB831" i="80" s="1"/>
  <c r="AN831" i="80"/>
  <c r="AQ831" i="80" s="1"/>
  <c r="BN831" i="80"/>
  <c r="BW831" i="80"/>
  <c r="CD831" i="80"/>
  <c r="DK831" i="80"/>
  <c r="EF831" i="80"/>
  <c r="BI832" i="80"/>
  <c r="BE832" i="80"/>
  <c r="BO832" i="80"/>
  <c r="BZ832" i="80"/>
  <c r="CQ832" i="80"/>
  <c r="DL832" i="80"/>
  <c r="EC832" i="80"/>
  <c r="AX833" i="80"/>
  <c r="AT833" i="80"/>
  <c r="AY833" i="80"/>
  <c r="BI833" i="80"/>
  <c r="CK833" i="80"/>
  <c r="CT833" i="80"/>
  <c r="EG833" i="80"/>
  <c r="AN834" i="80"/>
  <c r="AQ834" i="80" s="1"/>
  <c r="AY834" i="80"/>
  <c r="AU834" i="80"/>
  <c r="AX834" i="80"/>
  <c r="BG834" i="80"/>
  <c r="BC834" i="80"/>
  <c r="BI834" i="80"/>
  <c r="BT834" i="80"/>
  <c r="CE834" i="80"/>
  <c r="AE835" i="80"/>
  <c r="BO835" i="80"/>
  <c r="EC835" i="80"/>
  <c r="EE835" i="80"/>
  <c r="BM836" i="80"/>
  <c r="BO836" i="80"/>
  <c r="BK836" i="80"/>
  <c r="BR836" i="80"/>
  <c r="CL836" i="80"/>
  <c r="DO836" i="80"/>
  <c r="DQ836" i="80"/>
  <c r="EC836" i="80"/>
  <c r="AU837" i="80"/>
  <c r="CK837" i="80"/>
  <c r="ED837" i="80"/>
  <c r="CR838" i="80"/>
  <c r="CD838" i="80"/>
  <c r="AE838" i="80"/>
  <c r="AZ838" i="80"/>
  <c r="BA838" i="80" s="1"/>
  <c r="BB838" i="80" s="1"/>
  <c r="AO838" i="80"/>
  <c r="AP838" i="80" s="1"/>
  <c r="DK838" i="80"/>
  <c r="DM838" i="80"/>
  <c r="DL838" i="80"/>
  <c r="AX839" i="80"/>
  <c r="AT839" i="80"/>
  <c r="CD839" i="80"/>
  <c r="AW839" i="80"/>
  <c r="CK839" i="80"/>
  <c r="AU839" i="80"/>
  <c r="BT840" i="80"/>
  <c r="CM841" i="80"/>
  <c r="BA845" i="80"/>
  <c r="BB845" i="80" s="1"/>
  <c r="EI847" i="80"/>
  <c r="EH847" i="80"/>
  <c r="EG847" i="80"/>
  <c r="BN822" i="80"/>
  <c r="BZ822" i="80"/>
  <c r="EF823" i="80"/>
  <c r="BH824" i="80"/>
  <c r="BT824" i="80"/>
  <c r="DN824" i="80"/>
  <c r="AW825" i="80"/>
  <c r="BA825" i="80"/>
  <c r="BB825" i="80" s="1"/>
  <c r="CD825" i="80"/>
  <c r="CK825" i="80"/>
  <c r="BN826" i="80"/>
  <c r="BZ826" i="80"/>
  <c r="EF827" i="80"/>
  <c r="BH828" i="80"/>
  <c r="BT828" i="80"/>
  <c r="DN828" i="80"/>
  <c r="AW829" i="80"/>
  <c r="BA829" i="80"/>
  <c r="BB829" i="80" s="1"/>
  <c r="CD829" i="80"/>
  <c r="CK829" i="80"/>
  <c r="AN830" i="80"/>
  <c r="AQ830" i="80" s="1"/>
  <c r="AY830" i="80"/>
  <c r="AU830" i="80"/>
  <c r="AX830" i="80"/>
  <c r="BG830" i="80"/>
  <c r="BC830" i="80"/>
  <c r="BI830" i="80"/>
  <c r="BO831" i="80"/>
  <c r="CR832" i="80"/>
  <c r="CD832" i="80"/>
  <c r="AO832" i="80"/>
  <c r="AP832" i="80" s="1"/>
  <c r="AZ832" i="80"/>
  <c r="BA832" i="80" s="1"/>
  <c r="BB832" i="80" s="1"/>
  <c r="BU832" i="80"/>
  <c r="BQ832" i="80"/>
  <c r="CA832" i="80"/>
  <c r="BO834" i="80"/>
  <c r="BK834" i="80"/>
  <c r="BU834" i="80"/>
  <c r="AW835" i="80"/>
  <c r="CR835" i="80"/>
  <c r="DN835" i="80"/>
  <c r="DL835" i="80"/>
  <c r="BI836" i="80"/>
  <c r="BE836" i="80"/>
  <c r="BG836" i="80"/>
  <c r="BC836" i="80"/>
  <c r="BT836" i="80"/>
  <c r="CQ836" i="80"/>
  <c r="EE836" i="80"/>
  <c r="BA837" i="80"/>
  <c r="BB837" i="80" s="1"/>
  <c r="BM838" i="80"/>
  <c r="BO838" i="80"/>
  <c r="BK838" i="80"/>
  <c r="BL838" i="80"/>
  <c r="BY838" i="80"/>
  <c r="CA838" i="80"/>
  <c r="BW838" i="80"/>
  <c r="CB838" i="80"/>
  <c r="BX838" i="80"/>
  <c r="DO838" i="80"/>
  <c r="DQ838" i="80"/>
  <c r="DP838" i="80"/>
  <c r="DL839" i="80"/>
  <c r="DN839" i="80"/>
  <c r="DK839" i="80"/>
  <c r="EF840" i="80"/>
  <c r="ED840" i="80"/>
  <c r="EC840" i="80"/>
  <c r="EC841" i="80"/>
  <c r="EF841" i="80"/>
  <c r="EE841" i="80"/>
  <c r="ED841" i="80"/>
  <c r="AY845" i="80"/>
  <c r="AU845" i="80"/>
  <c r="AX845" i="80"/>
  <c r="AT845" i="80"/>
  <c r="CD845" i="80"/>
  <c r="AW845" i="80"/>
  <c r="CK845" i="80"/>
  <c r="CX845" i="80"/>
  <c r="CT845" i="80"/>
  <c r="CS845" i="80"/>
  <c r="CJ849" i="80"/>
  <c r="CF849" i="80"/>
  <c r="CE849" i="80"/>
  <c r="EI851" i="80"/>
  <c r="EH851" i="80"/>
  <c r="EG851" i="80"/>
  <c r="AW820" i="80"/>
  <c r="AU822" i="80"/>
  <c r="BC822" i="80"/>
  <c r="BK822" i="80"/>
  <c r="BW822" i="80"/>
  <c r="AN823" i="80"/>
  <c r="AQ823" i="80" s="1"/>
  <c r="BX823" i="80"/>
  <c r="AO824" i="80"/>
  <c r="AP824" i="80" s="1"/>
  <c r="AW824" i="80"/>
  <c r="BE824" i="80"/>
  <c r="BQ824" i="80"/>
  <c r="CD824" i="80"/>
  <c r="AT825" i="80"/>
  <c r="AU826" i="80"/>
  <c r="BC826" i="80"/>
  <c r="BK826" i="80"/>
  <c r="BW826" i="80"/>
  <c r="AN827" i="80"/>
  <c r="AQ827" i="80" s="1"/>
  <c r="BX827" i="80"/>
  <c r="AO828" i="80"/>
  <c r="AP828" i="80" s="1"/>
  <c r="AW828" i="80"/>
  <c r="BE828" i="80"/>
  <c r="BQ828" i="80"/>
  <c r="CD828" i="80"/>
  <c r="AT829" i="80"/>
  <c r="CX829" i="80"/>
  <c r="DK829" i="80"/>
  <c r="EC829" i="80"/>
  <c r="AO830" i="80"/>
  <c r="AP830" i="80" s="1"/>
  <c r="AT830" i="80"/>
  <c r="AZ830" i="80"/>
  <c r="BA830" i="80" s="1"/>
  <c r="BB830" i="80" s="1"/>
  <c r="BE830" i="80"/>
  <c r="BO830" i="80"/>
  <c r="BK830" i="80"/>
  <c r="BU830" i="80"/>
  <c r="BZ830" i="80"/>
  <c r="CR830" i="80"/>
  <c r="DN830" i="80"/>
  <c r="EE830" i="80"/>
  <c r="AO831" i="80"/>
  <c r="AP831" i="80" s="1"/>
  <c r="BK831" i="80"/>
  <c r="BZ831" i="80"/>
  <c r="CR831" i="80"/>
  <c r="DM831" i="80"/>
  <c r="ED831" i="80"/>
  <c r="AE832" i="80"/>
  <c r="BG832" i="80"/>
  <c r="BL832" i="80"/>
  <c r="BR832" i="80"/>
  <c r="BW832" i="80"/>
  <c r="CB832" i="80"/>
  <c r="DN832" i="80"/>
  <c r="EF832" i="80"/>
  <c r="BG833" i="80"/>
  <c r="BU833" i="80"/>
  <c r="CF833" i="80"/>
  <c r="ED833" i="80"/>
  <c r="BF834" i="80"/>
  <c r="BL834" i="80"/>
  <c r="BQ834" i="80"/>
  <c r="CA834" i="80"/>
  <c r="BW834" i="80"/>
  <c r="CB834" i="80"/>
  <c r="CK834" i="80"/>
  <c r="CS834" i="80"/>
  <c r="AT835" i="80"/>
  <c r="AX835" i="80"/>
  <c r="BM835" i="80"/>
  <c r="CB835" i="80"/>
  <c r="BX835" i="80"/>
  <c r="CA835" i="80"/>
  <c r="DK835" i="80"/>
  <c r="EF835" i="80"/>
  <c r="CR836" i="80"/>
  <c r="CD836" i="80"/>
  <c r="AO836" i="80"/>
  <c r="AP836" i="80" s="1"/>
  <c r="AE836" i="80"/>
  <c r="AN836" i="80"/>
  <c r="AQ836" i="80" s="1"/>
  <c r="BF836" i="80"/>
  <c r="BN836" i="80"/>
  <c r="BY836" i="80"/>
  <c r="CA836" i="80"/>
  <c r="BW836" i="80"/>
  <c r="DK836" i="80"/>
  <c r="DM836" i="80"/>
  <c r="AW837" i="80"/>
  <c r="CD837" i="80"/>
  <c r="CS837" i="80"/>
  <c r="CX837" i="80"/>
  <c r="DL837" i="80"/>
  <c r="DN837" i="80"/>
  <c r="DK837" i="80"/>
  <c r="CK838" i="80"/>
  <c r="AY838" i="80"/>
  <c r="AU838" i="80"/>
  <c r="AW838" i="80"/>
  <c r="AT838" i="80"/>
  <c r="BN838" i="80"/>
  <c r="BZ838" i="80"/>
  <c r="AY839" i="80"/>
  <c r="DM839" i="80"/>
  <c r="BG840" i="80"/>
  <c r="BC840" i="80"/>
  <c r="BI840" i="80"/>
  <c r="BE840" i="80"/>
  <c r="BF840" i="80"/>
  <c r="EE840" i="80"/>
  <c r="DQ844" i="80"/>
  <c r="DP844" i="80"/>
  <c r="DO844" i="80"/>
  <c r="BH837" i="80"/>
  <c r="BT837" i="80"/>
  <c r="BU838" i="80"/>
  <c r="BQ838" i="80"/>
  <c r="BS838" i="80"/>
  <c r="ED838" i="80"/>
  <c r="EF838" i="80"/>
  <c r="EE839" i="80"/>
  <c r="EC839" i="80"/>
  <c r="CA840" i="80"/>
  <c r="BW840" i="80"/>
  <c r="BY840" i="80"/>
  <c r="DM840" i="80"/>
  <c r="DK840" i="80"/>
  <c r="AX841" i="80"/>
  <c r="AT841" i="80"/>
  <c r="AY841" i="80"/>
  <c r="CQ842" i="80"/>
  <c r="CM842" i="80"/>
  <c r="DM844" i="80"/>
  <c r="DL844" i="80"/>
  <c r="DK844" i="80"/>
  <c r="DM848" i="80"/>
  <c r="DL848" i="80"/>
  <c r="DK848" i="80"/>
  <c r="DN849" i="80"/>
  <c r="DM849" i="80"/>
  <c r="DL849" i="80"/>
  <c r="CQ850" i="80"/>
  <c r="CM850" i="80"/>
  <c r="DM852" i="80"/>
  <c r="DL852" i="80"/>
  <c r="DK852" i="80"/>
  <c r="DQ848" i="80"/>
  <c r="DP848" i="80"/>
  <c r="DO848" i="80"/>
  <c r="AY849" i="80"/>
  <c r="AU849" i="80"/>
  <c r="AX849" i="80"/>
  <c r="AT849" i="80"/>
  <c r="CK849" i="80"/>
  <c r="DQ852" i="80"/>
  <c r="DP852" i="80"/>
  <c r="DO852" i="80"/>
  <c r="CT854" i="80"/>
  <c r="CX854" i="80"/>
  <c r="CS854" i="80"/>
  <c r="CL865" i="80"/>
  <c r="CQ865" i="80"/>
  <c r="CM865" i="80"/>
  <c r="AW832" i="80"/>
  <c r="AW836" i="80"/>
  <c r="BI838" i="80"/>
  <c r="BE838" i="80"/>
  <c r="BG838" i="80"/>
  <c r="BC838" i="80"/>
  <c r="BT838" i="80"/>
  <c r="EE838" i="80"/>
  <c r="CS839" i="80"/>
  <c r="CX839" i="80"/>
  <c r="EF839" i="80"/>
  <c r="AE840" i="80"/>
  <c r="CR840" i="80"/>
  <c r="CD840" i="80"/>
  <c r="AO840" i="80"/>
  <c r="AP840" i="80" s="1"/>
  <c r="AN840" i="80"/>
  <c r="AQ840" i="80" s="1"/>
  <c r="BO840" i="80"/>
  <c r="BK840" i="80"/>
  <c r="BM840" i="80"/>
  <c r="BZ840" i="80"/>
  <c r="DN840" i="80"/>
  <c r="DN841" i="80"/>
  <c r="DL841" i="80"/>
  <c r="CR842" i="80"/>
  <c r="CD842" i="80"/>
  <c r="AO842" i="80"/>
  <c r="AP842" i="80" s="1"/>
  <c r="AZ842" i="80"/>
  <c r="BA842" i="80" s="1"/>
  <c r="BB842" i="80" s="1"/>
  <c r="AN842" i="80"/>
  <c r="AQ842" i="80" s="1"/>
  <c r="AE842" i="80"/>
  <c r="CL842" i="80"/>
  <c r="ED842" i="80"/>
  <c r="EC842" i="80"/>
  <c r="EF842" i="80"/>
  <c r="DL843" i="80"/>
  <c r="DK843" i="80"/>
  <c r="DN843" i="80"/>
  <c r="BG844" i="80"/>
  <c r="BC844" i="80"/>
  <c r="BF844" i="80"/>
  <c r="BI844" i="80"/>
  <c r="BE844" i="80"/>
  <c r="BS844" i="80"/>
  <c r="BR844" i="80"/>
  <c r="BU844" i="80"/>
  <c r="BQ844" i="80"/>
  <c r="BM846" i="80"/>
  <c r="BL846" i="80"/>
  <c r="BO846" i="80"/>
  <c r="BK846" i="80"/>
  <c r="BY846" i="80"/>
  <c r="CB846" i="80"/>
  <c r="BX846" i="80"/>
  <c r="CA846" i="80"/>
  <c r="BW846" i="80"/>
  <c r="DL847" i="80"/>
  <c r="DK847" i="80"/>
  <c r="DN847" i="80"/>
  <c r="BG848" i="80"/>
  <c r="BC848" i="80"/>
  <c r="BF848" i="80"/>
  <c r="BI848" i="80"/>
  <c r="BE848" i="80"/>
  <c r="BS848" i="80"/>
  <c r="BR848" i="80"/>
  <c r="BU848" i="80"/>
  <c r="BQ848" i="80"/>
  <c r="CX849" i="80"/>
  <c r="CT849" i="80"/>
  <c r="CS849" i="80"/>
  <c r="CR850" i="80"/>
  <c r="CD850" i="80"/>
  <c r="AO850" i="80"/>
  <c r="AP850" i="80" s="1"/>
  <c r="AZ850" i="80"/>
  <c r="BA850" i="80" s="1"/>
  <c r="BB850" i="80" s="1"/>
  <c r="AN850" i="80"/>
  <c r="AQ850" i="80" s="1"/>
  <c r="AE850" i="80"/>
  <c r="CL850" i="80"/>
  <c r="ED850" i="80"/>
  <c r="EC850" i="80"/>
  <c r="EF850" i="80"/>
  <c r="DL851" i="80"/>
  <c r="DK851" i="80"/>
  <c r="DN851" i="80"/>
  <c r="BG852" i="80"/>
  <c r="BC852" i="80"/>
  <c r="BF852" i="80"/>
  <c r="BI852" i="80"/>
  <c r="BE852" i="80"/>
  <c r="BS852" i="80"/>
  <c r="BR852" i="80"/>
  <c r="BU852" i="80"/>
  <c r="BQ852" i="80"/>
  <c r="DN853" i="80"/>
  <c r="DM853" i="80"/>
  <c r="DL853" i="80"/>
  <c r="DK853" i="80"/>
  <c r="CQ854" i="80"/>
  <c r="CM854" i="80"/>
  <c r="CL854" i="80"/>
  <c r="CL857" i="80"/>
  <c r="CM857" i="80"/>
  <c r="CQ857" i="80"/>
  <c r="CX841" i="80"/>
  <c r="CS841" i="80"/>
  <c r="BM842" i="80"/>
  <c r="BL842" i="80"/>
  <c r="BO842" i="80"/>
  <c r="BK842" i="80"/>
  <c r="BY842" i="80"/>
  <c r="CB842" i="80"/>
  <c r="BX842" i="80"/>
  <c r="CA842" i="80"/>
  <c r="BW842" i="80"/>
  <c r="EE843" i="80"/>
  <c r="ED843" i="80"/>
  <c r="EC843" i="80"/>
  <c r="EF844" i="80"/>
  <c r="EE844" i="80"/>
  <c r="ED844" i="80"/>
  <c r="DN845" i="80"/>
  <c r="DM845" i="80"/>
  <c r="DL845" i="80"/>
  <c r="EE847" i="80"/>
  <c r="ED847" i="80"/>
  <c r="EC847" i="80"/>
  <c r="EF848" i="80"/>
  <c r="EE848" i="80"/>
  <c r="ED848" i="80"/>
  <c r="AW849" i="80"/>
  <c r="BM850" i="80"/>
  <c r="BL850" i="80"/>
  <c r="BO850" i="80"/>
  <c r="BK850" i="80"/>
  <c r="BY850" i="80"/>
  <c r="CB850" i="80"/>
  <c r="BX850" i="80"/>
  <c r="CA850" i="80"/>
  <c r="BW850" i="80"/>
  <c r="EE851" i="80"/>
  <c r="ED851" i="80"/>
  <c r="EC851" i="80"/>
  <c r="EF852" i="80"/>
  <c r="EE852" i="80"/>
  <c r="ED852" i="80"/>
  <c r="AY853" i="80"/>
  <c r="AU853" i="80"/>
  <c r="AX853" i="80"/>
  <c r="AT853" i="80"/>
  <c r="CK853" i="80"/>
  <c r="CD853" i="80"/>
  <c r="BN854" i="80"/>
  <c r="BZ854" i="80"/>
  <c r="EG854" i="80"/>
  <c r="CB855" i="80"/>
  <c r="BX855" i="80"/>
  <c r="CA855" i="80"/>
  <c r="BG856" i="80"/>
  <c r="BC856" i="80"/>
  <c r="BI856" i="80"/>
  <c r="BE856" i="80"/>
  <c r="ED856" i="80"/>
  <c r="EE856" i="80"/>
  <c r="EE857" i="80"/>
  <c r="EC857" i="80"/>
  <c r="EF857" i="80"/>
  <c r="CA858" i="80"/>
  <c r="BW858" i="80"/>
  <c r="BZ858" i="80"/>
  <c r="BX858" i="80"/>
  <c r="CM858" i="80"/>
  <c r="CL858" i="80"/>
  <c r="EF858" i="80"/>
  <c r="EE858" i="80"/>
  <c r="ED858" i="80"/>
  <c r="EC858" i="80"/>
  <c r="CQ859" i="80"/>
  <c r="CM859" i="80"/>
  <c r="CL859" i="80"/>
  <c r="DK860" i="80"/>
  <c r="DN860" i="80"/>
  <c r="DM860" i="80"/>
  <c r="DL860" i="80"/>
  <c r="ED860" i="80"/>
  <c r="EF860" i="80"/>
  <c r="EE860" i="80"/>
  <c r="EC860" i="80"/>
  <c r="DL861" i="80"/>
  <c r="DM861" i="80"/>
  <c r="DK861" i="80"/>
  <c r="BM864" i="80"/>
  <c r="BN864" i="80"/>
  <c r="BL864" i="80"/>
  <c r="BK864" i="80"/>
  <c r="BL867" i="80"/>
  <c r="BN867" i="80"/>
  <c r="BM867" i="80"/>
  <c r="BK867" i="80"/>
  <c r="EH867" i="80"/>
  <c r="EG867" i="80"/>
  <c r="EI867" i="80"/>
  <c r="AE869" i="80"/>
  <c r="CR869" i="80"/>
  <c r="AZ869" i="80"/>
  <c r="BA869" i="80" s="1"/>
  <c r="BB869" i="80" s="1"/>
  <c r="AO869" i="80"/>
  <c r="AP869" i="80" s="1"/>
  <c r="CD869" i="80"/>
  <c r="AN869" i="80"/>
  <c r="AQ869" i="80" s="1"/>
  <c r="EG870" i="80"/>
  <c r="EI870" i="80"/>
  <c r="EH870" i="80"/>
  <c r="EC885" i="80"/>
  <c r="EE885" i="80"/>
  <c r="ED885" i="80"/>
  <c r="EF885" i="80"/>
  <c r="BR887" i="80"/>
  <c r="BU887" i="80"/>
  <c r="BQ887" i="80"/>
  <c r="BT887" i="80"/>
  <c r="BS887" i="80"/>
  <c r="DN893" i="80"/>
  <c r="DM893" i="80"/>
  <c r="DL893" i="80"/>
  <c r="DK893" i="80"/>
  <c r="AN839" i="80"/>
  <c r="AQ839" i="80" s="1"/>
  <c r="BH839" i="80"/>
  <c r="BL839" i="80"/>
  <c r="BT839" i="80"/>
  <c r="BX839" i="80"/>
  <c r="CB839" i="80"/>
  <c r="AW840" i="80"/>
  <c r="CK840" i="80"/>
  <c r="BF841" i="80"/>
  <c r="BN841" i="80"/>
  <c r="BR841" i="80"/>
  <c r="BZ841" i="80"/>
  <c r="AU842" i="80"/>
  <c r="AY842" i="80"/>
  <c r="BC842" i="80"/>
  <c r="BG842" i="80"/>
  <c r="BS842" i="80"/>
  <c r="DM842" i="80"/>
  <c r="BH843" i="80"/>
  <c r="BL843" i="80"/>
  <c r="BT843" i="80"/>
  <c r="BX843" i="80"/>
  <c r="CB843" i="80"/>
  <c r="CX843" i="80"/>
  <c r="AO844" i="80"/>
  <c r="AP844" i="80" s="1"/>
  <c r="AW844" i="80"/>
  <c r="BM844" i="80"/>
  <c r="BY844" i="80"/>
  <c r="CD844" i="80"/>
  <c r="CK844" i="80"/>
  <c r="CR844" i="80"/>
  <c r="BF845" i="80"/>
  <c r="BR845" i="80"/>
  <c r="BZ845" i="80"/>
  <c r="EE845" i="80"/>
  <c r="AU846" i="80"/>
  <c r="AY846" i="80"/>
  <c r="BC846" i="80"/>
  <c r="BG846" i="80"/>
  <c r="BS846" i="80"/>
  <c r="DM846" i="80"/>
  <c r="AN847" i="80"/>
  <c r="AQ847" i="80" s="1"/>
  <c r="BH847" i="80"/>
  <c r="BT847" i="80"/>
  <c r="CB847" i="80"/>
  <c r="CX847" i="80"/>
  <c r="AO848" i="80"/>
  <c r="AP848" i="80" s="1"/>
  <c r="AW848" i="80"/>
  <c r="BM848" i="80"/>
  <c r="BY848" i="80"/>
  <c r="CD848" i="80"/>
  <c r="CK848" i="80"/>
  <c r="CR848" i="80"/>
  <c r="BF849" i="80"/>
  <c r="BR849" i="80"/>
  <c r="BZ849" i="80"/>
  <c r="EE849" i="80"/>
  <c r="AU850" i="80"/>
  <c r="AY850" i="80"/>
  <c r="BC850" i="80"/>
  <c r="BG850" i="80"/>
  <c r="BS850" i="80"/>
  <c r="DM850" i="80"/>
  <c r="BH851" i="80"/>
  <c r="BL851" i="80"/>
  <c r="BT851" i="80"/>
  <c r="BX851" i="80"/>
  <c r="CB851" i="80"/>
  <c r="AO852" i="80"/>
  <c r="AP852" i="80" s="1"/>
  <c r="AW852" i="80"/>
  <c r="BM852" i="80"/>
  <c r="BY852" i="80"/>
  <c r="CD852" i="80"/>
  <c r="CK852" i="80"/>
  <c r="CR852" i="80"/>
  <c r="BF853" i="80"/>
  <c r="BN853" i="80"/>
  <c r="BR853" i="80"/>
  <c r="BZ853" i="80"/>
  <c r="CS853" i="80"/>
  <c r="EE853" i="80"/>
  <c r="AE854" i="80"/>
  <c r="AU854" i="80"/>
  <c r="AY854" i="80"/>
  <c r="BC854" i="80"/>
  <c r="BG854" i="80"/>
  <c r="BK854" i="80"/>
  <c r="BO854" i="80"/>
  <c r="BS854" i="80"/>
  <c r="BW854" i="80"/>
  <c r="CA854" i="80"/>
  <c r="DK854" i="80"/>
  <c r="EC854" i="80"/>
  <c r="EH854" i="80"/>
  <c r="AZ855" i="80"/>
  <c r="BA855" i="80" s="1"/>
  <c r="BB855" i="80" s="1"/>
  <c r="AN855" i="80"/>
  <c r="AQ855" i="80" s="1"/>
  <c r="AY855" i="80"/>
  <c r="BN855" i="80"/>
  <c r="BW855" i="80"/>
  <c r="CD855" i="80"/>
  <c r="CL855" i="80"/>
  <c r="EE855" i="80"/>
  <c r="EC855" i="80"/>
  <c r="BF856" i="80"/>
  <c r="DO856" i="80"/>
  <c r="EC856" i="80"/>
  <c r="ED857" i="80"/>
  <c r="AE858" i="80"/>
  <c r="CR858" i="80"/>
  <c r="AZ858" i="80"/>
  <c r="BA858" i="80" s="1"/>
  <c r="BB858" i="80" s="1"/>
  <c r="AO858" i="80"/>
  <c r="AP858" i="80" s="1"/>
  <c r="CD858" i="80"/>
  <c r="BY858" i="80"/>
  <c r="CQ858" i="80"/>
  <c r="DM858" i="80"/>
  <c r="DN858" i="80"/>
  <c r="DL858" i="80"/>
  <c r="DK858" i="80"/>
  <c r="CL860" i="80"/>
  <c r="CQ860" i="80"/>
  <c r="DN861" i="80"/>
  <c r="EI861" i="80"/>
  <c r="EH861" i="80"/>
  <c r="EG861" i="80"/>
  <c r="CQ863" i="80"/>
  <c r="CM863" i="80"/>
  <c r="EC863" i="80"/>
  <c r="EE863" i="80"/>
  <c r="ED863" i="80"/>
  <c r="BO864" i="80"/>
  <c r="CT867" i="80"/>
  <c r="BO867" i="80"/>
  <c r="BR868" i="80"/>
  <c r="BU868" i="80"/>
  <c r="BQ868" i="80"/>
  <c r="BT868" i="80"/>
  <c r="BS868" i="80"/>
  <c r="EI868" i="80"/>
  <c r="EH868" i="80"/>
  <c r="EG868" i="80"/>
  <c r="EE872" i="80"/>
  <c r="ED872" i="80"/>
  <c r="EF872" i="80"/>
  <c r="EC872" i="80"/>
  <c r="CT873" i="80"/>
  <c r="CT881" i="80"/>
  <c r="CS881" i="80"/>
  <c r="CX881" i="80"/>
  <c r="BL885" i="80"/>
  <c r="BM885" i="80"/>
  <c r="BK885" i="80"/>
  <c r="BO885" i="80"/>
  <c r="BN885" i="80"/>
  <c r="CE896" i="80"/>
  <c r="CJ896" i="80"/>
  <c r="CF896" i="80"/>
  <c r="AE897" i="80"/>
  <c r="CR897" i="80"/>
  <c r="CD897" i="80"/>
  <c r="AO897" i="80"/>
  <c r="AP897" i="80" s="1"/>
  <c r="AZ897" i="80"/>
  <c r="BA897" i="80" s="1"/>
  <c r="BB897" i="80" s="1"/>
  <c r="AN897" i="80"/>
  <c r="AQ897" i="80" s="1"/>
  <c r="BH842" i="80"/>
  <c r="BT842" i="80"/>
  <c r="DN842" i="80"/>
  <c r="AW843" i="80"/>
  <c r="CD843" i="80"/>
  <c r="CK843" i="80"/>
  <c r="BN844" i="80"/>
  <c r="BZ844" i="80"/>
  <c r="EF845" i="80"/>
  <c r="BH846" i="80"/>
  <c r="BT846" i="80"/>
  <c r="DN846" i="80"/>
  <c r="AW847" i="80"/>
  <c r="CD847" i="80"/>
  <c r="CK847" i="80"/>
  <c r="BN848" i="80"/>
  <c r="BZ848" i="80"/>
  <c r="EF849" i="80"/>
  <c r="BH850" i="80"/>
  <c r="BT850" i="80"/>
  <c r="DN850" i="80"/>
  <c r="AW851" i="80"/>
  <c r="CD851" i="80"/>
  <c r="CK851" i="80"/>
  <c r="BN852" i="80"/>
  <c r="BZ852" i="80"/>
  <c r="CT853" i="80"/>
  <c r="EF853" i="80"/>
  <c r="AN854" i="80"/>
  <c r="AQ854" i="80" s="1"/>
  <c r="AZ854" i="80"/>
  <c r="BA854" i="80" s="1"/>
  <c r="BB854" i="80" s="1"/>
  <c r="BH854" i="80"/>
  <c r="BL854" i="80"/>
  <c r="BT854" i="80"/>
  <c r="BX854" i="80"/>
  <c r="CB854" i="80"/>
  <c r="DL854" i="80"/>
  <c r="ED854" i="80"/>
  <c r="BO855" i="80"/>
  <c r="BY855" i="80"/>
  <c r="CM855" i="80"/>
  <c r="DL855" i="80"/>
  <c r="DN855" i="80"/>
  <c r="BH856" i="80"/>
  <c r="EF856" i="80"/>
  <c r="AX857" i="80"/>
  <c r="AT857" i="80"/>
  <c r="CD857" i="80"/>
  <c r="AU857" i="80"/>
  <c r="AW857" i="80"/>
  <c r="BA857" i="80"/>
  <c r="BB857" i="80" s="1"/>
  <c r="CB858" i="80"/>
  <c r="CB859" i="80"/>
  <c r="BX859" i="80"/>
  <c r="BZ859" i="80"/>
  <c r="BY859" i="80"/>
  <c r="BW859" i="80"/>
  <c r="CS861" i="80"/>
  <c r="CF862" i="80"/>
  <c r="CJ862" i="80"/>
  <c r="CE862" i="80"/>
  <c r="AZ863" i="80"/>
  <c r="BA863" i="80" s="1"/>
  <c r="BB863" i="80" s="1"/>
  <c r="AN863" i="80"/>
  <c r="AQ863" i="80" s="1"/>
  <c r="CR863" i="80"/>
  <c r="AO863" i="80"/>
  <c r="AP863" i="80" s="1"/>
  <c r="AE863" i="80"/>
  <c r="EG863" i="80"/>
  <c r="EI863" i="80"/>
  <c r="EH863" i="80"/>
  <c r="DK864" i="80"/>
  <c r="DN864" i="80"/>
  <c r="DM864" i="80"/>
  <c r="ED864" i="80"/>
  <c r="EF864" i="80"/>
  <c r="EE864" i="80"/>
  <c r="AX865" i="80"/>
  <c r="AT865" i="80"/>
  <c r="AW865" i="80"/>
  <c r="BA865" i="80"/>
  <c r="BB865" i="80" s="1"/>
  <c r="CD865" i="80"/>
  <c r="AU865" i="80"/>
  <c r="BF865" i="80"/>
  <c r="BH865" i="80"/>
  <c r="BC865" i="80"/>
  <c r="BG865" i="80"/>
  <c r="BE865" i="80"/>
  <c r="DL865" i="80"/>
  <c r="DN865" i="80"/>
  <c r="DM865" i="80"/>
  <c r="DK865" i="80"/>
  <c r="EE865" i="80"/>
  <c r="EF865" i="80"/>
  <c r="ED865" i="80"/>
  <c r="EC865" i="80"/>
  <c r="AE866" i="80"/>
  <c r="CD866" i="80"/>
  <c r="CR866" i="80"/>
  <c r="AZ866" i="80"/>
  <c r="BA866" i="80" s="1"/>
  <c r="BB866" i="80" s="1"/>
  <c r="AO866" i="80"/>
  <c r="AP866" i="80" s="1"/>
  <c r="BG866" i="80"/>
  <c r="BC866" i="80"/>
  <c r="BH866" i="80"/>
  <c r="BF866" i="80"/>
  <c r="BE866" i="80"/>
  <c r="EE880" i="80"/>
  <c r="ED880" i="80"/>
  <c r="EF880" i="80"/>
  <c r="EC880" i="80"/>
  <c r="AU840" i="80"/>
  <c r="AN841" i="80"/>
  <c r="AQ841" i="80" s="1"/>
  <c r="BX841" i="80"/>
  <c r="AW842" i="80"/>
  <c r="BE842" i="80"/>
  <c r="BQ842" i="80"/>
  <c r="AT843" i="80"/>
  <c r="AU844" i="80"/>
  <c r="BK844" i="80"/>
  <c r="BW844" i="80"/>
  <c r="BX845" i="80"/>
  <c r="AW846" i="80"/>
  <c r="BE846" i="80"/>
  <c r="BQ846" i="80"/>
  <c r="AT847" i="80"/>
  <c r="AU848" i="80"/>
  <c r="BK848" i="80"/>
  <c r="BW848" i="80"/>
  <c r="AW850" i="80"/>
  <c r="BE850" i="80"/>
  <c r="BQ850" i="80"/>
  <c r="AT851" i="80"/>
  <c r="AU852" i="80"/>
  <c r="BK852" i="80"/>
  <c r="BW852" i="80"/>
  <c r="AN853" i="80"/>
  <c r="AQ853" i="80" s="1"/>
  <c r="BX853" i="80"/>
  <c r="AO854" i="80"/>
  <c r="AP854" i="80" s="1"/>
  <c r="AW854" i="80"/>
  <c r="BE854" i="80"/>
  <c r="BQ854" i="80"/>
  <c r="CD854" i="80"/>
  <c r="DN854" i="80"/>
  <c r="EE854" i="80"/>
  <c r="AO855" i="80"/>
  <c r="AP855" i="80" s="1"/>
  <c r="BK855" i="80"/>
  <c r="BZ855" i="80"/>
  <c r="CR855" i="80"/>
  <c r="DK855" i="80"/>
  <c r="EF855" i="80"/>
  <c r="CR856" i="80"/>
  <c r="CD856" i="80"/>
  <c r="AE856" i="80"/>
  <c r="AO856" i="80"/>
  <c r="AP856" i="80" s="1"/>
  <c r="AN856" i="80"/>
  <c r="AQ856" i="80" s="1"/>
  <c r="BM856" i="80"/>
  <c r="BK856" i="80"/>
  <c r="BN856" i="80"/>
  <c r="DK856" i="80"/>
  <c r="DM856" i="80"/>
  <c r="BF857" i="80"/>
  <c r="BE857" i="80"/>
  <c r="BH857" i="80"/>
  <c r="BC857" i="80"/>
  <c r="BR857" i="80"/>
  <c r="BT857" i="80"/>
  <c r="BQ857" i="80"/>
  <c r="DL857" i="80"/>
  <c r="DK857" i="80"/>
  <c r="DN857" i="80"/>
  <c r="AY858" i="80"/>
  <c r="AU858" i="80"/>
  <c r="AT858" i="80"/>
  <c r="AW858" i="80"/>
  <c r="BG858" i="80"/>
  <c r="BC858" i="80"/>
  <c r="BE858" i="80"/>
  <c r="BH858" i="80"/>
  <c r="CA859" i="80"/>
  <c r="DN859" i="80"/>
  <c r="DM859" i="80"/>
  <c r="DL859" i="80"/>
  <c r="DK859" i="80"/>
  <c r="CD863" i="80"/>
  <c r="BI864" i="80"/>
  <c r="BE864" i="80"/>
  <c r="BH864" i="80"/>
  <c r="BC864" i="80"/>
  <c r="BG864" i="80"/>
  <c r="BF864" i="80"/>
  <c r="DL864" i="80"/>
  <c r="EC864" i="80"/>
  <c r="BI865" i="80"/>
  <c r="AY866" i="80"/>
  <c r="AU866" i="80"/>
  <c r="AW866" i="80"/>
  <c r="CK866" i="80"/>
  <c r="AT866" i="80"/>
  <c r="BI866" i="80"/>
  <c r="BM871" i="80"/>
  <c r="BN871" i="80"/>
  <c r="BL871" i="80"/>
  <c r="BK871" i="80"/>
  <c r="BO871" i="80"/>
  <c r="CB874" i="80"/>
  <c r="BX874" i="80"/>
  <c r="CA874" i="80"/>
  <c r="BW874" i="80"/>
  <c r="BZ874" i="80"/>
  <c r="BY874" i="80"/>
  <c r="CB882" i="80"/>
  <c r="BX882" i="80"/>
  <c r="CA882" i="80"/>
  <c r="BW882" i="80"/>
  <c r="BZ882" i="80"/>
  <c r="BY882" i="80"/>
  <c r="AW856" i="80"/>
  <c r="BX856" i="80"/>
  <c r="BR858" i="80"/>
  <c r="AZ859" i="80"/>
  <c r="BA859" i="80" s="1"/>
  <c r="BB859" i="80" s="1"/>
  <c r="AN859" i="80"/>
  <c r="AQ859" i="80" s="1"/>
  <c r="BN859" i="80"/>
  <c r="CD859" i="80"/>
  <c r="EF859" i="80"/>
  <c r="BI860" i="80"/>
  <c r="BE860" i="80"/>
  <c r="BO860" i="80"/>
  <c r="BZ860" i="80"/>
  <c r="AX861" i="80"/>
  <c r="AT861" i="80"/>
  <c r="AY861" i="80"/>
  <c r="BI861" i="80"/>
  <c r="CK861" i="80"/>
  <c r="AN862" i="80"/>
  <c r="AQ862" i="80" s="1"/>
  <c r="AY862" i="80"/>
  <c r="AU862" i="80"/>
  <c r="AX862" i="80"/>
  <c r="BG862" i="80"/>
  <c r="BC862" i="80"/>
  <c r="BI862" i="80"/>
  <c r="BT862" i="80"/>
  <c r="DL862" i="80"/>
  <c r="ED862" i="80"/>
  <c r="EI862" i="80"/>
  <c r="BO863" i="80"/>
  <c r="DL863" i="80"/>
  <c r="DQ863" i="80"/>
  <c r="CR864" i="80"/>
  <c r="CD864" i="80"/>
  <c r="AO864" i="80"/>
  <c r="AP864" i="80" s="1"/>
  <c r="AZ864" i="80"/>
  <c r="BA864" i="80" s="1"/>
  <c r="BB864" i="80" s="1"/>
  <c r="BU864" i="80"/>
  <c r="BQ864" i="80"/>
  <c r="CA864" i="80"/>
  <c r="BT865" i="80"/>
  <c r="CX865" i="80"/>
  <c r="BO866" i="80"/>
  <c r="BK866" i="80"/>
  <c r="BU866" i="80"/>
  <c r="DN866" i="80"/>
  <c r="EE866" i="80"/>
  <c r="AO867" i="80"/>
  <c r="AP867" i="80" s="1"/>
  <c r="AW868" i="80"/>
  <c r="BF868" i="80"/>
  <c r="BI868" i="80"/>
  <c r="BE868" i="80"/>
  <c r="CL868" i="80"/>
  <c r="CQ868" i="80"/>
  <c r="CM868" i="80"/>
  <c r="AZ870" i="80"/>
  <c r="BA870" i="80" s="1"/>
  <c r="BB870" i="80" s="1"/>
  <c r="AN870" i="80"/>
  <c r="AQ870" i="80" s="1"/>
  <c r="CR870" i="80"/>
  <c r="AO870" i="80"/>
  <c r="AP870" i="80" s="1"/>
  <c r="AE870" i="80"/>
  <c r="AX872" i="80"/>
  <c r="AT872" i="80"/>
  <c r="CK872" i="80"/>
  <c r="CD872" i="80"/>
  <c r="AW872" i="80"/>
  <c r="AU872" i="80"/>
  <c r="BF872" i="80"/>
  <c r="BI872" i="80"/>
  <c r="BH872" i="80"/>
  <c r="BC872" i="80"/>
  <c r="BG872" i="80"/>
  <c r="BE872" i="80"/>
  <c r="AY873" i="80"/>
  <c r="AU873" i="80"/>
  <c r="AX873" i="80"/>
  <c r="AT873" i="80"/>
  <c r="CK873" i="80"/>
  <c r="AW873" i="80"/>
  <c r="EF873" i="80"/>
  <c r="EE873" i="80"/>
  <c r="ED873" i="80"/>
  <c r="EC873" i="80"/>
  <c r="CM877" i="80"/>
  <c r="CL877" i="80"/>
  <c r="CQ877" i="80"/>
  <c r="DL880" i="80"/>
  <c r="DK880" i="80"/>
  <c r="DN880" i="80"/>
  <c r="AY881" i="80"/>
  <c r="AU881" i="80"/>
  <c r="AX881" i="80"/>
  <c r="AT881" i="80"/>
  <c r="CK881" i="80"/>
  <c r="AW881" i="80"/>
  <c r="EF881" i="80"/>
  <c r="EE881" i="80"/>
  <c r="ED881" i="80"/>
  <c r="EC881" i="80"/>
  <c r="BS888" i="80"/>
  <c r="BR888" i="80"/>
  <c r="BU888" i="80"/>
  <c r="BQ888" i="80"/>
  <c r="BT888" i="80"/>
  <c r="ED895" i="80"/>
  <c r="EF895" i="80"/>
  <c r="EE895" i="80"/>
  <c r="EC895" i="80"/>
  <c r="BO859" i="80"/>
  <c r="CR860" i="80"/>
  <c r="CD860" i="80"/>
  <c r="AO860" i="80"/>
  <c r="AP860" i="80" s="1"/>
  <c r="AZ860" i="80"/>
  <c r="BA860" i="80" s="1"/>
  <c r="BB860" i="80" s="1"/>
  <c r="BU860" i="80"/>
  <c r="BQ860" i="80"/>
  <c r="CA860" i="80"/>
  <c r="BO862" i="80"/>
  <c r="BK862" i="80"/>
  <c r="BU862" i="80"/>
  <c r="AW863" i="80"/>
  <c r="BU865" i="80"/>
  <c r="CA866" i="80"/>
  <c r="BW866" i="80"/>
  <c r="CB866" i="80"/>
  <c r="EG866" i="80"/>
  <c r="CB867" i="80"/>
  <c r="BX867" i="80"/>
  <c r="CA867" i="80"/>
  <c r="DK867" i="80"/>
  <c r="DN867" i="80"/>
  <c r="ED867" i="80"/>
  <c r="EC867" i="80"/>
  <c r="CS868" i="80"/>
  <c r="CX868" i="80"/>
  <c r="DL868" i="80"/>
  <c r="DM868" i="80"/>
  <c r="DK868" i="80"/>
  <c r="AY869" i="80"/>
  <c r="AU869" i="80"/>
  <c r="CK869" i="80"/>
  <c r="AT869" i="80"/>
  <c r="CJ870" i="80"/>
  <c r="CF870" i="80"/>
  <c r="CE870" i="80"/>
  <c r="BS873" i="80"/>
  <c r="BR873" i="80"/>
  <c r="BU873" i="80"/>
  <c r="BT873" i="80"/>
  <c r="BQ873" i="80"/>
  <c r="BL874" i="80"/>
  <c r="BO874" i="80"/>
  <c r="BK874" i="80"/>
  <c r="BN874" i="80"/>
  <c r="BM874" i="80"/>
  <c r="ED875" i="80"/>
  <c r="EC875" i="80"/>
  <c r="EE875" i="80"/>
  <c r="DL876" i="80"/>
  <c r="DK876" i="80"/>
  <c r="DN876" i="80"/>
  <c r="DM876" i="80"/>
  <c r="EI876" i="80"/>
  <c r="EH876" i="80"/>
  <c r="EG876" i="80"/>
  <c r="ED879" i="80"/>
  <c r="EC879" i="80"/>
  <c r="EF879" i="80"/>
  <c r="EE879" i="80"/>
  <c r="BS881" i="80"/>
  <c r="BR881" i="80"/>
  <c r="BU881" i="80"/>
  <c r="BT881" i="80"/>
  <c r="BQ881" i="80"/>
  <c r="BL882" i="80"/>
  <c r="BO882" i="80"/>
  <c r="BK882" i="80"/>
  <c r="BN882" i="80"/>
  <c r="BM882" i="80"/>
  <c r="ED883" i="80"/>
  <c r="EC883" i="80"/>
  <c r="EE883" i="80"/>
  <c r="DL884" i="80"/>
  <c r="DK884" i="80"/>
  <c r="DN884" i="80"/>
  <c r="DM884" i="80"/>
  <c r="CJ885" i="80"/>
  <c r="CF885" i="80"/>
  <c r="CE885" i="80"/>
  <c r="AU856" i="80"/>
  <c r="AY856" i="80"/>
  <c r="BU856" i="80"/>
  <c r="BQ856" i="80"/>
  <c r="CA856" i="80"/>
  <c r="BO858" i="80"/>
  <c r="BK858" i="80"/>
  <c r="BU858" i="80"/>
  <c r="AO859" i="80"/>
  <c r="AP859" i="80" s="1"/>
  <c r="BK859" i="80"/>
  <c r="CR859" i="80"/>
  <c r="ED859" i="80"/>
  <c r="AE860" i="80"/>
  <c r="BG860" i="80"/>
  <c r="BR860" i="80"/>
  <c r="BW860" i="80"/>
  <c r="CB860" i="80"/>
  <c r="BG861" i="80"/>
  <c r="BU861" i="80"/>
  <c r="CF861" i="80"/>
  <c r="ED861" i="80"/>
  <c r="BF862" i="80"/>
  <c r="BL862" i="80"/>
  <c r="BQ862" i="80"/>
  <c r="CA862" i="80"/>
  <c r="BW862" i="80"/>
  <c r="CB862" i="80"/>
  <c r="CK862" i="80"/>
  <c r="CS862" i="80"/>
  <c r="DO862" i="80"/>
  <c r="AT863" i="80"/>
  <c r="AX863" i="80"/>
  <c r="CB863" i="80"/>
  <c r="BX863" i="80"/>
  <c r="CA863" i="80"/>
  <c r="AN864" i="80"/>
  <c r="AQ864" i="80" s="1"/>
  <c r="BS864" i="80"/>
  <c r="BX864" i="80"/>
  <c r="BQ865" i="80"/>
  <c r="BM866" i="80"/>
  <c r="BX866" i="80"/>
  <c r="DK866" i="80"/>
  <c r="EC866" i="80"/>
  <c r="AZ867" i="80"/>
  <c r="BA867" i="80" s="1"/>
  <c r="BB867" i="80" s="1"/>
  <c r="AN867" i="80"/>
  <c r="AQ867" i="80" s="1"/>
  <c r="BW867" i="80"/>
  <c r="CD867" i="80"/>
  <c r="CL867" i="80"/>
  <c r="DL867" i="80"/>
  <c r="EE867" i="80"/>
  <c r="CT868" i="80"/>
  <c r="DN868" i="80"/>
  <c r="EE868" i="80"/>
  <c r="ED868" i="80"/>
  <c r="EC868" i="80"/>
  <c r="BG869" i="80"/>
  <c r="BC869" i="80"/>
  <c r="BF869" i="80"/>
  <c r="BE869" i="80"/>
  <c r="EC870" i="80"/>
  <c r="EE870" i="80"/>
  <c r="ED870" i="80"/>
  <c r="BI871" i="80"/>
  <c r="BE871" i="80"/>
  <c r="BH871" i="80"/>
  <c r="BC871" i="80"/>
  <c r="BG871" i="80"/>
  <c r="BF871" i="80"/>
  <c r="AY872" i="80"/>
  <c r="CF873" i="80"/>
  <c r="CE873" i="80"/>
  <c r="CJ873" i="80"/>
  <c r="CR875" i="80"/>
  <c r="CD875" i="80"/>
  <c r="AO875" i="80"/>
  <c r="AP875" i="80" s="1"/>
  <c r="AZ875" i="80"/>
  <c r="BA875" i="80" s="1"/>
  <c r="BB875" i="80" s="1"/>
  <c r="AN875" i="80"/>
  <c r="AQ875" i="80" s="1"/>
  <c r="AE875" i="80"/>
  <c r="BM875" i="80"/>
  <c r="BL875" i="80"/>
  <c r="BO875" i="80"/>
  <c r="BN875" i="80"/>
  <c r="BK875" i="80"/>
  <c r="EF875" i="80"/>
  <c r="DN878" i="80"/>
  <c r="DM878" i="80"/>
  <c r="DL878" i="80"/>
  <c r="DK878" i="80"/>
  <c r="CD881" i="80"/>
  <c r="CR883" i="80"/>
  <c r="CD883" i="80"/>
  <c r="AO883" i="80"/>
  <c r="AP883" i="80" s="1"/>
  <c r="AZ883" i="80"/>
  <c r="BA883" i="80" s="1"/>
  <c r="BB883" i="80" s="1"/>
  <c r="AN883" i="80"/>
  <c r="AQ883" i="80" s="1"/>
  <c r="AE883" i="80"/>
  <c r="BM883" i="80"/>
  <c r="BL883" i="80"/>
  <c r="BO883" i="80"/>
  <c r="BN883" i="80"/>
  <c r="BK883" i="80"/>
  <c r="EF883" i="80"/>
  <c r="BM886" i="80"/>
  <c r="BN886" i="80"/>
  <c r="BL886" i="80"/>
  <c r="BO886" i="80"/>
  <c r="BK886" i="80"/>
  <c r="AX887" i="80"/>
  <c r="AT887" i="80"/>
  <c r="CK887" i="80"/>
  <c r="CD887" i="80"/>
  <c r="AW887" i="80"/>
  <c r="AY887" i="80"/>
  <c r="AU887" i="80"/>
  <c r="CQ889" i="80"/>
  <c r="CM889" i="80"/>
  <c r="CL889" i="80"/>
  <c r="BO870" i="80"/>
  <c r="CR871" i="80"/>
  <c r="CD871" i="80"/>
  <c r="AO871" i="80"/>
  <c r="AP871" i="80" s="1"/>
  <c r="AZ871" i="80"/>
  <c r="BA871" i="80" s="1"/>
  <c r="BB871" i="80" s="1"/>
  <c r="BU871" i="80"/>
  <c r="BQ871" i="80"/>
  <c r="CA871" i="80"/>
  <c r="BR872" i="80"/>
  <c r="BU872" i="80"/>
  <c r="BQ872" i="80"/>
  <c r="DP872" i="80"/>
  <c r="DO872" i="80"/>
  <c r="BG873" i="80"/>
  <c r="BC873" i="80"/>
  <c r="BF873" i="80"/>
  <c r="DQ873" i="80"/>
  <c r="DP873" i="80"/>
  <c r="EC874" i="80"/>
  <c r="EF874" i="80"/>
  <c r="CL875" i="80"/>
  <c r="DM877" i="80"/>
  <c r="DL877" i="80"/>
  <c r="AZ878" i="80"/>
  <c r="BA878" i="80" s="1"/>
  <c r="BB878" i="80" s="1"/>
  <c r="AN878" i="80"/>
  <c r="AQ878" i="80" s="1"/>
  <c r="AE878" i="80"/>
  <c r="AY878" i="80"/>
  <c r="AU878" i="80"/>
  <c r="AX878" i="80"/>
  <c r="CD878" i="80"/>
  <c r="CR878" i="80"/>
  <c r="BY879" i="80"/>
  <c r="CB879" i="80"/>
  <c r="BX879" i="80"/>
  <c r="DK879" i="80"/>
  <c r="DN879" i="80"/>
  <c r="BF880" i="80"/>
  <c r="BI880" i="80"/>
  <c r="BE880" i="80"/>
  <c r="BR880" i="80"/>
  <c r="BU880" i="80"/>
  <c r="BQ880" i="80"/>
  <c r="BG881" i="80"/>
  <c r="BC881" i="80"/>
  <c r="BF881" i="80"/>
  <c r="CQ882" i="80"/>
  <c r="CM882" i="80"/>
  <c r="EC882" i="80"/>
  <c r="EF882" i="80"/>
  <c r="CL883" i="80"/>
  <c r="AZ885" i="80"/>
  <c r="BA885" i="80" s="1"/>
  <c r="BB885" i="80" s="1"/>
  <c r="AN885" i="80"/>
  <c r="AQ885" i="80" s="1"/>
  <c r="CR885" i="80"/>
  <c r="AO885" i="80"/>
  <c r="AP885" i="80" s="1"/>
  <c r="BY886" i="80"/>
  <c r="BX886" i="80"/>
  <c r="CB886" i="80"/>
  <c r="BW886" i="80"/>
  <c r="BF887" i="80"/>
  <c r="BI887" i="80"/>
  <c r="BE887" i="80"/>
  <c r="BC887" i="80"/>
  <c r="BH887" i="80"/>
  <c r="DQ888" i="80"/>
  <c r="DP888" i="80"/>
  <c r="DO888" i="80"/>
  <c r="CX889" i="80"/>
  <c r="DL891" i="80"/>
  <c r="DK891" i="80"/>
  <c r="DN891" i="80"/>
  <c r="DM891" i="80"/>
  <c r="BM894" i="80"/>
  <c r="BL894" i="80"/>
  <c r="BO894" i="80"/>
  <c r="BK894" i="80"/>
  <c r="DL895" i="80"/>
  <c r="DK895" i="80"/>
  <c r="DN895" i="80"/>
  <c r="CS896" i="80"/>
  <c r="CX896" i="80"/>
  <c r="CT896" i="80"/>
  <c r="EI896" i="80"/>
  <c r="EG896" i="80"/>
  <c r="EH896" i="80"/>
  <c r="CL900" i="80"/>
  <c r="CQ900" i="80"/>
  <c r="CM900" i="80"/>
  <c r="EF901" i="80"/>
  <c r="EE901" i="80"/>
  <c r="ED901" i="80"/>
  <c r="EC901" i="80"/>
  <c r="AW860" i="80"/>
  <c r="AW864" i="80"/>
  <c r="AO868" i="80"/>
  <c r="AP868" i="80" s="1"/>
  <c r="BM868" i="80"/>
  <c r="BY868" i="80"/>
  <c r="BO869" i="80"/>
  <c r="BK869" i="80"/>
  <c r="BU869" i="80"/>
  <c r="DN869" i="80"/>
  <c r="EE869" i="80"/>
  <c r="BK870" i="80"/>
  <c r="DM870" i="80"/>
  <c r="AE871" i="80"/>
  <c r="BR871" i="80"/>
  <c r="BW871" i="80"/>
  <c r="CB871" i="80"/>
  <c r="CL871" i="80"/>
  <c r="DN871" i="80"/>
  <c r="EF871" i="80"/>
  <c r="BS872" i="80"/>
  <c r="DQ872" i="80"/>
  <c r="BE873" i="80"/>
  <c r="DO873" i="80"/>
  <c r="DN874" i="80"/>
  <c r="DM874" i="80"/>
  <c r="ED874" i="80"/>
  <c r="CM875" i="80"/>
  <c r="EE876" i="80"/>
  <c r="ED876" i="80"/>
  <c r="AY877" i="80"/>
  <c r="AU877" i="80"/>
  <c r="AX877" i="80"/>
  <c r="AT877" i="80"/>
  <c r="BS877" i="80"/>
  <c r="BR877" i="80"/>
  <c r="CD877" i="80"/>
  <c r="CT877" i="80"/>
  <c r="DK877" i="80"/>
  <c r="EF877" i="80"/>
  <c r="EE877" i="80"/>
  <c r="AO878" i="80"/>
  <c r="AP878" i="80" s="1"/>
  <c r="AT878" i="80"/>
  <c r="BL878" i="80"/>
  <c r="BO878" i="80"/>
  <c r="BK878" i="80"/>
  <c r="CB878" i="80"/>
  <c r="BX878" i="80"/>
  <c r="CA878" i="80"/>
  <c r="BW878" i="80"/>
  <c r="CR879" i="80"/>
  <c r="CD879" i="80"/>
  <c r="AO879" i="80"/>
  <c r="AP879" i="80" s="1"/>
  <c r="AZ879" i="80"/>
  <c r="BA879" i="80" s="1"/>
  <c r="BB879" i="80" s="1"/>
  <c r="AN879" i="80"/>
  <c r="AQ879" i="80" s="1"/>
  <c r="BM879" i="80"/>
  <c r="BL879" i="80"/>
  <c r="BW879" i="80"/>
  <c r="DL879" i="80"/>
  <c r="BG880" i="80"/>
  <c r="BS880" i="80"/>
  <c r="BE881" i="80"/>
  <c r="CL882" i="80"/>
  <c r="DN882" i="80"/>
  <c r="DM882" i="80"/>
  <c r="ED882" i="80"/>
  <c r="CM883" i="80"/>
  <c r="AE885" i="80"/>
  <c r="CL885" i="80"/>
  <c r="BI886" i="80"/>
  <c r="BE886" i="80"/>
  <c r="BH886" i="80"/>
  <c r="BC886" i="80"/>
  <c r="BG886" i="80"/>
  <c r="BZ886" i="80"/>
  <c r="DK886" i="80"/>
  <c r="DN886" i="80"/>
  <c r="BG887" i="80"/>
  <c r="DL887" i="80"/>
  <c r="DK887" i="80"/>
  <c r="DM887" i="80"/>
  <c r="EF888" i="80"/>
  <c r="EE888" i="80"/>
  <c r="ED888" i="80"/>
  <c r="EC888" i="80"/>
  <c r="ED890" i="80"/>
  <c r="EC890" i="80"/>
  <c r="EF890" i="80"/>
  <c r="EF892" i="80"/>
  <c r="EE892" i="80"/>
  <c r="ED892" i="80"/>
  <c r="EC893" i="80"/>
  <c r="EF893" i="80"/>
  <c r="EE893" i="80"/>
  <c r="ED893" i="80"/>
  <c r="BN894" i="80"/>
  <c r="BY894" i="80"/>
  <c r="CB894" i="80"/>
  <c r="BX894" i="80"/>
  <c r="CA894" i="80"/>
  <c r="BW894" i="80"/>
  <c r="BZ894" i="80"/>
  <c r="DM895" i="80"/>
  <c r="DN898" i="80"/>
  <c r="DL898" i="80"/>
  <c r="DM898" i="80"/>
  <c r="DK898" i="80"/>
  <c r="CA869" i="80"/>
  <c r="BW869" i="80"/>
  <c r="CB869" i="80"/>
  <c r="BM870" i="80"/>
  <c r="CB870" i="80"/>
  <c r="BX870" i="80"/>
  <c r="CA870" i="80"/>
  <c r="AN871" i="80"/>
  <c r="AQ871" i="80" s="1"/>
  <c r="BS871" i="80"/>
  <c r="BX871" i="80"/>
  <c r="BT872" i="80"/>
  <c r="DL872" i="80"/>
  <c r="DK872" i="80"/>
  <c r="BH873" i="80"/>
  <c r="DM873" i="80"/>
  <c r="DL873" i="80"/>
  <c r="AZ874" i="80"/>
  <c r="BA874" i="80" s="1"/>
  <c r="BB874" i="80" s="1"/>
  <c r="AN874" i="80"/>
  <c r="AQ874" i="80" s="1"/>
  <c r="AE874" i="80"/>
  <c r="AY874" i="80"/>
  <c r="AU874" i="80"/>
  <c r="AX874" i="80"/>
  <c r="CD874" i="80"/>
  <c r="CR874" i="80"/>
  <c r="DK874" i="80"/>
  <c r="EE874" i="80"/>
  <c r="BY875" i="80"/>
  <c r="CB875" i="80"/>
  <c r="BX875" i="80"/>
  <c r="DK875" i="80"/>
  <c r="DN875" i="80"/>
  <c r="BF876" i="80"/>
  <c r="BI876" i="80"/>
  <c r="BE876" i="80"/>
  <c r="BR876" i="80"/>
  <c r="BU876" i="80"/>
  <c r="BQ876" i="80"/>
  <c r="EC876" i="80"/>
  <c r="BG877" i="80"/>
  <c r="BC877" i="80"/>
  <c r="BF877" i="80"/>
  <c r="BQ877" i="80"/>
  <c r="DN877" i="80"/>
  <c r="EC877" i="80"/>
  <c r="BM878" i="80"/>
  <c r="BY878" i="80"/>
  <c r="CK878" i="80"/>
  <c r="EC878" i="80"/>
  <c r="EF878" i="80"/>
  <c r="AE879" i="80"/>
  <c r="BK879" i="80"/>
  <c r="BZ879" i="80"/>
  <c r="CL879" i="80"/>
  <c r="DM879" i="80"/>
  <c r="BH880" i="80"/>
  <c r="BT880" i="80"/>
  <c r="BH881" i="80"/>
  <c r="DM881" i="80"/>
  <c r="DL881" i="80"/>
  <c r="AZ882" i="80"/>
  <c r="BA882" i="80" s="1"/>
  <c r="BB882" i="80" s="1"/>
  <c r="AN882" i="80"/>
  <c r="AQ882" i="80" s="1"/>
  <c r="AE882" i="80"/>
  <c r="AY882" i="80"/>
  <c r="AU882" i="80"/>
  <c r="AX882" i="80"/>
  <c r="CD882" i="80"/>
  <c r="CR882" i="80"/>
  <c r="DK882" i="80"/>
  <c r="EE882" i="80"/>
  <c r="BY883" i="80"/>
  <c r="CB883" i="80"/>
  <c r="BX883" i="80"/>
  <c r="DK883" i="80"/>
  <c r="DN883" i="80"/>
  <c r="BF884" i="80"/>
  <c r="BI884" i="80"/>
  <c r="BE884" i="80"/>
  <c r="BR884" i="80"/>
  <c r="BU884" i="80"/>
  <c r="BQ884" i="80"/>
  <c r="CM885" i="80"/>
  <c r="CR886" i="80"/>
  <c r="CD886" i="80"/>
  <c r="AO886" i="80"/>
  <c r="AP886" i="80" s="1"/>
  <c r="AN886" i="80"/>
  <c r="AQ886" i="80" s="1"/>
  <c r="AE886" i="80"/>
  <c r="BF886" i="80"/>
  <c r="BU886" i="80"/>
  <c r="BQ886" i="80"/>
  <c r="BS886" i="80"/>
  <c r="BR886" i="80"/>
  <c r="CA886" i="80"/>
  <c r="DL886" i="80"/>
  <c r="ED886" i="80"/>
  <c r="EF886" i="80"/>
  <c r="DN887" i="80"/>
  <c r="EI887" i="80"/>
  <c r="EH887" i="80"/>
  <c r="EG887" i="80"/>
  <c r="BG888" i="80"/>
  <c r="BC888" i="80"/>
  <c r="BF888" i="80"/>
  <c r="BI888" i="80"/>
  <c r="BE888" i="80"/>
  <c r="AY889" i="80"/>
  <c r="AU889" i="80"/>
  <c r="AX889" i="80"/>
  <c r="AT889" i="80"/>
  <c r="CD889" i="80"/>
  <c r="AW889" i="80"/>
  <c r="BM890" i="80"/>
  <c r="BL890" i="80"/>
  <c r="BO890" i="80"/>
  <c r="BK890" i="80"/>
  <c r="BN890" i="80"/>
  <c r="DK890" i="80"/>
  <c r="DN890" i="80"/>
  <c r="DM890" i="80"/>
  <c r="EE890" i="80"/>
  <c r="EE891" i="80"/>
  <c r="ED891" i="80"/>
  <c r="EC891" i="80"/>
  <c r="EF891" i="80"/>
  <c r="EC892" i="80"/>
  <c r="CX893" i="80"/>
  <c r="CT893" i="80"/>
  <c r="CS893" i="80"/>
  <c r="CQ894" i="80"/>
  <c r="CM894" i="80"/>
  <c r="CL894" i="80"/>
  <c r="BO897" i="80"/>
  <c r="BK897" i="80"/>
  <c r="BM897" i="80"/>
  <c r="BN897" i="80"/>
  <c r="BL897" i="80"/>
  <c r="BN873" i="80"/>
  <c r="BZ873" i="80"/>
  <c r="BH875" i="80"/>
  <c r="BT875" i="80"/>
  <c r="AW876" i="80"/>
  <c r="CD876" i="80"/>
  <c r="CK876" i="80"/>
  <c r="BN877" i="80"/>
  <c r="BZ877" i="80"/>
  <c r="BH879" i="80"/>
  <c r="BT879" i="80"/>
  <c r="AW880" i="80"/>
  <c r="CD880" i="80"/>
  <c r="CK880" i="80"/>
  <c r="BN881" i="80"/>
  <c r="BZ881" i="80"/>
  <c r="BH883" i="80"/>
  <c r="BT883" i="80"/>
  <c r="AW884" i="80"/>
  <c r="CD884" i="80"/>
  <c r="CK884" i="80"/>
  <c r="AW885" i="80"/>
  <c r="DN889" i="80"/>
  <c r="DM889" i="80"/>
  <c r="DL889" i="80"/>
  <c r="EC889" i="80"/>
  <c r="EF889" i="80"/>
  <c r="EE889" i="80"/>
  <c r="CQ890" i="80"/>
  <c r="CM890" i="80"/>
  <c r="BY890" i="80"/>
  <c r="CB890" i="80"/>
  <c r="BX890" i="80"/>
  <c r="CA890" i="80"/>
  <c r="BW890" i="80"/>
  <c r="BG892" i="80"/>
  <c r="BC892" i="80"/>
  <c r="BF892" i="80"/>
  <c r="BI892" i="80"/>
  <c r="BE892" i="80"/>
  <c r="DM892" i="80"/>
  <c r="DL892" i="80"/>
  <c r="DK892" i="80"/>
  <c r="CJ893" i="80"/>
  <c r="CF893" i="80"/>
  <c r="CE893" i="80"/>
  <c r="CR894" i="80"/>
  <c r="CD894" i="80"/>
  <c r="AO894" i="80"/>
  <c r="AP894" i="80" s="1"/>
  <c r="AZ894" i="80"/>
  <c r="BA894" i="80" s="1"/>
  <c r="BB894" i="80" s="1"/>
  <c r="AN894" i="80"/>
  <c r="AQ894" i="80" s="1"/>
  <c r="AE894" i="80"/>
  <c r="CM899" i="80"/>
  <c r="CQ899" i="80"/>
  <c r="CL899" i="80"/>
  <c r="BU899" i="80"/>
  <c r="BQ899" i="80"/>
  <c r="BS899" i="80"/>
  <c r="BT899" i="80"/>
  <c r="BR899" i="80"/>
  <c r="CE900" i="80"/>
  <c r="CJ900" i="80"/>
  <c r="CF900" i="80"/>
  <c r="CA901" i="80"/>
  <c r="BW901" i="80"/>
  <c r="BY901" i="80"/>
  <c r="CB901" i="80"/>
  <c r="BZ901" i="80"/>
  <c r="BX901" i="80"/>
  <c r="DQ905" i="80"/>
  <c r="DO905" i="80"/>
  <c r="DP905" i="80"/>
  <c r="CS906" i="80"/>
  <c r="EG906" i="80"/>
  <c r="EI906" i="80"/>
  <c r="EH906" i="80"/>
  <c r="AW871" i="80"/>
  <c r="BK873" i="80"/>
  <c r="BW873" i="80"/>
  <c r="AW875" i="80"/>
  <c r="BE875" i="80"/>
  <c r="BQ875" i="80"/>
  <c r="AT876" i="80"/>
  <c r="BK877" i="80"/>
  <c r="BW877" i="80"/>
  <c r="AW879" i="80"/>
  <c r="BE879" i="80"/>
  <c r="BQ879" i="80"/>
  <c r="AT880" i="80"/>
  <c r="BK881" i="80"/>
  <c r="BW881" i="80"/>
  <c r="AW883" i="80"/>
  <c r="BE883" i="80"/>
  <c r="BQ883" i="80"/>
  <c r="AT884" i="80"/>
  <c r="AT885" i="80"/>
  <c r="AX885" i="80"/>
  <c r="CB885" i="80"/>
  <c r="BX885" i="80"/>
  <c r="CA885" i="80"/>
  <c r="EE887" i="80"/>
  <c r="ED887" i="80"/>
  <c r="EC887" i="80"/>
  <c r="DM888" i="80"/>
  <c r="DL888" i="80"/>
  <c r="DK888" i="80"/>
  <c r="DK889" i="80"/>
  <c r="ED889" i="80"/>
  <c r="CR890" i="80"/>
  <c r="CD890" i="80"/>
  <c r="AO890" i="80"/>
  <c r="AP890" i="80" s="1"/>
  <c r="AZ890" i="80"/>
  <c r="BA890" i="80" s="1"/>
  <c r="BB890" i="80" s="1"/>
  <c r="AN890" i="80"/>
  <c r="AQ890" i="80" s="1"/>
  <c r="AE890" i="80"/>
  <c r="BZ890" i="80"/>
  <c r="BH892" i="80"/>
  <c r="BS892" i="80"/>
  <c r="BR892" i="80"/>
  <c r="BU892" i="80"/>
  <c r="BQ892" i="80"/>
  <c r="DN892" i="80"/>
  <c r="AY893" i="80"/>
  <c r="AU893" i="80"/>
  <c r="AX893" i="80"/>
  <c r="AT893" i="80"/>
  <c r="CK893" i="80"/>
  <c r="DK894" i="80"/>
  <c r="DN894" i="80"/>
  <c r="DM894" i="80"/>
  <c r="ED894" i="80"/>
  <c r="EC894" i="80"/>
  <c r="EF894" i="80"/>
  <c r="DQ897" i="80"/>
  <c r="DO897" i="80"/>
  <c r="DP897" i="80"/>
  <c r="ED899" i="80"/>
  <c r="EF899" i="80"/>
  <c r="EE899" i="80"/>
  <c r="EC899" i="80"/>
  <c r="EE900" i="80"/>
  <c r="EC900" i="80"/>
  <c r="EF900" i="80"/>
  <c r="ED900" i="80"/>
  <c r="DM901" i="80"/>
  <c r="DK901" i="80"/>
  <c r="DN901" i="80"/>
  <c r="DL901" i="80"/>
  <c r="AY902" i="80"/>
  <c r="AU902" i="80"/>
  <c r="AX902" i="80"/>
  <c r="AT902" i="80"/>
  <c r="CK902" i="80"/>
  <c r="AW902" i="80"/>
  <c r="CD902" i="80"/>
  <c r="BS905" i="80"/>
  <c r="BU905" i="80"/>
  <c r="BQ905" i="80"/>
  <c r="BT905" i="80"/>
  <c r="BR905" i="80"/>
  <c r="DK907" i="80"/>
  <c r="DM907" i="80"/>
  <c r="DN907" i="80"/>
  <c r="DL907" i="80"/>
  <c r="AW888" i="80"/>
  <c r="CD888" i="80"/>
  <c r="CK888" i="80"/>
  <c r="CR888" i="80"/>
  <c r="BN889" i="80"/>
  <c r="BZ889" i="80"/>
  <c r="BH891" i="80"/>
  <c r="BT891" i="80"/>
  <c r="AW892" i="80"/>
  <c r="CD892" i="80"/>
  <c r="CK892" i="80"/>
  <c r="BN893" i="80"/>
  <c r="BZ893" i="80"/>
  <c r="BH895" i="80"/>
  <c r="BT895" i="80"/>
  <c r="AX896" i="80"/>
  <c r="AT896" i="80"/>
  <c r="AY896" i="80"/>
  <c r="BG897" i="80"/>
  <c r="BC897" i="80"/>
  <c r="BI897" i="80"/>
  <c r="BE897" i="80"/>
  <c r="CJ898" i="80"/>
  <c r="CE898" i="80"/>
  <c r="EG898" i="80"/>
  <c r="CR899" i="80"/>
  <c r="CD899" i="80"/>
  <c r="AO899" i="80"/>
  <c r="AP899" i="80" s="1"/>
  <c r="AE899" i="80"/>
  <c r="AN899" i="80"/>
  <c r="AQ899" i="80" s="1"/>
  <c r="BM899" i="80"/>
  <c r="BO899" i="80"/>
  <c r="BK899" i="80"/>
  <c r="DO899" i="80"/>
  <c r="DQ899" i="80"/>
  <c r="DL900" i="80"/>
  <c r="DN900" i="80"/>
  <c r="BS901" i="80"/>
  <c r="BU901" i="80"/>
  <c r="BQ901" i="80"/>
  <c r="DN902" i="80"/>
  <c r="DM902" i="80"/>
  <c r="DL902" i="80"/>
  <c r="CQ903" i="80"/>
  <c r="ED903" i="80"/>
  <c r="EC903" i="80"/>
  <c r="EF903" i="80"/>
  <c r="CE904" i="80"/>
  <c r="CJ904" i="80"/>
  <c r="CF904" i="80"/>
  <c r="AT888" i="80"/>
  <c r="AX888" i="80"/>
  <c r="BN888" i="80"/>
  <c r="BZ888" i="80"/>
  <c r="AE889" i="80"/>
  <c r="BK889" i="80"/>
  <c r="BO889" i="80"/>
  <c r="BW889" i="80"/>
  <c r="CA889" i="80"/>
  <c r="BH890" i="80"/>
  <c r="BT890" i="80"/>
  <c r="AW891" i="80"/>
  <c r="BE891" i="80"/>
  <c r="BI891" i="80"/>
  <c r="BQ891" i="80"/>
  <c r="BU891" i="80"/>
  <c r="CD891" i="80"/>
  <c r="CK891" i="80"/>
  <c r="AT892" i="80"/>
  <c r="AX892" i="80"/>
  <c r="BN892" i="80"/>
  <c r="BZ892" i="80"/>
  <c r="AE893" i="80"/>
  <c r="BK893" i="80"/>
  <c r="BO893" i="80"/>
  <c r="BW893" i="80"/>
  <c r="CA893" i="80"/>
  <c r="BH894" i="80"/>
  <c r="BT894" i="80"/>
  <c r="AW895" i="80"/>
  <c r="BE895" i="80"/>
  <c r="BI895" i="80"/>
  <c r="BQ895" i="80"/>
  <c r="BU895" i="80"/>
  <c r="CD895" i="80"/>
  <c r="CK895" i="80"/>
  <c r="AU896" i="80"/>
  <c r="CK896" i="80"/>
  <c r="EE896" i="80"/>
  <c r="EC896" i="80"/>
  <c r="BF897" i="80"/>
  <c r="CA897" i="80"/>
  <c r="BW897" i="80"/>
  <c r="BY897" i="80"/>
  <c r="DM897" i="80"/>
  <c r="DK897" i="80"/>
  <c r="CF898" i="80"/>
  <c r="EH898" i="80"/>
  <c r="BI899" i="80"/>
  <c r="BE899" i="80"/>
  <c r="BG899" i="80"/>
  <c r="BC899" i="80"/>
  <c r="BL899" i="80"/>
  <c r="DP899" i="80"/>
  <c r="CS900" i="80"/>
  <c r="CX900" i="80"/>
  <c r="DK900" i="80"/>
  <c r="AE901" i="80"/>
  <c r="CR901" i="80"/>
  <c r="CD901" i="80"/>
  <c r="AO901" i="80"/>
  <c r="AP901" i="80" s="1"/>
  <c r="AN901" i="80"/>
  <c r="AQ901" i="80" s="1"/>
  <c r="BO901" i="80"/>
  <c r="BK901" i="80"/>
  <c r="BM901" i="80"/>
  <c r="BR901" i="80"/>
  <c r="DK902" i="80"/>
  <c r="BM903" i="80"/>
  <c r="BL903" i="80"/>
  <c r="BO903" i="80"/>
  <c r="BK903" i="80"/>
  <c r="BY903" i="80"/>
  <c r="CB903" i="80"/>
  <c r="BX903" i="80"/>
  <c r="CA903" i="80"/>
  <c r="BW903" i="80"/>
  <c r="EE903" i="80"/>
  <c r="DL904" i="80"/>
  <c r="DN904" i="80"/>
  <c r="DM904" i="80"/>
  <c r="CE906" i="80"/>
  <c r="BY907" i="80"/>
  <c r="CA907" i="80"/>
  <c r="BW907" i="80"/>
  <c r="CB907" i="80"/>
  <c r="BZ907" i="80"/>
  <c r="BX907" i="80"/>
  <c r="AW886" i="80"/>
  <c r="AU888" i="80"/>
  <c r="BK888" i="80"/>
  <c r="BW888" i="80"/>
  <c r="AN889" i="80"/>
  <c r="AQ889" i="80" s="1"/>
  <c r="BX889" i="80"/>
  <c r="AW890" i="80"/>
  <c r="BE890" i="80"/>
  <c r="BQ890" i="80"/>
  <c r="AT891" i="80"/>
  <c r="AU892" i="80"/>
  <c r="BK892" i="80"/>
  <c r="BW892" i="80"/>
  <c r="AN893" i="80"/>
  <c r="AQ893" i="80" s="1"/>
  <c r="BX893" i="80"/>
  <c r="AW894" i="80"/>
  <c r="BE894" i="80"/>
  <c r="BQ894" i="80"/>
  <c r="AT895" i="80"/>
  <c r="BA896" i="80"/>
  <c r="BB896" i="80" s="1"/>
  <c r="DL896" i="80"/>
  <c r="DN896" i="80"/>
  <c r="ED896" i="80"/>
  <c r="BH897" i="80"/>
  <c r="BS897" i="80"/>
  <c r="BU897" i="80"/>
  <c r="BQ897" i="80"/>
  <c r="BX897" i="80"/>
  <c r="DL897" i="80"/>
  <c r="EF897" i="80"/>
  <c r="ED897" i="80"/>
  <c r="AX898" i="80"/>
  <c r="AT898" i="80"/>
  <c r="AY898" i="80"/>
  <c r="CK898" i="80"/>
  <c r="EC898" i="80"/>
  <c r="EE898" i="80"/>
  <c r="BF899" i="80"/>
  <c r="BN899" i="80"/>
  <c r="BY899" i="80"/>
  <c r="CA899" i="80"/>
  <c r="BW899" i="80"/>
  <c r="DK899" i="80"/>
  <c r="DM899" i="80"/>
  <c r="AX900" i="80"/>
  <c r="AT900" i="80"/>
  <c r="AY900" i="80"/>
  <c r="CT900" i="80"/>
  <c r="DM900" i="80"/>
  <c r="BG901" i="80"/>
  <c r="BC901" i="80"/>
  <c r="BI901" i="80"/>
  <c r="BE901" i="80"/>
  <c r="BL901" i="80"/>
  <c r="BT901" i="80"/>
  <c r="CX902" i="80"/>
  <c r="CT902" i="80"/>
  <c r="CS902" i="80"/>
  <c r="CR903" i="80"/>
  <c r="CD903" i="80"/>
  <c r="AO903" i="80"/>
  <c r="AP903" i="80" s="1"/>
  <c r="AZ903" i="80"/>
  <c r="BA903" i="80" s="1"/>
  <c r="BB903" i="80" s="1"/>
  <c r="AN903" i="80"/>
  <c r="AQ903" i="80" s="1"/>
  <c r="AE903" i="80"/>
  <c r="BN903" i="80"/>
  <c r="BZ903" i="80"/>
  <c r="CL904" i="80"/>
  <c r="CQ904" i="80"/>
  <c r="EF905" i="80"/>
  <c r="ED905" i="80"/>
  <c r="EE905" i="80"/>
  <c r="EC905" i="80"/>
  <c r="CR907" i="80"/>
  <c r="CD907" i="80"/>
  <c r="AO907" i="80"/>
  <c r="AP907" i="80" s="1"/>
  <c r="AE907" i="80"/>
  <c r="AZ907" i="80"/>
  <c r="BA907" i="80" s="1"/>
  <c r="BB907" i="80" s="1"/>
  <c r="AN907" i="80"/>
  <c r="AQ907" i="80" s="1"/>
  <c r="DQ908" i="80"/>
  <c r="DP908" i="80"/>
  <c r="DO908" i="80"/>
  <c r="EE911" i="80"/>
  <c r="ED911" i="80"/>
  <c r="EC911" i="80"/>
  <c r="EF911" i="80"/>
  <c r="BH896" i="80"/>
  <c r="BT896" i="80"/>
  <c r="AW897" i="80"/>
  <c r="CK897" i="80"/>
  <c r="BF898" i="80"/>
  <c r="BR898" i="80"/>
  <c r="AU899" i="80"/>
  <c r="AY899" i="80"/>
  <c r="AN900" i="80"/>
  <c r="AQ900" i="80" s="1"/>
  <c r="BH900" i="80"/>
  <c r="BL900" i="80"/>
  <c r="BT900" i="80"/>
  <c r="BX900" i="80"/>
  <c r="CB900" i="80"/>
  <c r="AW901" i="80"/>
  <c r="CK901" i="80"/>
  <c r="BF902" i="80"/>
  <c r="BN902" i="80"/>
  <c r="BR902" i="80"/>
  <c r="BZ902" i="80"/>
  <c r="EE902" i="80"/>
  <c r="BC903" i="80"/>
  <c r="BG903" i="80"/>
  <c r="BS903" i="80"/>
  <c r="DM903" i="80"/>
  <c r="BH904" i="80"/>
  <c r="BL904" i="80"/>
  <c r="BU904" i="80"/>
  <c r="ED904" i="80"/>
  <c r="BO905" i="80"/>
  <c r="BK905" i="80"/>
  <c r="BM905" i="80"/>
  <c r="BU907" i="80"/>
  <c r="BQ907" i="80"/>
  <c r="BS907" i="80"/>
  <c r="ED907" i="80"/>
  <c r="EC907" i="80"/>
  <c r="EF907" i="80"/>
  <c r="EF902" i="80"/>
  <c r="BH903" i="80"/>
  <c r="BT903" i="80"/>
  <c r="DN903" i="80"/>
  <c r="AW904" i="80"/>
  <c r="BG905" i="80"/>
  <c r="BC905" i="80"/>
  <c r="BI905" i="80"/>
  <c r="BE905" i="80"/>
  <c r="CQ906" i="80"/>
  <c r="CL906" i="80"/>
  <c r="EC906" i="80"/>
  <c r="EE906" i="80"/>
  <c r="BM907" i="80"/>
  <c r="BO907" i="80"/>
  <c r="BK907" i="80"/>
  <c r="CX909" i="80"/>
  <c r="CT909" i="80"/>
  <c r="CS909" i="80"/>
  <c r="CR910" i="80"/>
  <c r="CD910" i="80"/>
  <c r="AO910" i="80"/>
  <c r="AP910" i="80" s="1"/>
  <c r="AZ910" i="80"/>
  <c r="BA910" i="80" s="1"/>
  <c r="BB910" i="80" s="1"/>
  <c r="AN910" i="80"/>
  <c r="AQ910" i="80" s="1"/>
  <c r="AE910" i="80"/>
  <c r="BM910" i="80"/>
  <c r="BL910" i="80"/>
  <c r="BO910" i="80"/>
  <c r="BN910" i="80"/>
  <c r="BK910" i="80"/>
  <c r="DL911" i="80"/>
  <c r="DK911" i="80"/>
  <c r="DN911" i="80"/>
  <c r="DM911" i="80"/>
  <c r="AU897" i="80"/>
  <c r="AW899" i="80"/>
  <c r="AU901" i="80"/>
  <c r="AN902" i="80"/>
  <c r="AQ902" i="80" s="1"/>
  <c r="BX902" i="80"/>
  <c r="AW903" i="80"/>
  <c r="BE903" i="80"/>
  <c r="BQ903" i="80"/>
  <c r="AT904" i="80"/>
  <c r="AX904" i="80"/>
  <c r="BS904" i="80"/>
  <c r="EG904" i="80"/>
  <c r="AE905" i="80"/>
  <c r="CR905" i="80"/>
  <c r="CD905" i="80"/>
  <c r="AN905" i="80"/>
  <c r="AQ905" i="80" s="1"/>
  <c r="AY905" i="80"/>
  <c r="AU905" i="80"/>
  <c r="CK905" i="80"/>
  <c r="AX905" i="80"/>
  <c r="BF905" i="80"/>
  <c r="CA905" i="80"/>
  <c r="BW905" i="80"/>
  <c r="BY905" i="80"/>
  <c r="DM905" i="80"/>
  <c r="DK905" i="80"/>
  <c r="AX906" i="80"/>
  <c r="AT906" i="80"/>
  <c r="AY906" i="80"/>
  <c r="CM906" i="80"/>
  <c r="DN906" i="80"/>
  <c r="DL906" i="80"/>
  <c r="ED906" i="80"/>
  <c r="BI907" i="80"/>
  <c r="BE907" i="80"/>
  <c r="BG907" i="80"/>
  <c r="BC907" i="80"/>
  <c r="BL907" i="80"/>
  <c r="BT907" i="80"/>
  <c r="CQ907" i="80"/>
  <c r="AY909" i="80"/>
  <c r="AU909" i="80"/>
  <c r="CK909" i="80"/>
  <c r="AX909" i="80"/>
  <c r="AT909" i="80"/>
  <c r="BN906" i="80"/>
  <c r="BZ906" i="80"/>
  <c r="BH908" i="80"/>
  <c r="BT908" i="80"/>
  <c r="CX908" i="80"/>
  <c r="CB909" i="80"/>
  <c r="BX909" i="80"/>
  <c r="CA909" i="80"/>
  <c r="DO909" i="80"/>
  <c r="EC909" i="80"/>
  <c r="EF909" i="80"/>
  <c r="CL910" i="80"/>
  <c r="ED910" i="80"/>
  <c r="EC910" i="80"/>
  <c r="EF910" i="80"/>
  <c r="AB955" i="80"/>
  <c r="AB949" i="80"/>
  <c r="AC945" i="80"/>
  <c r="AW908" i="80"/>
  <c r="BA908" i="80"/>
  <c r="BB908" i="80" s="1"/>
  <c r="CD908" i="80"/>
  <c r="CK908" i="80"/>
  <c r="AZ909" i="80"/>
  <c r="BA909" i="80" s="1"/>
  <c r="BB909" i="80" s="1"/>
  <c r="AN909" i="80"/>
  <c r="AQ909" i="80" s="1"/>
  <c r="CD909" i="80"/>
  <c r="AA919" i="80"/>
  <c r="AA920" i="80" s="1"/>
  <c r="AA922" i="80" s="1"/>
  <c r="AA924" i="80" s="1"/>
  <c r="AA926" i="80" s="1"/>
  <c r="AN906" i="80"/>
  <c r="AQ906" i="80" s="1"/>
  <c r="BX906" i="80"/>
  <c r="AW907" i="80"/>
  <c r="AT908" i="80"/>
  <c r="DL908" i="80"/>
  <c r="ED908" i="80"/>
  <c r="AE909" i="80"/>
  <c r="BO909" i="80"/>
  <c r="BY909" i="80"/>
  <c r="DL909" i="80"/>
  <c r="EE909" i="80"/>
  <c r="BY910" i="80"/>
  <c r="CB910" i="80"/>
  <c r="BX910" i="80"/>
  <c r="DK910" i="80"/>
  <c r="DN910" i="80"/>
  <c r="AD950" i="80"/>
  <c r="AD951" i="80"/>
  <c r="BH911" i="80"/>
  <c r="BT911" i="80"/>
  <c r="Z932" i="80"/>
  <c r="Z930" i="80"/>
  <c r="Z933" i="80"/>
  <c r="Z935" i="80"/>
  <c r="AA931" i="80"/>
  <c r="AA947" i="80"/>
  <c r="Y947" i="80"/>
  <c r="AE947" i="80"/>
  <c r="W947" i="80"/>
  <c r="BH910" i="80"/>
  <c r="BT910" i="80"/>
  <c r="AW911" i="80"/>
  <c r="BE911" i="80"/>
  <c r="BI911" i="80"/>
  <c r="BQ911" i="80"/>
  <c r="BU911" i="80"/>
  <c r="CD911" i="80"/>
  <c r="CK911" i="80"/>
  <c r="CR911" i="80"/>
  <c r="E929" i="80"/>
  <c r="E936" i="80" s="1"/>
  <c r="AB925" i="80"/>
  <c r="Z929" i="80"/>
  <c r="AG943" i="80"/>
  <c r="Y943" i="80"/>
  <c r="AE943" i="80"/>
  <c r="W943" i="80"/>
  <c r="AC943" i="80"/>
  <c r="X955" i="80"/>
  <c r="X949" i="80"/>
  <c r="Y945" i="80"/>
  <c r="AC947" i="80"/>
  <c r="V950" i="80"/>
  <c r="V951" i="80"/>
  <c r="AW910" i="80"/>
  <c r="BE910" i="80"/>
  <c r="BQ910" i="80"/>
  <c r="AT911" i="80"/>
  <c r="AA932" i="80"/>
  <c r="X937" i="80"/>
  <c r="E942" i="80"/>
  <c r="AA943" i="80"/>
  <c r="AI946" i="80"/>
  <c r="AA946" i="80"/>
  <c r="AG946" i="80"/>
  <c r="Y946" i="80"/>
  <c r="AE946" i="80"/>
  <c r="W946" i="80"/>
  <c r="AG947" i="80"/>
  <c r="Z950" i="80"/>
  <c r="AA929" i="80"/>
  <c r="AB930" i="80"/>
  <c r="AB931" i="80"/>
  <c r="AB932" i="80"/>
  <c r="AA934" i="80"/>
  <c r="V955" i="80"/>
  <c r="W955" i="80" s="1"/>
  <c r="Z955" i="80"/>
  <c r="AA955" i="80" s="1"/>
  <c r="AA959" i="80" s="1"/>
  <c r="AD955" i="80"/>
  <c r="AE955" i="80" s="1"/>
  <c r="AE959" i="80" s="1"/>
  <c r="AB929" i="80"/>
  <c r="AB934" i="80"/>
  <c r="AA935" i="80"/>
  <c r="W953" i="80"/>
  <c r="AA933" i="80"/>
  <c r="CX906" i="80" l="1"/>
  <c r="CT806" i="80"/>
  <c r="DP768" i="80"/>
  <c r="CL751" i="80"/>
  <c r="CJ733" i="80"/>
  <c r="DO730" i="80"/>
  <c r="CQ705" i="80"/>
  <c r="CX666" i="80"/>
  <c r="CL679" i="80"/>
  <c r="CX625" i="80"/>
  <c r="CM675" i="80"/>
  <c r="CL652" i="80"/>
  <c r="CQ647" i="80"/>
  <c r="CL903" i="80"/>
  <c r="CL874" i="80"/>
  <c r="CS889" i="80"/>
  <c r="CQ874" i="80"/>
  <c r="CT861" i="80"/>
  <c r="CX873" i="80"/>
  <c r="DO834" i="80"/>
  <c r="CQ841" i="80"/>
  <c r="DP834" i="80"/>
  <c r="CS806" i="80"/>
  <c r="CF810" i="80"/>
  <c r="CS761" i="80"/>
  <c r="CM803" i="80"/>
  <c r="CL792" i="80"/>
  <c r="DO768" i="80"/>
  <c r="CX792" i="80"/>
  <c r="CM751" i="80"/>
  <c r="CQ755" i="80"/>
  <c r="DO746" i="80"/>
  <c r="CQ739" i="80"/>
  <c r="DQ730" i="80"/>
  <c r="DP697" i="80"/>
  <c r="DQ697" i="80"/>
  <c r="CX696" i="80"/>
  <c r="CX662" i="80"/>
  <c r="CM679" i="80"/>
  <c r="CM648" i="80"/>
  <c r="CL660" i="80"/>
  <c r="CM652" i="80"/>
  <c r="CM684" i="80"/>
  <c r="CM636" i="80"/>
  <c r="CX560" i="80"/>
  <c r="CM626" i="80"/>
  <c r="CQ598" i="80"/>
  <c r="CL586" i="80"/>
  <c r="CM554" i="80"/>
  <c r="CM610" i="80"/>
  <c r="CX542" i="80"/>
  <c r="EG495" i="80"/>
  <c r="CF453" i="80"/>
  <c r="DP516" i="80"/>
  <c r="CX356" i="80"/>
  <c r="CM431" i="80"/>
  <c r="CL332" i="80"/>
  <c r="CX291" i="80"/>
  <c r="CS205" i="80"/>
  <c r="CT323" i="80"/>
  <c r="CT291" i="80"/>
  <c r="CM230" i="80"/>
  <c r="CL298" i="80"/>
  <c r="CM282" i="80"/>
  <c r="CT254" i="80"/>
  <c r="CM234" i="80"/>
  <c r="CQ326" i="80"/>
  <c r="CL242" i="80"/>
  <c r="CQ218" i="80"/>
  <c r="CF193" i="80"/>
  <c r="CQ784" i="80"/>
  <c r="CL648" i="80"/>
  <c r="CX877" i="80"/>
  <c r="CL795" i="80"/>
  <c r="CS666" i="80"/>
  <c r="CS584" i="80"/>
  <c r="CQ684" i="80"/>
  <c r="CQ636" i="80"/>
  <c r="CS578" i="80"/>
  <c r="CQ554" i="80"/>
  <c r="CQ610" i="80"/>
  <c r="CS525" i="80"/>
  <c r="CM518" i="80"/>
  <c r="DO460" i="80"/>
  <c r="CM498" i="80"/>
  <c r="CM478" i="80"/>
  <c r="CM466" i="80"/>
  <c r="CX459" i="80"/>
  <c r="DQ516" i="80"/>
  <c r="CQ459" i="80"/>
  <c r="CQ431" i="80"/>
  <c r="CS342" i="80"/>
  <c r="CT205" i="80"/>
  <c r="CX255" i="80"/>
  <c r="CS201" i="80"/>
  <c r="CL403" i="80"/>
  <c r="CT255" i="80"/>
  <c r="CQ230" i="80"/>
  <c r="CL222" i="80"/>
  <c r="CQ282" i="80"/>
  <c r="CX254" i="80"/>
  <c r="CS238" i="80"/>
  <c r="CQ234" i="80"/>
  <c r="CS62" i="80"/>
  <c r="CT124" i="80"/>
  <c r="CT116" i="80"/>
  <c r="CX22" i="80"/>
  <c r="CS560" i="80"/>
  <c r="DP621" i="80"/>
  <c r="CX588" i="80"/>
  <c r="CT525" i="80"/>
  <c r="CJ453" i="80"/>
  <c r="CT356" i="80"/>
  <c r="CT107" i="80"/>
  <c r="CS107" i="80"/>
  <c r="CS372" i="80"/>
  <c r="CT372" i="80"/>
  <c r="CX372" i="80"/>
  <c r="CL302" i="80"/>
  <c r="CQ302" i="80"/>
  <c r="CQ63" i="80"/>
  <c r="CM63" i="80"/>
  <c r="CQ54" i="80"/>
  <c r="CM54" i="80"/>
  <c r="CL54" i="80"/>
  <c r="CS40" i="80"/>
  <c r="CX40" i="80"/>
  <c r="CS718" i="80"/>
  <c r="CT718" i="80"/>
  <c r="CX595" i="80"/>
  <c r="CT595" i="80"/>
  <c r="CS436" i="80"/>
  <c r="CX436" i="80"/>
  <c r="CT498" i="80"/>
  <c r="CS498" i="80"/>
  <c r="CX444" i="80"/>
  <c r="CT444" i="80"/>
  <c r="CS424" i="80"/>
  <c r="CX424" i="80"/>
  <c r="CX395" i="80"/>
  <c r="CT395" i="80"/>
  <c r="CS395" i="80"/>
  <c r="CX493" i="80"/>
  <c r="CS493" i="80"/>
  <c r="CS408" i="80"/>
  <c r="CX408" i="80"/>
  <c r="CT408" i="80"/>
  <c r="CQ509" i="80"/>
  <c r="CL509" i="80"/>
  <c r="CS470" i="80"/>
  <c r="CT470" i="80"/>
  <c r="CX415" i="80"/>
  <c r="CT415" i="80"/>
  <c r="CX233" i="80"/>
  <c r="CT233" i="80"/>
  <c r="CS233" i="80"/>
  <c r="CS152" i="80"/>
  <c r="CX152" i="80"/>
  <c r="CT152" i="80"/>
  <c r="CS307" i="80"/>
  <c r="CX307" i="80"/>
  <c r="CS160" i="80"/>
  <c r="CX160" i="80"/>
  <c r="CX270" i="80"/>
  <c r="CT270" i="80"/>
  <c r="CS366" i="80"/>
  <c r="CX366" i="80"/>
  <c r="CT366" i="80"/>
  <c r="CT235" i="80"/>
  <c r="CX235" i="80"/>
  <c r="CX171" i="80"/>
  <c r="CS171" i="80"/>
  <c r="CT171" i="80"/>
  <c r="CL136" i="80"/>
  <c r="CQ136" i="80"/>
  <c r="CS145" i="80"/>
  <c r="CT145" i="80"/>
  <c r="CX145" i="80"/>
  <c r="CX137" i="80"/>
  <c r="CS137" i="80"/>
  <c r="CS117" i="80"/>
  <c r="CT117" i="80"/>
  <c r="CS148" i="80"/>
  <c r="CX148" i="80"/>
  <c r="CJ54" i="80"/>
  <c r="CE54" i="80"/>
  <c r="CF54" i="80"/>
  <c r="CX30" i="80"/>
  <c r="CS30" i="80"/>
  <c r="CT30" i="80"/>
  <c r="CX4" i="80"/>
  <c r="CS4" i="80"/>
  <c r="CT4" i="80"/>
  <c r="CS68" i="80"/>
  <c r="CX68" i="80"/>
  <c r="CT68" i="80"/>
  <c r="CT448" i="80"/>
  <c r="CS448" i="80"/>
  <c r="CS266" i="80"/>
  <c r="CX266" i="80"/>
  <c r="CS392" i="80"/>
  <c r="CT392" i="80"/>
  <c r="CT479" i="80"/>
  <c r="CS479" i="80"/>
  <c r="CX479" i="80"/>
  <c r="CQ202" i="80"/>
  <c r="CM202" i="80"/>
  <c r="CL202" i="80"/>
  <c r="CT183" i="80"/>
  <c r="CX183" i="80"/>
  <c r="CS12" i="80"/>
  <c r="CX12" i="80"/>
  <c r="CS857" i="80"/>
  <c r="CT857" i="80"/>
  <c r="CT278" i="80"/>
  <c r="CS278" i="80"/>
  <c r="CX428" i="80"/>
  <c r="CT428" i="80"/>
  <c r="CT326" i="80"/>
  <c r="CS326" i="80"/>
  <c r="CS128" i="80"/>
  <c r="CX128" i="80"/>
  <c r="CT128" i="80"/>
  <c r="CS104" i="80"/>
  <c r="CX104" i="80"/>
  <c r="CL152" i="80"/>
  <c r="CQ152" i="80"/>
  <c r="EI19" i="80"/>
  <c r="EG19" i="80"/>
  <c r="EH19" i="80"/>
  <c r="CX289" i="80"/>
  <c r="CT289" i="80"/>
  <c r="CX285" i="80"/>
  <c r="CS285" i="80"/>
  <c r="CS602" i="80"/>
  <c r="CX602" i="80"/>
  <c r="CX262" i="80"/>
  <c r="CT262" i="80"/>
  <c r="CT431" i="80"/>
  <c r="CS431" i="80"/>
  <c r="CM367" i="80"/>
  <c r="CL367" i="80"/>
  <c r="CJ906" i="80"/>
  <c r="CS898" i="80"/>
  <c r="DO881" i="80"/>
  <c r="DP881" i="80"/>
  <c r="CX857" i="80"/>
  <c r="CJ868" i="80"/>
  <c r="CX867" i="80"/>
  <c r="CX828" i="80"/>
  <c r="CX797" i="80"/>
  <c r="CX784" i="80"/>
  <c r="DO762" i="80"/>
  <c r="CT744" i="80"/>
  <c r="CM736" i="80"/>
  <c r="CX718" i="80"/>
  <c r="CM713" i="80"/>
  <c r="CX725" i="80"/>
  <c r="CX709" i="80"/>
  <c r="CT680" i="80"/>
  <c r="CX628" i="80"/>
  <c r="CM643" i="80"/>
  <c r="CX684" i="80"/>
  <c r="CL582" i="80"/>
  <c r="CL497" i="80"/>
  <c r="CX470" i="80"/>
  <c r="CS418" i="80"/>
  <c r="EG467" i="80"/>
  <c r="CQ367" i="80"/>
  <c r="CQ194" i="80"/>
  <c r="CQ177" i="80"/>
  <c r="CM302" i="80"/>
  <c r="CT148" i="80"/>
  <c r="CT160" i="80"/>
  <c r="CT592" i="80"/>
  <c r="CX592" i="80"/>
  <c r="CT523" i="80"/>
  <c r="CX523" i="80"/>
  <c r="CS523" i="80"/>
  <c r="CT475" i="80"/>
  <c r="CS475" i="80"/>
  <c r="CS368" i="80"/>
  <c r="CT368" i="80"/>
  <c r="CX368" i="80"/>
  <c r="CS355" i="80"/>
  <c r="CX355" i="80"/>
  <c r="CT534" i="80"/>
  <c r="CS534" i="80"/>
  <c r="CT493" i="80"/>
  <c r="CQ481" i="80"/>
  <c r="CL481" i="80"/>
  <c r="CL469" i="80"/>
  <c r="CQ469" i="80"/>
  <c r="CQ443" i="80"/>
  <c r="CM443" i="80"/>
  <c r="CL443" i="80"/>
  <c r="CQ423" i="80"/>
  <c r="CM423" i="80"/>
  <c r="CL423" i="80"/>
  <c r="CS282" i="80"/>
  <c r="CX282" i="80"/>
  <c r="CS279" i="80"/>
  <c r="CT279" i="80"/>
  <c r="CX279" i="80"/>
  <c r="CM262" i="80"/>
  <c r="CL262" i="80"/>
  <c r="CT222" i="80"/>
  <c r="CS222" i="80"/>
  <c r="CX209" i="80"/>
  <c r="CS209" i="80"/>
  <c r="CX82" i="80"/>
  <c r="CT82" i="80"/>
  <c r="CS235" i="80"/>
  <c r="CX286" i="80"/>
  <c r="CT286" i="80"/>
  <c r="CQ214" i="80"/>
  <c r="CM214" i="80"/>
  <c r="EI429" i="80"/>
  <c r="EH429" i="80"/>
  <c r="EG429" i="80"/>
  <c r="CS259" i="80"/>
  <c r="CT259" i="80"/>
  <c r="CX259" i="80"/>
  <c r="CM182" i="80"/>
  <c r="CQ182" i="80"/>
  <c r="CL182" i="80"/>
  <c r="CQ108" i="80"/>
  <c r="CM108" i="80"/>
  <c r="CM193" i="80"/>
  <c r="CQ193" i="80"/>
  <c r="CL193" i="80"/>
  <c r="CM186" i="80"/>
  <c r="CL186" i="80"/>
  <c r="CL164" i="80"/>
  <c r="CQ164" i="80"/>
  <c r="CM164" i="80"/>
  <c r="CX111" i="80"/>
  <c r="CT111" i="80"/>
  <c r="CS111" i="80"/>
  <c r="CQ83" i="80"/>
  <c r="CM83" i="80"/>
  <c r="CT904" i="80"/>
  <c r="CX898" i="80"/>
  <c r="CF868" i="80"/>
  <c r="CM846" i="80"/>
  <c r="CT797" i="80"/>
  <c r="DP762" i="80"/>
  <c r="CT752" i="80"/>
  <c r="CX744" i="80"/>
  <c r="CL736" i="80"/>
  <c r="EH696" i="80"/>
  <c r="CS670" i="80"/>
  <c r="CQ713" i="80"/>
  <c r="CS644" i="80"/>
  <c r="CS526" i="80"/>
  <c r="CQ582" i="80"/>
  <c r="CM509" i="80"/>
  <c r="CQ497" i="80"/>
  <c r="CQ454" i="80"/>
  <c r="CL454" i="80"/>
  <c r="CX498" i="80"/>
  <c r="EI467" i="80"/>
  <c r="CX392" i="80"/>
  <c r="CX326" i="80"/>
  <c r="CM152" i="80"/>
  <c r="CT104" i="80"/>
  <c r="CS781" i="80"/>
  <c r="CX621" i="80"/>
  <c r="CS621" i="80"/>
  <c r="CQ524" i="80"/>
  <c r="CL524" i="80"/>
  <c r="CX441" i="80"/>
  <c r="CT548" i="80"/>
  <c r="CX548" i="80"/>
  <c r="CT514" i="80"/>
  <c r="CS514" i="80"/>
  <c r="CM474" i="80"/>
  <c r="CL474" i="80"/>
  <c r="CL453" i="80"/>
  <c r="CM453" i="80"/>
  <c r="CQ447" i="80"/>
  <c r="CM447" i="80"/>
  <c r="CL447" i="80"/>
  <c r="CL379" i="80"/>
  <c r="CQ379" i="80"/>
  <c r="CM286" i="80"/>
  <c r="CL286" i="80"/>
  <c r="CX115" i="80"/>
  <c r="CS115" i="80"/>
  <c r="CT115" i="80"/>
  <c r="CM35" i="80"/>
  <c r="CL35" i="80"/>
  <c r="CT28" i="80"/>
  <c r="CX28" i="80"/>
  <c r="CM27" i="80"/>
  <c r="CL27" i="80"/>
  <c r="CQ27" i="80"/>
  <c r="CX119" i="80"/>
  <c r="CS119" i="80"/>
  <c r="CX54" i="80"/>
  <c r="CT54" i="80"/>
  <c r="CT18" i="80"/>
  <c r="CS18" i="80"/>
  <c r="DQ190" i="80"/>
  <c r="DP190" i="80"/>
  <c r="CT137" i="80"/>
  <c r="CT447" i="80"/>
  <c r="CS447" i="80"/>
  <c r="CQ419" i="80"/>
  <c r="CM419" i="80"/>
  <c r="DQ4" i="80"/>
  <c r="DP4" i="80"/>
  <c r="AB936" i="80"/>
  <c r="DP856" i="80"/>
  <c r="CQ846" i="80"/>
  <c r="CM805" i="80"/>
  <c r="CL813" i="80"/>
  <c r="CQ805" i="80"/>
  <c r="CX670" i="80"/>
  <c r="CM624" i="80"/>
  <c r="CS483" i="80"/>
  <c r="CS415" i="80"/>
  <c r="CT307" i="80"/>
  <c r="CX278" i="80"/>
  <c r="CS270" i="80"/>
  <c r="CX117" i="80"/>
  <c r="CT40" i="80"/>
  <c r="DO4" i="80"/>
  <c r="CT536" i="80"/>
  <c r="CX536" i="80"/>
  <c r="CS364" i="80"/>
  <c r="CX364" i="80"/>
  <c r="CX789" i="80"/>
  <c r="DH928" i="80"/>
  <c r="Y914" i="80"/>
  <c r="CS439" i="80"/>
  <c r="CX439" i="80"/>
  <c r="CX422" i="80"/>
  <c r="CT422" i="80"/>
  <c r="CS422" i="80"/>
  <c r="CX340" i="80"/>
  <c r="CT340" i="80"/>
  <c r="CF338" i="80"/>
  <c r="CJ338" i="80"/>
  <c r="CS315" i="80"/>
  <c r="CX315" i="80"/>
  <c r="CT315" i="80"/>
  <c r="CX151" i="80"/>
  <c r="CT151" i="80"/>
  <c r="CL122" i="80"/>
  <c r="CQ122" i="80"/>
  <c r="CL183" i="80"/>
  <c r="CQ183" i="80"/>
  <c r="CF179" i="80"/>
  <c r="CJ179" i="80"/>
  <c r="CS140" i="80"/>
  <c r="CX140" i="80"/>
  <c r="CX127" i="80"/>
  <c r="CT127" i="80"/>
  <c r="CQ210" i="80"/>
  <c r="CM210" i="80"/>
  <c r="CL210" i="80"/>
  <c r="CM148" i="80"/>
  <c r="CL148" i="80"/>
  <c r="CL124" i="80"/>
  <c r="CQ124" i="80"/>
  <c r="EH185" i="80"/>
  <c r="EG185" i="80"/>
  <c r="CX135" i="80"/>
  <c r="CT135" i="80"/>
  <c r="CS685" i="80"/>
  <c r="CX685" i="80"/>
  <c r="CX457" i="80"/>
  <c r="CT457" i="80"/>
  <c r="CX426" i="80"/>
  <c r="CS426" i="80"/>
  <c r="CS407" i="80"/>
  <c r="CX407" i="80"/>
  <c r="CX509" i="80"/>
  <c r="CT509" i="80"/>
  <c r="CX398" i="80"/>
  <c r="CT398" i="80"/>
  <c r="CS398" i="80"/>
  <c r="CQ270" i="80"/>
  <c r="CM270" i="80"/>
  <c r="CL270" i="80"/>
  <c r="CQ168" i="80"/>
  <c r="CM168" i="80"/>
  <c r="CS99" i="80"/>
  <c r="CT99" i="80"/>
  <c r="CX99" i="80"/>
  <c r="CL172" i="80"/>
  <c r="CQ172" i="80"/>
  <c r="CX338" i="80"/>
  <c r="CS338" i="80"/>
  <c r="CT338" i="80"/>
  <c r="CT375" i="80"/>
  <c r="CS375" i="80"/>
  <c r="CT172" i="80"/>
  <c r="CS172" i="80"/>
  <c r="CL278" i="80"/>
  <c r="CQ278" i="80"/>
  <c r="CX108" i="80"/>
  <c r="CT108" i="80"/>
  <c r="CS173" i="80"/>
  <c r="CT173" i="80"/>
  <c r="CL75" i="80"/>
  <c r="CQ75" i="80"/>
  <c r="CX210" i="80"/>
  <c r="CT210" i="80"/>
  <c r="CX350" i="80"/>
  <c r="CT350" i="80"/>
  <c r="CS478" i="80"/>
  <c r="CT478" i="80"/>
  <c r="CS690" i="80"/>
  <c r="CX640" i="80"/>
  <c r="CS499" i="80"/>
  <c r="EI483" i="80"/>
  <c r="CS309" i="80"/>
  <c r="CM183" i="80"/>
  <c r="CT140" i="80"/>
  <c r="EI185" i="80"/>
  <c r="CM122" i="80"/>
  <c r="CF459" i="80"/>
  <c r="CE459" i="80"/>
  <c r="CQ375" i="80"/>
  <c r="CM375" i="80"/>
  <c r="CT363" i="80"/>
  <c r="CS363" i="80"/>
  <c r="CQ351" i="80"/>
  <c r="CL351" i="80"/>
  <c r="EI491" i="80"/>
  <c r="EG491" i="80"/>
  <c r="DQ464" i="80"/>
  <c r="DO464" i="80"/>
  <c r="CL371" i="80"/>
  <c r="CQ371" i="80"/>
  <c r="CE340" i="80"/>
  <c r="CJ340" i="80"/>
  <c r="CF340" i="80"/>
  <c r="CS243" i="80"/>
  <c r="CT243" i="80"/>
  <c r="CX243" i="80"/>
  <c r="CS206" i="80"/>
  <c r="CX206" i="80"/>
  <c r="CL179" i="80"/>
  <c r="CQ179" i="80"/>
  <c r="CM179" i="80"/>
  <c r="CQ40" i="80"/>
  <c r="CM40" i="80"/>
  <c r="DP45" i="80"/>
  <c r="DQ45" i="80"/>
  <c r="DO45" i="80"/>
  <c r="DP51" i="80"/>
  <c r="DQ51" i="80"/>
  <c r="Z934" i="80"/>
  <c r="Z931" i="80"/>
  <c r="CT891" i="80"/>
  <c r="CX891" i="80"/>
  <c r="CM864" i="80"/>
  <c r="CL864" i="80"/>
  <c r="CT805" i="80"/>
  <c r="CS805" i="80"/>
  <c r="CS673" i="80"/>
  <c r="CX673" i="80"/>
  <c r="CX700" i="80"/>
  <c r="CT700" i="80"/>
  <c r="CS677" i="80"/>
  <c r="CX677" i="80"/>
  <c r="CS587" i="80"/>
  <c r="CX587" i="80"/>
  <c r="CS571" i="80"/>
  <c r="CX571" i="80"/>
  <c r="CT547" i="80"/>
  <c r="CS547" i="80"/>
  <c r="CX535" i="80"/>
  <c r="CS535" i="80"/>
  <c r="CS263" i="80"/>
  <c r="CT263" i="80"/>
  <c r="CX263" i="80"/>
  <c r="CS161" i="80"/>
  <c r="CX161" i="80"/>
  <c r="CS105" i="80"/>
  <c r="CT105" i="80"/>
  <c r="CT198" i="80"/>
  <c r="CS198" i="80"/>
  <c r="CX101" i="80"/>
  <c r="CT101" i="80"/>
  <c r="CE48" i="80"/>
  <c r="CJ48" i="80"/>
  <c r="CF48" i="80"/>
  <c r="CT44" i="80"/>
  <c r="CX44" i="80"/>
  <c r="CQ46" i="80"/>
  <c r="CL46" i="80"/>
  <c r="CM46" i="80"/>
  <c r="CX629" i="80"/>
  <c r="CE338" i="80"/>
  <c r="CS151" i="80"/>
  <c r="CM172" i="80"/>
  <c r="CL168" i="80"/>
  <c r="CS108" i="80"/>
  <c r="CQ383" i="80"/>
  <c r="CM383" i="80"/>
  <c r="CX347" i="80"/>
  <c r="CT347" i="80"/>
  <c r="CS267" i="80"/>
  <c r="CT267" i="80"/>
  <c r="CX267" i="80"/>
  <c r="CX242" i="80"/>
  <c r="CT242" i="80"/>
  <c r="CS242" i="80"/>
  <c r="CX213" i="80"/>
  <c r="CS213" i="80"/>
  <c r="CT213" i="80"/>
  <c r="CX197" i="80"/>
  <c r="CT197" i="80"/>
  <c r="CS197" i="80"/>
  <c r="CT185" i="80"/>
  <c r="CX185" i="80"/>
  <c r="CS185" i="80"/>
  <c r="CQ363" i="80"/>
  <c r="CM363" i="80"/>
  <c r="CT439" i="80"/>
  <c r="CS210" i="80"/>
  <c r="CM278" i="80"/>
  <c r="CX173" i="80"/>
  <c r="CM124" i="80"/>
  <c r="CQ148" i="80"/>
  <c r="CS522" i="80"/>
  <c r="CT522" i="80"/>
  <c r="CS486" i="80"/>
  <c r="CT486" i="80"/>
  <c r="CX387" i="80"/>
  <c r="CT387" i="80"/>
  <c r="CS387" i="80"/>
  <c r="CX367" i="80"/>
  <c r="CT367" i="80"/>
  <c r="CS689" i="80"/>
  <c r="CQ258" i="80"/>
  <c r="CM258" i="80"/>
  <c r="CQ462" i="80"/>
  <c r="CM462" i="80"/>
  <c r="CL427" i="80"/>
  <c r="CQ427" i="80"/>
  <c r="CM79" i="80"/>
  <c r="CL79" i="80"/>
  <c r="CS46" i="80"/>
  <c r="CT46" i="80"/>
  <c r="CT36" i="80"/>
  <c r="CS36" i="80"/>
  <c r="CX36" i="80"/>
  <c r="CF32" i="80"/>
  <c r="CE32" i="80"/>
  <c r="CX25" i="80"/>
  <c r="CT25" i="80"/>
  <c r="CQ8" i="80"/>
  <c r="CL8" i="80"/>
  <c r="CX123" i="80"/>
  <c r="CS123" i="80"/>
  <c r="CT123" i="80"/>
  <c r="CS22" i="80"/>
  <c r="CQ615" i="80"/>
  <c r="CM615" i="80"/>
  <c r="AR914" i="80"/>
  <c r="AR915" i="80" s="1"/>
  <c r="EB912" i="80"/>
  <c r="CS665" i="80"/>
  <c r="CX665" i="80"/>
  <c r="CX245" i="80"/>
  <c r="CT245" i="80"/>
  <c r="CL768" i="80"/>
  <c r="CM768" i="80"/>
  <c r="EI908" i="80"/>
  <c r="EH908" i="80"/>
  <c r="CS661" i="80"/>
  <c r="CX661" i="80"/>
  <c r="CX497" i="80"/>
  <c r="CT497" i="80"/>
  <c r="CM886" i="80"/>
  <c r="CQ886" i="80"/>
  <c r="BK912" i="80"/>
  <c r="BQ912" i="80"/>
  <c r="BX912" i="80"/>
  <c r="BO912" i="80"/>
  <c r="BO914" i="80" s="1"/>
  <c r="BO915" i="80" s="1"/>
  <c r="CQ867" i="80"/>
  <c r="CM867" i="80"/>
  <c r="CT862" i="80"/>
  <c r="CX862" i="80"/>
  <c r="CQ831" i="80"/>
  <c r="CM831" i="80"/>
  <c r="CM856" i="80"/>
  <c r="CQ856" i="80"/>
  <c r="CL856" i="80"/>
  <c r="CS851" i="80"/>
  <c r="CT851" i="80"/>
  <c r="CX743" i="80"/>
  <c r="CT743" i="80"/>
  <c r="CS611" i="80"/>
  <c r="CT611" i="80"/>
  <c r="CX611" i="80"/>
  <c r="CX473" i="80"/>
  <c r="CT473" i="80"/>
  <c r="CX378" i="80"/>
  <c r="CT378" i="80"/>
  <c r="CX305" i="80"/>
  <c r="CT305" i="80"/>
  <c r="CS710" i="80"/>
  <c r="CT710" i="80"/>
  <c r="CS543" i="80"/>
  <c r="CT543" i="80"/>
  <c r="CX543" i="80"/>
  <c r="CS527" i="80"/>
  <c r="CT527" i="80"/>
  <c r="CS420" i="80"/>
  <c r="CT420" i="80"/>
  <c r="CS607" i="80"/>
  <c r="CT607" i="80"/>
  <c r="CX607" i="80"/>
  <c r="CM339" i="80"/>
  <c r="CL339" i="80"/>
  <c r="CX273" i="80"/>
  <c r="CT273" i="80"/>
  <c r="CX265" i="80"/>
  <c r="CT265" i="80"/>
  <c r="CX281" i="80"/>
  <c r="CT281" i="80"/>
  <c r="CS231" i="80"/>
  <c r="CT231" i="80"/>
  <c r="CS199" i="80"/>
  <c r="CT199" i="80"/>
  <c r="CS165" i="80"/>
  <c r="CT165" i="80"/>
  <c r="CS133" i="80"/>
  <c r="CT133" i="80"/>
  <c r="CS109" i="80"/>
  <c r="CT109" i="80"/>
  <c r="CS157" i="80"/>
  <c r="CT157" i="80"/>
  <c r="CS76" i="80"/>
  <c r="CT76" i="80"/>
  <c r="CS113" i="80"/>
  <c r="CT113" i="80"/>
  <c r="CM31" i="80"/>
  <c r="CL31" i="80"/>
  <c r="CS121" i="80"/>
  <c r="CT121" i="80"/>
  <c r="AQ912" i="80"/>
  <c r="BC912" i="80"/>
  <c r="BC914" i="80" s="1"/>
  <c r="BC915" i="80" s="1"/>
  <c r="DK923" i="80"/>
  <c r="DL923" i="80"/>
  <c r="DJ926" i="80"/>
  <c r="CT892" i="80"/>
  <c r="CX892" i="80"/>
  <c r="CS880" i="80"/>
  <c r="CT880" i="80"/>
  <c r="CX880" i="80"/>
  <c r="CE861" i="80"/>
  <c r="CJ861" i="80"/>
  <c r="EH866" i="80"/>
  <c r="EI866" i="80"/>
  <c r="CS843" i="80"/>
  <c r="CT843" i="80"/>
  <c r="CS777" i="80"/>
  <c r="CX777" i="80"/>
  <c r="CS669" i="80"/>
  <c r="CX669" i="80"/>
  <c r="CS603" i="80"/>
  <c r="CX603" i="80"/>
  <c r="CT603" i="80"/>
  <c r="CX406" i="80"/>
  <c r="CT406" i="80"/>
  <c r="CX370" i="80"/>
  <c r="CT370" i="80"/>
  <c r="CX325" i="80"/>
  <c r="CT325" i="80"/>
  <c r="CX293" i="80"/>
  <c r="CT293" i="80"/>
  <c r="CX261" i="80"/>
  <c r="CT261" i="80"/>
  <c r="CS633" i="80"/>
  <c r="CX633" i="80"/>
  <c r="CX469" i="80"/>
  <c r="CT469" i="80"/>
  <c r="CM458" i="80"/>
  <c r="CL458" i="80"/>
  <c r="CT429" i="80"/>
  <c r="CX429" i="80"/>
  <c r="CX249" i="80"/>
  <c r="CT249" i="80"/>
  <c r="CS207" i="80"/>
  <c r="CT207" i="80"/>
  <c r="CS702" i="80"/>
  <c r="CT702" i="80"/>
  <c r="CS559" i="80"/>
  <c r="CX559" i="80"/>
  <c r="CT559" i="80"/>
  <c r="CM734" i="80"/>
  <c r="CL734" i="80"/>
  <c r="CS722" i="80"/>
  <c r="CT722" i="80"/>
  <c r="CS637" i="80"/>
  <c r="CX637" i="80"/>
  <c r="CQ619" i="80"/>
  <c r="CL619" i="80"/>
  <c r="CS141" i="80"/>
  <c r="CT141" i="80"/>
  <c r="CS149" i="80"/>
  <c r="CT149" i="80"/>
  <c r="CS102" i="80"/>
  <c r="CT102" i="80"/>
  <c r="CM39" i="80"/>
  <c r="CL39" i="80"/>
  <c r="CS64" i="80"/>
  <c r="CT64" i="80"/>
  <c r="BH912" i="80"/>
  <c r="BY912" i="80"/>
  <c r="CR912" i="80"/>
  <c r="CB912" i="80"/>
  <c r="CB914" i="80" s="1"/>
  <c r="CB915" i="80" s="1"/>
  <c r="BL912" i="80"/>
  <c r="CS895" i="80"/>
  <c r="CX895" i="80"/>
  <c r="CT895" i="80"/>
  <c r="CS876" i="80"/>
  <c r="CX876" i="80"/>
  <c r="CT876" i="80"/>
  <c r="DO870" i="80"/>
  <c r="DP870" i="80"/>
  <c r="DQ870" i="80"/>
  <c r="CS884" i="80"/>
  <c r="CT884" i="80"/>
  <c r="CX884" i="80"/>
  <c r="CF834" i="80"/>
  <c r="CJ834" i="80"/>
  <c r="CS847" i="80"/>
  <c r="CT847" i="80"/>
  <c r="CX755" i="80"/>
  <c r="CT755" i="80"/>
  <c r="CX501" i="80"/>
  <c r="CT501" i="80"/>
  <c r="CX402" i="80"/>
  <c r="CT402" i="80"/>
  <c r="CX313" i="80"/>
  <c r="CT313" i="80"/>
  <c r="CX301" i="80"/>
  <c r="CT301" i="80"/>
  <c r="CS567" i="80"/>
  <c r="CT567" i="80"/>
  <c r="CX567" i="80"/>
  <c r="CQ530" i="80"/>
  <c r="CM530" i="80"/>
  <c r="DQ862" i="80"/>
  <c r="DP862" i="80"/>
  <c r="CS649" i="80"/>
  <c r="CX649" i="80"/>
  <c r="CS653" i="80"/>
  <c r="CX653" i="80"/>
  <c r="CS551" i="80"/>
  <c r="CX551" i="80"/>
  <c r="CT551" i="80"/>
  <c r="CS575" i="80"/>
  <c r="CT575" i="80"/>
  <c r="CX575" i="80"/>
  <c r="CX505" i="80"/>
  <c r="CT505" i="80"/>
  <c r="CX390" i="80"/>
  <c r="CT390" i="80"/>
  <c r="CX521" i="80"/>
  <c r="CT521" i="80"/>
  <c r="CX394" i="80"/>
  <c r="CT394" i="80"/>
  <c r="CS239" i="80"/>
  <c r="CT239" i="80"/>
  <c r="CX269" i="80"/>
  <c r="CT269" i="80"/>
  <c r="CS195" i="80"/>
  <c r="CT195" i="80"/>
  <c r="CS56" i="80"/>
  <c r="CT56" i="80"/>
  <c r="CS80" i="80"/>
  <c r="CT80" i="80"/>
  <c r="CS60" i="80"/>
  <c r="CT60" i="80"/>
  <c r="CS88" i="80"/>
  <c r="CT88" i="80"/>
  <c r="BW912" i="80"/>
  <c r="BM912" i="80"/>
  <c r="DK927" i="80"/>
  <c r="EC926" i="80"/>
  <c r="CS908" i="80"/>
  <c r="CT908" i="80"/>
  <c r="CM871" i="80"/>
  <c r="CQ871" i="80"/>
  <c r="EG834" i="80"/>
  <c r="EI834" i="80"/>
  <c r="EH834" i="80"/>
  <c r="EG869" i="80"/>
  <c r="EI869" i="80"/>
  <c r="EH869" i="80"/>
  <c r="CX827" i="80"/>
  <c r="CT827" i="80"/>
  <c r="CX751" i="80"/>
  <c r="CT751" i="80"/>
  <c r="CX747" i="80"/>
  <c r="CT747" i="80"/>
  <c r="CX739" i="80"/>
  <c r="CT739" i="80"/>
  <c r="CX759" i="80"/>
  <c r="CT759" i="80"/>
  <c r="EI833" i="80"/>
  <c r="EH833" i="80"/>
  <c r="CL820" i="80"/>
  <c r="CQ820" i="80"/>
  <c r="CS616" i="80"/>
  <c r="CT616" i="80"/>
  <c r="CX616" i="80"/>
  <c r="CM732" i="80"/>
  <c r="CQ732" i="80"/>
  <c r="CX374" i="80"/>
  <c r="CT374" i="80"/>
  <c r="CS344" i="80"/>
  <c r="CT344" i="80"/>
  <c r="CL616" i="80"/>
  <c r="CM616" i="80"/>
  <c r="CS539" i="80"/>
  <c r="CT539" i="80"/>
  <c r="CX539" i="80"/>
  <c r="CS531" i="80"/>
  <c r="CX531" i="80"/>
  <c r="CT531" i="80"/>
  <c r="CX481" i="80"/>
  <c r="CT481" i="80"/>
  <c r="CS15" i="80"/>
  <c r="CT15" i="80"/>
  <c r="CS591" i="80"/>
  <c r="CX591" i="80"/>
  <c r="CT591" i="80"/>
  <c r="CL764" i="80"/>
  <c r="CM764" i="80"/>
  <c r="CS583" i="80"/>
  <c r="CX583" i="80"/>
  <c r="CT583" i="80"/>
  <c r="CX735" i="80"/>
  <c r="CT735" i="80"/>
  <c r="CS657" i="80"/>
  <c r="CX657" i="80"/>
  <c r="CS645" i="80"/>
  <c r="CX645" i="80"/>
  <c r="CS599" i="80"/>
  <c r="CT599" i="80"/>
  <c r="CX599" i="80"/>
  <c r="CM697" i="80"/>
  <c r="CQ697" i="80"/>
  <c r="CL697" i="80"/>
  <c r="CS681" i="80"/>
  <c r="CX681" i="80"/>
  <c r="CS773" i="80"/>
  <c r="CX773" i="80"/>
  <c r="CX489" i="80"/>
  <c r="CT489" i="80"/>
  <c r="CS227" i="80"/>
  <c r="CT227" i="80"/>
  <c r="CS125" i="80"/>
  <c r="CT125" i="80"/>
  <c r="CS96" i="80"/>
  <c r="CT96" i="80"/>
  <c r="CS92" i="80"/>
  <c r="CT92" i="80"/>
  <c r="BJ917" i="80"/>
  <c r="EI686" i="80"/>
  <c r="EH686" i="80"/>
  <c r="EG686" i="80"/>
  <c r="DQ683" i="80"/>
  <c r="DP683" i="80"/>
  <c r="DO683" i="80"/>
  <c r="EI666" i="80"/>
  <c r="EH666" i="80"/>
  <c r="EG666" i="80"/>
  <c r="EI662" i="80"/>
  <c r="EH662" i="80"/>
  <c r="EG662" i="80"/>
  <c r="EI658" i="80"/>
  <c r="EH658" i="80"/>
  <c r="EG658" i="80"/>
  <c r="DQ655" i="80"/>
  <c r="DP655" i="80"/>
  <c r="DO655" i="80"/>
  <c r="DO644" i="80"/>
  <c r="DQ644" i="80"/>
  <c r="DP644" i="80"/>
  <c r="DQ639" i="80"/>
  <c r="DP639" i="80"/>
  <c r="DO639" i="80"/>
  <c r="DO632" i="80"/>
  <c r="DP632" i="80"/>
  <c r="DQ632" i="80"/>
  <c r="CT622" i="80"/>
  <c r="CX622" i="80"/>
  <c r="CS622" i="80"/>
  <c r="CJ619" i="80"/>
  <c r="CF619" i="80"/>
  <c r="CE619" i="80"/>
  <c r="EG615" i="80"/>
  <c r="EH615" i="80"/>
  <c r="EI615" i="80"/>
  <c r="CJ610" i="80"/>
  <c r="CF610" i="80"/>
  <c r="CE610" i="80"/>
  <c r="CJ606" i="80"/>
  <c r="CF606" i="80"/>
  <c r="CE606" i="80"/>
  <c r="CJ602" i="80"/>
  <c r="CF602" i="80"/>
  <c r="CE602" i="80"/>
  <c r="CJ598" i="80"/>
  <c r="CF598" i="80"/>
  <c r="CE598" i="80"/>
  <c r="CJ594" i="80"/>
  <c r="CF594" i="80"/>
  <c r="CE594" i="80"/>
  <c r="CJ590" i="80"/>
  <c r="CF590" i="80"/>
  <c r="CE590" i="80"/>
  <c r="CJ586" i="80"/>
  <c r="CF586" i="80"/>
  <c r="CE586" i="80"/>
  <c r="CJ582" i="80"/>
  <c r="CF582" i="80"/>
  <c r="CE582" i="80"/>
  <c r="CJ578" i="80"/>
  <c r="CF578" i="80"/>
  <c r="CE578" i="80"/>
  <c r="CJ574" i="80"/>
  <c r="CF574" i="80"/>
  <c r="CE574" i="80"/>
  <c r="CJ570" i="80"/>
  <c r="CF570" i="80"/>
  <c r="CE570" i="80"/>
  <c r="CJ566" i="80"/>
  <c r="CF566" i="80"/>
  <c r="CE566" i="80"/>
  <c r="CJ562" i="80"/>
  <c r="CF562" i="80"/>
  <c r="CE562" i="80"/>
  <c r="CJ558" i="80"/>
  <c r="CF558" i="80"/>
  <c r="CE558" i="80"/>
  <c r="CJ554" i="80"/>
  <c r="CF554" i="80"/>
  <c r="CE554" i="80"/>
  <c r="CJ550" i="80"/>
  <c r="CF550" i="80"/>
  <c r="CE550" i="80"/>
  <c r="CJ546" i="80"/>
  <c r="CF546" i="80"/>
  <c r="CE546" i="80"/>
  <c r="CJ542" i="80"/>
  <c r="CF542" i="80"/>
  <c r="CE542" i="80"/>
  <c r="CJ538" i="80"/>
  <c r="CE538" i="80"/>
  <c r="CF538" i="80"/>
  <c r="EI682" i="80"/>
  <c r="EH682" i="80"/>
  <c r="EG682" i="80"/>
  <c r="DO648" i="80"/>
  <c r="DQ648" i="80"/>
  <c r="DP648" i="80"/>
  <c r="EI638" i="80"/>
  <c r="EH638" i="80"/>
  <c r="EG638" i="80"/>
  <c r="EI634" i="80"/>
  <c r="EH634" i="80"/>
  <c r="EG634" i="80"/>
  <c r="EG631" i="80"/>
  <c r="EH631" i="80"/>
  <c r="EI631" i="80"/>
  <c r="DQ631" i="80"/>
  <c r="DO631" i="80"/>
  <c r="DP631" i="80"/>
  <c r="CF618" i="80"/>
  <c r="CJ618" i="80"/>
  <c r="CE618" i="80"/>
  <c r="DO615" i="80"/>
  <c r="DQ615" i="80"/>
  <c r="DP615" i="80"/>
  <c r="CL611" i="80"/>
  <c r="CQ611" i="80"/>
  <c r="CM611" i="80"/>
  <c r="CE607" i="80"/>
  <c r="CJ607" i="80"/>
  <c r="CF607" i="80"/>
  <c r="CL595" i="80"/>
  <c r="CQ595" i="80"/>
  <c r="CM595" i="80"/>
  <c r="CL583" i="80"/>
  <c r="CQ583" i="80"/>
  <c r="CM583" i="80"/>
  <c r="CE579" i="80"/>
  <c r="CJ579" i="80"/>
  <c r="CF579" i="80"/>
  <c r="CL567" i="80"/>
  <c r="CQ567" i="80"/>
  <c r="CM567" i="80"/>
  <c r="CE563" i="80"/>
  <c r="CJ563" i="80"/>
  <c r="CF563" i="80"/>
  <c r="CL551" i="80"/>
  <c r="CQ551" i="80"/>
  <c r="CM551" i="80"/>
  <c r="CE547" i="80"/>
  <c r="CJ547" i="80"/>
  <c r="CF547" i="80"/>
  <c r="CE531" i="80"/>
  <c r="CF531" i="80"/>
  <c r="CJ531" i="80"/>
  <c r="DQ651" i="80"/>
  <c r="DP651" i="80"/>
  <c r="DO651" i="80"/>
  <c r="EG635" i="80"/>
  <c r="EI635" i="80"/>
  <c r="EH635" i="80"/>
  <c r="EH628" i="80"/>
  <c r="EG628" i="80"/>
  <c r="EI628" i="80"/>
  <c r="CS613" i="80"/>
  <c r="CT613" i="80"/>
  <c r="CX613" i="80"/>
  <c r="CM612" i="80"/>
  <c r="CL612" i="80"/>
  <c r="CQ612" i="80"/>
  <c r="DP611" i="80"/>
  <c r="DO611" i="80"/>
  <c r="DQ611" i="80"/>
  <c r="CM604" i="80"/>
  <c r="CL604" i="80"/>
  <c r="CQ604" i="80"/>
  <c r="DP603" i="80"/>
  <c r="DO603" i="80"/>
  <c r="DQ603" i="80"/>
  <c r="EH598" i="80"/>
  <c r="EG598" i="80"/>
  <c r="EI598" i="80"/>
  <c r="CF596" i="80"/>
  <c r="CE596" i="80"/>
  <c r="CJ596" i="80"/>
  <c r="CM592" i="80"/>
  <c r="CL592" i="80"/>
  <c r="CQ592" i="80"/>
  <c r="EH586" i="80"/>
  <c r="EG586" i="80"/>
  <c r="EI586" i="80"/>
  <c r="CF584" i="80"/>
  <c r="CE584" i="80"/>
  <c r="CJ584" i="80"/>
  <c r="EH578" i="80"/>
  <c r="EG578" i="80"/>
  <c r="EI578" i="80"/>
  <c r="CF576" i="80"/>
  <c r="CE576" i="80"/>
  <c r="CJ576" i="80"/>
  <c r="EH570" i="80"/>
  <c r="EG570" i="80"/>
  <c r="EI570" i="80"/>
  <c r="CF568" i="80"/>
  <c r="CE568" i="80"/>
  <c r="CJ568" i="80"/>
  <c r="EH562" i="80"/>
  <c r="EG562" i="80"/>
  <c r="EI562" i="80"/>
  <c r="CF560" i="80"/>
  <c r="CE560" i="80"/>
  <c r="CJ560" i="80"/>
  <c r="EH554" i="80"/>
  <c r="EG554" i="80"/>
  <c r="EI554" i="80"/>
  <c r="CF552" i="80"/>
  <c r="CE552" i="80"/>
  <c r="CJ552" i="80"/>
  <c r="EH546" i="80"/>
  <c r="EG546" i="80"/>
  <c r="EI546" i="80"/>
  <c r="CF544" i="80"/>
  <c r="CE544" i="80"/>
  <c r="CJ544" i="80"/>
  <c r="DO680" i="80"/>
  <c r="DQ680" i="80"/>
  <c r="DP680" i="80"/>
  <c r="DO676" i="80"/>
  <c r="DQ676" i="80"/>
  <c r="DP676" i="80"/>
  <c r="DQ667" i="80"/>
  <c r="DP667" i="80"/>
  <c r="DO667" i="80"/>
  <c r="EI650" i="80"/>
  <c r="EH650" i="80"/>
  <c r="EG650" i="80"/>
  <c r="DQ630" i="80"/>
  <c r="DP630" i="80"/>
  <c r="DO630" i="80"/>
  <c r="CL617" i="80"/>
  <c r="CM617" i="80"/>
  <c r="CQ617" i="80"/>
  <c r="CJ609" i="80"/>
  <c r="CF609" i="80"/>
  <c r="CE609" i="80"/>
  <c r="DQ604" i="80"/>
  <c r="DP604" i="80"/>
  <c r="DO604" i="80"/>
  <c r="EI603" i="80"/>
  <c r="EH603" i="80"/>
  <c r="EG603" i="80"/>
  <c r="CX601" i="80"/>
  <c r="CT601" i="80"/>
  <c r="CS601" i="80"/>
  <c r="EI599" i="80"/>
  <c r="EH599" i="80"/>
  <c r="EG599" i="80"/>
  <c r="CJ597" i="80"/>
  <c r="CF597" i="80"/>
  <c r="CE597" i="80"/>
  <c r="CQ593" i="80"/>
  <c r="CM593" i="80"/>
  <c r="CL593" i="80"/>
  <c r="CQ589" i="80"/>
  <c r="CM589" i="80"/>
  <c r="CL589" i="80"/>
  <c r="CJ585" i="80"/>
  <c r="CF585" i="80"/>
  <c r="CE585" i="80"/>
  <c r="DQ580" i="80"/>
  <c r="DP580" i="80"/>
  <c r="DO580" i="80"/>
  <c r="EI579" i="80"/>
  <c r="EH579" i="80"/>
  <c r="EG579" i="80"/>
  <c r="CX577" i="80"/>
  <c r="CT577" i="80"/>
  <c r="CS577" i="80"/>
  <c r="CQ573" i="80"/>
  <c r="CM573" i="80"/>
  <c r="CL573" i="80"/>
  <c r="CJ569" i="80"/>
  <c r="CF569" i="80"/>
  <c r="CE569" i="80"/>
  <c r="DQ564" i="80"/>
  <c r="DP564" i="80"/>
  <c r="DO564" i="80"/>
  <c r="EI563" i="80"/>
  <c r="EH563" i="80"/>
  <c r="EG563" i="80"/>
  <c r="CX561" i="80"/>
  <c r="CT561" i="80"/>
  <c r="CS561" i="80"/>
  <c r="CQ557" i="80"/>
  <c r="CM557" i="80"/>
  <c r="CL557" i="80"/>
  <c r="CJ553" i="80"/>
  <c r="CF553" i="80"/>
  <c r="CE553" i="80"/>
  <c r="DQ548" i="80"/>
  <c r="DP548" i="80"/>
  <c r="DO548" i="80"/>
  <c r="EI547" i="80"/>
  <c r="EH547" i="80"/>
  <c r="EG547" i="80"/>
  <c r="CX545" i="80"/>
  <c r="CT545" i="80"/>
  <c r="CS545" i="80"/>
  <c r="CQ541" i="80"/>
  <c r="CM541" i="80"/>
  <c r="CL541" i="80"/>
  <c r="EG609" i="80"/>
  <c r="EI609" i="80"/>
  <c r="EH609" i="80"/>
  <c r="EI604" i="80"/>
  <c r="EH604" i="80"/>
  <c r="EG604" i="80"/>
  <c r="DO570" i="80"/>
  <c r="DQ570" i="80"/>
  <c r="DP570" i="80"/>
  <c r="DQ565" i="80"/>
  <c r="DP565" i="80"/>
  <c r="DO565" i="80"/>
  <c r="CJ521" i="80"/>
  <c r="CF521" i="80"/>
  <c r="CE521" i="80"/>
  <c r="CJ505" i="80"/>
  <c r="CF505" i="80"/>
  <c r="CE505" i="80"/>
  <c r="CJ489" i="80"/>
  <c r="CF489" i="80"/>
  <c r="CE489" i="80"/>
  <c r="CJ473" i="80"/>
  <c r="CF473" i="80"/>
  <c r="CE473" i="80"/>
  <c r="DO610" i="80"/>
  <c r="DQ610" i="80"/>
  <c r="DP610" i="80"/>
  <c r="DQ605" i="80"/>
  <c r="DP605" i="80"/>
  <c r="DO605" i="80"/>
  <c r="EG589" i="80"/>
  <c r="EI589" i="80"/>
  <c r="EH589" i="80"/>
  <c r="EI584" i="80"/>
  <c r="EH584" i="80"/>
  <c r="EG584" i="80"/>
  <c r="EG557" i="80"/>
  <c r="EI557" i="80"/>
  <c r="EH557" i="80"/>
  <c r="EI552" i="80"/>
  <c r="EH552" i="80"/>
  <c r="EG552" i="80"/>
  <c r="EH538" i="80"/>
  <c r="EG538" i="80"/>
  <c r="EI538" i="80"/>
  <c r="CF536" i="80"/>
  <c r="CE536" i="80"/>
  <c r="CJ536" i="80"/>
  <c r="CE514" i="80"/>
  <c r="CJ514" i="80"/>
  <c r="CF514" i="80"/>
  <c r="CE490" i="80"/>
  <c r="CJ490" i="80"/>
  <c r="CF490" i="80"/>
  <c r="CE474" i="80"/>
  <c r="CJ474" i="80"/>
  <c r="CF474" i="80"/>
  <c r="DO598" i="80"/>
  <c r="DQ598" i="80"/>
  <c r="DP598" i="80"/>
  <c r="DO594" i="80"/>
  <c r="DQ594" i="80"/>
  <c r="DP594" i="80"/>
  <c r="EI592" i="80"/>
  <c r="EH592" i="80"/>
  <c r="EG592" i="80"/>
  <c r="DO566" i="80"/>
  <c r="DQ566" i="80"/>
  <c r="DP566" i="80"/>
  <c r="DQ561" i="80"/>
  <c r="DP561" i="80"/>
  <c r="DO561" i="80"/>
  <c r="CJ530" i="80"/>
  <c r="CF530" i="80"/>
  <c r="CE530" i="80"/>
  <c r="DP522" i="80"/>
  <c r="DO522" i="80"/>
  <c r="DQ522" i="80"/>
  <c r="EH521" i="80"/>
  <c r="EG521" i="80"/>
  <c r="EI521" i="80"/>
  <c r="CF519" i="80"/>
  <c r="CE519" i="80"/>
  <c r="CJ519" i="80"/>
  <c r="CM515" i="80"/>
  <c r="CL515" i="80"/>
  <c r="CQ515" i="80"/>
  <c r="DP510" i="80"/>
  <c r="DO510" i="80"/>
  <c r="DQ510" i="80"/>
  <c r="EH505" i="80"/>
  <c r="EG505" i="80"/>
  <c r="EI505" i="80"/>
  <c r="CF503" i="80"/>
  <c r="CE503" i="80"/>
  <c r="CJ503" i="80"/>
  <c r="DP498" i="80"/>
  <c r="DO498" i="80"/>
  <c r="DQ498" i="80"/>
  <c r="EH493" i="80"/>
  <c r="EG493" i="80"/>
  <c r="EI493" i="80"/>
  <c r="CF491" i="80"/>
  <c r="CE491" i="80"/>
  <c r="CJ491" i="80"/>
  <c r="CM487" i="80"/>
  <c r="CL487" i="80"/>
  <c r="CQ487" i="80"/>
  <c r="DP482" i="80"/>
  <c r="DO482" i="80"/>
  <c r="DQ482" i="80"/>
  <c r="EH477" i="80"/>
  <c r="EG477" i="80"/>
  <c r="EI477" i="80"/>
  <c r="CF475" i="80"/>
  <c r="CE475" i="80"/>
  <c r="CJ475" i="80"/>
  <c r="CM471" i="80"/>
  <c r="CL471" i="80"/>
  <c r="CQ471" i="80"/>
  <c r="DP466" i="80"/>
  <c r="DO466" i="80"/>
  <c r="DQ466" i="80"/>
  <c r="EG597" i="80"/>
  <c r="EI597" i="80"/>
  <c r="EH597" i="80"/>
  <c r="EI588" i="80"/>
  <c r="EH588" i="80"/>
  <c r="EG588" i="80"/>
  <c r="EG561" i="80"/>
  <c r="EI561" i="80"/>
  <c r="EH561" i="80"/>
  <c r="EI556" i="80"/>
  <c r="EH556" i="80"/>
  <c r="EG556" i="80"/>
  <c r="DO538" i="80"/>
  <c r="DP538" i="80"/>
  <c r="DQ538" i="80"/>
  <c r="DO530" i="80"/>
  <c r="DP530" i="80"/>
  <c r="DQ530" i="80"/>
  <c r="CJ520" i="80"/>
  <c r="CF520" i="80"/>
  <c r="CE520" i="80"/>
  <c r="CX512" i="80"/>
  <c r="CT512" i="80"/>
  <c r="CS512" i="80"/>
  <c r="CQ508" i="80"/>
  <c r="CM508" i="80"/>
  <c r="CL508" i="80"/>
  <c r="CJ500" i="80"/>
  <c r="CF500" i="80"/>
  <c r="CE500" i="80"/>
  <c r="CQ496" i="80"/>
  <c r="CM496" i="80"/>
  <c r="CL496" i="80"/>
  <c r="CJ492" i="80"/>
  <c r="CF492" i="80"/>
  <c r="CE492" i="80"/>
  <c r="CX488" i="80"/>
  <c r="CT488" i="80"/>
  <c r="CS488" i="80"/>
  <c r="CQ484" i="80"/>
  <c r="CM484" i="80"/>
  <c r="CL484" i="80"/>
  <c r="CX480" i="80"/>
  <c r="CT480" i="80"/>
  <c r="CS480" i="80"/>
  <c r="CQ476" i="80"/>
  <c r="CM476" i="80"/>
  <c r="CL476" i="80"/>
  <c r="CJ472" i="80"/>
  <c r="CF472" i="80"/>
  <c r="CE472" i="80"/>
  <c r="CJ468" i="80"/>
  <c r="CF468" i="80"/>
  <c r="CE468" i="80"/>
  <c r="CQ464" i="80"/>
  <c r="CM464" i="80"/>
  <c r="CL464" i="80"/>
  <c r="CM456" i="80"/>
  <c r="CL456" i="80"/>
  <c r="CQ456" i="80"/>
  <c r="DO521" i="80"/>
  <c r="DQ521" i="80"/>
  <c r="DP521" i="80"/>
  <c r="DO505" i="80"/>
  <c r="DQ505" i="80"/>
  <c r="DP505" i="80"/>
  <c r="DO481" i="80"/>
  <c r="DQ481" i="80"/>
  <c r="DP481" i="80"/>
  <c r="EI455" i="80"/>
  <c r="EG455" i="80"/>
  <c r="EH455" i="80"/>
  <c r="CE455" i="80"/>
  <c r="CJ455" i="80"/>
  <c r="CF455" i="80"/>
  <c r="CJ447" i="80"/>
  <c r="CF447" i="80"/>
  <c r="CE447" i="80"/>
  <c r="CJ443" i="80"/>
  <c r="CF443" i="80"/>
  <c r="CE443" i="80"/>
  <c r="CJ439" i="80"/>
  <c r="CF439" i="80"/>
  <c r="CE439" i="80"/>
  <c r="CJ435" i="80"/>
  <c r="CF435" i="80"/>
  <c r="CE435" i="80"/>
  <c r="CJ431" i="80"/>
  <c r="CF431" i="80"/>
  <c r="CE431" i="80"/>
  <c r="DQ511" i="80"/>
  <c r="DP511" i="80"/>
  <c r="DO511" i="80"/>
  <c r="EG504" i="80"/>
  <c r="EI504" i="80"/>
  <c r="EH504" i="80"/>
  <c r="EI498" i="80"/>
  <c r="EH498" i="80"/>
  <c r="EG498" i="80"/>
  <c r="DQ483" i="80"/>
  <c r="DP483" i="80"/>
  <c r="DO483" i="80"/>
  <c r="EI478" i="80"/>
  <c r="EH478" i="80"/>
  <c r="EG478" i="80"/>
  <c r="EG476" i="80"/>
  <c r="EI476" i="80"/>
  <c r="EH476" i="80"/>
  <c r="DO465" i="80"/>
  <c r="DQ465" i="80"/>
  <c r="DP465" i="80"/>
  <c r="DO461" i="80"/>
  <c r="DP461" i="80"/>
  <c r="DQ461" i="80"/>
  <c r="CF454" i="80"/>
  <c r="CJ454" i="80"/>
  <c r="CE454" i="80"/>
  <c r="CE436" i="80"/>
  <c r="CJ436" i="80"/>
  <c r="CF436" i="80"/>
  <c r="CL432" i="80"/>
  <c r="CQ432" i="80"/>
  <c r="CM432" i="80"/>
  <c r="CL424" i="80"/>
  <c r="CQ424" i="80"/>
  <c r="CM424" i="80"/>
  <c r="CL420" i="80"/>
  <c r="CQ420" i="80"/>
  <c r="CM420" i="80"/>
  <c r="CL416" i="80"/>
  <c r="CQ416" i="80"/>
  <c r="CM416" i="80"/>
  <c r="CL412" i="80"/>
  <c r="CQ412" i="80"/>
  <c r="CM412" i="80"/>
  <c r="EH526" i="80"/>
  <c r="EI526" i="80"/>
  <c r="EG526" i="80"/>
  <c r="DO513" i="80"/>
  <c r="DQ513" i="80"/>
  <c r="DP513" i="80"/>
  <c r="DQ499" i="80"/>
  <c r="DP499" i="80"/>
  <c r="DO499" i="80"/>
  <c r="EI494" i="80"/>
  <c r="EH494" i="80"/>
  <c r="EG494" i="80"/>
  <c r="EG492" i="80"/>
  <c r="EI492" i="80"/>
  <c r="EH492" i="80"/>
  <c r="DQ467" i="80"/>
  <c r="DP467" i="80"/>
  <c r="DO467" i="80"/>
  <c r="CS451" i="80"/>
  <c r="CX451" i="80"/>
  <c r="CT451" i="80"/>
  <c r="CF449" i="80"/>
  <c r="CE449" i="80"/>
  <c r="CJ449" i="80"/>
  <c r="CM445" i="80"/>
  <c r="CL445" i="80"/>
  <c r="CQ445" i="80"/>
  <c r="CM441" i="80"/>
  <c r="CL441" i="80"/>
  <c r="CQ441" i="80"/>
  <c r="CM437" i="80"/>
  <c r="CL437" i="80"/>
  <c r="CQ437" i="80"/>
  <c r="CM433" i="80"/>
  <c r="CL433" i="80"/>
  <c r="CQ433" i="80"/>
  <c r="CM425" i="80"/>
  <c r="CL425" i="80"/>
  <c r="CQ425" i="80"/>
  <c r="CF421" i="80"/>
  <c r="CE421" i="80"/>
  <c r="CJ421" i="80"/>
  <c r="CM413" i="80"/>
  <c r="CL413" i="80"/>
  <c r="CQ413" i="80"/>
  <c r="DQ495" i="80"/>
  <c r="DP495" i="80"/>
  <c r="DO495" i="80"/>
  <c r="CX450" i="80"/>
  <c r="CT450" i="80"/>
  <c r="CS450" i="80"/>
  <c r="CX446" i="80"/>
  <c r="CT446" i="80"/>
  <c r="CS446" i="80"/>
  <c r="DQ445" i="80"/>
  <c r="DP445" i="80"/>
  <c r="DO445" i="80"/>
  <c r="CJ442" i="80"/>
  <c r="CF442" i="80"/>
  <c r="CE442" i="80"/>
  <c r="CX438" i="80"/>
  <c r="CT438" i="80"/>
  <c r="CS438" i="80"/>
  <c r="DQ437" i="80"/>
  <c r="DP437" i="80"/>
  <c r="DO437" i="80"/>
  <c r="CJ434" i="80"/>
  <c r="CF434" i="80"/>
  <c r="CE434" i="80"/>
  <c r="CQ430" i="80"/>
  <c r="CM430" i="80"/>
  <c r="CL430" i="80"/>
  <c r="DQ425" i="80"/>
  <c r="DP425" i="80"/>
  <c r="DO425" i="80"/>
  <c r="EI420" i="80"/>
  <c r="EH420" i="80"/>
  <c r="EG420" i="80"/>
  <c r="CJ418" i="80"/>
  <c r="CF418" i="80"/>
  <c r="CE418" i="80"/>
  <c r="CQ414" i="80"/>
  <c r="CM414" i="80"/>
  <c r="CL414" i="80"/>
  <c r="DQ446" i="80"/>
  <c r="DP446" i="80"/>
  <c r="DO446" i="80"/>
  <c r="EI441" i="80"/>
  <c r="EH441" i="80"/>
  <c r="EG441" i="80"/>
  <c r="EI437" i="80"/>
  <c r="EH437" i="80"/>
  <c r="EG437" i="80"/>
  <c r="EI433" i="80"/>
  <c r="EH433" i="80"/>
  <c r="EG433" i="80"/>
  <c r="EH415" i="80"/>
  <c r="EG415" i="80"/>
  <c r="EI415" i="80"/>
  <c r="EH409" i="80"/>
  <c r="EI409" i="80"/>
  <c r="EG409" i="80"/>
  <c r="CJ383" i="80"/>
  <c r="CF383" i="80"/>
  <c r="CE383" i="80"/>
  <c r="CJ379" i="80"/>
  <c r="CF379" i="80"/>
  <c r="CE379" i="80"/>
  <c r="CJ375" i="80"/>
  <c r="CF375" i="80"/>
  <c r="CE375" i="80"/>
  <c r="CJ371" i="80"/>
  <c r="CF371" i="80"/>
  <c r="CE371" i="80"/>
  <c r="CJ367" i="80"/>
  <c r="CF367" i="80"/>
  <c r="CE367" i="80"/>
  <c r="CJ363" i="80"/>
  <c r="CF363" i="80"/>
  <c r="CE363" i="80"/>
  <c r="CJ359" i="80"/>
  <c r="CF359" i="80"/>
  <c r="CE359" i="80"/>
  <c r="CJ355" i="80"/>
  <c r="CF355" i="80"/>
  <c r="CE355" i="80"/>
  <c r="CJ351" i="80"/>
  <c r="CF351" i="80"/>
  <c r="CE351" i="80"/>
  <c r="DO447" i="80"/>
  <c r="DQ447" i="80"/>
  <c r="DP447" i="80"/>
  <c r="EH435" i="80"/>
  <c r="EG435" i="80"/>
  <c r="EI435" i="80"/>
  <c r="CT409" i="80"/>
  <c r="CX409" i="80"/>
  <c r="CS409" i="80"/>
  <c r="DO407" i="80"/>
  <c r="DQ407" i="80"/>
  <c r="DP407" i="80"/>
  <c r="EG402" i="80"/>
  <c r="EI402" i="80"/>
  <c r="EH402" i="80"/>
  <c r="CE400" i="80"/>
  <c r="CJ400" i="80"/>
  <c r="CF400" i="80"/>
  <c r="CL396" i="80"/>
  <c r="CQ396" i="80"/>
  <c r="CM396" i="80"/>
  <c r="DO391" i="80"/>
  <c r="DQ391" i="80"/>
  <c r="DP391" i="80"/>
  <c r="EG386" i="80"/>
  <c r="EI386" i="80"/>
  <c r="EH386" i="80"/>
  <c r="CE384" i="80"/>
  <c r="CJ384" i="80"/>
  <c r="CF384" i="80"/>
  <c r="CL380" i="80"/>
  <c r="CQ380" i="80"/>
  <c r="CM380" i="80"/>
  <c r="DO379" i="80"/>
  <c r="DQ379" i="80"/>
  <c r="DP379" i="80"/>
  <c r="EG374" i="80"/>
  <c r="EI374" i="80"/>
  <c r="EH374" i="80"/>
  <c r="DO371" i="80"/>
  <c r="DQ371" i="80"/>
  <c r="DP371" i="80"/>
  <c r="CL364" i="80"/>
  <c r="CQ364" i="80"/>
  <c r="CM364" i="80"/>
  <c r="CE360" i="80"/>
  <c r="CJ360" i="80"/>
  <c r="CF360" i="80"/>
  <c r="CL356" i="80"/>
  <c r="CQ356" i="80"/>
  <c r="CM356" i="80"/>
  <c r="CE344" i="80"/>
  <c r="CJ344" i="80"/>
  <c r="CF344" i="80"/>
  <c r="DQ438" i="80"/>
  <c r="DP438" i="80"/>
  <c r="DO438" i="80"/>
  <c r="CF401" i="80"/>
  <c r="CE401" i="80"/>
  <c r="CJ401" i="80"/>
  <c r="CM397" i="80"/>
  <c r="CL397" i="80"/>
  <c r="CQ397" i="80"/>
  <c r="CM393" i="80"/>
  <c r="CL393" i="80"/>
  <c r="CQ393" i="80"/>
  <c r="CT389" i="80"/>
  <c r="CS389" i="80"/>
  <c r="CX389" i="80"/>
  <c r="CF385" i="80"/>
  <c r="CE385" i="80"/>
  <c r="CJ385" i="80"/>
  <c r="CT381" i="80"/>
  <c r="CS381" i="80"/>
  <c r="CX381" i="80"/>
  <c r="CF377" i="80"/>
  <c r="CE377" i="80"/>
  <c r="CJ377" i="80"/>
  <c r="CT373" i="80"/>
  <c r="CS373" i="80"/>
  <c r="CX373" i="80"/>
  <c r="CM365" i="80"/>
  <c r="CL365" i="80"/>
  <c r="CQ365" i="80"/>
  <c r="CM361" i="80"/>
  <c r="CL361" i="80"/>
  <c r="CQ361" i="80"/>
  <c r="CT357" i="80"/>
  <c r="CS357" i="80"/>
  <c r="CX357" i="80"/>
  <c r="CF353" i="80"/>
  <c r="CE353" i="80"/>
  <c r="CJ353" i="80"/>
  <c r="CT349" i="80"/>
  <c r="CS349" i="80"/>
  <c r="CX349" i="80"/>
  <c r="CM337" i="80"/>
  <c r="CL337" i="80"/>
  <c r="CQ337" i="80"/>
  <c r="DP436" i="80"/>
  <c r="DO436" i="80"/>
  <c r="DQ436" i="80"/>
  <c r="DO431" i="80"/>
  <c r="DQ431" i="80"/>
  <c r="DP431" i="80"/>
  <c r="DQ418" i="80"/>
  <c r="DP418" i="80"/>
  <c r="DO418" i="80"/>
  <c r="DP410" i="80"/>
  <c r="DO410" i="80"/>
  <c r="DQ410" i="80"/>
  <c r="CQ406" i="80"/>
  <c r="CM406" i="80"/>
  <c r="CL406" i="80"/>
  <c r="DQ401" i="80"/>
  <c r="DP401" i="80"/>
  <c r="DO401" i="80"/>
  <c r="EI400" i="80"/>
  <c r="EH400" i="80"/>
  <c r="EG400" i="80"/>
  <c r="CJ394" i="80"/>
  <c r="CF394" i="80"/>
  <c r="CE394" i="80"/>
  <c r="CQ390" i="80"/>
  <c r="CM390" i="80"/>
  <c r="CL390" i="80"/>
  <c r="DQ385" i="80"/>
  <c r="DP385" i="80"/>
  <c r="DO385" i="80"/>
  <c r="EI384" i="80"/>
  <c r="EH384" i="80"/>
  <c r="EG384" i="80"/>
  <c r="CJ378" i="80"/>
  <c r="CF378" i="80"/>
  <c r="CE378" i="80"/>
  <c r="CQ374" i="80"/>
  <c r="CM374" i="80"/>
  <c r="CL374" i="80"/>
  <c r="DQ369" i="80"/>
  <c r="DP369" i="80"/>
  <c r="DO369" i="80"/>
  <c r="EI368" i="80"/>
  <c r="EH368" i="80"/>
  <c r="EG368" i="80"/>
  <c r="CJ362" i="80"/>
  <c r="CF362" i="80"/>
  <c r="CE362" i="80"/>
  <c r="CQ358" i="80"/>
  <c r="CM358" i="80"/>
  <c r="CL358" i="80"/>
  <c r="DQ353" i="80"/>
  <c r="DP353" i="80"/>
  <c r="DO353" i="80"/>
  <c r="EI352" i="80"/>
  <c r="EH352" i="80"/>
  <c r="EG352" i="80"/>
  <c r="DQ345" i="80"/>
  <c r="DP345" i="80"/>
  <c r="DO345" i="80"/>
  <c r="EI344" i="80"/>
  <c r="EH344" i="80"/>
  <c r="EG344" i="80"/>
  <c r="DP400" i="80"/>
  <c r="DO400" i="80"/>
  <c r="DQ400" i="80"/>
  <c r="DP396" i="80"/>
  <c r="DO396" i="80"/>
  <c r="DQ396" i="80"/>
  <c r="DQ390" i="80"/>
  <c r="DP390" i="80"/>
  <c r="DO390" i="80"/>
  <c r="DP364" i="80"/>
  <c r="DO364" i="80"/>
  <c r="DQ364" i="80"/>
  <c r="DP360" i="80"/>
  <c r="DO360" i="80"/>
  <c r="DQ360" i="80"/>
  <c r="EI345" i="80"/>
  <c r="EH345" i="80"/>
  <c r="EG345" i="80"/>
  <c r="CJ342" i="80"/>
  <c r="CE342" i="80"/>
  <c r="CF342" i="80"/>
  <c r="DQ337" i="80"/>
  <c r="DO337" i="80"/>
  <c r="DP337" i="80"/>
  <c r="CF337" i="80"/>
  <c r="CJ337" i="80"/>
  <c r="CE337" i="80"/>
  <c r="EH331" i="80"/>
  <c r="EI331" i="80"/>
  <c r="EG331" i="80"/>
  <c r="CJ326" i="80"/>
  <c r="CF326" i="80"/>
  <c r="CE326" i="80"/>
  <c r="CJ322" i="80"/>
  <c r="CF322" i="80"/>
  <c r="CE322" i="80"/>
  <c r="CJ274" i="80"/>
  <c r="CF274" i="80"/>
  <c r="CE274" i="80"/>
  <c r="CJ270" i="80"/>
  <c r="CF270" i="80"/>
  <c r="CE270" i="80"/>
  <c r="CJ266" i="80"/>
  <c r="CF266" i="80"/>
  <c r="CE266" i="80"/>
  <c r="CJ262" i="80"/>
  <c r="CF262" i="80"/>
  <c r="CE262" i="80"/>
  <c r="CJ258" i="80"/>
  <c r="CF258" i="80"/>
  <c r="CE258" i="80"/>
  <c r="DQ398" i="80"/>
  <c r="DP398" i="80"/>
  <c r="DO398" i="80"/>
  <c r="EI397" i="80"/>
  <c r="EH397" i="80"/>
  <c r="EG397" i="80"/>
  <c r="EI369" i="80"/>
  <c r="EH369" i="80"/>
  <c r="EG369" i="80"/>
  <c r="EI365" i="80"/>
  <c r="EH365" i="80"/>
  <c r="EG365" i="80"/>
  <c r="EH355" i="80"/>
  <c r="EG355" i="80"/>
  <c r="EI355" i="80"/>
  <c r="DP352" i="80"/>
  <c r="DO352" i="80"/>
  <c r="DQ352" i="80"/>
  <c r="CF341" i="80"/>
  <c r="CJ341" i="80"/>
  <c r="CE341" i="80"/>
  <c r="CE327" i="80"/>
  <c r="CJ327" i="80"/>
  <c r="CF327" i="80"/>
  <c r="CL323" i="80"/>
  <c r="CQ323" i="80"/>
  <c r="CM323" i="80"/>
  <c r="CL319" i="80"/>
  <c r="CQ319" i="80"/>
  <c r="CM319" i="80"/>
  <c r="EG313" i="80"/>
  <c r="EI313" i="80"/>
  <c r="EH313" i="80"/>
  <c r="CE311" i="80"/>
  <c r="CJ311" i="80"/>
  <c r="CF311" i="80"/>
  <c r="DO306" i="80"/>
  <c r="DQ306" i="80"/>
  <c r="DP306" i="80"/>
  <c r="EG305" i="80"/>
  <c r="EI305" i="80"/>
  <c r="EH305" i="80"/>
  <c r="CE303" i="80"/>
  <c r="CJ303" i="80"/>
  <c r="CF303" i="80"/>
  <c r="DO298" i="80"/>
  <c r="DQ298" i="80"/>
  <c r="DP298" i="80"/>
  <c r="EG297" i="80"/>
  <c r="EI297" i="80"/>
  <c r="EH297" i="80"/>
  <c r="CE295" i="80"/>
  <c r="CJ295" i="80"/>
  <c r="CF295" i="80"/>
  <c r="CE291" i="80"/>
  <c r="CJ291" i="80"/>
  <c r="CF291" i="80"/>
  <c r="CE287" i="80"/>
  <c r="CJ287" i="80"/>
  <c r="CF287" i="80"/>
  <c r="EG281" i="80"/>
  <c r="EI281" i="80"/>
  <c r="EH281" i="80"/>
  <c r="CE279" i="80"/>
  <c r="CJ279" i="80"/>
  <c r="CF279" i="80"/>
  <c r="CL275" i="80"/>
  <c r="CQ275" i="80"/>
  <c r="CM275" i="80"/>
  <c r="DO270" i="80"/>
  <c r="DQ270" i="80"/>
  <c r="DP270" i="80"/>
  <c r="CL263" i="80"/>
  <c r="CQ263" i="80"/>
  <c r="CM263" i="80"/>
  <c r="EG257" i="80"/>
  <c r="EI257" i="80"/>
  <c r="EH257" i="80"/>
  <c r="CE255" i="80"/>
  <c r="CJ255" i="80"/>
  <c r="CF255" i="80"/>
  <c r="CL251" i="80"/>
  <c r="CQ251" i="80"/>
  <c r="CM251" i="80"/>
  <c r="CL243" i="80"/>
  <c r="CQ243" i="80"/>
  <c r="CM243" i="80"/>
  <c r="EG241" i="80"/>
  <c r="EI241" i="80"/>
  <c r="EH241" i="80"/>
  <c r="DO238" i="80"/>
  <c r="DQ238" i="80"/>
  <c r="DP238" i="80"/>
  <c r="EG237" i="80"/>
  <c r="EI237" i="80"/>
  <c r="EH237" i="80"/>
  <c r="DO234" i="80"/>
  <c r="DQ234" i="80"/>
  <c r="DP234" i="80"/>
  <c r="EG233" i="80"/>
  <c r="EI233" i="80"/>
  <c r="EH233" i="80"/>
  <c r="CE223" i="80"/>
  <c r="CJ223" i="80"/>
  <c r="CF223" i="80"/>
  <c r="CE219" i="80"/>
  <c r="CJ219" i="80"/>
  <c r="CF219" i="80"/>
  <c r="CE215" i="80"/>
  <c r="CJ215" i="80"/>
  <c r="CF215" i="80"/>
  <c r="CE211" i="80"/>
  <c r="CJ211" i="80"/>
  <c r="CF211" i="80"/>
  <c r="CE207" i="80"/>
  <c r="CJ207" i="80"/>
  <c r="CF207" i="80"/>
  <c r="CE203" i="80"/>
  <c r="CJ203" i="80"/>
  <c r="CF203" i="80"/>
  <c r="CL199" i="80"/>
  <c r="CQ199" i="80"/>
  <c r="CM199" i="80"/>
  <c r="CL195" i="80"/>
  <c r="CQ195" i="80"/>
  <c r="CM195" i="80"/>
  <c r="EH341" i="80"/>
  <c r="EI341" i="80"/>
  <c r="EG341" i="80"/>
  <c r="CM324" i="80"/>
  <c r="CL324" i="80"/>
  <c r="CQ324" i="80"/>
  <c r="CM320" i="80"/>
  <c r="CL320" i="80"/>
  <c r="CQ320" i="80"/>
  <c r="CM316" i="80"/>
  <c r="CL316" i="80"/>
  <c r="CQ316" i="80"/>
  <c r="CM312" i="80"/>
  <c r="CL312" i="80"/>
  <c r="CQ312" i="80"/>
  <c r="CF296" i="80"/>
  <c r="CE296" i="80"/>
  <c r="CJ296" i="80"/>
  <c r="CF288" i="80"/>
  <c r="CE288" i="80"/>
  <c r="CJ288" i="80"/>
  <c r="CM284" i="80"/>
  <c r="CL284" i="80"/>
  <c r="CQ284" i="80"/>
  <c r="CM276" i="80"/>
  <c r="CL276" i="80"/>
  <c r="CQ276" i="80"/>
  <c r="CT272" i="80"/>
  <c r="CS272" i="80"/>
  <c r="CX272" i="80"/>
  <c r="CF268" i="80"/>
  <c r="CE268" i="80"/>
  <c r="CJ268" i="80"/>
  <c r="CF264" i="80"/>
  <c r="CE264" i="80"/>
  <c r="CJ264" i="80"/>
  <c r="CM260" i="80"/>
  <c r="CL260" i="80"/>
  <c r="CQ260" i="80"/>
  <c r="CT256" i="80"/>
  <c r="CS256" i="80"/>
  <c r="CX256" i="80"/>
  <c r="CF252" i="80"/>
  <c r="CE252" i="80"/>
  <c r="CJ252" i="80"/>
  <c r="CF248" i="80"/>
  <c r="CE248" i="80"/>
  <c r="CJ248" i="80"/>
  <c r="CF244" i="80"/>
  <c r="CE244" i="80"/>
  <c r="CJ244" i="80"/>
  <c r="CM236" i="80"/>
  <c r="CL236" i="80"/>
  <c r="CQ236" i="80"/>
  <c r="CT232" i="80"/>
  <c r="CS232" i="80"/>
  <c r="CX232" i="80"/>
  <c r="CM228" i="80"/>
  <c r="CL228" i="80"/>
  <c r="CQ228" i="80"/>
  <c r="CT224" i="80"/>
  <c r="CS224" i="80"/>
  <c r="CX224" i="80"/>
  <c r="CM220" i="80"/>
  <c r="CL220" i="80"/>
  <c r="CQ220" i="80"/>
  <c r="CF216" i="80"/>
  <c r="CE216" i="80"/>
  <c r="CJ216" i="80"/>
  <c r="CF212" i="80"/>
  <c r="CE212" i="80"/>
  <c r="CJ212" i="80"/>
  <c r="CT208" i="80"/>
  <c r="CS208" i="80"/>
  <c r="CX208" i="80"/>
  <c r="CM204" i="80"/>
  <c r="CL204" i="80"/>
  <c r="CQ204" i="80"/>
  <c r="CT200" i="80"/>
  <c r="CS200" i="80"/>
  <c r="CX200" i="80"/>
  <c r="CF196" i="80"/>
  <c r="CE196" i="80"/>
  <c r="CJ196" i="80"/>
  <c r="CM180" i="80"/>
  <c r="CL180" i="80"/>
  <c r="CQ180" i="80"/>
  <c r="CM176" i="80"/>
  <c r="CQ176" i="80"/>
  <c r="CL176" i="80"/>
  <c r="DQ406" i="80"/>
  <c r="DP406" i="80"/>
  <c r="DO406" i="80"/>
  <c r="EI405" i="80"/>
  <c r="EH405" i="80"/>
  <c r="EG405" i="80"/>
  <c r="DP392" i="80"/>
  <c r="DO392" i="80"/>
  <c r="DQ392" i="80"/>
  <c r="DQ378" i="80"/>
  <c r="DP378" i="80"/>
  <c r="DO378" i="80"/>
  <c r="EI357" i="80"/>
  <c r="EH357" i="80"/>
  <c r="EG357" i="80"/>
  <c r="DQ350" i="80"/>
  <c r="DP350" i="80"/>
  <c r="DO350" i="80"/>
  <c r="CT339" i="80"/>
  <c r="CX339" i="80"/>
  <c r="CS339" i="80"/>
  <c r="DP334" i="80"/>
  <c r="DO334" i="80"/>
  <c r="DQ334" i="80"/>
  <c r="CT333" i="80"/>
  <c r="CX333" i="80"/>
  <c r="CS333" i="80"/>
  <c r="DQ328" i="80"/>
  <c r="DP328" i="80"/>
  <c r="DO328" i="80"/>
  <c r="EI327" i="80"/>
  <c r="EH327" i="80"/>
  <c r="EG327" i="80"/>
  <c r="CJ321" i="80"/>
  <c r="CF321" i="80"/>
  <c r="CE321" i="80"/>
  <c r="CJ313" i="80"/>
  <c r="CF313" i="80"/>
  <c r="CE313" i="80"/>
  <c r="CQ309" i="80"/>
  <c r="CM309" i="80"/>
  <c r="CL309" i="80"/>
  <c r="DQ304" i="80"/>
  <c r="DP304" i="80"/>
  <c r="DO304" i="80"/>
  <c r="EI303" i="80"/>
  <c r="EH303" i="80"/>
  <c r="EG303" i="80"/>
  <c r="CJ297" i="80"/>
  <c r="CF297" i="80"/>
  <c r="CE297" i="80"/>
  <c r="CQ293" i="80"/>
  <c r="CM293" i="80"/>
  <c r="CL293" i="80"/>
  <c r="DQ288" i="80"/>
  <c r="DP288" i="80"/>
  <c r="DO288" i="80"/>
  <c r="EI287" i="80"/>
  <c r="EH287" i="80"/>
  <c r="EG287" i="80"/>
  <c r="CJ281" i="80"/>
  <c r="CF281" i="80"/>
  <c r="CE281" i="80"/>
  <c r="CQ277" i="80"/>
  <c r="CM277" i="80"/>
  <c r="CL277" i="80"/>
  <c r="DQ272" i="80"/>
  <c r="DP272" i="80"/>
  <c r="DO272" i="80"/>
  <c r="EI271" i="80"/>
  <c r="EH271" i="80"/>
  <c r="EG271" i="80"/>
  <c r="CJ265" i="80"/>
  <c r="CF265" i="80"/>
  <c r="CE265" i="80"/>
  <c r="CQ261" i="80"/>
  <c r="CM261" i="80"/>
  <c r="CL261" i="80"/>
  <c r="DQ256" i="80"/>
  <c r="DP256" i="80"/>
  <c r="DO256" i="80"/>
  <c r="EI255" i="80"/>
  <c r="EH255" i="80"/>
  <c r="EG255" i="80"/>
  <c r="CJ249" i="80"/>
  <c r="CF249" i="80"/>
  <c r="CE249" i="80"/>
  <c r="CQ245" i="80"/>
  <c r="CM245" i="80"/>
  <c r="CL245" i="80"/>
  <c r="DQ240" i="80"/>
  <c r="DP240" i="80"/>
  <c r="DO240" i="80"/>
  <c r="EI239" i="80"/>
  <c r="EH239" i="80"/>
  <c r="EG239" i="80"/>
  <c r="CJ237" i="80"/>
  <c r="CF237" i="80"/>
  <c r="CE237" i="80"/>
  <c r="CQ233" i="80"/>
  <c r="CM233" i="80"/>
  <c r="CL233" i="80"/>
  <c r="DQ228" i="80"/>
  <c r="DP228" i="80"/>
  <c r="DO228" i="80"/>
  <c r="EI223" i="80"/>
  <c r="EH223" i="80"/>
  <c r="EG223" i="80"/>
  <c r="CJ221" i="80"/>
  <c r="CF221" i="80"/>
  <c r="CE221" i="80"/>
  <c r="CQ217" i="80"/>
  <c r="CM217" i="80"/>
  <c r="CL217" i="80"/>
  <c r="DQ212" i="80"/>
  <c r="DP212" i="80"/>
  <c r="DO212" i="80"/>
  <c r="EI207" i="80"/>
  <c r="EH207" i="80"/>
  <c r="EG207" i="80"/>
  <c r="CJ205" i="80"/>
  <c r="CF205" i="80"/>
  <c r="CE205" i="80"/>
  <c r="CQ201" i="80"/>
  <c r="CM201" i="80"/>
  <c r="CL201" i="80"/>
  <c r="DQ196" i="80"/>
  <c r="DP196" i="80"/>
  <c r="DO196" i="80"/>
  <c r="DP327" i="80"/>
  <c r="DO327" i="80"/>
  <c r="DQ327" i="80"/>
  <c r="DP323" i="80"/>
  <c r="DO323" i="80"/>
  <c r="DQ323" i="80"/>
  <c r="DP311" i="80"/>
  <c r="DO311" i="80"/>
  <c r="DQ311" i="80"/>
  <c r="EI288" i="80"/>
  <c r="EH288" i="80"/>
  <c r="EG288" i="80"/>
  <c r="EI264" i="80"/>
  <c r="EH264" i="80"/>
  <c r="EG264" i="80"/>
  <c r="DQ229" i="80"/>
  <c r="DP229" i="80"/>
  <c r="DO229" i="80"/>
  <c r="EI212" i="80"/>
  <c r="EH212" i="80"/>
  <c r="EG212" i="80"/>
  <c r="DP203" i="80"/>
  <c r="DO203" i="80"/>
  <c r="DQ203" i="80"/>
  <c r="EH202" i="80"/>
  <c r="EG202" i="80"/>
  <c r="EI202" i="80"/>
  <c r="DP199" i="80"/>
  <c r="DO199" i="80"/>
  <c r="DQ199" i="80"/>
  <c r="EH198" i="80"/>
  <c r="EG198" i="80"/>
  <c r="EI198" i="80"/>
  <c r="EH192" i="80"/>
  <c r="EI192" i="80"/>
  <c r="EG192" i="80"/>
  <c r="DP191" i="80"/>
  <c r="DQ191" i="80"/>
  <c r="DO191" i="80"/>
  <c r="CJ115" i="80"/>
  <c r="CF115" i="80"/>
  <c r="CE115" i="80"/>
  <c r="CJ107" i="80"/>
  <c r="CF107" i="80"/>
  <c r="CE107" i="80"/>
  <c r="DQ321" i="80"/>
  <c r="DP321" i="80"/>
  <c r="DO321" i="80"/>
  <c r="EH310" i="80"/>
  <c r="EG310" i="80"/>
  <c r="EI310" i="80"/>
  <c r="EI300" i="80"/>
  <c r="EH300" i="80"/>
  <c r="EG300" i="80"/>
  <c r="DP287" i="80"/>
  <c r="DO287" i="80"/>
  <c r="DQ287" i="80"/>
  <c r="EH286" i="80"/>
  <c r="EG286" i="80"/>
  <c r="EI286" i="80"/>
  <c r="DQ281" i="80"/>
  <c r="DP281" i="80"/>
  <c r="DO281" i="80"/>
  <c r="EH250" i="80"/>
  <c r="EG250" i="80"/>
  <c r="EI250" i="80"/>
  <c r="CQ189" i="80"/>
  <c r="CL189" i="80"/>
  <c r="CM189" i="80"/>
  <c r="CT188" i="80"/>
  <c r="CX188" i="80"/>
  <c r="CS188" i="80"/>
  <c r="CQ185" i="80"/>
  <c r="CL185" i="80"/>
  <c r="CM185" i="80"/>
  <c r="EH180" i="80"/>
  <c r="EI180" i="80"/>
  <c r="EG180" i="80"/>
  <c r="DP179" i="80"/>
  <c r="DQ179" i="80"/>
  <c r="DO179" i="80"/>
  <c r="DQ176" i="80"/>
  <c r="DO176" i="80"/>
  <c r="DP176" i="80"/>
  <c r="CF176" i="80"/>
  <c r="CJ176" i="80"/>
  <c r="CE176" i="80"/>
  <c r="CE116" i="80"/>
  <c r="CJ116" i="80"/>
  <c r="CF116" i="80"/>
  <c r="CE112" i="80"/>
  <c r="CJ112" i="80"/>
  <c r="CF112" i="80"/>
  <c r="CE104" i="80"/>
  <c r="CJ104" i="80"/>
  <c r="CF104" i="80"/>
  <c r="EB925" i="80"/>
  <c r="EF77" i="80"/>
  <c r="EE77" i="80"/>
  <c r="EE925" i="80" s="1"/>
  <c r="ED77" i="80"/>
  <c r="ED925" i="80" s="1"/>
  <c r="EC77" i="80"/>
  <c r="EC925" i="80" s="1"/>
  <c r="DP319" i="80"/>
  <c r="DO319" i="80"/>
  <c r="DQ319" i="80"/>
  <c r="DQ289" i="80"/>
  <c r="DP289" i="80"/>
  <c r="DO289" i="80"/>
  <c r="EH270" i="80"/>
  <c r="EG270" i="80"/>
  <c r="EI270" i="80"/>
  <c r="DQ265" i="80"/>
  <c r="DP265" i="80"/>
  <c r="DO265" i="80"/>
  <c r="DP247" i="80"/>
  <c r="DO247" i="80"/>
  <c r="DQ247" i="80"/>
  <c r="EH246" i="80"/>
  <c r="EG246" i="80"/>
  <c r="EI246" i="80"/>
  <c r="DP243" i="80"/>
  <c r="DO243" i="80"/>
  <c r="DQ243" i="80"/>
  <c r="EI196" i="80"/>
  <c r="EH196" i="80"/>
  <c r="EG196" i="80"/>
  <c r="CF173" i="80"/>
  <c r="CE173" i="80"/>
  <c r="CJ173" i="80"/>
  <c r="CM169" i="80"/>
  <c r="CL169" i="80"/>
  <c r="CQ169" i="80"/>
  <c r="DP168" i="80"/>
  <c r="DO168" i="80"/>
  <c r="DQ168" i="80"/>
  <c r="EH167" i="80"/>
  <c r="EG167" i="80"/>
  <c r="EI167" i="80"/>
  <c r="CM161" i="80"/>
  <c r="CL161" i="80"/>
  <c r="CQ161" i="80"/>
  <c r="DP160" i="80"/>
  <c r="DO160" i="80"/>
  <c r="DQ160" i="80"/>
  <c r="EH159" i="80"/>
  <c r="EG159" i="80"/>
  <c r="EI159" i="80"/>
  <c r="CM153" i="80"/>
  <c r="CL153" i="80"/>
  <c r="CQ153" i="80"/>
  <c r="DP152" i="80"/>
  <c r="DO152" i="80"/>
  <c r="DQ152" i="80"/>
  <c r="EH151" i="80"/>
  <c r="EG151" i="80"/>
  <c r="EI151" i="80"/>
  <c r="CM145" i="80"/>
  <c r="CL145" i="80"/>
  <c r="CQ145" i="80"/>
  <c r="DP144" i="80"/>
  <c r="DO144" i="80"/>
  <c r="DQ144" i="80"/>
  <c r="EH143" i="80"/>
  <c r="EG143" i="80"/>
  <c r="EI143" i="80"/>
  <c r="CM137" i="80"/>
  <c r="CL137" i="80"/>
  <c r="CQ137" i="80"/>
  <c r="DP136" i="80"/>
  <c r="DO136" i="80"/>
  <c r="DQ136" i="80"/>
  <c r="EH135" i="80"/>
  <c r="EG135" i="80"/>
  <c r="EI135" i="80"/>
  <c r="CM129" i="80"/>
  <c r="CL129" i="80"/>
  <c r="CQ129" i="80"/>
  <c r="DP124" i="80"/>
  <c r="DO124" i="80"/>
  <c r="DQ124" i="80"/>
  <c r="EH123" i="80"/>
  <c r="EG123" i="80"/>
  <c r="EI123" i="80"/>
  <c r="CF117" i="80"/>
  <c r="CE117" i="80"/>
  <c r="CJ117" i="80"/>
  <c r="CM113" i="80"/>
  <c r="CL113" i="80"/>
  <c r="CQ113" i="80"/>
  <c r="DP112" i="80"/>
  <c r="DO112" i="80"/>
  <c r="DQ112" i="80"/>
  <c r="EH111" i="80"/>
  <c r="EG111" i="80"/>
  <c r="EI111" i="80"/>
  <c r="CM105" i="80"/>
  <c r="CL105" i="80"/>
  <c r="CQ105" i="80"/>
  <c r="DP104" i="80"/>
  <c r="DO104" i="80"/>
  <c r="DQ104" i="80"/>
  <c r="EH103" i="80"/>
  <c r="EG103" i="80"/>
  <c r="EI103" i="80"/>
  <c r="CL92" i="80"/>
  <c r="CQ92" i="80"/>
  <c r="CM92" i="80"/>
  <c r="DO91" i="80"/>
  <c r="DQ91" i="80"/>
  <c r="DP91" i="80"/>
  <c r="CL84" i="80"/>
  <c r="CQ84" i="80"/>
  <c r="CM84" i="80"/>
  <c r="DO83" i="80"/>
  <c r="DQ83" i="80"/>
  <c r="DP83" i="80"/>
  <c r="EG74" i="80"/>
  <c r="EI74" i="80"/>
  <c r="EH74" i="80"/>
  <c r="CE72" i="80"/>
  <c r="CJ72" i="80"/>
  <c r="CF72" i="80"/>
  <c r="EG66" i="80"/>
  <c r="EI66" i="80"/>
  <c r="EH66" i="80"/>
  <c r="CE64" i="80"/>
  <c r="CJ64" i="80"/>
  <c r="CF64" i="80"/>
  <c r="CL56" i="80"/>
  <c r="CQ56" i="80"/>
  <c r="CM56" i="80"/>
  <c r="EH318" i="80"/>
  <c r="EG318" i="80"/>
  <c r="EI318" i="80"/>
  <c r="DQ313" i="80"/>
  <c r="DP313" i="80"/>
  <c r="DO313" i="80"/>
  <c r="EI308" i="80"/>
  <c r="EH308" i="80"/>
  <c r="EG308" i="80"/>
  <c r="DQ293" i="80"/>
  <c r="DP293" i="80"/>
  <c r="DO293" i="80"/>
  <c r="DP271" i="80"/>
  <c r="DO271" i="80"/>
  <c r="DQ271" i="80"/>
  <c r="DP267" i="80"/>
  <c r="DO267" i="80"/>
  <c r="DQ267" i="80"/>
  <c r="DP263" i="80"/>
  <c r="DO263" i="80"/>
  <c r="DQ263" i="80"/>
  <c r="DQ253" i="80"/>
  <c r="DP253" i="80"/>
  <c r="DO253" i="80"/>
  <c r="DP235" i="80"/>
  <c r="DO235" i="80"/>
  <c r="DQ235" i="80"/>
  <c r="EH234" i="80"/>
  <c r="EG234" i="80"/>
  <c r="EI234" i="80"/>
  <c r="DQ217" i="80"/>
  <c r="DP217" i="80"/>
  <c r="DO217" i="80"/>
  <c r="DQ197" i="80"/>
  <c r="DP197" i="80"/>
  <c r="DO197" i="80"/>
  <c r="CT192" i="80"/>
  <c r="CX192" i="80"/>
  <c r="CS192" i="80"/>
  <c r="CF190" i="80"/>
  <c r="CJ190" i="80"/>
  <c r="CE190" i="80"/>
  <c r="CL175" i="80"/>
  <c r="CQ175" i="80"/>
  <c r="CM175" i="80"/>
  <c r="CQ174" i="80"/>
  <c r="CM174" i="80"/>
  <c r="CL174" i="80"/>
  <c r="CJ170" i="80"/>
  <c r="CF170" i="80"/>
  <c r="CE170" i="80"/>
  <c r="CX162" i="80"/>
  <c r="CT162" i="80"/>
  <c r="CS162" i="80"/>
  <c r="CQ158" i="80"/>
  <c r="CM158" i="80"/>
  <c r="CL158" i="80"/>
  <c r="CJ154" i="80"/>
  <c r="CF154" i="80"/>
  <c r="CE154" i="80"/>
  <c r="CX146" i="80"/>
  <c r="CT146" i="80"/>
  <c r="CS146" i="80"/>
  <c r="CQ142" i="80"/>
  <c r="CM142" i="80"/>
  <c r="CL142" i="80"/>
  <c r="CQ138" i="80"/>
  <c r="CM138" i="80"/>
  <c r="CL138" i="80"/>
  <c r="CJ134" i="80"/>
  <c r="CF134" i="80"/>
  <c r="CE134" i="80"/>
  <c r="CX122" i="80"/>
  <c r="CT122" i="80"/>
  <c r="CS122" i="80"/>
  <c r="CJ114" i="80"/>
  <c r="CF114" i="80"/>
  <c r="CE114" i="80"/>
  <c r="CX106" i="80"/>
  <c r="CT106" i="80"/>
  <c r="CS106" i="80"/>
  <c r="CF100" i="80"/>
  <c r="CE100" i="80"/>
  <c r="CJ100" i="80"/>
  <c r="CT97" i="80"/>
  <c r="CS97" i="80"/>
  <c r="CX97" i="80"/>
  <c r="CF89" i="80"/>
  <c r="CE89" i="80"/>
  <c r="CJ89" i="80"/>
  <c r="CM85" i="80"/>
  <c r="CL85" i="80"/>
  <c r="CQ85" i="80"/>
  <c r="CT81" i="80"/>
  <c r="CS81" i="80"/>
  <c r="CX81" i="80"/>
  <c r="CF73" i="80"/>
  <c r="CE73" i="80"/>
  <c r="CJ73" i="80"/>
  <c r="CM69" i="80"/>
  <c r="CL69" i="80"/>
  <c r="CQ69" i="80"/>
  <c r="CF61" i="80"/>
  <c r="CE61" i="80"/>
  <c r="CJ61" i="80"/>
  <c r="CM57" i="80"/>
  <c r="CL57" i="80"/>
  <c r="CQ57" i="80"/>
  <c r="DQ161" i="80"/>
  <c r="DP161" i="80"/>
  <c r="DO161" i="80"/>
  <c r="EI160" i="80"/>
  <c r="EH160" i="80"/>
  <c r="EG160" i="80"/>
  <c r="EG146" i="80"/>
  <c r="EI146" i="80"/>
  <c r="EH146" i="80"/>
  <c r="DQ129" i="80"/>
  <c r="DP129" i="80"/>
  <c r="DO129" i="80"/>
  <c r="DO111" i="80"/>
  <c r="DQ111" i="80"/>
  <c r="DP111" i="80"/>
  <c r="EI96" i="80"/>
  <c r="EH96" i="80"/>
  <c r="EG96" i="80"/>
  <c r="CX95" i="80"/>
  <c r="CT95" i="80"/>
  <c r="CS95" i="80"/>
  <c r="EI92" i="80"/>
  <c r="EH92" i="80"/>
  <c r="EG92" i="80"/>
  <c r="CX91" i="80"/>
  <c r="CT91" i="80"/>
  <c r="CS91" i="80"/>
  <c r="EI88" i="80"/>
  <c r="EH88" i="80"/>
  <c r="EG88" i="80"/>
  <c r="CX87" i="80"/>
  <c r="CT87" i="80"/>
  <c r="CS87" i="80"/>
  <c r="EI84" i="80"/>
  <c r="EH84" i="80"/>
  <c r="EG84" i="80"/>
  <c r="CX83" i="80"/>
  <c r="CT83" i="80"/>
  <c r="CS83" i="80"/>
  <c r="EI80" i="80"/>
  <c r="EH80" i="80"/>
  <c r="EG80" i="80"/>
  <c r="CX79" i="80"/>
  <c r="CT79" i="80"/>
  <c r="CS79" i="80"/>
  <c r="EH55" i="80"/>
  <c r="EI55" i="80"/>
  <c r="EG55" i="80"/>
  <c r="EI52" i="80"/>
  <c r="EG52" i="80"/>
  <c r="EH52" i="80"/>
  <c r="CE52" i="80"/>
  <c r="CJ52" i="80"/>
  <c r="CF52" i="80"/>
  <c r="CF51" i="80"/>
  <c r="CE51" i="80"/>
  <c r="CJ51" i="80"/>
  <c r="DQ37" i="80"/>
  <c r="DO37" i="80"/>
  <c r="DP37" i="80"/>
  <c r="CF37" i="80"/>
  <c r="CJ37" i="80"/>
  <c r="CE37" i="80"/>
  <c r="CT35" i="80"/>
  <c r="CS35" i="80"/>
  <c r="CX35" i="80"/>
  <c r="EH33" i="80"/>
  <c r="EI33" i="80"/>
  <c r="EG33" i="80"/>
  <c r="DP30" i="80"/>
  <c r="DQ30" i="80"/>
  <c r="DO30" i="80"/>
  <c r="BU912" i="80"/>
  <c r="EB928" i="80"/>
  <c r="EF6" i="80"/>
  <c r="EE6" i="80"/>
  <c r="EE928" i="80" s="1"/>
  <c r="EC6" i="80"/>
  <c r="EC928" i="80" s="1"/>
  <c r="ED6" i="80"/>
  <c r="ED928" i="80" s="1"/>
  <c r="CJ4" i="80"/>
  <c r="CE4" i="80"/>
  <c r="CF4" i="80"/>
  <c r="CE5" i="80"/>
  <c r="CJ5" i="80"/>
  <c r="CF5" i="80"/>
  <c r="DQ6" i="80"/>
  <c r="DP6" i="80"/>
  <c r="DO6" i="80"/>
  <c r="DO171" i="80"/>
  <c r="DQ171" i="80"/>
  <c r="DP171" i="80"/>
  <c r="DO159" i="80"/>
  <c r="DQ159" i="80"/>
  <c r="DP159" i="80"/>
  <c r="DO143" i="80"/>
  <c r="DQ143" i="80"/>
  <c r="DP143" i="80"/>
  <c r="CQ74" i="80"/>
  <c r="CM74" i="80"/>
  <c r="CL74" i="80"/>
  <c r="CQ70" i="80"/>
  <c r="CM70" i="80"/>
  <c r="CL70" i="80"/>
  <c r="CQ66" i="80"/>
  <c r="CM66" i="80"/>
  <c r="CL66" i="80"/>
  <c r="EI61" i="80"/>
  <c r="EH61" i="80"/>
  <c r="EG61" i="80"/>
  <c r="EI57" i="80"/>
  <c r="EH57" i="80"/>
  <c r="EG57" i="80"/>
  <c r="CF41" i="80"/>
  <c r="CJ41" i="80"/>
  <c r="CE41" i="80"/>
  <c r="DQ26" i="80"/>
  <c r="DO26" i="80"/>
  <c r="DP26" i="80"/>
  <c r="CD912" i="80"/>
  <c r="CE25" i="80"/>
  <c r="CF25" i="80"/>
  <c r="CJ25" i="80"/>
  <c r="AU912" i="80"/>
  <c r="CJ24" i="80"/>
  <c r="CF24" i="80"/>
  <c r="CE24" i="80"/>
  <c r="DO18" i="80"/>
  <c r="DP18" i="80"/>
  <c r="DQ18" i="80"/>
  <c r="EG17" i="80"/>
  <c r="EI17" i="80"/>
  <c r="EH17" i="80"/>
  <c r="ED926" i="80"/>
  <c r="DO14" i="80"/>
  <c r="DP14" i="80"/>
  <c r="DQ14" i="80"/>
  <c r="CL12" i="80"/>
  <c r="CM12" i="80"/>
  <c r="CQ12" i="80"/>
  <c r="EG11" i="80"/>
  <c r="EH11" i="80"/>
  <c r="EI11" i="80"/>
  <c r="CJ17" i="80"/>
  <c r="CF17" i="80"/>
  <c r="CE17" i="80"/>
  <c r="CQ11" i="80"/>
  <c r="CM11" i="80"/>
  <c r="CL11" i="80"/>
  <c r="EG166" i="80"/>
  <c r="EI166" i="80"/>
  <c r="EH166" i="80"/>
  <c r="DQ149" i="80"/>
  <c r="DP149" i="80"/>
  <c r="DO149" i="80"/>
  <c r="EI148" i="80"/>
  <c r="EH148" i="80"/>
  <c r="EG148" i="80"/>
  <c r="EG134" i="80"/>
  <c r="EI134" i="80"/>
  <c r="EH134" i="80"/>
  <c r="EI100" i="80"/>
  <c r="EH100" i="80"/>
  <c r="EG100" i="80"/>
  <c r="DP92" i="80"/>
  <c r="DO92" i="80"/>
  <c r="DQ92" i="80"/>
  <c r="EH87" i="80"/>
  <c r="EG87" i="80"/>
  <c r="EI87" i="80"/>
  <c r="DQ86" i="80"/>
  <c r="DP86" i="80"/>
  <c r="DO86" i="80"/>
  <c r="DP76" i="80"/>
  <c r="DO76" i="80"/>
  <c r="DQ76" i="80"/>
  <c r="EH71" i="80"/>
  <c r="EG71" i="80"/>
  <c r="EI71" i="80"/>
  <c r="DQ70" i="80"/>
  <c r="DP70" i="80"/>
  <c r="DO70" i="80"/>
  <c r="EH59" i="80"/>
  <c r="EG59" i="80"/>
  <c r="EI59" i="80"/>
  <c r="DQ58" i="80"/>
  <c r="DP58" i="80"/>
  <c r="DO58" i="80"/>
  <c r="CL52" i="80"/>
  <c r="CQ52" i="80"/>
  <c r="CM52" i="80"/>
  <c r="CT43" i="80"/>
  <c r="CX43" i="80"/>
  <c r="CS43" i="80"/>
  <c r="DP40" i="80"/>
  <c r="DQ40" i="80"/>
  <c r="DO40" i="80"/>
  <c r="DP38" i="80"/>
  <c r="DQ38" i="80"/>
  <c r="DO38" i="80"/>
  <c r="CT27" i="80"/>
  <c r="CX27" i="80"/>
  <c r="CS27" i="80"/>
  <c r="CT26" i="80"/>
  <c r="CX26" i="80"/>
  <c r="CS26" i="80"/>
  <c r="AT912" i="80"/>
  <c r="CF20" i="80"/>
  <c r="CE20" i="80"/>
  <c r="CJ20" i="80"/>
  <c r="DI924" i="80"/>
  <c r="DL15" i="80"/>
  <c r="DK924" i="80" s="1"/>
  <c r="DM15" i="80"/>
  <c r="DL924" i="80" s="1"/>
  <c r="DK15" i="80"/>
  <c r="DJ924" i="80" s="1"/>
  <c r="DN15" i="80"/>
  <c r="CF10" i="80"/>
  <c r="CE10" i="80"/>
  <c r="CJ10" i="80"/>
  <c r="CT6" i="80"/>
  <c r="CX6" i="80"/>
  <c r="CS6" i="80"/>
  <c r="EB929" i="80"/>
  <c r="ED4" i="80"/>
  <c r="ED929" i="80" s="1"/>
  <c r="EC4" i="80"/>
  <c r="EC929" i="80" s="1"/>
  <c r="EE4" i="80"/>
  <c r="EE929" i="80" s="1"/>
  <c r="EF4" i="80"/>
  <c r="DQ105" i="80"/>
  <c r="DP105" i="80"/>
  <c r="DO105" i="80"/>
  <c r="EI104" i="80"/>
  <c r="EH104" i="80"/>
  <c r="EG104" i="80"/>
  <c r="DP102" i="80"/>
  <c r="DO102" i="80"/>
  <c r="DQ102" i="80"/>
  <c r="EH35" i="80"/>
  <c r="EG35" i="80"/>
  <c r="EI35" i="80"/>
  <c r="CF33" i="80"/>
  <c r="CJ33" i="80"/>
  <c r="CE33" i="80"/>
  <c r="CJ11" i="80"/>
  <c r="CF11" i="80"/>
  <c r="CE11" i="80"/>
  <c r="EH18" i="80"/>
  <c r="EG18" i="80"/>
  <c r="EI18" i="80"/>
  <c r="EH8" i="80"/>
  <c r="EI8" i="80"/>
  <c r="EG8" i="80"/>
  <c r="DP5" i="80"/>
  <c r="DO5" i="80"/>
  <c r="DQ5" i="80"/>
  <c r="EH14" i="80"/>
  <c r="EG14" i="80"/>
  <c r="EI14" i="80"/>
  <c r="V959" i="80"/>
  <c r="CJ903" i="80"/>
  <c r="CF903" i="80"/>
  <c r="CE903" i="80"/>
  <c r="CL896" i="80"/>
  <c r="CQ896" i="80"/>
  <c r="CM896" i="80"/>
  <c r="CF892" i="80"/>
  <c r="CE892" i="80"/>
  <c r="CJ892" i="80"/>
  <c r="CF888" i="80"/>
  <c r="CE888" i="80"/>
  <c r="CJ888" i="80"/>
  <c r="CX894" i="80"/>
  <c r="CT894" i="80"/>
  <c r="CS894" i="80"/>
  <c r="DQ889" i="80"/>
  <c r="DP889" i="80"/>
  <c r="DO889" i="80"/>
  <c r="CX886" i="80"/>
  <c r="CT886" i="80"/>
  <c r="CS886" i="80"/>
  <c r="DO875" i="80"/>
  <c r="DQ875" i="80"/>
  <c r="DP875" i="80"/>
  <c r="EI888" i="80"/>
  <c r="EH888" i="80"/>
  <c r="EG888" i="80"/>
  <c r="CX879" i="80"/>
  <c r="CT879" i="80"/>
  <c r="CS879" i="80"/>
  <c r="EG882" i="80"/>
  <c r="EI882" i="80"/>
  <c r="EH882" i="80"/>
  <c r="EH883" i="80"/>
  <c r="EG883" i="80"/>
  <c r="EI883" i="80"/>
  <c r="DQ878" i="80"/>
  <c r="DO878" i="80"/>
  <c r="DP878" i="80"/>
  <c r="CX875" i="80"/>
  <c r="CS875" i="80"/>
  <c r="CT875" i="80"/>
  <c r="EH895" i="80"/>
  <c r="EI895" i="80"/>
  <c r="EG895" i="80"/>
  <c r="DP857" i="80"/>
  <c r="DQ857" i="80"/>
  <c r="DO857" i="80"/>
  <c r="CJ854" i="80"/>
  <c r="CF854" i="80"/>
  <c r="CE854" i="80"/>
  <c r="EI865" i="80"/>
  <c r="EH865" i="80"/>
  <c r="EG865" i="80"/>
  <c r="CE865" i="80"/>
  <c r="CJ865" i="80"/>
  <c r="CF865" i="80"/>
  <c r="CX863" i="80"/>
  <c r="CS863" i="80"/>
  <c r="CT863" i="80"/>
  <c r="CE843" i="80"/>
  <c r="CJ843" i="80"/>
  <c r="CF843" i="80"/>
  <c r="CT848" i="80"/>
  <c r="CS848" i="80"/>
  <c r="CX848" i="80"/>
  <c r="CF844" i="80"/>
  <c r="CE844" i="80"/>
  <c r="CJ844" i="80"/>
  <c r="DQ893" i="80"/>
  <c r="DP893" i="80"/>
  <c r="DO893" i="80"/>
  <c r="DQ853" i="80"/>
  <c r="DP853" i="80"/>
  <c r="DO853" i="80"/>
  <c r="CX842" i="80"/>
  <c r="CT842" i="80"/>
  <c r="CS842" i="80"/>
  <c r="EG827" i="80"/>
  <c r="EI827" i="80"/>
  <c r="EH827" i="80"/>
  <c r="CL837" i="80"/>
  <c r="CQ837" i="80"/>
  <c r="CM837" i="80"/>
  <c r="CJ831" i="80"/>
  <c r="CF831" i="80"/>
  <c r="CE831" i="80"/>
  <c r="CF830" i="80"/>
  <c r="CJ830" i="80"/>
  <c r="CE830" i="80"/>
  <c r="CM822" i="80"/>
  <c r="CL822" i="80"/>
  <c r="CQ822" i="80"/>
  <c r="EI825" i="80"/>
  <c r="EH825" i="80"/>
  <c r="EG825" i="80"/>
  <c r="DQ823" i="80"/>
  <c r="DP823" i="80"/>
  <c r="DO823" i="80"/>
  <c r="DP833" i="80"/>
  <c r="DQ833" i="80"/>
  <c r="DO833" i="80"/>
  <c r="CE820" i="80"/>
  <c r="CJ820" i="80"/>
  <c r="CF820" i="80"/>
  <c r="CM807" i="80"/>
  <c r="CQ807" i="80"/>
  <c r="CL807" i="80"/>
  <c r="CT822" i="80"/>
  <c r="CS822" i="80"/>
  <c r="CX822" i="80"/>
  <c r="CT803" i="80"/>
  <c r="CX803" i="80"/>
  <c r="CS803" i="80"/>
  <c r="DQ799" i="80"/>
  <c r="DP799" i="80"/>
  <c r="DO799" i="80"/>
  <c r="CE789" i="80"/>
  <c r="CJ789" i="80"/>
  <c r="CF789" i="80"/>
  <c r="CE785" i="80"/>
  <c r="CJ785" i="80"/>
  <c r="CF785" i="80"/>
  <c r="CL781" i="80"/>
  <c r="CQ781" i="80"/>
  <c r="CM781" i="80"/>
  <c r="EH811" i="80"/>
  <c r="EG811" i="80"/>
  <c r="EI811" i="80"/>
  <c r="CT798" i="80"/>
  <c r="CS798" i="80"/>
  <c r="CX798" i="80"/>
  <c r="CM786" i="80"/>
  <c r="CL786" i="80"/>
  <c r="CQ786" i="80"/>
  <c r="DP781" i="80"/>
  <c r="DO781" i="80"/>
  <c r="DQ781" i="80"/>
  <c r="EH776" i="80"/>
  <c r="EG776" i="80"/>
  <c r="EI776" i="80"/>
  <c r="CJ783" i="80"/>
  <c r="CF783" i="80"/>
  <c r="CE783" i="80"/>
  <c r="DQ790" i="80"/>
  <c r="DP790" i="80"/>
  <c r="DO790" i="80"/>
  <c r="CJ755" i="80"/>
  <c r="CF755" i="80"/>
  <c r="CE755" i="80"/>
  <c r="DQ770" i="80"/>
  <c r="DP770" i="80"/>
  <c r="DO770" i="80"/>
  <c r="DQ775" i="80"/>
  <c r="DP775" i="80"/>
  <c r="DO775" i="80"/>
  <c r="CF741" i="80"/>
  <c r="CE741" i="80"/>
  <c r="CJ741" i="80"/>
  <c r="EI774" i="80"/>
  <c r="EH774" i="80"/>
  <c r="EG774" i="80"/>
  <c r="CX763" i="80"/>
  <c r="CT763" i="80"/>
  <c r="CS763" i="80"/>
  <c r="CL729" i="80"/>
  <c r="CQ729" i="80"/>
  <c r="CM729" i="80"/>
  <c r="CE721" i="80"/>
  <c r="CJ721" i="80"/>
  <c r="CF721" i="80"/>
  <c r="EI748" i="80"/>
  <c r="EH748" i="80"/>
  <c r="EG748" i="80"/>
  <c r="EI740" i="80"/>
  <c r="EH740" i="80"/>
  <c r="EG740" i="80"/>
  <c r="CQ727" i="80"/>
  <c r="CL727" i="80"/>
  <c r="CM727" i="80"/>
  <c r="EH724" i="80"/>
  <c r="EG724" i="80"/>
  <c r="EI724" i="80"/>
  <c r="EH708" i="80"/>
  <c r="EG708" i="80"/>
  <c r="EI708" i="80"/>
  <c r="CF702" i="80"/>
  <c r="CE702" i="80"/>
  <c r="CJ702" i="80"/>
  <c r="CX719" i="80"/>
  <c r="CT719" i="80"/>
  <c r="CS719" i="80"/>
  <c r="CX711" i="80"/>
  <c r="CT711" i="80"/>
  <c r="CS711" i="80"/>
  <c r="CQ703" i="80"/>
  <c r="CM703" i="80"/>
  <c r="CL703" i="80"/>
  <c r="CJ632" i="80"/>
  <c r="CE632" i="80"/>
  <c r="CF632" i="80"/>
  <c r="EH693" i="80"/>
  <c r="EI693" i="80"/>
  <c r="EG693" i="80"/>
  <c r="CE685" i="80"/>
  <c r="CJ685" i="80"/>
  <c r="CF685" i="80"/>
  <c r="CE669" i="80"/>
  <c r="CJ669" i="80"/>
  <c r="CF669" i="80"/>
  <c r="CL665" i="80"/>
  <c r="CQ665" i="80"/>
  <c r="CM665" i="80"/>
  <c r="CE653" i="80"/>
  <c r="CJ653" i="80"/>
  <c r="CF653" i="80"/>
  <c r="CL649" i="80"/>
  <c r="CQ649" i="80"/>
  <c r="CM649" i="80"/>
  <c r="CT695" i="80"/>
  <c r="CS695" i="80"/>
  <c r="CX695" i="80"/>
  <c r="CF686" i="80"/>
  <c r="CE686" i="80"/>
  <c r="CJ686" i="80"/>
  <c r="DP677" i="80"/>
  <c r="DO677" i="80"/>
  <c r="DQ677" i="80"/>
  <c r="EH672" i="80"/>
  <c r="EG672" i="80"/>
  <c r="EI672" i="80"/>
  <c r="DP661" i="80"/>
  <c r="DO661" i="80"/>
  <c r="DQ661" i="80"/>
  <c r="CF654" i="80"/>
  <c r="CE654" i="80"/>
  <c r="CJ654" i="80"/>
  <c r="CM650" i="80"/>
  <c r="CL650" i="80"/>
  <c r="CQ650" i="80"/>
  <c r="EG707" i="80"/>
  <c r="EI707" i="80"/>
  <c r="EH707" i="80"/>
  <c r="CE698" i="80"/>
  <c r="CJ698" i="80"/>
  <c r="CF698" i="80"/>
  <c r="EI661" i="80"/>
  <c r="EH661" i="80"/>
  <c r="EG661" i="80"/>
  <c r="CX655" i="80"/>
  <c r="CT655" i="80"/>
  <c r="CS655" i="80"/>
  <c r="CX651" i="80"/>
  <c r="CT651" i="80"/>
  <c r="CS651" i="80"/>
  <c r="CJ647" i="80"/>
  <c r="CF647" i="80"/>
  <c r="CE647" i="80"/>
  <c r="EI637" i="80"/>
  <c r="EH637" i="80"/>
  <c r="EG637" i="80"/>
  <c r="AA936" i="80"/>
  <c r="X951" i="80"/>
  <c r="X950" i="80"/>
  <c r="CE911" i="80"/>
  <c r="CJ911" i="80"/>
  <c r="CF911" i="80"/>
  <c r="CJ909" i="80"/>
  <c r="CE909" i="80"/>
  <c r="CF909" i="80"/>
  <c r="CE908" i="80"/>
  <c r="CJ908" i="80"/>
  <c r="CF908" i="80"/>
  <c r="AB950" i="80"/>
  <c r="AB951" i="80"/>
  <c r="CQ909" i="80"/>
  <c r="CM909" i="80"/>
  <c r="CL909" i="80"/>
  <c r="DP906" i="80"/>
  <c r="DQ906" i="80"/>
  <c r="DO906" i="80"/>
  <c r="CM905" i="80"/>
  <c r="CQ905" i="80"/>
  <c r="CL905" i="80"/>
  <c r="CF905" i="80"/>
  <c r="CE905" i="80"/>
  <c r="CJ905" i="80"/>
  <c r="EH907" i="80"/>
  <c r="EG907" i="80"/>
  <c r="EI907" i="80"/>
  <c r="CX903" i="80"/>
  <c r="CT903" i="80"/>
  <c r="CS903" i="80"/>
  <c r="CQ898" i="80"/>
  <c r="CL898" i="80"/>
  <c r="CM898" i="80"/>
  <c r="CF901" i="80"/>
  <c r="CJ901" i="80"/>
  <c r="CE901" i="80"/>
  <c r="CL891" i="80"/>
  <c r="CQ891" i="80"/>
  <c r="CM891" i="80"/>
  <c r="CT899" i="80"/>
  <c r="CS899" i="80"/>
  <c r="CX899" i="80"/>
  <c r="CQ902" i="80"/>
  <c r="CM902" i="80"/>
  <c r="CL902" i="80"/>
  <c r="EH894" i="80"/>
  <c r="EG894" i="80"/>
  <c r="EI894" i="80"/>
  <c r="DO894" i="80"/>
  <c r="DQ894" i="80"/>
  <c r="DP894" i="80"/>
  <c r="CL880" i="80"/>
  <c r="CQ880" i="80"/>
  <c r="CM880" i="80"/>
  <c r="CE876" i="80"/>
  <c r="CJ876" i="80"/>
  <c r="CF876" i="80"/>
  <c r="DO890" i="80"/>
  <c r="DQ890" i="80"/>
  <c r="DP890" i="80"/>
  <c r="CJ889" i="80"/>
  <c r="CF889" i="80"/>
  <c r="CE889" i="80"/>
  <c r="EG878" i="80"/>
  <c r="EI878" i="80"/>
  <c r="EH878" i="80"/>
  <c r="EG893" i="80"/>
  <c r="EI893" i="80"/>
  <c r="EH893" i="80"/>
  <c r="EI892" i="80"/>
  <c r="EH892" i="80"/>
  <c r="EG892" i="80"/>
  <c r="DO886" i="80"/>
  <c r="DP886" i="80"/>
  <c r="DQ886" i="80"/>
  <c r="EH871" i="80"/>
  <c r="EG871" i="80"/>
  <c r="EI871" i="80"/>
  <c r="DP895" i="80"/>
  <c r="DO895" i="80"/>
  <c r="DQ895" i="80"/>
  <c r="DP891" i="80"/>
  <c r="DO891" i="80"/>
  <c r="DQ891" i="80"/>
  <c r="CJ878" i="80"/>
  <c r="CF878" i="80"/>
  <c r="CE878" i="80"/>
  <c r="EH875" i="80"/>
  <c r="EG875" i="80"/>
  <c r="EI875" i="80"/>
  <c r="DP868" i="80"/>
  <c r="DQ868" i="80"/>
  <c r="DO868" i="80"/>
  <c r="CM862" i="80"/>
  <c r="CQ862" i="80"/>
  <c r="CL862" i="80"/>
  <c r="DP880" i="80"/>
  <c r="DO880" i="80"/>
  <c r="DQ880" i="80"/>
  <c r="CE872" i="80"/>
  <c r="CJ872" i="80"/>
  <c r="CF872" i="80"/>
  <c r="CM866" i="80"/>
  <c r="CL866" i="80"/>
  <c r="CQ866" i="80"/>
  <c r="EI880" i="80"/>
  <c r="EH880" i="80"/>
  <c r="EG880" i="80"/>
  <c r="DO864" i="80"/>
  <c r="DP864" i="80"/>
  <c r="DQ864" i="80"/>
  <c r="EH856" i="80"/>
  <c r="EG856" i="80"/>
  <c r="EI856" i="80"/>
  <c r="EG853" i="80"/>
  <c r="EI853" i="80"/>
  <c r="EH853" i="80"/>
  <c r="CL851" i="80"/>
  <c r="CQ851" i="80"/>
  <c r="CM851" i="80"/>
  <c r="DO846" i="80"/>
  <c r="DQ846" i="80"/>
  <c r="DP846" i="80"/>
  <c r="CT897" i="80"/>
  <c r="CX897" i="80"/>
  <c r="CS897" i="80"/>
  <c r="CT852" i="80"/>
  <c r="CS852" i="80"/>
  <c r="CX852" i="80"/>
  <c r="CM848" i="80"/>
  <c r="CL848" i="80"/>
  <c r="CQ848" i="80"/>
  <c r="CM840" i="80"/>
  <c r="CL840" i="80"/>
  <c r="CQ840" i="80"/>
  <c r="CT869" i="80"/>
  <c r="CS869" i="80"/>
  <c r="CX869" i="80"/>
  <c r="CJ853" i="80"/>
  <c r="CF853" i="80"/>
  <c r="CE853" i="80"/>
  <c r="EI852" i="80"/>
  <c r="EH852" i="80"/>
  <c r="EG852" i="80"/>
  <c r="EI848" i="80"/>
  <c r="EH848" i="80"/>
  <c r="EG848" i="80"/>
  <c r="DQ845" i="80"/>
  <c r="DP845" i="80"/>
  <c r="DO845" i="80"/>
  <c r="EH850" i="80"/>
  <c r="EG850" i="80"/>
  <c r="EI850" i="80"/>
  <c r="CJ850" i="80"/>
  <c r="CF850" i="80"/>
  <c r="CE850" i="80"/>
  <c r="EI839" i="80"/>
  <c r="EG839" i="80"/>
  <c r="EH839" i="80"/>
  <c r="CQ849" i="80"/>
  <c r="CM849" i="80"/>
  <c r="CL849" i="80"/>
  <c r="DP837" i="80"/>
  <c r="DQ837" i="80"/>
  <c r="DO837" i="80"/>
  <c r="CE837" i="80"/>
  <c r="CJ837" i="80"/>
  <c r="CF837" i="80"/>
  <c r="CF836" i="80"/>
  <c r="CE836" i="80"/>
  <c r="CJ836" i="80"/>
  <c r="CM834" i="80"/>
  <c r="CQ834" i="80"/>
  <c r="CL834" i="80"/>
  <c r="DO832" i="80"/>
  <c r="DQ832" i="80"/>
  <c r="DP832" i="80"/>
  <c r="CJ828" i="80"/>
  <c r="CF828" i="80"/>
  <c r="CE828" i="80"/>
  <c r="CJ824" i="80"/>
  <c r="CF824" i="80"/>
  <c r="CE824" i="80"/>
  <c r="DP839" i="80"/>
  <c r="DO839" i="80"/>
  <c r="DQ839" i="80"/>
  <c r="CX835" i="80"/>
  <c r="CS835" i="80"/>
  <c r="CT835" i="80"/>
  <c r="CL829" i="80"/>
  <c r="CM829" i="80"/>
  <c r="CQ829" i="80"/>
  <c r="DO828" i="80"/>
  <c r="DQ828" i="80"/>
  <c r="DP828" i="80"/>
  <c r="CF838" i="80"/>
  <c r="CJ838" i="80"/>
  <c r="CE838" i="80"/>
  <c r="CL833" i="80"/>
  <c r="CQ833" i="80"/>
  <c r="CM833" i="80"/>
  <c r="EG831" i="80"/>
  <c r="EI831" i="80"/>
  <c r="EH831" i="80"/>
  <c r="CT826" i="80"/>
  <c r="CS826" i="80"/>
  <c r="CX826" i="80"/>
  <c r="EH836" i="80"/>
  <c r="EG836" i="80"/>
  <c r="EI836" i="80"/>
  <c r="CQ827" i="80"/>
  <c r="CM827" i="80"/>
  <c r="CL827" i="80"/>
  <c r="EH820" i="80"/>
  <c r="EI820" i="80"/>
  <c r="EG820" i="80"/>
  <c r="CF809" i="80"/>
  <c r="CE809" i="80"/>
  <c r="CJ809" i="80"/>
  <c r="DQ827" i="80"/>
  <c r="DP827" i="80"/>
  <c r="DO827" i="80"/>
  <c r="EI826" i="80"/>
  <c r="EH826" i="80"/>
  <c r="EG826" i="80"/>
  <c r="CL818" i="80"/>
  <c r="CQ818" i="80"/>
  <c r="CM818" i="80"/>
  <c r="CS820" i="80"/>
  <c r="CX820" i="80"/>
  <c r="CT820" i="80"/>
  <c r="DP818" i="80"/>
  <c r="DO818" i="80"/>
  <c r="DQ818" i="80"/>
  <c r="EH817" i="80"/>
  <c r="EI817" i="80"/>
  <c r="EG817" i="80"/>
  <c r="EH813" i="80"/>
  <c r="EI813" i="80"/>
  <c r="EG813" i="80"/>
  <c r="EH809" i="80"/>
  <c r="EI809" i="80"/>
  <c r="EG809" i="80"/>
  <c r="CJ812" i="80"/>
  <c r="CE812" i="80"/>
  <c r="CF812" i="80"/>
  <c r="CX808" i="80"/>
  <c r="CS808" i="80"/>
  <c r="CT808" i="80"/>
  <c r="EI806" i="80"/>
  <c r="EG806" i="80"/>
  <c r="EH806" i="80"/>
  <c r="EI802" i="80"/>
  <c r="EG802" i="80"/>
  <c r="EH802" i="80"/>
  <c r="DO813" i="80"/>
  <c r="DQ813" i="80"/>
  <c r="DP813" i="80"/>
  <c r="DP812" i="80"/>
  <c r="DO812" i="80"/>
  <c r="DQ812" i="80"/>
  <c r="DO805" i="80"/>
  <c r="DP805" i="80"/>
  <c r="DQ805" i="80"/>
  <c r="CF803" i="80"/>
  <c r="CJ803" i="80"/>
  <c r="CE803" i="80"/>
  <c r="EH807" i="80"/>
  <c r="EG807" i="80"/>
  <c r="EI807" i="80"/>
  <c r="CF807" i="80"/>
  <c r="CJ807" i="80"/>
  <c r="CE807" i="80"/>
  <c r="CE802" i="80"/>
  <c r="CF802" i="80"/>
  <c r="CJ802" i="80"/>
  <c r="CE781" i="80"/>
  <c r="CJ781" i="80"/>
  <c r="CF781" i="80"/>
  <c r="CL777" i="80"/>
  <c r="CQ777" i="80"/>
  <c r="CM777" i="80"/>
  <c r="CT811" i="80"/>
  <c r="CX811" i="80"/>
  <c r="CS811" i="80"/>
  <c r="CX800" i="80"/>
  <c r="CT800" i="80"/>
  <c r="CS800" i="80"/>
  <c r="CM798" i="80"/>
  <c r="CL798" i="80"/>
  <c r="CQ798" i="80"/>
  <c r="CT794" i="80"/>
  <c r="CS794" i="80"/>
  <c r="CX794" i="80"/>
  <c r="CT790" i="80"/>
  <c r="CS790" i="80"/>
  <c r="CX790" i="80"/>
  <c r="DP789" i="80"/>
  <c r="DO789" i="80"/>
  <c r="DQ789" i="80"/>
  <c r="CF786" i="80"/>
  <c r="CE786" i="80"/>
  <c r="CJ786" i="80"/>
  <c r="CM782" i="80"/>
  <c r="CL782" i="80"/>
  <c r="CQ782" i="80"/>
  <c r="DP777" i="80"/>
  <c r="DO777" i="80"/>
  <c r="DQ777" i="80"/>
  <c r="EH772" i="80"/>
  <c r="EG772" i="80"/>
  <c r="EI772" i="80"/>
  <c r="EI819" i="80"/>
  <c r="EH819" i="80"/>
  <c r="EG819" i="80"/>
  <c r="CF799" i="80"/>
  <c r="CJ799" i="80"/>
  <c r="CE799" i="80"/>
  <c r="EI793" i="80"/>
  <c r="EH793" i="80"/>
  <c r="EG793" i="80"/>
  <c r="CX791" i="80"/>
  <c r="CT791" i="80"/>
  <c r="CS791" i="80"/>
  <c r="EI789" i="80"/>
  <c r="EH789" i="80"/>
  <c r="EG789" i="80"/>
  <c r="EI781" i="80"/>
  <c r="EH781" i="80"/>
  <c r="EG781" i="80"/>
  <c r="CJ779" i="80"/>
  <c r="CF779" i="80"/>
  <c r="CE779" i="80"/>
  <c r="CJ775" i="80"/>
  <c r="CF775" i="80"/>
  <c r="CE775" i="80"/>
  <c r="EG800" i="80"/>
  <c r="EH800" i="80"/>
  <c r="EI800" i="80"/>
  <c r="EG775" i="80"/>
  <c r="EI775" i="80"/>
  <c r="EH775" i="80"/>
  <c r="EG766" i="80"/>
  <c r="EI766" i="80"/>
  <c r="EH766" i="80"/>
  <c r="CJ751" i="80"/>
  <c r="CF751" i="80"/>
  <c r="CE751" i="80"/>
  <c r="EG804" i="80"/>
  <c r="EH804" i="80"/>
  <c r="EI804" i="80"/>
  <c r="CE756" i="80"/>
  <c r="CJ756" i="80"/>
  <c r="CF756" i="80"/>
  <c r="CE748" i="80"/>
  <c r="CJ748" i="80"/>
  <c r="CF748" i="80"/>
  <c r="EG795" i="80"/>
  <c r="EI795" i="80"/>
  <c r="EH795" i="80"/>
  <c r="DQ782" i="80"/>
  <c r="DP782" i="80"/>
  <c r="DO782" i="80"/>
  <c r="EI777" i="80"/>
  <c r="EH777" i="80"/>
  <c r="EG777" i="80"/>
  <c r="CX771" i="80"/>
  <c r="CT771" i="80"/>
  <c r="CS771" i="80"/>
  <c r="DP760" i="80"/>
  <c r="DO760" i="80"/>
  <c r="DQ760" i="80"/>
  <c r="EH755" i="80"/>
  <c r="EG755" i="80"/>
  <c r="EI755" i="80"/>
  <c r="CF753" i="80"/>
  <c r="CE753" i="80"/>
  <c r="CJ753" i="80"/>
  <c r="CM749" i="80"/>
  <c r="CL749" i="80"/>
  <c r="CQ749" i="80"/>
  <c r="DP744" i="80"/>
  <c r="DO744" i="80"/>
  <c r="DQ744" i="80"/>
  <c r="EH739" i="80"/>
  <c r="EG739" i="80"/>
  <c r="EI739" i="80"/>
  <c r="CF737" i="80"/>
  <c r="CE737" i="80"/>
  <c r="CJ737" i="80"/>
  <c r="EI794" i="80"/>
  <c r="EH794" i="80"/>
  <c r="EG794" i="80"/>
  <c r="DQ778" i="80"/>
  <c r="DP778" i="80"/>
  <c r="DO778" i="80"/>
  <c r="EI770" i="80"/>
  <c r="EG770" i="80"/>
  <c r="EH770" i="80"/>
  <c r="CF766" i="80"/>
  <c r="CJ766" i="80"/>
  <c r="CE766" i="80"/>
  <c r="CX758" i="80"/>
  <c r="CT758" i="80"/>
  <c r="CS758" i="80"/>
  <c r="CQ754" i="80"/>
  <c r="CM754" i="80"/>
  <c r="CL754" i="80"/>
  <c r="CQ750" i="80"/>
  <c r="CM750" i="80"/>
  <c r="CL750" i="80"/>
  <c r="CQ746" i="80"/>
  <c r="CM746" i="80"/>
  <c r="CL746" i="80"/>
  <c r="CJ742" i="80"/>
  <c r="CF742" i="80"/>
  <c r="CE742" i="80"/>
  <c r="DQ753" i="80"/>
  <c r="DP753" i="80"/>
  <c r="DO753" i="80"/>
  <c r="EG750" i="80"/>
  <c r="EI750" i="80"/>
  <c r="EH750" i="80"/>
  <c r="EG742" i="80"/>
  <c r="EI742" i="80"/>
  <c r="EH742" i="80"/>
  <c r="CF728" i="80"/>
  <c r="CJ728" i="80"/>
  <c r="CE728" i="80"/>
  <c r="CJ724" i="80"/>
  <c r="CF724" i="80"/>
  <c r="CE724" i="80"/>
  <c r="CJ716" i="80"/>
  <c r="CF716" i="80"/>
  <c r="CE716" i="80"/>
  <c r="CJ708" i="80"/>
  <c r="CF708" i="80"/>
  <c r="CE708" i="80"/>
  <c r="CJ700" i="80"/>
  <c r="CF700" i="80"/>
  <c r="CE700" i="80"/>
  <c r="EG762" i="80"/>
  <c r="EI762" i="80"/>
  <c r="EH762" i="80"/>
  <c r="EG754" i="80"/>
  <c r="EI754" i="80"/>
  <c r="EH754" i="80"/>
  <c r="EH735" i="80"/>
  <c r="EG735" i="80"/>
  <c r="EI735" i="80"/>
  <c r="EH734" i="80"/>
  <c r="EI734" i="80"/>
  <c r="EG734" i="80"/>
  <c r="CT732" i="80"/>
  <c r="CX732" i="80"/>
  <c r="CS732" i="80"/>
  <c r="CE701" i="80"/>
  <c r="CJ701" i="80"/>
  <c r="CF701" i="80"/>
  <c r="EI752" i="80"/>
  <c r="EH752" i="80"/>
  <c r="EG752" i="80"/>
  <c r="DO747" i="80"/>
  <c r="DQ747" i="80"/>
  <c r="DP747" i="80"/>
  <c r="DO739" i="80"/>
  <c r="DQ739" i="80"/>
  <c r="DP739" i="80"/>
  <c r="DP731" i="80"/>
  <c r="DQ731" i="80"/>
  <c r="DO731" i="80"/>
  <c r="CM726" i="80"/>
  <c r="CL726" i="80"/>
  <c r="CQ726" i="80"/>
  <c r="DP721" i="80"/>
  <c r="DO721" i="80"/>
  <c r="DQ721" i="80"/>
  <c r="EH720" i="80"/>
  <c r="EG720" i="80"/>
  <c r="EI720" i="80"/>
  <c r="CF714" i="80"/>
  <c r="CE714" i="80"/>
  <c r="CJ714" i="80"/>
  <c r="CM710" i="80"/>
  <c r="CL710" i="80"/>
  <c r="CQ710" i="80"/>
  <c r="DP705" i="80"/>
  <c r="DO705" i="80"/>
  <c r="DQ705" i="80"/>
  <c r="EH704" i="80"/>
  <c r="EG704" i="80"/>
  <c r="EI704" i="80"/>
  <c r="EI756" i="80"/>
  <c r="EH756" i="80"/>
  <c r="EG756" i="80"/>
  <c r="DQ745" i="80"/>
  <c r="DP745" i="80"/>
  <c r="DO745" i="80"/>
  <c r="EG738" i="80"/>
  <c r="EI738" i="80"/>
  <c r="EH738" i="80"/>
  <c r="DO735" i="80"/>
  <c r="DP735" i="80"/>
  <c r="DQ735" i="80"/>
  <c r="CQ731" i="80"/>
  <c r="CL731" i="80"/>
  <c r="CM731" i="80"/>
  <c r="CF730" i="80"/>
  <c r="CJ730" i="80"/>
  <c r="CE730" i="80"/>
  <c r="CX723" i="80"/>
  <c r="CT723" i="80"/>
  <c r="CS723" i="80"/>
  <c r="CQ719" i="80"/>
  <c r="CM719" i="80"/>
  <c r="CL719" i="80"/>
  <c r="CQ715" i="80"/>
  <c r="CM715" i="80"/>
  <c r="CL715" i="80"/>
  <c r="CQ711" i="80"/>
  <c r="CM711" i="80"/>
  <c r="CL711" i="80"/>
  <c r="CX707" i="80"/>
  <c r="CT707" i="80"/>
  <c r="CS707" i="80"/>
  <c r="CJ703" i="80"/>
  <c r="CF703" i="80"/>
  <c r="CE703" i="80"/>
  <c r="CM695" i="80"/>
  <c r="CQ695" i="80"/>
  <c r="CL695" i="80"/>
  <c r="DO700" i="80"/>
  <c r="DQ700" i="80"/>
  <c r="DP700" i="80"/>
  <c r="CF693" i="80"/>
  <c r="CJ693" i="80"/>
  <c r="CE693" i="80"/>
  <c r="DP690" i="80"/>
  <c r="DQ690" i="80"/>
  <c r="DO690" i="80"/>
  <c r="CJ628" i="80"/>
  <c r="CE628" i="80"/>
  <c r="CF628" i="80"/>
  <c r="CE624" i="80"/>
  <c r="CF624" i="80"/>
  <c r="CJ624" i="80"/>
  <c r="CE620" i="80"/>
  <c r="CJ620" i="80"/>
  <c r="CF620" i="80"/>
  <c r="CE616" i="80"/>
  <c r="CJ616" i="80"/>
  <c r="CF616" i="80"/>
  <c r="DQ722" i="80"/>
  <c r="DP722" i="80"/>
  <c r="DO722" i="80"/>
  <c r="DQ718" i="80"/>
  <c r="DP718" i="80"/>
  <c r="DO718" i="80"/>
  <c r="DQ714" i="80"/>
  <c r="DP714" i="80"/>
  <c r="DO714" i="80"/>
  <c r="DQ710" i="80"/>
  <c r="DP710" i="80"/>
  <c r="DO710" i="80"/>
  <c r="EI701" i="80"/>
  <c r="EH701" i="80"/>
  <c r="EG701" i="80"/>
  <c r="DP692" i="80"/>
  <c r="DQ692" i="80"/>
  <c r="DO692" i="80"/>
  <c r="CE681" i="80"/>
  <c r="CJ681" i="80"/>
  <c r="CF681" i="80"/>
  <c r="CL677" i="80"/>
  <c r="CQ677" i="80"/>
  <c r="CM677" i="80"/>
  <c r="CE665" i="80"/>
  <c r="CJ665" i="80"/>
  <c r="CF665" i="80"/>
  <c r="CL661" i="80"/>
  <c r="CQ661" i="80"/>
  <c r="CM661" i="80"/>
  <c r="CE649" i="80"/>
  <c r="CJ649" i="80"/>
  <c r="CF649" i="80"/>
  <c r="CL645" i="80"/>
  <c r="CQ645" i="80"/>
  <c r="CM645" i="80"/>
  <c r="CL633" i="80"/>
  <c r="CM633" i="80"/>
  <c r="CQ633" i="80"/>
  <c r="CE629" i="80"/>
  <c r="CF629" i="80"/>
  <c r="CJ629" i="80"/>
  <c r="DO720" i="80"/>
  <c r="DQ720" i="80"/>
  <c r="DP720" i="80"/>
  <c r="DO712" i="80"/>
  <c r="DQ712" i="80"/>
  <c r="DP712" i="80"/>
  <c r="CT697" i="80"/>
  <c r="CS697" i="80"/>
  <c r="CX697" i="80"/>
  <c r="DP689" i="80"/>
  <c r="DO689" i="80"/>
  <c r="DQ689" i="80"/>
  <c r="EH684" i="80"/>
  <c r="EG684" i="80"/>
  <c r="EI684" i="80"/>
  <c r="CF682" i="80"/>
  <c r="CE682" i="80"/>
  <c r="CJ682" i="80"/>
  <c r="CM678" i="80"/>
  <c r="CL678" i="80"/>
  <c r="CQ678" i="80"/>
  <c r="DP673" i="80"/>
  <c r="DO673" i="80"/>
  <c r="DQ673" i="80"/>
  <c r="EH668" i="80"/>
  <c r="EG668" i="80"/>
  <c r="EI668" i="80"/>
  <c r="CF666" i="80"/>
  <c r="CE666" i="80"/>
  <c r="CJ666" i="80"/>
  <c r="CM662" i="80"/>
  <c r="CL662" i="80"/>
  <c r="CQ662" i="80"/>
  <c r="DP657" i="80"/>
  <c r="DO657" i="80"/>
  <c r="DQ657" i="80"/>
  <c r="EH652" i="80"/>
  <c r="EG652" i="80"/>
  <c r="EI652" i="80"/>
  <c r="CF650" i="80"/>
  <c r="CE650" i="80"/>
  <c r="CJ650" i="80"/>
  <c r="CM646" i="80"/>
  <c r="CL646" i="80"/>
  <c r="CQ646" i="80"/>
  <c r="DP641" i="80"/>
  <c r="DO641" i="80"/>
  <c r="DQ641" i="80"/>
  <c r="EH636" i="80"/>
  <c r="EG636" i="80"/>
  <c r="EI636" i="80"/>
  <c r="EI717" i="80"/>
  <c r="EH717" i="80"/>
  <c r="EG717" i="80"/>
  <c r="DQ702" i="80"/>
  <c r="DP702" i="80"/>
  <c r="DO702" i="80"/>
  <c r="CF699" i="80"/>
  <c r="CJ699" i="80"/>
  <c r="CE699" i="80"/>
  <c r="CF691" i="80"/>
  <c r="CE691" i="80"/>
  <c r="CJ691" i="80"/>
  <c r="CX683" i="80"/>
  <c r="CT683" i="80"/>
  <c r="CS683" i="80"/>
  <c r="CX679" i="80"/>
  <c r="CT679" i="80"/>
  <c r="CS679" i="80"/>
  <c r="EI677" i="80"/>
  <c r="EH677" i="80"/>
  <c r="EG677" i="80"/>
  <c r="EI673" i="80"/>
  <c r="EH673" i="80"/>
  <c r="EG673" i="80"/>
  <c r="CX671" i="80"/>
  <c r="CT671" i="80"/>
  <c r="CS671" i="80"/>
  <c r="CX667" i="80"/>
  <c r="CT667" i="80"/>
  <c r="CS667" i="80"/>
  <c r="CX659" i="80"/>
  <c r="CT659" i="80"/>
  <c r="CS659" i="80"/>
  <c r="CJ655" i="80"/>
  <c r="CF655" i="80"/>
  <c r="CE655" i="80"/>
  <c r="CJ651" i="80"/>
  <c r="CF651" i="80"/>
  <c r="CE651" i="80"/>
  <c r="EI645" i="80"/>
  <c r="EH645" i="80"/>
  <c r="EG645" i="80"/>
  <c r="CX635" i="80"/>
  <c r="CT635" i="80"/>
  <c r="CS635" i="80"/>
  <c r="EI625" i="80"/>
  <c r="EG625" i="80"/>
  <c r="EH625" i="80"/>
  <c r="EI613" i="80"/>
  <c r="EH613" i="80"/>
  <c r="EG613" i="80"/>
  <c r="DQ670" i="80"/>
  <c r="DP670" i="80"/>
  <c r="DO670" i="80"/>
  <c r="EI641" i="80"/>
  <c r="EH641" i="80"/>
  <c r="EG641" i="80"/>
  <c r="CT626" i="80"/>
  <c r="CX626" i="80"/>
  <c r="CS626" i="80"/>
  <c r="CF622" i="80"/>
  <c r="CJ622" i="80"/>
  <c r="CE622" i="80"/>
  <c r="CX619" i="80"/>
  <c r="CT619" i="80"/>
  <c r="CS619" i="80"/>
  <c r="EI617" i="80"/>
  <c r="EH617" i="80"/>
  <c r="EG617" i="80"/>
  <c r="DO616" i="80"/>
  <c r="DP616" i="80"/>
  <c r="DQ616" i="80"/>
  <c r="CJ534" i="80"/>
  <c r="CE534" i="80"/>
  <c r="CF534" i="80"/>
  <c r="DQ671" i="80"/>
  <c r="DP671" i="80"/>
  <c r="DO671" i="80"/>
  <c r="DQ647" i="80"/>
  <c r="DP647" i="80"/>
  <c r="DO647" i="80"/>
  <c r="DQ642" i="80"/>
  <c r="DP642" i="80"/>
  <c r="DO642" i="80"/>
  <c r="CE625" i="80"/>
  <c r="CF625" i="80"/>
  <c r="CJ625" i="80"/>
  <c r="DQ622" i="80"/>
  <c r="DP622" i="80"/>
  <c r="DO622" i="80"/>
  <c r="CE611" i="80"/>
  <c r="CJ611" i="80"/>
  <c r="CF611" i="80"/>
  <c r="CL599" i="80"/>
  <c r="CQ599" i="80"/>
  <c r="CM599" i="80"/>
  <c r="CE595" i="80"/>
  <c r="CJ595" i="80"/>
  <c r="CF595" i="80"/>
  <c r="CL587" i="80"/>
  <c r="CQ587" i="80"/>
  <c r="CM587" i="80"/>
  <c r="CE583" i="80"/>
  <c r="CJ583" i="80"/>
  <c r="CF583" i="80"/>
  <c r="CL571" i="80"/>
  <c r="CQ571" i="80"/>
  <c r="CM571" i="80"/>
  <c r="CE567" i="80"/>
  <c r="CJ567" i="80"/>
  <c r="CF567" i="80"/>
  <c r="CL555" i="80"/>
  <c r="CQ555" i="80"/>
  <c r="CM555" i="80"/>
  <c r="CE551" i="80"/>
  <c r="CJ551" i="80"/>
  <c r="CF551" i="80"/>
  <c r="CL539" i="80"/>
  <c r="CQ539" i="80"/>
  <c r="CM539" i="80"/>
  <c r="DQ686" i="80"/>
  <c r="DP686" i="80"/>
  <c r="DO686" i="80"/>
  <c r="EG675" i="80"/>
  <c r="EI675" i="80"/>
  <c r="EH675" i="80"/>
  <c r="DO668" i="80"/>
  <c r="DQ668" i="80"/>
  <c r="DP668" i="80"/>
  <c r="DQ666" i="80"/>
  <c r="DP666" i="80"/>
  <c r="DO666" i="80"/>
  <c r="DO660" i="80"/>
  <c r="DQ660" i="80"/>
  <c r="DP660" i="80"/>
  <c r="EG639" i="80"/>
  <c r="EI639" i="80"/>
  <c r="EH639" i="80"/>
  <c r="EG626" i="80"/>
  <c r="EI626" i="80"/>
  <c r="EH626" i="80"/>
  <c r="DO623" i="80"/>
  <c r="DQ623" i="80"/>
  <c r="DP623" i="80"/>
  <c r="DQ614" i="80"/>
  <c r="DP614" i="80"/>
  <c r="DO614" i="80"/>
  <c r="CE613" i="80"/>
  <c r="CF613" i="80"/>
  <c r="CJ613" i="80"/>
  <c r="CF612" i="80"/>
  <c r="CE612" i="80"/>
  <c r="CJ612" i="80"/>
  <c r="EH606" i="80"/>
  <c r="EG606" i="80"/>
  <c r="EI606" i="80"/>
  <c r="CF604" i="80"/>
  <c r="CE604" i="80"/>
  <c r="CJ604" i="80"/>
  <c r="DP599" i="80"/>
  <c r="DO599" i="80"/>
  <c r="DQ599" i="80"/>
  <c r="EH594" i="80"/>
  <c r="EG594" i="80"/>
  <c r="EI594" i="80"/>
  <c r="CF592" i="80"/>
  <c r="CE592" i="80"/>
  <c r="CJ592" i="80"/>
  <c r="CM588" i="80"/>
  <c r="CL588" i="80"/>
  <c r="CQ588" i="80"/>
  <c r="DP587" i="80"/>
  <c r="DO587" i="80"/>
  <c r="DQ587" i="80"/>
  <c r="CM580" i="80"/>
  <c r="CL580" i="80"/>
  <c r="CQ580" i="80"/>
  <c r="DP579" i="80"/>
  <c r="DO579" i="80"/>
  <c r="DQ579" i="80"/>
  <c r="CM572" i="80"/>
  <c r="CL572" i="80"/>
  <c r="CQ572" i="80"/>
  <c r="DP571" i="80"/>
  <c r="DO571" i="80"/>
  <c r="DQ571" i="80"/>
  <c r="CM564" i="80"/>
  <c r="CL564" i="80"/>
  <c r="CQ564" i="80"/>
  <c r="DP563" i="80"/>
  <c r="DO563" i="80"/>
  <c r="DQ563" i="80"/>
  <c r="CM556" i="80"/>
  <c r="CL556" i="80"/>
  <c r="CQ556" i="80"/>
  <c r="DP555" i="80"/>
  <c r="DO555" i="80"/>
  <c r="DQ555" i="80"/>
  <c r="CM548" i="80"/>
  <c r="CL548" i="80"/>
  <c r="CQ548" i="80"/>
  <c r="DP547" i="80"/>
  <c r="DO547" i="80"/>
  <c r="DQ547" i="80"/>
  <c r="CM540" i="80"/>
  <c r="CL540" i="80"/>
  <c r="CQ540" i="80"/>
  <c r="DP539" i="80"/>
  <c r="DO539" i="80"/>
  <c r="DQ539" i="80"/>
  <c r="EI669" i="80"/>
  <c r="EH669" i="80"/>
  <c r="EG669" i="80"/>
  <c r="DQ654" i="80"/>
  <c r="DP654" i="80"/>
  <c r="DO654" i="80"/>
  <c r="DQ634" i="80"/>
  <c r="DP634" i="80"/>
  <c r="DO634" i="80"/>
  <c r="CF634" i="80"/>
  <c r="CE634" i="80"/>
  <c r="CJ634" i="80"/>
  <c r="CJ627" i="80"/>
  <c r="CF627" i="80"/>
  <c r="CE627" i="80"/>
  <c r="DQ608" i="80"/>
  <c r="DP608" i="80"/>
  <c r="DO608" i="80"/>
  <c r="EI607" i="80"/>
  <c r="EH607" i="80"/>
  <c r="EG607" i="80"/>
  <c r="CX605" i="80"/>
  <c r="CT605" i="80"/>
  <c r="CS605" i="80"/>
  <c r="CQ601" i="80"/>
  <c r="CM601" i="80"/>
  <c r="CL601" i="80"/>
  <c r="DQ596" i="80"/>
  <c r="DP596" i="80"/>
  <c r="DO596" i="80"/>
  <c r="CJ593" i="80"/>
  <c r="CF593" i="80"/>
  <c r="CE593" i="80"/>
  <c r="CJ589" i="80"/>
  <c r="CF589" i="80"/>
  <c r="CE589" i="80"/>
  <c r="DQ584" i="80"/>
  <c r="DP584" i="80"/>
  <c r="DO584" i="80"/>
  <c r="EI583" i="80"/>
  <c r="EH583" i="80"/>
  <c r="EG583" i="80"/>
  <c r="CX581" i="80"/>
  <c r="CT581" i="80"/>
  <c r="CS581" i="80"/>
  <c r="CQ577" i="80"/>
  <c r="CM577" i="80"/>
  <c r="CL577" i="80"/>
  <c r="CJ573" i="80"/>
  <c r="CF573" i="80"/>
  <c r="CE573" i="80"/>
  <c r="DQ568" i="80"/>
  <c r="DP568" i="80"/>
  <c r="DO568" i="80"/>
  <c r="EI567" i="80"/>
  <c r="EH567" i="80"/>
  <c r="EG567" i="80"/>
  <c r="CX565" i="80"/>
  <c r="CT565" i="80"/>
  <c r="CS565" i="80"/>
  <c r="CQ561" i="80"/>
  <c r="CM561" i="80"/>
  <c r="CL561" i="80"/>
  <c r="CJ557" i="80"/>
  <c r="CF557" i="80"/>
  <c r="CE557" i="80"/>
  <c r="DQ552" i="80"/>
  <c r="DP552" i="80"/>
  <c r="DO552" i="80"/>
  <c r="EI551" i="80"/>
  <c r="EH551" i="80"/>
  <c r="EG551" i="80"/>
  <c r="CX549" i="80"/>
  <c r="CT549" i="80"/>
  <c r="CS549" i="80"/>
  <c r="CQ545" i="80"/>
  <c r="CM545" i="80"/>
  <c r="CL545" i="80"/>
  <c r="CJ541" i="80"/>
  <c r="CF541" i="80"/>
  <c r="CE541" i="80"/>
  <c r="CQ537" i="80"/>
  <c r="CM537" i="80"/>
  <c r="CL537" i="80"/>
  <c r="CQ533" i="80"/>
  <c r="CM533" i="80"/>
  <c r="CL533" i="80"/>
  <c r="EI612" i="80"/>
  <c r="EH612" i="80"/>
  <c r="EG612" i="80"/>
  <c r="DO578" i="80"/>
  <c r="DQ578" i="80"/>
  <c r="DP578" i="80"/>
  <c r="DQ573" i="80"/>
  <c r="DP573" i="80"/>
  <c r="DO573" i="80"/>
  <c r="DO546" i="80"/>
  <c r="DQ546" i="80"/>
  <c r="DP546" i="80"/>
  <c r="DQ541" i="80"/>
  <c r="DP541" i="80"/>
  <c r="DO541" i="80"/>
  <c r="CM528" i="80"/>
  <c r="CQ528" i="80"/>
  <c r="CL528" i="80"/>
  <c r="CJ517" i="80"/>
  <c r="CF517" i="80"/>
  <c r="CE517" i="80"/>
  <c r="CJ501" i="80"/>
  <c r="CF501" i="80"/>
  <c r="CE501" i="80"/>
  <c r="CJ485" i="80"/>
  <c r="CF485" i="80"/>
  <c r="CE485" i="80"/>
  <c r="CJ469" i="80"/>
  <c r="CF469" i="80"/>
  <c r="CE469" i="80"/>
  <c r="EG619" i="80"/>
  <c r="EH619" i="80"/>
  <c r="EI619" i="80"/>
  <c r="EG565" i="80"/>
  <c r="EI565" i="80"/>
  <c r="EH565" i="80"/>
  <c r="EI560" i="80"/>
  <c r="EH560" i="80"/>
  <c r="EG560" i="80"/>
  <c r="EG533" i="80"/>
  <c r="EH533" i="80"/>
  <c r="EI533" i="80"/>
  <c r="CJ533" i="80"/>
  <c r="CF533" i="80"/>
  <c r="CE533" i="80"/>
  <c r="CE506" i="80"/>
  <c r="CJ506" i="80"/>
  <c r="CF506" i="80"/>
  <c r="CE498" i="80"/>
  <c r="CJ498" i="80"/>
  <c r="CF498" i="80"/>
  <c r="CE482" i="80"/>
  <c r="CJ482" i="80"/>
  <c r="CF482" i="80"/>
  <c r="CE462" i="80"/>
  <c r="CF462" i="80"/>
  <c r="CJ462" i="80"/>
  <c r="EG605" i="80"/>
  <c r="EI605" i="80"/>
  <c r="EH605" i="80"/>
  <c r="EI600" i="80"/>
  <c r="EH600" i="80"/>
  <c r="EG600" i="80"/>
  <c r="DQ597" i="80"/>
  <c r="DP597" i="80"/>
  <c r="DO597" i="80"/>
  <c r="DO574" i="80"/>
  <c r="DQ574" i="80"/>
  <c r="DP574" i="80"/>
  <c r="DQ569" i="80"/>
  <c r="DP569" i="80"/>
  <c r="DO569" i="80"/>
  <c r="DO542" i="80"/>
  <c r="DQ542" i="80"/>
  <c r="DP542" i="80"/>
  <c r="EI532" i="80"/>
  <c r="EG532" i="80"/>
  <c r="EH532" i="80"/>
  <c r="CX530" i="80"/>
  <c r="CT530" i="80"/>
  <c r="CS530" i="80"/>
  <c r="CM523" i="80"/>
  <c r="CL523" i="80"/>
  <c r="CQ523" i="80"/>
  <c r="EH517" i="80"/>
  <c r="EG517" i="80"/>
  <c r="EI517" i="80"/>
  <c r="CF515" i="80"/>
  <c r="CE515" i="80"/>
  <c r="CJ515" i="80"/>
  <c r="CM511" i="80"/>
  <c r="CL511" i="80"/>
  <c r="CQ511" i="80"/>
  <c r="DP506" i="80"/>
  <c r="DO506" i="80"/>
  <c r="DQ506" i="80"/>
  <c r="CM499" i="80"/>
  <c r="CL499" i="80"/>
  <c r="CQ499" i="80"/>
  <c r="DP494" i="80"/>
  <c r="DO494" i="80"/>
  <c r="DQ494" i="80"/>
  <c r="EH489" i="80"/>
  <c r="EG489" i="80"/>
  <c r="EI489" i="80"/>
  <c r="CF487" i="80"/>
  <c r="CE487" i="80"/>
  <c r="CJ487" i="80"/>
  <c r="CM483" i="80"/>
  <c r="CL483" i="80"/>
  <c r="CQ483" i="80"/>
  <c r="DP478" i="80"/>
  <c r="DO478" i="80"/>
  <c r="DQ478" i="80"/>
  <c r="EH473" i="80"/>
  <c r="EG473" i="80"/>
  <c r="EI473" i="80"/>
  <c r="CF471" i="80"/>
  <c r="CE471" i="80"/>
  <c r="CJ471" i="80"/>
  <c r="CM467" i="80"/>
  <c r="CL467" i="80"/>
  <c r="CQ467" i="80"/>
  <c r="DO606" i="80"/>
  <c r="DQ606" i="80"/>
  <c r="DP606" i="80"/>
  <c r="DQ601" i="80"/>
  <c r="DP601" i="80"/>
  <c r="DO601" i="80"/>
  <c r="DQ593" i="80"/>
  <c r="DP593" i="80"/>
  <c r="DO593" i="80"/>
  <c r="EG569" i="80"/>
  <c r="EI569" i="80"/>
  <c r="EH569" i="80"/>
  <c r="EI564" i="80"/>
  <c r="EH564" i="80"/>
  <c r="EG564" i="80"/>
  <c r="EG529" i="80"/>
  <c r="EI529" i="80"/>
  <c r="EH529" i="80"/>
  <c r="CJ529" i="80"/>
  <c r="CF529" i="80"/>
  <c r="CE529" i="80"/>
  <c r="CX524" i="80"/>
  <c r="CT524" i="80"/>
  <c r="CS524" i="80"/>
  <c r="CX516" i="80"/>
  <c r="CT516" i="80"/>
  <c r="CS516" i="80"/>
  <c r="CQ512" i="80"/>
  <c r="CM512" i="80"/>
  <c r="CL512" i="80"/>
  <c r="CJ508" i="80"/>
  <c r="CF508" i="80"/>
  <c r="CE508" i="80"/>
  <c r="CX504" i="80"/>
  <c r="CT504" i="80"/>
  <c r="CS504" i="80"/>
  <c r="CJ496" i="80"/>
  <c r="CF496" i="80"/>
  <c r="CE496" i="80"/>
  <c r="CQ488" i="80"/>
  <c r="CM488" i="80"/>
  <c r="CL488" i="80"/>
  <c r="CJ484" i="80"/>
  <c r="CF484" i="80"/>
  <c r="CE484" i="80"/>
  <c r="CQ480" i="80"/>
  <c r="CM480" i="80"/>
  <c r="CL480" i="80"/>
  <c r="CJ476" i="80"/>
  <c r="CF476" i="80"/>
  <c r="CE476" i="80"/>
  <c r="CJ464" i="80"/>
  <c r="CF464" i="80"/>
  <c r="CE464" i="80"/>
  <c r="CQ460" i="80"/>
  <c r="CM460" i="80"/>
  <c r="CL460" i="80"/>
  <c r="DO525" i="80"/>
  <c r="DQ525" i="80"/>
  <c r="DP525" i="80"/>
  <c r="EI518" i="80"/>
  <c r="EH518" i="80"/>
  <c r="EG518" i="80"/>
  <c r="EG516" i="80"/>
  <c r="EI516" i="80"/>
  <c r="EH516" i="80"/>
  <c r="EI510" i="80"/>
  <c r="EH510" i="80"/>
  <c r="EG510" i="80"/>
  <c r="DQ503" i="80"/>
  <c r="DP503" i="80"/>
  <c r="DO503" i="80"/>
  <c r="EI486" i="80"/>
  <c r="EH486" i="80"/>
  <c r="EG486" i="80"/>
  <c r="DQ475" i="80"/>
  <c r="DP475" i="80"/>
  <c r="DO475" i="80"/>
  <c r="DQ456" i="80"/>
  <c r="DO456" i="80"/>
  <c r="DP456" i="80"/>
  <c r="CF456" i="80"/>
  <c r="CJ456" i="80"/>
  <c r="CE456" i="80"/>
  <c r="DQ519" i="80"/>
  <c r="DP519" i="80"/>
  <c r="DO519" i="80"/>
  <c r="EI502" i="80"/>
  <c r="EH502" i="80"/>
  <c r="EG502" i="80"/>
  <c r="DO497" i="80"/>
  <c r="DQ497" i="80"/>
  <c r="DP497" i="80"/>
  <c r="DQ487" i="80"/>
  <c r="DP487" i="80"/>
  <c r="DO487" i="80"/>
  <c r="DO477" i="80"/>
  <c r="DQ477" i="80"/>
  <c r="DP477" i="80"/>
  <c r="CJ460" i="80"/>
  <c r="CF460" i="80"/>
  <c r="CE460" i="80"/>
  <c r="EI459" i="80"/>
  <c r="EG459" i="80"/>
  <c r="EH459" i="80"/>
  <c r="CQ457" i="80"/>
  <c r="CL457" i="80"/>
  <c r="CM457" i="80"/>
  <c r="CT454" i="80"/>
  <c r="CX454" i="80"/>
  <c r="CS454" i="80"/>
  <c r="CL448" i="80"/>
  <c r="CQ448" i="80"/>
  <c r="CM448" i="80"/>
  <c r="CL444" i="80"/>
  <c r="CQ444" i="80"/>
  <c r="CM444" i="80"/>
  <c r="CE432" i="80"/>
  <c r="CJ432" i="80"/>
  <c r="CF432" i="80"/>
  <c r="CL428" i="80"/>
  <c r="CQ428" i="80"/>
  <c r="CM428" i="80"/>
  <c r="CE424" i="80"/>
  <c r="CJ424" i="80"/>
  <c r="CF424" i="80"/>
  <c r="CE420" i="80"/>
  <c r="CJ420" i="80"/>
  <c r="CF420" i="80"/>
  <c r="CE416" i="80"/>
  <c r="CJ416" i="80"/>
  <c r="CF416" i="80"/>
  <c r="CE412" i="80"/>
  <c r="CJ412" i="80"/>
  <c r="CF412" i="80"/>
  <c r="EG508" i="80"/>
  <c r="EI508" i="80"/>
  <c r="EH508" i="80"/>
  <c r="DO493" i="80"/>
  <c r="DQ493" i="80"/>
  <c r="DP493" i="80"/>
  <c r="EI490" i="80"/>
  <c r="EH490" i="80"/>
  <c r="EG490" i="80"/>
  <c r="EG488" i="80"/>
  <c r="EI488" i="80"/>
  <c r="EH488" i="80"/>
  <c r="DQ471" i="80"/>
  <c r="DP471" i="80"/>
  <c r="DO471" i="80"/>
  <c r="DP462" i="80"/>
  <c r="DO462" i="80"/>
  <c r="DQ462" i="80"/>
  <c r="EH454" i="80"/>
  <c r="EI454" i="80"/>
  <c r="EG454" i="80"/>
  <c r="CE451" i="80"/>
  <c r="CJ451" i="80"/>
  <c r="CF451" i="80"/>
  <c r="CF445" i="80"/>
  <c r="CE445" i="80"/>
  <c r="CJ445" i="80"/>
  <c r="CF441" i="80"/>
  <c r="CE441" i="80"/>
  <c r="CJ441" i="80"/>
  <c r="CF437" i="80"/>
  <c r="CE437" i="80"/>
  <c r="CJ437" i="80"/>
  <c r="CF433" i="80"/>
  <c r="CE433" i="80"/>
  <c r="CJ433" i="80"/>
  <c r="CM429" i="80"/>
  <c r="CL429" i="80"/>
  <c r="CQ429" i="80"/>
  <c r="CF425" i="80"/>
  <c r="CE425" i="80"/>
  <c r="CJ425" i="80"/>
  <c r="CT417" i="80"/>
  <c r="CS417" i="80"/>
  <c r="CX417" i="80"/>
  <c r="CF413" i="80"/>
  <c r="CE413" i="80"/>
  <c r="CJ413" i="80"/>
  <c r="DQ515" i="80"/>
  <c r="DP515" i="80"/>
  <c r="DO515" i="80"/>
  <c r="EG500" i="80"/>
  <c r="EI500" i="80"/>
  <c r="EH500" i="80"/>
  <c r="EG480" i="80"/>
  <c r="EI480" i="80"/>
  <c r="EH480" i="80"/>
  <c r="EI474" i="80"/>
  <c r="EH474" i="80"/>
  <c r="EG474" i="80"/>
  <c r="EG472" i="80"/>
  <c r="EI472" i="80"/>
  <c r="EH472" i="80"/>
  <c r="DQ463" i="80"/>
  <c r="DP463" i="80"/>
  <c r="DO463" i="80"/>
  <c r="CF458" i="80"/>
  <c r="CJ458" i="80"/>
  <c r="CE458" i="80"/>
  <c r="EH452" i="80"/>
  <c r="EG452" i="80"/>
  <c r="EI452" i="80"/>
  <c r="DP451" i="80"/>
  <c r="DO451" i="80"/>
  <c r="DQ451" i="80"/>
  <c r="CQ450" i="80"/>
  <c r="CM450" i="80"/>
  <c r="CL450" i="80"/>
  <c r="EI448" i="80"/>
  <c r="EH448" i="80"/>
  <c r="EG448" i="80"/>
  <c r="CQ446" i="80"/>
  <c r="CM446" i="80"/>
  <c r="CL446" i="80"/>
  <c r="EI440" i="80"/>
  <c r="EH440" i="80"/>
  <c r="EG440" i="80"/>
  <c r="CQ438" i="80"/>
  <c r="CM438" i="80"/>
  <c r="CL438" i="80"/>
  <c r="EI432" i="80"/>
  <c r="EH432" i="80"/>
  <c r="EG432" i="80"/>
  <c r="CJ430" i="80"/>
  <c r="CF430" i="80"/>
  <c r="CE430" i="80"/>
  <c r="CQ426" i="80"/>
  <c r="CM426" i="80"/>
  <c r="CL426" i="80"/>
  <c r="DQ421" i="80"/>
  <c r="DP421" i="80"/>
  <c r="DO421" i="80"/>
  <c r="EI416" i="80"/>
  <c r="EH416" i="80"/>
  <c r="EG416" i="80"/>
  <c r="CJ414" i="80"/>
  <c r="CF414" i="80"/>
  <c r="CE414" i="80"/>
  <c r="DQ450" i="80"/>
  <c r="DP450" i="80"/>
  <c r="DO450" i="80"/>
  <c r="EI449" i="80"/>
  <c r="EH449" i="80"/>
  <c r="EG449" i="80"/>
  <c r="EH419" i="80"/>
  <c r="EG419" i="80"/>
  <c r="EI419" i="80"/>
  <c r="CQ410" i="80"/>
  <c r="CL410" i="80"/>
  <c r="CM410" i="80"/>
  <c r="CJ395" i="80"/>
  <c r="CF395" i="80"/>
  <c r="CE395" i="80"/>
  <c r="CJ391" i="80"/>
  <c r="CF391" i="80"/>
  <c r="CE391" i="80"/>
  <c r="CJ387" i="80"/>
  <c r="CF387" i="80"/>
  <c r="CE387" i="80"/>
  <c r="EH439" i="80"/>
  <c r="EG439" i="80"/>
  <c r="EI439" i="80"/>
  <c r="CL408" i="80"/>
  <c r="CQ408" i="80"/>
  <c r="CM408" i="80"/>
  <c r="DO403" i="80"/>
  <c r="DQ403" i="80"/>
  <c r="DP403" i="80"/>
  <c r="EG398" i="80"/>
  <c r="EI398" i="80"/>
  <c r="EH398" i="80"/>
  <c r="CE396" i="80"/>
  <c r="CJ396" i="80"/>
  <c r="CF396" i="80"/>
  <c r="CL392" i="80"/>
  <c r="CQ392" i="80"/>
  <c r="CM392" i="80"/>
  <c r="DO387" i="80"/>
  <c r="DQ387" i="80"/>
  <c r="DP387" i="80"/>
  <c r="EG382" i="80"/>
  <c r="EI382" i="80"/>
  <c r="EH382" i="80"/>
  <c r="CE380" i="80"/>
  <c r="CJ380" i="80"/>
  <c r="CF380" i="80"/>
  <c r="DO375" i="80"/>
  <c r="DQ375" i="80"/>
  <c r="DP375" i="80"/>
  <c r="CL372" i="80"/>
  <c r="CQ372" i="80"/>
  <c r="CM372" i="80"/>
  <c r="DO367" i="80"/>
  <c r="DQ367" i="80"/>
  <c r="DP367" i="80"/>
  <c r="EG366" i="80"/>
  <c r="EI366" i="80"/>
  <c r="EH366" i="80"/>
  <c r="CE364" i="80"/>
  <c r="CJ364" i="80"/>
  <c r="CF364" i="80"/>
  <c r="EG358" i="80"/>
  <c r="EI358" i="80"/>
  <c r="EH358" i="80"/>
  <c r="CE356" i="80"/>
  <c r="CJ356" i="80"/>
  <c r="CF356" i="80"/>
  <c r="DO351" i="80"/>
  <c r="DQ351" i="80"/>
  <c r="DP351" i="80"/>
  <c r="EG350" i="80"/>
  <c r="EI350" i="80"/>
  <c r="EH350" i="80"/>
  <c r="EG450" i="80"/>
  <c r="EI450" i="80"/>
  <c r="EH450" i="80"/>
  <c r="EG446" i="80"/>
  <c r="EI446" i="80"/>
  <c r="EH446" i="80"/>
  <c r="DQ442" i="80"/>
  <c r="DP442" i="80"/>
  <c r="DO442" i="80"/>
  <c r="DQ426" i="80"/>
  <c r="DP426" i="80"/>
  <c r="DO426" i="80"/>
  <c r="EI421" i="80"/>
  <c r="EH421" i="80"/>
  <c r="EG421" i="80"/>
  <c r="EI417" i="80"/>
  <c r="EH417" i="80"/>
  <c r="EG417" i="80"/>
  <c r="EI413" i="80"/>
  <c r="EH413" i="80"/>
  <c r="EG413" i="80"/>
  <c r="CJ411" i="80"/>
  <c r="CF411" i="80"/>
  <c r="CE411" i="80"/>
  <c r="CM409" i="80"/>
  <c r="CQ409" i="80"/>
  <c r="CL409" i="80"/>
  <c r="CT405" i="80"/>
  <c r="CS405" i="80"/>
  <c r="CX405" i="80"/>
  <c r="CF397" i="80"/>
  <c r="CE397" i="80"/>
  <c r="CJ397" i="80"/>
  <c r="CF393" i="80"/>
  <c r="CE393" i="80"/>
  <c r="CJ393" i="80"/>
  <c r="CM389" i="80"/>
  <c r="CL389" i="80"/>
  <c r="CQ389" i="80"/>
  <c r="CM381" i="80"/>
  <c r="CL381" i="80"/>
  <c r="CQ381" i="80"/>
  <c r="CM373" i="80"/>
  <c r="CL373" i="80"/>
  <c r="CQ373" i="80"/>
  <c r="CT369" i="80"/>
  <c r="CS369" i="80"/>
  <c r="CX369" i="80"/>
  <c r="CF365" i="80"/>
  <c r="CE365" i="80"/>
  <c r="CJ365" i="80"/>
  <c r="CF361" i="80"/>
  <c r="CE361" i="80"/>
  <c r="CJ361" i="80"/>
  <c r="CM357" i="80"/>
  <c r="CL357" i="80"/>
  <c r="CQ357" i="80"/>
  <c r="CM349" i="80"/>
  <c r="CL349" i="80"/>
  <c r="CQ349" i="80"/>
  <c r="CT345" i="80"/>
  <c r="CS345" i="80"/>
  <c r="CX345" i="80"/>
  <c r="CM333" i="80"/>
  <c r="CQ333" i="80"/>
  <c r="CL333" i="80"/>
  <c r="DP440" i="80"/>
  <c r="DO440" i="80"/>
  <c r="DQ440" i="80"/>
  <c r="DO435" i="80"/>
  <c r="DQ435" i="80"/>
  <c r="DP435" i="80"/>
  <c r="DP428" i="80"/>
  <c r="DO428" i="80"/>
  <c r="DQ428" i="80"/>
  <c r="DQ422" i="80"/>
  <c r="DP422" i="80"/>
  <c r="DO422" i="80"/>
  <c r="CJ406" i="80"/>
  <c r="CF406" i="80"/>
  <c r="CE406" i="80"/>
  <c r="CQ402" i="80"/>
  <c r="CM402" i="80"/>
  <c r="CL402" i="80"/>
  <c r="DQ397" i="80"/>
  <c r="DP397" i="80"/>
  <c r="DO397" i="80"/>
  <c r="EI396" i="80"/>
  <c r="EH396" i="80"/>
  <c r="EG396" i="80"/>
  <c r="CJ390" i="80"/>
  <c r="CF390" i="80"/>
  <c r="CE390" i="80"/>
  <c r="CQ386" i="80"/>
  <c r="CM386" i="80"/>
  <c r="CL386" i="80"/>
  <c r="DQ381" i="80"/>
  <c r="DP381" i="80"/>
  <c r="DO381" i="80"/>
  <c r="EI380" i="80"/>
  <c r="EH380" i="80"/>
  <c r="EG380" i="80"/>
  <c r="CJ374" i="80"/>
  <c r="CF374" i="80"/>
  <c r="CE374" i="80"/>
  <c r="CQ370" i="80"/>
  <c r="CM370" i="80"/>
  <c r="CL370" i="80"/>
  <c r="DQ365" i="80"/>
  <c r="DP365" i="80"/>
  <c r="DO365" i="80"/>
  <c r="EI364" i="80"/>
  <c r="EH364" i="80"/>
  <c r="EG364" i="80"/>
  <c r="CJ358" i="80"/>
  <c r="CF358" i="80"/>
  <c r="CE358" i="80"/>
  <c r="CQ354" i="80"/>
  <c r="CM354" i="80"/>
  <c r="CL354" i="80"/>
  <c r="DQ349" i="80"/>
  <c r="DP349" i="80"/>
  <c r="DO349" i="80"/>
  <c r="EI348" i="80"/>
  <c r="EH348" i="80"/>
  <c r="EG348" i="80"/>
  <c r="CQ346" i="80"/>
  <c r="CM346" i="80"/>
  <c r="CL346" i="80"/>
  <c r="EI393" i="80"/>
  <c r="EH393" i="80"/>
  <c r="EG393" i="80"/>
  <c r="DP376" i="80"/>
  <c r="DO376" i="80"/>
  <c r="DQ376" i="80"/>
  <c r="DP368" i="80"/>
  <c r="DO368" i="80"/>
  <c r="DQ368" i="80"/>
  <c r="DQ354" i="80"/>
  <c r="DP354" i="80"/>
  <c r="DO354" i="80"/>
  <c r="DP338" i="80"/>
  <c r="DQ338" i="80"/>
  <c r="DO338" i="80"/>
  <c r="CT337" i="80"/>
  <c r="CX337" i="80"/>
  <c r="CS337" i="80"/>
  <c r="EH333" i="80"/>
  <c r="EI333" i="80"/>
  <c r="EG333" i="80"/>
  <c r="CJ302" i="80"/>
  <c r="CF302" i="80"/>
  <c r="CE302" i="80"/>
  <c r="CJ298" i="80"/>
  <c r="CF298" i="80"/>
  <c r="CE298" i="80"/>
  <c r="CJ294" i="80"/>
  <c r="CF294" i="80"/>
  <c r="CE294" i="80"/>
  <c r="CJ290" i="80"/>
  <c r="CF290" i="80"/>
  <c r="CE290" i="80"/>
  <c r="CJ286" i="80"/>
  <c r="CF286" i="80"/>
  <c r="CE286" i="80"/>
  <c r="CJ282" i="80"/>
  <c r="CF282" i="80"/>
  <c r="CE282" i="80"/>
  <c r="CJ278" i="80"/>
  <c r="CF278" i="80"/>
  <c r="CE278" i="80"/>
  <c r="CJ242" i="80"/>
  <c r="CF242" i="80"/>
  <c r="CE242" i="80"/>
  <c r="CJ238" i="80"/>
  <c r="CF238" i="80"/>
  <c r="CE238" i="80"/>
  <c r="CJ234" i="80"/>
  <c r="CF234" i="80"/>
  <c r="CE234" i="80"/>
  <c r="EI401" i="80"/>
  <c r="EH401" i="80"/>
  <c r="EG401" i="80"/>
  <c r="EI373" i="80"/>
  <c r="EH373" i="80"/>
  <c r="EG373" i="80"/>
  <c r="EH359" i="80"/>
  <c r="EG359" i="80"/>
  <c r="EI359" i="80"/>
  <c r="DQ346" i="80"/>
  <c r="DP346" i="80"/>
  <c r="DO346" i="80"/>
  <c r="DQ341" i="80"/>
  <c r="DO341" i="80"/>
  <c r="DP341" i="80"/>
  <c r="CT341" i="80"/>
  <c r="CX341" i="80"/>
  <c r="CS341" i="80"/>
  <c r="EH337" i="80"/>
  <c r="EI337" i="80"/>
  <c r="EG337" i="80"/>
  <c r="CF331" i="80"/>
  <c r="CJ331" i="80"/>
  <c r="CE331" i="80"/>
  <c r="EG325" i="80"/>
  <c r="EI325" i="80"/>
  <c r="EH325" i="80"/>
  <c r="CE323" i="80"/>
  <c r="CJ323" i="80"/>
  <c r="CF323" i="80"/>
  <c r="CE319" i="80"/>
  <c r="CJ319" i="80"/>
  <c r="CF319" i="80"/>
  <c r="DO314" i="80"/>
  <c r="DQ314" i="80"/>
  <c r="DP314" i="80"/>
  <c r="CL307" i="80"/>
  <c r="CQ307" i="80"/>
  <c r="CM307" i="80"/>
  <c r="CL299" i="80"/>
  <c r="CQ299" i="80"/>
  <c r="CM299" i="80"/>
  <c r="DO282" i="80"/>
  <c r="DQ282" i="80"/>
  <c r="DP282" i="80"/>
  <c r="EG277" i="80"/>
  <c r="EI277" i="80"/>
  <c r="EH277" i="80"/>
  <c r="CE275" i="80"/>
  <c r="CJ275" i="80"/>
  <c r="CF275" i="80"/>
  <c r="CL271" i="80"/>
  <c r="CQ271" i="80"/>
  <c r="CM271" i="80"/>
  <c r="EG265" i="80"/>
  <c r="EI265" i="80"/>
  <c r="EH265" i="80"/>
  <c r="CE263" i="80"/>
  <c r="CJ263" i="80"/>
  <c r="CF263" i="80"/>
  <c r="DO258" i="80"/>
  <c r="DQ258" i="80"/>
  <c r="DP258" i="80"/>
  <c r="EG253" i="80"/>
  <c r="EI253" i="80"/>
  <c r="EH253" i="80"/>
  <c r="CE251" i="80"/>
  <c r="CJ251" i="80"/>
  <c r="CF251" i="80"/>
  <c r="DO246" i="80"/>
  <c r="DQ246" i="80"/>
  <c r="DP246" i="80"/>
  <c r="EG245" i="80"/>
  <c r="EI245" i="80"/>
  <c r="EH245" i="80"/>
  <c r="CE243" i="80"/>
  <c r="CJ243" i="80"/>
  <c r="CF243" i="80"/>
  <c r="CL239" i="80"/>
  <c r="CQ239" i="80"/>
  <c r="CM239" i="80"/>
  <c r="CL235" i="80"/>
  <c r="CQ235" i="80"/>
  <c r="CM235" i="80"/>
  <c r="CL231" i="80"/>
  <c r="CQ231" i="80"/>
  <c r="CM231" i="80"/>
  <c r="DO230" i="80"/>
  <c r="DQ230" i="80"/>
  <c r="DP230" i="80"/>
  <c r="EG229" i="80"/>
  <c r="EI229" i="80"/>
  <c r="EH229" i="80"/>
  <c r="CE199" i="80"/>
  <c r="CJ199" i="80"/>
  <c r="CF199" i="80"/>
  <c r="CE195" i="80"/>
  <c r="CJ195" i="80"/>
  <c r="CF195" i="80"/>
  <c r="DP408" i="80"/>
  <c r="DO408" i="80"/>
  <c r="DQ408" i="80"/>
  <c r="EH407" i="80"/>
  <c r="EG407" i="80"/>
  <c r="EI407" i="80"/>
  <c r="DP404" i="80"/>
  <c r="DO404" i="80"/>
  <c r="DQ404" i="80"/>
  <c r="EH395" i="80"/>
  <c r="EG395" i="80"/>
  <c r="EI395" i="80"/>
  <c r="EI389" i="80"/>
  <c r="EH389" i="80"/>
  <c r="EG389" i="80"/>
  <c r="DP356" i="80"/>
  <c r="DO356" i="80"/>
  <c r="DQ356" i="80"/>
  <c r="CQ342" i="80"/>
  <c r="CL342" i="80"/>
  <c r="CM342" i="80"/>
  <c r="CF335" i="80"/>
  <c r="CE335" i="80"/>
  <c r="CJ335" i="80"/>
  <c r="CT328" i="80"/>
  <c r="CS328" i="80"/>
  <c r="CX328" i="80"/>
  <c r="CF324" i="80"/>
  <c r="CE324" i="80"/>
  <c r="CJ324" i="80"/>
  <c r="CF320" i="80"/>
  <c r="CE320" i="80"/>
  <c r="CJ320" i="80"/>
  <c r="CF316" i="80"/>
  <c r="CE316" i="80"/>
  <c r="CJ316" i="80"/>
  <c r="CF312" i="80"/>
  <c r="CE312" i="80"/>
  <c r="CJ312" i="80"/>
  <c r="CT308" i="80"/>
  <c r="CS308" i="80"/>
  <c r="CX308" i="80"/>
  <c r="CT304" i="80"/>
  <c r="CS304" i="80"/>
  <c r="CX304" i="80"/>
  <c r="CT300" i="80"/>
  <c r="CS300" i="80"/>
  <c r="CX300" i="80"/>
  <c r="CT292" i="80"/>
  <c r="CS292" i="80"/>
  <c r="CX292" i="80"/>
  <c r="CF284" i="80"/>
  <c r="CE284" i="80"/>
  <c r="CJ284" i="80"/>
  <c r="CT280" i="80"/>
  <c r="CS280" i="80"/>
  <c r="CX280" i="80"/>
  <c r="CF276" i="80"/>
  <c r="CE276" i="80"/>
  <c r="CJ276" i="80"/>
  <c r="CM272" i="80"/>
  <c r="CL272" i="80"/>
  <c r="CQ272" i="80"/>
  <c r="CF260" i="80"/>
  <c r="CE260" i="80"/>
  <c r="CJ260" i="80"/>
  <c r="CM256" i="80"/>
  <c r="CL256" i="80"/>
  <c r="CQ256" i="80"/>
  <c r="CT240" i="80"/>
  <c r="CS240" i="80"/>
  <c r="CX240" i="80"/>
  <c r="CF236" i="80"/>
  <c r="CE236" i="80"/>
  <c r="CJ236" i="80"/>
  <c r="CM232" i="80"/>
  <c r="CL232" i="80"/>
  <c r="CQ232" i="80"/>
  <c r="CF228" i="80"/>
  <c r="CE228" i="80"/>
  <c r="CJ228" i="80"/>
  <c r="CM224" i="80"/>
  <c r="CL224" i="80"/>
  <c r="CQ224" i="80"/>
  <c r="CF220" i="80"/>
  <c r="CE220" i="80"/>
  <c r="CJ220" i="80"/>
  <c r="CM208" i="80"/>
  <c r="CL208" i="80"/>
  <c r="CQ208" i="80"/>
  <c r="CF204" i="80"/>
  <c r="CE204" i="80"/>
  <c r="CJ204" i="80"/>
  <c r="CM200" i="80"/>
  <c r="CL200" i="80"/>
  <c r="CQ200" i="80"/>
  <c r="EI381" i="80"/>
  <c r="EH381" i="80"/>
  <c r="EG381" i="80"/>
  <c r="EH371" i="80"/>
  <c r="EG371" i="80"/>
  <c r="EI371" i="80"/>
  <c r="EI361" i="80"/>
  <c r="EH361" i="80"/>
  <c r="EG361" i="80"/>
  <c r="DP344" i="80"/>
  <c r="DO344" i="80"/>
  <c r="DQ344" i="80"/>
  <c r="EH343" i="80"/>
  <c r="EG343" i="80"/>
  <c r="EI343" i="80"/>
  <c r="CM329" i="80"/>
  <c r="CQ329" i="80"/>
  <c r="CL329" i="80"/>
  <c r="DQ324" i="80"/>
  <c r="DP324" i="80"/>
  <c r="DO324" i="80"/>
  <c r="EI323" i="80"/>
  <c r="EH323" i="80"/>
  <c r="EG323" i="80"/>
  <c r="CX317" i="80"/>
  <c r="CT317" i="80"/>
  <c r="CS317" i="80"/>
  <c r="DQ316" i="80"/>
  <c r="DP316" i="80"/>
  <c r="DO316" i="80"/>
  <c r="EI315" i="80"/>
  <c r="EH315" i="80"/>
  <c r="EG315" i="80"/>
  <c r="CJ309" i="80"/>
  <c r="CF309" i="80"/>
  <c r="CE309" i="80"/>
  <c r="CQ305" i="80"/>
  <c r="CM305" i="80"/>
  <c r="CL305" i="80"/>
  <c r="DQ300" i="80"/>
  <c r="DP300" i="80"/>
  <c r="DO300" i="80"/>
  <c r="EI299" i="80"/>
  <c r="EH299" i="80"/>
  <c r="EG299" i="80"/>
  <c r="CJ293" i="80"/>
  <c r="CF293" i="80"/>
  <c r="CE293" i="80"/>
  <c r="CQ289" i="80"/>
  <c r="CM289" i="80"/>
  <c r="CL289" i="80"/>
  <c r="DQ284" i="80"/>
  <c r="DP284" i="80"/>
  <c r="DO284" i="80"/>
  <c r="EI283" i="80"/>
  <c r="EH283" i="80"/>
  <c r="EG283" i="80"/>
  <c r="CJ277" i="80"/>
  <c r="CF277" i="80"/>
  <c r="CE277" i="80"/>
  <c r="CQ273" i="80"/>
  <c r="CM273" i="80"/>
  <c r="CL273" i="80"/>
  <c r="DQ268" i="80"/>
  <c r="DP268" i="80"/>
  <c r="DO268" i="80"/>
  <c r="EI267" i="80"/>
  <c r="EH267" i="80"/>
  <c r="EG267" i="80"/>
  <c r="CJ261" i="80"/>
  <c r="CF261" i="80"/>
  <c r="CE261" i="80"/>
  <c r="CQ257" i="80"/>
  <c r="CM257" i="80"/>
  <c r="CL257" i="80"/>
  <c r="DQ252" i="80"/>
  <c r="DP252" i="80"/>
  <c r="DO252" i="80"/>
  <c r="EI251" i="80"/>
  <c r="EH251" i="80"/>
  <c r="EG251" i="80"/>
  <c r="CJ245" i="80"/>
  <c r="CF245" i="80"/>
  <c r="CE245" i="80"/>
  <c r="CQ241" i="80"/>
  <c r="CM241" i="80"/>
  <c r="CL241" i="80"/>
  <c r="EI235" i="80"/>
  <c r="EH235" i="80"/>
  <c r="EG235" i="80"/>
  <c r="CJ233" i="80"/>
  <c r="CF233" i="80"/>
  <c r="CE233" i="80"/>
  <c r="CQ229" i="80"/>
  <c r="CM229" i="80"/>
  <c r="CL229" i="80"/>
  <c r="DQ224" i="80"/>
  <c r="DP224" i="80"/>
  <c r="DO224" i="80"/>
  <c r="EI219" i="80"/>
  <c r="EH219" i="80"/>
  <c r="EG219" i="80"/>
  <c r="CJ217" i="80"/>
  <c r="CF217" i="80"/>
  <c r="CE217" i="80"/>
  <c r="CQ213" i="80"/>
  <c r="CM213" i="80"/>
  <c r="CL213" i="80"/>
  <c r="DQ208" i="80"/>
  <c r="DP208" i="80"/>
  <c r="DO208" i="80"/>
  <c r="EI203" i="80"/>
  <c r="EH203" i="80"/>
  <c r="EG203" i="80"/>
  <c r="CJ201" i="80"/>
  <c r="CF201" i="80"/>
  <c r="CE201" i="80"/>
  <c r="CQ197" i="80"/>
  <c r="CM197" i="80"/>
  <c r="CL197" i="80"/>
  <c r="DQ309" i="80"/>
  <c r="DP309" i="80"/>
  <c r="DO309" i="80"/>
  <c r="EH274" i="80"/>
  <c r="EG274" i="80"/>
  <c r="EI274" i="80"/>
  <c r="EI268" i="80"/>
  <c r="EH268" i="80"/>
  <c r="EG268" i="80"/>
  <c r="DP251" i="80"/>
  <c r="DO251" i="80"/>
  <c r="DQ251" i="80"/>
  <c r="DQ237" i="80"/>
  <c r="DP237" i="80"/>
  <c r="DO237" i="80"/>
  <c r="EI216" i="80"/>
  <c r="EH216" i="80"/>
  <c r="EG216" i="80"/>
  <c r="EH206" i="80"/>
  <c r="EG206" i="80"/>
  <c r="EI206" i="80"/>
  <c r="EH190" i="80"/>
  <c r="EI190" i="80"/>
  <c r="EG190" i="80"/>
  <c r="DP181" i="80"/>
  <c r="DQ181" i="80"/>
  <c r="DO181" i="80"/>
  <c r="CF180" i="80"/>
  <c r="CJ180" i="80"/>
  <c r="CE180" i="80"/>
  <c r="CJ171" i="80"/>
  <c r="CF171" i="80"/>
  <c r="CE171" i="80"/>
  <c r="CJ163" i="80"/>
  <c r="CF163" i="80"/>
  <c r="CE163" i="80"/>
  <c r="CJ155" i="80"/>
  <c r="CF155" i="80"/>
  <c r="CE155" i="80"/>
  <c r="CJ147" i="80"/>
  <c r="CF147" i="80"/>
  <c r="CE147" i="80"/>
  <c r="CJ139" i="80"/>
  <c r="CF139" i="80"/>
  <c r="CE139" i="80"/>
  <c r="CJ131" i="80"/>
  <c r="CF131" i="80"/>
  <c r="CE131" i="80"/>
  <c r="CJ119" i="80"/>
  <c r="CF119" i="80"/>
  <c r="CE119" i="80"/>
  <c r="EI324" i="80"/>
  <c r="EH324" i="80"/>
  <c r="EG324" i="80"/>
  <c r="DP315" i="80"/>
  <c r="DO315" i="80"/>
  <c r="DQ315" i="80"/>
  <c r="EH314" i="80"/>
  <c r="EG314" i="80"/>
  <c r="EI314" i="80"/>
  <c r="DP295" i="80"/>
  <c r="DO295" i="80"/>
  <c r="DQ295" i="80"/>
  <c r="DQ285" i="80"/>
  <c r="DP285" i="80"/>
  <c r="DO285" i="80"/>
  <c r="DQ245" i="80"/>
  <c r="DP245" i="80"/>
  <c r="DO245" i="80"/>
  <c r="DP231" i="80"/>
  <c r="DO231" i="80"/>
  <c r="DQ231" i="80"/>
  <c r="EH230" i="80"/>
  <c r="EG230" i="80"/>
  <c r="EI230" i="80"/>
  <c r="CQ181" i="80"/>
  <c r="CL181" i="80"/>
  <c r="CM181" i="80"/>
  <c r="DP177" i="80"/>
  <c r="DQ177" i="80"/>
  <c r="DO177" i="80"/>
  <c r="CT176" i="80"/>
  <c r="CX176" i="80"/>
  <c r="CS176" i="80"/>
  <c r="CS175" i="80"/>
  <c r="CX175" i="80"/>
  <c r="CT175" i="80"/>
  <c r="CE172" i="80"/>
  <c r="CJ172" i="80"/>
  <c r="CF172" i="80"/>
  <c r="CE164" i="80"/>
  <c r="CJ164" i="80"/>
  <c r="CF164" i="80"/>
  <c r="CE156" i="80"/>
  <c r="CJ156" i="80"/>
  <c r="CF156" i="80"/>
  <c r="CE148" i="80"/>
  <c r="CJ148" i="80"/>
  <c r="CF148" i="80"/>
  <c r="CE140" i="80"/>
  <c r="CJ140" i="80"/>
  <c r="CF140" i="80"/>
  <c r="CE132" i="80"/>
  <c r="CJ132" i="80"/>
  <c r="CF132" i="80"/>
  <c r="CE120" i="80"/>
  <c r="CJ120" i="80"/>
  <c r="CF120" i="80"/>
  <c r="EI296" i="80"/>
  <c r="EH296" i="80"/>
  <c r="EG296" i="80"/>
  <c r="DQ269" i="80"/>
  <c r="DP269" i="80"/>
  <c r="DO269" i="80"/>
  <c r="DQ233" i="80"/>
  <c r="DP233" i="80"/>
  <c r="DO233" i="80"/>
  <c r="EI208" i="80"/>
  <c r="EH208" i="80"/>
  <c r="EG208" i="80"/>
  <c r="CF194" i="80"/>
  <c r="CE194" i="80"/>
  <c r="CJ194" i="80"/>
  <c r="CF169" i="80"/>
  <c r="CE169" i="80"/>
  <c r="CJ169" i="80"/>
  <c r="CF161" i="80"/>
  <c r="CE161" i="80"/>
  <c r="CJ161" i="80"/>
  <c r="CF153" i="80"/>
  <c r="CE153" i="80"/>
  <c r="CJ153" i="80"/>
  <c r="CF145" i="80"/>
  <c r="CE145" i="80"/>
  <c r="CJ145" i="80"/>
  <c r="CF137" i="80"/>
  <c r="CE137" i="80"/>
  <c r="CJ137" i="80"/>
  <c r="CF129" i="80"/>
  <c r="CE129" i="80"/>
  <c r="CJ129" i="80"/>
  <c r="CM125" i="80"/>
  <c r="CL125" i="80"/>
  <c r="CQ125" i="80"/>
  <c r="DP120" i="80"/>
  <c r="DO120" i="80"/>
  <c r="DQ120" i="80"/>
  <c r="EH119" i="80"/>
  <c r="EG119" i="80"/>
  <c r="EI119" i="80"/>
  <c r="CF113" i="80"/>
  <c r="CE113" i="80"/>
  <c r="CJ113" i="80"/>
  <c r="CF105" i="80"/>
  <c r="CE105" i="80"/>
  <c r="CJ105" i="80"/>
  <c r="CL99" i="80"/>
  <c r="CQ99" i="80"/>
  <c r="CM99" i="80"/>
  <c r="DO98" i="80"/>
  <c r="DQ98" i="80"/>
  <c r="DP98" i="80"/>
  <c r="EG94" i="80"/>
  <c r="EI94" i="80"/>
  <c r="EH94" i="80"/>
  <c r="CE92" i="80"/>
  <c r="CJ92" i="80"/>
  <c r="CF92" i="80"/>
  <c r="EG86" i="80"/>
  <c r="EI86" i="80"/>
  <c r="EH86" i="80"/>
  <c r="CE84" i="80"/>
  <c r="CJ84" i="80"/>
  <c r="CF84" i="80"/>
  <c r="EG78" i="80"/>
  <c r="EI78" i="80"/>
  <c r="EH78" i="80"/>
  <c r="CL76" i="80"/>
  <c r="CQ76" i="80"/>
  <c r="CM76" i="80"/>
  <c r="DO75" i="80"/>
  <c r="DQ75" i="80"/>
  <c r="DP75" i="80"/>
  <c r="CL68" i="80"/>
  <c r="CQ68" i="80"/>
  <c r="CM68" i="80"/>
  <c r="DO67" i="80"/>
  <c r="DQ67" i="80"/>
  <c r="DP67" i="80"/>
  <c r="EG58" i="80"/>
  <c r="EI58" i="80"/>
  <c r="EH58" i="80"/>
  <c r="CE56" i="80"/>
  <c r="CJ56" i="80"/>
  <c r="CF56" i="80"/>
  <c r="DQ317" i="80"/>
  <c r="DP317" i="80"/>
  <c r="DO317" i="80"/>
  <c r="EI316" i="80"/>
  <c r="EH316" i="80"/>
  <c r="EG316" i="80"/>
  <c r="DQ261" i="80"/>
  <c r="DP261" i="80"/>
  <c r="DO261" i="80"/>
  <c r="EI228" i="80"/>
  <c r="EH228" i="80"/>
  <c r="EG228" i="80"/>
  <c r="EI224" i="80"/>
  <c r="EH224" i="80"/>
  <c r="EG224" i="80"/>
  <c r="EI220" i="80"/>
  <c r="EH220" i="80"/>
  <c r="EG220" i="80"/>
  <c r="DQ205" i="80"/>
  <c r="DP205" i="80"/>
  <c r="DO205" i="80"/>
  <c r="CE191" i="80"/>
  <c r="CJ191" i="80"/>
  <c r="CF191" i="80"/>
  <c r="CT190" i="80"/>
  <c r="CX190" i="80"/>
  <c r="CS190" i="80"/>
  <c r="CF186" i="80"/>
  <c r="CE186" i="80"/>
  <c r="CJ186" i="80"/>
  <c r="CJ174" i="80"/>
  <c r="CF174" i="80"/>
  <c r="CE174" i="80"/>
  <c r="CX166" i="80"/>
  <c r="CT166" i="80"/>
  <c r="CS166" i="80"/>
  <c r="CQ162" i="80"/>
  <c r="CM162" i="80"/>
  <c r="CL162" i="80"/>
  <c r="CJ158" i="80"/>
  <c r="CF158" i="80"/>
  <c r="CE158" i="80"/>
  <c r="CX150" i="80"/>
  <c r="CT150" i="80"/>
  <c r="CS150" i="80"/>
  <c r="CQ146" i="80"/>
  <c r="CM146" i="80"/>
  <c r="CL146" i="80"/>
  <c r="CJ142" i="80"/>
  <c r="CF142" i="80"/>
  <c r="CE142" i="80"/>
  <c r="CJ138" i="80"/>
  <c r="CF138" i="80"/>
  <c r="CE138" i="80"/>
  <c r="CX130" i="80"/>
  <c r="CT130" i="80"/>
  <c r="CS130" i="80"/>
  <c r="CJ122" i="80"/>
  <c r="CF122" i="80"/>
  <c r="CE122" i="80"/>
  <c r="CX110" i="80"/>
  <c r="CT110" i="80"/>
  <c r="CS110" i="80"/>
  <c r="CQ106" i="80"/>
  <c r="CM106" i="80"/>
  <c r="CL106" i="80"/>
  <c r="CM97" i="80"/>
  <c r="CL97" i="80"/>
  <c r="CQ97" i="80"/>
  <c r="CT93" i="80"/>
  <c r="CS93" i="80"/>
  <c r="CX93" i="80"/>
  <c r="CF85" i="80"/>
  <c r="CE85" i="80"/>
  <c r="CJ85" i="80"/>
  <c r="CM81" i="80"/>
  <c r="CL81" i="80"/>
  <c r="CQ81" i="80"/>
  <c r="CT77" i="80"/>
  <c r="CS77" i="80"/>
  <c r="CX77" i="80"/>
  <c r="CF69" i="80"/>
  <c r="CE69" i="80"/>
  <c r="CJ69" i="80"/>
  <c r="CT65" i="80"/>
  <c r="CS65" i="80"/>
  <c r="CX65" i="80"/>
  <c r="CF57" i="80"/>
  <c r="CE57" i="80"/>
  <c r="CJ57" i="80"/>
  <c r="CM49" i="80"/>
  <c r="CQ49" i="80"/>
  <c r="CL49" i="80"/>
  <c r="CM41" i="80"/>
  <c r="CQ41" i="80"/>
  <c r="CL41" i="80"/>
  <c r="CM33" i="80"/>
  <c r="CQ33" i="80"/>
  <c r="CL33" i="80"/>
  <c r="EG174" i="80"/>
  <c r="EI174" i="80"/>
  <c r="EH174" i="80"/>
  <c r="EG170" i="80"/>
  <c r="EI170" i="80"/>
  <c r="EH170" i="80"/>
  <c r="DQ153" i="80"/>
  <c r="DP153" i="80"/>
  <c r="DO153" i="80"/>
  <c r="EI152" i="80"/>
  <c r="EH152" i="80"/>
  <c r="EG152" i="80"/>
  <c r="EG138" i="80"/>
  <c r="EI138" i="80"/>
  <c r="EH138" i="80"/>
  <c r="DO123" i="80"/>
  <c r="DQ123" i="80"/>
  <c r="DP123" i="80"/>
  <c r="DQ100" i="80"/>
  <c r="DP100" i="80"/>
  <c r="DO100" i="80"/>
  <c r="DQ53" i="80"/>
  <c r="DO53" i="80"/>
  <c r="DP53" i="80"/>
  <c r="CF53" i="80"/>
  <c r="CJ53" i="80"/>
  <c r="CE53" i="80"/>
  <c r="CT51" i="80"/>
  <c r="CS51" i="80"/>
  <c r="CX51" i="80"/>
  <c r="EH49" i="80"/>
  <c r="EI49" i="80"/>
  <c r="EG49" i="80"/>
  <c r="DP46" i="80"/>
  <c r="DQ46" i="80"/>
  <c r="DO46" i="80"/>
  <c r="CT37" i="80"/>
  <c r="CX37" i="80"/>
  <c r="CS37" i="80"/>
  <c r="EG34" i="80"/>
  <c r="EI34" i="80"/>
  <c r="EH34" i="80"/>
  <c r="CJ34" i="80"/>
  <c r="CE34" i="80"/>
  <c r="CF34" i="80"/>
  <c r="DP32" i="80"/>
  <c r="DQ32" i="80"/>
  <c r="DO32" i="80"/>
  <c r="DO27" i="80"/>
  <c r="DQ27" i="80"/>
  <c r="DP27" i="80"/>
  <c r="BR912" i="80"/>
  <c r="EH24" i="80"/>
  <c r="EI24" i="80"/>
  <c r="EG24" i="80"/>
  <c r="CX23" i="80"/>
  <c r="CT23" i="80"/>
  <c r="CS23" i="80"/>
  <c r="DQ22" i="80"/>
  <c r="DP22" i="80"/>
  <c r="DO22" i="80"/>
  <c r="CJ14" i="80"/>
  <c r="CF14" i="80"/>
  <c r="CE14" i="80"/>
  <c r="DL926" i="80"/>
  <c r="DQ10" i="80"/>
  <c r="DP10" i="80"/>
  <c r="DO10" i="80"/>
  <c r="DQ125" i="80"/>
  <c r="DP125" i="80"/>
  <c r="DO125" i="80"/>
  <c r="EI124" i="80"/>
  <c r="EH124" i="80"/>
  <c r="EG124" i="80"/>
  <c r="EG122" i="80"/>
  <c r="EI122" i="80"/>
  <c r="EH122" i="80"/>
  <c r="DQ117" i="80"/>
  <c r="DP117" i="80"/>
  <c r="DO117" i="80"/>
  <c r="EI116" i="80"/>
  <c r="EH116" i="80"/>
  <c r="EG116" i="80"/>
  <c r="EG110" i="80"/>
  <c r="EI110" i="80"/>
  <c r="EH110" i="80"/>
  <c r="CQ62" i="80"/>
  <c r="CM62" i="80"/>
  <c r="CL62" i="80"/>
  <c r="CQ58" i="80"/>
  <c r="CM58" i="80"/>
  <c r="CL58" i="80"/>
  <c r="CF55" i="80"/>
  <c r="CJ55" i="80"/>
  <c r="CE55" i="80"/>
  <c r="EH53" i="80"/>
  <c r="EI53" i="80"/>
  <c r="EG53" i="80"/>
  <c r="DP50" i="80"/>
  <c r="DQ50" i="80"/>
  <c r="DO50" i="80"/>
  <c r="DQ41" i="80"/>
  <c r="DO41" i="80"/>
  <c r="DP41" i="80"/>
  <c r="CT41" i="80"/>
  <c r="CX41" i="80"/>
  <c r="CS41" i="80"/>
  <c r="CF39" i="80"/>
  <c r="CJ39" i="80"/>
  <c r="CE39" i="80"/>
  <c r="EH37" i="80"/>
  <c r="EI37" i="80"/>
  <c r="EG37" i="80"/>
  <c r="DP34" i="80"/>
  <c r="DQ34" i="80"/>
  <c r="DO34" i="80"/>
  <c r="CT24" i="80"/>
  <c r="CS24" i="80"/>
  <c r="CX24" i="80"/>
  <c r="CL19" i="80"/>
  <c r="CQ19" i="80"/>
  <c r="CM19" i="80"/>
  <c r="CL15" i="80"/>
  <c r="CQ15" i="80"/>
  <c r="CM15" i="80"/>
  <c r="CE12" i="80"/>
  <c r="CJ12" i="80"/>
  <c r="CF12" i="80"/>
  <c r="DO8" i="80"/>
  <c r="DP8" i="80"/>
  <c r="DQ8" i="80"/>
  <c r="EG7" i="80"/>
  <c r="EI7" i="80"/>
  <c r="EH7" i="80"/>
  <c r="CL5" i="80"/>
  <c r="CQ5" i="80"/>
  <c r="CM5" i="80"/>
  <c r="CJ21" i="80"/>
  <c r="CF21" i="80"/>
  <c r="CE21" i="80"/>
  <c r="EG158" i="80"/>
  <c r="EI158" i="80"/>
  <c r="EH158" i="80"/>
  <c r="DQ141" i="80"/>
  <c r="DP141" i="80"/>
  <c r="DO141" i="80"/>
  <c r="DO127" i="80"/>
  <c r="DQ127" i="80"/>
  <c r="DP127" i="80"/>
  <c r="EG114" i="80"/>
  <c r="EI114" i="80"/>
  <c r="EH114" i="80"/>
  <c r="CQ101" i="80"/>
  <c r="CM101" i="80"/>
  <c r="CL101" i="80"/>
  <c r="CX98" i="80"/>
  <c r="CT98" i="80"/>
  <c r="CS98" i="80"/>
  <c r="DP88" i="80"/>
  <c r="DO88" i="80"/>
  <c r="DQ88" i="80"/>
  <c r="EH83" i="80"/>
  <c r="EG83" i="80"/>
  <c r="EI83" i="80"/>
  <c r="DQ82" i="80"/>
  <c r="DP82" i="80"/>
  <c r="DO82" i="80"/>
  <c r="DP72" i="80"/>
  <c r="DO72" i="80"/>
  <c r="DQ72" i="80"/>
  <c r="EH67" i="80"/>
  <c r="EG67" i="80"/>
  <c r="EI67" i="80"/>
  <c r="DQ66" i="80"/>
  <c r="DP66" i="80"/>
  <c r="DO66" i="80"/>
  <c r="DP60" i="80"/>
  <c r="DO60" i="80"/>
  <c r="DQ60" i="80"/>
  <c r="EH47" i="80"/>
  <c r="EI47" i="80"/>
  <c r="EG47" i="80"/>
  <c r="CF45" i="80"/>
  <c r="CE45" i="80"/>
  <c r="CJ45" i="80"/>
  <c r="EH41" i="80"/>
  <c r="EI41" i="80"/>
  <c r="EG41" i="80"/>
  <c r="CL36" i="80"/>
  <c r="CQ36" i="80"/>
  <c r="CM36" i="80"/>
  <c r="DJ912" i="80"/>
  <c r="DL25" i="80"/>
  <c r="DM25" i="80"/>
  <c r="DK25" i="80"/>
  <c r="DN25" i="80"/>
  <c r="BF912" i="80"/>
  <c r="AX912" i="80"/>
  <c r="CT13" i="80"/>
  <c r="CX13" i="80"/>
  <c r="CS13" i="80"/>
  <c r="CF6" i="80"/>
  <c r="CJ6" i="80"/>
  <c r="CE6" i="80"/>
  <c r="DL927" i="80"/>
  <c r="DO155" i="80"/>
  <c r="DQ155" i="80"/>
  <c r="DP155" i="80"/>
  <c r="DO139" i="80"/>
  <c r="DQ139" i="80"/>
  <c r="DP139" i="80"/>
  <c r="EI128" i="80"/>
  <c r="EH128" i="80"/>
  <c r="EG128" i="80"/>
  <c r="EG126" i="80"/>
  <c r="EI126" i="80"/>
  <c r="EH126" i="80"/>
  <c r="DQ121" i="80"/>
  <c r="DP121" i="80"/>
  <c r="DO121" i="80"/>
  <c r="EI120" i="80"/>
  <c r="EH120" i="80"/>
  <c r="EG120" i="80"/>
  <c r="EG118" i="80"/>
  <c r="EI118" i="80"/>
  <c r="EH118" i="80"/>
  <c r="DQ101" i="80"/>
  <c r="DP101" i="80"/>
  <c r="DO101" i="80"/>
  <c r="EH98" i="80"/>
  <c r="EG98" i="80"/>
  <c r="EI98" i="80"/>
  <c r="EH51" i="80"/>
  <c r="EG51" i="80"/>
  <c r="EI51" i="80"/>
  <c r="CF49" i="80"/>
  <c r="CJ49" i="80"/>
  <c r="CE49" i="80"/>
  <c r="CT33" i="80"/>
  <c r="CX33" i="80"/>
  <c r="CS33" i="80"/>
  <c r="CF31" i="80"/>
  <c r="CJ31" i="80"/>
  <c r="CE31" i="80"/>
  <c r="CQ21" i="80"/>
  <c r="CM21" i="80"/>
  <c r="CL21" i="80"/>
  <c r="CQ17" i="80"/>
  <c r="CM17" i="80"/>
  <c r="CL17" i="80"/>
  <c r="DQ13" i="80"/>
  <c r="DP13" i="80"/>
  <c r="DO13" i="80"/>
  <c r="CJ7" i="80"/>
  <c r="CF7" i="80"/>
  <c r="CE7" i="80"/>
  <c r="DP19" i="80"/>
  <c r="DO19" i="80"/>
  <c r="DQ19" i="80"/>
  <c r="EI20" i="80"/>
  <c r="EG20" i="80"/>
  <c r="EH20" i="80"/>
  <c r="DP9" i="80"/>
  <c r="DQ9" i="80"/>
  <c r="DO9" i="80"/>
  <c r="EG889" i="80"/>
  <c r="EI889" i="80"/>
  <c r="EH889" i="80"/>
  <c r="CL876" i="80"/>
  <c r="CQ876" i="80"/>
  <c r="CM876" i="80"/>
  <c r="DO883" i="80"/>
  <c r="DQ883" i="80"/>
  <c r="DP883" i="80"/>
  <c r="DO867" i="80"/>
  <c r="DQ867" i="80"/>
  <c r="DP867" i="80"/>
  <c r="CM873" i="80"/>
  <c r="CL873" i="80"/>
  <c r="CQ873" i="80"/>
  <c r="CF866" i="80"/>
  <c r="CJ866" i="80"/>
  <c r="CE866" i="80"/>
  <c r="CF897" i="80"/>
  <c r="CJ897" i="80"/>
  <c r="CE897" i="80"/>
  <c r="EI844" i="80"/>
  <c r="EH844" i="80"/>
  <c r="EG844" i="80"/>
  <c r="EH832" i="80"/>
  <c r="EI832" i="80"/>
  <c r="EG832" i="80"/>
  <c r="CT830" i="80"/>
  <c r="CX830" i="80"/>
  <c r="CS830" i="80"/>
  <c r="CE839" i="80"/>
  <c r="CJ839" i="80"/>
  <c r="CF839" i="80"/>
  <c r="EH846" i="80"/>
  <c r="EG846" i="80"/>
  <c r="EI846" i="80"/>
  <c r="DQ826" i="80"/>
  <c r="DP826" i="80"/>
  <c r="DO826" i="80"/>
  <c r="CE801" i="80"/>
  <c r="CJ801" i="80"/>
  <c r="CF801" i="80"/>
  <c r="CX812" i="80"/>
  <c r="CS812" i="80"/>
  <c r="CT812" i="80"/>
  <c r="CE764" i="80"/>
  <c r="CF764" i="80"/>
  <c r="CJ764" i="80"/>
  <c r="CE797" i="80"/>
  <c r="CJ797" i="80"/>
  <c r="CF797" i="80"/>
  <c r="CF811" i="80"/>
  <c r="CJ811" i="80"/>
  <c r="CE811" i="80"/>
  <c r="CT799" i="80"/>
  <c r="CX799" i="80"/>
  <c r="CS799" i="80"/>
  <c r="EG771" i="80"/>
  <c r="EH771" i="80"/>
  <c r="EI771" i="80"/>
  <c r="CE752" i="80"/>
  <c r="CJ752" i="80"/>
  <c r="CF752" i="80"/>
  <c r="CE744" i="80"/>
  <c r="CJ744" i="80"/>
  <c r="CF744" i="80"/>
  <c r="CF757" i="80"/>
  <c r="CE757" i="80"/>
  <c r="CJ757" i="80"/>
  <c r="CM737" i="80"/>
  <c r="CL737" i="80"/>
  <c r="CQ737" i="80"/>
  <c r="DO792" i="80"/>
  <c r="DQ792" i="80"/>
  <c r="DP792" i="80"/>
  <c r="CT766" i="80"/>
  <c r="CX766" i="80"/>
  <c r="CS766" i="80"/>
  <c r="CJ762" i="80"/>
  <c r="CF762" i="80"/>
  <c r="CE762" i="80"/>
  <c r="CX750" i="80"/>
  <c r="CT750" i="80"/>
  <c r="CS750" i="80"/>
  <c r="EH726" i="80"/>
  <c r="EI726" i="80"/>
  <c r="EG726" i="80"/>
  <c r="DO764" i="80"/>
  <c r="DP764" i="80"/>
  <c r="DQ764" i="80"/>
  <c r="DP727" i="80"/>
  <c r="DQ727" i="80"/>
  <c r="DO727" i="80"/>
  <c r="CE713" i="80"/>
  <c r="CJ713" i="80"/>
  <c r="CF713" i="80"/>
  <c r="DP725" i="80"/>
  <c r="DO725" i="80"/>
  <c r="DQ725" i="80"/>
  <c r="CF718" i="80"/>
  <c r="CE718" i="80"/>
  <c r="CJ718" i="80"/>
  <c r="DP709" i="80"/>
  <c r="DO709" i="80"/>
  <c r="DQ709" i="80"/>
  <c r="DP733" i="80"/>
  <c r="DO733" i="80"/>
  <c r="DQ733" i="80"/>
  <c r="DO726" i="80"/>
  <c r="DQ726" i="80"/>
  <c r="DP726" i="80"/>
  <c r="CJ688" i="80"/>
  <c r="CF688" i="80"/>
  <c r="CE688" i="80"/>
  <c r="CE637" i="80"/>
  <c r="CJ637" i="80"/>
  <c r="CF637" i="80"/>
  <c r="CF697" i="80"/>
  <c r="CE697" i="80"/>
  <c r="CJ697" i="80"/>
  <c r="EH688" i="80"/>
  <c r="EG688" i="80"/>
  <c r="EI688" i="80"/>
  <c r="CF670" i="80"/>
  <c r="CE670" i="80"/>
  <c r="CJ670" i="80"/>
  <c r="EH656" i="80"/>
  <c r="EG656" i="80"/>
  <c r="EI656" i="80"/>
  <c r="CF638" i="80"/>
  <c r="CE638" i="80"/>
  <c r="CJ638" i="80"/>
  <c r="DP911" i="80"/>
  <c r="DO911" i="80"/>
  <c r="DQ911" i="80"/>
  <c r="EG902" i="80"/>
  <c r="EI902" i="80"/>
  <c r="EH902" i="80"/>
  <c r="DP904" i="80"/>
  <c r="DO904" i="80"/>
  <c r="DQ904" i="80"/>
  <c r="CL895" i="80"/>
  <c r="CQ895" i="80"/>
  <c r="CM895" i="80"/>
  <c r="EH903" i="80"/>
  <c r="EG903" i="80"/>
  <c r="EI903" i="80"/>
  <c r="DP900" i="80"/>
  <c r="DQ900" i="80"/>
  <c r="DO900" i="80"/>
  <c r="CT888" i="80"/>
  <c r="CS888" i="80"/>
  <c r="CX888" i="80"/>
  <c r="DP887" i="80"/>
  <c r="DO887" i="80"/>
  <c r="DQ887" i="80"/>
  <c r="DP898" i="80"/>
  <c r="DO898" i="80"/>
  <c r="DQ898" i="80"/>
  <c r="DQ882" i="80"/>
  <c r="DP882" i="80"/>
  <c r="DO882" i="80"/>
  <c r="CJ883" i="80"/>
  <c r="CE883" i="80"/>
  <c r="CF883" i="80"/>
  <c r="CJ867" i="80"/>
  <c r="CF867" i="80"/>
  <c r="CE867" i="80"/>
  <c r="CX859" i="80"/>
  <c r="CT859" i="80"/>
  <c r="CS859" i="80"/>
  <c r="DP884" i="80"/>
  <c r="DO884" i="80"/>
  <c r="DQ884" i="80"/>
  <c r="DP876" i="80"/>
  <c r="DO876" i="80"/>
  <c r="DQ876" i="80"/>
  <c r="CM869" i="80"/>
  <c r="CQ869" i="80"/>
  <c r="CL869" i="80"/>
  <c r="EI881" i="80"/>
  <c r="EG881" i="80"/>
  <c r="EH881" i="80"/>
  <c r="EI873" i="80"/>
  <c r="EG873" i="80"/>
  <c r="EH873" i="80"/>
  <c r="CL872" i="80"/>
  <c r="CQ872" i="80"/>
  <c r="CM872" i="80"/>
  <c r="CE864" i="80"/>
  <c r="CJ864" i="80"/>
  <c r="CF864" i="80"/>
  <c r="CL861" i="80"/>
  <c r="CQ861" i="80"/>
  <c r="CM861" i="80"/>
  <c r="CJ863" i="80"/>
  <c r="CF863" i="80"/>
  <c r="CE863" i="80"/>
  <c r="DQ859" i="80"/>
  <c r="DP859" i="80"/>
  <c r="DO859" i="80"/>
  <c r="CJ856" i="80"/>
  <c r="CE856" i="80"/>
  <c r="CF856" i="80"/>
  <c r="EH864" i="80"/>
  <c r="EG864" i="80"/>
  <c r="EI864" i="80"/>
  <c r="CE857" i="80"/>
  <c r="CJ857" i="80"/>
  <c r="CF857" i="80"/>
  <c r="CE851" i="80"/>
  <c r="CJ851" i="80"/>
  <c r="CF851" i="80"/>
  <c r="CL847" i="80"/>
  <c r="CQ847" i="80"/>
  <c r="CM847" i="80"/>
  <c r="DO842" i="80"/>
  <c r="DQ842" i="80"/>
  <c r="DP842" i="80"/>
  <c r="EI872" i="80"/>
  <c r="EH872" i="80"/>
  <c r="EG872" i="80"/>
  <c r="DP861" i="80"/>
  <c r="DQ861" i="80"/>
  <c r="DO861" i="80"/>
  <c r="CT858" i="80"/>
  <c r="CX858" i="80"/>
  <c r="CS858" i="80"/>
  <c r="CM852" i="80"/>
  <c r="CL852" i="80"/>
  <c r="CQ852" i="80"/>
  <c r="CF848" i="80"/>
  <c r="CE848" i="80"/>
  <c r="CJ848" i="80"/>
  <c r="CT844" i="80"/>
  <c r="CS844" i="80"/>
  <c r="CX844" i="80"/>
  <c r="EG885" i="80"/>
  <c r="EI885" i="80"/>
  <c r="EH885" i="80"/>
  <c r="CF869" i="80"/>
  <c r="CJ869" i="80"/>
  <c r="CE869" i="80"/>
  <c r="EI857" i="80"/>
  <c r="EH857" i="80"/>
  <c r="EG857" i="80"/>
  <c r="CQ853" i="80"/>
  <c r="CM853" i="80"/>
  <c r="CL853" i="80"/>
  <c r="DP851" i="80"/>
  <c r="DO851" i="80"/>
  <c r="DQ851" i="80"/>
  <c r="CX850" i="80"/>
  <c r="CT850" i="80"/>
  <c r="CS850" i="80"/>
  <c r="DP841" i="80"/>
  <c r="DQ841" i="80"/>
  <c r="DO841" i="80"/>
  <c r="CF840" i="80"/>
  <c r="CE840" i="80"/>
  <c r="CJ840" i="80"/>
  <c r="CT836" i="80"/>
  <c r="CS836" i="80"/>
  <c r="CX836" i="80"/>
  <c r="CX831" i="80"/>
  <c r="CT831" i="80"/>
  <c r="CS831" i="80"/>
  <c r="CQ845" i="80"/>
  <c r="CM845" i="80"/>
  <c r="CL845" i="80"/>
  <c r="CE829" i="80"/>
  <c r="CJ829" i="80"/>
  <c r="CF829" i="80"/>
  <c r="EG823" i="80"/>
  <c r="EI823" i="80"/>
  <c r="EH823" i="80"/>
  <c r="CL839" i="80"/>
  <c r="CQ839" i="80"/>
  <c r="CM839" i="80"/>
  <c r="CT838" i="80"/>
  <c r="CX838" i="80"/>
  <c r="CS838" i="80"/>
  <c r="EI829" i="80"/>
  <c r="EH829" i="80"/>
  <c r="EG829" i="80"/>
  <c r="CM826" i="80"/>
  <c r="CL826" i="80"/>
  <c r="CQ826" i="80"/>
  <c r="CJ835" i="80"/>
  <c r="CF835" i="80"/>
  <c r="CE835" i="80"/>
  <c r="CM830" i="80"/>
  <c r="CQ830" i="80"/>
  <c r="CL830" i="80"/>
  <c r="CJ827" i="80"/>
  <c r="CF827" i="80"/>
  <c r="CE827" i="80"/>
  <c r="CX823" i="80"/>
  <c r="CT823" i="80"/>
  <c r="CS823" i="80"/>
  <c r="EI821" i="80"/>
  <c r="EG821" i="80"/>
  <c r="EH821" i="80"/>
  <c r="DP825" i="80"/>
  <c r="DO825" i="80"/>
  <c r="DQ825" i="80"/>
  <c r="CF813" i="80"/>
  <c r="CE813" i="80"/>
  <c r="CJ813" i="80"/>
  <c r="CE818" i="80"/>
  <c r="CJ818" i="80"/>
  <c r="CF818" i="80"/>
  <c r="CT819" i="80"/>
  <c r="CS819" i="80"/>
  <c r="CX819" i="80"/>
  <c r="DP814" i="80"/>
  <c r="DQ814" i="80"/>
  <c r="DO814" i="80"/>
  <c r="DP810" i="80"/>
  <c r="DQ810" i="80"/>
  <c r="DO810" i="80"/>
  <c r="CE821" i="80"/>
  <c r="CJ821" i="80"/>
  <c r="CF821" i="80"/>
  <c r="CX816" i="80"/>
  <c r="CS816" i="80"/>
  <c r="CT816" i="80"/>
  <c r="EI814" i="80"/>
  <c r="EG814" i="80"/>
  <c r="EH814" i="80"/>
  <c r="CJ808" i="80"/>
  <c r="CE808" i="80"/>
  <c r="CF808" i="80"/>
  <c r="DQ815" i="80"/>
  <c r="DO815" i="80"/>
  <c r="DP815" i="80"/>
  <c r="DP806" i="80"/>
  <c r="DQ806" i="80"/>
  <c r="DO806" i="80"/>
  <c r="CE806" i="80"/>
  <c r="CF806" i="80"/>
  <c r="CJ806" i="80"/>
  <c r="DO804" i="80"/>
  <c r="DQ804" i="80"/>
  <c r="DP804" i="80"/>
  <c r="EH801" i="80"/>
  <c r="EI801" i="80"/>
  <c r="EG801" i="80"/>
  <c r="CJ796" i="80"/>
  <c r="CF796" i="80"/>
  <c r="CE796" i="80"/>
  <c r="CJ792" i="80"/>
  <c r="CF792" i="80"/>
  <c r="CE792" i="80"/>
  <c r="CJ788" i="80"/>
  <c r="CF788" i="80"/>
  <c r="CE788" i="80"/>
  <c r="CJ784" i="80"/>
  <c r="CF784" i="80"/>
  <c r="CE784" i="80"/>
  <c r="CJ780" i="80"/>
  <c r="CF780" i="80"/>
  <c r="CE780" i="80"/>
  <c r="CJ776" i="80"/>
  <c r="CF776" i="80"/>
  <c r="CE776" i="80"/>
  <c r="CJ772" i="80"/>
  <c r="CF772" i="80"/>
  <c r="CE772" i="80"/>
  <c r="EI818" i="80"/>
  <c r="EH818" i="80"/>
  <c r="EG818" i="80"/>
  <c r="CT807" i="80"/>
  <c r="CX807" i="80"/>
  <c r="CS807" i="80"/>
  <c r="CE777" i="80"/>
  <c r="CJ777" i="80"/>
  <c r="CF777" i="80"/>
  <c r="CL773" i="80"/>
  <c r="CQ773" i="80"/>
  <c r="CM773" i="80"/>
  <c r="EG803" i="80"/>
  <c r="EI803" i="80"/>
  <c r="EH803" i="80"/>
  <c r="CF798" i="80"/>
  <c r="CE798" i="80"/>
  <c r="CJ798" i="80"/>
  <c r="CM794" i="80"/>
  <c r="CL794" i="80"/>
  <c r="CQ794" i="80"/>
  <c r="EH792" i="80"/>
  <c r="EG792" i="80"/>
  <c r="EI792" i="80"/>
  <c r="CM790" i="80"/>
  <c r="CL790" i="80"/>
  <c r="CQ790" i="80"/>
  <c r="EH784" i="80"/>
  <c r="EG784" i="80"/>
  <c r="EI784" i="80"/>
  <c r="CF782" i="80"/>
  <c r="CE782" i="80"/>
  <c r="CJ782" i="80"/>
  <c r="CM778" i="80"/>
  <c r="CL778" i="80"/>
  <c r="CQ778" i="80"/>
  <c r="DP773" i="80"/>
  <c r="DO773" i="80"/>
  <c r="DQ773" i="80"/>
  <c r="EH815" i="80"/>
  <c r="EG815" i="80"/>
  <c r="EI815" i="80"/>
  <c r="CF815" i="80"/>
  <c r="CJ815" i="80"/>
  <c r="CE815" i="80"/>
  <c r="CX795" i="80"/>
  <c r="CT795" i="80"/>
  <c r="CS795" i="80"/>
  <c r="CJ791" i="80"/>
  <c r="CF791" i="80"/>
  <c r="CE791" i="80"/>
  <c r="EI773" i="80"/>
  <c r="EH773" i="80"/>
  <c r="EG773" i="80"/>
  <c r="DO796" i="80"/>
  <c r="DQ796" i="80"/>
  <c r="DP796" i="80"/>
  <c r="CT770" i="80"/>
  <c r="CX770" i="80"/>
  <c r="CS770" i="80"/>
  <c r="CE765" i="80"/>
  <c r="CF765" i="80"/>
  <c r="CJ765" i="80"/>
  <c r="CJ747" i="80"/>
  <c r="CF747" i="80"/>
  <c r="CE747" i="80"/>
  <c r="DQ794" i="80"/>
  <c r="DP794" i="80"/>
  <c r="DO794" i="80"/>
  <c r="CL769" i="80"/>
  <c r="CM769" i="80"/>
  <c r="CQ769" i="80"/>
  <c r="EH768" i="80"/>
  <c r="EI768" i="80"/>
  <c r="EG768" i="80"/>
  <c r="CE760" i="80"/>
  <c r="CJ760" i="80"/>
  <c r="CF760" i="80"/>
  <c r="CE736" i="80"/>
  <c r="CF736" i="80"/>
  <c r="CJ736" i="80"/>
  <c r="DO772" i="80"/>
  <c r="DQ772" i="80"/>
  <c r="DP772" i="80"/>
  <c r="DQ771" i="80"/>
  <c r="DO771" i="80"/>
  <c r="DP771" i="80"/>
  <c r="DO767" i="80"/>
  <c r="DQ767" i="80"/>
  <c r="DP767" i="80"/>
  <c r="CM761" i="80"/>
  <c r="CL761" i="80"/>
  <c r="CQ761" i="80"/>
  <c r="DP756" i="80"/>
  <c r="DO756" i="80"/>
  <c r="DQ756" i="80"/>
  <c r="EH751" i="80"/>
  <c r="EG751" i="80"/>
  <c r="EI751" i="80"/>
  <c r="CF749" i="80"/>
  <c r="CE749" i="80"/>
  <c r="CJ749" i="80"/>
  <c r="CM745" i="80"/>
  <c r="CL745" i="80"/>
  <c r="CQ745" i="80"/>
  <c r="DP740" i="80"/>
  <c r="DO740" i="80"/>
  <c r="DQ740" i="80"/>
  <c r="EI798" i="80"/>
  <c r="EH798" i="80"/>
  <c r="EG798" i="80"/>
  <c r="EI769" i="80"/>
  <c r="EG769" i="80"/>
  <c r="EH769" i="80"/>
  <c r="CE769" i="80"/>
  <c r="CF769" i="80"/>
  <c r="CJ769" i="80"/>
  <c r="CX762" i="80"/>
  <c r="CT762" i="80"/>
  <c r="CS762" i="80"/>
  <c r="CQ758" i="80"/>
  <c r="CM758" i="80"/>
  <c r="CL758" i="80"/>
  <c r="CJ754" i="80"/>
  <c r="CF754" i="80"/>
  <c r="CE754" i="80"/>
  <c r="CJ750" i="80"/>
  <c r="CF750" i="80"/>
  <c r="CE750" i="80"/>
  <c r="CJ746" i="80"/>
  <c r="CF746" i="80"/>
  <c r="CE746" i="80"/>
  <c r="CX738" i="80"/>
  <c r="CT738" i="80"/>
  <c r="CS738" i="80"/>
  <c r="CM730" i="80"/>
  <c r="CQ730" i="80"/>
  <c r="CL730" i="80"/>
  <c r="DQ757" i="80"/>
  <c r="DP757" i="80"/>
  <c r="DO757" i="80"/>
  <c r="DQ734" i="80"/>
  <c r="DO734" i="80"/>
  <c r="DP734" i="80"/>
  <c r="CT728" i="80"/>
  <c r="CX728" i="80"/>
  <c r="CS728" i="80"/>
  <c r="CJ735" i="80"/>
  <c r="CE735" i="80"/>
  <c r="CF735" i="80"/>
  <c r="DO732" i="80"/>
  <c r="DQ732" i="80"/>
  <c r="DP732" i="80"/>
  <c r="EG731" i="80"/>
  <c r="EI731" i="80"/>
  <c r="EH731" i="80"/>
  <c r="EH728" i="80"/>
  <c r="EI728" i="80"/>
  <c r="EG728" i="80"/>
  <c r="CE725" i="80"/>
  <c r="CJ725" i="80"/>
  <c r="CF725" i="80"/>
  <c r="CE717" i="80"/>
  <c r="CJ717" i="80"/>
  <c r="CF717" i="80"/>
  <c r="CE709" i="80"/>
  <c r="CJ709" i="80"/>
  <c r="CF709" i="80"/>
  <c r="EG763" i="80"/>
  <c r="EH763" i="80"/>
  <c r="EI763" i="80"/>
  <c r="DO751" i="80"/>
  <c r="DQ751" i="80"/>
  <c r="DP751" i="80"/>
  <c r="EI744" i="80"/>
  <c r="EH744" i="80"/>
  <c r="EG744" i="80"/>
  <c r="EI736" i="80"/>
  <c r="EH736" i="80"/>
  <c r="EG736" i="80"/>
  <c r="CF734" i="80"/>
  <c r="CJ734" i="80"/>
  <c r="CE734" i="80"/>
  <c r="CF726" i="80"/>
  <c r="CE726" i="80"/>
  <c r="CJ726" i="80"/>
  <c r="CM722" i="80"/>
  <c r="CL722" i="80"/>
  <c r="CQ722" i="80"/>
  <c r="DP717" i="80"/>
  <c r="DO717" i="80"/>
  <c r="DQ717" i="80"/>
  <c r="EH716" i="80"/>
  <c r="EG716" i="80"/>
  <c r="EI716" i="80"/>
  <c r="CF710" i="80"/>
  <c r="CE710" i="80"/>
  <c r="CJ710" i="80"/>
  <c r="CM706" i="80"/>
  <c r="CL706" i="80"/>
  <c r="CQ706" i="80"/>
  <c r="DP701" i="80"/>
  <c r="DO701" i="80"/>
  <c r="DQ701" i="80"/>
  <c r="EH700" i="80"/>
  <c r="EG700" i="80"/>
  <c r="EI700" i="80"/>
  <c r="EG767" i="80"/>
  <c r="EH767" i="80"/>
  <c r="EI767" i="80"/>
  <c r="DO755" i="80"/>
  <c r="DQ755" i="80"/>
  <c r="DP755" i="80"/>
  <c r="DQ749" i="80"/>
  <c r="DP749" i="80"/>
  <c r="DO749" i="80"/>
  <c r="CT730" i="80"/>
  <c r="CX730" i="80"/>
  <c r="CS730" i="80"/>
  <c r="CQ723" i="80"/>
  <c r="CM723" i="80"/>
  <c r="CL723" i="80"/>
  <c r="CJ719" i="80"/>
  <c r="CF719" i="80"/>
  <c r="CE719" i="80"/>
  <c r="CJ715" i="80"/>
  <c r="CF715" i="80"/>
  <c r="CE715" i="80"/>
  <c r="CJ711" i="80"/>
  <c r="CF711" i="80"/>
  <c r="CE711" i="80"/>
  <c r="CQ707" i="80"/>
  <c r="CM707" i="80"/>
  <c r="CL707" i="80"/>
  <c r="CM699" i="80"/>
  <c r="CQ699" i="80"/>
  <c r="CL699" i="80"/>
  <c r="CM691" i="80"/>
  <c r="CQ691" i="80"/>
  <c r="CL691" i="80"/>
  <c r="DO704" i="80"/>
  <c r="DQ704" i="80"/>
  <c r="DP704" i="80"/>
  <c r="DP698" i="80"/>
  <c r="DQ698" i="80"/>
  <c r="DO698" i="80"/>
  <c r="CQ696" i="80"/>
  <c r="CL696" i="80"/>
  <c r="CM696" i="80"/>
  <c r="CT693" i="80"/>
  <c r="CX693" i="80"/>
  <c r="CS693" i="80"/>
  <c r="CJ652" i="80"/>
  <c r="CF652" i="80"/>
  <c r="CE652" i="80"/>
  <c r="CJ648" i="80"/>
  <c r="CF648" i="80"/>
  <c r="CE648" i="80"/>
  <c r="CJ644" i="80"/>
  <c r="CF644" i="80"/>
  <c r="CE644" i="80"/>
  <c r="CJ640" i="80"/>
  <c r="CF640" i="80"/>
  <c r="CE640" i="80"/>
  <c r="CJ636" i="80"/>
  <c r="CF636" i="80"/>
  <c r="CE636" i="80"/>
  <c r="CL698" i="80"/>
  <c r="CQ698" i="80"/>
  <c r="CM698" i="80"/>
  <c r="CL689" i="80"/>
  <c r="CQ689" i="80"/>
  <c r="CM689" i="80"/>
  <c r="CE677" i="80"/>
  <c r="CJ677" i="80"/>
  <c r="CF677" i="80"/>
  <c r="CL673" i="80"/>
  <c r="CQ673" i="80"/>
  <c r="CM673" i="80"/>
  <c r="CE661" i="80"/>
  <c r="CJ661" i="80"/>
  <c r="CF661" i="80"/>
  <c r="CL657" i="80"/>
  <c r="CQ657" i="80"/>
  <c r="CM657" i="80"/>
  <c r="CE645" i="80"/>
  <c r="CJ645" i="80"/>
  <c r="CF645" i="80"/>
  <c r="CL641" i="80"/>
  <c r="CQ641" i="80"/>
  <c r="CM641" i="80"/>
  <c r="CE633" i="80"/>
  <c r="CF633" i="80"/>
  <c r="CJ633" i="80"/>
  <c r="DP685" i="80"/>
  <c r="DO685" i="80"/>
  <c r="DQ685" i="80"/>
  <c r="EH680" i="80"/>
  <c r="EG680" i="80"/>
  <c r="EI680" i="80"/>
  <c r="CF678" i="80"/>
  <c r="CE678" i="80"/>
  <c r="CJ678" i="80"/>
  <c r="CM674" i="80"/>
  <c r="CL674" i="80"/>
  <c r="CQ674" i="80"/>
  <c r="DP669" i="80"/>
  <c r="DO669" i="80"/>
  <c r="DQ669" i="80"/>
  <c r="EH664" i="80"/>
  <c r="EG664" i="80"/>
  <c r="EI664" i="80"/>
  <c r="CF662" i="80"/>
  <c r="CE662" i="80"/>
  <c r="CJ662" i="80"/>
  <c r="CM658" i="80"/>
  <c r="CL658" i="80"/>
  <c r="CQ658" i="80"/>
  <c r="DP653" i="80"/>
  <c r="DO653" i="80"/>
  <c r="DQ653" i="80"/>
  <c r="EH648" i="80"/>
  <c r="EG648" i="80"/>
  <c r="EI648" i="80"/>
  <c r="CF646" i="80"/>
  <c r="CE646" i="80"/>
  <c r="CJ646" i="80"/>
  <c r="CM642" i="80"/>
  <c r="CL642" i="80"/>
  <c r="CQ642" i="80"/>
  <c r="DP637" i="80"/>
  <c r="DO637" i="80"/>
  <c r="DQ637" i="80"/>
  <c r="EI713" i="80"/>
  <c r="EH713" i="80"/>
  <c r="EG713" i="80"/>
  <c r="DQ706" i="80"/>
  <c r="DP706" i="80"/>
  <c r="DO706" i="80"/>
  <c r="EG699" i="80"/>
  <c r="EI699" i="80"/>
  <c r="EH699" i="80"/>
  <c r="CT699" i="80"/>
  <c r="CX699" i="80"/>
  <c r="CS699" i="80"/>
  <c r="DP696" i="80"/>
  <c r="DO696" i="80"/>
  <c r="DQ696" i="80"/>
  <c r="EH691" i="80"/>
  <c r="EG691" i="80"/>
  <c r="EI691" i="80"/>
  <c r="CT691" i="80"/>
  <c r="CS691" i="80"/>
  <c r="CX691" i="80"/>
  <c r="CX687" i="80"/>
  <c r="CT687" i="80"/>
  <c r="CS687" i="80"/>
  <c r="CJ683" i="80"/>
  <c r="CF683" i="80"/>
  <c r="CE683" i="80"/>
  <c r="CJ679" i="80"/>
  <c r="CF679" i="80"/>
  <c r="CE679" i="80"/>
  <c r="CX675" i="80"/>
  <c r="CT675" i="80"/>
  <c r="CS675" i="80"/>
  <c r="CJ671" i="80"/>
  <c r="CF671" i="80"/>
  <c r="CE671" i="80"/>
  <c r="CJ667" i="80"/>
  <c r="CF667" i="80"/>
  <c r="CE667" i="80"/>
  <c r="CX663" i="80"/>
  <c r="CT663" i="80"/>
  <c r="CS663" i="80"/>
  <c r="CJ659" i="80"/>
  <c r="CF659" i="80"/>
  <c r="CE659" i="80"/>
  <c r="EI653" i="80"/>
  <c r="EH653" i="80"/>
  <c r="EG653" i="80"/>
  <c r="EI649" i="80"/>
  <c r="EH649" i="80"/>
  <c r="EG649" i="80"/>
  <c r="CX643" i="80"/>
  <c r="CT643" i="80"/>
  <c r="CS643" i="80"/>
  <c r="CX639" i="80"/>
  <c r="CT639" i="80"/>
  <c r="CS639" i="80"/>
  <c r="CJ635" i="80"/>
  <c r="CF635" i="80"/>
  <c r="CE635" i="80"/>
  <c r="EI629" i="80"/>
  <c r="EH629" i="80"/>
  <c r="EG629" i="80"/>
  <c r="EG679" i="80"/>
  <c r="EI679" i="80"/>
  <c r="EH679" i="80"/>
  <c r="EG651" i="80"/>
  <c r="EI651" i="80"/>
  <c r="EH651" i="80"/>
  <c r="DQ646" i="80"/>
  <c r="DP646" i="80"/>
  <c r="DO646" i="80"/>
  <c r="DO636" i="80"/>
  <c r="DQ636" i="80"/>
  <c r="DP636" i="80"/>
  <c r="DO628" i="80"/>
  <c r="DP628" i="80"/>
  <c r="DQ628" i="80"/>
  <c r="CF626" i="80"/>
  <c r="CJ626" i="80"/>
  <c r="CE626" i="80"/>
  <c r="CJ615" i="80"/>
  <c r="CF615" i="80"/>
  <c r="CE615" i="80"/>
  <c r="EI678" i="80"/>
  <c r="EH678" i="80"/>
  <c r="EG678" i="80"/>
  <c r="DQ675" i="80"/>
  <c r="DP675" i="80"/>
  <c r="DO675" i="80"/>
  <c r="EG659" i="80"/>
  <c r="EI659" i="80"/>
  <c r="EH659" i="80"/>
  <c r="DQ650" i="80"/>
  <c r="DP650" i="80"/>
  <c r="DO650" i="80"/>
  <c r="DQ626" i="80"/>
  <c r="DP626" i="80"/>
  <c r="DO626" i="80"/>
  <c r="CL621" i="80"/>
  <c r="CM621" i="80"/>
  <c r="CQ621" i="80"/>
  <c r="CE617" i="80"/>
  <c r="CF617" i="80"/>
  <c r="CJ617" i="80"/>
  <c r="CT614" i="80"/>
  <c r="CX614" i="80"/>
  <c r="CS614" i="80"/>
  <c r="CL603" i="80"/>
  <c r="CQ603" i="80"/>
  <c r="CM603" i="80"/>
  <c r="CE599" i="80"/>
  <c r="CJ599" i="80"/>
  <c r="CF599" i="80"/>
  <c r="CL591" i="80"/>
  <c r="CQ591" i="80"/>
  <c r="CM591" i="80"/>
  <c r="CE587" i="80"/>
  <c r="CJ587" i="80"/>
  <c r="CF587" i="80"/>
  <c r="CL575" i="80"/>
  <c r="CQ575" i="80"/>
  <c r="CM575" i="80"/>
  <c r="CE571" i="80"/>
  <c r="CJ571" i="80"/>
  <c r="CF571" i="80"/>
  <c r="CL559" i="80"/>
  <c r="CQ559" i="80"/>
  <c r="CM559" i="80"/>
  <c r="CE555" i="80"/>
  <c r="CJ555" i="80"/>
  <c r="CF555" i="80"/>
  <c r="CL543" i="80"/>
  <c r="CQ543" i="80"/>
  <c r="CM543" i="80"/>
  <c r="CE539" i="80"/>
  <c r="CJ539" i="80"/>
  <c r="CF539" i="80"/>
  <c r="CL535" i="80"/>
  <c r="CM535" i="80"/>
  <c r="CQ535" i="80"/>
  <c r="EG683" i="80"/>
  <c r="EI683" i="80"/>
  <c r="EH683" i="80"/>
  <c r="EI674" i="80"/>
  <c r="EH674" i="80"/>
  <c r="EG674" i="80"/>
  <c r="EI670" i="80"/>
  <c r="EH670" i="80"/>
  <c r="EG670" i="80"/>
  <c r="DQ658" i="80"/>
  <c r="DP658" i="80"/>
  <c r="DO658" i="80"/>
  <c r="CJ631" i="80"/>
  <c r="CF631" i="80"/>
  <c r="CE631" i="80"/>
  <c r="DO627" i="80"/>
  <c r="DQ627" i="80"/>
  <c r="DP627" i="80"/>
  <c r="EG622" i="80"/>
  <c r="EI622" i="80"/>
  <c r="EH622" i="80"/>
  <c r="DQ618" i="80"/>
  <c r="DP618" i="80"/>
  <c r="DO618" i="80"/>
  <c r="CM608" i="80"/>
  <c r="CL608" i="80"/>
  <c r="CQ608" i="80"/>
  <c r="DP607" i="80"/>
  <c r="DO607" i="80"/>
  <c r="DQ607" i="80"/>
  <c r="CM600" i="80"/>
  <c r="CL600" i="80"/>
  <c r="CQ600" i="80"/>
  <c r="DP595" i="80"/>
  <c r="DO595" i="80"/>
  <c r="DQ595" i="80"/>
  <c r="EH590" i="80"/>
  <c r="EG590" i="80"/>
  <c r="EI590" i="80"/>
  <c r="CF588" i="80"/>
  <c r="CE588" i="80"/>
  <c r="CJ588" i="80"/>
  <c r="EH582" i="80"/>
  <c r="EG582" i="80"/>
  <c r="EI582" i="80"/>
  <c r="CF580" i="80"/>
  <c r="CE580" i="80"/>
  <c r="CJ580" i="80"/>
  <c r="EH574" i="80"/>
  <c r="EG574" i="80"/>
  <c r="EI574" i="80"/>
  <c r="CF572" i="80"/>
  <c r="CE572" i="80"/>
  <c r="CJ572" i="80"/>
  <c r="EH566" i="80"/>
  <c r="EG566" i="80"/>
  <c r="EI566" i="80"/>
  <c r="CF564" i="80"/>
  <c r="CE564" i="80"/>
  <c r="CJ564" i="80"/>
  <c r="EH558" i="80"/>
  <c r="EG558" i="80"/>
  <c r="EI558" i="80"/>
  <c r="CF556" i="80"/>
  <c r="CE556" i="80"/>
  <c r="CJ556" i="80"/>
  <c r="EH550" i="80"/>
  <c r="EG550" i="80"/>
  <c r="EI550" i="80"/>
  <c r="CF548" i="80"/>
  <c r="CE548" i="80"/>
  <c r="CJ548" i="80"/>
  <c r="EH542" i="80"/>
  <c r="EG542" i="80"/>
  <c r="EI542" i="80"/>
  <c r="CF540" i="80"/>
  <c r="CE540" i="80"/>
  <c r="CJ540" i="80"/>
  <c r="DQ682" i="80"/>
  <c r="DP682" i="80"/>
  <c r="DO682" i="80"/>
  <c r="DQ678" i="80"/>
  <c r="DP678" i="80"/>
  <c r="DO678" i="80"/>
  <c r="DQ659" i="80"/>
  <c r="DP659" i="80"/>
  <c r="DO659" i="80"/>
  <c r="EG643" i="80"/>
  <c r="EI643" i="80"/>
  <c r="EH643" i="80"/>
  <c r="DO640" i="80"/>
  <c r="DQ640" i="80"/>
  <c r="DP640" i="80"/>
  <c r="DQ638" i="80"/>
  <c r="DP638" i="80"/>
  <c r="DO638" i="80"/>
  <c r="CM634" i="80"/>
  <c r="CL634" i="80"/>
  <c r="CQ634" i="80"/>
  <c r="CX627" i="80"/>
  <c r="CT627" i="80"/>
  <c r="CS627" i="80"/>
  <c r="CJ623" i="80"/>
  <c r="CF623" i="80"/>
  <c r="CE623" i="80"/>
  <c r="EI621" i="80"/>
  <c r="EG621" i="80"/>
  <c r="EH621" i="80"/>
  <c r="CE621" i="80"/>
  <c r="CF621" i="80"/>
  <c r="CJ621" i="80"/>
  <c r="DO619" i="80"/>
  <c r="DP619" i="80"/>
  <c r="DQ619" i="80"/>
  <c r="DQ612" i="80"/>
  <c r="DP612" i="80"/>
  <c r="DO612" i="80"/>
  <c r="EI611" i="80"/>
  <c r="EH611" i="80"/>
  <c r="EG611" i="80"/>
  <c r="CX609" i="80"/>
  <c r="CT609" i="80"/>
  <c r="CS609" i="80"/>
  <c r="CQ605" i="80"/>
  <c r="CM605" i="80"/>
  <c r="CL605" i="80"/>
  <c r="CJ601" i="80"/>
  <c r="CF601" i="80"/>
  <c r="CE601" i="80"/>
  <c r="CX597" i="80"/>
  <c r="CT597" i="80"/>
  <c r="CS597" i="80"/>
  <c r="DQ592" i="80"/>
  <c r="DP592" i="80"/>
  <c r="DO592" i="80"/>
  <c r="DQ588" i="80"/>
  <c r="DP588" i="80"/>
  <c r="DO588" i="80"/>
  <c r="EI587" i="80"/>
  <c r="EH587" i="80"/>
  <c r="EG587" i="80"/>
  <c r="CX585" i="80"/>
  <c r="CT585" i="80"/>
  <c r="CS585" i="80"/>
  <c r="CQ581" i="80"/>
  <c r="CM581" i="80"/>
  <c r="CL581" i="80"/>
  <c r="CJ577" i="80"/>
  <c r="CF577" i="80"/>
  <c r="CE577" i="80"/>
  <c r="DQ572" i="80"/>
  <c r="DP572" i="80"/>
  <c r="DO572" i="80"/>
  <c r="EI571" i="80"/>
  <c r="EH571" i="80"/>
  <c r="EG571" i="80"/>
  <c r="CX569" i="80"/>
  <c r="CT569" i="80"/>
  <c r="CS569" i="80"/>
  <c r="CQ565" i="80"/>
  <c r="CM565" i="80"/>
  <c r="CL565" i="80"/>
  <c r="CJ561" i="80"/>
  <c r="CF561" i="80"/>
  <c r="CE561" i="80"/>
  <c r="DQ556" i="80"/>
  <c r="DP556" i="80"/>
  <c r="DO556" i="80"/>
  <c r="EI555" i="80"/>
  <c r="EH555" i="80"/>
  <c r="EG555" i="80"/>
  <c r="CX553" i="80"/>
  <c r="CT553" i="80"/>
  <c r="CS553" i="80"/>
  <c r="CQ549" i="80"/>
  <c r="CM549" i="80"/>
  <c r="CL549" i="80"/>
  <c r="CJ545" i="80"/>
  <c r="CF545" i="80"/>
  <c r="CE545" i="80"/>
  <c r="DQ540" i="80"/>
  <c r="DP540" i="80"/>
  <c r="DO540" i="80"/>
  <c r="EI539" i="80"/>
  <c r="EH539" i="80"/>
  <c r="EG539" i="80"/>
  <c r="EI535" i="80"/>
  <c r="EH535" i="80"/>
  <c r="EG535" i="80"/>
  <c r="EI531" i="80"/>
  <c r="EH531" i="80"/>
  <c r="EG531" i="80"/>
  <c r="EG593" i="80"/>
  <c r="EI593" i="80"/>
  <c r="EH593" i="80"/>
  <c r="DO586" i="80"/>
  <c r="DQ586" i="80"/>
  <c r="DP586" i="80"/>
  <c r="DQ581" i="80"/>
  <c r="DP581" i="80"/>
  <c r="DO581" i="80"/>
  <c r="DO554" i="80"/>
  <c r="DQ554" i="80"/>
  <c r="DP554" i="80"/>
  <c r="DQ549" i="80"/>
  <c r="DP549" i="80"/>
  <c r="DO549" i="80"/>
  <c r="CJ537" i="80"/>
  <c r="CF537" i="80"/>
  <c r="CE537" i="80"/>
  <c r="DO534" i="80"/>
  <c r="DP534" i="80"/>
  <c r="DQ534" i="80"/>
  <c r="CJ513" i="80"/>
  <c r="CF513" i="80"/>
  <c r="CE513" i="80"/>
  <c r="CJ497" i="80"/>
  <c r="CF497" i="80"/>
  <c r="CE497" i="80"/>
  <c r="CJ481" i="80"/>
  <c r="CF481" i="80"/>
  <c r="CE481" i="80"/>
  <c r="EI596" i="80"/>
  <c r="EH596" i="80"/>
  <c r="EG596" i="80"/>
  <c r="EG573" i="80"/>
  <c r="EI573" i="80"/>
  <c r="EH573" i="80"/>
  <c r="EI568" i="80"/>
  <c r="EH568" i="80"/>
  <c r="EG568" i="80"/>
  <c r="EG541" i="80"/>
  <c r="EI541" i="80"/>
  <c r="EH541" i="80"/>
  <c r="CX533" i="80"/>
  <c r="CT533" i="80"/>
  <c r="CS533" i="80"/>
  <c r="CX529" i="80"/>
  <c r="CS529" i="80"/>
  <c r="CT529" i="80"/>
  <c r="DQ528" i="80"/>
  <c r="DO528" i="80"/>
  <c r="DP528" i="80"/>
  <c r="CE527" i="80"/>
  <c r="CF527" i="80"/>
  <c r="CJ527" i="80"/>
  <c r="CE518" i="80"/>
  <c r="CJ518" i="80"/>
  <c r="CF518" i="80"/>
  <c r="CE510" i="80"/>
  <c r="CJ510" i="80"/>
  <c r="CF510" i="80"/>
  <c r="CE494" i="80"/>
  <c r="CJ494" i="80"/>
  <c r="CF494" i="80"/>
  <c r="CE486" i="80"/>
  <c r="CJ486" i="80"/>
  <c r="CF486" i="80"/>
  <c r="CE478" i="80"/>
  <c r="CJ478" i="80"/>
  <c r="CF478" i="80"/>
  <c r="CE470" i="80"/>
  <c r="CJ470" i="80"/>
  <c r="CF470" i="80"/>
  <c r="EI608" i="80"/>
  <c r="EH608" i="80"/>
  <c r="EG608" i="80"/>
  <c r="DO582" i="80"/>
  <c r="DQ582" i="80"/>
  <c r="DP582" i="80"/>
  <c r="DQ577" i="80"/>
  <c r="DP577" i="80"/>
  <c r="DO577" i="80"/>
  <c r="DO550" i="80"/>
  <c r="DQ550" i="80"/>
  <c r="DP550" i="80"/>
  <c r="DQ545" i="80"/>
  <c r="DP545" i="80"/>
  <c r="DO545" i="80"/>
  <c r="DQ533" i="80"/>
  <c r="DO533" i="80"/>
  <c r="DP533" i="80"/>
  <c r="CF532" i="80"/>
  <c r="CE532" i="80"/>
  <c r="CJ532" i="80"/>
  <c r="CL527" i="80"/>
  <c r="CQ527" i="80"/>
  <c r="CM527" i="80"/>
  <c r="CF523" i="80"/>
  <c r="CE523" i="80"/>
  <c r="CJ523" i="80"/>
  <c r="DP518" i="80"/>
  <c r="DO518" i="80"/>
  <c r="DQ518" i="80"/>
  <c r="EH513" i="80"/>
  <c r="EG513" i="80"/>
  <c r="EI513" i="80"/>
  <c r="CF511" i="80"/>
  <c r="CE511" i="80"/>
  <c r="CJ511" i="80"/>
  <c r="CM507" i="80"/>
  <c r="CL507" i="80"/>
  <c r="CQ507" i="80"/>
  <c r="EH501" i="80"/>
  <c r="EG501" i="80"/>
  <c r="EI501" i="80"/>
  <c r="CF499" i="80"/>
  <c r="CE499" i="80"/>
  <c r="CJ499" i="80"/>
  <c r="CM495" i="80"/>
  <c r="CL495" i="80"/>
  <c r="CQ495" i="80"/>
  <c r="DP490" i="80"/>
  <c r="DO490" i="80"/>
  <c r="DQ490" i="80"/>
  <c r="EH485" i="80"/>
  <c r="EG485" i="80"/>
  <c r="EI485" i="80"/>
  <c r="CF483" i="80"/>
  <c r="CE483" i="80"/>
  <c r="CJ483" i="80"/>
  <c r="CM479" i="80"/>
  <c r="CL479" i="80"/>
  <c r="CQ479" i="80"/>
  <c r="DP474" i="80"/>
  <c r="DO474" i="80"/>
  <c r="DQ474" i="80"/>
  <c r="EH469" i="80"/>
  <c r="EG469" i="80"/>
  <c r="EI469" i="80"/>
  <c r="CF467" i="80"/>
  <c r="CE467" i="80"/>
  <c r="CJ467" i="80"/>
  <c r="DO624" i="80"/>
  <c r="DP624" i="80"/>
  <c r="DQ624" i="80"/>
  <c r="DQ609" i="80"/>
  <c r="DP609" i="80"/>
  <c r="DO609" i="80"/>
  <c r="EG577" i="80"/>
  <c r="EI577" i="80"/>
  <c r="EH577" i="80"/>
  <c r="EI572" i="80"/>
  <c r="EH572" i="80"/>
  <c r="EG572" i="80"/>
  <c r="EG545" i="80"/>
  <c r="EI545" i="80"/>
  <c r="EH545" i="80"/>
  <c r="EI540" i="80"/>
  <c r="EH540" i="80"/>
  <c r="EG540" i="80"/>
  <c r="EI527" i="80"/>
  <c r="EH527" i="80"/>
  <c r="EG527" i="80"/>
  <c r="CJ524" i="80"/>
  <c r="CF524" i="80"/>
  <c r="CE524" i="80"/>
  <c r="CX520" i="80"/>
  <c r="CT520" i="80"/>
  <c r="CS520" i="80"/>
  <c r="CQ516" i="80"/>
  <c r="CM516" i="80"/>
  <c r="CL516" i="80"/>
  <c r="CJ512" i="80"/>
  <c r="CF512" i="80"/>
  <c r="CE512" i="80"/>
  <c r="CQ504" i="80"/>
  <c r="CM504" i="80"/>
  <c r="CL504" i="80"/>
  <c r="CX500" i="80"/>
  <c r="CT500" i="80"/>
  <c r="CS500" i="80"/>
  <c r="CX492" i="80"/>
  <c r="CT492" i="80"/>
  <c r="CS492" i="80"/>
  <c r="CJ488" i="80"/>
  <c r="CF488" i="80"/>
  <c r="CE488" i="80"/>
  <c r="CJ480" i="80"/>
  <c r="CF480" i="80"/>
  <c r="CE480" i="80"/>
  <c r="CX472" i="80"/>
  <c r="CT472" i="80"/>
  <c r="CS472" i="80"/>
  <c r="CX468" i="80"/>
  <c r="CT468" i="80"/>
  <c r="CS468" i="80"/>
  <c r="CM452" i="80"/>
  <c r="CQ452" i="80"/>
  <c r="CL452" i="80"/>
  <c r="DO526" i="80"/>
  <c r="DQ526" i="80"/>
  <c r="DP526" i="80"/>
  <c r="DO517" i="80"/>
  <c r="DQ517" i="80"/>
  <c r="DP517" i="80"/>
  <c r="DO509" i="80"/>
  <c r="DQ509" i="80"/>
  <c r="DP509" i="80"/>
  <c r="EG496" i="80"/>
  <c r="EI496" i="80"/>
  <c r="EH496" i="80"/>
  <c r="DO485" i="80"/>
  <c r="DQ485" i="80"/>
  <c r="DP485" i="80"/>
  <c r="EG464" i="80"/>
  <c r="EI464" i="80"/>
  <c r="EH464" i="80"/>
  <c r="DP457" i="80"/>
  <c r="DQ457" i="80"/>
  <c r="DO457" i="80"/>
  <c r="CT456" i="80"/>
  <c r="CX456" i="80"/>
  <c r="CS456" i="80"/>
  <c r="EG524" i="80"/>
  <c r="EI524" i="80"/>
  <c r="EH524" i="80"/>
  <c r="EI522" i="80"/>
  <c r="EH522" i="80"/>
  <c r="EG522" i="80"/>
  <c r="DQ491" i="80"/>
  <c r="DP491" i="80"/>
  <c r="DO491" i="80"/>
  <c r="CX460" i="80"/>
  <c r="CT460" i="80"/>
  <c r="CS460" i="80"/>
  <c r="EH456" i="80"/>
  <c r="EI456" i="80"/>
  <c r="EG456" i="80"/>
  <c r="DO454" i="80"/>
  <c r="DQ454" i="80"/>
  <c r="DP454" i="80"/>
  <c r="EG453" i="80"/>
  <c r="EI453" i="80"/>
  <c r="EH453" i="80"/>
  <c r="CE448" i="80"/>
  <c r="CJ448" i="80"/>
  <c r="CF448" i="80"/>
  <c r="CE444" i="80"/>
  <c r="CJ444" i="80"/>
  <c r="CF444" i="80"/>
  <c r="CL440" i="80"/>
  <c r="CQ440" i="80"/>
  <c r="CM440" i="80"/>
  <c r="CE428" i="80"/>
  <c r="CJ428" i="80"/>
  <c r="CF428" i="80"/>
  <c r="DO489" i="80"/>
  <c r="DQ489" i="80"/>
  <c r="DP489" i="80"/>
  <c r="DQ479" i="80"/>
  <c r="DP479" i="80"/>
  <c r="DO479" i="80"/>
  <c r="CF452" i="80"/>
  <c r="CE452" i="80"/>
  <c r="CJ452" i="80"/>
  <c r="CT449" i="80"/>
  <c r="CS449" i="80"/>
  <c r="CX449" i="80"/>
  <c r="CF429" i="80"/>
  <c r="CE429" i="80"/>
  <c r="CJ429" i="80"/>
  <c r="CT421" i="80"/>
  <c r="CS421" i="80"/>
  <c r="CX421" i="80"/>
  <c r="CM417" i="80"/>
  <c r="CL417" i="80"/>
  <c r="CQ417" i="80"/>
  <c r="DO501" i="80"/>
  <c r="DQ501" i="80"/>
  <c r="DP501" i="80"/>
  <c r="DO473" i="80"/>
  <c r="DQ473" i="80"/>
  <c r="DP473" i="80"/>
  <c r="EI470" i="80"/>
  <c r="EH470" i="80"/>
  <c r="EG470" i="80"/>
  <c r="EG468" i="80"/>
  <c r="EI468" i="80"/>
  <c r="EH468" i="80"/>
  <c r="CT458" i="80"/>
  <c r="CX458" i="80"/>
  <c r="CS458" i="80"/>
  <c r="CJ450" i="80"/>
  <c r="CF450" i="80"/>
  <c r="CE450" i="80"/>
  <c r="DQ449" i="80"/>
  <c r="DP449" i="80"/>
  <c r="DO449" i="80"/>
  <c r="CJ446" i="80"/>
  <c r="CF446" i="80"/>
  <c r="CE446" i="80"/>
  <c r="CX442" i="80"/>
  <c r="CT442" i="80"/>
  <c r="CS442" i="80"/>
  <c r="DQ441" i="80"/>
  <c r="DP441" i="80"/>
  <c r="DO441" i="80"/>
  <c r="CJ438" i="80"/>
  <c r="CF438" i="80"/>
  <c r="CE438" i="80"/>
  <c r="CX434" i="80"/>
  <c r="CT434" i="80"/>
  <c r="CS434" i="80"/>
  <c r="DQ433" i="80"/>
  <c r="DP433" i="80"/>
  <c r="DO433" i="80"/>
  <c r="EI428" i="80"/>
  <c r="EH428" i="80"/>
  <c r="EG428" i="80"/>
  <c r="CJ426" i="80"/>
  <c r="CF426" i="80"/>
  <c r="CE426" i="80"/>
  <c r="CQ422" i="80"/>
  <c r="CM422" i="80"/>
  <c r="CL422" i="80"/>
  <c r="DQ417" i="80"/>
  <c r="DP417" i="80"/>
  <c r="DO417" i="80"/>
  <c r="EI412" i="80"/>
  <c r="EH412" i="80"/>
  <c r="EG412" i="80"/>
  <c r="DP424" i="80"/>
  <c r="DO424" i="80"/>
  <c r="DQ424" i="80"/>
  <c r="EH423" i="80"/>
  <c r="EG423" i="80"/>
  <c r="EI423" i="80"/>
  <c r="CJ403" i="80"/>
  <c r="CF403" i="80"/>
  <c r="CE403" i="80"/>
  <c r="CJ399" i="80"/>
  <c r="CF399" i="80"/>
  <c r="CE399" i="80"/>
  <c r="CJ347" i="80"/>
  <c r="CF347" i="80"/>
  <c r="CE347" i="80"/>
  <c r="CJ343" i="80"/>
  <c r="CF343" i="80"/>
  <c r="CE343" i="80"/>
  <c r="EH443" i="80"/>
  <c r="EG443" i="80"/>
  <c r="EI443" i="80"/>
  <c r="EH427" i="80"/>
  <c r="EG427" i="80"/>
  <c r="EI427" i="80"/>
  <c r="CE408" i="80"/>
  <c r="CJ408" i="80"/>
  <c r="CF408" i="80"/>
  <c r="CL404" i="80"/>
  <c r="CQ404" i="80"/>
  <c r="CM404" i="80"/>
  <c r="DO399" i="80"/>
  <c r="DQ399" i="80"/>
  <c r="DP399" i="80"/>
  <c r="EG394" i="80"/>
  <c r="EI394" i="80"/>
  <c r="EH394" i="80"/>
  <c r="CE392" i="80"/>
  <c r="CJ392" i="80"/>
  <c r="CF392" i="80"/>
  <c r="CL388" i="80"/>
  <c r="CQ388" i="80"/>
  <c r="CM388" i="80"/>
  <c r="DO383" i="80"/>
  <c r="DQ383" i="80"/>
  <c r="DP383" i="80"/>
  <c r="CL376" i="80"/>
  <c r="CQ376" i="80"/>
  <c r="CM376" i="80"/>
  <c r="CE372" i="80"/>
  <c r="CJ372" i="80"/>
  <c r="CF372" i="80"/>
  <c r="CL368" i="80"/>
  <c r="CQ368" i="80"/>
  <c r="CM368" i="80"/>
  <c r="EG362" i="80"/>
  <c r="EI362" i="80"/>
  <c r="EH362" i="80"/>
  <c r="DO359" i="80"/>
  <c r="DQ359" i="80"/>
  <c r="DP359" i="80"/>
  <c r="CL352" i="80"/>
  <c r="CQ352" i="80"/>
  <c r="CM352" i="80"/>
  <c r="CL348" i="80"/>
  <c r="CQ348" i="80"/>
  <c r="CM348" i="80"/>
  <c r="DO347" i="80"/>
  <c r="DQ347" i="80"/>
  <c r="DP347" i="80"/>
  <c r="EG346" i="80"/>
  <c r="EI346" i="80"/>
  <c r="EH346" i="80"/>
  <c r="DO343" i="80"/>
  <c r="DQ343" i="80"/>
  <c r="DP343" i="80"/>
  <c r="EG342" i="80"/>
  <c r="EI342" i="80"/>
  <c r="EH342" i="80"/>
  <c r="EI445" i="80"/>
  <c r="EH445" i="80"/>
  <c r="EG445" i="80"/>
  <c r="DQ430" i="80"/>
  <c r="DP430" i="80"/>
  <c r="DO430" i="80"/>
  <c r="CX411" i="80"/>
  <c r="CT411" i="80"/>
  <c r="CS411" i="80"/>
  <c r="CM405" i="80"/>
  <c r="CL405" i="80"/>
  <c r="CQ405" i="80"/>
  <c r="CT401" i="80"/>
  <c r="CS401" i="80"/>
  <c r="CX401" i="80"/>
  <c r="CF389" i="80"/>
  <c r="CE389" i="80"/>
  <c r="CJ389" i="80"/>
  <c r="CT385" i="80"/>
  <c r="CS385" i="80"/>
  <c r="CX385" i="80"/>
  <c r="CF381" i="80"/>
  <c r="CE381" i="80"/>
  <c r="CJ381" i="80"/>
  <c r="CT377" i="80"/>
  <c r="CS377" i="80"/>
  <c r="CX377" i="80"/>
  <c r="CF373" i="80"/>
  <c r="CE373" i="80"/>
  <c r="CJ373" i="80"/>
  <c r="CM369" i="80"/>
  <c r="CL369" i="80"/>
  <c r="CQ369" i="80"/>
  <c r="CF357" i="80"/>
  <c r="CE357" i="80"/>
  <c r="CJ357" i="80"/>
  <c r="CT353" i="80"/>
  <c r="CS353" i="80"/>
  <c r="CX353" i="80"/>
  <c r="CF349" i="80"/>
  <c r="CE349" i="80"/>
  <c r="CJ349" i="80"/>
  <c r="CM345" i="80"/>
  <c r="CL345" i="80"/>
  <c r="CQ345" i="80"/>
  <c r="DP444" i="80"/>
  <c r="DO444" i="80"/>
  <c r="DQ444" i="80"/>
  <c r="DO439" i="80"/>
  <c r="DQ439" i="80"/>
  <c r="DP439" i="80"/>
  <c r="DO427" i="80"/>
  <c r="DQ427" i="80"/>
  <c r="DP427" i="80"/>
  <c r="EI408" i="80"/>
  <c r="EH408" i="80"/>
  <c r="EG408" i="80"/>
  <c r="CJ402" i="80"/>
  <c r="CF402" i="80"/>
  <c r="CE402" i="80"/>
  <c r="CQ398" i="80"/>
  <c r="CM398" i="80"/>
  <c r="CL398" i="80"/>
  <c r="DQ393" i="80"/>
  <c r="DP393" i="80"/>
  <c r="DO393" i="80"/>
  <c r="EI392" i="80"/>
  <c r="EH392" i="80"/>
  <c r="EG392" i="80"/>
  <c r="CJ386" i="80"/>
  <c r="CF386" i="80"/>
  <c r="CE386" i="80"/>
  <c r="CQ382" i="80"/>
  <c r="CM382" i="80"/>
  <c r="CL382" i="80"/>
  <c r="DQ377" i="80"/>
  <c r="DP377" i="80"/>
  <c r="DO377" i="80"/>
  <c r="EI376" i="80"/>
  <c r="EH376" i="80"/>
  <c r="EG376" i="80"/>
  <c r="CJ370" i="80"/>
  <c r="CF370" i="80"/>
  <c r="CE370" i="80"/>
  <c r="CQ366" i="80"/>
  <c r="CM366" i="80"/>
  <c r="CL366" i="80"/>
  <c r="DQ361" i="80"/>
  <c r="DP361" i="80"/>
  <c r="DO361" i="80"/>
  <c r="EI360" i="80"/>
  <c r="EH360" i="80"/>
  <c r="EG360" i="80"/>
  <c r="CJ354" i="80"/>
  <c r="CF354" i="80"/>
  <c r="CE354" i="80"/>
  <c r="CQ350" i="80"/>
  <c r="CM350" i="80"/>
  <c r="CL350" i="80"/>
  <c r="CJ346" i="80"/>
  <c r="CF346" i="80"/>
  <c r="CE346" i="80"/>
  <c r="EH387" i="80"/>
  <c r="EG387" i="80"/>
  <c r="EI387" i="80"/>
  <c r="DQ366" i="80"/>
  <c r="DP366" i="80"/>
  <c r="DO366" i="80"/>
  <c r="EH339" i="80"/>
  <c r="EI339" i="80"/>
  <c r="EG339" i="80"/>
  <c r="CQ334" i="80"/>
  <c r="CL334" i="80"/>
  <c r="CM334" i="80"/>
  <c r="DP332" i="80"/>
  <c r="DQ332" i="80"/>
  <c r="DO332" i="80"/>
  <c r="CJ306" i="80"/>
  <c r="CF306" i="80"/>
  <c r="CE306" i="80"/>
  <c r="CJ202" i="80"/>
  <c r="CF202" i="80"/>
  <c r="CE202" i="80"/>
  <c r="CJ198" i="80"/>
  <c r="CF198" i="80"/>
  <c r="CE198" i="80"/>
  <c r="DP388" i="80"/>
  <c r="DO388" i="80"/>
  <c r="DQ388" i="80"/>
  <c r="EH383" i="80"/>
  <c r="EG383" i="80"/>
  <c r="EI383" i="80"/>
  <c r="EI377" i="80"/>
  <c r="EH377" i="80"/>
  <c r="EG377" i="80"/>
  <c r="EH367" i="80"/>
  <c r="EG367" i="80"/>
  <c r="EI367" i="80"/>
  <c r="EH363" i="80"/>
  <c r="EG363" i="80"/>
  <c r="EI363" i="80"/>
  <c r="DQ358" i="80"/>
  <c r="DP358" i="80"/>
  <c r="DO358" i="80"/>
  <c r="DP336" i="80"/>
  <c r="DQ336" i="80"/>
  <c r="DO336" i="80"/>
  <c r="CT331" i="80"/>
  <c r="CX331" i="80"/>
  <c r="CS331" i="80"/>
  <c r="DO326" i="80"/>
  <c r="DQ326" i="80"/>
  <c r="DP326" i="80"/>
  <c r="EG321" i="80"/>
  <c r="EI321" i="80"/>
  <c r="EH321" i="80"/>
  <c r="EG317" i="80"/>
  <c r="EI317" i="80"/>
  <c r="EH317" i="80"/>
  <c r="CL315" i="80"/>
  <c r="CQ315" i="80"/>
  <c r="CM315" i="80"/>
  <c r="DO310" i="80"/>
  <c r="DQ310" i="80"/>
  <c r="DP310" i="80"/>
  <c r="EG309" i="80"/>
  <c r="EI309" i="80"/>
  <c r="EH309" i="80"/>
  <c r="CE307" i="80"/>
  <c r="CJ307" i="80"/>
  <c r="CF307" i="80"/>
  <c r="DO302" i="80"/>
  <c r="DQ302" i="80"/>
  <c r="DP302" i="80"/>
  <c r="EG301" i="80"/>
  <c r="EI301" i="80"/>
  <c r="EH301" i="80"/>
  <c r="CE299" i="80"/>
  <c r="CJ299" i="80"/>
  <c r="CF299" i="80"/>
  <c r="DO294" i="80"/>
  <c r="DQ294" i="80"/>
  <c r="DP294" i="80"/>
  <c r="EG293" i="80"/>
  <c r="EI293" i="80"/>
  <c r="EH293" i="80"/>
  <c r="DO290" i="80"/>
  <c r="DQ290" i="80"/>
  <c r="DP290" i="80"/>
  <c r="EG289" i="80"/>
  <c r="EI289" i="80"/>
  <c r="EH289" i="80"/>
  <c r="DO286" i="80"/>
  <c r="DQ286" i="80"/>
  <c r="DP286" i="80"/>
  <c r="EG285" i="80"/>
  <c r="EI285" i="80"/>
  <c r="EH285" i="80"/>
  <c r="CL283" i="80"/>
  <c r="CQ283" i="80"/>
  <c r="CM283" i="80"/>
  <c r="DO278" i="80"/>
  <c r="DQ278" i="80"/>
  <c r="DP278" i="80"/>
  <c r="EG273" i="80"/>
  <c r="EI273" i="80"/>
  <c r="EH273" i="80"/>
  <c r="CE271" i="80"/>
  <c r="CJ271" i="80"/>
  <c r="CF271" i="80"/>
  <c r="CL267" i="80"/>
  <c r="CQ267" i="80"/>
  <c r="CM267" i="80"/>
  <c r="DO266" i="80"/>
  <c r="DQ266" i="80"/>
  <c r="DP266" i="80"/>
  <c r="CL259" i="80"/>
  <c r="CQ259" i="80"/>
  <c r="CM259" i="80"/>
  <c r="DO254" i="80"/>
  <c r="DQ254" i="80"/>
  <c r="DP254" i="80"/>
  <c r="EG249" i="80"/>
  <c r="EI249" i="80"/>
  <c r="EH249" i="80"/>
  <c r="CL247" i="80"/>
  <c r="CQ247" i="80"/>
  <c r="CM247" i="80"/>
  <c r="CE239" i="80"/>
  <c r="CJ239" i="80"/>
  <c r="CF239" i="80"/>
  <c r="CE235" i="80"/>
  <c r="CJ235" i="80"/>
  <c r="CF235" i="80"/>
  <c r="CE231" i="80"/>
  <c r="CJ231" i="80"/>
  <c r="CF231" i="80"/>
  <c r="CL227" i="80"/>
  <c r="CQ227" i="80"/>
  <c r="CM227" i="80"/>
  <c r="DO226" i="80"/>
  <c r="DQ226" i="80"/>
  <c r="DP226" i="80"/>
  <c r="EG225" i="80"/>
  <c r="EI225" i="80"/>
  <c r="EH225" i="80"/>
  <c r="DO222" i="80"/>
  <c r="DQ222" i="80"/>
  <c r="DP222" i="80"/>
  <c r="EG221" i="80"/>
  <c r="EI221" i="80"/>
  <c r="EH221" i="80"/>
  <c r="DO218" i="80"/>
  <c r="DQ218" i="80"/>
  <c r="DP218" i="80"/>
  <c r="EG217" i="80"/>
  <c r="EI217" i="80"/>
  <c r="EH217" i="80"/>
  <c r="DO214" i="80"/>
  <c r="DQ214" i="80"/>
  <c r="DP214" i="80"/>
  <c r="EG213" i="80"/>
  <c r="EI213" i="80"/>
  <c r="EH213" i="80"/>
  <c r="DO210" i="80"/>
  <c r="DQ210" i="80"/>
  <c r="DP210" i="80"/>
  <c r="EG209" i="80"/>
  <c r="EI209" i="80"/>
  <c r="EH209" i="80"/>
  <c r="DO206" i="80"/>
  <c r="DQ206" i="80"/>
  <c r="DP206" i="80"/>
  <c r="EG205" i="80"/>
  <c r="EI205" i="80"/>
  <c r="EH205" i="80"/>
  <c r="DQ394" i="80"/>
  <c r="DP394" i="80"/>
  <c r="DO394" i="80"/>
  <c r="DP384" i="80"/>
  <c r="DO384" i="80"/>
  <c r="DQ384" i="80"/>
  <c r="DP380" i="80"/>
  <c r="DO380" i="80"/>
  <c r="DQ380" i="80"/>
  <c r="DP372" i="80"/>
  <c r="DO372" i="80"/>
  <c r="DQ372" i="80"/>
  <c r="EI353" i="80"/>
  <c r="EH353" i="80"/>
  <c r="EG353" i="80"/>
  <c r="EI349" i="80"/>
  <c r="EH349" i="80"/>
  <c r="EG349" i="80"/>
  <c r="CT335" i="80"/>
  <c r="CS335" i="80"/>
  <c r="CX335" i="80"/>
  <c r="DP330" i="80"/>
  <c r="DQ330" i="80"/>
  <c r="DO330" i="80"/>
  <c r="CF329" i="80"/>
  <c r="CE329" i="80"/>
  <c r="CJ329" i="80"/>
  <c r="CM328" i="80"/>
  <c r="CL328" i="80"/>
  <c r="CQ328" i="80"/>
  <c r="CM308" i="80"/>
  <c r="CL308" i="80"/>
  <c r="CQ308" i="80"/>
  <c r="CM304" i="80"/>
  <c r="CL304" i="80"/>
  <c r="CQ304" i="80"/>
  <c r="CM300" i="80"/>
  <c r="CL300" i="80"/>
  <c r="CQ300" i="80"/>
  <c r="CT296" i="80"/>
  <c r="CS296" i="80"/>
  <c r="CX296" i="80"/>
  <c r="CM292" i="80"/>
  <c r="CL292" i="80"/>
  <c r="CQ292" i="80"/>
  <c r="CT288" i="80"/>
  <c r="CS288" i="80"/>
  <c r="CX288" i="80"/>
  <c r="CM280" i="80"/>
  <c r="CL280" i="80"/>
  <c r="CQ280" i="80"/>
  <c r="CF272" i="80"/>
  <c r="CE272" i="80"/>
  <c r="CJ272" i="80"/>
  <c r="CT268" i="80"/>
  <c r="CS268" i="80"/>
  <c r="CX268" i="80"/>
  <c r="CT264" i="80"/>
  <c r="CS264" i="80"/>
  <c r="CX264" i="80"/>
  <c r="CF256" i="80"/>
  <c r="CE256" i="80"/>
  <c r="CJ256" i="80"/>
  <c r="CT252" i="80"/>
  <c r="CS252" i="80"/>
  <c r="CX252" i="80"/>
  <c r="CT248" i="80"/>
  <c r="CS248" i="80"/>
  <c r="CX248" i="80"/>
  <c r="CT244" i="80"/>
  <c r="CS244" i="80"/>
  <c r="CX244" i="80"/>
  <c r="CM240" i="80"/>
  <c r="CL240" i="80"/>
  <c r="CQ240" i="80"/>
  <c r="CF232" i="80"/>
  <c r="CE232" i="80"/>
  <c r="CJ232" i="80"/>
  <c r="CF224" i="80"/>
  <c r="CE224" i="80"/>
  <c r="CJ224" i="80"/>
  <c r="CT216" i="80"/>
  <c r="CS216" i="80"/>
  <c r="CX216" i="80"/>
  <c r="CT212" i="80"/>
  <c r="CS212" i="80"/>
  <c r="CX212" i="80"/>
  <c r="CF208" i="80"/>
  <c r="CE208" i="80"/>
  <c r="CJ208" i="80"/>
  <c r="CF200" i="80"/>
  <c r="CE200" i="80"/>
  <c r="CJ200" i="80"/>
  <c r="CT196" i="80"/>
  <c r="CS196" i="80"/>
  <c r="CX196" i="80"/>
  <c r="CM188" i="80"/>
  <c r="CQ188" i="80"/>
  <c r="CL188" i="80"/>
  <c r="EH403" i="80"/>
  <c r="EG403" i="80"/>
  <c r="EI403" i="80"/>
  <c r="EI385" i="80"/>
  <c r="EH385" i="80"/>
  <c r="EG385" i="80"/>
  <c r="EH375" i="80"/>
  <c r="EG375" i="80"/>
  <c r="EI375" i="80"/>
  <c r="DQ370" i="80"/>
  <c r="DP370" i="80"/>
  <c r="DO370" i="80"/>
  <c r="EH335" i="80"/>
  <c r="EG335" i="80"/>
  <c r="EI335" i="80"/>
  <c r="CQ325" i="80"/>
  <c r="CM325" i="80"/>
  <c r="CL325" i="80"/>
  <c r="CQ317" i="80"/>
  <c r="CM317" i="80"/>
  <c r="CL317" i="80"/>
  <c r="DQ312" i="80"/>
  <c r="DP312" i="80"/>
  <c r="DO312" i="80"/>
  <c r="EI311" i="80"/>
  <c r="EH311" i="80"/>
  <c r="EG311" i="80"/>
  <c r="CJ305" i="80"/>
  <c r="CF305" i="80"/>
  <c r="CE305" i="80"/>
  <c r="CQ301" i="80"/>
  <c r="CM301" i="80"/>
  <c r="CL301" i="80"/>
  <c r="DQ296" i="80"/>
  <c r="DP296" i="80"/>
  <c r="DO296" i="80"/>
  <c r="EI295" i="80"/>
  <c r="EH295" i="80"/>
  <c r="EG295" i="80"/>
  <c r="CJ289" i="80"/>
  <c r="CF289" i="80"/>
  <c r="CE289" i="80"/>
  <c r="CQ285" i="80"/>
  <c r="CM285" i="80"/>
  <c r="CL285" i="80"/>
  <c r="DQ280" i="80"/>
  <c r="DP280" i="80"/>
  <c r="DO280" i="80"/>
  <c r="EI279" i="80"/>
  <c r="EH279" i="80"/>
  <c r="EG279" i="80"/>
  <c r="CJ273" i="80"/>
  <c r="CF273" i="80"/>
  <c r="CE273" i="80"/>
  <c r="CQ269" i="80"/>
  <c r="CM269" i="80"/>
  <c r="CL269" i="80"/>
  <c r="DQ264" i="80"/>
  <c r="DP264" i="80"/>
  <c r="DO264" i="80"/>
  <c r="EI263" i="80"/>
  <c r="EH263" i="80"/>
  <c r="EG263" i="80"/>
  <c r="CJ257" i="80"/>
  <c r="CF257" i="80"/>
  <c r="CE257" i="80"/>
  <c r="CQ253" i="80"/>
  <c r="CM253" i="80"/>
  <c r="CL253" i="80"/>
  <c r="DQ248" i="80"/>
  <c r="DP248" i="80"/>
  <c r="DO248" i="80"/>
  <c r="EI247" i="80"/>
  <c r="EH247" i="80"/>
  <c r="EG247" i="80"/>
  <c r="CJ241" i="80"/>
  <c r="CF241" i="80"/>
  <c r="CE241" i="80"/>
  <c r="DQ236" i="80"/>
  <c r="DP236" i="80"/>
  <c r="DO236" i="80"/>
  <c r="EI231" i="80"/>
  <c r="EH231" i="80"/>
  <c r="EG231" i="80"/>
  <c r="CJ229" i="80"/>
  <c r="CF229" i="80"/>
  <c r="CE229" i="80"/>
  <c r="CQ225" i="80"/>
  <c r="CM225" i="80"/>
  <c r="CL225" i="80"/>
  <c r="DQ220" i="80"/>
  <c r="DP220" i="80"/>
  <c r="DO220" i="80"/>
  <c r="EI215" i="80"/>
  <c r="EH215" i="80"/>
  <c r="EG215" i="80"/>
  <c r="CJ213" i="80"/>
  <c r="CF213" i="80"/>
  <c r="CE213" i="80"/>
  <c r="CQ209" i="80"/>
  <c r="CM209" i="80"/>
  <c r="CL209" i="80"/>
  <c r="DQ204" i="80"/>
  <c r="DP204" i="80"/>
  <c r="DO204" i="80"/>
  <c r="EI199" i="80"/>
  <c r="EH199" i="80"/>
  <c r="EG199" i="80"/>
  <c r="CJ197" i="80"/>
  <c r="CF197" i="80"/>
  <c r="CE197" i="80"/>
  <c r="EI272" i="80"/>
  <c r="EH272" i="80"/>
  <c r="EG272" i="80"/>
  <c r="EH262" i="80"/>
  <c r="EG262" i="80"/>
  <c r="EI262" i="80"/>
  <c r="DP259" i="80"/>
  <c r="DO259" i="80"/>
  <c r="DQ259" i="80"/>
  <c r="EH258" i="80"/>
  <c r="EG258" i="80"/>
  <c r="EI258" i="80"/>
  <c r="EI248" i="80"/>
  <c r="EH248" i="80"/>
  <c r="EG248" i="80"/>
  <c r="DQ221" i="80"/>
  <c r="DP221" i="80"/>
  <c r="DO221" i="80"/>
  <c r="DP211" i="80"/>
  <c r="DO211" i="80"/>
  <c r="DQ211" i="80"/>
  <c r="EH210" i="80"/>
  <c r="EG210" i="80"/>
  <c r="EI210" i="80"/>
  <c r="EI204" i="80"/>
  <c r="EH204" i="80"/>
  <c r="EG204" i="80"/>
  <c r="EI200" i="80"/>
  <c r="EH200" i="80"/>
  <c r="EG200" i="80"/>
  <c r="EH194" i="80"/>
  <c r="EG194" i="80"/>
  <c r="EI194" i="80"/>
  <c r="DO194" i="80"/>
  <c r="DQ194" i="80"/>
  <c r="DP194" i="80"/>
  <c r="DP185" i="80"/>
  <c r="DQ185" i="80"/>
  <c r="DO185" i="80"/>
  <c r="CF184" i="80"/>
  <c r="CJ184" i="80"/>
  <c r="CE184" i="80"/>
  <c r="CT180" i="80"/>
  <c r="CX180" i="80"/>
  <c r="CS180" i="80"/>
  <c r="CF178" i="80"/>
  <c r="CE178" i="80"/>
  <c r="CJ178" i="80"/>
  <c r="CJ123" i="80"/>
  <c r="CF123" i="80"/>
  <c r="CE123" i="80"/>
  <c r="CJ111" i="80"/>
  <c r="CF111" i="80"/>
  <c r="CE111" i="80"/>
  <c r="EI328" i="80"/>
  <c r="EH328" i="80"/>
  <c r="EG328" i="80"/>
  <c r="EI312" i="80"/>
  <c r="EH312" i="80"/>
  <c r="EG312" i="80"/>
  <c r="EI292" i="80"/>
  <c r="EH292" i="80"/>
  <c r="EG292" i="80"/>
  <c r="EH278" i="80"/>
  <c r="EG278" i="80"/>
  <c r="EI278" i="80"/>
  <c r="DP275" i="80"/>
  <c r="DO275" i="80"/>
  <c r="DQ275" i="80"/>
  <c r="EI252" i="80"/>
  <c r="EH252" i="80"/>
  <c r="EG252" i="80"/>
  <c r="DP239" i="80"/>
  <c r="DO239" i="80"/>
  <c r="DQ239" i="80"/>
  <c r="EH238" i="80"/>
  <c r="EG238" i="80"/>
  <c r="EI238" i="80"/>
  <c r="EI187" i="80"/>
  <c r="EG187" i="80"/>
  <c r="EH187" i="80"/>
  <c r="CE187" i="80"/>
  <c r="CJ187" i="80"/>
  <c r="CF187" i="80"/>
  <c r="CE175" i="80"/>
  <c r="CJ175" i="80"/>
  <c r="CF175" i="80"/>
  <c r="CE124" i="80"/>
  <c r="CJ124" i="80"/>
  <c r="CF124" i="80"/>
  <c r="CE108" i="80"/>
  <c r="CJ108" i="80"/>
  <c r="CF108" i="80"/>
  <c r="CF27" i="80"/>
  <c r="CJ27" i="80"/>
  <c r="CE27" i="80"/>
  <c r="EI320" i="80"/>
  <c r="EH320" i="80"/>
  <c r="EG320" i="80"/>
  <c r="DP279" i="80"/>
  <c r="DO279" i="80"/>
  <c r="DQ279" i="80"/>
  <c r="DQ273" i="80"/>
  <c r="DP273" i="80"/>
  <c r="DO273" i="80"/>
  <c r="DQ249" i="80"/>
  <c r="DP249" i="80"/>
  <c r="DO249" i="80"/>
  <c r="EI240" i="80"/>
  <c r="EH240" i="80"/>
  <c r="EG240" i="80"/>
  <c r="DP195" i="80"/>
  <c r="DO195" i="80"/>
  <c r="DQ195" i="80"/>
  <c r="CT194" i="80"/>
  <c r="CS194" i="80"/>
  <c r="CX194" i="80"/>
  <c r="EH188" i="80"/>
  <c r="EI188" i="80"/>
  <c r="EG188" i="80"/>
  <c r="DP187" i="80"/>
  <c r="DQ187" i="80"/>
  <c r="DO187" i="80"/>
  <c r="DP172" i="80"/>
  <c r="DO172" i="80"/>
  <c r="DQ172" i="80"/>
  <c r="EH171" i="80"/>
  <c r="EG171" i="80"/>
  <c r="EI171" i="80"/>
  <c r="CM165" i="80"/>
  <c r="CL165" i="80"/>
  <c r="CQ165" i="80"/>
  <c r="DP164" i="80"/>
  <c r="DO164" i="80"/>
  <c r="DQ164" i="80"/>
  <c r="EH163" i="80"/>
  <c r="EG163" i="80"/>
  <c r="EI163" i="80"/>
  <c r="CM157" i="80"/>
  <c r="CL157" i="80"/>
  <c r="CQ157" i="80"/>
  <c r="DP156" i="80"/>
  <c r="DO156" i="80"/>
  <c r="DQ156" i="80"/>
  <c r="EH155" i="80"/>
  <c r="EG155" i="80"/>
  <c r="EI155" i="80"/>
  <c r="CM149" i="80"/>
  <c r="CL149" i="80"/>
  <c r="CQ149" i="80"/>
  <c r="DP148" i="80"/>
  <c r="DO148" i="80"/>
  <c r="DQ148" i="80"/>
  <c r="EH147" i="80"/>
  <c r="EG147" i="80"/>
  <c r="EI147" i="80"/>
  <c r="CM141" i="80"/>
  <c r="CL141" i="80"/>
  <c r="CQ141" i="80"/>
  <c r="DP140" i="80"/>
  <c r="DO140" i="80"/>
  <c r="DQ140" i="80"/>
  <c r="EH139" i="80"/>
  <c r="EG139" i="80"/>
  <c r="EI139" i="80"/>
  <c r="CM133" i="80"/>
  <c r="CL133" i="80"/>
  <c r="CQ133" i="80"/>
  <c r="DP132" i="80"/>
  <c r="DO132" i="80"/>
  <c r="DQ132" i="80"/>
  <c r="EH131" i="80"/>
  <c r="EG131" i="80"/>
  <c r="EI131" i="80"/>
  <c r="CF125" i="80"/>
  <c r="CE125" i="80"/>
  <c r="CJ125" i="80"/>
  <c r="CM121" i="80"/>
  <c r="CL121" i="80"/>
  <c r="CQ121" i="80"/>
  <c r="DP116" i="80"/>
  <c r="DO116" i="80"/>
  <c r="DQ116" i="80"/>
  <c r="EH115" i="80"/>
  <c r="EG115" i="80"/>
  <c r="EI115" i="80"/>
  <c r="CM109" i="80"/>
  <c r="CL109" i="80"/>
  <c r="CQ109" i="80"/>
  <c r="DP108" i="80"/>
  <c r="DO108" i="80"/>
  <c r="DQ108" i="80"/>
  <c r="EH107" i="80"/>
  <c r="EG107" i="80"/>
  <c r="EI107" i="80"/>
  <c r="CL102" i="80"/>
  <c r="CQ102" i="80"/>
  <c r="CM102" i="80"/>
  <c r="EG101" i="80"/>
  <c r="EI101" i="80"/>
  <c r="EH101" i="80"/>
  <c r="CE99" i="80"/>
  <c r="CJ99" i="80"/>
  <c r="CF99" i="80"/>
  <c r="CL96" i="80"/>
  <c r="CQ96" i="80"/>
  <c r="CM96" i="80"/>
  <c r="DO95" i="80"/>
  <c r="DQ95" i="80"/>
  <c r="DP95" i="80"/>
  <c r="CL88" i="80"/>
  <c r="CQ88" i="80"/>
  <c r="CM88" i="80"/>
  <c r="DO87" i="80"/>
  <c r="DQ87" i="80"/>
  <c r="DP87" i="80"/>
  <c r="CL80" i="80"/>
  <c r="CQ80" i="80"/>
  <c r="CM80" i="80"/>
  <c r="DO79" i="80"/>
  <c r="DQ79" i="80"/>
  <c r="DP79" i="80"/>
  <c r="CE76" i="80"/>
  <c r="CJ76" i="80"/>
  <c r="CF76" i="80"/>
  <c r="EG70" i="80"/>
  <c r="EI70" i="80"/>
  <c r="EH70" i="80"/>
  <c r="CE68" i="80"/>
  <c r="CJ68" i="80"/>
  <c r="CF68" i="80"/>
  <c r="CL60" i="80"/>
  <c r="CQ60" i="80"/>
  <c r="CM60" i="80"/>
  <c r="DO59" i="80"/>
  <c r="DQ59" i="80"/>
  <c r="DP59" i="80"/>
  <c r="EH326" i="80"/>
  <c r="EG326" i="80"/>
  <c r="EI326" i="80"/>
  <c r="DQ301" i="80"/>
  <c r="DP301" i="80"/>
  <c r="DO301" i="80"/>
  <c r="EH290" i="80"/>
  <c r="EG290" i="80"/>
  <c r="EI290" i="80"/>
  <c r="EI280" i="80"/>
  <c r="EH280" i="80"/>
  <c r="EG280" i="80"/>
  <c r="DQ241" i="80"/>
  <c r="DP241" i="80"/>
  <c r="DO241" i="80"/>
  <c r="EI236" i="80"/>
  <c r="EH236" i="80"/>
  <c r="EG236" i="80"/>
  <c r="EH214" i="80"/>
  <c r="EG214" i="80"/>
  <c r="EI214" i="80"/>
  <c r="DQ209" i="80"/>
  <c r="DP209" i="80"/>
  <c r="DO209" i="80"/>
  <c r="CL187" i="80"/>
  <c r="CQ187" i="80"/>
  <c r="CM187" i="80"/>
  <c r="EH186" i="80"/>
  <c r="EG186" i="80"/>
  <c r="EI186" i="80"/>
  <c r="CT186" i="80"/>
  <c r="CS186" i="80"/>
  <c r="CX186" i="80"/>
  <c r="CF182" i="80"/>
  <c r="CE182" i="80"/>
  <c r="CJ182" i="80"/>
  <c r="EH178" i="80"/>
  <c r="EG178" i="80"/>
  <c r="EI178" i="80"/>
  <c r="CX170" i="80"/>
  <c r="CT170" i="80"/>
  <c r="CS170" i="80"/>
  <c r="CQ166" i="80"/>
  <c r="CM166" i="80"/>
  <c r="CL166" i="80"/>
  <c r="CJ162" i="80"/>
  <c r="CF162" i="80"/>
  <c r="CE162" i="80"/>
  <c r="CX154" i="80"/>
  <c r="CT154" i="80"/>
  <c r="CS154" i="80"/>
  <c r="CQ150" i="80"/>
  <c r="CM150" i="80"/>
  <c r="CL150" i="80"/>
  <c r="CJ146" i="80"/>
  <c r="CF146" i="80"/>
  <c r="CE146" i="80"/>
  <c r="EB927" i="80"/>
  <c r="EE140" i="80"/>
  <c r="EE927" i="80" s="1"/>
  <c r="ED140" i="80"/>
  <c r="ED927" i="80" s="1"/>
  <c r="EC140" i="80"/>
  <c r="EC927" i="80" s="1"/>
  <c r="EF140" i="80"/>
  <c r="CX134" i="80"/>
  <c r="CT134" i="80"/>
  <c r="CS134" i="80"/>
  <c r="CQ130" i="80"/>
  <c r="CM130" i="80"/>
  <c r="CL130" i="80"/>
  <c r="CX126" i="80"/>
  <c r="CT126" i="80"/>
  <c r="CS126" i="80"/>
  <c r="CX118" i="80"/>
  <c r="CT118" i="80"/>
  <c r="CS118" i="80"/>
  <c r="CX114" i="80"/>
  <c r="CT114" i="80"/>
  <c r="CS114" i="80"/>
  <c r="CQ110" i="80"/>
  <c r="CM110" i="80"/>
  <c r="CL110" i="80"/>
  <c r="CJ106" i="80"/>
  <c r="CF106" i="80"/>
  <c r="CE106" i="80"/>
  <c r="CT100" i="80"/>
  <c r="CS100" i="80"/>
  <c r="CX100" i="80"/>
  <c r="CF97" i="80"/>
  <c r="CE97" i="80"/>
  <c r="CJ97" i="80"/>
  <c r="CM93" i="80"/>
  <c r="CL93" i="80"/>
  <c r="CQ93" i="80"/>
  <c r="CT89" i="80"/>
  <c r="CS89" i="80"/>
  <c r="CX89" i="80"/>
  <c r="CF81" i="80"/>
  <c r="CE81" i="80"/>
  <c r="CJ81" i="80"/>
  <c r="CM77" i="80"/>
  <c r="CL77" i="80"/>
  <c r="CQ77" i="80"/>
  <c r="CT73" i="80"/>
  <c r="CS73" i="80"/>
  <c r="CX73" i="80"/>
  <c r="CM65" i="80"/>
  <c r="CL65" i="80"/>
  <c r="CQ65" i="80"/>
  <c r="CT61" i="80"/>
  <c r="CS61" i="80"/>
  <c r="CX61" i="80"/>
  <c r="EG162" i="80"/>
  <c r="EI162" i="80"/>
  <c r="EH162" i="80"/>
  <c r="DQ145" i="80"/>
  <c r="DP145" i="80"/>
  <c r="DO145" i="80"/>
  <c r="EI144" i="80"/>
  <c r="EH144" i="80"/>
  <c r="EG144" i="80"/>
  <c r="EG130" i="80"/>
  <c r="EI130" i="80"/>
  <c r="EH130" i="80"/>
  <c r="DO103" i="80"/>
  <c r="DQ103" i="80"/>
  <c r="DP103" i="80"/>
  <c r="CJ75" i="80"/>
  <c r="CF75" i="80"/>
  <c r="CE75" i="80"/>
  <c r="CJ71" i="80"/>
  <c r="CF71" i="80"/>
  <c r="CE71" i="80"/>
  <c r="CJ67" i="80"/>
  <c r="CF67" i="80"/>
  <c r="CE67" i="80"/>
  <c r="CJ63" i="80"/>
  <c r="CF63" i="80"/>
  <c r="CE63" i="80"/>
  <c r="CJ59" i="80"/>
  <c r="CF59" i="80"/>
  <c r="CE59" i="80"/>
  <c r="CT53" i="80"/>
  <c r="CX53" i="80"/>
  <c r="CS53" i="80"/>
  <c r="EG50" i="80"/>
  <c r="EI50" i="80"/>
  <c r="EH50" i="80"/>
  <c r="CJ50" i="80"/>
  <c r="CE50" i="80"/>
  <c r="CF50" i="80"/>
  <c r="DP48" i="80"/>
  <c r="DQ48" i="80"/>
  <c r="DO48" i="80"/>
  <c r="DO43" i="80"/>
  <c r="DQ43" i="80"/>
  <c r="DP43" i="80"/>
  <c r="CL28" i="80"/>
  <c r="CQ28" i="80"/>
  <c r="CM28" i="80"/>
  <c r="DO24" i="80"/>
  <c r="DQ24" i="80"/>
  <c r="DP24" i="80"/>
  <c r="CJ18" i="80"/>
  <c r="CF18" i="80"/>
  <c r="CE18" i="80"/>
  <c r="EE926" i="80"/>
  <c r="CE8" i="80"/>
  <c r="CJ8" i="80"/>
  <c r="CF8" i="80"/>
  <c r="EI9" i="80"/>
  <c r="EH9" i="80"/>
  <c r="EG9" i="80"/>
  <c r="DO167" i="80"/>
  <c r="DQ167" i="80"/>
  <c r="DP167" i="80"/>
  <c r="DO151" i="80"/>
  <c r="DQ151" i="80"/>
  <c r="DP151" i="80"/>
  <c r="DO135" i="80"/>
  <c r="DQ135" i="80"/>
  <c r="DP135" i="80"/>
  <c r="EI97" i="80"/>
  <c r="EH97" i="80"/>
  <c r="EG97" i="80"/>
  <c r="EI93" i="80"/>
  <c r="EH93" i="80"/>
  <c r="EG93" i="80"/>
  <c r="EI89" i="80"/>
  <c r="EH89" i="80"/>
  <c r="EG89" i="80"/>
  <c r="EI85" i="80"/>
  <c r="EH85" i="80"/>
  <c r="EG85" i="80"/>
  <c r="EI81" i="80"/>
  <c r="EH81" i="80"/>
  <c r="EG81" i="80"/>
  <c r="CT55" i="80"/>
  <c r="CX55" i="80"/>
  <c r="CS55" i="80"/>
  <c r="DP52" i="80"/>
  <c r="DQ52" i="80"/>
  <c r="DO52" i="80"/>
  <c r="EH43" i="80"/>
  <c r="EI43" i="80"/>
  <c r="EG43" i="80"/>
  <c r="CT39" i="80"/>
  <c r="CX39" i="80"/>
  <c r="CS39" i="80"/>
  <c r="DP36" i="80"/>
  <c r="DQ36" i="80"/>
  <c r="DO36" i="80"/>
  <c r="EH27" i="80"/>
  <c r="EI27" i="80"/>
  <c r="EG27" i="80"/>
  <c r="CE19" i="80"/>
  <c r="CJ19" i="80"/>
  <c r="CF19" i="80"/>
  <c r="CE15" i="80"/>
  <c r="CF15" i="80"/>
  <c r="CJ15" i="80"/>
  <c r="CL9" i="80"/>
  <c r="CM9" i="80"/>
  <c r="CQ9" i="80"/>
  <c r="DQ16" i="80"/>
  <c r="DP16" i="80"/>
  <c r="DO16" i="80"/>
  <c r="CQ7" i="80"/>
  <c r="CM7" i="80"/>
  <c r="CL7" i="80"/>
  <c r="EI172" i="80"/>
  <c r="EH172" i="80"/>
  <c r="EG172" i="80"/>
  <c r="DQ165" i="80"/>
  <c r="DP165" i="80"/>
  <c r="DO165" i="80"/>
  <c r="EI164" i="80"/>
  <c r="EH164" i="80"/>
  <c r="EG164" i="80"/>
  <c r="EG150" i="80"/>
  <c r="EI150" i="80"/>
  <c r="EH150" i="80"/>
  <c r="DQ133" i="80"/>
  <c r="DP133" i="80"/>
  <c r="DO133" i="80"/>
  <c r="EI132" i="80"/>
  <c r="EH132" i="80"/>
  <c r="EG132" i="80"/>
  <c r="CJ103" i="80"/>
  <c r="CF103" i="80"/>
  <c r="CE103" i="80"/>
  <c r="EH95" i="80"/>
  <c r="EG95" i="80"/>
  <c r="EI95" i="80"/>
  <c r="DQ94" i="80"/>
  <c r="DP94" i="80"/>
  <c r="DO94" i="80"/>
  <c r="DP84" i="80"/>
  <c r="DO84" i="80"/>
  <c r="DQ84" i="80"/>
  <c r="EH79" i="80"/>
  <c r="EG79" i="80"/>
  <c r="EI79" i="80"/>
  <c r="DQ78" i="80"/>
  <c r="DP78" i="80"/>
  <c r="DO78" i="80"/>
  <c r="DP68" i="80"/>
  <c r="DO68" i="80"/>
  <c r="DQ68" i="80"/>
  <c r="EB924" i="80"/>
  <c r="ED63" i="80"/>
  <c r="ED924" i="80" s="1"/>
  <c r="EC63" i="80"/>
  <c r="EC924" i="80" s="1"/>
  <c r="EF63" i="80"/>
  <c r="EE63" i="80"/>
  <c r="EE924" i="80" s="1"/>
  <c r="DQ62" i="80"/>
  <c r="DP62" i="80"/>
  <c r="DO62" i="80"/>
  <c r="CT45" i="80"/>
  <c r="CS45" i="80"/>
  <c r="CX45" i="80"/>
  <c r="CJ42" i="80"/>
  <c r="CE42" i="80"/>
  <c r="CF42" i="80"/>
  <c r="EH31" i="80"/>
  <c r="EI31" i="80"/>
  <c r="EG31" i="80"/>
  <c r="CF29" i="80"/>
  <c r="CE29" i="80"/>
  <c r="CJ29" i="80"/>
  <c r="BS912" i="80"/>
  <c r="CF22" i="80"/>
  <c r="CJ22" i="80"/>
  <c r="CE22" i="80"/>
  <c r="CT16" i="80"/>
  <c r="CS16" i="80"/>
  <c r="CX16" i="80"/>
  <c r="CF13" i="80"/>
  <c r="CJ13" i="80"/>
  <c r="CE13" i="80"/>
  <c r="EG106" i="80"/>
  <c r="EI106" i="80"/>
  <c r="EH106" i="80"/>
  <c r="DP99" i="80"/>
  <c r="DO99" i="80"/>
  <c r="DQ99" i="80"/>
  <c r="CT49" i="80"/>
  <c r="CX49" i="80"/>
  <c r="CS49" i="80"/>
  <c r="CF47" i="80"/>
  <c r="CJ47" i="80"/>
  <c r="CE47" i="80"/>
  <c r="CT31" i="80"/>
  <c r="CX31" i="80"/>
  <c r="CS31" i="80"/>
  <c r="EH29" i="80"/>
  <c r="EG29" i="80"/>
  <c r="EI29" i="80"/>
  <c r="DP28" i="80"/>
  <c r="DO28" i="80"/>
  <c r="DQ28" i="80"/>
  <c r="EG16" i="80"/>
  <c r="EI16" i="80"/>
  <c r="EH16" i="80"/>
  <c r="DP12" i="80"/>
  <c r="DO12" i="80"/>
  <c r="DQ12" i="80"/>
  <c r="EI10" i="80"/>
  <c r="EG10" i="80"/>
  <c r="EH10" i="80"/>
  <c r="CL911" i="80"/>
  <c r="CQ911" i="80"/>
  <c r="CM911" i="80"/>
  <c r="CL908" i="80"/>
  <c r="CQ908" i="80"/>
  <c r="CM908" i="80"/>
  <c r="CF899" i="80"/>
  <c r="CE899" i="80"/>
  <c r="CJ899" i="80"/>
  <c r="EH899" i="80"/>
  <c r="EG899" i="80"/>
  <c r="EI899" i="80"/>
  <c r="DQ892" i="80"/>
  <c r="DP892" i="80"/>
  <c r="DO892" i="80"/>
  <c r="CX890" i="80"/>
  <c r="CT890" i="80"/>
  <c r="CS890" i="80"/>
  <c r="CJ882" i="80"/>
  <c r="CF882" i="80"/>
  <c r="CE882" i="80"/>
  <c r="CJ874" i="80"/>
  <c r="CF874" i="80"/>
  <c r="CE874" i="80"/>
  <c r="CX885" i="80"/>
  <c r="CS885" i="80"/>
  <c r="CT885" i="80"/>
  <c r="CX878" i="80"/>
  <c r="CT878" i="80"/>
  <c r="CS878" i="80"/>
  <c r="CL887" i="80"/>
  <c r="CM887" i="80"/>
  <c r="CQ887" i="80"/>
  <c r="CF881" i="80"/>
  <c r="CE881" i="80"/>
  <c r="CJ881" i="80"/>
  <c r="CT860" i="80"/>
  <c r="CS860" i="80"/>
  <c r="CX860" i="80"/>
  <c r="CM881" i="80"/>
  <c r="CL881" i="80"/>
  <c r="CQ881" i="80"/>
  <c r="CJ859" i="80"/>
  <c r="CF859" i="80"/>
  <c r="CE859" i="80"/>
  <c r="EI855" i="80"/>
  <c r="EG855" i="80"/>
  <c r="EH855" i="80"/>
  <c r="DP865" i="80"/>
  <c r="DQ865" i="80"/>
  <c r="DO865" i="80"/>
  <c r="DO850" i="80"/>
  <c r="DQ850" i="80"/>
  <c r="DP850" i="80"/>
  <c r="EG845" i="80"/>
  <c r="EI845" i="80"/>
  <c r="EH845" i="80"/>
  <c r="CJ855" i="80"/>
  <c r="CF855" i="80"/>
  <c r="CE855" i="80"/>
  <c r="DP843" i="80"/>
  <c r="DO843" i="80"/>
  <c r="DQ843" i="80"/>
  <c r="DQ849" i="80"/>
  <c r="DP849" i="80"/>
  <c r="DO849" i="80"/>
  <c r="CJ845" i="80"/>
  <c r="CF845" i="80"/>
  <c r="CE845" i="80"/>
  <c r="DP835" i="80"/>
  <c r="DQ835" i="80"/>
  <c r="DO835" i="80"/>
  <c r="CT832" i="80"/>
  <c r="CS832" i="80"/>
  <c r="CX832" i="80"/>
  <c r="CE825" i="80"/>
  <c r="CJ825" i="80"/>
  <c r="CF825" i="80"/>
  <c r="DP821" i="80"/>
  <c r="DQ821" i="80"/>
  <c r="DO821" i="80"/>
  <c r="CX846" i="80"/>
  <c r="CT846" i="80"/>
  <c r="CS846" i="80"/>
  <c r="EI837" i="80"/>
  <c r="EH837" i="80"/>
  <c r="EG837" i="80"/>
  <c r="DQ822" i="80"/>
  <c r="DP822" i="80"/>
  <c r="DO822" i="80"/>
  <c r="CE805" i="80"/>
  <c r="CJ805" i="80"/>
  <c r="CF805" i="80"/>
  <c r="CF819" i="80"/>
  <c r="CE819" i="80"/>
  <c r="CJ819" i="80"/>
  <c r="CM815" i="80"/>
  <c r="CQ815" i="80"/>
  <c r="CL815" i="80"/>
  <c r="CM811" i="80"/>
  <c r="CQ811" i="80"/>
  <c r="CL811" i="80"/>
  <c r="CE768" i="80"/>
  <c r="CF768" i="80"/>
  <c r="CJ768" i="80"/>
  <c r="CE793" i="80"/>
  <c r="CJ793" i="80"/>
  <c r="CF793" i="80"/>
  <c r="DQ819" i="80"/>
  <c r="DP819" i="80"/>
  <c r="DO819" i="80"/>
  <c r="DQ807" i="80"/>
  <c r="DO807" i="80"/>
  <c r="DP807" i="80"/>
  <c r="CJ800" i="80"/>
  <c r="CF800" i="80"/>
  <c r="CE800" i="80"/>
  <c r="EH788" i="80"/>
  <c r="EG788" i="80"/>
  <c r="EI788" i="80"/>
  <c r="CF774" i="80"/>
  <c r="CE774" i="80"/>
  <c r="CJ774" i="80"/>
  <c r="CX804" i="80"/>
  <c r="CS804" i="80"/>
  <c r="CT804" i="80"/>
  <c r="DO800" i="80"/>
  <c r="DP800" i="80"/>
  <c r="DQ800" i="80"/>
  <c r="CJ787" i="80"/>
  <c r="CF787" i="80"/>
  <c r="CE787" i="80"/>
  <c r="EI785" i="80"/>
  <c r="EH785" i="80"/>
  <c r="EG785" i="80"/>
  <c r="CX779" i="80"/>
  <c r="CT779" i="80"/>
  <c r="CS779" i="80"/>
  <c r="CX775" i="80"/>
  <c r="CT775" i="80"/>
  <c r="CS775" i="80"/>
  <c r="DQ766" i="80"/>
  <c r="DO766" i="80"/>
  <c r="DP766" i="80"/>
  <c r="CJ739" i="80"/>
  <c r="CF739" i="80"/>
  <c r="CE739" i="80"/>
  <c r="EI778" i="80"/>
  <c r="EH778" i="80"/>
  <c r="EG778" i="80"/>
  <c r="CX767" i="80"/>
  <c r="CT767" i="80"/>
  <c r="CS767" i="80"/>
  <c r="DO801" i="80"/>
  <c r="DP801" i="80"/>
  <c r="DQ801" i="80"/>
  <c r="EI790" i="80"/>
  <c r="EH790" i="80"/>
  <c r="EG790" i="80"/>
  <c r="CJ771" i="80"/>
  <c r="CF771" i="80"/>
  <c r="CE771" i="80"/>
  <c r="EH759" i="80"/>
  <c r="EG759" i="80"/>
  <c r="EI759" i="80"/>
  <c r="CM753" i="80"/>
  <c r="CL753" i="80"/>
  <c r="CQ753" i="80"/>
  <c r="DP748" i="80"/>
  <c r="DO748" i="80"/>
  <c r="DQ748" i="80"/>
  <c r="EH743" i="80"/>
  <c r="EG743" i="80"/>
  <c r="EI743" i="80"/>
  <c r="DQ787" i="80"/>
  <c r="DP787" i="80"/>
  <c r="DO787" i="80"/>
  <c r="CX754" i="80"/>
  <c r="CT754" i="80"/>
  <c r="CS754" i="80"/>
  <c r="CX746" i="80"/>
  <c r="CT746" i="80"/>
  <c r="CS746" i="80"/>
  <c r="CQ742" i="80"/>
  <c r="CM742" i="80"/>
  <c r="CL742" i="80"/>
  <c r="CJ738" i="80"/>
  <c r="CF738" i="80"/>
  <c r="CE738" i="80"/>
  <c r="CF732" i="80"/>
  <c r="CJ732" i="80"/>
  <c r="CE732" i="80"/>
  <c r="CE705" i="80"/>
  <c r="CJ705" i="80"/>
  <c r="CF705" i="80"/>
  <c r="CM714" i="80"/>
  <c r="CL714" i="80"/>
  <c r="CQ714" i="80"/>
  <c r="DO759" i="80"/>
  <c r="DQ759" i="80"/>
  <c r="DP759" i="80"/>
  <c r="DQ741" i="80"/>
  <c r="DP741" i="80"/>
  <c r="DO741" i="80"/>
  <c r="CX715" i="80"/>
  <c r="CT715" i="80"/>
  <c r="CS715" i="80"/>
  <c r="CL694" i="80"/>
  <c r="CQ694" i="80"/>
  <c r="CM694" i="80"/>
  <c r="CJ684" i="80"/>
  <c r="CF684" i="80"/>
  <c r="CE684" i="80"/>
  <c r="CL681" i="80"/>
  <c r="CQ681" i="80"/>
  <c r="CM681" i="80"/>
  <c r="CL629" i="80"/>
  <c r="CM629" i="80"/>
  <c r="CQ629" i="80"/>
  <c r="CM682" i="80"/>
  <c r="CL682" i="80"/>
  <c r="CQ682" i="80"/>
  <c r="CM666" i="80"/>
  <c r="CL666" i="80"/>
  <c r="CQ666" i="80"/>
  <c r="DP645" i="80"/>
  <c r="DO645" i="80"/>
  <c r="DQ645" i="80"/>
  <c r="EH640" i="80"/>
  <c r="EG640" i="80"/>
  <c r="EI640" i="80"/>
  <c r="EI721" i="80"/>
  <c r="EH721" i="80"/>
  <c r="EG721" i="80"/>
  <c r="EH697" i="80"/>
  <c r="EG697" i="80"/>
  <c r="EI697" i="80"/>
  <c r="EI685" i="80"/>
  <c r="EH685" i="80"/>
  <c r="EG685" i="80"/>
  <c r="DQ674" i="80"/>
  <c r="DP674" i="80"/>
  <c r="DO674" i="80"/>
  <c r="W959" i="80"/>
  <c r="AD959" i="80"/>
  <c r="X959" i="80"/>
  <c r="Y955" i="80"/>
  <c r="Y959" i="80" s="1"/>
  <c r="AB959" i="80"/>
  <c r="AC955" i="80"/>
  <c r="AC959" i="80" s="1"/>
  <c r="CT905" i="80"/>
  <c r="CS905" i="80"/>
  <c r="CX905" i="80"/>
  <c r="CJ910" i="80"/>
  <c r="CE910" i="80"/>
  <c r="CF910" i="80"/>
  <c r="CF907" i="80"/>
  <c r="CJ907" i="80"/>
  <c r="CE907" i="80"/>
  <c r="EH897" i="80"/>
  <c r="EI897" i="80"/>
  <c r="EG897" i="80"/>
  <c r="DP896" i="80"/>
  <c r="DQ896" i="80"/>
  <c r="DO896" i="80"/>
  <c r="CT901" i="80"/>
  <c r="CX901" i="80"/>
  <c r="CS901" i="80"/>
  <c r="CE891" i="80"/>
  <c r="CJ891" i="80"/>
  <c r="CF891" i="80"/>
  <c r="DQ902" i="80"/>
  <c r="DP902" i="80"/>
  <c r="DO902" i="80"/>
  <c r="CL884" i="80"/>
  <c r="CQ884" i="80"/>
  <c r="CM884" i="80"/>
  <c r="CE880" i="80"/>
  <c r="CJ880" i="80"/>
  <c r="CF880" i="80"/>
  <c r="EH890" i="80"/>
  <c r="EG890" i="80"/>
  <c r="EI890" i="80"/>
  <c r="DO871" i="80"/>
  <c r="DP871" i="80"/>
  <c r="DQ871" i="80"/>
  <c r="CE871" i="80"/>
  <c r="CJ871" i="80"/>
  <c r="CF871" i="80"/>
  <c r="CS855" i="80"/>
  <c r="CX855" i="80"/>
  <c r="CT855" i="80"/>
  <c r="E949" i="80"/>
  <c r="AA942" i="80"/>
  <c r="Y942" i="80"/>
  <c r="AE942" i="80"/>
  <c r="W942" i="80"/>
  <c r="AI942" i="80"/>
  <c r="AC942" i="80"/>
  <c r="Z959" i="80"/>
  <c r="CS911" i="80"/>
  <c r="CX911" i="80"/>
  <c r="CT911" i="80"/>
  <c r="AG942" i="80"/>
  <c r="DO910" i="80"/>
  <c r="DQ910" i="80"/>
  <c r="DP910" i="80"/>
  <c r="EH910" i="80"/>
  <c r="EG910" i="80"/>
  <c r="EI910" i="80"/>
  <c r="EG909" i="80"/>
  <c r="EI909" i="80"/>
  <c r="EH909" i="80"/>
  <c r="CX910" i="80"/>
  <c r="CS910" i="80"/>
  <c r="CT910" i="80"/>
  <c r="DO903" i="80"/>
  <c r="DQ903" i="80"/>
  <c r="DP903" i="80"/>
  <c r="CM901" i="80"/>
  <c r="CQ901" i="80"/>
  <c r="CL901" i="80"/>
  <c r="CM897" i="80"/>
  <c r="CQ897" i="80"/>
  <c r="CL897" i="80"/>
  <c r="EI911" i="80"/>
  <c r="EH911" i="80"/>
  <c r="EG911" i="80"/>
  <c r="CT907" i="80"/>
  <c r="CX907" i="80"/>
  <c r="CS907" i="80"/>
  <c r="EH905" i="80"/>
  <c r="EG905" i="80"/>
  <c r="EI905" i="80"/>
  <c r="CE895" i="80"/>
  <c r="CJ895" i="80"/>
  <c r="CF895" i="80"/>
  <c r="CM892" i="80"/>
  <c r="CL892" i="80"/>
  <c r="CQ892" i="80"/>
  <c r="CM888" i="80"/>
  <c r="CL888" i="80"/>
  <c r="CQ888" i="80"/>
  <c r="DO907" i="80"/>
  <c r="DQ907" i="80"/>
  <c r="DP907" i="80"/>
  <c r="CJ902" i="80"/>
  <c r="CF902" i="80"/>
  <c r="CE902" i="80"/>
  <c r="DQ901" i="80"/>
  <c r="DP901" i="80"/>
  <c r="DO901" i="80"/>
  <c r="EI900" i="80"/>
  <c r="EG900" i="80"/>
  <c r="EH900" i="80"/>
  <c r="CQ893" i="80"/>
  <c r="CM893" i="80"/>
  <c r="CL893" i="80"/>
  <c r="CJ890" i="80"/>
  <c r="CF890" i="80"/>
  <c r="CE890" i="80"/>
  <c r="CJ894" i="80"/>
  <c r="CF894" i="80"/>
  <c r="CE894" i="80"/>
  <c r="CE884" i="80"/>
  <c r="CJ884" i="80"/>
  <c r="CF884" i="80"/>
  <c r="EI891" i="80"/>
  <c r="EH891" i="80"/>
  <c r="EG891" i="80"/>
  <c r="EH886" i="80"/>
  <c r="EG886" i="80"/>
  <c r="EI886" i="80"/>
  <c r="CE886" i="80"/>
  <c r="CJ886" i="80"/>
  <c r="CF886" i="80"/>
  <c r="CX882" i="80"/>
  <c r="CT882" i="80"/>
  <c r="CS882" i="80"/>
  <c r="CQ878" i="80"/>
  <c r="CM878" i="80"/>
  <c r="CL878" i="80"/>
  <c r="DQ877" i="80"/>
  <c r="DP877" i="80"/>
  <c r="DO877" i="80"/>
  <c r="CX874" i="80"/>
  <c r="CT874" i="80"/>
  <c r="CS874" i="80"/>
  <c r="CJ879" i="80"/>
  <c r="CF879" i="80"/>
  <c r="CE879" i="80"/>
  <c r="EI877" i="80"/>
  <c r="EH877" i="80"/>
  <c r="EG877" i="80"/>
  <c r="CF877" i="80"/>
  <c r="CE877" i="80"/>
  <c r="CJ877" i="80"/>
  <c r="DQ874" i="80"/>
  <c r="DP874" i="80"/>
  <c r="DO874" i="80"/>
  <c r="DQ869" i="80"/>
  <c r="DO869" i="80"/>
  <c r="DP869" i="80"/>
  <c r="EI901" i="80"/>
  <c r="EH901" i="80"/>
  <c r="EG901" i="80"/>
  <c r="DO879" i="80"/>
  <c r="DQ879" i="80"/>
  <c r="DP879" i="80"/>
  <c r="EG874" i="80"/>
  <c r="EI874" i="80"/>
  <c r="EH874" i="80"/>
  <c r="CX871" i="80"/>
  <c r="CT871" i="80"/>
  <c r="CS871" i="80"/>
  <c r="CE887" i="80"/>
  <c r="CJ887" i="80"/>
  <c r="CF887" i="80"/>
  <c r="CX883" i="80"/>
  <c r="CS883" i="80"/>
  <c r="CT883" i="80"/>
  <c r="CJ875" i="80"/>
  <c r="CE875" i="80"/>
  <c r="CF875" i="80"/>
  <c r="EH879" i="80"/>
  <c r="EG879" i="80"/>
  <c r="EI879" i="80"/>
  <c r="CJ860" i="80"/>
  <c r="CF860" i="80"/>
  <c r="CE860" i="80"/>
  <c r="CX870" i="80"/>
  <c r="CS870" i="80"/>
  <c r="CT870" i="80"/>
  <c r="DQ866" i="80"/>
  <c r="DP866" i="80"/>
  <c r="DO866" i="80"/>
  <c r="CX864" i="80"/>
  <c r="CT864" i="80"/>
  <c r="CS864" i="80"/>
  <c r="EG859" i="80"/>
  <c r="EI859" i="80"/>
  <c r="EH859" i="80"/>
  <c r="CS856" i="80"/>
  <c r="CX856" i="80"/>
  <c r="CT856" i="80"/>
  <c r="DQ854" i="80"/>
  <c r="DP854" i="80"/>
  <c r="DO854" i="80"/>
  <c r="CT866" i="80"/>
  <c r="CX866" i="80"/>
  <c r="CS866" i="80"/>
  <c r="DP855" i="80"/>
  <c r="DQ855" i="80"/>
  <c r="DO855" i="80"/>
  <c r="EG849" i="80"/>
  <c r="EI849" i="80"/>
  <c r="EH849" i="80"/>
  <c r="CE847" i="80"/>
  <c r="CJ847" i="80"/>
  <c r="CF847" i="80"/>
  <c r="CL843" i="80"/>
  <c r="CQ843" i="80"/>
  <c r="CM843" i="80"/>
  <c r="DQ858" i="80"/>
  <c r="DP858" i="80"/>
  <c r="DO858" i="80"/>
  <c r="CF858" i="80"/>
  <c r="CJ858" i="80"/>
  <c r="CE858" i="80"/>
  <c r="CF852" i="80"/>
  <c r="CE852" i="80"/>
  <c r="CJ852" i="80"/>
  <c r="CM844" i="80"/>
  <c r="CL844" i="80"/>
  <c r="CQ844" i="80"/>
  <c r="EH860" i="80"/>
  <c r="EI860" i="80"/>
  <c r="EG860" i="80"/>
  <c r="DO860" i="80"/>
  <c r="DQ860" i="80"/>
  <c r="DP860" i="80"/>
  <c r="EI858" i="80"/>
  <c r="EH858" i="80"/>
  <c r="EG858" i="80"/>
  <c r="DP847" i="80"/>
  <c r="DO847" i="80"/>
  <c r="DQ847" i="80"/>
  <c r="EH842" i="80"/>
  <c r="EG842" i="80"/>
  <c r="EI842" i="80"/>
  <c r="CJ842" i="80"/>
  <c r="CF842" i="80"/>
  <c r="CE842" i="80"/>
  <c r="DQ840" i="80"/>
  <c r="DO840" i="80"/>
  <c r="DP840" i="80"/>
  <c r="CT840" i="80"/>
  <c r="CS840" i="80"/>
  <c r="CX840" i="80"/>
  <c r="EH838" i="80"/>
  <c r="EI838" i="80"/>
  <c r="EG838" i="80"/>
  <c r="CM838" i="80"/>
  <c r="CQ838" i="80"/>
  <c r="CL838" i="80"/>
  <c r="EG835" i="80"/>
  <c r="EI835" i="80"/>
  <c r="EH835" i="80"/>
  <c r="DQ830" i="80"/>
  <c r="DP830" i="80"/>
  <c r="DO830" i="80"/>
  <c r="EG841" i="80"/>
  <c r="EI841" i="80"/>
  <c r="EH841" i="80"/>
  <c r="EH840" i="80"/>
  <c r="EG840" i="80"/>
  <c r="EI840" i="80"/>
  <c r="CJ832" i="80"/>
  <c r="CF832" i="80"/>
  <c r="CE832" i="80"/>
  <c r="CL825" i="80"/>
  <c r="CQ825" i="80"/>
  <c r="CM825" i="80"/>
  <c r="DO824" i="80"/>
  <c r="DQ824" i="80"/>
  <c r="DP824" i="80"/>
  <c r="DP829" i="80"/>
  <c r="DQ829" i="80"/>
  <c r="DO829" i="80"/>
  <c r="CF826" i="80"/>
  <c r="CE826" i="80"/>
  <c r="CJ826" i="80"/>
  <c r="CJ846" i="80"/>
  <c r="CF846" i="80"/>
  <c r="CE846" i="80"/>
  <c r="CJ823" i="80"/>
  <c r="CF823" i="80"/>
  <c r="CE823" i="80"/>
  <c r="CF817" i="80"/>
  <c r="CE817" i="80"/>
  <c r="CJ817" i="80"/>
  <c r="EH824" i="80"/>
  <c r="EG824" i="80"/>
  <c r="EI824" i="80"/>
  <c r="CM819" i="80"/>
  <c r="CL819" i="80"/>
  <c r="CQ819" i="80"/>
  <c r="EH828" i="80"/>
  <c r="EG828" i="80"/>
  <c r="EI828" i="80"/>
  <c r="EI822" i="80"/>
  <c r="EH822" i="80"/>
  <c r="EG822" i="80"/>
  <c r="CF822" i="80"/>
  <c r="CE822" i="80"/>
  <c r="CJ822" i="80"/>
  <c r="CJ816" i="80"/>
  <c r="CE816" i="80"/>
  <c r="CF816" i="80"/>
  <c r="EI810" i="80"/>
  <c r="EG810" i="80"/>
  <c r="EH810" i="80"/>
  <c r="DP808" i="80"/>
  <c r="DO808" i="80"/>
  <c r="DQ808" i="80"/>
  <c r="DQ803" i="80"/>
  <c r="DP803" i="80"/>
  <c r="DO803" i="80"/>
  <c r="EG799" i="80"/>
  <c r="EI799" i="80"/>
  <c r="EH799" i="80"/>
  <c r="CL797" i="80"/>
  <c r="CQ797" i="80"/>
  <c r="CM797" i="80"/>
  <c r="CL793" i="80"/>
  <c r="CQ793" i="80"/>
  <c r="CM793" i="80"/>
  <c r="CL789" i="80"/>
  <c r="CQ789" i="80"/>
  <c r="CM789" i="80"/>
  <c r="CL785" i="80"/>
  <c r="CQ785" i="80"/>
  <c r="CM785" i="80"/>
  <c r="CE773" i="80"/>
  <c r="CJ773" i="80"/>
  <c r="CF773" i="80"/>
  <c r="DP816" i="80"/>
  <c r="DO816" i="80"/>
  <c r="DQ816" i="80"/>
  <c r="DP797" i="80"/>
  <c r="DO797" i="80"/>
  <c r="DQ797" i="80"/>
  <c r="EH796" i="80"/>
  <c r="EG796" i="80"/>
  <c r="EI796" i="80"/>
  <c r="CF794" i="80"/>
  <c r="CE794" i="80"/>
  <c r="CJ794" i="80"/>
  <c r="DP793" i="80"/>
  <c r="DO793" i="80"/>
  <c r="DQ793" i="80"/>
  <c r="CF790" i="80"/>
  <c r="CE790" i="80"/>
  <c r="CJ790" i="80"/>
  <c r="CT786" i="80"/>
  <c r="CS786" i="80"/>
  <c r="CX786" i="80"/>
  <c r="DP785" i="80"/>
  <c r="DO785" i="80"/>
  <c r="DQ785" i="80"/>
  <c r="EH780" i="80"/>
  <c r="EG780" i="80"/>
  <c r="EI780" i="80"/>
  <c r="CF778" i="80"/>
  <c r="CE778" i="80"/>
  <c r="CJ778" i="80"/>
  <c r="CM774" i="80"/>
  <c r="CL774" i="80"/>
  <c r="CQ774" i="80"/>
  <c r="DO820" i="80"/>
  <c r="DP820" i="80"/>
  <c r="DQ820" i="80"/>
  <c r="CT815" i="80"/>
  <c r="CX815" i="80"/>
  <c r="CS815" i="80"/>
  <c r="DQ811" i="80"/>
  <c r="DO811" i="80"/>
  <c r="DP811" i="80"/>
  <c r="CJ804" i="80"/>
  <c r="CE804" i="80"/>
  <c r="CF804" i="80"/>
  <c r="EI797" i="80"/>
  <c r="EH797" i="80"/>
  <c r="EG797" i="80"/>
  <c r="CJ795" i="80"/>
  <c r="CF795" i="80"/>
  <c r="CE795" i="80"/>
  <c r="CX787" i="80"/>
  <c r="CT787" i="80"/>
  <c r="CS787" i="80"/>
  <c r="CX783" i="80"/>
  <c r="CT783" i="80"/>
  <c r="CS783" i="80"/>
  <c r="EI765" i="80"/>
  <c r="EH765" i="80"/>
  <c r="EG765" i="80"/>
  <c r="DQ795" i="80"/>
  <c r="DP795" i="80"/>
  <c r="DO795" i="80"/>
  <c r="DQ791" i="80"/>
  <c r="DP791" i="80"/>
  <c r="DO791" i="80"/>
  <c r="EI786" i="80"/>
  <c r="EH786" i="80"/>
  <c r="EG786" i="80"/>
  <c r="EI782" i="80"/>
  <c r="EH782" i="80"/>
  <c r="EG782" i="80"/>
  <c r="DQ779" i="80"/>
  <c r="DP779" i="80"/>
  <c r="DO779" i="80"/>
  <c r="CF770" i="80"/>
  <c r="CJ770" i="80"/>
  <c r="CE770" i="80"/>
  <c r="CJ759" i="80"/>
  <c r="CF759" i="80"/>
  <c r="CE759" i="80"/>
  <c r="CJ743" i="80"/>
  <c r="CF743" i="80"/>
  <c r="CE743" i="80"/>
  <c r="EG787" i="80"/>
  <c r="EI787" i="80"/>
  <c r="EH787" i="80"/>
  <c r="DO784" i="80"/>
  <c r="DQ784" i="80"/>
  <c r="DP784" i="80"/>
  <c r="EG783" i="80"/>
  <c r="EI783" i="80"/>
  <c r="EH783" i="80"/>
  <c r="DO776" i="80"/>
  <c r="DQ776" i="80"/>
  <c r="DP776" i="80"/>
  <c r="DQ774" i="80"/>
  <c r="DP774" i="80"/>
  <c r="DO774" i="80"/>
  <c r="CJ767" i="80"/>
  <c r="CF767" i="80"/>
  <c r="CE767" i="80"/>
  <c r="CE740" i="80"/>
  <c r="CJ740" i="80"/>
  <c r="CF740" i="80"/>
  <c r="DQ798" i="80"/>
  <c r="DP798" i="80"/>
  <c r="DO798" i="80"/>
  <c r="EG791" i="80"/>
  <c r="EI791" i="80"/>
  <c r="EH791" i="80"/>
  <c r="DO788" i="80"/>
  <c r="DQ788" i="80"/>
  <c r="DP788" i="80"/>
  <c r="DQ786" i="80"/>
  <c r="DP786" i="80"/>
  <c r="DO786" i="80"/>
  <c r="DO780" i="80"/>
  <c r="DQ780" i="80"/>
  <c r="DP780" i="80"/>
  <c r="EG779" i="80"/>
  <c r="EI779" i="80"/>
  <c r="EH779" i="80"/>
  <c r="DO763" i="80"/>
  <c r="DQ763" i="80"/>
  <c r="DP763" i="80"/>
  <c r="CF761" i="80"/>
  <c r="CE761" i="80"/>
  <c r="CJ761" i="80"/>
  <c r="CM757" i="80"/>
  <c r="CL757" i="80"/>
  <c r="CQ757" i="80"/>
  <c r="DP752" i="80"/>
  <c r="DO752" i="80"/>
  <c r="DQ752" i="80"/>
  <c r="EH747" i="80"/>
  <c r="EG747" i="80"/>
  <c r="EI747" i="80"/>
  <c r="CF745" i="80"/>
  <c r="CE745" i="80"/>
  <c r="CJ745" i="80"/>
  <c r="CM741" i="80"/>
  <c r="CL741" i="80"/>
  <c r="CQ741" i="80"/>
  <c r="DQ783" i="80"/>
  <c r="DP783" i="80"/>
  <c r="DO783" i="80"/>
  <c r="CJ763" i="80"/>
  <c r="CF763" i="80"/>
  <c r="CE763" i="80"/>
  <c r="CQ762" i="80"/>
  <c r="CM762" i="80"/>
  <c r="CL762" i="80"/>
  <c r="CJ758" i="80"/>
  <c r="CF758" i="80"/>
  <c r="CE758" i="80"/>
  <c r="CX742" i="80"/>
  <c r="CT742" i="80"/>
  <c r="CS742" i="80"/>
  <c r="CQ738" i="80"/>
  <c r="CM738" i="80"/>
  <c r="CL738" i="80"/>
  <c r="DQ761" i="80"/>
  <c r="DP761" i="80"/>
  <c r="DO761" i="80"/>
  <c r="EG746" i="80"/>
  <c r="EI746" i="80"/>
  <c r="EH746" i="80"/>
  <c r="EH730" i="80"/>
  <c r="EI730" i="80"/>
  <c r="EG730" i="80"/>
  <c r="DP729" i="80"/>
  <c r="DQ729" i="80"/>
  <c r="DO729" i="80"/>
  <c r="CJ727" i="80"/>
  <c r="CE727" i="80"/>
  <c r="CF727" i="80"/>
  <c r="CJ720" i="80"/>
  <c r="CF720" i="80"/>
  <c r="CE720" i="80"/>
  <c r="CJ712" i="80"/>
  <c r="CF712" i="80"/>
  <c r="CE712" i="80"/>
  <c r="CJ704" i="80"/>
  <c r="CF704" i="80"/>
  <c r="CE704" i="80"/>
  <c r="EG758" i="80"/>
  <c r="EI758" i="80"/>
  <c r="EH758" i="80"/>
  <c r="CQ735" i="80"/>
  <c r="CL735" i="80"/>
  <c r="CM735" i="80"/>
  <c r="DO743" i="80"/>
  <c r="DQ743" i="80"/>
  <c r="DP743" i="80"/>
  <c r="CT734" i="80"/>
  <c r="CX734" i="80"/>
  <c r="CS734" i="80"/>
  <c r="EH732" i="80"/>
  <c r="EI732" i="80"/>
  <c r="EG732" i="80"/>
  <c r="CF722" i="80"/>
  <c r="CE722" i="80"/>
  <c r="CJ722" i="80"/>
  <c r="CM718" i="80"/>
  <c r="CL718" i="80"/>
  <c r="CQ718" i="80"/>
  <c r="DP713" i="80"/>
  <c r="DO713" i="80"/>
  <c r="DQ713" i="80"/>
  <c r="EH712" i="80"/>
  <c r="EG712" i="80"/>
  <c r="EI712" i="80"/>
  <c r="CF706" i="80"/>
  <c r="CE706" i="80"/>
  <c r="CJ706" i="80"/>
  <c r="CM702" i="80"/>
  <c r="CL702" i="80"/>
  <c r="CQ702" i="80"/>
  <c r="EI760" i="80"/>
  <c r="EH760" i="80"/>
  <c r="EG760" i="80"/>
  <c r="DQ737" i="80"/>
  <c r="DP737" i="80"/>
  <c r="DO737" i="80"/>
  <c r="CJ723" i="80"/>
  <c r="CF723" i="80"/>
  <c r="CE723" i="80"/>
  <c r="CJ707" i="80"/>
  <c r="CF707" i="80"/>
  <c r="CE707" i="80"/>
  <c r="CX703" i="80"/>
  <c r="CT703" i="80"/>
  <c r="CS703" i="80"/>
  <c r="DO693" i="80"/>
  <c r="DQ693" i="80"/>
  <c r="DP693" i="80"/>
  <c r="EG692" i="80"/>
  <c r="EI692" i="80"/>
  <c r="EH692" i="80"/>
  <c r="CJ692" i="80"/>
  <c r="CE692" i="80"/>
  <c r="CF692" i="80"/>
  <c r="CJ680" i="80"/>
  <c r="CF680" i="80"/>
  <c r="CE680" i="80"/>
  <c r="CJ676" i="80"/>
  <c r="CF676" i="80"/>
  <c r="CE676" i="80"/>
  <c r="CJ672" i="80"/>
  <c r="CF672" i="80"/>
  <c r="CE672" i="80"/>
  <c r="CJ668" i="80"/>
  <c r="CF668" i="80"/>
  <c r="CE668" i="80"/>
  <c r="CJ664" i="80"/>
  <c r="CF664" i="80"/>
  <c r="CE664" i="80"/>
  <c r="CJ660" i="80"/>
  <c r="CF660" i="80"/>
  <c r="CE660" i="80"/>
  <c r="CJ656" i="80"/>
  <c r="CF656" i="80"/>
  <c r="CE656" i="80"/>
  <c r="EG723" i="80"/>
  <c r="EI723" i="80"/>
  <c r="EH723" i="80"/>
  <c r="EG719" i="80"/>
  <c r="EI719" i="80"/>
  <c r="EH719" i="80"/>
  <c r="EG715" i="80"/>
  <c r="EI715" i="80"/>
  <c r="EH715" i="80"/>
  <c r="EG711" i="80"/>
  <c r="EI711" i="80"/>
  <c r="EH711" i="80"/>
  <c r="EI705" i="80"/>
  <c r="EH705" i="80"/>
  <c r="EG705" i="80"/>
  <c r="CL690" i="80"/>
  <c r="CQ690" i="80"/>
  <c r="CM690" i="80"/>
  <c r="CE689" i="80"/>
  <c r="CJ689" i="80"/>
  <c r="CF689" i="80"/>
  <c r="CL685" i="80"/>
  <c r="CQ685" i="80"/>
  <c r="CM685" i="80"/>
  <c r="CE673" i="80"/>
  <c r="CJ673" i="80"/>
  <c r="CF673" i="80"/>
  <c r="CL669" i="80"/>
  <c r="CQ669" i="80"/>
  <c r="CM669" i="80"/>
  <c r="CE657" i="80"/>
  <c r="CJ657" i="80"/>
  <c r="CF657" i="80"/>
  <c r="CL653" i="80"/>
  <c r="CQ653" i="80"/>
  <c r="CM653" i="80"/>
  <c r="CE641" i="80"/>
  <c r="CJ641" i="80"/>
  <c r="CF641" i="80"/>
  <c r="CL637" i="80"/>
  <c r="CQ637" i="80"/>
  <c r="CM637" i="80"/>
  <c r="DO724" i="80"/>
  <c r="DQ724" i="80"/>
  <c r="DP724" i="80"/>
  <c r="DO716" i="80"/>
  <c r="DQ716" i="80"/>
  <c r="DP716" i="80"/>
  <c r="DO708" i="80"/>
  <c r="DQ708" i="80"/>
  <c r="DP708" i="80"/>
  <c r="CF695" i="80"/>
  <c r="CE695" i="80"/>
  <c r="CJ695" i="80"/>
  <c r="CM686" i="80"/>
  <c r="CL686" i="80"/>
  <c r="CQ686" i="80"/>
  <c r="DP681" i="80"/>
  <c r="DO681" i="80"/>
  <c r="DQ681" i="80"/>
  <c r="EH676" i="80"/>
  <c r="EG676" i="80"/>
  <c r="EI676" i="80"/>
  <c r="CF674" i="80"/>
  <c r="CE674" i="80"/>
  <c r="CJ674" i="80"/>
  <c r="CM670" i="80"/>
  <c r="CL670" i="80"/>
  <c r="CQ670" i="80"/>
  <c r="DP665" i="80"/>
  <c r="DO665" i="80"/>
  <c r="DQ665" i="80"/>
  <c r="EH660" i="80"/>
  <c r="EG660" i="80"/>
  <c r="EI660" i="80"/>
  <c r="CF658" i="80"/>
  <c r="CE658" i="80"/>
  <c r="CJ658" i="80"/>
  <c r="CM654" i="80"/>
  <c r="CL654" i="80"/>
  <c r="CQ654" i="80"/>
  <c r="DP649" i="80"/>
  <c r="DO649" i="80"/>
  <c r="DQ649" i="80"/>
  <c r="EH644" i="80"/>
  <c r="EG644" i="80"/>
  <c r="EI644" i="80"/>
  <c r="CF642" i="80"/>
  <c r="CE642" i="80"/>
  <c r="CJ642" i="80"/>
  <c r="CM638" i="80"/>
  <c r="CL638" i="80"/>
  <c r="CQ638" i="80"/>
  <c r="EI725" i="80"/>
  <c r="EH725" i="80"/>
  <c r="EG725" i="80"/>
  <c r="EI709" i="80"/>
  <c r="EH709" i="80"/>
  <c r="EG709" i="80"/>
  <c r="EG703" i="80"/>
  <c r="EI703" i="80"/>
  <c r="EH703" i="80"/>
  <c r="EH695" i="80"/>
  <c r="EG695" i="80"/>
  <c r="EI695" i="80"/>
  <c r="DP694" i="80"/>
  <c r="DO694" i="80"/>
  <c r="DQ694" i="80"/>
  <c r="EH689" i="80"/>
  <c r="EI689" i="80"/>
  <c r="EG689" i="80"/>
  <c r="CJ687" i="80"/>
  <c r="CF687" i="80"/>
  <c r="CE687" i="80"/>
  <c r="EI681" i="80"/>
  <c r="EH681" i="80"/>
  <c r="EG681" i="80"/>
  <c r="CJ675" i="80"/>
  <c r="CF675" i="80"/>
  <c r="CE675" i="80"/>
  <c r="EI665" i="80"/>
  <c r="EH665" i="80"/>
  <c r="EG665" i="80"/>
  <c r="CJ663" i="80"/>
  <c r="CF663" i="80"/>
  <c r="CE663" i="80"/>
  <c r="EI657" i="80"/>
  <c r="EH657" i="80"/>
  <c r="EG657" i="80"/>
  <c r="CX647" i="80"/>
  <c r="CT647" i="80"/>
  <c r="CS647" i="80"/>
  <c r="CJ643" i="80"/>
  <c r="CF643" i="80"/>
  <c r="CE643" i="80"/>
  <c r="CJ639" i="80"/>
  <c r="CF639" i="80"/>
  <c r="CE639" i="80"/>
  <c r="EI633" i="80"/>
  <c r="EH633" i="80"/>
  <c r="EG633" i="80"/>
  <c r="DO684" i="80"/>
  <c r="DQ684" i="80"/>
  <c r="DP684" i="80"/>
  <c r="DO656" i="80"/>
  <c r="DQ656" i="80"/>
  <c r="DP656" i="80"/>
  <c r="DQ635" i="80"/>
  <c r="DP635" i="80"/>
  <c r="DO635" i="80"/>
  <c r="EH624" i="80"/>
  <c r="EI624" i="80"/>
  <c r="EG624" i="80"/>
  <c r="CX615" i="80"/>
  <c r="CT615" i="80"/>
  <c r="CS615" i="80"/>
  <c r="DP613" i="80"/>
  <c r="DQ613" i="80"/>
  <c r="DO613" i="80"/>
  <c r="DO688" i="80"/>
  <c r="DQ688" i="80"/>
  <c r="DP688" i="80"/>
  <c r="EG687" i="80"/>
  <c r="EI687" i="80"/>
  <c r="EH687" i="80"/>
  <c r="EG667" i="80"/>
  <c r="EI667" i="80"/>
  <c r="EH667" i="80"/>
  <c r="EG663" i="80"/>
  <c r="EI663" i="80"/>
  <c r="EH663" i="80"/>
  <c r="EI654" i="80"/>
  <c r="EH654" i="80"/>
  <c r="EG654" i="80"/>
  <c r="CT618" i="80"/>
  <c r="CX618" i="80"/>
  <c r="CS618" i="80"/>
  <c r="CF614" i="80"/>
  <c r="CJ614" i="80"/>
  <c r="CE614" i="80"/>
  <c r="CL607" i="80"/>
  <c r="CQ607" i="80"/>
  <c r="CM607" i="80"/>
  <c r="CE603" i="80"/>
  <c r="CJ603" i="80"/>
  <c r="CF603" i="80"/>
  <c r="CE591" i="80"/>
  <c r="CJ591" i="80"/>
  <c r="CF591" i="80"/>
  <c r="CL579" i="80"/>
  <c r="CQ579" i="80"/>
  <c r="CM579" i="80"/>
  <c r="CE575" i="80"/>
  <c r="CJ575" i="80"/>
  <c r="CF575" i="80"/>
  <c r="CL563" i="80"/>
  <c r="CQ563" i="80"/>
  <c r="CM563" i="80"/>
  <c r="CE559" i="80"/>
  <c r="CJ559" i="80"/>
  <c r="CF559" i="80"/>
  <c r="CL547" i="80"/>
  <c r="CQ547" i="80"/>
  <c r="CM547" i="80"/>
  <c r="CE543" i="80"/>
  <c r="CJ543" i="80"/>
  <c r="CF543" i="80"/>
  <c r="CE535" i="80"/>
  <c r="CF535" i="80"/>
  <c r="CJ535" i="80"/>
  <c r="CL531" i="80"/>
  <c r="CM531" i="80"/>
  <c r="CQ531" i="80"/>
  <c r="DQ679" i="80"/>
  <c r="DP679" i="80"/>
  <c r="DO679" i="80"/>
  <c r="DO664" i="80"/>
  <c r="DQ664" i="80"/>
  <c r="DP664" i="80"/>
  <c r="DQ662" i="80"/>
  <c r="DP662" i="80"/>
  <c r="DO662" i="80"/>
  <c r="EG655" i="80"/>
  <c r="EI655" i="80"/>
  <c r="EH655" i="80"/>
  <c r="EI646" i="80"/>
  <c r="EH646" i="80"/>
  <c r="EG646" i="80"/>
  <c r="DQ643" i="80"/>
  <c r="DP643" i="80"/>
  <c r="DO643" i="80"/>
  <c r="CX631" i="80"/>
  <c r="CT631" i="80"/>
  <c r="CS631" i="80"/>
  <c r="CF630" i="80"/>
  <c r="CE630" i="80"/>
  <c r="CJ630" i="80"/>
  <c r="EH610" i="80"/>
  <c r="EG610" i="80"/>
  <c r="EI610" i="80"/>
  <c r="CF608" i="80"/>
  <c r="CE608" i="80"/>
  <c r="CJ608" i="80"/>
  <c r="EH602" i="80"/>
  <c r="EG602" i="80"/>
  <c r="EI602" i="80"/>
  <c r="CF600" i="80"/>
  <c r="CE600" i="80"/>
  <c r="CJ600" i="80"/>
  <c r="CM596" i="80"/>
  <c r="CL596" i="80"/>
  <c r="CQ596" i="80"/>
  <c r="DP591" i="80"/>
  <c r="DO591" i="80"/>
  <c r="DQ591" i="80"/>
  <c r="CM584" i="80"/>
  <c r="CL584" i="80"/>
  <c r="CQ584" i="80"/>
  <c r="DP583" i="80"/>
  <c r="DO583" i="80"/>
  <c r="DQ583" i="80"/>
  <c r="CM576" i="80"/>
  <c r="CL576" i="80"/>
  <c r="CQ576" i="80"/>
  <c r="DP575" i="80"/>
  <c r="DO575" i="80"/>
  <c r="DQ575" i="80"/>
  <c r="CM568" i="80"/>
  <c r="CL568" i="80"/>
  <c r="CQ568" i="80"/>
  <c r="DP567" i="80"/>
  <c r="DO567" i="80"/>
  <c r="DQ567" i="80"/>
  <c r="CM560" i="80"/>
  <c r="CL560" i="80"/>
  <c r="CQ560" i="80"/>
  <c r="DP559" i="80"/>
  <c r="DO559" i="80"/>
  <c r="DQ559" i="80"/>
  <c r="CM552" i="80"/>
  <c r="CL552" i="80"/>
  <c r="CQ552" i="80"/>
  <c r="DP551" i="80"/>
  <c r="DO551" i="80"/>
  <c r="DQ551" i="80"/>
  <c r="CM544" i="80"/>
  <c r="CL544" i="80"/>
  <c r="CQ544" i="80"/>
  <c r="DP543" i="80"/>
  <c r="DO543" i="80"/>
  <c r="DQ543" i="80"/>
  <c r="DQ687" i="80"/>
  <c r="DP687" i="80"/>
  <c r="DO687" i="80"/>
  <c r="DO672" i="80"/>
  <c r="DQ672" i="80"/>
  <c r="DP672" i="80"/>
  <c r="EG671" i="80"/>
  <c r="EI671" i="80"/>
  <c r="EH671" i="80"/>
  <c r="DQ663" i="80"/>
  <c r="DP663" i="80"/>
  <c r="DO663" i="80"/>
  <c r="DO652" i="80"/>
  <c r="DQ652" i="80"/>
  <c r="DP652" i="80"/>
  <c r="EG647" i="80"/>
  <c r="EI647" i="80"/>
  <c r="EH647" i="80"/>
  <c r="EI642" i="80"/>
  <c r="EH642" i="80"/>
  <c r="EG642" i="80"/>
  <c r="EI630" i="80"/>
  <c r="EG630" i="80"/>
  <c r="EH630" i="80"/>
  <c r="CX623" i="80"/>
  <c r="CT623" i="80"/>
  <c r="CS623" i="80"/>
  <c r="EG618" i="80"/>
  <c r="EH618" i="80"/>
  <c r="EI618" i="80"/>
  <c r="EG614" i="80"/>
  <c r="EH614" i="80"/>
  <c r="EI614" i="80"/>
  <c r="CQ609" i="80"/>
  <c r="CM609" i="80"/>
  <c r="CL609" i="80"/>
  <c r="CJ605" i="80"/>
  <c r="CF605" i="80"/>
  <c r="CE605" i="80"/>
  <c r="DQ600" i="80"/>
  <c r="DP600" i="80"/>
  <c r="DO600" i="80"/>
  <c r="CQ597" i="80"/>
  <c r="CM597" i="80"/>
  <c r="CL597" i="80"/>
  <c r="EI595" i="80"/>
  <c r="EH595" i="80"/>
  <c r="EG595" i="80"/>
  <c r="CX593" i="80"/>
  <c r="CT593" i="80"/>
  <c r="CS593" i="80"/>
  <c r="EI591" i="80"/>
  <c r="EH591" i="80"/>
  <c r="EG591" i="80"/>
  <c r="CX589" i="80"/>
  <c r="CT589" i="80"/>
  <c r="CS589" i="80"/>
  <c r="CQ585" i="80"/>
  <c r="CM585" i="80"/>
  <c r="CL585" i="80"/>
  <c r="CJ581" i="80"/>
  <c r="CF581" i="80"/>
  <c r="CE581" i="80"/>
  <c r="DQ576" i="80"/>
  <c r="DP576" i="80"/>
  <c r="DO576" i="80"/>
  <c r="EI575" i="80"/>
  <c r="EH575" i="80"/>
  <c r="EG575" i="80"/>
  <c r="CX573" i="80"/>
  <c r="CT573" i="80"/>
  <c r="CS573" i="80"/>
  <c r="CQ569" i="80"/>
  <c r="CM569" i="80"/>
  <c r="CL569" i="80"/>
  <c r="CJ565" i="80"/>
  <c r="CF565" i="80"/>
  <c r="CE565" i="80"/>
  <c r="DQ560" i="80"/>
  <c r="DP560" i="80"/>
  <c r="DO560" i="80"/>
  <c r="EI559" i="80"/>
  <c r="EH559" i="80"/>
  <c r="EG559" i="80"/>
  <c r="CX557" i="80"/>
  <c r="CT557" i="80"/>
  <c r="CS557" i="80"/>
  <c r="CQ553" i="80"/>
  <c r="CM553" i="80"/>
  <c r="CL553" i="80"/>
  <c r="CJ549" i="80"/>
  <c r="CF549" i="80"/>
  <c r="CE549" i="80"/>
  <c r="DQ544" i="80"/>
  <c r="DP544" i="80"/>
  <c r="DO544" i="80"/>
  <c r="EI543" i="80"/>
  <c r="EH543" i="80"/>
  <c r="EG543" i="80"/>
  <c r="CX541" i="80"/>
  <c r="CT541" i="80"/>
  <c r="CS541" i="80"/>
  <c r="DQ536" i="80"/>
  <c r="DP536" i="80"/>
  <c r="DO536" i="80"/>
  <c r="DQ532" i="80"/>
  <c r="DP532" i="80"/>
  <c r="DO532" i="80"/>
  <c r="EG601" i="80"/>
  <c r="EI601" i="80"/>
  <c r="EH601" i="80"/>
  <c r="DQ589" i="80"/>
  <c r="DP589" i="80"/>
  <c r="DO589" i="80"/>
  <c r="DO562" i="80"/>
  <c r="DQ562" i="80"/>
  <c r="DP562" i="80"/>
  <c r="DQ557" i="80"/>
  <c r="DP557" i="80"/>
  <c r="DO557" i="80"/>
  <c r="EG537" i="80"/>
  <c r="EH537" i="80"/>
  <c r="EI537" i="80"/>
  <c r="CX537" i="80"/>
  <c r="CT537" i="80"/>
  <c r="CS537" i="80"/>
  <c r="CJ525" i="80"/>
  <c r="CF525" i="80"/>
  <c r="CE525" i="80"/>
  <c r="CJ509" i="80"/>
  <c r="CF509" i="80"/>
  <c r="CE509" i="80"/>
  <c r="CJ493" i="80"/>
  <c r="CF493" i="80"/>
  <c r="CE493" i="80"/>
  <c r="CJ477" i="80"/>
  <c r="CF477" i="80"/>
  <c r="CE477" i="80"/>
  <c r="CJ465" i="80"/>
  <c r="CF465" i="80"/>
  <c r="CE465" i="80"/>
  <c r="CJ461" i="80"/>
  <c r="CE461" i="80"/>
  <c r="CF461" i="80"/>
  <c r="DO602" i="80"/>
  <c r="DQ602" i="80"/>
  <c r="DP602" i="80"/>
  <c r="EG581" i="80"/>
  <c r="EI581" i="80"/>
  <c r="EH581" i="80"/>
  <c r="EI576" i="80"/>
  <c r="EH576" i="80"/>
  <c r="EG576" i="80"/>
  <c r="EG549" i="80"/>
  <c r="EI549" i="80"/>
  <c r="EH549" i="80"/>
  <c r="EI544" i="80"/>
  <c r="EH544" i="80"/>
  <c r="EG544" i="80"/>
  <c r="DQ537" i="80"/>
  <c r="DO537" i="80"/>
  <c r="DP537" i="80"/>
  <c r="EI536" i="80"/>
  <c r="EG536" i="80"/>
  <c r="EH536" i="80"/>
  <c r="DP531" i="80"/>
  <c r="DO531" i="80"/>
  <c r="DQ531" i="80"/>
  <c r="CT528" i="80"/>
  <c r="CS528" i="80"/>
  <c r="CX528" i="80"/>
  <c r="CE526" i="80"/>
  <c r="CJ526" i="80"/>
  <c r="CF526" i="80"/>
  <c r="CE522" i="80"/>
  <c r="CJ522" i="80"/>
  <c r="CF522" i="80"/>
  <c r="CE502" i="80"/>
  <c r="CJ502" i="80"/>
  <c r="CF502" i="80"/>
  <c r="CE466" i="80"/>
  <c r="CJ466" i="80"/>
  <c r="CF466" i="80"/>
  <c r="DO590" i="80"/>
  <c r="DQ590" i="80"/>
  <c r="DP590" i="80"/>
  <c r="DQ585" i="80"/>
  <c r="DP585" i="80"/>
  <c r="DO585" i="80"/>
  <c r="DO558" i="80"/>
  <c r="DQ558" i="80"/>
  <c r="DP558" i="80"/>
  <c r="DQ553" i="80"/>
  <c r="DP553" i="80"/>
  <c r="DO553" i="80"/>
  <c r="EH525" i="80"/>
  <c r="EG525" i="80"/>
  <c r="EI525" i="80"/>
  <c r="CM519" i="80"/>
  <c r="CL519" i="80"/>
  <c r="CQ519" i="80"/>
  <c r="DP514" i="80"/>
  <c r="DO514" i="80"/>
  <c r="DQ514" i="80"/>
  <c r="EH509" i="80"/>
  <c r="EG509" i="80"/>
  <c r="EI509" i="80"/>
  <c r="CF507" i="80"/>
  <c r="CE507" i="80"/>
  <c r="CJ507" i="80"/>
  <c r="CM503" i="80"/>
  <c r="CL503" i="80"/>
  <c r="CQ503" i="80"/>
  <c r="DP502" i="80"/>
  <c r="DO502" i="80"/>
  <c r="DQ502" i="80"/>
  <c r="EH497" i="80"/>
  <c r="EG497" i="80"/>
  <c r="EI497" i="80"/>
  <c r="CF495" i="80"/>
  <c r="CE495" i="80"/>
  <c r="CJ495" i="80"/>
  <c r="CM491" i="80"/>
  <c r="CL491" i="80"/>
  <c r="CQ491" i="80"/>
  <c r="DP486" i="80"/>
  <c r="DO486" i="80"/>
  <c r="DQ486" i="80"/>
  <c r="EH481" i="80"/>
  <c r="EG481" i="80"/>
  <c r="EI481" i="80"/>
  <c r="CF479" i="80"/>
  <c r="CE479" i="80"/>
  <c r="CJ479" i="80"/>
  <c r="CM475" i="80"/>
  <c r="CL475" i="80"/>
  <c r="CQ475" i="80"/>
  <c r="DP470" i="80"/>
  <c r="DO470" i="80"/>
  <c r="DQ470" i="80"/>
  <c r="EH465" i="80"/>
  <c r="EG465" i="80"/>
  <c r="EI465" i="80"/>
  <c r="EG627" i="80"/>
  <c r="EH627" i="80"/>
  <c r="EI627" i="80"/>
  <c r="EG585" i="80"/>
  <c r="EI585" i="80"/>
  <c r="EH585" i="80"/>
  <c r="EI580" i="80"/>
  <c r="EH580" i="80"/>
  <c r="EG580" i="80"/>
  <c r="EG553" i="80"/>
  <c r="EI553" i="80"/>
  <c r="EH553" i="80"/>
  <c r="EI548" i="80"/>
  <c r="EH548" i="80"/>
  <c r="EG548" i="80"/>
  <c r="CF528" i="80"/>
  <c r="CJ528" i="80"/>
  <c r="CE528" i="80"/>
  <c r="DP527" i="80"/>
  <c r="DQ527" i="80"/>
  <c r="DO527" i="80"/>
  <c r="CQ520" i="80"/>
  <c r="CM520" i="80"/>
  <c r="CL520" i="80"/>
  <c r="CJ516" i="80"/>
  <c r="CF516" i="80"/>
  <c r="CE516" i="80"/>
  <c r="CX508" i="80"/>
  <c r="CT508" i="80"/>
  <c r="CS508" i="80"/>
  <c r="CJ504" i="80"/>
  <c r="CF504" i="80"/>
  <c r="CE504" i="80"/>
  <c r="CQ500" i="80"/>
  <c r="CM500" i="80"/>
  <c r="CL500" i="80"/>
  <c r="CX496" i="80"/>
  <c r="CT496" i="80"/>
  <c r="CS496" i="80"/>
  <c r="CQ492" i="80"/>
  <c r="CM492" i="80"/>
  <c r="CL492" i="80"/>
  <c r="CX484" i="80"/>
  <c r="CT484" i="80"/>
  <c r="CS484" i="80"/>
  <c r="CX476" i="80"/>
  <c r="CT476" i="80"/>
  <c r="CS476" i="80"/>
  <c r="CQ472" i="80"/>
  <c r="CM472" i="80"/>
  <c r="CL472" i="80"/>
  <c r="CQ468" i="80"/>
  <c r="CM468" i="80"/>
  <c r="CL468" i="80"/>
  <c r="CX464" i="80"/>
  <c r="CT464" i="80"/>
  <c r="CS464" i="80"/>
  <c r="DQ523" i="80"/>
  <c r="DP523" i="80"/>
  <c r="DO523" i="80"/>
  <c r="EI506" i="80"/>
  <c r="EH506" i="80"/>
  <c r="EG506" i="80"/>
  <c r="EI482" i="80"/>
  <c r="EH482" i="80"/>
  <c r="EG482" i="80"/>
  <c r="EI462" i="80"/>
  <c r="EH462" i="80"/>
  <c r="EG462" i="80"/>
  <c r="EG460" i="80"/>
  <c r="EH460" i="80"/>
  <c r="EI460" i="80"/>
  <c r="EH458" i="80"/>
  <c r="EI458" i="80"/>
  <c r="EG458" i="80"/>
  <c r="CJ427" i="80"/>
  <c r="CF427" i="80"/>
  <c r="CE427" i="80"/>
  <c r="CJ423" i="80"/>
  <c r="CF423" i="80"/>
  <c r="CE423" i="80"/>
  <c r="CJ419" i="80"/>
  <c r="CF419" i="80"/>
  <c r="CE419" i="80"/>
  <c r="CJ415" i="80"/>
  <c r="CF415" i="80"/>
  <c r="CE415" i="80"/>
  <c r="DQ507" i="80"/>
  <c r="DP507" i="80"/>
  <c r="DO507" i="80"/>
  <c r="EI466" i="80"/>
  <c r="EH466" i="80"/>
  <c r="EG466" i="80"/>
  <c r="DP455" i="80"/>
  <c r="DQ455" i="80"/>
  <c r="DO455" i="80"/>
  <c r="CE440" i="80"/>
  <c r="CJ440" i="80"/>
  <c r="CF440" i="80"/>
  <c r="CL436" i="80"/>
  <c r="CQ436" i="80"/>
  <c r="CM436" i="80"/>
  <c r="DO423" i="80"/>
  <c r="DQ423" i="80"/>
  <c r="DP423" i="80"/>
  <c r="EG422" i="80"/>
  <c r="EI422" i="80"/>
  <c r="EH422" i="80"/>
  <c r="DO419" i="80"/>
  <c r="DQ419" i="80"/>
  <c r="DP419" i="80"/>
  <c r="EG418" i="80"/>
  <c r="EI418" i="80"/>
  <c r="EH418" i="80"/>
  <c r="DO415" i="80"/>
  <c r="DQ415" i="80"/>
  <c r="DP415" i="80"/>
  <c r="EG414" i="80"/>
  <c r="EI414" i="80"/>
  <c r="EH414" i="80"/>
  <c r="DO411" i="80"/>
  <c r="DQ411" i="80"/>
  <c r="DP411" i="80"/>
  <c r="EG520" i="80"/>
  <c r="EI520" i="80"/>
  <c r="EH520" i="80"/>
  <c r="EI514" i="80"/>
  <c r="EH514" i="80"/>
  <c r="EG514" i="80"/>
  <c r="EG512" i="80"/>
  <c r="EI512" i="80"/>
  <c r="EH512" i="80"/>
  <c r="EG484" i="80"/>
  <c r="EI484" i="80"/>
  <c r="EH484" i="80"/>
  <c r="DP459" i="80"/>
  <c r="DQ459" i="80"/>
  <c r="DO459" i="80"/>
  <c r="CL455" i="80"/>
  <c r="CQ455" i="80"/>
  <c r="CM455" i="80"/>
  <c r="DP453" i="80"/>
  <c r="DQ453" i="80"/>
  <c r="DO453" i="80"/>
  <c r="CT452" i="80"/>
  <c r="CS452" i="80"/>
  <c r="CX452" i="80"/>
  <c r="CM449" i="80"/>
  <c r="CL449" i="80"/>
  <c r="CQ449" i="80"/>
  <c r="CT445" i="80"/>
  <c r="CS445" i="80"/>
  <c r="CX445" i="80"/>
  <c r="CT425" i="80"/>
  <c r="CS425" i="80"/>
  <c r="CX425" i="80"/>
  <c r="CM421" i="80"/>
  <c r="CL421" i="80"/>
  <c r="CQ421" i="80"/>
  <c r="CF417" i="80"/>
  <c r="CE417" i="80"/>
  <c r="CJ417" i="80"/>
  <c r="CT413" i="80"/>
  <c r="CS413" i="80"/>
  <c r="CX413" i="80"/>
  <c r="DO469" i="80"/>
  <c r="DQ469" i="80"/>
  <c r="DP469" i="80"/>
  <c r="CJ457" i="80"/>
  <c r="CE457" i="80"/>
  <c r="CF457" i="80"/>
  <c r="EI444" i="80"/>
  <c r="EH444" i="80"/>
  <c r="EG444" i="80"/>
  <c r="CQ442" i="80"/>
  <c r="CM442" i="80"/>
  <c r="CL442" i="80"/>
  <c r="EI436" i="80"/>
  <c r="EH436" i="80"/>
  <c r="EG436" i="80"/>
  <c r="CQ434" i="80"/>
  <c r="CM434" i="80"/>
  <c r="CL434" i="80"/>
  <c r="DQ429" i="80"/>
  <c r="DP429" i="80"/>
  <c r="DO429" i="80"/>
  <c r="EI424" i="80"/>
  <c r="EH424" i="80"/>
  <c r="EG424" i="80"/>
  <c r="CJ422" i="80"/>
  <c r="CF422" i="80"/>
  <c r="CE422" i="80"/>
  <c r="CQ418" i="80"/>
  <c r="CM418" i="80"/>
  <c r="CL418" i="80"/>
  <c r="DQ413" i="80"/>
  <c r="DP413" i="80"/>
  <c r="DO413" i="80"/>
  <c r="EG442" i="80"/>
  <c r="EI442" i="80"/>
  <c r="EH442" i="80"/>
  <c r="EG438" i="80"/>
  <c r="EI438" i="80"/>
  <c r="EH438" i="80"/>
  <c r="EG434" i="80"/>
  <c r="EI434" i="80"/>
  <c r="EH434" i="80"/>
  <c r="EG430" i="80"/>
  <c r="EI430" i="80"/>
  <c r="EH430" i="80"/>
  <c r="EG426" i="80"/>
  <c r="EI426" i="80"/>
  <c r="EH426" i="80"/>
  <c r="CJ407" i="80"/>
  <c r="CF407" i="80"/>
  <c r="CE407" i="80"/>
  <c r="DP448" i="80"/>
  <c r="DO448" i="80"/>
  <c r="DQ448" i="80"/>
  <c r="EH431" i="80"/>
  <c r="EG431" i="80"/>
  <c r="EI431" i="80"/>
  <c r="EI425" i="80"/>
  <c r="EH425" i="80"/>
  <c r="EG425" i="80"/>
  <c r="CF409" i="80"/>
  <c r="CJ409" i="80"/>
  <c r="CE409" i="80"/>
  <c r="EG406" i="80"/>
  <c r="EI406" i="80"/>
  <c r="EH406" i="80"/>
  <c r="CE404" i="80"/>
  <c r="CJ404" i="80"/>
  <c r="CF404" i="80"/>
  <c r="CL400" i="80"/>
  <c r="CQ400" i="80"/>
  <c r="CM400" i="80"/>
  <c r="DO395" i="80"/>
  <c r="DQ395" i="80"/>
  <c r="DP395" i="80"/>
  <c r="EG390" i="80"/>
  <c r="EI390" i="80"/>
  <c r="EH390" i="80"/>
  <c r="CE388" i="80"/>
  <c r="CJ388" i="80"/>
  <c r="CF388" i="80"/>
  <c r="CL384" i="80"/>
  <c r="CQ384" i="80"/>
  <c r="CM384" i="80"/>
  <c r="EG378" i="80"/>
  <c r="EI378" i="80"/>
  <c r="EH378" i="80"/>
  <c r="CE376" i="80"/>
  <c r="CJ376" i="80"/>
  <c r="CF376" i="80"/>
  <c r="EG370" i="80"/>
  <c r="EI370" i="80"/>
  <c r="EH370" i="80"/>
  <c r="CE368" i="80"/>
  <c r="CJ368" i="80"/>
  <c r="CF368" i="80"/>
  <c r="DO363" i="80"/>
  <c r="DQ363" i="80"/>
  <c r="DP363" i="80"/>
  <c r="CL360" i="80"/>
  <c r="CQ360" i="80"/>
  <c r="CM360" i="80"/>
  <c r="DO355" i="80"/>
  <c r="DQ355" i="80"/>
  <c r="DP355" i="80"/>
  <c r="EG354" i="80"/>
  <c r="EI354" i="80"/>
  <c r="EH354" i="80"/>
  <c r="CE352" i="80"/>
  <c r="CJ352" i="80"/>
  <c r="CF352" i="80"/>
  <c r="CE348" i="80"/>
  <c r="CJ348" i="80"/>
  <c r="CF348" i="80"/>
  <c r="CL344" i="80"/>
  <c r="CQ344" i="80"/>
  <c r="CM344" i="80"/>
  <c r="DQ434" i="80"/>
  <c r="DP434" i="80"/>
  <c r="DO434" i="80"/>
  <c r="DP420" i="80"/>
  <c r="DO420" i="80"/>
  <c r="DQ420" i="80"/>
  <c r="DP416" i="80"/>
  <c r="DO416" i="80"/>
  <c r="DQ416" i="80"/>
  <c r="DP412" i="80"/>
  <c r="DO412" i="80"/>
  <c r="DQ412" i="80"/>
  <c r="EH411" i="80"/>
  <c r="EG411" i="80"/>
  <c r="EI411" i="80"/>
  <c r="CF405" i="80"/>
  <c r="CE405" i="80"/>
  <c r="CJ405" i="80"/>
  <c r="CM401" i="80"/>
  <c r="CL401" i="80"/>
  <c r="CQ401" i="80"/>
  <c r="CT397" i="80"/>
  <c r="CS397" i="80"/>
  <c r="CX397" i="80"/>
  <c r="CT393" i="80"/>
  <c r="CS393" i="80"/>
  <c r="CX393" i="80"/>
  <c r="CM385" i="80"/>
  <c r="CL385" i="80"/>
  <c r="CQ385" i="80"/>
  <c r="CM377" i="80"/>
  <c r="CL377" i="80"/>
  <c r="CQ377" i="80"/>
  <c r="CF369" i="80"/>
  <c r="CE369" i="80"/>
  <c r="CJ369" i="80"/>
  <c r="CT365" i="80"/>
  <c r="CS365" i="80"/>
  <c r="CX365" i="80"/>
  <c r="CT361" i="80"/>
  <c r="CS361" i="80"/>
  <c r="CX361" i="80"/>
  <c r="CM353" i="80"/>
  <c r="CL353" i="80"/>
  <c r="CQ353" i="80"/>
  <c r="CF345" i="80"/>
  <c r="CE345" i="80"/>
  <c r="CJ345" i="80"/>
  <c r="CM341" i="80"/>
  <c r="CQ341" i="80"/>
  <c r="CL341" i="80"/>
  <c r="EH447" i="80"/>
  <c r="EG447" i="80"/>
  <c r="EI447" i="80"/>
  <c r="DO443" i="80"/>
  <c r="DQ443" i="80"/>
  <c r="DP443" i="80"/>
  <c r="DP432" i="80"/>
  <c r="DO432" i="80"/>
  <c r="DQ432" i="80"/>
  <c r="DQ414" i="80"/>
  <c r="DP414" i="80"/>
  <c r="DO414" i="80"/>
  <c r="DQ405" i="80"/>
  <c r="DP405" i="80"/>
  <c r="DO405" i="80"/>
  <c r="EI404" i="80"/>
  <c r="EH404" i="80"/>
  <c r="EG404" i="80"/>
  <c r="CJ398" i="80"/>
  <c r="CF398" i="80"/>
  <c r="CE398" i="80"/>
  <c r="CQ394" i="80"/>
  <c r="CM394" i="80"/>
  <c r="CL394" i="80"/>
  <c r="DQ389" i="80"/>
  <c r="DP389" i="80"/>
  <c r="DO389" i="80"/>
  <c r="EI388" i="80"/>
  <c r="EH388" i="80"/>
  <c r="EG388" i="80"/>
  <c r="CJ382" i="80"/>
  <c r="CF382" i="80"/>
  <c r="CE382" i="80"/>
  <c r="CQ378" i="80"/>
  <c r="CM378" i="80"/>
  <c r="CL378" i="80"/>
  <c r="DQ373" i="80"/>
  <c r="DP373" i="80"/>
  <c r="DO373" i="80"/>
  <c r="EI372" i="80"/>
  <c r="EH372" i="80"/>
  <c r="EG372" i="80"/>
  <c r="CJ366" i="80"/>
  <c r="CF366" i="80"/>
  <c r="CE366" i="80"/>
  <c r="CQ362" i="80"/>
  <c r="CM362" i="80"/>
  <c r="CL362" i="80"/>
  <c r="DQ357" i="80"/>
  <c r="DP357" i="80"/>
  <c r="DO357" i="80"/>
  <c r="EI356" i="80"/>
  <c r="EH356" i="80"/>
  <c r="EG356" i="80"/>
  <c r="CJ350" i="80"/>
  <c r="CF350" i="80"/>
  <c r="CE350" i="80"/>
  <c r="EH391" i="80"/>
  <c r="EG391" i="80"/>
  <c r="EI391" i="80"/>
  <c r="DQ386" i="80"/>
  <c r="DP386" i="80"/>
  <c r="DO386" i="80"/>
  <c r="EH351" i="80"/>
  <c r="EG351" i="80"/>
  <c r="EI351" i="80"/>
  <c r="EI336" i="80"/>
  <c r="EG336" i="80"/>
  <c r="EH336" i="80"/>
  <c r="CE336" i="80"/>
  <c r="CJ336" i="80"/>
  <c r="CF336" i="80"/>
  <c r="CJ318" i="80"/>
  <c r="CF318" i="80"/>
  <c r="CE318" i="80"/>
  <c r="CJ314" i="80"/>
  <c r="CF314" i="80"/>
  <c r="CE314" i="80"/>
  <c r="CJ310" i="80"/>
  <c r="CF310" i="80"/>
  <c r="CE310" i="80"/>
  <c r="CJ254" i="80"/>
  <c r="CF254" i="80"/>
  <c r="CE254" i="80"/>
  <c r="CJ250" i="80"/>
  <c r="CF250" i="80"/>
  <c r="CE250" i="80"/>
  <c r="CJ246" i="80"/>
  <c r="CF246" i="80"/>
  <c r="CE246" i="80"/>
  <c r="CJ230" i="80"/>
  <c r="CF230" i="80"/>
  <c r="CE230" i="80"/>
  <c r="CJ226" i="80"/>
  <c r="CF226" i="80"/>
  <c r="CE226" i="80"/>
  <c r="CJ222" i="80"/>
  <c r="CF222" i="80"/>
  <c r="CE222" i="80"/>
  <c r="CJ218" i="80"/>
  <c r="CF218" i="80"/>
  <c r="CE218" i="80"/>
  <c r="CJ214" i="80"/>
  <c r="CF214" i="80"/>
  <c r="CE214" i="80"/>
  <c r="CJ210" i="80"/>
  <c r="CF210" i="80"/>
  <c r="CE210" i="80"/>
  <c r="CJ206" i="80"/>
  <c r="CF206" i="80"/>
  <c r="CE206" i="80"/>
  <c r="EH399" i="80"/>
  <c r="EG399" i="80"/>
  <c r="EI399" i="80"/>
  <c r="DQ382" i="80"/>
  <c r="DP382" i="80"/>
  <c r="DO382" i="80"/>
  <c r="DQ362" i="80"/>
  <c r="DP362" i="80"/>
  <c r="DO362" i="80"/>
  <c r="DP348" i="80"/>
  <c r="DO348" i="80"/>
  <c r="DQ348" i="80"/>
  <c r="EH347" i="80"/>
  <c r="EG347" i="80"/>
  <c r="EI347" i="80"/>
  <c r="DP342" i="80"/>
  <c r="DQ342" i="80"/>
  <c r="DO342" i="80"/>
  <c r="EI340" i="80"/>
  <c r="EG340" i="80"/>
  <c r="EH340" i="80"/>
  <c r="CL327" i="80"/>
  <c r="CQ327" i="80"/>
  <c r="CM327" i="80"/>
  <c r="DO322" i="80"/>
  <c r="DQ322" i="80"/>
  <c r="DP322" i="80"/>
  <c r="DO318" i="80"/>
  <c r="DQ318" i="80"/>
  <c r="DP318" i="80"/>
  <c r="CE315" i="80"/>
  <c r="CJ315" i="80"/>
  <c r="CF315" i="80"/>
  <c r="CL311" i="80"/>
  <c r="CQ311" i="80"/>
  <c r="CM311" i="80"/>
  <c r="CL303" i="80"/>
  <c r="CQ303" i="80"/>
  <c r="CM303" i="80"/>
  <c r="CL295" i="80"/>
  <c r="CQ295" i="80"/>
  <c r="CM295" i="80"/>
  <c r="CL291" i="80"/>
  <c r="CQ291" i="80"/>
  <c r="CM291" i="80"/>
  <c r="CL287" i="80"/>
  <c r="CQ287" i="80"/>
  <c r="CM287" i="80"/>
  <c r="CE283" i="80"/>
  <c r="CJ283" i="80"/>
  <c r="CF283" i="80"/>
  <c r="CL279" i="80"/>
  <c r="CQ279" i="80"/>
  <c r="CM279" i="80"/>
  <c r="DO274" i="80"/>
  <c r="DQ274" i="80"/>
  <c r="DP274" i="80"/>
  <c r="EG269" i="80"/>
  <c r="EI269" i="80"/>
  <c r="EH269" i="80"/>
  <c r="CE267" i="80"/>
  <c r="CJ267" i="80"/>
  <c r="CF267" i="80"/>
  <c r="DO262" i="80"/>
  <c r="DQ262" i="80"/>
  <c r="DP262" i="80"/>
  <c r="EG261" i="80"/>
  <c r="EI261" i="80"/>
  <c r="EH261" i="80"/>
  <c r="CE259" i="80"/>
  <c r="CJ259" i="80"/>
  <c r="CF259" i="80"/>
  <c r="CL255" i="80"/>
  <c r="CQ255" i="80"/>
  <c r="CM255" i="80"/>
  <c r="DO250" i="80"/>
  <c r="DQ250" i="80"/>
  <c r="DP250" i="80"/>
  <c r="CE247" i="80"/>
  <c r="CJ247" i="80"/>
  <c r="CF247" i="80"/>
  <c r="DO242" i="80"/>
  <c r="DQ242" i="80"/>
  <c r="DP242" i="80"/>
  <c r="CE227" i="80"/>
  <c r="CJ227" i="80"/>
  <c r="CF227" i="80"/>
  <c r="CL223" i="80"/>
  <c r="CQ223" i="80"/>
  <c r="CM223" i="80"/>
  <c r="CL219" i="80"/>
  <c r="CQ219" i="80"/>
  <c r="CM219" i="80"/>
  <c r="CL215" i="80"/>
  <c r="CQ215" i="80"/>
  <c r="CM215" i="80"/>
  <c r="CL211" i="80"/>
  <c r="CQ211" i="80"/>
  <c r="CM211" i="80"/>
  <c r="CL207" i="80"/>
  <c r="CQ207" i="80"/>
  <c r="CM207" i="80"/>
  <c r="CL203" i="80"/>
  <c r="CQ203" i="80"/>
  <c r="CM203" i="80"/>
  <c r="DO202" i="80"/>
  <c r="DQ202" i="80"/>
  <c r="DP202" i="80"/>
  <c r="EG201" i="80"/>
  <c r="EI201" i="80"/>
  <c r="EH201" i="80"/>
  <c r="DO198" i="80"/>
  <c r="DQ198" i="80"/>
  <c r="DP198" i="80"/>
  <c r="EG197" i="80"/>
  <c r="EI197" i="80"/>
  <c r="EH197" i="80"/>
  <c r="DP340" i="80"/>
  <c r="DQ340" i="80"/>
  <c r="DO340" i="80"/>
  <c r="CL336" i="80"/>
  <c r="CQ336" i="80"/>
  <c r="CM336" i="80"/>
  <c r="CT329" i="80"/>
  <c r="CS329" i="80"/>
  <c r="CX329" i="80"/>
  <c r="CF328" i="80"/>
  <c r="CE328" i="80"/>
  <c r="CJ328" i="80"/>
  <c r="CT324" i="80"/>
  <c r="CS324" i="80"/>
  <c r="CX324" i="80"/>
  <c r="CT320" i="80"/>
  <c r="CS320" i="80"/>
  <c r="CX320" i="80"/>
  <c r="CT316" i="80"/>
  <c r="CS316" i="80"/>
  <c r="CX316" i="80"/>
  <c r="CT312" i="80"/>
  <c r="CS312" i="80"/>
  <c r="CX312" i="80"/>
  <c r="CF308" i="80"/>
  <c r="CE308" i="80"/>
  <c r="CJ308" i="80"/>
  <c r="CF304" i="80"/>
  <c r="CE304" i="80"/>
  <c r="CJ304" i="80"/>
  <c r="CF300" i="80"/>
  <c r="CE300" i="80"/>
  <c r="CJ300" i="80"/>
  <c r="CM296" i="80"/>
  <c r="CL296" i="80"/>
  <c r="CQ296" i="80"/>
  <c r="CF292" i="80"/>
  <c r="CE292" i="80"/>
  <c r="CJ292" i="80"/>
  <c r="CM288" i="80"/>
  <c r="CL288" i="80"/>
  <c r="CQ288" i="80"/>
  <c r="CT284" i="80"/>
  <c r="CS284" i="80"/>
  <c r="CX284" i="80"/>
  <c r="CF280" i="80"/>
  <c r="CE280" i="80"/>
  <c r="CJ280" i="80"/>
  <c r="CT276" i="80"/>
  <c r="CS276" i="80"/>
  <c r="CX276" i="80"/>
  <c r="CM268" i="80"/>
  <c r="CL268" i="80"/>
  <c r="CQ268" i="80"/>
  <c r="CM264" i="80"/>
  <c r="CL264" i="80"/>
  <c r="CQ264" i="80"/>
  <c r="CT260" i="80"/>
  <c r="CS260" i="80"/>
  <c r="CX260" i="80"/>
  <c r="CM252" i="80"/>
  <c r="CL252" i="80"/>
  <c r="CQ252" i="80"/>
  <c r="CM248" i="80"/>
  <c r="CL248" i="80"/>
  <c r="CQ248" i="80"/>
  <c r="CM244" i="80"/>
  <c r="CL244" i="80"/>
  <c r="CQ244" i="80"/>
  <c r="CF240" i="80"/>
  <c r="CE240" i="80"/>
  <c r="CJ240" i="80"/>
  <c r="CT236" i="80"/>
  <c r="CS236" i="80"/>
  <c r="CX236" i="80"/>
  <c r="CT228" i="80"/>
  <c r="CS228" i="80"/>
  <c r="CX228" i="80"/>
  <c r="CT220" i="80"/>
  <c r="CS220" i="80"/>
  <c r="CX220" i="80"/>
  <c r="CM216" i="80"/>
  <c r="CL216" i="80"/>
  <c r="CQ216" i="80"/>
  <c r="CM212" i="80"/>
  <c r="CL212" i="80"/>
  <c r="CQ212" i="80"/>
  <c r="CT204" i="80"/>
  <c r="CS204" i="80"/>
  <c r="CX204" i="80"/>
  <c r="CM196" i="80"/>
  <c r="CL196" i="80"/>
  <c r="CQ196" i="80"/>
  <c r="CM192" i="80"/>
  <c r="CQ192" i="80"/>
  <c r="CL192" i="80"/>
  <c r="CM184" i="80"/>
  <c r="CL184" i="80"/>
  <c r="CQ184" i="80"/>
  <c r="DQ402" i="80"/>
  <c r="DP402" i="80"/>
  <c r="DO402" i="80"/>
  <c r="EH379" i="80"/>
  <c r="EG379" i="80"/>
  <c r="EI379" i="80"/>
  <c r="DQ374" i="80"/>
  <c r="DP374" i="80"/>
  <c r="DO374" i="80"/>
  <c r="CF339" i="80"/>
  <c r="CJ339" i="80"/>
  <c r="CE339" i="80"/>
  <c r="CF333" i="80"/>
  <c r="CJ333" i="80"/>
  <c r="CE333" i="80"/>
  <c r="EH329" i="80"/>
  <c r="EG329" i="80"/>
  <c r="EI329" i="80"/>
  <c r="CJ325" i="80"/>
  <c r="CF325" i="80"/>
  <c r="CE325" i="80"/>
  <c r="CQ321" i="80"/>
  <c r="CM321" i="80"/>
  <c r="CL321" i="80"/>
  <c r="DQ320" i="80"/>
  <c r="DP320" i="80"/>
  <c r="DO320" i="80"/>
  <c r="EI319" i="80"/>
  <c r="EH319" i="80"/>
  <c r="EG319" i="80"/>
  <c r="CJ317" i="80"/>
  <c r="CF317" i="80"/>
  <c r="CE317" i="80"/>
  <c r="CQ313" i="80"/>
  <c r="CM313" i="80"/>
  <c r="CL313" i="80"/>
  <c r="DQ308" i="80"/>
  <c r="DP308" i="80"/>
  <c r="DO308" i="80"/>
  <c r="EI307" i="80"/>
  <c r="EH307" i="80"/>
  <c r="EG307" i="80"/>
  <c r="CJ301" i="80"/>
  <c r="CF301" i="80"/>
  <c r="CE301" i="80"/>
  <c r="CQ297" i="80"/>
  <c r="CM297" i="80"/>
  <c r="CL297" i="80"/>
  <c r="DQ292" i="80"/>
  <c r="DP292" i="80"/>
  <c r="DO292" i="80"/>
  <c r="EI291" i="80"/>
  <c r="EH291" i="80"/>
  <c r="EG291" i="80"/>
  <c r="CJ285" i="80"/>
  <c r="CF285" i="80"/>
  <c r="CE285" i="80"/>
  <c r="CQ281" i="80"/>
  <c r="CM281" i="80"/>
  <c r="CL281" i="80"/>
  <c r="DQ276" i="80"/>
  <c r="DP276" i="80"/>
  <c r="DO276" i="80"/>
  <c r="EI275" i="80"/>
  <c r="EH275" i="80"/>
  <c r="EG275" i="80"/>
  <c r="CJ269" i="80"/>
  <c r="CF269" i="80"/>
  <c r="CE269" i="80"/>
  <c r="CQ265" i="80"/>
  <c r="CM265" i="80"/>
  <c r="CL265" i="80"/>
  <c r="DQ260" i="80"/>
  <c r="DP260" i="80"/>
  <c r="DO260" i="80"/>
  <c r="EI259" i="80"/>
  <c r="EH259" i="80"/>
  <c r="EG259" i="80"/>
  <c r="CJ253" i="80"/>
  <c r="CF253" i="80"/>
  <c r="CE253" i="80"/>
  <c r="CQ249" i="80"/>
  <c r="CM249" i="80"/>
  <c r="CL249" i="80"/>
  <c r="DQ244" i="80"/>
  <c r="DP244" i="80"/>
  <c r="DO244" i="80"/>
  <c r="EI243" i="80"/>
  <c r="EH243" i="80"/>
  <c r="EG243" i="80"/>
  <c r="CQ237" i="80"/>
  <c r="CM237" i="80"/>
  <c r="CL237" i="80"/>
  <c r="DQ232" i="80"/>
  <c r="DP232" i="80"/>
  <c r="DO232" i="80"/>
  <c r="EI227" i="80"/>
  <c r="EH227" i="80"/>
  <c r="EG227" i="80"/>
  <c r="CJ225" i="80"/>
  <c r="CF225" i="80"/>
  <c r="CE225" i="80"/>
  <c r="CQ221" i="80"/>
  <c r="CM221" i="80"/>
  <c r="CL221" i="80"/>
  <c r="DQ216" i="80"/>
  <c r="DP216" i="80"/>
  <c r="DO216" i="80"/>
  <c r="EI211" i="80"/>
  <c r="EH211" i="80"/>
  <c r="EG211" i="80"/>
  <c r="CJ209" i="80"/>
  <c r="CF209" i="80"/>
  <c r="CE209" i="80"/>
  <c r="CQ205" i="80"/>
  <c r="CM205" i="80"/>
  <c r="CL205" i="80"/>
  <c r="DQ200" i="80"/>
  <c r="DP200" i="80"/>
  <c r="DO200" i="80"/>
  <c r="EI195" i="80"/>
  <c r="EH195" i="80"/>
  <c r="EG195" i="80"/>
  <c r="DP299" i="80"/>
  <c r="DO299" i="80"/>
  <c r="DQ299" i="80"/>
  <c r="EH294" i="80"/>
  <c r="EG294" i="80"/>
  <c r="EI294" i="80"/>
  <c r="EH266" i="80"/>
  <c r="EG266" i="80"/>
  <c r="EI266" i="80"/>
  <c r="DQ257" i="80"/>
  <c r="DP257" i="80"/>
  <c r="DO257" i="80"/>
  <c r="EI256" i="80"/>
  <c r="EH256" i="80"/>
  <c r="EG256" i="80"/>
  <c r="DQ225" i="80"/>
  <c r="DP225" i="80"/>
  <c r="DO225" i="80"/>
  <c r="DP215" i="80"/>
  <c r="DO215" i="80"/>
  <c r="DQ215" i="80"/>
  <c r="DP189" i="80"/>
  <c r="DQ189" i="80"/>
  <c r="DO189" i="80"/>
  <c r="CT184" i="80"/>
  <c r="CX184" i="80"/>
  <c r="CS184" i="80"/>
  <c r="CT178" i="80"/>
  <c r="CS178" i="80"/>
  <c r="CX178" i="80"/>
  <c r="CJ167" i="80"/>
  <c r="CF167" i="80"/>
  <c r="CE167" i="80"/>
  <c r="CJ159" i="80"/>
  <c r="CF159" i="80"/>
  <c r="CE159" i="80"/>
  <c r="CJ151" i="80"/>
  <c r="CF151" i="80"/>
  <c r="CE151" i="80"/>
  <c r="CJ143" i="80"/>
  <c r="CF143" i="80"/>
  <c r="CE143" i="80"/>
  <c r="CJ135" i="80"/>
  <c r="CF135" i="80"/>
  <c r="CE135" i="80"/>
  <c r="CJ127" i="80"/>
  <c r="CF127" i="80"/>
  <c r="CE127" i="80"/>
  <c r="EH322" i="80"/>
  <c r="EG322" i="80"/>
  <c r="EI322" i="80"/>
  <c r="DQ297" i="80"/>
  <c r="DP297" i="80"/>
  <c r="DO297" i="80"/>
  <c r="DP283" i="80"/>
  <c r="DO283" i="80"/>
  <c r="DQ283" i="80"/>
  <c r="EH282" i="80"/>
  <c r="EG282" i="80"/>
  <c r="EI282" i="80"/>
  <c r="EI260" i="80"/>
  <c r="EH260" i="80"/>
  <c r="EG260" i="80"/>
  <c r="EH242" i="80"/>
  <c r="EG242" i="80"/>
  <c r="EI242" i="80"/>
  <c r="EI232" i="80"/>
  <c r="EH232" i="80"/>
  <c r="EG232" i="80"/>
  <c r="EH222" i="80"/>
  <c r="EG222" i="80"/>
  <c r="EI222" i="80"/>
  <c r="DQ201" i="80"/>
  <c r="DP201" i="80"/>
  <c r="DO201" i="80"/>
  <c r="DQ188" i="80"/>
  <c r="DO188" i="80"/>
  <c r="DP188" i="80"/>
  <c r="CF188" i="80"/>
  <c r="CJ188" i="80"/>
  <c r="CE188" i="80"/>
  <c r="EH184" i="80"/>
  <c r="EI184" i="80"/>
  <c r="EG184" i="80"/>
  <c r="DP183" i="80"/>
  <c r="DQ183" i="80"/>
  <c r="DO183" i="80"/>
  <c r="EI175" i="80"/>
  <c r="EG175" i="80"/>
  <c r="EH175" i="80"/>
  <c r="CE168" i="80"/>
  <c r="CJ168" i="80"/>
  <c r="CF168" i="80"/>
  <c r="CE160" i="80"/>
  <c r="CJ160" i="80"/>
  <c r="CF160" i="80"/>
  <c r="CE152" i="80"/>
  <c r="CJ152" i="80"/>
  <c r="CF152" i="80"/>
  <c r="CE144" i="80"/>
  <c r="CJ144" i="80"/>
  <c r="CF144" i="80"/>
  <c r="CE136" i="80"/>
  <c r="CJ136" i="80"/>
  <c r="CF136" i="80"/>
  <c r="CE128" i="80"/>
  <c r="CJ128" i="80"/>
  <c r="CF128" i="80"/>
  <c r="CJ98" i="80"/>
  <c r="CF98" i="80"/>
  <c r="CE98" i="80"/>
  <c r="DJ923" i="80"/>
  <c r="DP307" i="80"/>
  <c r="DO307" i="80"/>
  <c r="DQ307" i="80"/>
  <c r="EH306" i="80"/>
  <c r="EG306" i="80"/>
  <c r="EI306" i="80"/>
  <c r="DP303" i="80"/>
  <c r="DO303" i="80"/>
  <c r="DQ303" i="80"/>
  <c r="EH302" i="80"/>
  <c r="EG302" i="80"/>
  <c r="EI302" i="80"/>
  <c r="EH298" i="80"/>
  <c r="EG298" i="80"/>
  <c r="EI298" i="80"/>
  <c r="DP291" i="80"/>
  <c r="DO291" i="80"/>
  <c r="DQ291" i="80"/>
  <c r="DQ277" i="80"/>
  <c r="DP277" i="80"/>
  <c r="DO277" i="80"/>
  <c r="EI276" i="80"/>
  <c r="EH276" i="80"/>
  <c r="EG276" i="80"/>
  <c r="EH218" i="80"/>
  <c r="EG218" i="80"/>
  <c r="EI218" i="80"/>
  <c r="DP207" i="80"/>
  <c r="DO207" i="80"/>
  <c r="DQ207" i="80"/>
  <c r="EH176" i="80"/>
  <c r="EI176" i="80"/>
  <c r="EG176" i="80"/>
  <c r="DP175" i="80"/>
  <c r="DQ175" i="80"/>
  <c r="DO175" i="80"/>
  <c r="CM173" i="80"/>
  <c r="CL173" i="80"/>
  <c r="CQ173" i="80"/>
  <c r="CF165" i="80"/>
  <c r="CE165" i="80"/>
  <c r="CJ165" i="80"/>
  <c r="CF157" i="80"/>
  <c r="CE157" i="80"/>
  <c r="CJ157" i="80"/>
  <c r="CF149" i="80"/>
  <c r="CE149" i="80"/>
  <c r="CJ149" i="80"/>
  <c r="CF141" i="80"/>
  <c r="CE141" i="80"/>
  <c r="CJ141" i="80"/>
  <c r="CF133" i="80"/>
  <c r="CE133" i="80"/>
  <c r="CJ133" i="80"/>
  <c r="DP128" i="80"/>
  <c r="DO128" i="80"/>
  <c r="DQ128" i="80"/>
  <c r="EH127" i="80"/>
  <c r="EG127" i="80"/>
  <c r="EI127" i="80"/>
  <c r="CF121" i="80"/>
  <c r="CE121" i="80"/>
  <c r="CJ121" i="80"/>
  <c r="CM117" i="80"/>
  <c r="CL117" i="80"/>
  <c r="CQ117" i="80"/>
  <c r="CF109" i="80"/>
  <c r="CE109" i="80"/>
  <c r="CJ109" i="80"/>
  <c r="CE102" i="80"/>
  <c r="CJ102" i="80"/>
  <c r="CF102" i="80"/>
  <c r="CE96" i="80"/>
  <c r="CJ96" i="80"/>
  <c r="CF96" i="80"/>
  <c r="EG90" i="80"/>
  <c r="EI90" i="80"/>
  <c r="EH90" i="80"/>
  <c r="CE88" i="80"/>
  <c r="CJ88" i="80"/>
  <c r="CF88" i="80"/>
  <c r="EG82" i="80"/>
  <c r="EI82" i="80"/>
  <c r="EH82" i="80"/>
  <c r="CE80" i="80"/>
  <c r="CJ80" i="80"/>
  <c r="CF80" i="80"/>
  <c r="CL72" i="80"/>
  <c r="CQ72" i="80"/>
  <c r="CM72" i="80"/>
  <c r="DO71" i="80"/>
  <c r="DQ71" i="80"/>
  <c r="DP71" i="80"/>
  <c r="CL64" i="80"/>
  <c r="CQ64" i="80"/>
  <c r="CM64" i="80"/>
  <c r="DO63" i="80"/>
  <c r="DQ63" i="80"/>
  <c r="DP63" i="80"/>
  <c r="EG62" i="80"/>
  <c r="EI62" i="80"/>
  <c r="EH62" i="80"/>
  <c r="CE60" i="80"/>
  <c r="CJ60" i="80"/>
  <c r="CF60" i="80"/>
  <c r="DQ325" i="80"/>
  <c r="DP325" i="80"/>
  <c r="DO325" i="80"/>
  <c r="DQ305" i="80"/>
  <c r="DP305" i="80"/>
  <c r="DO305" i="80"/>
  <c r="EI304" i="80"/>
  <c r="EH304" i="80"/>
  <c r="EG304" i="80"/>
  <c r="EI284" i="80"/>
  <c r="EH284" i="80"/>
  <c r="EG284" i="80"/>
  <c r="DP255" i="80"/>
  <c r="DO255" i="80"/>
  <c r="DQ255" i="80"/>
  <c r="EH254" i="80"/>
  <c r="EG254" i="80"/>
  <c r="EI254" i="80"/>
  <c r="EI244" i="80"/>
  <c r="EH244" i="80"/>
  <c r="EG244" i="80"/>
  <c r="DP227" i="80"/>
  <c r="DO227" i="80"/>
  <c r="DQ227" i="80"/>
  <c r="EH226" i="80"/>
  <c r="EG226" i="80"/>
  <c r="EI226" i="80"/>
  <c r="DP223" i="80"/>
  <c r="DO223" i="80"/>
  <c r="DQ223" i="80"/>
  <c r="DP219" i="80"/>
  <c r="DO219" i="80"/>
  <c r="DQ219" i="80"/>
  <c r="DQ213" i="80"/>
  <c r="DP213" i="80"/>
  <c r="DO213" i="80"/>
  <c r="DP193" i="80"/>
  <c r="DO193" i="80"/>
  <c r="DQ193" i="80"/>
  <c r="CF192" i="80"/>
  <c r="CJ192" i="80"/>
  <c r="CE192" i="80"/>
  <c r="EH182" i="80"/>
  <c r="EG182" i="80"/>
  <c r="EI182" i="80"/>
  <c r="CT182" i="80"/>
  <c r="CS182" i="80"/>
  <c r="CX182" i="80"/>
  <c r="CX174" i="80"/>
  <c r="CT174" i="80"/>
  <c r="CS174" i="80"/>
  <c r="CQ170" i="80"/>
  <c r="CM170" i="80"/>
  <c r="CL170" i="80"/>
  <c r="CJ166" i="80"/>
  <c r="CF166" i="80"/>
  <c r="CE166" i="80"/>
  <c r="CX158" i="80"/>
  <c r="CT158" i="80"/>
  <c r="CS158" i="80"/>
  <c r="CQ154" i="80"/>
  <c r="CM154" i="80"/>
  <c r="CL154" i="80"/>
  <c r="CJ150" i="80"/>
  <c r="CF150" i="80"/>
  <c r="CE150" i="80"/>
  <c r="CX142" i="80"/>
  <c r="CT142" i="80"/>
  <c r="CS142" i="80"/>
  <c r="CX138" i="80"/>
  <c r="CT138" i="80"/>
  <c r="CS138" i="80"/>
  <c r="CQ134" i="80"/>
  <c r="CM134" i="80"/>
  <c r="CL134" i="80"/>
  <c r="CJ130" i="80"/>
  <c r="CF130" i="80"/>
  <c r="CE130" i="80"/>
  <c r="CJ126" i="80"/>
  <c r="CF126" i="80"/>
  <c r="CE126" i="80"/>
  <c r="CJ118" i="80"/>
  <c r="CF118" i="80"/>
  <c r="CE118" i="80"/>
  <c r="CQ114" i="80"/>
  <c r="CM114" i="80"/>
  <c r="CL114" i="80"/>
  <c r="CJ110" i="80"/>
  <c r="CF110" i="80"/>
  <c r="CE110" i="80"/>
  <c r="CM100" i="80"/>
  <c r="CL100" i="80"/>
  <c r="CQ100" i="80"/>
  <c r="CF93" i="80"/>
  <c r="CE93" i="80"/>
  <c r="CJ93" i="80"/>
  <c r="CM89" i="80"/>
  <c r="CL89" i="80"/>
  <c r="CQ89" i="80"/>
  <c r="CT85" i="80"/>
  <c r="CS85" i="80"/>
  <c r="CX85" i="80"/>
  <c r="CF77" i="80"/>
  <c r="CE77" i="80"/>
  <c r="CJ77" i="80"/>
  <c r="CM73" i="80"/>
  <c r="CL73" i="80"/>
  <c r="CQ73" i="80"/>
  <c r="CT69" i="80"/>
  <c r="CS69" i="80"/>
  <c r="CX69" i="80"/>
  <c r="CF65" i="80"/>
  <c r="CE65" i="80"/>
  <c r="CJ65" i="80"/>
  <c r="CM61" i="80"/>
  <c r="CL61" i="80"/>
  <c r="CQ61" i="80"/>
  <c r="CT57" i="80"/>
  <c r="CS57" i="80"/>
  <c r="CX57" i="80"/>
  <c r="CM53" i="80"/>
  <c r="CL53" i="80"/>
  <c r="CQ53" i="80"/>
  <c r="CM45" i="80"/>
  <c r="CQ45" i="80"/>
  <c r="CL45" i="80"/>
  <c r="CM37" i="80"/>
  <c r="CL37" i="80"/>
  <c r="CQ37" i="80"/>
  <c r="CM29" i="80"/>
  <c r="CQ29" i="80"/>
  <c r="CL29" i="80"/>
  <c r="DQ173" i="80"/>
  <c r="DP173" i="80"/>
  <c r="DO173" i="80"/>
  <c r="DQ169" i="80"/>
  <c r="DP169" i="80"/>
  <c r="DO169" i="80"/>
  <c r="EI168" i="80"/>
  <c r="EH168" i="80"/>
  <c r="EG168" i="80"/>
  <c r="EG154" i="80"/>
  <c r="EI154" i="80"/>
  <c r="EH154" i="80"/>
  <c r="DQ137" i="80"/>
  <c r="DP137" i="80"/>
  <c r="DO137" i="80"/>
  <c r="EI136" i="80"/>
  <c r="EH136" i="80"/>
  <c r="EG136" i="80"/>
  <c r="DO115" i="80"/>
  <c r="DQ115" i="80"/>
  <c r="DP115" i="80"/>
  <c r="CJ95" i="80"/>
  <c r="CF95" i="80"/>
  <c r="CE95" i="80"/>
  <c r="CJ91" i="80"/>
  <c r="CF91" i="80"/>
  <c r="CE91" i="80"/>
  <c r="CJ87" i="80"/>
  <c r="CF87" i="80"/>
  <c r="CE87" i="80"/>
  <c r="CJ83" i="80"/>
  <c r="CF83" i="80"/>
  <c r="CE83" i="80"/>
  <c r="CJ79" i="80"/>
  <c r="CF79" i="80"/>
  <c r="CE79" i="80"/>
  <c r="EI76" i="80"/>
  <c r="EH76" i="80"/>
  <c r="EG76" i="80"/>
  <c r="CX75" i="80"/>
  <c r="CT75" i="80"/>
  <c r="CS75" i="80"/>
  <c r="EI72" i="80"/>
  <c r="EH72" i="80"/>
  <c r="EG72" i="80"/>
  <c r="CX71" i="80"/>
  <c r="CT71" i="80"/>
  <c r="CS71" i="80"/>
  <c r="EI68" i="80"/>
  <c r="EH68" i="80"/>
  <c r="EG68" i="80"/>
  <c r="CX67" i="80"/>
  <c r="CT67" i="80"/>
  <c r="CS67" i="80"/>
  <c r="EI64" i="80"/>
  <c r="EH64" i="80"/>
  <c r="EG64" i="80"/>
  <c r="CX63" i="80"/>
  <c r="CT63" i="80"/>
  <c r="CS63" i="80"/>
  <c r="EI60" i="80"/>
  <c r="EH60" i="80"/>
  <c r="EG60" i="80"/>
  <c r="CX59" i="80"/>
  <c r="CT59" i="80"/>
  <c r="CS59" i="80"/>
  <c r="EI56" i="80"/>
  <c r="EH56" i="80"/>
  <c r="EG56" i="80"/>
  <c r="CL44" i="80"/>
  <c r="CQ44" i="80"/>
  <c r="CM44" i="80"/>
  <c r="CQ42" i="80"/>
  <c r="CL42" i="80"/>
  <c r="CM42" i="80"/>
  <c r="EH39" i="80"/>
  <c r="EI39" i="80"/>
  <c r="EG39" i="80"/>
  <c r="EI36" i="80"/>
  <c r="EG36" i="80"/>
  <c r="EH36" i="80"/>
  <c r="CE36" i="80"/>
  <c r="CJ36" i="80"/>
  <c r="CF36" i="80"/>
  <c r="CF35" i="80"/>
  <c r="CE35" i="80"/>
  <c r="CJ35" i="80"/>
  <c r="DI925" i="80"/>
  <c r="DN7" i="80"/>
  <c r="DK7" i="80"/>
  <c r="DM7" i="80"/>
  <c r="DL925" i="80" s="1"/>
  <c r="DL7" i="80"/>
  <c r="DJ927" i="80"/>
  <c r="DM927" i="80" s="1"/>
  <c r="EI5" i="80"/>
  <c r="EH5" i="80"/>
  <c r="EG5" i="80"/>
  <c r="DQ109" i="80"/>
  <c r="DP109" i="80"/>
  <c r="DO109" i="80"/>
  <c r="EI108" i="80"/>
  <c r="EH108" i="80"/>
  <c r="EG108" i="80"/>
  <c r="CQ94" i="80"/>
  <c r="CM94" i="80"/>
  <c r="CL94" i="80"/>
  <c r="CQ90" i="80"/>
  <c r="CM90" i="80"/>
  <c r="CL90" i="80"/>
  <c r="CQ86" i="80"/>
  <c r="CM86" i="80"/>
  <c r="CL86" i="80"/>
  <c r="CQ82" i="80"/>
  <c r="CM82" i="80"/>
  <c r="CL82" i="80"/>
  <c r="CQ78" i="80"/>
  <c r="CM78" i="80"/>
  <c r="CL78" i="80"/>
  <c r="EI73" i="80"/>
  <c r="EH73" i="80"/>
  <c r="EG73" i="80"/>
  <c r="EI69" i="80"/>
  <c r="EH69" i="80"/>
  <c r="EG69" i="80"/>
  <c r="EI65" i="80"/>
  <c r="EH65" i="80"/>
  <c r="EG65" i="80"/>
  <c r="EG54" i="80"/>
  <c r="EI54" i="80"/>
  <c r="EH54" i="80"/>
  <c r="DO47" i="80"/>
  <c r="DQ47" i="80"/>
  <c r="DP47" i="80"/>
  <c r="EI40" i="80"/>
  <c r="EG40" i="80"/>
  <c r="EH40" i="80"/>
  <c r="EG38" i="80"/>
  <c r="EI38" i="80"/>
  <c r="EH38" i="80"/>
  <c r="DO31" i="80"/>
  <c r="DQ31" i="80"/>
  <c r="DP31" i="80"/>
  <c r="BE912" i="80"/>
  <c r="EG21" i="80"/>
  <c r="EH21" i="80"/>
  <c r="EI21" i="80"/>
  <c r="CE9" i="80"/>
  <c r="CJ9" i="80"/>
  <c r="CF9" i="80"/>
  <c r="DK926" i="80"/>
  <c r="DM926" i="80" s="1"/>
  <c r="DQ20" i="80"/>
  <c r="DP20" i="80"/>
  <c r="DO20" i="80"/>
  <c r="DQ157" i="80"/>
  <c r="DP157" i="80"/>
  <c r="DO157" i="80"/>
  <c r="EI156" i="80"/>
  <c r="EH156" i="80"/>
  <c r="EG156" i="80"/>
  <c r="EG142" i="80"/>
  <c r="EI142" i="80"/>
  <c r="EH142" i="80"/>
  <c r="DO119" i="80"/>
  <c r="DQ119" i="80"/>
  <c r="DP119" i="80"/>
  <c r="DO107" i="80"/>
  <c r="DQ107" i="80"/>
  <c r="DP107" i="80"/>
  <c r="CQ103" i="80"/>
  <c r="CM103" i="80"/>
  <c r="CL103" i="80"/>
  <c r="DP96" i="80"/>
  <c r="DO96" i="80"/>
  <c r="DQ96" i="80"/>
  <c r="EH91" i="80"/>
  <c r="EG91" i="80"/>
  <c r="EI91" i="80"/>
  <c r="DQ90" i="80"/>
  <c r="DP90" i="80"/>
  <c r="DO90" i="80"/>
  <c r="DP80" i="80"/>
  <c r="DO80" i="80"/>
  <c r="DQ80" i="80"/>
  <c r="EH75" i="80"/>
  <c r="EG75" i="80"/>
  <c r="EI75" i="80"/>
  <c r="DQ74" i="80"/>
  <c r="DP74" i="80"/>
  <c r="DO74" i="80"/>
  <c r="DP64" i="80"/>
  <c r="DO64" i="80"/>
  <c r="DQ64" i="80"/>
  <c r="EA931" i="80"/>
  <c r="DP56" i="80"/>
  <c r="DO56" i="80"/>
  <c r="DQ56" i="80"/>
  <c r="DP54" i="80"/>
  <c r="DQ54" i="80"/>
  <c r="DO54" i="80"/>
  <c r="CF43" i="80"/>
  <c r="CJ43" i="80"/>
  <c r="CE43" i="80"/>
  <c r="CT29" i="80"/>
  <c r="CS29" i="80"/>
  <c r="CX29" i="80"/>
  <c r="EH26" i="80"/>
  <c r="EI26" i="80"/>
  <c r="EG26" i="80"/>
  <c r="CM26" i="80"/>
  <c r="CQ26" i="80"/>
  <c r="CL26" i="80"/>
  <c r="CF26" i="80"/>
  <c r="CJ26" i="80"/>
  <c r="CE26" i="80"/>
  <c r="CK912" i="80"/>
  <c r="CL25" i="80"/>
  <c r="CQ25" i="80"/>
  <c r="CM25" i="80"/>
  <c r="AN912" i="80"/>
  <c r="EG23" i="80"/>
  <c r="EI23" i="80"/>
  <c r="EH23" i="80"/>
  <c r="CJ23" i="80"/>
  <c r="CF23" i="80"/>
  <c r="CE23" i="80"/>
  <c r="CT20" i="80"/>
  <c r="CS20" i="80"/>
  <c r="CX20" i="80"/>
  <c r="CF16" i="80"/>
  <c r="CJ16" i="80"/>
  <c r="CE16" i="80"/>
  <c r="CT10" i="80"/>
  <c r="CX10" i="80"/>
  <c r="CS10" i="80"/>
  <c r="DO163" i="80"/>
  <c r="DQ163" i="80"/>
  <c r="DP163" i="80"/>
  <c r="DO147" i="80"/>
  <c r="DQ147" i="80"/>
  <c r="DP147" i="80"/>
  <c r="DO131" i="80"/>
  <c r="DQ131" i="80"/>
  <c r="DP131" i="80"/>
  <c r="DQ113" i="80"/>
  <c r="DP113" i="80"/>
  <c r="DO113" i="80"/>
  <c r="EI112" i="80"/>
  <c r="EH112" i="80"/>
  <c r="EG112" i="80"/>
  <c r="CT47" i="80"/>
  <c r="CX47" i="80"/>
  <c r="CS47" i="80"/>
  <c r="EH45" i="80"/>
  <c r="EG45" i="80"/>
  <c r="EI45" i="80"/>
  <c r="DP44" i="80"/>
  <c r="DO44" i="80"/>
  <c r="DQ44" i="80"/>
  <c r="DP42" i="80"/>
  <c r="DO42" i="80"/>
  <c r="DQ42" i="80"/>
  <c r="EI15" i="80"/>
  <c r="EH15" i="80"/>
  <c r="EG15" i="80"/>
  <c r="EI12" i="80"/>
  <c r="EH12" i="80"/>
  <c r="EG12" i="80"/>
  <c r="DQ21" i="80"/>
  <c r="DO21" i="80"/>
  <c r="DP21" i="80"/>
  <c r="EI13" i="80"/>
  <c r="EH13" i="80"/>
  <c r="EG13" i="80"/>
  <c r="DQ11" i="80"/>
  <c r="DO11" i="80"/>
  <c r="DP11" i="80"/>
  <c r="DQ17" i="80"/>
  <c r="DP17" i="80"/>
  <c r="DO17" i="80"/>
  <c r="DJ925" i="80" l="1"/>
  <c r="EE912" i="80"/>
  <c r="ED931" i="80"/>
  <c r="EF912" i="80"/>
  <c r="EB931" i="80"/>
  <c r="DK925" i="80"/>
  <c r="CL912" i="80"/>
  <c r="EF927" i="80"/>
  <c r="BC917" i="80"/>
  <c r="BC918" i="80" s="1"/>
  <c r="BV917" i="80"/>
  <c r="BV918" i="80" s="1"/>
  <c r="BV919" i="80" s="1"/>
  <c r="BV920" i="80" s="1"/>
  <c r="BV922" i="80" s="1"/>
  <c r="BY924" i="80" s="1"/>
  <c r="EF929" i="80"/>
  <c r="EF925" i="80"/>
  <c r="CM912" i="80"/>
  <c r="CQ912" i="80"/>
  <c r="CK917" i="80" s="1"/>
  <c r="CT912" i="80"/>
  <c r="DL912" i="80"/>
  <c r="DL928" i="80"/>
  <c r="DK928" i="80"/>
  <c r="DK912" i="80"/>
  <c r="DG914" i="80" s="1"/>
  <c r="DI928" i="80"/>
  <c r="AR918" i="80"/>
  <c r="AR919" i="80" s="1"/>
  <c r="AR920" i="80" s="1"/>
  <c r="AR922" i="80" s="1"/>
  <c r="AU924" i="80" s="1"/>
  <c r="AU925" i="80" s="1"/>
  <c r="CX912" i="80"/>
  <c r="CR917" i="80" s="1"/>
  <c r="CS912" i="80"/>
  <c r="DM912" i="80"/>
  <c r="DM924" i="80"/>
  <c r="EF926" i="80"/>
  <c r="ED912" i="80"/>
  <c r="BJ918" i="80"/>
  <c r="BJ919" i="80" s="1"/>
  <c r="BJ920" i="80" s="1"/>
  <c r="BJ922" i="80" s="1"/>
  <c r="BL924" i="80" s="1"/>
  <c r="BL926" i="80" s="1"/>
  <c r="EC912" i="80"/>
  <c r="DZ914" i="80" s="1"/>
  <c r="EE931" i="80"/>
  <c r="DN912" i="80"/>
  <c r="DP25" i="80"/>
  <c r="DQ25" i="80"/>
  <c r="DO25" i="80"/>
  <c r="DP15" i="80"/>
  <c r="DO15" i="80"/>
  <c r="DQ15" i="80"/>
  <c r="CJ912" i="80"/>
  <c r="CD917" i="80" s="1"/>
  <c r="EF928" i="80"/>
  <c r="BU914" i="80"/>
  <c r="BU915" i="80" s="1"/>
  <c r="BP917" i="80"/>
  <c r="BP918" i="80" s="1"/>
  <c r="DJ928" i="80"/>
  <c r="DM923" i="80"/>
  <c r="EH63" i="80"/>
  <c r="EG63" i="80"/>
  <c r="EI63" i="80"/>
  <c r="EH4" i="80"/>
  <c r="EG4" i="80"/>
  <c r="EI4" i="80"/>
  <c r="CF912" i="80"/>
  <c r="DM925" i="80"/>
  <c r="AE949" i="80"/>
  <c r="W949" i="80"/>
  <c r="AA949" i="80"/>
  <c r="EC931" i="80"/>
  <c r="EF924" i="80"/>
  <c r="EI140" i="80"/>
  <c r="EH140" i="80"/>
  <c r="EG140" i="80"/>
  <c r="Y949" i="80"/>
  <c r="CE912" i="80"/>
  <c r="EI6" i="80"/>
  <c r="EG6" i="80"/>
  <c r="EH6" i="80"/>
  <c r="DQ7" i="80"/>
  <c r="DO7" i="80"/>
  <c r="DP7" i="80"/>
  <c r="AC949" i="80"/>
  <c r="EI77" i="80"/>
  <c r="EH77" i="80"/>
  <c r="EG77" i="80"/>
  <c r="CK918" i="80" l="1"/>
  <c r="AU926" i="80"/>
  <c r="BL925" i="80"/>
  <c r="EH912" i="80"/>
  <c r="EI912" i="80"/>
  <c r="EG912" i="80"/>
  <c r="CR918" i="80"/>
  <c r="CR919" i="80" s="1"/>
  <c r="CR920" i="80" s="1"/>
  <c r="CR922" i="80" s="1"/>
  <c r="CU924" i="80" s="1"/>
  <c r="DG915" i="80"/>
  <c r="DG916" i="80" s="1"/>
  <c r="DG917" i="80" s="1"/>
  <c r="DO912" i="80"/>
  <c r="DQ912" i="80"/>
  <c r="DM914" i="80" s="1"/>
  <c r="DZ915" i="80"/>
  <c r="DZ916" i="80" s="1"/>
  <c r="DZ917" i="80" s="1"/>
  <c r="DP912" i="80"/>
  <c r="EF931" i="80"/>
  <c r="DM928" i="80"/>
  <c r="BY925" i="80"/>
  <c r="BY926" i="80"/>
  <c r="BC919" i="80"/>
  <c r="BC920" i="80" s="1"/>
  <c r="BC922" i="80" s="1"/>
  <c r="BE924" i="80" s="1"/>
  <c r="CD918" i="80"/>
  <c r="CK919" i="80"/>
  <c r="CK920" i="80" s="1"/>
  <c r="CK922" i="80" s="1"/>
  <c r="CN924" i="80" s="1"/>
  <c r="BP919" i="80"/>
  <c r="BP920" i="80" s="1"/>
  <c r="BP922" i="80" s="1"/>
  <c r="BR924" i="80" s="1"/>
  <c r="AA48" i="68"/>
  <c r="AA47" i="68"/>
  <c r="DM915" i="80" l="1"/>
  <c r="BR926" i="80"/>
  <c r="BR925" i="80"/>
  <c r="CD919" i="80"/>
  <c r="CD920" i="80" s="1"/>
  <c r="CD922" i="80" s="1"/>
  <c r="CG924" i="80" s="1"/>
  <c r="BE925" i="80"/>
  <c r="BE926" i="80"/>
  <c r="AA10" i="68"/>
  <c r="DM916" i="80" l="1"/>
  <c r="DM917" i="80"/>
  <c r="M101" i="78"/>
  <c r="N101" i="78" s="1"/>
  <c r="O101" i="78" s="1"/>
  <c r="N100" i="78"/>
  <c r="O100" i="78" s="1"/>
  <c r="M99" i="78"/>
  <c r="N99" i="78" s="1"/>
  <c r="O99" i="78" s="1"/>
  <c r="N98" i="78"/>
  <c r="O98" i="78" s="1"/>
  <c r="M96" i="78"/>
  <c r="N96" i="78" s="1"/>
  <c r="O96" i="78" s="1"/>
  <c r="M93" i="78"/>
  <c r="N93" i="78" s="1"/>
  <c r="O93" i="78" s="1"/>
  <c r="O102" i="78" s="1"/>
  <c r="AA11" i="68"/>
  <c r="AA12" i="68"/>
  <c r="DZ919" i="80" l="1"/>
  <c r="AH945" i="80" s="1"/>
  <c r="DG919" i="80"/>
  <c r="AF945" i="80" s="1"/>
  <c r="AA638" i="68"/>
  <c r="AA629" i="68"/>
  <c r="AA97" i="68"/>
  <c r="AA96" i="68"/>
  <c r="AA92" i="68"/>
  <c r="AG945" i="80" l="1"/>
  <c r="AF949" i="80"/>
  <c r="AI945" i="80"/>
  <c r="AI949" i="80" s="1"/>
  <c r="AH949" i="80"/>
  <c r="E81" i="76"/>
  <c r="E80" i="76"/>
  <c r="E79" i="76"/>
  <c r="E72" i="76"/>
  <c r="E71" i="76"/>
  <c r="E70" i="76"/>
  <c r="E69" i="76"/>
  <c r="E68" i="76"/>
  <c r="E67" i="76"/>
  <c r="E62" i="76"/>
  <c r="E61" i="76"/>
  <c r="E55" i="76"/>
  <c r="E52" i="76"/>
  <c r="E49" i="76"/>
  <c r="E48" i="76"/>
  <c r="E45" i="76"/>
  <c r="E42" i="76"/>
  <c r="E38" i="76"/>
  <c r="E36" i="76"/>
  <c r="E35" i="76"/>
  <c r="E33" i="76"/>
  <c r="E32" i="76"/>
  <c r="E31" i="76"/>
  <c r="E28" i="76"/>
  <c r="E25" i="76"/>
  <c r="E22" i="76"/>
  <c r="E19" i="76"/>
  <c r="E18" i="76"/>
  <c r="E17" i="76"/>
  <c r="E16" i="76"/>
  <c r="E13" i="76"/>
  <c r="E12" i="76"/>
  <c r="E9" i="76"/>
  <c r="E8" i="76"/>
  <c r="E7" i="76"/>
  <c r="E6" i="76"/>
  <c r="E5" i="76"/>
  <c r="E93" i="75"/>
  <c r="E92" i="75"/>
  <c r="E91" i="75"/>
  <c r="E85" i="75"/>
  <c r="E84" i="75"/>
  <c r="E83" i="75"/>
  <c r="E82" i="75"/>
  <c r="E81" i="75"/>
  <c r="E80" i="75"/>
  <c r="E79" i="75"/>
  <c r="E74" i="75"/>
  <c r="E73" i="75"/>
  <c r="E68" i="75"/>
  <c r="E65" i="75"/>
  <c r="E62" i="75"/>
  <c r="E61" i="75"/>
  <c r="E58" i="75"/>
  <c r="E55" i="75"/>
  <c r="E51" i="75"/>
  <c r="E49" i="75"/>
  <c r="E48" i="75"/>
  <c r="E46" i="75"/>
  <c r="E45" i="75"/>
  <c r="E44" i="75"/>
  <c r="E41" i="75"/>
  <c r="E38" i="75"/>
  <c r="E35" i="75"/>
  <c r="E32" i="75"/>
  <c r="E31" i="75"/>
  <c r="E30" i="75"/>
  <c r="E29" i="75"/>
  <c r="E26" i="75"/>
  <c r="E25" i="75"/>
  <c r="E22" i="75"/>
  <c r="E21" i="75"/>
  <c r="E20" i="75"/>
  <c r="E19" i="75"/>
  <c r="E18" i="75"/>
  <c r="E17" i="75"/>
  <c r="E16" i="75"/>
  <c r="E15" i="75"/>
  <c r="E14" i="75"/>
  <c r="E13" i="75"/>
  <c r="E12" i="75"/>
  <c r="E10" i="75"/>
  <c r="E9" i="75"/>
  <c r="E8" i="75"/>
  <c r="E7" i="75"/>
  <c r="E6" i="75"/>
  <c r="X931" i="80" l="1"/>
  <c r="DR949" i="80"/>
  <c r="AH950" i="80"/>
  <c r="AH951" i="80"/>
  <c r="AF950" i="80"/>
  <c r="AF951" i="80"/>
  <c r="AG949" i="80"/>
  <c r="DG918" i="80" l="1"/>
  <c r="DZ918" i="80"/>
  <c r="DG920" i="80"/>
  <c r="DZ920" i="80"/>
  <c r="DZ921" i="80" l="1"/>
  <c r="DG921" i="80"/>
  <c r="DN921" i="80"/>
  <c r="DO921" i="80" l="1"/>
  <c r="AF41" i="68" l="1"/>
  <c r="AF42" i="68"/>
  <c r="AF43" i="68"/>
  <c r="AF44" i="68"/>
  <c r="AF45" i="68"/>
  <c r="AF46" i="68"/>
  <c r="AF47" i="68"/>
  <c r="AF48" i="68"/>
  <c r="AF49" i="68"/>
  <c r="AF50" i="68"/>
  <c r="AF51" i="68"/>
  <c r="AF52" i="68"/>
  <c r="AF53" i="68"/>
  <c r="AF54" i="68"/>
  <c r="AF55" i="68"/>
  <c r="AF56" i="68"/>
  <c r="AF57" i="68"/>
  <c r="AF58" i="68"/>
  <c r="AF59" i="68"/>
  <c r="AF60" i="68"/>
  <c r="AF61" i="68"/>
  <c r="AF62" i="68"/>
  <c r="AF36" i="68"/>
  <c r="AF35" i="68"/>
  <c r="AK97" i="68"/>
  <c r="AK92" i="68"/>
  <c r="AK134" i="68"/>
  <c r="AK135" i="68"/>
  <c r="AK184" i="68"/>
  <c r="AK185" i="68"/>
  <c r="AK602" i="68"/>
  <c r="AK629" i="68"/>
  <c r="AK638" i="68"/>
  <c r="AK652" i="68"/>
  <c r="AK655" i="68"/>
  <c r="AK738" i="68"/>
  <c r="AK741" i="68"/>
  <c r="AK752" i="68"/>
  <c r="AK806" i="68"/>
  <c r="AK841" i="68"/>
  <c r="AK872" i="68"/>
  <c r="AK905" i="68"/>
  <c r="AK96" i="68"/>
  <c r="AK67" i="68"/>
  <c r="AK73" i="68"/>
  <c r="AK74" i="68"/>
  <c r="AK80" i="68"/>
  <c r="AK86" i="68"/>
  <c r="AK88" i="68"/>
  <c r="AK90" i="68"/>
  <c r="AK91" i="68"/>
  <c r="AK93" i="68"/>
  <c r="AK94" i="68"/>
  <c r="AK95" i="68"/>
  <c r="AK98" i="68"/>
  <c r="AK99" i="68"/>
  <c r="AK100" i="68"/>
  <c r="AK108" i="68"/>
  <c r="AK109" i="68"/>
  <c r="AK114" i="68"/>
  <c r="AK120" i="68"/>
  <c r="AK124" i="68"/>
  <c r="AK125" i="68"/>
  <c r="AK127" i="68"/>
  <c r="AK129" i="68"/>
  <c r="AK130" i="68"/>
  <c r="AK149" i="68"/>
  <c r="AK158" i="68"/>
  <c r="AK160" i="68"/>
  <c r="AK161" i="68"/>
  <c r="AK162" i="68"/>
  <c r="AK163" i="68"/>
  <c r="AK164" i="68"/>
  <c r="AK165" i="68"/>
  <c r="AK166" i="68"/>
  <c r="AK173" i="68"/>
  <c r="AK174" i="68"/>
  <c r="AK175" i="68"/>
  <c r="AK177" i="68"/>
  <c r="AK178" i="68"/>
  <c r="AK179" i="68"/>
  <c r="AK181" i="68"/>
  <c r="AK186" i="68"/>
  <c r="AK485" i="68"/>
  <c r="AK490" i="68"/>
  <c r="AK517" i="68"/>
  <c r="AK519" i="68"/>
  <c r="AK520" i="68"/>
  <c r="AK542" i="68"/>
  <c r="AK543" i="68"/>
  <c r="AK544" i="68"/>
  <c r="AK545" i="68"/>
  <c r="AK546" i="68"/>
  <c r="AK547" i="68"/>
  <c r="AK549" i="68"/>
  <c r="AK550" i="68"/>
  <c r="AK551" i="68"/>
  <c r="AK552" i="68"/>
  <c r="AK553" i="68"/>
  <c r="AK554" i="68"/>
  <c r="AK559" i="68"/>
  <c r="AK569" i="68"/>
  <c r="AK572" i="68"/>
  <c r="AK574" i="68"/>
  <c r="AK577" i="68"/>
  <c r="AK578" i="68"/>
  <c r="AK580" i="68"/>
  <c r="AK581" i="68"/>
  <c r="AK591" i="68"/>
  <c r="AK593" i="68"/>
  <c r="AK597" i="68"/>
  <c r="AK599" i="68"/>
  <c r="AK600" i="68"/>
  <c r="AK603" i="68"/>
  <c r="AK605" i="68"/>
  <c r="AK606" i="68"/>
  <c r="AK608" i="68"/>
  <c r="AK609" i="68"/>
  <c r="AK611" i="68"/>
  <c r="AK617" i="68"/>
  <c r="AK620" i="68"/>
  <c r="AK621" i="68"/>
  <c r="AK622" i="68"/>
  <c r="AK628" i="68"/>
  <c r="AK635" i="68"/>
  <c r="AK637" i="68"/>
  <c r="AK641" i="68"/>
  <c r="AK642" i="68"/>
  <c r="AK643" i="68"/>
  <c r="AK649" i="68"/>
  <c r="AK654" i="68"/>
  <c r="AK658" i="68"/>
  <c r="AK661" i="68"/>
  <c r="AK662" i="68"/>
  <c r="AK664" i="68"/>
  <c r="AK666" i="68"/>
  <c r="AK667" i="68"/>
  <c r="AK668" i="68"/>
  <c r="AK669" i="68"/>
  <c r="AK671" i="68"/>
  <c r="AK672" i="68"/>
  <c r="AK673" i="68"/>
  <c r="AK682" i="68"/>
  <c r="AK683" i="68"/>
  <c r="AK684" i="68"/>
  <c r="AK687" i="68"/>
  <c r="AK689" i="68"/>
  <c r="AK690" i="68"/>
  <c r="AK691" i="68"/>
  <c r="AK692" i="68"/>
  <c r="AK693" i="68"/>
  <c r="AK694" i="68"/>
  <c r="AK695" i="68"/>
  <c r="AK696" i="68"/>
  <c r="AK697" i="68"/>
  <c r="AK698" i="68"/>
  <c r="AK699" i="68"/>
  <c r="AK703" i="68"/>
  <c r="AK706" i="68"/>
  <c r="AK707" i="68"/>
  <c r="AK708" i="68"/>
  <c r="AK710" i="68"/>
  <c r="AK711" i="68"/>
  <c r="AK712" i="68"/>
  <c r="AK713" i="68"/>
  <c r="AK719" i="68"/>
  <c r="AK744" i="68"/>
  <c r="AK747" i="68"/>
  <c r="AK756" i="68"/>
  <c r="AK758" i="68"/>
  <c r="AK771" i="68"/>
  <c r="AK782" i="68"/>
  <c r="AK783" i="68"/>
  <c r="AK792" i="68"/>
  <c r="AK798" i="68"/>
  <c r="AK801" i="68"/>
  <c r="AK802" i="68"/>
  <c r="AK804" i="68"/>
  <c r="AK807" i="68"/>
  <c r="AK813" i="68"/>
  <c r="AK820" i="68"/>
  <c r="AK824" i="68"/>
  <c r="AK826" i="68"/>
  <c r="AK827" i="68"/>
  <c r="AK833" i="68"/>
  <c r="AK834" i="68"/>
  <c r="AK835" i="68"/>
  <c r="AK836" i="68"/>
  <c r="AK837" i="68"/>
  <c r="AK843" i="68"/>
  <c r="AK844" i="68"/>
  <c r="AK845" i="68"/>
  <c r="AK849" i="68"/>
  <c r="AK850" i="68"/>
  <c r="AK851" i="68"/>
  <c r="AK853" i="68"/>
  <c r="AK856" i="68"/>
  <c r="AK862" i="68"/>
  <c r="AK865" i="68"/>
  <c r="AK867" i="68"/>
  <c r="AK868" i="68"/>
  <c r="AK869" i="68"/>
  <c r="AK870" i="68"/>
  <c r="AK878" i="68"/>
  <c r="AK890" i="68"/>
  <c r="AK897" i="68"/>
  <c r="AK898" i="68"/>
  <c r="AK904" i="68"/>
  <c r="AK906" i="68"/>
  <c r="AK907" i="68"/>
  <c r="AK909" i="68"/>
  <c r="AK910" i="68"/>
  <c r="AK911" i="68"/>
  <c r="AK59" i="68"/>
  <c r="AJ98" i="68" l="1"/>
  <c r="AJ611" i="68"/>
  <c r="AJ826" i="68"/>
  <c r="AG59" i="68"/>
  <c r="AL134" i="68"/>
  <c r="AL519" i="68"/>
  <c r="AL572" i="68"/>
  <c r="AL611" i="68"/>
  <c r="AL664" i="68"/>
  <c r="AL693" i="68"/>
  <c r="AL744" i="68"/>
  <c r="AL826" i="68"/>
  <c r="AL865" i="68"/>
  <c r="AL162" i="68"/>
  <c r="AL98" i="68"/>
  <c r="AK4" i="68"/>
  <c r="AJ4" i="68" s="1"/>
  <c r="AK5" i="68"/>
  <c r="AL5" i="68" s="1"/>
  <c r="AL4" i="68" l="1"/>
  <c r="AK137" i="68"/>
  <c r="AL137" i="68" s="1"/>
  <c r="AK176" i="68"/>
  <c r="AJ176" i="68" s="1"/>
  <c r="AK576" i="68"/>
  <c r="AJ576" i="68" s="1"/>
  <c r="AK610" i="68"/>
  <c r="AK659" i="68"/>
  <c r="AL659" i="68" s="1"/>
  <c r="AK731" i="68"/>
  <c r="AL731" i="68" s="1"/>
  <c r="AK749" i="68"/>
  <c r="AL749" i="68" s="1"/>
  <c r="AK800" i="68"/>
  <c r="AK840" i="68"/>
  <c r="AL840" i="68" s="1"/>
  <c r="AK866" i="68"/>
  <c r="AL866" i="68" s="1"/>
  <c r="AK908" i="68"/>
  <c r="AJ908" i="68" s="1"/>
  <c r="AK84" i="68"/>
  <c r="AL84" i="68" s="1"/>
  <c r="AK172" i="68"/>
  <c r="AL172" i="68" s="1"/>
  <c r="AK653" i="68"/>
  <c r="AJ653" i="68" s="1"/>
  <c r="AK777" i="68"/>
  <c r="AL777" i="68" s="1"/>
  <c r="AK852" i="68"/>
  <c r="AK126" i="68"/>
  <c r="AL126" i="68" s="1"/>
  <c r="AK138" i="68"/>
  <c r="AK182" i="68"/>
  <c r="AL182" i="68" s="1"/>
  <c r="AK592" i="68"/>
  <c r="AK640" i="68"/>
  <c r="AJ640" i="68" s="1"/>
  <c r="AK685" i="68"/>
  <c r="AL685" i="68" s="1"/>
  <c r="AK743" i="68"/>
  <c r="AJ743" i="68" s="1"/>
  <c r="AK750" i="68"/>
  <c r="AL750" i="68" s="1"/>
  <c r="AK803" i="68"/>
  <c r="AL803" i="68" s="1"/>
  <c r="AK842" i="68"/>
  <c r="AL842" i="68" s="1"/>
  <c r="AK895" i="68"/>
  <c r="AJ895" i="68" s="1"/>
  <c r="AK87" i="68"/>
  <c r="AK575" i="68"/>
  <c r="AL575" i="68" s="1"/>
  <c r="AK748" i="68"/>
  <c r="AJ748" i="68" s="1"/>
  <c r="AK902" i="68"/>
  <c r="AL902" i="68" s="1"/>
  <c r="AK132" i="68"/>
  <c r="AK159" i="68"/>
  <c r="AJ159" i="68" s="1"/>
  <c r="AK540" i="68"/>
  <c r="AJ540" i="68" s="1"/>
  <c r="AK598" i="68"/>
  <c r="AL598" i="68" s="1"/>
  <c r="AK644" i="68"/>
  <c r="AK704" i="68"/>
  <c r="AJ704" i="68" s="1"/>
  <c r="AK746" i="68"/>
  <c r="AL746" i="68" s="1"/>
  <c r="AK751" i="68"/>
  <c r="AJ751" i="68" s="1"/>
  <c r="AK831" i="68"/>
  <c r="AK848" i="68"/>
  <c r="AL848" i="68" s="1"/>
  <c r="AK901" i="68"/>
  <c r="AL901" i="68" s="1"/>
  <c r="AK89" i="68"/>
  <c r="AJ89" i="68" s="1"/>
  <c r="AK136" i="68"/>
  <c r="AK604" i="68"/>
  <c r="AL604" i="68" s="1"/>
  <c r="AK705" i="68"/>
  <c r="AL705" i="68" s="1"/>
  <c r="AK839" i="68"/>
  <c r="AL839" i="68" s="1"/>
  <c r="AK121" i="68"/>
  <c r="AK65" i="68"/>
  <c r="AL65" i="68" s="1"/>
  <c r="AK77" i="68"/>
  <c r="AL77" i="68" s="1"/>
  <c r="AK105" i="68"/>
  <c r="AK118" i="68"/>
  <c r="AL118" i="68" s="1"/>
  <c r="AK143" i="68"/>
  <c r="AL143" i="68" s="1"/>
  <c r="AK152" i="68"/>
  <c r="AL152" i="68" s="1"/>
  <c r="AK223" i="68"/>
  <c r="AK228" i="68"/>
  <c r="AL228" i="68" s="1"/>
  <c r="AK232" i="68"/>
  <c r="AL232" i="68" s="1"/>
  <c r="AK281" i="68"/>
  <c r="AL281" i="68" s="1"/>
  <c r="AK291" i="68"/>
  <c r="AK314" i="68"/>
  <c r="AL314" i="68" s="1"/>
  <c r="AK334" i="68"/>
  <c r="AK362" i="68"/>
  <c r="AL362" i="68" s="1"/>
  <c r="AK366" i="68"/>
  <c r="AK392" i="68"/>
  <c r="AL392" i="68" s="1"/>
  <c r="AK396" i="68"/>
  <c r="AK404" i="68"/>
  <c r="AL404" i="68" s="1"/>
  <c r="AK422" i="68"/>
  <c r="AK437" i="68"/>
  <c r="AL437" i="68" s="1"/>
  <c r="AK445" i="68"/>
  <c r="AK453" i="68"/>
  <c r="AL453" i="68" s="1"/>
  <c r="AK484" i="68"/>
  <c r="AK507" i="68"/>
  <c r="AL507" i="68" s="1"/>
  <c r="AK555" i="68"/>
  <c r="AL555" i="68" s="1"/>
  <c r="AK564" i="68"/>
  <c r="AL564" i="68" s="1"/>
  <c r="AK582" i="68"/>
  <c r="AL582" i="68" s="1"/>
  <c r="AK607" i="68"/>
  <c r="AK623" i="68"/>
  <c r="AL623" i="68" s="1"/>
  <c r="AK645" i="68"/>
  <c r="AL645" i="68" s="1"/>
  <c r="AK686" i="68"/>
  <c r="AK716" i="68"/>
  <c r="AK728" i="68"/>
  <c r="AL728" i="68" s="1"/>
  <c r="AK754" i="68"/>
  <c r="AL754" i="68" s="1"/>
  <c r="AK764" i="68"/>
  <c r="AL764" i="68" s="1"/>
  <c r="AK770" i="68"/>
  <c r="AK780" i="68"/>
  <c r="AL780" i="68" s="1"/>
  <c r="AK793" i="68"/>
  <c r="AL793" i="68" s="1"/>
  <c r="AK814" i="68"/>
  <c r="AK825" i="68"/>
  <c r="AK859" i="68"/>
  <c r="AL859" i="68" s="1"/>
  <c r="AK881" i="68"/>
  <c r="AL881" i="68" s="1"/>
  <c r="AK892" i="68"/>
  <c r="AL892" i="68" s="1"/>
  <c r="AK76" i="68"/>
  <c r="AK117" i="68"/>
  <c r="AL117" i="68" s="1"/>
  <c r="AK189" i="68"/>
  <c r="AL189" i="68" s="1"/>
  <c r="AK231" i="68"/>
  <c r="AL231" i="68" s="1"/>
  <c r="AK313" i="68"/>
  <c r="AK349" i="68"/>
  <c r="AL349" i="68" s="1"/>
  <c r="AK395" i="68"/>
  <c r="AJ395" i="68" s="1"/>
  <c r="AK436" i="68"/>
  <c r="AL436" i="68" s="1"/>
  <c r="AK451" i="68"/>
  <c r="AK500" i="68"/>
  <c r="AL500" i="68" s="1"/>
  <c r="AK541" i="68"/>
  <c r="AK596" i="68"/>
  <c r="AL596" i="68" s="1"/>
  <c r="AK714" i="68"/>
  <c r="AK763" i="68"/>
  <c r="AL763" i="68" s="1"/>
  <c r="AK788" i="68"/>
  <c r="AJ788" i="68" s="1"/>
  <c r="AK857" i="68"/>
  <c r="AJ857" i="68" s="1"/>
  <c r="AK58" i="68"/>
  <c r="AK68" i="68"/>
  <c r="AL68" i="68" s="1"/>
  <c r="AK85" i="68"/>
  <c r="AK106" i="68"/>
  <c r="AL106" i="68" s="1"/>
  <c r="AK133" i="68"/>
  <c r="AK145" i="68"/>
  <c r="AL145" i="68" s="1"/>
  <c r="AK157" i="68"/>
  <c r="AJ157" i="68" s="1"/>
  <c r="AK225" i="68"/>
  <c r="AL225" i="68" s="1"/>
  <c r="AK229" i="68"/>
  <c r="AK233" i="68"/>
  <c r="AL233" i="68" s="1"/>
  <c r="AK283" i="68"/>
  <c r="AL283" i="68" s="1"/>
  <c r="AK292" i="68"/>
  <c r="AL292" i="68" s="1"/>
  <c r="AK317" i="68"/>
  <c r="AL317" i="68" s="1"/>
  <c r="AK336" i="68"/>
  <c r="AL336" i="68" s="1"/>
  <c r="AK363" i="68"/>
  <c r="AL363" i="68" s="1"/>
  <c r="AK371" i="68"/>
  <c r="AJ371" i="68" s="1"/>
  <c r="AK393" i="68"/>
  <c r="AL393" i="68" s="1"/>
  <c r="AK397" i="68"/>
  <c r="AL397" i="68" s="1"/>
  <c r="AK406" i="68"/>
  <c r="AL406" i="68" s="1"/>
  <c r="AK423" i="68"/>
  <c r="AL423" i="68" s="1"/>
  <c r="AK439" i="68"/>
  <c r="AL439" i="68" s="1"/>
  <c r="AK447" i="68"/>
  <c r="AL447" i="68" s="1"/>
  <c r="AK455" i="68"/>
  <c r="AL455" i="68" s="1"/>
  <c r="AK487" i="68"/>
  <c r="AL487" i="68" s="1"/>
  <c r="AK512" i="68"/>
  <c r="AL512" i="68" s="1"/>
  <c r="AK557" i="68"/>
  <c r="AL557" i="68" s="1"/>
  <c r="AK566" i="68"/>
  <c r="AL566" i="68" s="1"/>
  <c r="AK583" i="68"/>
  <c r="AL583" i="68" s="1"/>
  <c r="AK612" i="68"/>
  <c r="AL612" i="68" s="1"/>
  <c r="AK625" i="68"/>
  <c r="AL625" i="68" s="1"/>
  <c r="AK647" i="68"/>
  <c r="AL647" i="68" s="1"/>
  <c r="AK702" i="68"/>
  <c r="AJ702" i="68" s="1"/>
  <c r="AK722" i="68"/>
  <c r="AL722" i="68" s="1"/>
  <c r="AK736" i="68"/>
  <c r="AL736" i="68" s="1"/>
  <c r="AK757" i="68"/>
  <c r="AL757" i="68" s="1"/>
  <c r="AK765" i="68"/>
  <c r="AL765" i="68" s="1"/>
  <c r="AK774" i="68"/>
  <c r="AK785" i="68"/>
  <c r="AL785" i="68" s="1"/>
  <c r="AK795" i="68"/>
  <c r="AL795" i="68" s="1"/>
  <c r="AK815" i="68"/>
  <c r="AL815" i="68" s="1"/>
  <c r="AK832" i="68"/>
  <c r="AJ832" i="68" s="1"/>
  <c r="AK871" i="68"/>
  <c r="AL871" i="68" s="1"/>
  <c r="AK883" i="68"/>
  <c r="AK896" i="68"/>
  <c r="AL896" i="68" s="1"/>
  <c r="AK63" i="68"/>
  <c r="AK150" i="68"/>
  <c r="AL150" i="68" s="1"/>
  <c r="AK290" i="68"/>
  <c r="AK390" i="68"/>
  <c r="AJ390" i="68" s="1"/>
  <c r="AK412" i="68"/>
  <c r="AK479" i="68"/>
  <c r="AL479" i="68" s="1"/>
  <c r="AK562" i="68"/>
  <c r="AL562" i="68" s="1"/>
  <c r="AK618" i="68"/>
  <c r="AL618" i="68" s="1"/>
  <c r="AK727" i="68"/>
  <c r="AK768" i="68"/>
  <c r="AL768" i="68" s="1"/>
  <c r="AK821" i="68"/>
  <c r="AJ821" i="68" s="1"/>
  <c r="AK891" i="68"/>
  <c r="AL891" i="68" s="1"/>
  <c r="AK70" i="68"/>
  <c r="AL70" i="68" s="1"/>
  <c r="AK102" i="68"/>
  <c r="AJ102" i="68" s="1"/>
  <c r="AK112" i="68"/>
  <c r="AL112" i="68" s="1"/>
  <c r="AK139" i="68"/>
  <c r="AJ139" i="68" s="1"/>
  <c r="AK147" i="68"/>
  <c r="AK183" i="68"/>
  <c r="AL183" i="68" s="1"/>
  <c r="AK226" i="68"/>
  <c r="AL226" i="68" s="1"/>
  <c r="AK230" i="68"/>
  <c r="AL230" i="68" s="1"/>
  <c r="AK235" i="68"/>
  <c r="AK287" i="68"/>
  <c r="AL287" i="68" s="1"/>
  <c r="AK311" i="68"/>
  <c r="AJ311" i="68" s="1"/>
  <c r="AK324" i="68"/>
  <c r="AL324" i="68" s="1"/>
  <c r="AK338" i="68"/>
  <c r="AK364" i="68"/>
  <c r="AJ364" i="68" s="1"/>
  <c r="AK386" i="68"/>
  <c r="AL386" i="68" s="1"/>
  <c r="AK394" i="68"/>
  <c r="AL394" i="68" s="1"/>
  <c r="AK398" i="68"/>
  <c r="AJ398" i="68" s="1"/>
  <c r="AK409" i="68"/>
  <c r="AJ409" i="68" s="1"/>
  <c r="AK427" i="68"/>
  <c r="AK441" i="68"/>
  <c r="AL441" i="68" s="1"/>
  <c r="AK449" i="68"/>
  <c r="AL449" i="68" s="1"/>
  <c r="AK474" i="68"/>
  <c r="AL474" i="68" s="1"/>
  <c r="AK489" i="68"/>
  <c r="AJ489" i="68" s="1"/>
  <c r="AK516" i="68"/>
  <c r="AL516" i="68" s="1"/>
  <c r="AK560" i="68"/>
  <c r="AJ560" i="68" s="1"/>
  <c r="AK573" i="68"/>
  <c r="AL573" i="68" s="1"/>
  <c r="AK586" i="68"/>
  <c r="AL586" i="68" s="1"/>
  <c r="AK614" i="68"/>
  <c r="AJ614" i="68" s="1"/>
  <c r="AK630" i="68"/>
  <c r="AK665" i="68"/>
  <c r="AL665" i="68" s="1"/>
  <c r="AK709" i="68"/>
  <c r="AL709" i="68" s="1"/>
  <c r="AK726" i="68"/>
  <c r="AJ726" i="68" s="1"/>
  <c r="AK742" i="68"/>
  <c r="AL742" i="68" s="1"/>
  <c r="AK762" i="68"/>
  <c r="AL762" i="68" s="1"/>
  <c r="AK766" i="68"/>
  <c r="AL766" i="68" s="1"/>
  <c r="AK775" i="68"/>
  <c r="AL775" i="68" s="1"/>
  <c r="AK787" i="68"/>
  <c r="AK808" i="68"/>
  <c r="AL808" i="68" s="1"/>
  <c r="AK817" i="68"/>
  <c r="AL817" i="68" s="1"/>
  <c r="AK855" i="68"/>
  <c r="AJ855" i="68" s="1"/>
  <c r="AK874" i="68"/>
  <c r="AL874" i="68" s="1"/>
  <c r="AK886" i="68"/>
  <c r="AJ886" i="68" s="1"/>
  <c r="AK903" i="68"/>
  <c r="AL903" i="68" s="1"/>
  <c r="AK103" i="68"/>
  <c r="AJ103" i="68" s="1"/>
  <c r="AK141" i="68"/>
  <c r="AK227" i="68"/>
  <c r="AL227" i="68" s="1"/>
  <c r="AK247" i="68"/>
  <c r="AL247" i="68" s="1"/>
  <c r="AK332" i="68"/>
  <c r="AL332" i="68" s="1"/>
  <c r="AK365" i="68"/>
  <c r="AK402" i="68"/>
  <c r="AL402" i="68" s="1"/>
  <c r="AK443" i="68"/>
  <c r="AL443" i="68" s="1"/>
  <c r="AK579" i="68"/>
  <c r="AL579" i="68" s="1"/>
  <c r="AK632" i="68"/>
  <c r="AK678" i="68"/>
  <c r="AL678" i="68" s="1"/>
  <c r="AK745" i="68"/>
  <c r="AL745" i="68" s="1"/>
  <c r="AK778" i="68"/>
  <c r="AJ778" i="68" s="1"/>
  <c r="AK810" i="68"/>
  <c r="AK879" i="68"/>
  <c r="AL879" i="68" s="1"/>
  <c r="AK31" i="68"/>
  <c r="AL31" i="68" s="1"/>
  <c r="AK45" i="68"/>
  <c r="AL45" i="68" s="1"/>
  <c r="AK110" i="68"/>
  <c r="AL110" i="68" s="1"/>
  <c r="AK167" i="68"/>
  <c r="AL167" i="68" s="1"/>
  <c r="AK208" i="68"/>
  <c r="AL208" i="68" s="1"/>
  <c r="AK243" i="68"/>
  <c r="AL243" i="68" s="1"/>
  <c r="AK497" i="68"/>
  <c r="AL497" i="68" s="1"/>
  <c r="AK594" i="68"/>
  <c r="AL594" i="68" s="1"/>
  <c r="AK700" i="68"/>
  <c r="AL700" i="68" s="1"/>
  <c r="AK784" i="68"/>
  <c r="AL784" i="68" s="1"/>
  <c r="AK863" i="68"/>
  <c r="AL863" i="68" s="1"/>
  <c r="AK22" i="68"/>
  <c r="AK34" i="68"/>
  <c r="AK55" i="68"/>
  <c r="AK115" i="68"/>
  <c r="AK169" i="68"/>
  <c r="AK209" i="68"/>
  <c r="AK245" i="68"/>
  <c r="AK511" i="68"/>
  <c r="AK656" i="68"/>
  <c r="AK720" i="68"/>
  <c r="AK799" i="68"/>
  <c r="AK893" i="68"/>
  <c r="AK28" i="68"/>
  <c r="AL28" i="68" s="1"/>
  <c r="AK37" i="68"/>
  <c r="AJ37" i="68" s="1"/>
  <c r="AK81" i="68"/>
  <c r="AJ81" i="68" s="1"/>
  <c r="AK122" i="68"/>
  <c r="AJ122" i="68" s="1"/>
  <c r="AK195" i="68"/>
  <c r="AL195" i="68" s="1"/>
  <c r="AK236" i="68"/>
  <c r="AL236" i="68" s="1"/>
  <c r="AK257" i="68"/>
  <c r="AJ257" i="68" s="1"/>
  <c r="AK538" i="68"/>
  <c r="AK674" i="68"/>
  <c r="AL674" i="68" s="1"/>
  <c r="AK753" i="68"/>
  <c r="AJ753" i="68" s="1"/>
  <c r="AK828" i="68"/>
  <c r="AJ828" i="68" s="1"/>
  <c r="AK7" i="68"/>
  <c r="AK101" i="68"/>
  <c r="AK471" i="68"/>
  <c r="AL471" i="68" s="1"/>
  <c r="AK846" i="68"/>
  <c r="AL846" i="68" s="1"/>
  <c r="AK242" i="68"/>
  <c r="AL242" i="68" s="1"/>
  <c r="AK154" i="68"/>
  <c r="AK570" i="68"/>
  <c r="AL570" i="68" s="1"/>
  <c r="AK29" i="68"/>
  <c r="AK207" i="68"/>
  <c r="AL207" i="68" s="1"/>
  <c r="AK680" i="68"/>
  <c r="AL680" i="68" s="1"/>
  <c r="AK39" i="68"/>
  <c r="AK769" i="68"/>
  <c r="AL769" i="68" s="1"/>
  <c r="AK18" i="68"/>
  <c r="AL18" i="68" s="1"/>
  <c r="AK36" i="68"/>
  <c r="AL36" i="68" s="1"/>
  <c r="AK61" i="68"/>
  <c r="AL61" i="68" s="1"/>
  <c r="AK204" i="68"/>
  <c r="AL204" i="68" s="1"/>
  <c r="AK234" i="68"/>
  <c r="AL234" i="68" s="1"/>
  <c r="AK240" i="68"/>
  <c r="AL240" i="68" s="1"/>
  <c r="AK733" i="68"/>
  <c r="AL733" i="68" s="1"/>
  <c r="AK30" i="68"/>
  <c r="AL30" i="68" s="1"/>
  <c r="AK38" i="68"/>
  <c r="AL38" i="68" s="1"/>
  <c r="AK196" i="68"/>
  <c r="AL196" i="68" s="1"/>
  <c r="AK214" i="68"/>
  <c r="AL214" i="68" s="1"/>
  <c r="AK237" i="68"/>
  <c r="AL237" i="68" s="1"/>
  <c r="AK241" i="68"/>
  <c r="AL241" i="68" s="1"/>
  <c r="AK8" i="68"/>
  <c r="AK33" i="68"/>
  <c r="AL33" i="68" s="1"/>
  <c r="AK40" i="68"/>
  <c r="AL40" i="68" s="1"/>
  <c r="AK197" i="68"/>
  <c r="AL197" i="68" s="1"/>
  <c r="AK216" i="68"/>
  <c r="AL216" i="68" s="1"/>
  <c r="AK238" i="68"/>
  <c r="AL238" i="68" s="1"/>
  <c r="AK492" i="68"/>
  <c r="AL492" i="68" s="1"/>
  <c r="AK198" i="68"/>
  <c r="AL198" i="68" s="1"/>
  <c r="AK41" i="68"/>
  <c r="AL41" i="68" s="1"/>
  <c r="AK9" i="68"/>
  <c r="AL9" i="68" s="1"/>
  <c r="AK224" i="68"/>
  <c r="AL224" i="68" s="1"/>
  <c r="AK35" i="68"/>
  <c r="AL35" i="68" s="1"/>
  <c r="AK239" i="68"/>
  <c r="AL239" i="68" s="1"/>
  <c r="AK675" i="68"/>
  <c r="AJ675" i="68" s="1"/>
  <c r="AK256" i="68"/>
  <c r="AL256" i="68" s="1"/>
  <c r="AK6" i="68"/>
  <c r="AK27" i="68"/>
  <c r="AK470" i="68"/>
  <c r="AK187" i="68"/>
  <c r="AL187" i="68" s="1"/>
  <c r="AK491" i="68"/>
  <c r="AL491" i="68" s="1"/>
  <c r="AK206" i="68"/>
  <c r="AK510" i="68"/>
  <c r="AL114" i="68"/>
  <c r="AJ114" i="68"/>
  <c r="AL67" i="68"/>
  <c r="AJ67" i="68"/>
  <c r="AL910" i="68"/>
  <c r="AJ910" i="68"/>
  <c r="AL801" i="68"/>
  <c r="AJ801" i="68"/>
  <c r="AL712" i="68"/>
  <c r="AJ712" i="68"/>
  <c r="AL694" i="68"/>
  <c r="AJ694" i="68"/>
  <c r="AL683" i="68"/>
  <c r="AJ683" i="68"/>
  <c r="AL658" i="68"/>
  <c r="AJ658" i="68"/>
  <c r="AL617" i="68"/>
  <c r="AJ617" i="68"/>
  <c r="AL599" i="68"/>
  <c r="AJ599" i="68"/>
  <c r="AL554" i="68"/>
  <c r="AJ554" i="68"/>
  <c r="AL520" i="68"/>
  <c r="AJ520" i="68"/>
  <c r="AL178" i="68"/>
  <c r="AJ178" i="68"/>
  <c r="AL806" i="68"/>
  <c r="AJ806" i="68"/>
  <c r="AL602" i="68"/>
  <c r="AJ602" i="68"/>
  <c r="AJ746" i="68"/>
  <c r="AL540" i="68"/>
  <c r="AL87" i="68"/>
  <c r="AJ87" i="68"/>
  <c r="AL886" i="68"/>
  <c r="AL630" i="68"/>
  <c r="AJ630" i="68"/>
  <c r="AL560" i="68"/>
  <c r="AL427" i="68"/>
  <c r="AJ427" i="68"/>
  <c r="AL398" i="68"/>
  <c r="AL364" i="68"/>
  <c r="AL311" i="68"/>
  <c r="AJ226" i="68"/>
  <c r="AJ70" i="68"/>
  <c r="AJ236" i="68"/>
  <c r="AL109" i="68"/>
  <c r="AJ109" i="68"/>
  <c r="AL91" i="68"/>
  <c r="AJ91" i="68"/>
  <c r="AL80" i="68"/>
  <c r="AJ80" i="68"/>
  <c r="AL163" i="68"/>
  <c r="AJ163" i="68"/>
  <c r="AL158" i="68"/>
  <c r="AJ158" i="68"/>
  <c r="AL127" i="68"/>
  <c r="AJ127" i="68"/>
  <c r="AL96" i="68"/>
  <c r="AJ96" i="68"/>
  <c r="AL909" i="68"/>
  <c r="AJ909" i="68"/>
  <c r="AL898" i="68"/>
  <c r="AJ898" i="68"/>
  <c r="AL870" i="68"/>
  <c r="AJ870" i="68"/>
  <c r="AL851" i="68"/>
  <c r="AJ851" i="68"/>
  <c r="AL844" i="68"/>
  <c r="AJ844" i="68"/>
  <c r="AL835" i="68"/>
  <c r="AJ835" i="68"/>
  <c r="AL807" i="68"/>
  <c r="AJ807" i="68"/>
  <c r="AL798" i="68"/>
  <c r="AJ798" i="68"/>
  <c r="AL771" i="68"/>
  <c r="AJ771" i="68"/>
  <c r="AL711" i="68"/>
  <c r="AJ711" i="68"/>
  <c r="AL706" i="68"/>
  <c r="AJ706" i="68"/>
  <c r="AL697" i="68"/>
  <c r="AJ697" i="68"/>
  <c r="AL689" i="68"/>
  <c r="AJ689" i="68"/>
  <c r="AL682" i="68"/>
  <c r="AJ682" i="68"/>
  <c r="AL669" i="68"/>
  <c r="AJ669" i="68"/>
  <c r="AL654" i="68"/>
  <c r="AJ654" i="68"/>
  <c r="AL641" i="68"/>
  <c r="AJ641" i="68"/>
  <c r="AL622" i="68"/>
  <c r="AJ622" i="68"/>
  <c r="AL605" i="68"/>
  <c r="AJ605" i="68"/>
  <c r="AL597" i="68"/>
  <c r="AJ597" i="68"/>
  <c r="AL580" i="68"/>
  <c r="AJ580" i="68"/>
  <c r="AL553" i="68"/>
  <c r="AJ553" i="68"/>
  <c r="AL549" i="68"/>
  <c r="AJ549" i="68"/>
  <c r="AL544" i="68"/>
  <c r="AJ544" i="68"/>
  <c r="AL186" i="68"/>
  <c r="AJ186" i="68"/>
  <c r="AL177" i="68"/>
  <c r="AJ177" i="68"/>
  <c r="AL166" i="68"/>
  <c r="AJ166" i="68"/>
  <c r="AL905" i="68"/>
  <c r="AJ905" i="68"/>
  <c r="AL752" i="68"/>
  <c r="AJ752" i="68"/>
  <c r="AL652" i="68"/>
  <c r="AJ652" i="68"/>
  <c r="AL185" i="68"/>
  <c r="AJ185" i="68"/>
  <c r="AJ842" i="68"/>
  <c r="AL743" i="68"/>
  <c r="AJ685" i="68"/>
  <c r="AL640" i="68"/>
  <c r="AL138" i="68"/>
  <c r="AJ138" i="68"/>
  <c r="AL883" i="68"/>
  <c r="AJ883" i="68"/>
  <c r="AL832" i="68"/>
  <c r="AJ815" i="68"/>
  <c r="AL774" i="68"/>
  <c r="AJ774" i="68"/>
  <c r="AJ197" i="68"/>
  <c r="AJ623" i="68"/>
  <c r="AJ84" i="68"/>
  <c r="AJ744" i="68"/>
  <c r="AJ572" i="68"/>
  <c r="AL93" i="68"/>
  <c r="AJ93" i="68"/>
  <c r="AL120" i="68"/>
  <c r="AJ120" i="68"/>
  <c r="AL813" i="68"/>
  <c r="AJ813" i="68"/>
  <c r="AL782" i="68"/>
  <c r="AJ782" i="68"/>
  <c r="AL707" i="68"/>
  <c r="AJ707" i="68"/>
  <c r="AL690" i="68"/>
  <c r="AJ690" i="68"/>
  <c r="AL666" i="68"/>
  <c r="AJ666" i="68"/>
  <c r="AL628" i="68"/>
  <c r="AJ628" i="68"/>
  <c r="AL574" i="68"/>
  <c r="AJ574" i="68"/>
  <c r="AL545" i="68"/>
  <c r="AJ545" i="68"/>
  <c r="AL173" i="68"/>
  <c r="AJ173" i="68"/>
  <c r="AL831" i="68"/>
  <c r="AJ831" i="68"/>
  <c r="AL704" i="68"/>
  <c r="AL159" i="68"/>
  <c r="AJ903" i="68"/>
  <c r="AL855" i="68"/>
  <c r="AJ766" i="68"/>
  <c r="AL489" i="68"/>
  <c r="AJ449" i="68"/>
  <c r="AL409" i="68"/>
  <c r="AL338" i="68"/>
  <c r="AJ338" i="68"/>
  <c r="AL147" i="68"/>
  <c r="AJ147" i="68"/>
  <c r="AL102" i="68"/>
  <c r="AL108" i="68"/>
  <c r="AJ108" i="68"/>
  <c r="AL95" i="68"/>
  <c r="AJ95" i="68"/>
  <c r="AL90" i="68"/>
  <c r="AJ90" i="68"/>
  <c r="AL74" i="68"/>
  <c r="AJ74" i="68"/>
  <c r="AL149" i="68"/>
  <c r="AJ149" i="68"/>
  <c r="AL125" i="68"/>
  <c r="AJ125" i="68"/>
  <c r="AL97" i="68"/>
  <c r="AJ97" i="68"/>
  <c r="AL907" i="68"/>
  <c r="AJ907" i="68"/>
  <c r="AL897" i="68"/>
  <c r="AJ897" i="68"/>
  <c r="AL869" i="68"/>
  <c r="AJ869" i="68"/>
  <c r="AL862" i="68"/>
  <c r="AJ862" i="68"/>
  <c r="AL850" i="68"/>
  <c r="AJ850" i="68"/>
  <c r="AL843" i="68"/>
  <c r="AJ843" i="68"/>
  <c r="AL834" i="68"/>
  <c r="AJ834" i="68"/>
  <c r="AL824" i="68"/>
  <c r="AJ824" i="68"/>
  <c r="AL804" i="68"/>
  <c r="AJ804" i="68"/>
  <c r="AL792" i="68"/>
  <c r="AJ792" i="68"/>
  <c r="AL758" i="68"/>
  <c r="AJ758" i="68"/>
  <c r="AL719" i="68"/>
  <c r="AJ719" i="68"/>
  <c r="AL710" i="68"/>
  <c r="AJ710" i="68"/>
  <c r="AL703" i="68"/>
  <c r="AJ703" i="68"/>
  <c r="AL696" i="68"/>
  <c r="AJ696" i="68"/>
  <c r="AL692" i="68"/>
  <c r="AJ692" i="68"/>
  <c r="AL687" i="68"/>
  <c r="AJ687" i="68"/>
  <c r="AL673" i="68"/>
  <c r="AJ673" i="68"/>
  <c r="AL668" i="68"/>
  <c r="AJ668" i="68"/>
  <c r="AL662" i="68"/>
  <c r="AJ662" i="68"/>
  <c r="AL649" i="68"/>
  <c r="AJ649" i="68"/>
  <c r="AL637" i="68"/>
  <c r="AJ637" i="68"/>
  <c r="AL621" i="68"/>
  <c r="AJ621" i="68"/>
  <c r="AL609" i="68"/>
  <c r="AJ609" i="68"/>
  <c r="AL603" i="68"/>
  <c r="AJ603" i="68"/>
  <c r="AL593" i="68"/>
  <c r="AJ593" i="68"/>
  <c r="AL578" i="68"/>
  <c r="AJ578" i="68"/>
  <c r="AL569" i="68"/>
  <c r="AJ569" i="68"/>
  <c r="AL552" i="68"/>
  <c r="AJ552" i="68"/>
  <c r="AL547" i="68"/>
  <c r="AJ547" i="68"/>
  <c r="AL543" i="68"/>
  <c r="AJ543" i="68"/>
  <c r="AL517" i="68"/>
  <c r="AJ517" i="68"/>
  <c r="AL181" i="68"/>
  <c r="AJ181" i="68"/>
  <c r="AL175" i="68"/>
  <c r="AJ175" i="68"/>
  <c r="AL165" i="68"/>
  <c r="AJ165" i="68"/>
  <c r="AL872" i="68"/>
  <c r="AJ872" i="68"/>
  <c r="AL741" i="68"/>
  <c r="AJ741" i="68"/>
  <c r="AL638" i="68"/>
  <c r="AJ638" i="68"/>
  <c r="AL184" i="68"/>
  <c r="AJ184" i="68"/>
  <c r="AJ866" i="68"/>
  <c r="AJ840" i="68"/>
  <c r="AL800" i="68"/>
  <c r="AJ800" i="68"/>
  <c r="AJ749" i="68"/>
  <c r="AJ659" i="68"/>
  <c r="AL610" i="68"/>
  <c r="AJ610" i="68"/>
  <c r="AL176" i="68"/>
  <c r="AJ137" i="68"/>
  <c r="AL121" i="68"/>
  <c r="AJ121" i="68"/>
  <c r="AL825" i="68"/>
  <c r="AJ825" i="68"/>
  <c r="AL770" i="68"/>
  <c r="AJ770" i="68"/>
  <c r="AL716" i="68"/>
  <c r="AJ716" i="68"/>
  <c r="AL607" i="68"/>
  <c r="AJ607" i="68"/>
  <c r="AJ40" i="68"/>
  <c r="AJ134" i="68"/>
  <c r="AJ693" i="68"/>
  <c r="AJ519" i="68"/>
  <c r="AL122" i="68"/>
  <c r="AL99" i="68"/>
  <c r="AJ99" i="68"/>
  <c r="AL86" i="68"/>
  <c r="AJ86" i="68"/>
  <c r="AL160" i="68"/>
  <c r="AJ160" i="68"/>
  <c r="AL129" i="68"/>
  <c r="AJ129" i="68"/>
  <c r="AL904" i="68"/>
  <c r="AJ904" i="68"/>
  <c r="AL878" i="68"/>
  <c r="AJ878" i="68"/>
  <c r="AL867" i="68"/>
  <c r="AJ867" i="68"/>
  <c r="AL853" i="68"/>
  <c r="AJ853" i="68"/>
  <c r="AL845" i="68"/>
  <c r="AJ845" i="68"/>
  <c r="AL836" i="68"/>
  <c r="AJ836" i="68"/>
  <c r="AL827" i="68"/>
  <c r="AJ827" i="68"/>
  <c r="AL747" i="68"/>
  <c r="AJ747" i="68"/>
  <c r="AL698" i="68"/>
  <c r="AJ698" i="68"/>
  <c r="AL671" i="68"/>
  <c r="AJ671" i="68"/>
  <c r="AL642" i="68"/>
  <c r="AJ642" i="68"/>
  <c r="AL606" i="68"/>
  <c r="AJ606" i="68"/>
  <c r="AL581" i="68"/>
  <c r="AJ581" i="68"/>
  <c r="AL550" i="68"/>
  <c r="AJ550" i="68"/>
  <c r="AL485" i="68"/>
  <c r="AJ485" i="68"/>
  <c r="AL92" i="68"/>
  <c r="AJ92" i="68"/>
  <c r="AL655" i="68"/>
  <c r="AJ655" i="68"/>
  <c r="AJ901" i="68"/>
  <c r="AL751" i="68"/>
  <c r="AL644" i="68"/>
  <c r="AJ644" i="68"/>
  <c r="AL132" i="68"/>
  <c r="AJ132" i="68"/>
  <c r="AJ874" i="68"/>
  <c r="AL787" i="68"/>
  <c r="AJ787" i="68"/>
  <c r="AJ742" i="68"/>
  <c r="AJ665" i="68"/>
  <c r="AL235" i="68"/>
  <c r="AJ235" i="68"/>
  <c r="AJ183" i="68"/>
  <c r="AJ112" i="68"/>
  <c r="AL7" i="68"/>
  <c r="AJ7" i="68"/>
  <c r="AL753" i="68"/>
  <c r="AJ538" i="68"/>
  <c r="AL538" i="68"/>
  <c r="AL37" i="68"/>
  <c r="AJ491" i="68"/>
  <c r="AL59" i="68"/>
  <c r="AJ59" i="68"/>
  <c r="AL100" i="68"/>
  <c r="AJ100" i="68"/>
  <c r="AL94" i="68"/>
  <c r="AJ94" i="68"/>
  <c r="AL88" i="68"/>
  <c r="AJ88" i="68"/>
  <c r="AL73" i="68"/>
  <c r="AJ73" i="68"/>
  <c r="AL161" i="68"/>
  <c r="AJ161" i="68"/>
  <c r="AL130" i="68"/>
  <c r="AJ130" i="68"/>
  <c r="AL124" i="68"/>
  <c r="AJ124" i="68"/>
  <c r="AL911" i="68"/>
  <c r="AJ911" i="68"/>
  <c r="AL906" i="68"/>
  <c r="AJ906" i="68"/>
  <c r="AL890" i="68"/>
  <c r="AJ890" i="68"/>
  <c r="AL868" i="68"/>
  <c r="AJ868" i="68"/>
  <c r="AL856" i="68"/>
  <c r="AJ856" i="68"/>
  <c r="AL849" i="68"/>
  <c r="AJ849" i="68"/>
  <c r="AL837" i="68"/>
  <c r="AJ837" i="68"/>
  <c r="AL833" i="68"/>
  <c r="AJ833" i="68"/>
  <c r="AL820" i="68"/>
  <c r="AJ820" i="68"/>
  <c r="AL802" i="68"/>
  <c r="AJ802" i="68"/>
  <c r="AL783" i="68"/>
  <c r="AJ783" i="68"/>
  <c r="AL756" i="68"/>
  <c r="AJ756" i="68"/>
  <c r="AL713" i="68"/>
  <c r="AJ713" i="68"/>
  <c r="AL708" i="68"/>
  <c r="AJ708" i="68"/>
  <c r="AL699" i="68"/>
  <c r="AJ699" i="68"/>
  <c r="AL695" i="68"/>
  <c r="AJ695" i="68"/>
  <c r="AL691" i="68"/>
  <c r="AJ691" i="68"/>
  <c r="AL684" i="68"/>
  <c r="AJ684" i="68"/>
  <c r="AL672" i="68"/>
  <c r="AJ672" i="68"/>
  <c r="AL667" i="68"/>
  <c r="AJ667" i="68"/>
  <c r="AL661" i="68"/>
  <c r="AJ661" i="68"/>
  <c r="AL643" i="68"/>
  <c r="AJ643" i="68"/>
  <c r="AL635" i="68"/>
  <c r="AJ635" i="68"/>
  <c r="AL620" i="68"/>
  <c r="AJ620" i="68"/>
  <c r="AL608" i="68"/>
  <c r="AJ608" i="68"/>
  <c r="AL600" i="68"/>
  <c r="AJ600" i="68"/>
  <c r="AL591" i="68"/>
  <c r="AJ591" i="68"/>
  <c r="AL577" i="68"/>
  <c r="AJ577" i="68"/>
  <c r="AL559" i="68"/>
  <c r="AJ559" i="68"/>
  <c r="AL551" i="68"/>
  <c r="AJ551" i="68"/>
  <c r="AL546" i="68"/>
  <c r="AJ546" i="68"/>
  <c r="AL542" i="68"/>
  <c r="AJ542" i="68"/>
  <c r="AL490" i="68"/>
  <c r="AJ490" i="68"/>
  <c r="AL179" i="68"/>
  <c r="AJ179" i="68"/>
  <c r="AL174" i="68"/>
  <c r="AJ174" i="68"/>
  <c r="AL164" i="68"/>
  <c r="AJ164" i="68"/>
  <c r="AL841" i="68"/>
  <c r="AJ841" i="68"/>
  <c r="AL738" i="68"/>
  <c r="AJ738" i="68"/>
  <c r="AL629" i="68"/>
  <c r="AJ629" i="68"/>
  <c r="AL135" i="68"/>
  <c r="AJ135" i="68"/>
  <c r="AL852" i="68"/>
  <c r="AJ852" i="68"/>
  <c r="AJ859" i="68"/>
  <c r="AJ555" i="68"/>
  <c r="AJ750" i="68"/>
  <c r="AJ865" i="68"/>
  <c r="AJ664" i="68"/>
  <c r="AJ162" i="68"/>
  <c r="AJ233" i="68"/>
  <c r="AL229" i="68"/>
  <c r="AJ229" i="68"/>
  <c r="AL157" i="68"/>
  <c r="AJ145" i="68"/>
  <c r="AL133" i="68"/>
  <c r="AJ133" i="68"/>
  <c r="AL85" i="68"/>
  <c r="AJ85" i="68"/>
  <c r="AJ68" i="68"/>
  <c r="AJ863" i="68"/>
  <c r="AJ700" i="68"/>
  <c r="AJ594" i="68"/>
  <c r="AJ497" i="68"/>
  <c r="AJ208" i="68"/>
  <c r="AJ167" i="68"/>
  <c r="AJ110" i="68"/>
  <c r="AJ31" i="68"/>
  <c r="AJ241" i="68"/>
  <c r="AJ214" i="68"/>
  <c r="AJ38" i="68"/>
  <c r="AJ722" i="68"/>
  <c r="AJ647" i="68"/>
  <c r="AJ612" i="68"/>
  <c r="AJ512" i="68"/>
  <c r="AJ455" i="68"/>
  <c r="AJ439" i="68"/>
  <c r="AJ393" i="68"/>
  <c r="AJ363" i="68"/>
  <c r="AJ317" i="68"/>
  <c r="AJ152" i="68"/>
  <c r="AJ77" i="68"/>
  <c r="AJ570" i="68"/>
  <c r="AJ242" i="68"/>
  <c r="AJ207" i="68"/>
  <c r="AJ733" i="68"/>
  <c r="AJ234" i="68"/>
  <c r="AJ61" i="68"/>
  <c r="AJ18" i="68"/>
  <c r="AJ507" i="68"/>
  <c r="AJ437" i="68"/>
  <c r="AJ404" i="68"/>
  <c r="AJ392" i="68"/>
  <c r="AJ314" i="68"/>
  <c r="AJ232" i="68"/>
  <c r="AJ65" i="68"/>
  <c r="AL748" i="68"/>
  <c r="AJ705" i="68"/>
  <c r="AL653" i="68"/>
  <c r="AJ604" i="68"/>
  <c r="AJ575" i="68"/>
  <c r="AJ172" i="68"/>
  <c r="AL136" i="68"/>
  <c r="AJ136" i="68"/>
  <c r="AL58" i="68"/>
  <c r="AJ58" i="68"/>
  <c r="AJ879" i="68"/>
  <c r="AL821" i="68"/>
  <c r="AL810" i="68"/>
  <c r="AJ810" i="68"/>
  <c r="AL788" i="68"/>
  <c r="AJ768" i="68"/>
  <c r="AJ763" i="68"/>
  <c r="AJ745" i="68"/>
  <c r="AL727" i="68"/>
  <c r="AJ727" i="68"/>
  <c r="AL714" i="68"/>
  <c r="AJ714" i="68"/>
  <c r="AJ678" i="68"/>
  <c r="AL632" i="68"/>
  <c r="AJ632" i="68"/>
  <c r="AL541" i="68"/>
  <c r="AJ541" i="68"/>
  <c r="AJ500" i="68"/>
  <c r="AJ479" i="68"/>
  <c r="AL451" i="68"/>
  <c r="AJ451" i="68"/>
  <c r="AL412" i="68"/>
  <c r="AJ412" i="68"/>
  <c r="AJ402" i="68"/>
  <c r="AL395" i="68"/>
  <c r="AL365" i="68"/>
  <c r="AJ365" i="68"/>
  <c r="AJ349" i="68"/>
  <c r="AL313" i="68"/>
  <c r="AJ313" i="68"/>
  <c r="AL290" i="68"/>
  <c r="AJ290" i="68"/>
  <c r="AJ227" i="68"/>
  <c r="AJ189" i="68"/>
  <c r="AJ150" i="68"/>
  <c r="AL141" i="68"/>
  <c r="AJ141" i="68"/>
  <c r="AJ117" i="68"/>
  <c r="AL76" i="68"/>
  <c r="AJ76" i="68"/>
  <c r="AL63" i="68"/>
  <c r="AJ63" i="68"/>
  <c r="AJ5" i="68"/>
  <c r="AJ198" i="68"/>
  <c r="AJ41" i="68"/>
  <c r="AJ35" i="68"/>
  <c r="AJ9" i="68"/>
  <c r="AJ736" i="68"/>
  <c r="AJ336" i="68"/>
  <c r="AJ228" i="68"/>
  <c r="AJ118" i="68"/>
  <c r="AJ224" i="68" l="1"/>
  <c r="AJ394" i="68"/>
  <c r="AL908" i="68"/>
  <c r="AL828" i="68"/>
  <c r="AJ775" i="68"/>
  <c r="AJ231" i="68"/>
  <c r="AJ579" i="68"/>
  <c r="AL89" i="68"/>
  <c r="AJ516" i="68"/>
  <c r="AL726" i="68"/>
  <c r="AL895" i="68"/>
  <c r="AJ487" i="68"/>
  <c r="AL103" i="68"/>
  <c r="AJ332" i="68"/>
  <c r="AJ436" i="68"/>
  <c r="AJ618" i="68"/>
  <c r="AJ891" i="68"/>
  <c r="AJ777" i="68"/>
  <c r="AJ598" i="68"/>
  <c r="AL81" i="68"/>
  <c r="AL139" i="68"/>
  <c r="AJ292" i="68"/>
  <c r="AJ583" i="68"/>
  <c r="AJ256" i="68"/>
  <c r="AJ769" i="68"/>
  <c r="AJ784" i="68"/>
  <c r="AJ582" i="68"/>
  <c r="AJ187" i="68"/>
  <c r="AJ247" i="68"/>
  <c r="AL390" i="68"/>
  <c r="AJ443" i="68"/>
  <c r="AJ562" i="68"/>
  <c r="AJ596" i="68"/>
  <c r="AL778" i="68"/>
  <c r="AL857" i="68"/>
  <c r="AL675" i="68"/>
  <c r="AJ362" i="68"/>
  <c r="AJ453" i="68"/>
  <c r="AJ204" i="68"/>
  <c r="AJ846" i="68"/>
  <c r="AJ281" i="68"/>
  <c r="AJ406" i="68"/>
  <c r="AJ566" i="68"/>
  <c r="AJ757" i="68"/>
  <c r="AJ237" i="68"/>
  <c r="AJ106" i="68"/>
  <c r="AJ225" i="68"/>
  <c r="AJ283" i="68"/>
  <c r="AJ33" i="68"/>
  <c r="AJ839" i="68"/>
  <c r="AJ902" i="68"/>
  <c r="AJ324" i="68"/>
  <c r="AJ441" i="68"/>
  <c r="AJ586" i="68"/>
  <c r="AJ764" i="68"/>
  <c r="AJ564" i="68"/>
  <c r="AJ645" i="68"/>
  <c r="AJ754" i="68"/>
  <c r="AJ793" i="68"/>
  <c r="AJ881" i="68"/>
  <c r="AL576" i="68"/>
  <c r="AJ731" i="68"/>
  <c r="AL257" i="68"/>
  <c r="AJ230" i="68"/>
  <c r="AJ386" i="68"/>
  <c r="AL614" i="68"/>
  <c r="AJ795" i="68"/>
  <c r="AJ896" i="68"/>
  <c r="AJ182" i="68"/>
  <c r="AJ709" i="68"/>
  <c r="AJ817" i="68"/>
  <c r="AL371" i="68"/>
  <c r="AJ45" i="68"/>
  <c r="AJ243" i="68"/>
  <c r="AJ492" i="68"/>
  <c r="AJ423" i="68"/>
  <c r="AJ765" i="68"/>
  <c r="AJ471" i="68"/>
  <c r="AL702" i="68"/>
  <c r="AJ30" i="68"/>
  <c r="AJ238" i="68"/>
  <c r="AJ892" i="68"/>
  <c r="AK113" i="68"/>
  <c r="AK144" i="68"/>
  <c r="AK347" i="68"/>
  <c r="AK384" i="68"/>
  <c r="AK466" i="68"/>
  <c r="AK589" i="68"/>
  <c r="AK633" i="68"/>
  <c r="AK737" i="68"/>
  <c r="AK776" i="68"/>
  <c r="AK811" i="68"/>
  <c r="AK880" i="68"/>
  <c r="AK71" i="68"/>
  <c r="AK107" i="68"/>
  <c r="AK343" i="68"/>
  <c r="AK626" i="68"/>
  <c r="AK796" i="68"/>
  <c r="AK876" i="68"/>
  <c r="AK119" i="68"/>
  <c r="AK153" i="68"/>
  <c r="AK354" i="68"/>
  <c r="AK385" i="68"/>
  <c r="AK563" i="68"/>
  <c r="AK590" i="68"/>
  <c r="AK636" i="68"/>
  <c r="AK755" i="68"/>
  <c r="AK789" i="68"/>
  <c r="AK818" i="68"/>
  <c r="AK884" i="68"/>
  <c r="AK142" i="68"/>
  <c r="AK462" i="68"/>
  <c r="AK729" i="68"/>
  <c r="AK899" i="68"/>
  <c r="AK75" i="68"/>
  <c r="AK128" i="68"/>
  <c r="AK262" i="68"/>
  <c r="AK369" i="68"/>
  <c r="AK459" i="68"/>
  <c r="AK567" i="68"/>
  <c r="AK615" i="68"/>
  <c r="AK717" i="68"/>
  <c r="AK767" i="68"/>
  <c r="AK791" i="68"/>
  <c r="AK860" i="68"/>
  <c r="AK888" i="68"/>
  <c r="AK374" i="68"/>
  <c r="AK587" i="68"/>
  <c r="AK772" i="68"/>
  <c r="AL6" i="68"/>
  <c r="AJ6" i="68"/>
  <c r="AJ8" i="68"/>
  <c r="AL8" i="68"/>
  <c r="AJ154" i="68"/>
  <c r="AL154" i="68"/>
  <c r="AJ101" i="68"/>
  <c r="AL101" i="68"/>
  <c r="AL656" i="68"/>
  <c r="AJ656" i="68"/>
  <c r="AL169" i="68"/>
  <c r="AJ169" i="68"/>
  <c r="AL22" i="68"/>
  <c r="AJ22" i="68"/>
  <c r="AJ445" i="68"/>
  <c r="AL445" i="68"/>
  <c r="AJ396" i="68"/>
  <c r="AL396" i="68"/>
  <c r="AJ334" i="68"/>
  <c r="AL334" i="68"/>
  <c r="AJ447" i="68"/>
  <c r="AJ625" i="68"/>
  <c r="AJ143" i="68"/>
  <c r="AJ680" i="68"/>
  <c r="AJ196" i="68"/>
  <c r="AJ728" i="68"/>
  <c r="AJ216" i="68"/>
  <c r="AJ287" i="68"/>
  <c r="AJ573" i="68"/>
  <c r="AJ808" i="68"/>
  <c r="AJ780" i="68"/>
  <c r="AJ785" i="68"/>
  <c r="AJ871" i="68"/>
  <c r="AJ126" i="68"/>
  <c r="AJ803" i="68"/>
  <c r="AJ28" i="68"/>
  <c r="AJ195" i="68"/>
  <c r="AJ674" i="68"/>
  <c r="AJ474" i="68"/>
  <c r="AJ762" i="68"/>
  <c r="AJ848" i="68"/>
  <c r="AJ893" i="68"/>
  <c r="AL893" i="68"/>
  <c r="AJ511" i="68"/>
  <c r="AL511" i="68"/>
  <c r="AL115" i="68"/>
  <c r="AJ115" i="68"/>
  <c r="AL592" i="68"/>
  <c r="AJ592" i="68"/>
  <c r="AJ510" i="68"/>
  <c r="AL510" i="68"/>
  <c r="AL470" i="68"/>
  <c r="AJ470" i="68"/>
  <c r="AK20" i="68"/>
  <c r="AK66" i="68"/>
  <c r="AK155" i="68"/>
  <c r="AK202" i="68"/>
  <c r="AK380" i="68"/>
  <c r="AK473" i="68"/>
  <c r="AK506" i="68"/>
  <c r="AK571" i="68"/>
  <c r="AK648" i="68"/>
  <c r="AK718" i="68"/>
  <c r="AK781" i="68"/>
  <c r="AK812" i="68"/>
  <c r="AK861" i="68"/>
  <c r="AK889" i="68"/>
  <c r="AK56" i="68"/>
  <c r="AK379" i="68"/>
  <c r="AK568" i="68"/>
  <c r="AK701" i="68"/>
  <c r="AK847" i="68"/>
  <c r="AK21" i="68"/>
  <c r="AK83" i="68"/>
  <c r="AK170" i="68"/>
  <c r="AK213" i="68"/>
  <c r="AK383" i="68"/>
  <c r="AK493" i="68"/>
  <c r="AK539" i="68"/>
  <c r="AK588" i="68"/>
  <c r="AK657" i="68"/>
  <c r="AK732" i="68"/>
  <c r="AK790" i="68"/>
  <c r="AK819" i="68"/>
  <c r="AK864" i="68"/>
  <c r="AK894" i="68"/>
  <c r="AK201" i="68"/>
  <c r="AK499" i="68"/>
  <c r="AK773" i="68"/>
  <c r="AK25" i="68"/>
  <c r="AK123" i="68"/>
  <c r="AK190" i="68"/>
  <c r="AK378" i="68"/>
  <c r="AK429" i="68"/>
  <c r="AK495" i="68"/>
  <c r="AK558" i="68"/>
  <c r="AK595" i="68"/>
  <c r="AK681" i="68"/>
  <c r="AK759" i="68"/>
  <c r="AK797" i="68"/>
  <c r="AK830" i="68"/>
  <c r="AK877" i="68"/>
  <c r="AK14" i="68"/>
  <c r="AK148" i="68"/>
  <c r="AK468" i="68"/>
  <c r="AK616" i="68"/>
  <c r="AK805" i="68"/>
  <c r="AK882" i="68"/>
  <c r="AL29" i="68"/>
  <c r="AJ29" i="68"/>
  <c r="AL799" i="68"/>
  <c r="AJ799" i="68"/>
  <c r="AJ245" i="68"/>
  <c r="AL245" i="68"/>
  <c r="AJ55" i="68"/>
  <c r="AL55" i="68"/>
  <c r="AL814" i="68"/>
  <c r="AJ814" i="68"/>
  <c r="AJ686" i="68"/>
  <c r="AL686" i="68"/>
  <c r="AJ484" i="68"/>
  <c r="AL484" i="68"/>
  <c r="AJ422" i="68"/>
  <c r="AL422" i="68"/>
  <c r="AJ366" i="68"/>
  <c r="AL366" i="68"/>
  <c r="AJ291" i="68"/>
  <c r="AL291" i="68"/>
  <c r="AJ223" i="68"/>
  <c r="AL223" i="68"/>
  <c r="AJ105" i="68"/>
  <c r="AL105" i="68"/>
  <c r="AK11" i="68"/>
  <c r="AK32" i="68"/>
  <c r="AK104" i="68"/>
  <c r="AK192" i="68"/>
  <c r="AK215" i="68"/>
  <c r="AK220" i="68"/>
  <c r="AK475" i="68"/>
  <c r="AK480" i="68"/>
  <c r="AK496" i="68"/>
  <c r="AK505" i="68"/>
  <c r="AK532" i="68"/>
  <c r="AK677" i="68"/>
  <c r="AK739" i="68"/>
  <c r="AK786" i="68"/>
  <c r="AK15" i="68"/>
  <c r="AK42" i="68"/>
  <c r="AK111" i="68"/>
  <c r="AK193" i="68"/>
  <c r="AK217" i="68"/>
  <c r="AK221" i="68"/>
  <c r="AK476" i="68"/>
  <c r="AK481" i="68"/>
  <c r="AK502" i="68"/>
  <c r="AK509" i="68"/>
  <c r="AK534" i="68"/>
  <c r="AK725" i="68"/>
  <c r="AK760" i="68"/>
  <c r="AK513" i="68"/>
  <c r="AK23" i="68"/>
  <c r="AK43" i="68"/>
  <c r="AK116" i="68"/>
  <c r="AK203" i="68"/>
  <c r="AK218" i="68"/>
  <c r="AK381" i="68"/>
  <c r="AK477" i="68"/>
  <c r="AK482" i="68"/>
  <c r="AK503" i="68"/>
  <c r="AK514" i="68"/>
  <c r="AK650" i="68"/>
  <c r="AK734" i="68"/>
  <c r="AK761" i="68"/>
  <c r="AK515" i="68"/>
  <c r="AK26" i="68"/>
  <c r="AK219" i="68"/>
  <c r="AK504" i="68"/>
  <c r="AK779" i="68"/>
  <c r="AK211" i="68"/>
  <c r="AK735" i="68"/>
  <c r="AK44" i="68"/>
  <c r="AK472" i="68"/>
  <c r="AK527" i="68"/>
  <c r="AK10" i="68"/>
  <c r="AK191" i="68"/>
  <c r="AK478" i="68"/>
  <c r="AK676" i="68"/>
  <c r="AK483" i="68"/>
  <c r="AK13" i="68"/>
  <c r="AK64" i="68"/>
  <c r="AK146" i="68"/>
  <c r="AK222" i="68"/>
  <c r="AK261" i="68"/>
  <c r="AK266" i="68"/>
  <c r="AK270" i="68"/>
  <c r="AK274" i="68"/>
  <c r="AK278" i="68"/>
  <c r="AK284" i="68"/>
  <c r="AK289" i="68"/>
  <c r="AK296" i="68"/>
  <c r="AK300" i="68"/>
  <c r="AK304" i="68"/>
  <c r="AK308" i="68"/>
  <c r="AK315" i="68"/>
  <c r="AK321" i="68"/>
  <c r="AK326" i="68"/>
  <c r="AK330" i="68"/>
  <c r="AK337" i="68"/>
  <c r="AK342" i="68"/>
  <c r="AK348" i="68"/>
  <c r="AK353" i="68"/>
  <c r="AK358" i="68"/>
  <c r="AK367" i="68"/>
  <c r="AK389" i="68"/>
  <c r="AK401" i="68"/>
  <c r="AK408" i="68"/>
  <c r="AK414" i="68"/>
  <c r="AK418" i="68"/>
  <c r="AK424" i="68"/>
  <c r="AK430" i="68"/>
  <c r="AK434" i="68"/>
  <c r="AK442" i="68"/>
  <c r="AK450" i="68"/>
  <c r="AK457" i="68"/>
  <c r="AK463" i="68"/>
  <c r="AK469" i="68"/>
  <c r="AK556" i="68"/>
  <c r="AK585" i="68"/>
  <c r="AK16" i="68"/>
  <c r="AK69" i="68"/>
  <c r="AK151" i="68"/>
  <c r="AK249" i="68"/>
  <c r="AK263" i="68"/>
  <c r="AK267" i="68"/>
  <c r="AK271" i="68"/>
  <c r="AK275" i="68"/>
  <c r="AK279" i="68"/>
  <c r="AK285" i="68"/>
  <c r="AK293" i="68"/>
  <c r="AK297" i="68"/>
  <c r="AK301" i="68"/>
  <c r="AK305" i="68"/>
  <c r="AK309" i="68"/>
  <c r="AK318" i="68"/>
  <c r="AK322" i="68"/>
  <c r="AK327" i="68"/>
  <c r="AK331" i="68"/>
  <c r="AK339" i="68"/>
  <c r="AK344" i="68"/>
  <c r="AK350" i="68"/>
  <c r="AK355" i="68"/>
  <c r="AK359" i="68"/>
  <c r="AK370" i="68"/>
  <c r="AK391" i="68"/>
  <c r="AK403" i="68"/>
  <c r="AK410" i="68"/>
  <c r="AK415" i="68"/>
  <c r="AK419" i="68"/>
  <c r="AK425" i="68"/>
  <c r="AK431" i="68"/>
  <c r="AK435" i="68"/>
  <c r="AK444" i="68"/>
  <c r="AK452" i="68"/>
  <c r="AK458" i="68"/>
  <c r="AK464" i="68"/>
  <c r="AK486" i="68"/>
  <c r="AK561" i="68"/>
  <c r="AK17" i="68"/>
  <c r="AK78" i="68"/>
  <c r="AK194" i="68"/>
  <c r="AK259" i="68"/>
  <c r="AK264" i="68"/>
  <c r="AK268" i="68"/>
  <c r="AK272" i="68"/>
  <c r="AK276" i="68"/>
  <c r="AK280" i="68"/>
  <c r="AK286" i="68"/>
  <c r="AK294" i="68"/>
  <c r="AK298" i="68"/>
  <c r="AK302" i="68"/>
  <c r="AK306" i="68"/>
  <c r="AK310" i="68"/>
  <c r="AK319" i="68"/>
  <c r="AK323" i="68"/>
  <c r="AK328" i="68"/>
  <c r="AK333" i="68"/>
  <c r="AK340" i="68"/>
  <c r="AK345" i="68"/>
  <c r="AK351" i="68"/>
  <c r="AK356" i="68"/>
  <c r="AK360" i="68"/>
  <c r="AK372" i="68"/>
  <c r="AK399" i="68"/>
  <c r="AK405" i="68"/>
  <c r="AK411" i="68"/>
  <c r="AK416" i="68"/>
  <c r="AK420" i="68"/>
  <c r="AK426" i="68"/>
  <c r="AK432" i="68"/>
  <c r="AK438" i="68"/>
  <c r="AK446" i="68"/>
  <c r="AK454" i="68"/>
  <c r="AK460" i="68"/>
  <c r="AK465" i="68"/>
  <c r="AK488" i="68"/>
  <c r="AK565" i="68"/>
  <c r="AK199" i="68"/>
  <c r="AK273" i="68"/>
  <c r="AK295" i="68"/>
  <c r="AK312" i="68"/>
  <c r="AK335" i="68"/>
  <c r="AK357" i="68"/>
  <c r="AK407" i="68"/>
  <c r="AK428" i="68"/>
  <c r="AK456" i="68"/>
  <c r="AK584" i="68"/>
  <c r="AK631" i="68"/>
  <c r="AK794" i="68"/>
  <c r="AK858" i="68"/>
  <c r="AK269" i="68"/>
  <c r="AK329" i="68"/>
  <c r="AK400" i="68"/>
  <c r="AK494" i="68"/>
  <c r="AK715" i="68"/>
  <c r="AK260" i="68"/>
  <c r="AK277" i="68"/>
  <c r="AK299" i="68"/>
  <c r="AK320" i="68"/>
  <c r="AK341" i="68"/>
  <c r="AK361" i="68"/>
  <c r="AK413" i="68"/>
  <c r="AK433" i="68"/>
  <c r="AK461" i="68"/>
  <c r="AK613" i="68"/>
  <c r="AK646" i="68"/>
  <c r="AK809" i="68"/>
  <c r="AK875" i="68"/>
  <c r="AK288" i="68"/>
  <c r="AK448" i="68"/>
  <c r="AK822" i="68"/>
  <c r="AK19" i="68"/>
  <c r="AK265" i="68"/>
  <c r="AK282" i="68"/>
  <c r="AK303" i="68"/>
  <c r="AK325" i="68"/>
  <c r="AK346" i="68"/>
  <c r="AK373" i="68"/>
  <c r="AK417" i="68"/>
  <c r="AK440" i="68"/>
  <c r="AK467" i="68"/>
  <c r="AK619" i="68"/>
  <c r="AK679" i="68"/>
  <c r="AK816" i="68"/>
  <c r="AK887" i="68"/>
  <c r="AK140" i="68"/>
  <c r="AK307" i="68"/>
  <c r="AK352" i="68"/>
  <c r="AK421" i="68"/>
  <c r="AK624" i="68"/>
  <c r="AK12" i="68"/>
  <c r="AK212" i="68"/>
  <c r="AK258" i="68"/>
  <c r="AK498" i="68"/>
  <c r="AK521" i="68"/>
  <c r="AK525" i="68"/>
  <c r="AK530" i="68"/>
  <c r="AK536" i="68"/>
  <c r="AK724" i="68"/>
  <c r="AK49" i="68"/>
  <c r="AK53" i="68"/>
  <c r="AK168" i="68"/>
  <c r="AK244" i="68"/>
  <c r="AK316" i="68"/>
  <c r="AK501" i="68"/>
  <c r="AK522" i="68"/>
  <c r="AK526" i="68"/>
  <c r="AK531" i="68"/>
  <c r="AK537" i="68"/>
  <c r="AK46" i="68"/>
  <c r="AK50" i="68"/>
  <c r="AK54" i="68"/>
  <c r="AK188" i="68"/>
  <c r="AK205" i="68"/>
  <c r="AK246" i="68"/>
  <c r="AK368" i="68"/>
  <c r="AK508" i="68"/>
  <c r="AK523" i="68"/>
  <c r="AK528" i="68"/>
  <c r="AK533" i="68"/>
  <c r="AK721" i="68"/>
  <c r="AK47" i="68"/>
  <c r="AK51" i="68"/>
  <c r="AK62" i="68"/>
  <c r="AK200" i="68"/>
  <c r="AK210" i="68"/>
  <c r="AK524" i="68"/>
  <c r="AK48" i="68"/>
  <c r="AK723" i="68"/>
  <c r="AK248" i="68"/>
  <c r="AK529" i="68"/>
  <c r="AK52" i="68"/>
  <c r="AK518" i="68"/>
  <c r="AK382" i="68"/>
  <c r="AK535" i="68"/>
  <c r="AK82" i="68"/>
  <c r="AK24" i="68"/>
  <c r="AJ397" i="68"/>
  <c r="AJ557" i="68"/>
  <c r="AJ239" i="68"/>
  <c r="AJ36" i="68"/>
  <c r="AJ240" i="68"/>
  <c r="AJ206" i="68"/>
  <c r="AL206" i="68"/>
  <c r="AJ27" i="68"/>
  <c r="AL27" i="68"/>
  <c r="AJ39" i="68"/>
  <c r="AL39" i="68"/>
  <c r="AL720" i="68"/>
  <c r="AJ720" i="68"/>
  <c r="AJ209" i="68"/>
  <c r="AL209" i="68"/>
  <c r="AJ34" i="68"/>
  <c r="AL34" i="68"/>
  <c r="AK60" i="68"/>
  <c r="AK156" i="68"/>
  <c r="AK251" i="68"/>
  <c r="AK255" i="68"/>
  <c r="AK387" i="68"/>
  <c r="AK627" i="68"/>
  <c r="AK660" i="68"/>
  <c r="AK730" i="68"/>
  <c r="AK838" i="68"/>
  <c r="AK900" i="68"/>
  <c r="AK250" i="68"/>
  <c r="AK601" i="68"/>
  <c r="AK829" i="68"/>
  <c r="AK72" i="68"/>
  <c r="AK171" i="68"/>
  <c r="AK252" i="68"/>
  <c r="AK375" i="68"/>
  <c r="AK388" i="68"/>
  <c r="AK634" i="68"/>
  <c r="AK663" i="68"/>
  <c r="AK740" i="68"/>
  <c r="AK854" i="68"/>
  <c r="AK57" i="68"/>
  <c r="AK254" i="68"/>
  <c r="AK688" i="68"/>
  <c r="AK79" i="68"/>
  <c r="AK180" i="68"/>
  <c r="AK253" i="68"/>
  <c r="AK376" i="68"/>
  <c r="AK548" i="68"/>
  <c r="AK639" i="68"/>
  <c r="AK670" i="68"/>
  <c r="AK823" i="68"/>
  <c r="AK873" i="68"/>
  <c r="AK131" i="68"/>
  <c r="AK377" i="68"/>
  <c r="AK651" i="68"/>
  <c r="AK885" i="68"/>
  <c r="AH92" i="68"/>
  <c r="AA786" i="68"/>
  <c r="AA513" i="68"/>
  <c r="AA515" i="68"/>
  <c r="AA4" i="68"/>
  <c r="AA5" i="68"/>
  <c r="AA187" i="68"/>
  <c r="AA206" i="68"/>
  <c r="AA256" i="68"/>
  <c r="AA470" i="68"/>
  <c r="AA491" i="68"/>
  <c r="AA510" i="68"/>
  <c r="AA27" i="68"/>
  <c r="AA6" i="68"/>
  <c r="AA28" i="68"/>
  <c r="AA29" i="68"/>
  <c r="AA31" i="68"/>
  <c r="AA34" i="68"/>
  <c r="AA37" i="68"/>
  <c r="AA39" i="68"/>
  <c r="AA45" i="68"/>
  <c r="AA55" i="68"/>
  <c r="AA81" i="68"/>
  <c r="AA101" i="68"/>
  <c r="AA110" i="68"/>
  <c r="AA115" i="68"/>
  <c r="AA122" i="68"/>
  <c r="AA154" i="68"/>
  <c r="AA167" i="68"/>
  <c r="AA169" i="68"/>
  <c r="AA195" i="68"/>
  <c r="AA207" i="68"/>
  <c r="AA208" i="68"/>
  <c r="AA209" i="68"/>
  <c r="AA236" i="68"/>
  <c r="AA242" i="68"/>
  <c r="AA243" i="68"/>
  <c r="AA245" i="68"/>
  <c r="AA257" i="68"/>
  <c r="AA471" i="68"/>
  <c r="AA497" i="68"/>
  <c r="AA511" i="68"/>
  <c r="AA538" i="68"/>
  <c r="AA570" i="68"/>
  <c r="AA594" i="68"/>
  <c r="AA656" i="68"/>
  <c r="AA674" i="68"/>
  <c r="AA680" i="68"/>
  <c r="AA700" i="68"/>
  <c r="AA720" i="68"/>
  <c r="AA753" i="68"/>
  <c r="AA769" i="68"/>
  <c r="AA784" i="68"/>
  <c r="AA799" i="68"/>
  <c r="AA828" i="68"/>
  <c r="AA846" i="68"/>
  <c r="AA863" i="68"/>
  <c r="AA893" i="68"/>
  <c r="AA22" i="68"/>
  <c r="AA7" i="68"/>
  <c r="AA18" i="68"/>
  <c r="AA30" i="68"/>
  <c r="AA33" i="68"/>
  <c r="AA35" i="68"/>
  <c r="AA36" i="68"/>
  <c r="AA38" i="68"/>
  <c r="AA40" i="68"/>
  <c r="AA41" i="68"/>
  <c r="AA61" i="68"/>
  <c r="AA196" i="68"/>
  <c r="AA197" i="68"/>
  <c r="AA198" i="68"/>
  <c r="AA204" i="68"/>
  <c r="AA214" i="68"/>
  <c r="AA216" i="68"/>
  <c r="AA224" i="68"/>
  <c r="AA234" i="68"/>
  <c r="AA237" i="68"/>
  <c r="AA238" i="68"/>
  <c r="AA239" i="68"/>
  <c r="AA240" i="68"/>
  <c r="AA241" i="68"/>
  <c r="AA492" i="68"/>
  <c r="AA675" i="68"/>
  <c r="AA733" i="68"/>
  <c r="AA9" i="68"/>
  <c r="AA8" i="68"/>
  <c r="AA49" i="68"/>
  <c r="AA50" i="68"/>
  <c r="AA51" i="68"/>
  <c r="AA52" i="68"/>
  <c r="AA53" i="68"/>
  <c r="AA54" i="68"/>
  <c r="AA62" i="68"/>
  <c r="AA82" i="68"/>
  <c r="AA168" i="68"/>
  <c r="AA188" i="68"/>
  <c r="AA200" i="68"/>
  <c r="AA205" i="68"/>
  <c r="AA210" i="68"/>
  <c r="AA212" i="68"/>
  <c r="AA244" i="68"/>
  <c r="AA246" i="68"/>
  <c r="AA248" i="68"/>
  <c r="AA258" i="68"/>
  <c r="AA316" i="68"/>
  <c r="AA368" i="68"/>
  <c r="AA382" i="68"/>
  <c r="AA498" i="68"/>
  <c r="AA501" i="68"/>
  <c r="AA508" i="68"/>
  <c r="AA518" i="68"/>
  <c r="AA521" i="68"/>
  <c r="AA522" i="68"/>
  <c r="AA523" i="68"/>
  <c r="AA524" i="68"/>
  <c r="AA525" i="68"/>
  <c r="AA526" i="68"/>
  <c r="AA528" i="68"/>
  <c r="AA529" i="68"/>
  <c r="AA530" i="68"/>
  <c r="AA531" i="68"/>
  <c r="AA533" i="68"/>
  <c r="AA535" i="68"/>
  <c r="AA536" i="68"/>
  <c r="AA537" i="68"/>
  <c r="AA721" i="68"/>
  <c r="AA723" i="68"/>
  <c r="AA724" i="68"/>
  <c r="AA46" i="68"/>
  <c r="AA24" i="68"/>
  <c r="AA779" i="68"/>
  <c r="AA761" i="68"/>
  <c r="AA760" i="68"/>
  <c r="AA739" i="68"/>
  <c r="AA735" i="68"/>
  <c r="AA734" i="68"/>
  <c r="AA725" i="68"/>
  <c r="AA677" i="68"/>
  <c r="AA676" i="68"/>
  <c r="AA650" i="68"/>
  <c r="AA534" i="68"/>
  <c r="AA532" i="68"/>
  <c r="AA527" i="68"/>
  <c r="AA514" i="68"/>
  <c r="AA509" i="68"/>
  <c r="AA505" i="68"/>
  <c r="AA504" i="68"/>
  <c r="AA503" i="68"/>
  <c r="AA502" i="68"/>
  <c r="AA496" i="68"/>
  <c r="AA483" i="68"/>
  <c r="AA482" i="68"/>
  <c r="AA481" i="68"/>
  <c r="AA480" i="68"/>
  <c r="AA478" i="68"/>
  <c r="AA477" i="68"/>
  <c r="AA476" i="68"/>
  <c r="AA475" i="68"/>
  <c r="AA472" i="68"/>
  <c r="AA381" i="68"/>
  <c r="AA221" i="68"/>
  <c r="AA220" i="68"/>
  <c r="AA219" i="68"/>
  <c r="AA218" i="68"/>
  <c r="AA217" i="68"/>
  <c r="AA215" i="68"/>
  <c r="AA211" i="68"/>
  <c r="AA203" i="68"/>
  <c r="AA193" i="68"/>
  <c r="AA192" i="68"/>
  <c r="AA191" i="68"/>
  <c r="AA116" i="68"/>
  <c r="AA111" i="68"/>
  <c r="AA104" i="68"/>
  <c r="AA44" i="68"/>
  <c r="AA43" i="68"/>
  <c r="AA42" i="68"/>
  <c r="AA32" i="68"/>
  <c r="AA26" i="68"/>
  <c r="AA23" i="68"/>
  <c r="AA15" i="68"/>
  <c r="AA16" i="68"/>
  <c r="AA17" i="68"/>
  <c r="AA19" i="68"/>
  <c r="AA64" i="68"/>
  <c r="AA69" i="68"/>
  <c r="AA78" i="68"/>
  <c r="AA140" i="68"/>
  <c r="AA146" i="68"/>
  <c r="AA151" i="68"/>
  <c r="AA194" i="68"/>
  <c r="AA199" i="68"/>
  <c r="AA222" i="68"/>
  <c r="AA249" i="68"/>
  <c r="AA259" i="68"/>
  <c r="AA260" i="68"/>
  <c r="AA261" i="68"/>
  <c r="AA263" i="68"/>
  <c r="AA264" i="68"/>
  <c r="AA265" i="68"/>
  <c r="AA266" i="68"/>
  <c r="AA267" i="68"/>
  <c r="AA268" i="68"/>
  <c r="AA269" i="68"/>
  <c r="AA270" i="68"/>
  <c r="AA271" i="68"/>
  <c r="AA272" i="68"/>
  <c r="AA273" i="68"/>
  <c r="AA274" i="68"/>
  <c r="AA275" i="68"/>
  <c r="AA276" i="68"/>
  <c r="AA277" i="68"/>
  <c r="AA278" i="68"/>
  <c r="AA279" i="68"/>
  <c r="AA280" i="68"/>
  <c r="AA282" i="68"/>
  <c r="AA284" i="68"/>
  <c r="AA285" i="68"/>
  <c r="AA286" i="68"/>
  <c r="AA288" i="68"/>
  <c r="AA289" i="68"/>
  <c r="AA293" i="68"/>
  <c r="AA294" i="68"/>
  <c r="AA295" i="68"/>
  <c r="AA296" i="68"/>
  <c r="AA297" i="68"/>
  <c r="AA298" i="68"/>
  <c r="AA299" i="68"/>
  <c r="AA300" i="68"/>
  <c r="AA301" i="68"/>
  <c r="AA302" i="68"/>
  <c r="AA303" i="68"/>
  <c r="AA304" i="68"/>
  <c r="AA305" i="68"/>
  <c r="AA306" i="68"/>
  <c r="AA307" i="68"/>
  <c r="AA308" i="68"/>
  <c r="AA309" i="68"/>
  <c r="AA310" i="68"/>
  <c r="AA312" i="68"/>
  <c r="AA315" i="68"/>
  <c r="AA318" i="68"/>
  <c r="AA319" i="68"/>
  <c r="AA320" i="68"/>
  <c r="AA321" i="68"/>
  <c r="AA322" i="68"/>
  <c r="AA323" i="68"/>
  <c r="AA325" i="68"/>
  <c r="AA326" i="68"/>
  <c r="AA327" i="68"/>
  <c r="AA328" i="68"/>
  <c r="AA329" i="68"/>
  <c r="AA330" i="68"/>
  <c r="AA331" i="68"/>
  <c r="AA333" i="68"/>
  <c r="AA335" i="68"/>
  <c r="AA337" i="68"/>
  <c r="AA339" i="68"/>
  <c r="AA340" i="68"/>
  <c r="AA341" i="68"/>
  <c r="AA342" i="68"/>
  <c r="AA344" i="68"/>
  <c r="AA345" i="68"/>
  <c r="AA346" i="68"/>
  <c r="AA348" i="68"/>
  <c r="AA350" i="68"/>
  <c r="AA351" i="68"/>
  <c r="AA352" i="68"/>
  <c r="AA353" i="68"/>
  <c r="AA355" i="68"/>
  <c r="AA356" i="68"/>
  <c r="AA357" i="68"/>
  <c r="AA358" i="68"/>
  <c r="AA359" i="68"/>
  <c r="AA360" i="68"/>
  <c r="AA361" i="68"/>
  <c r="AA367" i="68"/>
  <c r="AA370" i="68"/>
  <c r="AA372" i="68"/>
  <c r="AA373" i="68"/>
  <c r="AA389" i="68"/>
  <c r="AA391" i="68"/>
  <c r="AA399" i="68"/>
  <c r="AA400" i="68"/>
  <c r="AA401" i="68"/>
  <c r="AA403" i="68"/>
  <c r="AA405" i="68"/>
  <c r="AA407" i="68"/>
  <c r="AA408" i="68"/>
  <c r="AA410" i="68"/>
  <c r="AA411" i="68"/>
  <c r="AA413" i="68"/>
  <c r="AA414" i="68"/>
  <c r="AA415" i="68"/>
  <c r="AA416" i="68"/>
  <c r="AA417" i="68"/>
  <c r="AA418" i="68"/>
  <c r="AA419" i="68"/>
  <c r="AA420" i="68"/>
  <c r="AA421" i="68"/>
  <c r="AA424" i="68"/>
  <c r="AA425" i="68"/>
  <c r="AA426" i="68"/>
  <c r="AA428" i="68"/>
  <c r="AA430" i="68"/>
  <c r="AA431" i="68"/>
  <c r="AA432" i="68"/>
  <c r="AA433" i="68"/>
  <c r="AA434" i="68"/>
  <c r="AA435" i="68"/>
  <c r="AA438" i="68"/>
  <c r="AA440" i="68"/>
  <c r="AA442" i="68"/>
  <c r="AA444" i="68"/>
  <c r="AA446" i="68"/>
  <c r="AA448" i="68"/>
  <c r="AA450" i="68"/>
  <c r="AA452" i="68"/>
  <c r="AA454" i="68"/>
  <c r="AA456" i="68"/>
  <c r="AA457" i="68"/>
  <c r="AA458" i="68"/>
  <c r="AA460" i="68"/>
  <c r="AA461" i="68"/>
  <c r="AA463" i="68"/>
  <c r="AA464" i="68"/>
  <c r="AA465" i="68"/>
  <c r="AA467" i="68"/>
  <c r="AA469" i="68"/>
  <c r="AA486" i="68"/>
  <c r="AA488" i="68"/>
  <c r="AA494" i="68"/>
  <c r="AA556" i="68"/>
  <c r="AA561" i="68"/>
  <c r="AA565" i="68"/>
  <c r="AA584" i="68"/>
  <c r="AA585" i="68"/>
  <c r="AA613" i="68"/>
  <c r="AA619" i="68"/>
  <c r="AA624" i="68"/>
  <c r="AA631" i="68"/>
  <c r="AA646" i="68"/>
  <c r="AA679" i="68"/>
  <c r="AA715" i="68"/>
  <c r="AA794" i="68"/>
  <c r="AA809" i="68"/>
  <c r="AA816" i="68"/>
  <c r="AA822" i="68"/>
  <c r="AA858" i="68"/>
  <c r="AA875" i="68"/>
  <c r="AA887" i="68"/>
  <c r="AA13" i="68"/>
  <c r="AA20" i="68"/>
  <c r="AA21" i="68"/>
  <c r="AA25" i="68"/>
  <c r="AA56" i="68"/>
  <c r="AA66" i="68"/>
  <c r="AA83" i="68"/>
  <c r="AA123" i="68"/>
  <c r="AA148" i="68"/>
  <c r="AA155" i="68"/>
  <c r="AA170" i="68"/>
  <c r="AA190" i="68"/>
  <c r="AA201" i="68"/>
  <c r="AA202" i="68"/>
  <c r="AA213" i="68"/>
  <c r="AA378" i="68"/>
  <c r="AA379" i="68"/>
  <c r="AA380" i="68"/>
  <c r="AA383" i="68"/>
  <c r="AA429" i="68"/>
  <c r="AA468" i="68"/>
  <c r="AA473" i="68"/>
  <c r="AA493" i="68"/>
  <c r="AA495" i="68"/>
  <c r="AA499" i="68"/>
  <c r="AA506" i="68"/>
  <c r="AA539" i="68"/>
  <c r="AA558" i="68"/>
  <c r="AA568" i="68"/>
  <c r="AA571" i="68"/>
  <c r="AA588" i="68"/>
  <c r="AA595" i="68"/>
  <c r="AA616" i="68"/>
  <c r="AA648" i="68"/>
  <c r="AA657" i="68"/>
  <c r="AA681" i="68"/>
  <c r="AA701" i="68"/>
  <c r="AA718" i="68"/>
  <c r="AA732" i="68"/>
  <c r="AA759" i="68"/>
  <c r="AA773" i="68"/>
  <c r="AA781" i="68"/>
  <c r="AA790" i="68"/>
  <c r="AA797" i="68"/>
  <c r="AA805" i="68"/>
  <c r="AA812" i="68"/>
  <c r="AA819" i="68"/>
  <c r="AA830" i="68"/>
  <c r="AA847" i="68"/>
  <c r="AA861" i="68"/>
  <c r="AA864" i="68"/>
  <c r="AA877" i="68"/>
  <c r="AA882" i="68"/>
  <c r="AA889" i="68"/>
  <c r="AA894" i="68"/>
  <c r="AA14" i="68"/>
  <c r="AA63" i="68"/>
  <c r="AA65" i="68"/>
  <c r="AA68" i="68"/>
  <c r="AA70" i="68"/>
  <c r="AA76" i="68"/>
  <c r="AA77" i="68"/>
  <c r="AA85" i="68"/>
  <c r="AA102" i="68"/>
  <c r="AA103" i="68"/>
  <c r="AA105" i="68"/>
  <c r="AA106" i="68"/>
  <c r="AA112" i="68"/>
  <c r="AA117" i="68"/>
  <c r="AA118" i="68"/>
  <c r="AA133" i="68"/>
  <c r="AA139" i="68"/>
  <c r="AA141" i="68"/>
  <c r="AA143" i="68"/>
  <c r="AA145" i="68"/>
  <c r="AA147" i="68"/>
  <c r="AA150" i="68"/>
  <c r="AA152" i="68"/>
  <c r="AA157" i="68"/>
  <c r="AA183" i="68"/>
  <c r="AA189" i="68"/>
  <c r="AA223" i="68"/>
  <c r="AA225" i="68"/>
  <c r="AA226" i="68"/>
  <c r="AA227" i="68"/>
  <c r="AA228" i="68"/>
  <c r="AA229" i="68"/>
  <c r="AA230" i="68"/>
  <c r="AA231" i="68"/>
  <c r="AA232" i="68"/>
  <c r="AA233" i="68"/>
  <c r="AA235" i="68"/>
  <c r="AA247" i="68"/>
  <c r="AA281" i="68"/>
  <c r="AA283" i="68"/>
  <c r="AA287" i="68"/>
  <c r="AA290" i="68"/>
  <c r="AA291" i="68"/>
  <c r="AA292" i="68"/>
  <c r="AA311" i="68"/>
  <c r="AA313" i="68"/>
  <c r="AA314" i="68"/>
  <c r="AA317" i="68"/>
  <c r="AA324" i="68"/>
  <c r="AA332" i="68"/>
  <c r="AA334" i="68"/>
  <c r="AA336" i="68"/>
  <c r="AA338" i="68"/>
  <c r="AA349" i="68"/>
  <c r="AA362" i="68"/>
  <c r="AA363" i="68"/>
  <c r="AA364" i="68"/>
  <c r="AA365" i="68"/>
  <c r="AA366" i="68"/>
  <c r="AA371" i="68"/>
  <c r="AA386" i="68"/>
  <c r="AA390" i="68"/>
  <c r="AA392" i="68"/>
  <c r="AA393" i="68"/>
  <c r="AA394" i="68"/>
  <c r="AA395" i="68"/>
  <c r="AA396" i="68"/>
  <c r="AA397" i="68"/>
  <c r="AA398" i="68"/>
  <c r="AA402" i="68"/>
  <c r="AA404" i="68"/>
  <c r="AA406" i="68"/>
  <c r="AA409" i="68"/>
  <c r="AA412" i="68"/>
  <c r="AA422" i="68"/>
  <c r="AA423" i="68"/>
  <c r="AA427" i="68"/>
  <c r="AA436" i="68"/>
  <c r="AA437" i="68"/>
  <c r="AA439" i="68"/>
  <c r="AA441" i="68"/>
  <c r="AA443" i="68"/>
  <c r="AA445" i="68"/>
  <c r="AA447" i="68"/>
  <c r="AA449" i="68"/>
  <c r="AA451" i="68"/>
  <c r="AA453" i="68"/>
  <c r="AA455" i="68"/>
  <c r="AA474" i="68"/>
  <c r="AA479" i="68"/>
  <c r="AA484" i="68"/>
  <c r="AA487" i="68"/>
  <c r="AA489" i="68"/>
  <c r="AA500" i="68"/>
  <c r="AA507" i="68"/>
  <c r="AA512" i="68"/>
  <c r="AA516" i="68"/>
  <c r="AA541" i="68"/>
  <c r="AA555" i="68"/>
  <c r="AA557" i="68"/>
  <c r="AA560" i="68"/>
  <c r="AA562" i="68"/>
  <c r="AA564" i="68"/>
  <c r="AA566" i="68"/>
  <c r="AA573" i="68"/>
  <c r="AA579" i="68"/>
  <c r="AA582" i="68"/>
  <c r="AA583" i="68"/>
  <c r="AA586" i="68"/>
  <c r="AA596" i="68"/>
  <c r="AA607" i="68"/>
  <c r="AA612" i="68"/>
  <c r="AA614" i="68"/>
  <c r="AA618" i="68"/>
  <c r="AA623" i="68"/>
  <c r="AA625" i="68"/>
  <c r="AA630" i="68"/>
  <c r="AA632" i="68"/>
  <c r="AA645" i="68"/>
  <c r="AA647" i="68"/>
  <c r="AA665" i="68"/>
  <c r="AA678" i="68"/>
  <c r="AA686" i="68"/>
  <c r="AA702" i="68"/>
  <c r="AA709" i="68"/>
  <c r="AA714" i="68"/>
  <c r="AA716" i="68"/>
  <c r="AA722" i="68"/>
  <c r="AA726" i="68"/>
  <c r="AA727" i="68"/>
  <c r="AA728" i="68"/>
  <c r="AA736" i="68"/>
  <c r="AA742" i="68"/>
  <c r="AA745" i="68"/>
  <c r="AA754" i="68"/>
  <c r="AA757" i="68"/>
  <c r="AA762" i="68"/>
  <c r="AA763" i="68"/>
  <c r="AA764" i="68"/>
  <c r="AA765" i="68"/>
  <c r="AA766" i="68"/>
  <c r="AA768" i="68"/>
  <c r="AA770" i="68"/>
  <c r="AA774" i="68"/>
  <c r="AA775" i="68"/>
  <c r="AA778" i="68"/>
  <c r="AA780" i="68"/>
  <c r="AA785" i="68"/>
  <c r="AA787" i="68"/>
  <c r="AA788" i="68"/>
  <c r="AA793" i="68"/>
  <c r="AA795" i="68"/>
  <c r="AA808" i="68"/>
  <c r="AA810" i="68"/>
  <c r="AA814" i="68"/>
  <c r="AA815" i="68"/>
  <c r="AA817" i="68"/>
  <c r="AA821" i="68"/>
  <c r="AA825" i="68"/>
  <c r="AA832" i="68"/>
  <c r="AA855" i="68"/>
  <c r="AA857" i="68"/>
  <c r="AA859" i="68"/>
  <c r="AA871" i="68"/>
  <c r="AA874" i="68"/>
  <c r="AA879" i="68"/>
  <c r="AA881" i="68"/>
  <c r="AA883" i="68"/>
  <c r="AA886" i="68"/>
  <c r="AA891" i="68"/>
  <c r="AA892" i="68"/>
  <c r="AA896" i="68"/>
  <c r="AA903" i="68"/>
  <c r="AA58" i="68"/>
  <c r="AA60" i="68"/>
  <c r="AA72" i="68"/>
  <c r="AA79" i="68"/>
  <c r="AA131" i="68"/>
  <c r="AA156" i="68"/>
  <c r="AA171" i="68"/>
  <c r="AA180" i="68"/>
  <c r="AA250" i="68"/>
  <c r="AA251" i="68"/>
  <c r="AA252" i="68"/>
  <c r="AA253" i="68"/>
  <c r="AA254" i="68"/>
  <c r="AA255" i="68"/>
  <c r="AA375" i="68"/>
  <c r="AA376" i="68"/>
  <c r="AA377" i="68"/>
  <c r="AA387" i="68"/>
  <c r="AA388" i="68"/>
  <c r="AA548" i="68"/>
  <c r="AA601" i="68"/>
  <c r="AA627" i="68"/>
  <c r="AA634" i="68"/>
  <c r="AA639" i="68"/>
  <c r="AA651" i="68"/>
  <c r="AA660" i="68"/>
  <c r="AA663" i="68"/>
  <c r="AA670" i="68"/>
  <c r="AA688" i="68"/>
  <c r="AA730" i="68"/>
  <c r="AA740" i="68"/>
  <c r="AA823" i="68"/>
  <c r="AA829" i="68"/>
  <c r="AA838" i="68"/>
  <c r="AA854" i="68"/>
  <c r="AA873" i="68"/>
  <c r="AA885" i="68"/>
  <c r="AA900" i="68"/>
  <c r="AA57" i="68"/>
  <c r="AA75" i="68"/>
  <c r="AA107" i="68"/>
  <c r="AA113" i="68"/>
  <c r="AA119" i="68"/>
  <c r="AA128" i="68"/>
  <c r="AA142" i="68"/>
  <c r="AA144" i="68"/>
  <c r="AA153" i="68"/>
  <c r="AA262" i="68"/>
  <c r="AA343" i="68"/>
  <c r="AA347" i="68"/>
  <c r="AA354" i="68"/>
  <c r="AA369" i="68"/>
  <c r="AA374" i="68"/>
  <c r="AA384" i="68"/>
  <c r="AA385" i="68"/>
  <c r="AA459" i="68"/>
  <c r="AA462" i="68"/>
  <c r="AA466" i="68"/>
  <c r="AA563" i="68"/>
  <c r="AA567" i="68"/>
  <c r="AA587" i="68"/>
  <c r="AA589" i="68"/>
  <c r="AA590" i="68"/>
  <c r="AA615" i="68"/>
  <c r="AA626" i="68"/>
  <c r="AA633" i="68"/>
  <c r="AA636" i="68"/>
  <c r="AA717" i="68"/>
  <c r="AA729" i="68"/>
  <c r="AA737" i="68"/>
  <c r="AA755" i="68"/>
  <c r="AA767" i="68"/>
  <c r="AA772" i="68"/>
  <c r="AA776" i="68"/>
  <c r="AA789" i="68"/>
  <c r="AA791" i="68"/>
  <c r="AA796" i="68"/>
  <c r="AA811" i="68"/>
  <c r="AA818" i="68"/>
  <c r="AA860" i="68"/>
  <c r="AA876" i="68"/>
  <c r="AA880" i="68"/>
  <c r="AA884" i="68"/>
  <c r="AA888" i="68"/>
  <c r="AA899" i="68"/>
  <c r="AA71" i="68"/>
  <c r="AA866" i="68"/>
  <c r="AA895" i="68"/>
  <c r="AA901" i="68"/>
  <c r="AA902" i="68"/>
  <c r="AA908" i="68"/>
  <c r="AA87" i="68"/>
  <c r="AA89" i="68"/>
  <c r="AA121" i="68"/>
  <c r="AA126" i="68"/>
  <c r="AA132" i="68"/>
  <c r="AA136" i="68"/>
  <c r="AA137" i="68"/>
  <c r="AA138" i="68"/>
  <c r="AA159" i="68"/>
  <c r="AA172" i="68"/>
  <c r="AA176" i="68"/>
  <c r="AA182" i="68"/>
  <c r="AA540" i="68"/>
  <c r="AA575" i="68"/>
  <c r="AA576" i="68"/>
  <c r="AA592" i="68"/>
  <c r="AA598" i="68"/>
  <c r="AA604" i="68"/>
  <c r="AA610" i="68"/>
  <c r="AA640" i="68"/>
  <c r="AA644" i="68"/>
  <c r="AA653" i="68"/>
  <c r="AA659" i="68"/>
  <c r="AA685" i="68"/>
  <c r="AA704" i="68"/>
  <c r="AA705" i="68"/>
  <c r="AA731" i="68"/>
  <c r="AA743" i="68"/>
  <c r="AA746" i="68"/>
  <c r="AA748" i="68"/>
  <c r="AA749" i="68"/>
  <c r="AA750" i="68"/>
  <c r="AA751" i="68"/>
  <c r="AA777" i="68"/>
  <c r="AA800" i="68"/>
  <c r="AA803" i="68"/>
  <c r="AA831" i="68"/>
  <c r="AA839" i="68"/>
  <c r="AA840" i="68"/>
  <c r="AA842" i="68"/>
  <c r="AA848" i="68"/>
  <c r="AA852" i="68"/>
  <c r="AA84" i="68"/>
  <c r="AA134" i="68"/>
  <c r="AA135" i="68"/>
  <c r="AA184" i="68"/>
  <c r="AA185" i="68"/>
  <c r="AA602" i="68"/>
  <c r="AA652" i="68"/>
  <c r="AA655" i="68"/>
  <c r="AA738" i="68"/>
  <c r="AA741" i="68"/>
  <c r="AA752" i="68"/>
  <c r="AA806" i="68"/>
  <c r="AA841" i="68"/>
  <c r="AA872" i="68"/>
  <c r="AA905" i="68"/>
  <c r="AA73" i="68"/>
  <c r="AA74" i="68"/>
  <c r="AA80" i="68"/>
  <c r="AA86" i="68"/>
  <c r="AA88" i="68"/>
  <c r="AA90" i="68"/>
  <c r="AA91" i="68"/>
  <c r="AA93" i="68"/>
  <c r="AA94" i="68"/>
  <c r="AA95" i="68"/>
  <c r="AA98" i="68"/>
  <c r="AA99" i="68"/>
  <c r="AA100" i="68"/>
  <c r="AA108" i="68"/>
  <c r="AA109" i="68"/>
  <c r="AA114" i="68"/>
  <c r="AA120" i="68"/>
  <c r="AA124" i="68"/>
  <c r="AA125" i="68"/>
  <c r="AA127" i="68"/>
  <c r="AA129" i="68"/>
  <c r="AA130" i="68"/>
  <c r="AA149" i="68"/>
  <c r="AA158" i="68"/>
  <c r="AA160" i="68"/>
  <c r="AA161" i="68"/>
  <c r="AA162" i="68"/>
  <c r="AA163" i="68"/>
  <c r="AA164" i="68"/>
  <c r="AA165" i="68"/>
  <c r="AA166" i="68"/>
  <c r="AA173" i="68"/>
  <c r="AA174" i="68"/>
  <c r="AA175" i="68"/>
  <c r="AA177" i="68"/>
  <c r="AA178" i="68"/>
  <c r="AA179" i="68"/>
  <c r="AA181" i="68"/>
  <c r="AA186" i="68"/>
  <c r="AA485" i="68"/>
  <c r="AA490" i="68"/>
  <c r="AA517" i="68"/>
  <c r="AA519" i="68"/>
  <c r="AA520" i="68"/>
  <c r="AA542" i="68"/>
  <c r="AA543" i="68"/>
  <c r="AA544" i="68"/>
  <c r="AA545" i="68"/>
  <c r="AA546" i="68"/>
  <c r="AA547" i="68"/>
  <c r="AA549" i="68"/>
  <c r="AA550" i="68"/>
  <c r="AA551" i="68"/>
  <c r="AA552" i="68"/>
  <c r="AA553" i="68"/>
  <c r="AA554" i="68"/>
  <c r="AA559" i="68"/>
  <c r="AA569" i="68"/>
  <c r="AA572" i="68"/>
  <c r="AA574" i="68"/>
  <c r="AA577" i="68"/>
  <c r="AA578" i="68"/>
  <c r="AA580" i="68"/>
  <c r="AA581" i="68"/>
  <c r="AA591" i="68"/>
  <c r="AA593" i="68"/>
  <c r="AA597" i="68"/>
  <c r="AA599" i="68"/>
  <c r="AA600" i="68"/>
  <c r="AA603" i="68"/>
  <c r="AA605" i="68"/>
  <c r="AA606" i="68"/>
  <c r="AA608" i="68"/>
  <c r="AA609" i="68"/>
  <c r="AA611" i="68"/>
  <c r="AA617" i="68"/>
  <c r="AA620" i="68"/>
  <c r="AA621" i="68"/>
  <c r="AA622" i="68"/>
  <c r="AA628" i="68"/>
  <c r="AA635" i="68"/>
  <c r="AA637" i="68"/>
  <c r="AA641" i="68"/>
  <c r="AA642" i="68"/>
  <c r="AA643" i="68"/>
  <c r="AA649" i="68"/>
  <c r="AA654" i="68"/>
  <c r="AA658" i="68"/>
  <c r="AA661" i="68"/>
  <c r="AA662" i="68"/>
  <c r="AA664" i="68"/>
  <c r="AA666" i="68"/>
  <c r="AA667" i="68"/>
  <c r="AA668" i="68"/>
  <c r="AA669" i="68"/>
  <c r="AA671" i="68"/>
  <c r="AA672" i="68"/>
  <c r="AA673" i="68"/>
  <c r="AA682" i="68"/>
  <c r="AA683" i="68"/>
  <c r="AA684" i="68"/>
  <c r="AA687" i="68"/>
  <c r="AA689" i="68"/>
  <c r="AA690" i="68"/>
  <c r="AA691" i="68"/>
  <c r="AA692" i="68"/>
  <c r="AA693" i="68"/>
  <c r="AA694" i="68"/>
  <c r="AA695" i="68"/>
  <c r="AA696" i="68"/>
  <c r="AA697" i="68"/>
  <c r="AA698" i="68"/>
  <c r="AA699" i="68"/>
  <c r="AA703" i="68"/>
  <c r="AA706" i="68"/>
  <c r="AA707" i="68"/>
  <c r="AA708" i="68"/>
  <c r="AA710" i="68"/>
  <c r="AA711" i="68"/>
  <c r="AA712" i="68"/>
  <c r="AA713" i="68"/>
  <c r="AA719" i="68"/>
  <c r="AA744" i="68"/>
  <c r="AA747" i="68"/>
  <c r="AA756" i="68"/>
  <c r="AA758" i="68"/>
  <c r="AA771" i="68"/>
  <c r="AA782" i="68"/>
  <c r="AA783" i="68"/>
  <c r="AA792" i="68"/>
  <c r="AA798" i="68"/>
  <c r="AA801" i="68"/>
  <c r="AA802" i="68"/>
  <c r="AA804" i="68"/>
  <c r="AA807" i="68"/>
  <c r="AA813" i="68"/>
  <c r="AA820" i="68"/>
  <c r="AA824" i="68"/>
  <c r="AA826" i="68"/>
  <c r="AA827" i="68"/>
  <c r="AA833" i="68"/>
  <c r="AA834" i="68"/>
  <c r="AA835" i="68"/>
  <c r="AA836" i="68"/>
  <c r="AA837" i="68"/>
  <c r="AA843" i="68"/>
  <c r="AA844" i="68"/>
  <c r="AA845" i="68"/>
  <c r="AA849" i="68"/>
  <c r="AA850" i="68"/>
  <c r="AA851" i="68"/>
  <c r="AA853" i="68"/>
  <c r="AA856" i="68"/>
  <c r="AA862" i="68"/>
  <c r="AA865" i="68"/>
  <c r="AA867" i="68"/>
  <c r="AA868" i="68"/>
  <c r="AA869" i="68"/>
  <c r="AA870" i="68"/>
  <c r="AA878" i="68"/>
  <c r="AA890" i="68"/>
  <c r="AA897" i="68"/>
  <c r="AA898" i="68"/>
  <c r="AA904" i="68"/>
  <c r="AA906" i="68"/>
  <c r="AA907" i="68"/>
  <c r="AA909" i="68"/>
  <c r="AA910" i="68"/>
  <c r="AA911" i="68"/>
  <c r="AA67" i="68"/>
  <c r="AA59" i="68"/>
  <c r="AH67" i="68"/>
  <c r="AH73" i="68"/>
  <c r="AH74" i="68"/>
  <c r="AH80" i="68"/>
  <c r="AH86" i="68"/>
  <c r="AH88" i="68"/>
  <c r="AH90" i="68"/>
  <c r="AH91" i="68"/>
  <c r="AH93" i="68"/>
  <c r="AH94" i="68"/>
  <c r="AH95" i="68"/>
  <c r="AH96" i="68"/>
  <c r="AH97" i="68"/>
  <c r="AH98" i="68"/>
  <c r="AH99" i="68"/>
  <c r="AH100" i="68"/>
  <c r="AH108" i="68"/>
  <c r="AH109" i="68"/>
  <c r="AH114" i="68"/>
  <c r="AH120" i="68"/>
  <c r="AH124" i="68"/>
  <c r="AH125" i="68"/>
  <c r="AH127" i="68"/>
  <c r="AH129" i="68"/>
  <c r="AH130" i="68"/>
  <c r="AH149" i="68"/>
  <c r="AH158" i="68"/>
  <c r="AH160" i="68"/>
  <c r="AH161" i="68"/>
  <c r="AH162" i="68"/>
  <c r="AH163" i="68"/>
  <c r="AH164" i="68"/>
  <c r="AH165" i="68"/>
  <c r="AH166" i="68"/>
  <c r="AH173" i="68"/>
  <c r="AH174" i="68"/>
  <c r="AH175" i="68"/>
  <c r="AH177" i="68"/>
  <c r="AH178" i="68"/>
  <c r="AH179" i="68"/>
  <c r="AH181" i="68"/>
  <c r="AH186" i="68"/>
  <c r="AH485" i="68"/>
  <c r="AH490" i="68"/>
  <c r="AH517" i="68"/>
  <c r="AH519" i="68"/>
  <c r="AH520" i="68"/>
  <c r="AH542" i="68"/>
  <c r="AH543" i="68"/>
  <c r="AH544" i="68"/>
  <c r="AH545" i="68"/>
  <c r="AH546" i="68"/>
  <c r="AH547" i="68"/>
  <c r="AH549" i="68"/>
  <c r="AH550" i="68"/>
  <c r="AH551" i="68"/>
  <c r="AH552" i="68"/>
  <c r="AH553" i="68"/>
  <c r="AH554" i="68"/>
  <c r="AH559" i="68"/>
  <c r="AH569" i="68"/>
  <c r="AH572" i="68"/>
  <c r="AH574" i="68"/>
  <c r="AH577" i="68"/>
  <c r="AH578" i="68"/>
  <c r="AH580" i="68"/>
  <c r="AH581" i="68"/>
  <c r="AH591" i="68"/>
  <c r="AH593" i="68"/>
  <c r="AH597" i="68"/>
  <c r="AH599" i="68"/>
  <c r="AH600" i="68"/>
  <c r="AH603" i="68"/>
  <c r="AH605" i="68"/>
  <c r="AH606" i="68"/>
  <c r="AH608" i="68"/>
  <c r="AH609" i="68"/>
  <c r="AH611" i="68"/>
  <c r="AH617" i="68"/>
  <c r="AH620" i="68"/>
  <c r="AH621" i="68"/>
  <c r="AH622" i="68"/>
  <c r="AH628" i="68"/>
  <c r="AH635" i="68"/>
  <c r="AH637" i="68"/>
  <c r="AH641" i="68"/>
  <c r="AH642" i="68"/>
  <c r="AH643" i="68"/>
  <c r="AH649" i="68"/>
  <c r="AH654" i="68"/>
  <c r="AH658" i="68"/>
  <c r="AH661" i="68"/>
  <c r="AH662" i="68"/>
  <c r="AH664" i="68"/>
  <c r="AH666" i="68"/>
  <c r="AH667" i="68"/>
  <c r="AH668" i="68"/>
  <c r="AH669" i="68"/>
  <c r="AH671" i="68"/>
  <c r="AH672" i="68"/>
  <c r="AH673" i="68"/>
  <c r="AH682" i="68"/>
  <c r="AH683" i="68"/>
  <c r="AH684" i="68"/>
  <c r="AH687" i="68"/>
  <c r="AH689" i="68"/>
  <c r="AH690" i="68"/>
  <c r="AH691" i="68"/>
  <c r="AH692" i="68"/>
  <c r="AH693" i="68"/>
  <c r="AH694" i="68"/>
  <c r="AH695" i="68"/>
  <c r="AH696" i="68"/>
  <c r="AH697" i="68"/>
  <c r="AH698" i="68"/>
  <c r="AH699" i="68"/>
  <c r="AH703" i="68"/>
  <c r="AH706" i="68"/>
  <c r="AH707" i="68"/>
  <c r="AH708" i="68"/>
  <c r="AH710" i="68"/>
  <c r="AH711" i="68"/>
  <c r="AH712" i="68"/>
  <c r="AH713" i="68"/>
  <c r="AH719" i="68"/>
  <c r="AH744" i="68"/>
  <c r="AH747" i="68"/>
  <c r="AH756" i="68"/>
  <c r="AH758" i="68"/>
  <c r="AH771" i="68"/>
  <c r="AH782" i="68"/>
  <c r="AH783" i="68"/>
  <c r="AH792" i="68"/>
  <c r="AH798" i="68"/>
  <c r="AH801" i="68"/>
  <c r="AH802" i="68"/>
  <c r="AH804" i="68"/>
  <c r="AH807" i="68"/>
  <c r="AH813" i="68"/>
  <c r="AH820" i="68"/>
  <c r="AH824" i="68"/>
  <c r="AH826" i="68"/>
  <c r="AH827" i="68"/>
  <c r="AH833" i="68"/>
  <c r="AH834" i="68"/>
  <c r="AH835" i="68"/>
  <c r="AH836" i="68"/>
  <c r="AH837" i="68"/>
  <c r="AH843" i="68"/>
  <c r="AH844" i="68"/>
  <c r="AH845" i="68"/>
  <c r="AH849" i="68"/>
  <c r="AH850" i="68"/>
  <c r="AH851" i="68"/>
  <c r="AH853" i="68"/>
  <c r="AH856" i="68"/>
  <c r="AH862" i="68"/>
  <c r="AH865" i="68"/>
  <c r="AH867" i="68"/>
  <c r="AH868" i="68"/>
  <c r="AH869" i="68"/>
  <c r="AH870" i="68"/>
  <c r="AH878" i="68"/>
  <c r="AH890" i="68"/>
  <c r="AH897" i="68"/>
  <c r="AH898" i="68"/>
  <c r="AH904" i="68"/>
  <c r="AH906" i="68"/>
  <c r="AH907" i="68"/>
  <c r="AH909" i="68"/>
  <c r="AH910" i="68"/>
  <c r="AH911" i="68"/>
  <c r="AH134" i="68"/>
  <c r="AH135" i="68"/>
  <c r="AH184" i="68"/>
  <c r="AH185" i="68"/>
  <c r="AH602" i="68"/>
  <c r="AH629" i="68"/>
  <c r="AH638" i="68"/>
  <c r="AH652" i="68"/>
  <c r="AH655" i="68"/>
  <c r="AH738" i="68"/>
  <c r="AH741" i="68"/>
  <c r="AH752" i="68"/>
  <c r="AH806" i="68"/>
  <c r="AH841" i="68"/>
  <c r="AH872" i="68"/>
  <c r="AH905" i="68"/>
  <c r="AH84" i="68"/>
  <c r="AH87" i="68"/>
  <c r="AH89" i="68"/>
  <c r="AH121" i="68"/>
  <c r="AH126" i="68"/>
  <c r="AH132" i="68"/>
  <c r="AH136" i="68"/>
  <c r="AH137" i="68"/>
  <c r="AH138" i="68"/>
  <c r="AH159" i="68"/>
  <c r="AH172" i="68"/>
  <c r="AH176" i="68"/>
  <c r="AH182" i="68"/>
  <c r="AH540" i="68"/>
  <c r="AH575" i="68"/>
  <c r="AH576" i="68"/>
  <c r="AH592" i="68"/>
  <c r="AH598" i="68"/>
  <c r="AH604" i="68"/>
  <c r="AH610" i="68"/>
  <c r="AH640" i="68"/>
  <c r="AH644" i="68"/>
  <c r="AH653" i="68"/>
  <c r="AH659" i="68"/>
  <c r="AH685" i="68"/>
  <c r="AH704" i="68"/>
  <c r="AH705" i="68"/>
  <c r="AH731" i="68"/>
  <c r="AH743" i="68"/>
  <c r="AH746" i="68"/>
  <c r="AH748" i="68"/>
  <c r="AH749" i="68"/>
  <c r="AH750" i="68"/>
  <c r="AH751" i="68"/>
  <c r="AH777" i="68"/>
  <c r="AH800" i="68"/>
  <c r="AH803" i="68"/>
  <c r="AH831" i="68"/>
  <c r="AH839" i="68"/>
  <c r="AH840" i="68"/>
  <c r="AH842" i="68"/>
  <c r="AH848" i="68"/>
  <c r="AH852" i="68"/>
  <c r="AH866" i="68"/>
  <c r="AH895" i="68"/>
  <c r="AH901" i="68"/>
  <c r="AH902" i="68"/>
  <c r="AH908" i="68"/>
  <c r="AH71" i="68"/>
  <c r="AH75" i="68"/>
  <c r="AH107" i="68"/>
  <c r="AH113" i="68"/>
  <c r="AH119" i="68"/>
  <c r="AH128" i="68"/>
  <c r="AH142" i="68"/>
  <c r="AH144" i="68"/>
  <c r="AH153" i="68"/>
  <c r="AH262" i="68"/>
  <c r="AH343" i="68"/>
  <c r="AH347" i="68"/>
  <c r="AH354" i="68"/>
  <c r="AH369" i="68"/>
  <c r="AH374" i="68"/>
  <c r="AH384" i="68"/>
  <c r="AH385" i="68"/>
  <c r="AH459" i="68"/>
  <c r="AH462" i="68"/>
  <c r="AH466" i="68"/>
  <c r="AH563" i="68"/>
  <c r="AH567" i="68"/>
  <c r="AH587" i="68"/>
  <c r="AH589" i="68"/>
  <c r="AH590" i="68"/>
  <c r="AH615" i="68"/>
  <c r="AH626" i="68"/>
  <c r="AH633" i="68"/>
  <c r="AH636" i="68"/>
  <c r="AH717" i="68"/>
  <c r="AH729" i="68"/>
  <c r="AH737" i="68"/>
  <c r="AH755" i="68"/>
  <c r="AH767" i="68"/>
  <c r="AH772" i="68"/>
  <c r="AH776" i="68"/>
  <c r="AH789" i="68"/>
  <c r="AH791" i="68"/>
  <c r="AH796" i="68"/>
  <c r="AH811" i="68"/>
  <c r="AH818" i="68"/>
  <c r="AH860" i="68"/>
  <c r="AH876" i="68"/>
  <c r="AH880" i="68"/>
  <c r="AH884" i="68"/>
  <c r="AH888" i="68"/>
  <c r="AH899" i="68"/>
  <c r="AH57" i="68"/>
  <c r="AH60" i="68"/>
  <c r="AH72" i="68"/>
  <c r="AH79" i="68"/>
  <c r="AH131" i="68"/>
  <c r="AH156" i="68"/>
  <c r="AH171" i="68"/>
  <c r="AH180" i="68"/>
  <c r="AH250" i="68"/>
  <c r="AH251" i="68"/>
  <c r="AH252" i="68"/>
  <c r="AH253" i="68"/>
  <c r="AH254" i="68"/>
  <c r="AH255" i="68"/>
  <c r="AH375" i="68"/>
  <c r="AH376" i="68"/>
  <c r="AH377" i="68"/>
  <c r="AH387" i="68"/>
  <c r="AH388" i="68"/>
  <c r="AH548" i="68"/>
  <c r="AH601" i="68"/>
  <c r="AH627" i="68"/>
  <c r="AH634" i="68"/>
  <c r="AH639" i="68"/>
  <c r="AH651" i="68"/>
  <c r="AH660" i="68"/>
  <c r="AH663" i="68"/>
  <c r="AH670" i="68"/>
  <c r="AH688" i="68"/>
  <c r="AH730" i="68"/>
  <c r="AH740" i="68"/>
  <c r="AH823" i="68"/>
  <c r="AH829" i="68"/>
  <c r="AH838" i="68"/>
  <c r="AH854" i="68"/>
  <c r="AH873" i="68"/>
  <c r="AH885" i="68"/>
  <c r="AH900" i="68"/>
  <c r="AH58" i="68"/>
  <c r="AH63" i="68"/>
  <c r="AH65" i="68"/>
  <c r="AH68" i="68"/>
  <c r="AH70" i="68"/>
  <c r="AH76" i="68"/>
  <c r="AH77" i="68"/>
  <c r="AH85" i="68"/>
  <c r="AH102" i="68"/>
  <c r="AH103" i="68"/>
  <c r="AH105" i="68"/>
  <c r="AH106" i="68"/>
  <c r="AH112" i="68"/>
  <c r="AH117" i="68"/>
  <c r="AH118" i="68"/>
  <c r="AH133" i="68"/>
  <c r="AH139" i="68"/>
  <c r="AH141" i="68"/>
  <c r="AH143" i="68"/>
  <c r="AH145" i="68"/>
  <c r="AH147" i="68"/>
  <c r="AH150" i="68"/>
  <c r="AH152" i="68"/>
  <c r="AH157" i="68"/>
  <c r="AH183" i="68"/>
  <c r="AH189" i="68"/>
  <c r="AH223" i="68"/>
  <c r="AH225" i="68"/>
  <c r="AH226" i="68"/>
  <c r="AH227" i="68"/>
  <c r="AH228" i="68"/>
  <c r="AH229" i="68"/>
  <c r="AH230" i="68"/>
  <c r="AH231" i="68"/>
  <c r="AH232" i="68"/>
  <c r="AH233" i="68"/>
  <c r="AH235" i="68"/>
  <c r="AH247" i="68"/>
  <c r="AH281" i="68"/>
  <c r="AH283" i="68"/>
  <c r="AH287" i="68"/>
  <c r="AH290" i="68"/>
  <c r="AH291" i="68"/>
  <c r="AH292" i="68"/>
  <c r="AH311" i="68"/>
  <c r="AH313" i="68"/>
  <c r="AH314" i="68"/>
  <c r="AH317" i="68"/>
  <c r="AH324" i="68"/>
  <c r="AH332" i="68"/>
  <c r="AH334" i="68"/>
  <c r="AH336" i="68"/>
  <c r="AH338" i="68"/>
  <c r="AH349" i="68"/>
  <c r="AH362" i="68"/>
  <c r="AH363" i="68"/>
  <c r="AH364" i="68"/>
  <c r="AH365" i="68"/>
  <c r="AH366" i="68"/>
  <c r="AH371" i="68"/>
  <c r="AH386" i="68"/>
  <c r="AH390" i="68"/>
  <c r="AH392" i="68"/>
  <c r="AH393" i="68"/>
  <c r="AH394" i="68"/>
  <c r="AH395" i="68"/>
  <c r="AH396" i="68"/>
  <c r="AH397" i="68"/>
  <c r="AH398" i="68"/>
  <c r="AH402" i="68"/>
  <c r="AH404" i="68"/>
  <c r="AH406" i="68"/>
  <c r="AH409" i="68"/>
  <c r="AH412" i="68"/>
  <c r="AH422" i="68"/>
  <c r="AH423" i="68"/>
  <c r="AH427" i="68"/>
  <c r="AH436" i="68"/>
  <c r="AH437" i="68"/>
  <c r="AH439" i="68"/>
  <c r="AH441" i="68"/>
  <c r="AH443" i="68"/>
  <c r="AH445" i="68"/>
  <c r="AH447" i="68"/>
  <c r="AH449" i="68"/>
  <c r="AH451" i="68"/>
  <c r="AH453" i="68"/>
  <c r="AH455" i="68"/>
  <c r="AH474" i="68"/>
  <c r="AH479" i="68"/>
  <c r="AH484" i="68"/>
  <c r="AH487" i="68"/>
  <c r="AH489" i="68"/>
  <c r="AH500" i="68"/>
  <c r="AH507" i="68"/>
  <c r="AH512" i="68"/>
  <c r="AH516" i="68"/>
  <c r="AH541" i="68"/>
  <c r="AH555" i="68"/>
  <c r="AH557" i="68"/>
  <c r="AH560" i="68"/>
  <c r="AH562" i="68"/>
  <c r="AH564" i="68"/>
  <c r="AH566" i="68"/>
  <c r="AH573" i="68"/>
  <c r="AH579" i="68"/>
  <c r="AH582" i="68"/>
  <c r="AH583" i="68"/>
  <c r="AH586" i="68"/>
  <c r="AH596" i="68"/>
  <c r="AH607" i="68"/>
  <c r="AH612" i="68"/>
  <c r="AH614" i="68"/>
  <c r="AH618" i="68"/>
  <c r="AH623" i="68"/>
  <c r="AH625" i="68"/>
  <c r="AH630" i="68"/>
  <c r="AH632" i="68"/>
  <c r="AH645" i="68"/>
  <c r="AH647" i="68"/>
  <c r="AH665" i="68"/>
  <c r="AH678" i="68"/>
  <c r="AH686" i="68"/>
  <c r="AH702" i="68"/>
  <c r="AH709" i="68"/>
  <c r="AH714" i="68"/>
  <c r="AH716" i="68"/>
  <c r="AH722" i="68"/>
  <c r="AH726" i="68"/>
  <c r="AH727" i="68"/>
  <c r="AH728" i="68"/>
  <c r="AH736" i="68"/>
  <c r="AH742" i="68"/>
  <c r="AH745" i="68"/>
  <c r="AH754" i="68"/>
  <c r="AH757" i="68"/>
  <c r="AH762" i="68"/>
  <c r="AH763" i="68"/>
  <c r="AH764" i="68"/>
  <c r="AH765" i="68"/>
  <c r="AH766" i="68"/>
  <c r="AH768" i="68"/>
  <c r="AH770" i="68"/>
  <c r="AH774" i="68"/>
  <c r="AH775" i="68"/>
  <c r="AH778" i="68"/>
  <c r="AH780" i="68"/>
  <c r="AH785" i="68"/>
  <c r="AH787" i="68"/>
  <c r="AH788" i="68"/>
  <c r="AH793" i="68"/>
  <c r="AH795" i="68"/>
  <c r="AH808" i="68"/>
  <c r="AH810" i="68"/>
  <c r="AH814" i="68"/>
  <c r="AH815" i="68"/>
  <c r="AH817" i="68"/>
  <c r="AH821" i="68"/>
  <c r="AH825" i="68"/>
  <c r="AH832" i="68"/>
  <c r="AH855" i="68"/>
  <c r="AH857" i="68"/>
  <c r="AH859" i="68"/>
  <c r="AH871" i="68"/>
  <c r="AH874" i="68"/>
  <c r="AH879" i="68"/>
  <c r="AH881" i="68"/>
  <c r="AH883" i="68"/>
  <c r="AH886" i="68"/>
  <c r="AH891" i="68"/>
  <c r="AH892" i="68"/>
  <c r="AH896" i="68"/>
  <c r="AH903" i="68"/>
  <c r="AH14" i="68"/>
  <c r="AH20" i="68"/>
  <c r="AH21" i="68"/>
  <c r="AH25" i="68"/>
  <c r="AH56" i="68"/>
  <c r="AH66" i="68"/>
  <c r="AH83" i="68"/>
  <c r="AH123" i="68"/>
  <c r="AH148" i="68"/>
  <c r="AH155" i="68"/>
  <c r="AH170" i="68"/>
  <c r="AH190" i="68"/>
  <c r="AH201" i="68"/>
  <c r="AH202" i="68"/>
  <c r="AH213" i="68"/>
  <c r="AH378" i="68"/>
  <c r="AH379" i="68"/>
  <c r="AH380" i="68"/>
  <c r="AH383" i="68"/>
  <c r="AH429" i="68"/>
  <c r="AH468" i="68"/>
  <c r="AH473" i="68"/>
  <c r="AH493" i="68"/>
  <c r="AH495" i="68"/>
  <c r="AH499" i="68"/>
  <c r="AH506" i="68"/>
  <c r="AH539" i="68"/>
  <c r="AH558" i="68"/>
  <c r="AH568" i="68"/>
  <c r="AH571" i="68"/>
  <c r="AH588" i="68"/>
  <c r="AH595" i="68"/>
  <c r="AH616" i="68"/>
  <c r="AH648" i="68"/>
  <c r="AH657" i="68"/>
  <c r="AH681" i="68"/>
  <c r="AH701" i="68"/>
  <c r="AH718" i="68"/>
  <c r="AH732" i="68"/>
  <c r="AH759" i="68"/>
  <c r="AH773" i="68"/>
  <c r="AH781" i="68"/>
  <c r="AH790" i="68"/>
  <c r="AH797" i="68"/>
  <c r="AH805" i="68"/>
  <c r="AH812" i="68"/>
  <c r="AH819" i="68"/>
  <c r="AH830" i="68"/>
  <c r="AH847" i="68"/>
  <c r="AH861" i="68"/>
  <c r="AH864" i="68"/>
  <c r="AH877" i="68"/>
  <c r="AH882" i="68"/>
  <c r="AH889" i="68"/>
  <c r="AH894" i="68"/>
  <c r="AH12" i="68"/>
  <c r="AH13" i="68"/>
  <c r="AH16" i="68"/>
  <c r="AH17" i="68"/>
  <c r="AH19" i="68"/>
  <c r="AH64" i="68"/>
  <c r="AH69" i="68"/>
  <c r="AH78" i="68"/>
  <c r="AH140" i="68"/>
  <c r="AH146" i="68"/>
  <c r="AH151" i="68"/>
  <c r="AH194" i="68"/>
  <c r="AH199" i="68"/>
  <c r="AH222" i="68"/>
  <c r="AH249" i="68"/>
  <c r="AH259" i="68"/>
  <c r="AH260" i="68"/>
  <c r="AH261" i="68"/>
  <c r="AH263" i="68"/>
  <c r="AH264" i="68"/>
  <c r="AH265" i="68"/>
  <c r="AH266" i="68"/>
  <c r="AH267" i="68"/>
  <c r="AH268" i="68"/>
  <c r="AH269" i="68"/>
  <c r="AH270" i="68"/>
  <c r="AH271" i="68"/>
  <c r="AH272" i="68"/>
  <c r="AH273" i="68"/>
  <c r="AH274" i="68"/>
  <c r="AH275" i="68"/>
  <c r="AH276" i="68"/>
  <c r="AH277" i="68"/>
  <c r="AH278" i="68"/>
  <c r="AH279" i="68"/>
  <c r="AH280" i="68"/>
  <c r="AH282" i="68"/>
  <c r="AH284" i="68"/>
  <c r="AH285" i="68"/>
  <c r="AH286" i="68"/>
  <c r="AH288" i="68"/>
  <c r="AH289" i="68"/>
  <c r="AH293" i="68"/>
  <c r="AH294" i="68"/>
  <c r="AH295" i="68"/>
  <c r="AH296" i="68"/>
  <c r="AH297" i="68"/>
  <c r="AH298" i="68"/>
  <c r="AH299" i="68"/>
  <c r="AH300" i="68"/>
  <c r="AH301" i="68"/>
  <c r="AH302" i="68"/>
  <c r="AH303" i="68"/>
  <c r="AH304" i="68"/>
  <c r="AH305" i="68"/>
  <c r="AH306" i="68"/>
  <c r="AH307" i="68"/>
  <c r="AH308" i="68"/>
  <c r="AH309" i="68"/>
  <c r="AH310" i="68"/>
  <c r="AH312" i="68"/>
  <c r="AH315" i="68"/>
  <c r="AH318" i="68"/>
  <c r="AH319" i="68"/>
  <c r="AH320" i="68"/>
  <c r="AH321" i="68"/>
  <c r="AH322" i="68"/>
  <c r="AH323" i="68"/>
  <c r="AH325" i="68"/>
  <c r="AH326" i="68"/>
  <c r="AH327" i="68"/>
  <c r="AH328" i="68"/>
  <c r="AH329" i="68"/>
  <c r="AH330" i="68"/>
  <c r="AH331" i="68"/>
  <c r="AH333" i="68"/>
  <c r="AH335" i="68"/>
  <c r="AH337" i="68"/>
  <c r="AH339" i="68"/>
  <c r="AH340" i="68"/>
  <c r="AH341" i="68"/>
  <c r="AH342" i="68"/>
  <c r="AH344" i="68"/>
  <c r="AH345" i="68"/>
  <c r="AH346" i="68"/>
  <c r="AH348" i="68"/>
  <c r="AH350" i="68"/>
  <c r="AH351" i="68"/>
  <c r="AH352" i="68"/>
  <c r="AH353" i="68"/>
  <c r="AH355" i="68"/>
  <c r="AH356" i="68"/>
  <c r="AH357" i="68"/>
  <c r="AH358" i="68"/>
  <c r="AH359" i="68"/>
  <c r="AH360" i="68"/>
  <c r="AH361" i="68"/>
  <c r="AH367" i="68"/>
  <c r="AH370" i="68"/>
  <c r="AH372" i="68"/>
  <c r="AH373" i="68"/>
  <c r="AH389" i="68"/>
  <c r="AH391" i="68"/>
  <c r="AH399" i="68"/>
  <c r="AH400" i="68"/>
  <c r="AH401" i="68"/>
  <c r="AH403" i="68"/>
  <c r="AH405" i="68"/>
  <c r="AH407" i="68"/>
  <c r="AH408" i="68"/>
  <c r="AH410" i="68"/>
  <c r="AH411" i="68"/>
  <c r="AH413" i="68"/>
  <c r="AH414" i="68"/>
  <c r="AH415" i="68"/>
  <c r="AH416" i="68"/>
  <c r="AH417" i="68"/>
  <c r="AH418" i="68"/>
  <c r="AH419" i="68"/>
  <c r="AH420" i="68"/>
  <c r="AH421" i="68"/>
  <c r="AH424" i="68"/>
  <c r="AH425" i="68"/>
  <c r="AH426" i="68"/>
  <c r="AH428" i="68"/>
  <c r="AH430" i="68"/>
  <c r="AH431" i="68"/>
  <c r="AH432" i="68"/>
  <c r="AH433" i="68"/>
  <c r="AH434" i="68"/>
  <c r="AH435" i="68"/>
  <c r="AH438" i="68"/>
  <c r="AH440" i="68"/>
  <c r="AH442" i="68"/>
  <c r="AH444" i="68"/>
  <c r="AH446" i="68"/>
  <c r="AH448" i="68"/>
  <c r="AH450" i="68"/>
  <c r="AH452" i="68"/>
  <c r="AH454" i="68"/>
  <c r="AH456" i="68"/>
  <c r="AH457" i="68"/>
  <c r="AH458" i="68"/>
  <c r="AH460" i="68"/>
  <c r="AH461" i="68"/>
  <c r="AH463" i="68"/>
  <c r="AH464" i="68"/>
  <c r="AH465" i="68"/>
  <c r="AH467" i="68"/>
  <c r="AH469" i="68"/>
  <c r="AH486" i="68"/>
  <c r="AH488" i="68"/>
  <c r="AH494" i="68"/>
  <c r="AH556" i="68"/>
  <c r="AH561" i="68"/>
  <c r="AH565" i="68"/>
  <c r="AH584" i="68"/>
  <c r="AH585" i="68"/>
  <c r="AH613" i="68"/>
  <c r="AH619" i="68"/>
  <c r="AH624" i="68"/>
  <c r="AH631" i="68"/>
  <c r="AH646" i="68"/>
  <c r="AH679" i="68"/>
  <c r="AH715" i="68"/>
  <c r="AH794" i="68"/>
  <c r="AH809" i="68"/>
  <c r="AH816" i="68"/>
  <c r="AH822" i="68"/>
  <c r="AH858" i="68"/>
  <c r="AH875" i="68"/>
  <c r="AH887" i="68"/>
  <c r="AH10" i="68"/>
  <c r="AH11" i="68"/>
  <c r="AH15" i="68"/>
  <c r="AH23" i="68"/>
  <c r="AH26" i="68"/>
  <c r="AH32" i="68"/>
  <c r="AH42" i="68"/>
  <c r="AH43" i="68"/>
  <c r="AH44" i="68"/>
  <c r="AH104" i="68"/>
  <c r="AH111" i="68"/>
  <c r="AH116" i="68"/>
  <c r="AH191" i="68"/>
  <c r="AH192" i="68"/>
  <c r="AH193" i="68"/>
  <c r="AH203" i="68"/>
  <c r="AH211" i="68"/>
  <c r="AH215" i="68"/>
  <c r="AH217" i="68"/>
  <c r="AH218" i="68"/>
  <c r="AH219" i="68"/>
  <c r="AH220" i="68"/>
  <c r="AH221" i="68"/>
  <c r="AH381" i="68"/>
  <c r="AH472" i="68"/>
  <c r="AH475" i="68"/>
  <c r="AH476" i="68"/>
  <c r="AH477" i="68"/>
  <c r="AH478" i="68"/>
  <c r="AH480" i="68"/>
  <c r="AH481" i="68"/>
  <c r="AH482" i="68"/>
  <c r="AH483" i="68"/>
  <c r="AH496" i="68"/>
  <c r="AH502" i="68"/>
  <c r="AH503" i="68"/>
  <c r="AH504" i="68"/>
  <c r="AH505" i="68"/>
  <c r="AH509" i="68"/>
  <c r="AH514" i="68"/>
  <c r="AH527" i="68"/>
  <c r="AH532" i="68"/>
  <c r="AH534" i="68"/>
  <c r="AH650" i="68"/>
  <c r="AH676" i="68"/>
  <c r="AH677" i="68"/>
  <c r="AH725" i="68"/>
  <c r="AH734" i="68"/>
  <c r="AH735" i="68"/>
  <c r="AH739" i="68"/>
  <c r="AH760" i="68"/>
  <c r="AH761" i="68"/>
  <c r="AH779" i="68"/>
  <c r="AH786" i="68"/>
  <c r="AH24" i="68"/>
  <c r="AH46" i="68"/>
  <c r="AH47" i="68"/>
  <c r="AH48" i="68"/>
  <c r="AH49" i="68"/>
  <c r="AH50" i="68"/>
  <c r="AH51" i="68"/>
  <c r="AH52" i="68"/>
  <c r="AH53" i="68"/>
  <c r="AH54" i="68"/>
  <c r="AH62" i="68"/>
  <c r="AH82" i="68"/>
  <c r="AH168" i="68"/>
  <c r="AH188" i="68"/>
  <c r="AH200" i="68"/>
  <c r="AH205" i="68"/>
  <c r="AH210" i="68"/>
  <c r="AH212" i="68"/>
  <c r="AH244" i="68"/>
  <c r="AH246" i="68"/>
  <c r="AH248" i="68"/>
  <c r="AH258" i="68"/>
  <c r="AH316" i="68"/>
  <c r="AH368" i="68"/>
  <c r="AH382" i="68"/>
  <c r="AH498" i="68"/>
  <c r="AH501" i="68"/>
  <c r="AH508" i="68"/>
  <c r="AH518" i="68"/>
  <c r="AH521" i="68"/>
  <c r="AH522" i="68"/>
  <c r="AH523" i="68"/>
  <c r="AH524" i="68"/>
  <c r="AH525" i="68"/>
  <c r="AH526" i="68"/>
  <c r="AH528" i="68"/>
  <c r="AH529" i="68"/>
  <c r="AH530" i="68"/>
  <c r="AH531" i="68"/>
  <c r="AH533" i="68"/>
  <c r="AH535" i="68"/>
  <c r="AH536" i="68"/>
  <c r="AH537" i="68"/>
  <c r="AH721" i="68"/>
  <c r="AH723" i="68"/>
  <c r="AH724" i="68"/>
  <c r="AH8" i="68"/>
  <c r="AH9" i="68"/>
  <c r="AH18" i="68"/>
  <c r="AH30" i="68"/>
  <c r="AH33" i="68"/>
  <c r="AH35" i="68"/>
  <c r="AH36" i="68"/>
  <c r="AH38" i="68"/>
  <c r="AH40" i="68"/>
  <c r="AH41" i="68"/>
  <c r="AH61" i="68"/>
  <c r="AH196" i="68"/>
  <c r="AH197" i="68"/>
  <c r="AH198" i="68"/>
  <c r="AH204" i="68"/>
  <c r="AH214" i="68"/>
  <c r="AH216" i="68"/>
  <c r="AH224" i="68"/>
  <c r="AH234" i="68"/>
  <c r="AH237" i="68"/>
  <c r="AH238" i="68"/>
  <c r="AH239" i="68"/>
  <c r="AH240" i="68"/>
  <c r="AH241" i="68"/>
  <c r="AH492" i="68"/>
  <c r="AH675" i="68"/>
  <c r="AH733" i="68"/>
  <c r="AH7" i="68"/>
  <c r="AH22" i="68"/>
  <c r="AH28" i="68"/>
  <c r="AH29" i="68"/>
  <c r="AH31" i="68"/>
  <c r="AH34" i="68"/>
  <c r="AH37" i="68"/>
  <c r="AH39" i="68"/>
  <c r="AH45" i="68"/>
  <c r="AH55" i="68"/>
  <c r="AH81" i="68"/>
  <c r="AH101" i="68"/>
  <c r="AH110" i="68"/>
  <c r="AH115" i="68"/>
  <c r="AH122" i="68"/>
  <c r="AH154" i="68"/>
  <c r="AH167" i="68"/>
  <c r="AH169" i="68"/>
  <c r="AH195" i="68"/>
  <c r="AH207" i="68"/>
  <c r="AH208" i="68"/>
  <c r="AH209" i="68"/>
  <c r="AH236" i="68"/>
  <c r="AH242" i="68"/>
  <c r="AH243" i="68"/>
  <c r="AH245" i="68"/>
  <c r="AH257" i="68"/>
  <c r="AH471" i="68"/>
  <c r="AH497" i="68"/>
  <c r="AH511" i="68"/>
  <c r="AH538" i="68"/>
  <c r="AH570" i="68"/>
  <c r="AH594" i="68"/>
  <c r="AH656" i="68"/>
  <c r="AH674" i="68"/>
  <c r="AH680" i="68"/>
  <c r="AH700" i="68"/>
  <c r="AH720" i="68"/>
  <c r="AH753" i="68"/>
  <c r="AH769" i="68"/>
  <c r="AH784" i="68"/>
  <c r="AH799" i="68"/>
  <c r="AH828" i="68"/>
  <c r="AH846" i="68"/>
  <c r="AH863" i="68"/>
  <c r="AH893" i="68"/>
  <c r="AH6" i="68"/>
  <c r="AH27" i="68"/>
  <c r="AH187" i="68"/>
  <c r="AH206" i="68"/>
  <c r="AH256" i="68"/>
  <c r="AH470" i="68"/>
  <c r="AH491" i="68"/>
  <c r="AH510" i="68"/>
  <c r="AH5" i="68"/>
  <c r="AH4" i="68"/>
  <c r="AH513" i="68"/>
  <c r="AH515" i="68"/>
  <c r="AH59" i="68"/>
  <c r="AI59" i="68" s="1"/>
  <c r="AK912" i="68"/>
  <c r="AL377" i="68" l="1"/>
  <c r="AJ377" i="68"/>
  <c r="AL670" i="68"/>
  <c r="AJ670" i="68"/>
  <c r="AJ253" i="68"/>
  <c r="AL253" i="68"/>
  <c r="AL254" i="68"/>
  <c r="AJ254" i="68"/>
  <c r="AJ663" i="68"/>
  <c r="AL663" i="68"/>
  <c r="AJ252" i="68"/>
  <c r="AL252" i="68"/>
  <c r="AL601" i="68"/>
  <c r="AJ601" i="68"/>
  <c r="AL730" i="68"/>
  <c r="AJ730" i="68"/>
  <c r="AL255" i="68"/>
  <c r="AJ255" i="68"/>
  <c r="AL535" i="68"/>
  <c r="AJ535" i="68"/>
  <c r="AL529" i="68"/>
  <c r="AJ529" i="68"/>
  <c r="AL524" i="68"/>
  <c r="AJ524" i="68"/>
  <c r="AL51" i="68"/>
  <c r="AJ51" i="68"/>
  <c r="AL528" i="68"/>
  <c r="AJ528" i="68"/>
  <c r="AL246" i="68"/>
  <c r="AJ246" i="68"/>
  <c r="AJ50" i="68"/>
  <c r="AL50" i="68"/>
  <c r="AJ526" i="68"/>
  <c r="AL526" i="68"/>
  <c r="AJ244" i="68"/>
  <c r="AL244" i="68"/>
  <c r="AJ724" i="68"/>
  <c r="AL724" i="68"/>
  <c r="AJ521" i="68"/>
  <c r="AL521" i="68"/>
  <c r="AL352" i="68"/>
  <c r="AJ352" i="68"/>
  <c r="AL816" i="68"/>
  <c r="AJ816" i="68"/>
  <c r="AL440" i="68"/>
  <c r="AJ440" i="68"/>
  <c r="AL325" i="68"/>
  <c r="AJ325" i="68"/>
  <c r="AL19" i="68"/>
  <c r="AJ19" i="68"/>
  <c r="AL875" i="68"/>
  <c r="AJ875" i="68"/>
  <c r="AJ461" i="68"/>
  <c r="AL461" i="68"/>
  <c r="AL341" i="68"/>
  <c r="AJ341" i="68"/>
  <c r="AL260" i="68"/>
  <c r="AJ260" i="68"/>
  <c r="AL329" i="68"/>
  <c r="AJ329" i="68"/>
  <c r="AL631" i="68"/>
  <c r="AJ631" i="68"/>
  <c r="AL407" i="68"/>
  <c r="AJ407" i="68"/>
  <c r="AL295" i="68"/>
  <c r="AJ295" i="68"/>
  <c r="AL488" i="68"/>
  <c r="AJ488" i="68"/>
  <c r="AL446" i="68"/>
  <c r="AJ446" i="68"/>
  <c r="AL420" i="68"/>
  <c r="AJ420" i="68"/>
  <c r="AL399" i="68"/>
  <c r="AJ399" i="68"/>
  <c r="AL351" i="68"/>
  <c r="AJ351" i="68"/>
  <c r="AL328" i="68"/>
  <c r="AJ328" i="68"/>
  <c r="AL306" i="68"/>
  <c r="AJ306" i="68"/>
  <c r="AL286" i="68"/>
  <c r="AJ286" i="68"/>
  <c r="AL268" i="68"/>
  <c r="AJ268" i="68"/>
  <c r="AL78" i="68"/>
  <c r="AJ78" i="68"/>
  <c r="AJ464" i="68"/>
  <c r="AL464" i="68"/>
  <c r="AJ435" i="68"/>
  <c r="AL435" i="68"/>
  <c r="AJ415" i="68"/>
  <c r="AL415" i="68"/>
  <c r="AJ370" i="68"/>
  <c r="AL370" i="68"/>
  <c r="AJ344" i="68"/>
  <c r="AL344" i="68"/>
  <c r="AJ322" i="68"/>
  <c r="AL322" i="68"/>
  <c r="AJ301" i="68"/>
  <c r="AL301" i="68"/>
  <c r="AJ279" i="68"/>
  <c r="AL279" i="68"/>
  <c r="AJ263" i="68"/>
  <c r="AL263" i="68"/>
  <c r="AL16" i="68"/>
  <c r="AJ16" i="68"/>
  <c r="AL463" i="68"/>
  <c r="AJ463" i="68"/>
  <c r="AL434" i="68"/>
  <c r="AJ434" i="68"/>
  <c r="AL414" i="68"/>
  <c r="AJ414" i="68"/>
  <c r="AL367" i="68"/>
  <c r="AJ367" i="68"/>
  <c r="AJ342" i="68"/>
  <c r="AL342" i="68"/>
  <c r="AJ321" i="68"/>
  <c r="AL321" i="68"/>
  <c r="AL300" i="68"/>
  <c r="AJ300" i="68"/>
  <c r="AL278" i="68"/>
  <c r="AJ278" i="68"/>
  <c r="AJ261" i="68"/>
  <c r="AL261" i="68"/>
  <c r="AL13" i="68"/>
  <c r="AJ13" i="68"/>
  <c r="AL478" i="68"/>
  <c r="AJ478" i="68"/>
  <c r="AL472" i="68"/>
  <c r="AJ472" i="68"/>
  <c r="AL779" i="68"/>
  <c r="AJ779" i="68"/>
  <c r="AL515" i="68"/>
  <c r="AJ515" i="68"/>
  <c r="AL514" i="68"/>
  <c r="AJ514" i="68"/>
  <c r="AJ381" i="68"/>
  <c r="AL381" i="68"/>
  <c r="AL43" i="68"/>
  <c r="AJ43" i="68"/>
  <c r="AJ725" i="68"/>
  <c r="AL725" i="68"/>
  <c r="AJ481" i="68"/>
  <c r="AL481" i="68"/>
  <c r="AJ193" i="68"/>
  <c r="AL193" i="68"/>
  <c r="AL786" i="68"/>
  <c r="AJ786" i="68"/>
  <c r="AJ505" i="68"/>
  <c r="AL505" i="68"/>
  <c r="AL220" i="68"/>
  <c r="AJ220" i="68"/>
  <c r="AL32" i="68"/>
  <c r="AJ32" i="68"/>
  <c r="AJ805" i="68"/>
  <c r="AL805" i="68"/>
  <c r="AL14" i="68"/>
  <c r="AJ14" i="68"/>
  <c r="AJ759" i="68"/>
  <c r="AL759" i="68"/>
  <c r="AJ495" i="68"/>
  <c r="AL495" i="68"/>
  <c r="AL123" i="68"/>
  <c r="AJ123" i="68"/>
  <c r="AL201" i="68"/>
  <c r="AJ201" i="68"/>
  <c r="AL790" i="68"/>
  <c r="AJ790" i="68"/>
  <c r="AL539" i="68"/>
  <c r="AJ539" i="68"/>
  <c r="AL170" i="68"/>
  <c r="AJ170" i="68"/>
  <c r="AJ701" i="68"/>
  <c r="AL701" i="68"/>
  <c r="AJ889" i="68"/>
  <c r="AL889" i="68"/>
  <c r="AL718" i="68"/>
  <c r="AJ718" i="68"/>
  <c r="AJ473" i="68"/>
  <c r="AL473" i="68"/>
  <c r="AJ66" i="68"/>
  <c r="AL66" i="68"/>
  <c r="AL772" i="68"/>
  <c r="AJ772" i="68"/>
  <c r="AL860" i="68"/>
  <c r="AJ860" i="68"/>
  <c r="AL615" i="68"/>
  <c r="AJ615" i="68"/>
  <c r="AL262" i="68"/>
  <c r="AJ262" i="68"/>
  <c r="AL729" i="68"/>
  <c r="AJ729" i="68"/>
  <c r="AL818" i="68"/>
  <c r="AJ818" i="68"/>
  <c r="AL590" i="68"/>
  <c r="AJ590" i="68"/>
  <c r="AJ153" i="68"/>
  <c r="AL153" i="68"/>
  <c r="AL626" i="68"/>
  <c r="AJ626" i="68"/>
  <c r="AJ880" i="68"/>
  <c r="AL880" i="68"/>
  <c r="AJ633" i="68"/>
  <c r="AL633" i="68"/>
  <c r="AJ347" i="68"/>
  <c r="AL347" i="68"/>
  <c r="AL131" i="68"/>
  <c r="AJ131" i="68"/>
  <c r="AJ639" i="68"/>
  <c r="AL639" i="68"/>
  <c r="AL180" i="68"/>
  <c r="AJ180" i="68"/>
  <c r="AL57" i="68"/>
  <c r="AJ57" i="68"/>
  <c r="AL634" i="68"/>
  <c r="AJ634" i="68"/>
  <c r="AL171" i="68"/>
  <c r="AJ171" i="68"/>
  <c r="AJ250" i="68"/>
  <c r="AL250" i="68"/>
  <c r="AL660" i="68"/>
  <c r="AJ660" i="68"/>
  <c r="AL251" i="68"/>
  <c r="AJ251" i="68"/>
  <c r="AL382" i="68"/>
  <c r="AJ382" i="68"/>
  <c r="AL248" i="68"/>
  <c r="AJ248" i="68"/>
  <c r="AL210" i="68"/>
  <c r="AJ210" i="68"/>
  <c r="AJ47" i="68"/>
  <c r="AL47" i="68"/>
  <c r="AL523" i="68"/>
  <c r="AJ523" i="68"/>
  <c r="AL205" i="68"/>
  <c r="AJ205" i="68"/>
  <c r="AL46" i="68"/>
  <c r="AJ46" i="68"/>
  <c r="AJ522" i="68"/>
  <c r="AL522" i="68"/>
  <c r="AL168" i="68"/>
  <c r="AJ168" i="68"/>
  <c r="AJ536" i="68"/>
  <c r="AL536" i="68"/>
  <c r="AJ498" i="68"/>
  <c r="AL498" i="68"/>
  <c r="AL12" i="68"/>
  <c r="AJ12" i="68"/>
  <c r="AL307" i="68"/>
  <c r="AJ307" i="68"/>
  <c r="AL679" i="68"/>
  <c r="AJ679" i="68"/>
  <c r="AL417" i="68"/>
  <c r="AJ417" i="68"/>
  <c r="AL303" i="68"/>
  <c r="AJ303" i="68"/>
  <c r="AL822" i="68"/>
  <c r="AJ822" i="68"/>
  <c r="AJ809" i="68"/>
  <c r="AL809" i="68"/>
  <c r="AL433" i="68"/>
  <c r="AJ433" i="68"/>
  <c r="AL320" i="68"/>
  <c r="AJ320" i="68"/>
  <c r="AJ715" i="68"/>
  <c r="AL715" i="68"/>
  <c r="AL269" i="68"/>
  <c r="AJ269" i="68"/>
  <c r="AL584" i="68"/>
  <c r="AJ584" i="68"/>
  <c r="AL357" i="68"/>
  <c r="AJ357" i="68"/>
  <c r="AL273" i="68"/>
  <c r="AJ273" i="68"/>
  <c r="AL465" i="68"/>
  <c r="AJ465" i="68"/>
  <c r="AL438" i="68"/>
  <c r="AJ438" i="68"/>
  <c r="AL416" i="68"/>
  <c r="AJ416" i="68"/>
  <c r="AL372" i="68"/>
  <c r="AJ372" i="68"/>
  <c r="AL345" i="68"/>
  <c r="AJ345" i="68"/>
  <c r="AL323" i="68"/>
  <c r="AJ323" i="68"/>
  <c r="AL302" i="68"/>
  <c r="AJ302" i="68"/>
  <c r="AL280" i="68"/>
  <c r="AJ280" i="68"/>
  <c r="AL264" i="68"/>
  <c r="AJ264" i="68"/>
  <c r="AL17" i="68"/>
  <c r="AJ17" i="68"/>
  <c r="AJ458" i="68"/>
  <c r="AL458" i="68"/>
  <c r="AJ431" i="68"/>
  <c r="AL431" i="68"/>
  <c r="AL410" i="68"/>
  <c r="AJ410" i="68"/>
  <c r="AJ359" i="68"/>
  <c r="AL359" i="68"/>
  <c r="AL339" i="68"/>
  <c r="AJ339" i="68"/>
  <c r="AL318" i="68"/>
  <c r="AJ318" i="68"/>
  <c r="AL297" i="68"/>
  <c r="AJ297" i="68"/>
  <c r="AL275" i="68"/>
  <c r="AJ275" i="68"/>
  <c r="AL249" i="68"/>
  <c r="AJ249" i="68"/>
  <c r="AL585" i="68"/>
  <c r="AJ585" i="68"/>
  <c r="AL457" i="68"/>
  <c r="AJ457" i="68"/>
  <c r="AJ430" i="68"/>
  <c r="AL430" i="68"/>
  <c r="AJ408" i="68"/>
  <c r="AL408" i="68"/>
  <c r="AL358" i="68"/>
  <c r="AJ358" i="68"/>
  <c r="AL337" i="68"/>
  <c r="AJ337" i="68"/>
  <c r="AJ315" i="68"/>
  <c r="AL315" i="68"/>
  <c r="AL296" i="68"/>
  <c r="AJ296" i="68"/>
  <c r="AL274" i="68"/>
  <c r="AJ274" i="68"/>
  <c r="AJ222" i="68"/>
  <c r="AL222" i="68"/>
  <c r="AL191" i="68"/>
  <c r="AJ191" i="68"/>
  <c r="AL44" i="68"/>
  <c r="AJ44" i="68"/>
  <c r="AL504" i="68"/>
  <c r="AJ504" i="68"/>
  <c r="AJ761" i="68"/>
  <c r="AL761" i="68"/>
  <c r="AL503" i="68"/>
  <c r="AJ503" i="68"/>
  <c r="AL218" i="68"/>
  <c r="AJ218" i="68"/>
  <c r="AL23" i="68"/>
  <c r="AJ23" i="68"/>
  <c r="AJ534" i="68"/>
  <c r="AL534" i="68"/>
  <c r="AJ476" i="68"/>
  <c r="AL476" i="68"/>
  <c r="AJ111" i="68"/>
  <c r="AL111" i="68"/>
  <c r="AL739" i="68"/>
  <c r="AJ739" i="68"/>
  <c r="AL496" i="68"/>
  <c r="AJ496" i="68"/>
  <c r="AL215" i="68"/>
  <c r="AJ215" i="68"/>
  <c r="AL11" i="68"/>
  <c r="AJ11" i="68"/>
  <c r="AL616" i="68"/>
  <c r="AJ616" i="68"/>
  <c r="AL877" i="68"/>
  <c r="AJ877" i="68"/>
  <c r="AL681" i="68"/>
  <c r="AJ681" i="68"/>
  <c r="AL429" i="68"/>
  <c r="AJ429" i="68"/>
  <c r="AJ25" i="68"/>
  <c r="AL25" i="68"/>
  <c r="AL894" i="68"/>
  <c r="AJ894" i="68"/>
  <c r="AL732" i="68"/>
  <c r="AJ732" i="68"/>
  <c r="AL493" i="68"/>
  <c r="AJ493" i="68"/>
  <c r="AL83" i="68"/>
  <c r="AJ83" i="68"/>
  <c r="AL568" i="68"/>
  <c r="AJ568" i="68"/>
  <c r="AL861" i="68"/>
  <c r="AJ861" i="68"/>
  <c r="AL648" i="68"/>
  <c r="AJ648" i="68"/>
  <c r="AL380" i="68"/>
  <c r="AJ380" i="68"/>
  <c r="AL20" i="68"/>
  <c r="AJ20" i="68"/>
  <c r="AL587" i="68"/>
  <c r="AJ587" i="68"/>
  <c r="AL791" i="68"/>
  <c r="AJ791" i="68"/>
  <c r="AL567" i="68"/>
  <c r="AJ567" i="68"/>
  <c r="AJ128" i="68"/>
  <c r="AL128" i="68"/>
  <c r="AJ462" i="68"/>
  <c r="AL462" i="68"/>
  <c r="AL789" i="68"/>
  <c r="AJ789" i="68"/>
  <c r="AL563" i="68"/>
  <c r="AJ563" i="68"/>
  <c r="AJ119" i="68"/>
  <c r="AL119" i="68"/>
  <c r="AL343" i="68"/>
  <c r="AJ343" i="68"/>
  <c r="AL811" i="68"/>
  <c r="AJ811" i="68"/>
  <c r="AL589" i="68"/>
  <c r="AJ589" i="68"/>
  <c r="AL144" i="68"/>
  <c r="AJ144" i="68"/>
  <c r="AL885" i="68"/>
  <c r="AJ885" i="68"/>
  <c r="AL873" i="68"/>
  <c r="AJ873" i="68"/>
  <c r="AJ548" i="68"/>
  <c r="AL548" i="68"/>
  <c r="AJ79" i="68"/>
  <c r="AL79" i="68"/>
  <c r="AL854" i="68"/>
  <c r="AJ854" i="68"/>
  <c r="AJ388" i="68"/>
  <c r="AL388" i="68"/>
  <c r="AJ72" i="68"/>
  <c r="AL72" i="68"/>
  <c r="AL900" i="68"/>
  <c r="AJ900" i="68"/>
  <c r="AL627" i="68"/>
  <c r="AJ627" i="68"/>
  <c r="AL156" i="68"/>
  <c r="AJ156" i="68"/>
  <c r="AL24" i="68"/>
  <c r="AJ24" i="68"/>
  <c r="AL518" i="68"/>
  <c r="AJ518" i="68"/>
  <c r="AL723" i="68"/>
  <c r="AJ723" i="68"/>
  <c r="AJ200" i="68"/>
  <c r="AL200" i="68"/>
  <c r="AL721" i="68"/>
  <c r="AJ721" i="68"/>
  <c r="AL508" i="68"/>
  <c r="AJ508" i="68"/>
  <c r="AL188" i="68"/>
  <c r="AJ188" i="68"/>
  <c r="AL537" i="68"/>
  <c r="AJ537" i="68"/>
  <c r="AJ501" i="68"/>
  <c r="AL501" i="68"/>
  <c r="AL53" i="68"/>
  <c r="AJ53" i="68"/>
  <c r="AL530" i="68"/>
  <c r="AJ530" i="68"/>
  <c r="AL258" i="68"/>
  <c r="AJ258" i="68"/>
  <c r="AJ624" i="68"/>
  <c r="AL624" i="68"/>
  <c r="AL140" i="68"/>
  <c r="AJ140" i="68"/>
  <c r="AL619" i="68"/>
  <c r="AJ619" i="68"/>
  <c r="AL373" i="68"/>
  <c r="AJ373" i="68"/>
  <c r="AL282" i="68"/>
  <c r="AJ282" i="68"/>
  <c r="AL448" i="68"/>
  <c r="AJ448" i="68"/>
  <c r="AJ646" i="68"/>
  <c r="AL646" i="68"/>
  <c r="AL413" i="68"/>
  <c r="AJ413" i="68"/>
  <c r="AL299" i="68"/>
  <c r="AJ299" i="68"/>
  <c r="AL494" i="68"/>
  <c r="AJ494" i="68"/>
  <c r="AL858" i="68"/>
  <c r="AJ858" i="68"/>
  <c r="AJ456" i="68"/>
  <c r="AL456" i="68"/>
  <c r="AL335" i="68"/>
  <c r="AJ335" i="68"/>
  <c r="AJ199" i="68"/>
  <c r="AL199" i="68"/>
  <c r="AL460" i="68"/>
  <c r="AJ460" i="68"/>
  <c r="AL432" i="68"/>
  <c r="AJ432" i="68"/>
  <c r="AL411" i="68"/>
  <c r="AJ411" i="68"/>
  <c r="AL360" i="68"/>
  <c r="AJ360" i="68"/>
  <c r="AL340" i="68"/>
  <c r="AJ340" i="68"/>
  <c r="AL319" i="68"/>
  <c r="AJ319" i="68"/>
  <c r="AL298" i="68"/>
  <c r="AJ298" i="68"/>
  <c r="AL276" i="68"/>
  <c r="AJ276" i="68"/>
  <c r="AL259" i="68"/>
  <c r="AJ259" i="68"/>
  <c r="AL561" i="68"/>
  <c r="AJ561" i="68"/>
  <c r="AL452" i="68"/>
  <c r="AJ452" i="68"/>
  <c r="AJ425" i="68"/>
  <c r="AL425" i="68"/>
  <c r="AJ403" i="68"/>
  <c r="AL403" i="68"/>
  <c r="AJ355" i="68"/>
  <c r="AL355" i="68"/>
  <c r="AL331" i="68"/>
  <c r="AJ331" i="68"/>
  <c r="AL309" i="68"/>
  <c r="AJ309" i="68"/>
  <c r="AL293" i="68"/>
  <c r="AJ293" i="68"/>
  <c r="AL271" i="68"/>
  <c r="AJ271" i="68"/>
  <c r="AL151" i="68"/>
  <c r="AJ151" i="68"/>
  <c r="AL556" i="68"/>
  <c r="AJ556" i="68"/>
  <c r="AL450" i="68"/>
  <c r="AJ450" i="68"/>
  <c r="AL424" i="68"/>
  <c r="AJ424" i="68"/>
  <c r="AJ401" i="68"/>
  <c r="AL401" i="68"/>
  <c r="AL353" i="68"/>
  <c r="AJ353" i="68"/>
  <c r="AL330" i="68"/>
  <c r="AJ330" i="68"/>
  <c r="AJ308" i="68"/>
  <c r="AL308" i="68"/>
  <c r="AJ289" i="68"/>
  <c r="AL289" i="68"/>
  <c r="AL270" i="68"/>
  <c r="AJ270" i="68"/>
  <c r="AJ146" i="68"/>
  <c r="AL146" i="68"/>
  <c r="AL483" i="68"/>
  <c r="AJ483" i="68"/>
  <c r="AL10" i="68"/>
  <c r="AJ10" i="68"/>
  <c r="AL735" i="68"/>
  <c r="AJ735" i="68"/>
  <c r="AL219" i="68"/>
  <c r="AJ219" i="68"/>
  <c r="AJ734" i="68"/>
  <c r="AL734" i="68"/>
  <c r="AL482" i="68"/>
  <c r="AJ482" i="68"/>
  <c r="AL203" i="68"/>
  <c r="AJ203" i="68"/>
  <c r="AJ513" i="68"/>
  <c r="AL513" i="68"/>
  <c r="AJ509" i="68"/>
  <c r="AL509" i="68"/>
  <c r="AJ221" i="68"/>
  <c r="AL221" i="68"/>
  <c r="AJ42" i="68"/>
  <c r="AL42" i="68"/>
  <c r="AL677" i="68"/>
  <c r="AJ677" i="68"/>
  <c r="AL480" i="68"/>
  <c r="AJ480" i="68"/>
  <c r="AL192" i="68"/>
  <c r="AJ192" i="68"/>
  <c r="AJ468" i="68"/>
  <c r="AL468" i="68"/>
  <c r="AL830" i="68"/>
  <c r="AJ830" i="68"/>
  <c r="AJ595" i="68"/>
  <c r="AL595" i="68"/>
  <c r="AJ378" i="68"/>
  <c r="AL378" i="68"/>
  <c r="AL773" i="68"/>
  <c r="AJ773" i="68"/>
  <c r="AL864" i="68"/>
  <c r="AJ864" i="68"/>
  <c r="AL657" i="68"/>
  <c r="AJ657" i="68"/>
  <c r="AL383" i="68"/>
  <c r="AJ383" i="68"/>
  <c r="AL21" i="68"/>
  <c r="AJ21" i="68"/>
  <c r="AL379" i="68"/>
  <c r="AJ379" i="68"/>
  <c r="AJ812" i="68"/>
  <c r="AL812" i="68"/>
  <c r="AJ571" i="68"/>
  <c r="AL571" i="68"/>
  <c r="AJ202" i="68"/>
  <c r="AL202" i="68"/>
  <c r="AL374" i="68"/>
  <c r="AJ374" i="68"/>
  <c r="AL767" i="68"/>
  <c r="AJ767" i="68"/>
  <c r="AL459" i="68"/>
  <c r="AJ459" i="68"/>
  <c r="AL75" i="68"/>
  <c r="AJ75" i="68"/>
  <c r="AL142" i="68"/>
  <c r="AJ142" i="68"/>
  <c r="AL755" i="68"/>
  <c r="AJ755" i="68"/>
  <c r="AL385" i="68"/>
  <c r="AJ385" i="68"/>
  <c r="AL876" i="68"/>
  <c r="AJ876" i="68"/>
  <c r="AL107" i="68"/>
  <c r="AJ107" i="68"/>
  <c r="AJ776" i="68"/>
  <c r="AL776" i="68"/>
  <c r="AJ466" i="68"/>
  <c r="AL466" i="68"/>
  <c r="AJ113" i="68"/>
  <c r="AL113" i="68"/>
  <c r="AJ651" i="68"/>
  <c r="AL651" i="68"/>
  <c r="AL823" i="68"/>
  <c r="AJ823" i="68"/>
  <c r="AL376" i="68"/>
  <c r="AJ376" i="68"/>
  <c r="AL688" i="68"/>
  <c r="AJ688" i="68"/>
  <c r="AL740" i="68"/>
  <c r="AJ740" i="68"/>
  <c r="AL375" i="68"/>
  <c r="AJ375" i="68"/>
  <c r="AL829" i="68"/>
  <c r="AJ829" i="68"/>
  <c r="AJ838" i="68"/>
  <c r="AL838" i="68"/>
  <c r="AL387" i="68"/>
  <c r="AJ387" i="68"/>
  <c r="AL60" i="68"/>
  <c r="AJ60" i="68"/>
  <c r="AL82" i="68"/>
  <c r="AJ82" i="68"/>
  <c r="AL52" i="68"/>
  <c r="AJ52" i="68"/>
  <c r="AL48" i="68"/>
  <c r="AJ48" i="68"/>
  <c r="AL62" i="68"/>
  <c r="AJ62" i="68"/>
  <c r="AL533" i="68"/>
  <c r="AJ533" i="68"/>
  <c r="AL368" i="68"/>
  <c r="AJ368" i="68"/>
  <c r="AJ54" i="68"/>
  <c r="AL54" i="68"/>
  <c r="AL531" i="68"/>
  <c r="AJ531" i="68"/>
  <c r="AL316" i="68"/>
  <c r="AJ316" i="68"/>
  <c r="AL49" i="68"/>
  <c r="AJ49" i="68"/>
  <c r="AL525" i="68"/>
  <c r="AJ525" i="68"/>
  <c r="AL212" i="68"/>
  <c r="AJ212" i="68"/>
  <c r="AL421" i="68"/>
  <c r="AJ421" i="68"/>
  <c r="AL887" i="68"/>
  <c r="AJ887" i="68"/>
  <c r="AL467" i="68"/>
  <c r="AJ467" i="68"/>
  <c r="AL346" i="68"/>
  <c r="AJ346" i="68"/>
  <c r="AL265" i="68"/>
  <c r="AJ265" i="68"/>
  <c r="AL288" i="68"/>
  <c r="AJ288" i="68"/>
  <c r="AJ613" i="68"/>
  <c r="AL613" i="68"/>
  <c r="AL361" i="68"/>
  <c r="AJ361" i="68"/>
  <c r="AL277" i="68"/>
  <c r="AJ277" i="68"/>
  <c r="AL400" i="68"/>
  <c r="AJ400" i="68"/>
  <c r="AL794" i="68"/>
  <c r="AJ794" i="68"/>
  <c r="AL428" i="68"/>
  <c r="AJ428" i="68"/>
  <c r="AL312" i="68"/>
  <c r="AJ312" i="68"/>
  <c r="AL565" i="68"/>
  <c r="AJ565" i="68"/>
  <c r="AL454" i="68"/>
  <c r="AJ454" i="68"/>
  <c r="AL426" i="68"/>
  <c r="AJ426" i="68"/>
  <c r="AL405" i="68"/>
  <c r="AJ405" i="68"/>
  <c r="AL356" i="68"/>
  <c r="AJ356" i="68"/>
  <c r="AL333" i="68"/>
  <c r="AJ333" i="68"/>
  <c r="AL310" i="68"/>
  <c r="AJ310" i="68"/>
  <c r="AL294" i="68"/>
  <c r="AJ294" i="68"/>
  <c r="AL272" i="68"/>
  <c r="AJ272" i="68"/>
  <c r="AL194" i="68"/>
  <c r="AJ194" i="68"/>
  <c r="AJ486" i="68"/>
  <c r="AL486" i="68"/>
  <c r="AJ444" i="68"/>
  <c r="AL444" i="68"/>
  <c r="AJ419" i="68"/>
  <c r="AL419" i="68"/>
  <c r="AJ391" i="68"/>
  <c r="AL391" i="68"/>
  <c r="AJ350" i="68"/>
  <c r="AL350" i="68"/>
  <c r="AJ327" i="68"/>
  <c r="AL327" i="68"/>
  <c r="AJ305" i="68"/>
  <c r="AL305" i="68"/>
  <c r="AJ285" i="68"/>
  <c r="AL285" i="68"/>
  <c r="AJ267" i="68"/>
  <c r="AL267" i="68"/>
  <c r="AL69" i="68"/>
  <c r="AJ69" i="68"/>
  <c r="AL469" i="68"/>
  <c r="AJ469" i="68"/>
  <c r="AL442" i="68"/>
  <c r="AJ442" i="68"/>
  <c r="AL418" i="68"/>
  <c r="AJ418" i="68"/>
  <c r="AJ389" i="68"/>
  <c r="AL389" i="68"/>
  <c r="AJ348" i="68"/>
  <c r="AL348" i="68"/>
  <c r="AL326" i="68"/>
  <c r="AJ326" i="68"/>
  <c r="AL304" i="68"/>
  <c r="AJ304" i="68"/>
  <c r="AJ284" i="68"/>
  <c r="AL284" i="68"/>
  <c r="AL266" i="68"/>
  <c r="AJ266" i="68"/>
  <c r="AL64" i="68"/>
  <c r="AJ64" i="68"/>
  <c r="AL676" i="68"/>
  <c r="AJ676" i="68"/>
  <c r="AL527" i="68"/>
  <c r="AJ527" i="68"/>
  <c r="AL211" i="68"/>
  <c r="AJ211" i="68"/>
  <c r="AL26" i="68"/>
  <c r="AJ26" i="68"/>
  <c r="AJ650" i="68"/>
  <c r="AL650" i="68"/>
  <c r="AJ477" i="68"/>
  <c r="AL477" i="68"/>
  <c r="AJ116" i="68"/>
  <c r="AL116" i="68"/>
  <c r="AJ760" i="68"/>
  <c r="AL760" i="68"/>
  <c r="AL502" i="68"/>
  <c r="AJ502" i="68"/>
  <c r="AJ217" i="68"/>
  <c r="AL217" i="68"/>
  <c r="AL15" i="68"/>
  <c r="AJ15" i="68"/>
  <c r="AL532" i="68"/>
  <c r="AJ532" i="68"/>
  <c r="AL475" i="68"/>
  <c r="AJ475" i="68"/>
  <c r="AL104" i="68"/>
  <c r="AJ104" i="68"/>
  <c r="AL882" i="68"/>
  <c r="AJ882" i="68"/>
  <c r="AL148" i="68"/>
  <c r="AJ148" i="68"/>
  <c r="AL797" i="68"/>
  <c r="AJ797" i="68"/>
  <c r="AL558" i="68"/>
  <c r="AJ558" i="68"/>
  <c r="AL190" i="68"/>
  <c r="AJ190" i="68"/>
  <c r="AL499" i="68"/>
  <c r="AJ499" i="68"/>
  <c r="AL819" i="68"/>
  <c r="AJ819" i="68"/>
  <c r="AL588" i="68"/>
  <c r="AJ588" i="68"/>
  <c r="AL213" i="68"/>
  <c r="AJ213" i="68"/>
  <c r="AL847" i="68"/>
  <c r="AJ847" i="68"/>
  <c r="AJ56" i="68"/>
  <c r="AL56" i="68"/>
  <c r="AL781" i="68"/>
  <c r="AJ781" i="68"/>
  <c r="AL506" i="68"/>
  <c r="AJ506" i="68"/>
  <c r="AL155" i="68"/>
  <c r="AJ155" i="68"/>
  <c r="AJ888" i="68"/>
  <c r="AL888" i="68"/>
  <c r="AJ717" i="68"/>
  <c r="AL717" i="68"/>
  <c r="AJ369" i="68"/>
  <c r="AL369" i="68"/>
  <c r="AL899" i="68"/>
  <c r="AJ899" i="68"/>
  <c r="AJ884" i="68"/>
  <c r="AL884" i="68"/>
  <c r="AJ636" i="68"/>
  <c r="AL636" i="68"/>
  <c r="AL354" i="68"/>
  <c r="AJ354" i="68"/>
  <c r="AL796" i="68"/>
  <c r="AJ796" i="68"/>
  <c r="AL71" i="68"/>
  <c r="AJ71" i="68"/>
  <c r="AL737" i="68"/>
  <c r="AJ737" i="68"/>
  <c r="AL384" i="68"/>
  <c r="AJ384" i="68"/>
  <c r="AG911" i="68"/>
  <c r="AI911" i="68" s="1"/>
  <c r="AG6" i="68"/>
  <c r="AI6" i="68" s="1"/>
  <c r="AG7" i="68"/>
  <c r="AI7" i="68" s="1"/>
  <c r="AG8" i="68"/>
  <c r="AI8" i="68" s="1"/>
  <c r="AG9" i="68"/>
  <c r="AI9" i="68" s="1"/>
  <c r="AG10" i="68"/>
  <c r="AI10" i="68" s="1"/>
  <c r="AG11" i="68"/>
  <c r="AI11" i="68" s="1"/>
  <c r="AG12" i="68"/>
  <c r="AI12" i="68" s="1"/>
  <c r="AG13" i="68"/>
  <c r="AI13" i="68" s="1"/>
  <c r="AG14" i="68"/>
  <c r="AI14" i="68" s="1"/>
  <c r="AG15" i="68"/>
  <c r="AI15" i="68" s="1"/>
  <c r="AG16" i="68"/>
  <c r="AI16" i="68" s="1"/>
  <c r="AG17" i="68"/>
  <c r="AI17" i="68" s="1"/>
  <c r="AG18" i="68"/>
  <c r="AI18" i="68" s="1"/>
  <c r="AG19" i="68"/>
  <c r="AI19" i="68" s="1"/>
  <c r="AG20" i="68"/>
  <c r="AI20" i="68" s="1"/>
  <c r="AG21" i="68"/>
  <c r="AI21" i="68" s="1"/>
  <c r="AG22" i="68"/>
  <c r="AI22" i="68" s="1"/>
  <c r="AG23" i="68"/>
  <c r="AI23" i="68" s="1"/>
  <c r="AG24" i="68"/>
  <c r="AI24" i="68" s="1"/>
  <c r="AG25" i="68"/>
  <c r="AI25" i="68" s="1"/>
  <c r="AG26" i="68"/>
  <c r="AI26" i="68" s="1"/>
  <c r="AG27" i="68"/>
  <c r="AI27" i="68" s="1"/>
  <c r="AG28" i="68"/>
  <c r="AI28" i="68" s="1"/>
  <c r="AG29" i="68"/>
  <c r="AI29" i="68" s="1"/>
  <c r="AG30" i="68"/>
  <c r="AI30" i="68" s="1"/>
  <c r="AG31" i="68"/>
  <c r="AI31" i="68" s="1"/>
  <c r="AG32" i="68"/>
  <c r="AI32" i="68" s="1"/>
  <c r="AG33" i="68"/>
  <c r="AI33" i="68" s="1"/>
  <c r="AG34" i="68"/>
  <c r="AI34" i="68" s="1"/>
  <c r="AG35" i="68"/>
  <c r="AI35" i="68" s="1"/>
  <c r="AG36" i="68"/>
  <c r="AI36" i="68" s="1"/>
  <c r="AG37" i="68"/>
  <c r="AI37" i="68" s="1"/>
  <c r="AG38" i="68"/>
  <c r="AI38" i="68" s="1"/>
  <c r="AG39" i="68"/>
  <c r="AI39" i="68" s="1"/>
  <c r="AG40" i="68"/>
  <c r="AI40" i="68" s="1"/>
  <c r="AG41" i="68"/>
  <c r="AI41" i="68" s="1"/>
  <c r="AG42" i="68"/>
  <c r="AI42" i="68" s="1"/>
  <c r="AG43" i="68"/>
  <c r="AI43" i="68" s="1"/>
  <c r="AG44" i="68"/>
  <c r="AI44" i="68" s="1"/>
  <c r="AG45" i="68"/>
  <c r="AI45" i="68" s="1"/>
  <c r="AG46" i="68"/>
  <c r="AI46" i="68" s="1"/>
  <c r="AG47" i="68"/>
  <c r="AI47" i="68" s="1"/>
  <c r="AG48" i="68"/>
  <c r="AI48" i="68" s="1"/>
  <c r="AG49" i="68"/>
  <c r="AI49" i="68" s="1"/>
  <c r="AG50" i="68"/>
  <c r="AI50" i="68" s="1"/>
  <c r="AG51" i="68"/>
  <c r="AI51" i="68" s="1"/>
  <c r="AG52" i="68"/>
  <c r="AI52" i="68" s="1"/>
  <c r="AG53" i="68"/>
  <c r="AI53" i="68" s="1"/>
  <c r="AG54" i="68"/>
  <c r="AI54" i="68" s="1"/>
  <c r="AG55" i="68"/>
  <c r="AI55" i="68" s="1"/>
  <c r="AG56" i="68"/>
  <c r="AI56" i="68" s="1"/>
  <c r="AG57" i="68"/>
  <c r="AI57" i="68" s="1"/>
  <c r="AG58" i="68"/>
  <c r="AI58" i="68" s="1"/>
  <c r="AG60" i="68"/>
  <c r="AI60" i="68" s="1"/>
  <c r="AG61" i="68"/>
  <c r="AI61" i="68" s="1"/>
  <c r="AG62" i="68"/>
  <c r="AI62" i="68" s="1"/>
  <c r="AG63" i="68"/>
  <c r="AI63" i="68" s="1"/>
  <c r="AG64" i="68"/>
  <c r="AI64" i="68" s="1"/>
  <c r="AG65" i="68"/>
  <c r="AI65" i="68" s="1"/>
  <c r="AG66" i="68"/>
  <c r="AI66" i="68" s="1"/>
  <c r="AG67" i="68"/>
  <c r="AI67" i="68" s="1"/>
  <c r="AG68" i="68"/>
  <c r="AI68" i="68" s="1"/>
  <c r="AG69" i="68"/>
  <c r="AI69" i="68" s="1"/>
  <c r="AG70" i="68"/>
  <c r="AI70" i="68" s="1"/>
  <c r="AG71" i="68"/>
  <c r="AI71" i="68" s="1"/>
  <c r="AG72" i="68"/>
  <c r="AI72" i="68" s="1"/>
  <c r="AG73" i="68"/>
  <c r="AI73" i="68" s="1"/>
  <c r="AG74" i="68"/>
  <c r="AI74" i="68" s="1"/>
  <c r="AG75" i="68"/>
  <c r="AI75" i="68" s="1"/>
  <c r="AG76" i="68"/>
  <c r="AI76" i="68" s="1"/>
  <c r="AG77" i="68"/>
  <c r="AI77" i="68" s="1"/>
  <c r="AG78" i="68"/>
  <c r="AI78" i="68" s="1"/>
  <c r="AG79" i="68"/>
  <c r="AI79" i="68" s="1"/>
  <c r="AG80" i="68"/>
  <c r="AI80" i="68" s="1"/>
  <c r="AG81" i="68"/>
  <c r="AI81" i="68" s="1"/>
  <c r="AG82" i="68"/>
  <c r="AI82" i="68" s="1"/>
  <c r="AG83" i="68"/>
  <c r="AI83" i="68" s="1"/>
  <c r="AG84" i="68"/>
  <c r="AI84" i="68" s="1"/>
  <c r="AG85" i="68"/>
  <c r="AI85" i="68" s="1"/>
  <c r="AG86" i="68"/>
  <c r="AI86" i="68" s="1"/>
  <c r="AG87" i="68"/>
  <c r="AI87" i="68" s="1"/>
  <c r="AG88" i="68"/>
  <c r="AI88" i="68" s="1"/>
  <c r="AG89" i="68"/>
  <c r="AI89" i="68" s="1"/>
  <c r="AG90" i="68"/>
  <c r="AI90" i="68" s="1"/>
  <c r="AG91" i="68"/>
  <c r="AI91" i="68" s="1"/>
  <c r="AG92" i="68"/>
  <c r="AI92" i="68" s="1"/>
  <c r="AG93" i="68"/>
  <c r="AI93" i="68" s="1"/>
  <c r="AG94" i="68"/>
  <c r="AI94" i="68" s="1"/>
  <c r="AG95" i="68"/>
  <c r="AI95" i="68" s="1"/>
  <c r="AG96" i="68"/>
  <c r="AI96" i="68" s="1"/>
  <c r="AG97" i="68"/>
  <c r="AI97" i="68" s="1"/>
  <c r="AG98" i="68"/>
  <c r="AI98" i="68" s="1"/>
  <c r="AG99" i="68"/>
  <c r="AI99" i="68" s="1"/>
  <c r="AG100" i="68"/>
  <c r="AI100" i="68" s="1"/>
  <c r="AG101" i="68"/>
  <c r="AI101" i="68" s="1"/>
  <c r="AG102" i="68"/>
  <c r="AI102" i="68" s="1"/>
  <c r="AG103" i="68"/>
  <c r="AI103" i="68" s="1"/>
  <c r="AG104" i="68"/>
  <c r="AI104" i="68" s="1"/>
  <c r="AG105" i="68"/>
  <c r="AI105" i="68" s="1"/>
  <c r="AG106" i="68"/>
  <c r="AI106" i="68" s="1"/>
  <c r="AG107" i="68"/>
  <c r="AI107" i="68" s="1"/>
  <c r="AG108" i="68"/>
  <c r="AI108" i="68" s="1"/>
  <c r="AG109" i="68"/>
  <c r="AI109" i="68" s="1"/>
  <c r="AG110" i="68"/>
  <c r="AI110" i="68" s="1"/>
  <c r="AG111" i="68"/>
  <c r="AI111" i="68" s="1"/>
  <c r="AG112" i="68"/>
  <c r="AI112" i="68" s="1"/>
  <c r="AG113" i="68"/>
  <c r="AI113" i="68" s="1"/>
  <c r="AG114" i="68"/>
  <c r="AI114" i="68" s="1"/>
  <c r="AG115" i="68"/>
  <c r="AI115" i="68" s="1"/>
  <c r="AG116" i="68"/>
  <c r="AI116" i="68" s="1"/>
  <c r="AG117" i="68"/>
  <c r="AI117" i="68" s="1"/>
  <c r="AG118" i="68"/>
  <c r="AI118" i="68" s="1"/>
  <c r="AG119" i="68"/>
  <c r="AI119" i="68" s="1"/>
  <c r="AG120" i="68"/>
  <c r="AI120" i="68" s="1"/>
  <c r="AG121" i="68"/>
  <c r="AI121" i="68" s="1"/>
  <c r="AG122" i="68"/>
  <c r="AI122" i="68" s="1"/>
  <c r="AG123" i="68"/>
  <c r="AI123" i="68" s="1"/>
  <c r="AG124" i="68"/>
  <c r="AI124" i="68" s="1"/>
  <c r="AG125" i="68"/>
  <c r="AI125" i="68" s="1"/>
  <c r="AG126" i="68"/>
  <c r="AI126" i="68" s="1"/>
  <c r="AG127" i="68"/>
  <c r="AI127" i="68" s="1"/>
  <c r="AG128" i="68"/>
  <c r="AI128" i="68" s="1"/>
  <c r="AG129" i="68"/>
  <c r="AI129" i="68" s="1"/>
  <c r="AG130" i="68"/>
  <c r="AI130" i="68" s="1"/>
  <c r="AG131" i="68"/>
  <c r="AI131" i="68" s="1"/>
  <c r="AG132" i="68"/>
  <c r="AI132" i="68" s="1"/>
  <c r="AG133" i="68"/>
  <c r="AI133" i="68" s="1"/>
  <c r="AG134" i="68"/>
  <c r="AI134" i="68" s="1"/>
  <c r="AG135" i="68"/>
  <c r="AI135" i="68" s="1"/>
  <c r="AG136" i="68"/>
  <c r="AI136" i="68" s="1"/>
  <c r="AG137" i="68"/>
  <c r="AI137" i="68" s="1"/>
  <c r="AG138" i="68"/>
  <c r="AI138" i="68" s="1"/>
  <c r="AG139" i="68"/>
  <c r="AI139" i="68" s="1"/>
  <c r="AG140" i="68"/>
  <c r="AI140" i="68" s="1"/>
  <c r="AG141" i="68"/>
  <c r="AI141" i="68" s="1"/>
  <c r="AG142" i="68"/>
  <c r="AI142" i="68" s="1"/>
  <c r="AG143" i="68"/>
  <c r="AI143" i="68" s="1"/>
  <c r="AG144" i="68"/>
  <c r="AI144" i="68" s="1"/>
  <c r="AG145" i="68"/>
  <c r="AI145" i="68" s="1"/>
  <c r="AG146" i="68"/>
  <c r="AI146" i="68" s="1"/>
  <c r="AG147" i="68"/>
  <c r="AI147" i="68" s="1"/>
  <c r="AG148" i="68"/>
  <c r="AI148" i="68" s="1"/>
  <c r="AG149" i="68"/>
  <c r="AI149" i="68" s="1"/>
  <c r="AG150" i="68"/>
  <c r="AI150" i="68" s="1"/>
  <c r="AG151" i="68"/>
  <c r="AI151" i="68" s="1"/>
  <c r="AG152" i="68"/>
  <c r="AI152" i="68" s="1"/>
  <c r="AG153" i="68"/>
  <c r="AI153" i="68" s="1"/>
  <c r="AG154" i="68"/>
  <c r="AI154" i="68" s="1"/>
  <c r="AG155" i="68"/>
  <c r="AI155" i="68" s="1"/>
  <c r="AG156" i="68"/>
  <c r="AI156" i="68" s="1"/>
  <c r="AG157" i="68"/>
  <c r="AI157" i="68" s="1"/>
  <c r="AG158" i="68"/>
  <c r="AI158" i="68" s="1"/>
  <c r="AG159" i="68"/>
  <c r="AI159" i="68" s="1"/>
  <c r="AG160" i="68"/>
  <c r="AI160" i="68" s="1"/>
  <c r="AG161" i="68"/>
  <c r="AI161" i="68" s="1"/>
  <c r="AG162" i="68"/>
  <c r="AI162" i="68" s="1"/>
  <c r="AG163" i="68"/>
  <c r="AI163" i="68" s="1"/>
  <c r="AG164" i="68"/>
  <c r="AI164" i="68" s="1"/>
  <c r="AG165" i="68"/>
  <c r="AI165" i="68" s="1"/>
  <c r="AG166" i="68"/>
  <c r="AI166" i="68" s="1"/>
  <c r="AG167" i="68"/>
  <c r="AI167" i="68" s="1"/>
  <c r="AG168" i="68"/>
  <c r="AI168" i="68" s="1"/>
  <c r="AG169" i="68"/>
  <c r="AI169" i="68" s="1"/>
  <c r="AG170" i="68"/>
  <c r="AI170" i="68" s="1"/>
  <c r="AG171" i="68"/>
  <c r="AI171" i="68" s="1"/>
  <c r="AG172" i="68"/>
  <c r="AI172" i="68" s="1"/>
  <c r="AG173" i="68"/>
  <c r="AI173" i="68" s="1"/>
  <c r="AG174" i="68"/>
  <c r="AI174" i="68" s="1"/>
  <c r="AG175" i="68"/>
  <c r="AI175" i="68" s="1"/>
  <c r="AG176" i="68"/>
  <c r="AI176" i="68" s="1"/>
  <c r="AG177" i="68"/>
  <c r="AI177" i="68" s="1"/>
  <c r="AG178" i="68"/>
  <c r="AI178" i="68" s="1"/>
  <c r="AG179" i="68"/>
  <c r="AI179" i="68" s="1"/>
  <c r="AG180" i="68"/>
  <c r="AI180" i="68" s="1"/>
  <c r="AG181" i="68"/>
  <c r="AI181" i="68" s="1"/>
  <c r="AG182" i="68"/>
  <c r="AI182" i="68" s="1"/>
  <c r="AG183" i="68"/>
  <c r="AI183" i="68" s="1"/>
  <c r="AG184" i="68"/>
  <c r="AI184" i="68" s="1"/>
  <c r="AG185" i="68"/>
  <c r="AI185" i="68" s="1"/>
  <c r="AG186" i="68"/>
  <c r="AI186" i="68" s="1"/>
  <c r="AG187" i="68"/>
  <c r="AI187" i="68" s="1"/>
  <c r="AG188" i="68"/>
  <c r="AI188" i="68" s="1"/>
  <c r="AG189" i="68"/>
  <c r="AI189" i="68" s="1"/>
  <c r="AG190" i="68"/>
  <c r="AI190" i="68" s="1"/>
  <c r="AG191" i="68"/>
  <c r="AI191" i="68" s="1"/>
  <c r="AG192" i="68"/>
  <c r="AI192" i="68" s="1"/>
  <c r="AG193" i="68"/>
  <c r="AI193" i="68" s="1"/>
  <c r="AG194" i="68"/>
  <c r="AI194" i="68" s="1"/>
  <c r="AG195" i="68"/>
  <c r="AI195" i="68" s="1"/>
  <c r="AG196" i="68"/>
  <c r="AI196" i="68" s="1"/>
  <c r="AG197" i="68"/>
  <c r="AI197" i="68" s="1"/>
  <c r="AG198" i="68"/>
  <c r="AI198" i="68" s="1"/>
  <c r="AG199" i="68"/>
  <c r="AI199" i="68" s="1"/>
  <c r="AG200" i="68"/>
  <c r="AI200" i="68" s="1"/>
  <c r="AG201" i="68"/>
  <c r="AI201" i="68" s="1"/>
  <c r="AG202" i="68"/>
  <c r="AI202" i="68" s="1"/>
  <c r="AG203" i="68"/>
  <c r="AI203" i="68" s="1"/>
  <c r="AG204" i="68"/>
  <c r="AI204" i="68" s="1"/>
  <c r="AG205" i="68"/>
  <c r="AI205" i="68" s="1"/>
  <c r="AG206" i="68"/>
  <c r="AI206" i="68" s="1"/>
  <c r="AG207" i="68"/>
  <c r="AI207" i="68" s="1"/>
  <c r="AG208" i="68"/>
  <c r="AI208" i="68" s="1"/>
  <c r="AG209" i="68"/>
  <c r="AI209" i="68" s="1"/>
  <c r="AG210" i="68"/>
  <c r="AI210" i="68" s="1"/>
  <c r="AG211" i="68"/>
  <c r="AI211" i="68" s="1"/>
  <c r="AG212" i="68"/>
  <c r="AI212" i="68" s="1"/>
  <c r="AG213" i="68"/>
  <c r="AI213" i="68" s="1"/>
  <c r="AG214" i="68"/>
  <c r="AI214" i="68" s="1"/>
  <c r="AG215" i="68"/>
  <c r="AI215" i="68" s="1"/>
  <c r="AG216" i="68"/>
  <c r="AI216" i="68" s="1"/>
  <c r="AG217" i="68"/>
  <c r="AI217" i="68" s="1"/>
  <c r="AG218" i="68"/>
  <c r="AI218" i="68" s="1"/>
  <c r="AG219" i="68"/>
  <c r="AI219" i="68" s="1"/>
  <c r="AG220" i="68"/>
  <c r="AI220" i="68" s="1"/>
  <c r="AG221" i="68"/>
  <c r="AI221" i="68" s="1"/>
  <c r="AG222" i="68"/>
  <c r="AI222" i="68" s="1"/>
  <c r="AG223" i="68"/>
  <c r="AI223" i="68" s="1"/>
  <c r="AG224" i="68"/>
  <c r="AI224" i="68" s="1"/>
  <c r="AG225" i="68"/>
  <c r="AI225" i="68" s="1"/>
  <c r="AG226" i="68"/>
  <c r="AI226" i="68" s="1"/>
  <c r="AG227" i="68"/>
  <c r="AI227" i="68" s="1"/>
  <c r="AG228" i="68"/>
  <c r="AI228" i="68" s="1"/>
  <c r="AG229" i="68"/>
  <c r="AI229" i="68" s="1"/>
  <c r="AG230" i="68"/>
  <c r="AI230" i="68" s="1"/>
  <c r="AG231" i="68"/>
  <c r="AI231" i="68" s="1"/>
  <c r="AG232" i="68"/>
  <c r="AI232" i="68" s="1"/>
  <c r="AG233" i="68"/>
  <c r="AI233" i="68" s="1"/>
  <c r="AG234" i="68"/>
  <c r="AI234" i="68" s="1"/>
  <c r="AG235" i="68"/>
  <c r="AI235" i="68" s="1"/>
  <c r="AG236" i="68"/>
  <c r="AI236" i="68" s="1"/>
  <c r="AG237" i="68"/>
  <c r="AI237" i="68" s="1"/>
  <c r="AG238" i="68"/>
  <c r="AI238" i="68" s="1"/>
  <c r="AG239" i="68"/>
  <c r="AI239" i="68" s="1"/>
  <c r="AG240" i="68"/>
  <c r="AI240" i="68" s="1"/>
  <c r="AG241" i="68"/>
  <c r="AI241" i="68" s="1"/>
  <c r="AG242" i="68"/>
  <c r="AI242" i="68" s="1"/>
  <c r="AG243" i="68"/>
  <c r="AI243" i="68" s="1"/>
  <c r="AG244" i="68"/>
  <c r="AI244" i="68" s="1"/>
  <c r="AG245" i="68"/>
  <c r="AI245" i="68" s="1"/>
  <c r="AG246" i="68"/>
  <c r="AI246" i="68" s="1"/>
  <c r="AG247" i="68"/>
  <c r="AI247" i="68" s="1"/>
  <c r="AG248" i="68"/>
  <c r="AI248" i="68" s="1"/>
  <c r="AG249" i="68"/>
  <c r="AI249" i="68" s="1"/>
  <c r="AG250" i="68"/>
  <c r="AI250" i="68" s="1"/>
  <c r="AG251" i="68"/>
  <c r="AI251" i="68" s="1"/>
  <c r="AG252" i="68"/>
  <c r="AI252" i="68" s="1"/>
  <c r="AG253" i="68"/>
  <c r="AI253" i="68" s="1"/>
  <c r="AG254" i="68"/>
  <c r="AI254" i="68" s="1"/>
  <c r="AG255" i="68"/>
  <c r="AI255" i="68" s="1"/>
  <c r="AG256" i="68"/>
  <c r="AI256" i="68" s="1"/>
  <c r="AG257" i="68"/>
  <c r="AI257" i="68" s="1"/>
  <c r="AG258" i="68"/>
  <c r="AI258" i="68" s="1"/>
  <c r="AG259" i="68"/>
  <c r="AI259" i="68" s="1"/>
  <c r="AG260" i="68"/>
  <c r="AI260" i="68" s="1"/>
  <c r="AG261" i="68"/>
  <c r="AI261" i="68" s="1"/>
  <c r="AG262" i="68"/>
  <c r="AI262" i="68" s="1"/>
  <c r="AG263" i="68"/>
  <c r="AI263" i="68" s="1"/>
  <c r="AG264" i="68"/>
  <c r="AI264" i="68" s="1"/>
  <c r="AG265" i="68"/>
  <c r="AI265" i="68" s="1"/>
  <c r="AG266" i="68"/>
  <c r="AI266" i="68" s="1"/>
  <c r="AG267" i="68"/>
  <c r="AI267" i="68" s="1"/>
  <c r="AG268" i="68"/>
  <c r="AI268" i="68" s="1"/>
  <c r="AG269" i="68"/>
  <c r="AI269" i="68" s="1"/>
  <c r="AG270" i="68"/>
  <c r="AI270" i="68" s="1"/>
  <c r="AG271" i="68"/>
  <c r="AI271" i="68" s="1"/>
  <c r="AG272" i="68"/>
  <c r="AI272" i="68" s="1"/>
  <c r="AG273" i="68"/>
  <c r="AI273" i="68" s="1"/>
  <c r="AG274" i="68"/>
  <c r="AI274" i="68" s="1"/>
  <c r="AG275" i="68"/>
  <c r="AI275" i="68" s="1"/>
  <c r="AG276" i="68"/>
  <c r="AI276" i="68" s="1"/>
  <c r="AG277" i="68"/>
  <c r="AI277" i="68" s="1"/>
  <c r="AG278" i="68"/>
  <c r="AI278" i="68" s="1"/>
  <c r="AG279" i="68"/>
  <c r="AI279" i="68" s="1"/>
  <c r="AG280" i="68"/>
  <c r="AI280" i="68" s="1"/>
  <c r="AG281" i="68"/>
  <c r="AI281" i="68" s="1"/>
  <c r="AG282" i="68"/>
  <c r="AI282" i="68" s="1"/>
  <c r="AG283" i="68"/>
  <c r="AI283" i="68" s="1"/>
  <c r="AG284" i="68"/>
  <c r="AI284" i="68" s="1"/>
  <c r="AG285" i="68"/>
  <c r="AI285" i="68" s="1"/>
  <c r="AG286" i="68"/>
  <c r="AI286" i="68" s="1"/>
  <c r="AG287" i="68"/>
  <c r="AI287" i="68" s="1"/>
  <c r="AG288" i="68"/>
  <c r="AI288" i="68" s="1"/>
  <c r="AG289" i="68"/>
  <c r="AI289" i="68" s="1"/>
  <c r="AG290" i="68"/>
  <c r="AI290" i="68" s="1"/>
  <c r="AG291" i="68"/>
  <c r="AI291" i="68" s="1"/>
  <c r="AG292" i="68"/>
  <c r="AI292" i="68" s="1"/>
  <c r="AG293" i="68"/>
  <c r="AI293" i="68" s="1"/>
  <c r="AG294" i="68"/>
  <c r="AI294" i="68" s="1"/>
  <c r="AG295" i="68"/>
  <c r="AI295" i="68" s="1"/>
  <c r="AG296" i="68"/>
  <c r="AI296" i="68" s="1"/>
  <c r="AG297" i="68"/>
  <c r="AI297" i="68" s="1"/>
  <c r="AG298" i="68"/>
  <c r="AI298" i="68" s="1"/>
  <c r="AG299" i="68"/>
  <c r="AI299" i="68" s="1"/>
  <c r="AG300" i="68"/>
  <c r="AI300" i="68" s="1"/>
  <c r="AG301" i="68"/>
  <c r="AI301" i="68" s="1"/>
  <c r="AG302" i="68"/>
  <c r="AI302" i="68" s="1"/>
  <c r="AG303" i="68"/>
  <c r="AI303" i="68" s="1"/>
  <c r="AG304" i="68"/>
  <c r="AI304" i="68" s="1"/>
  <c r="AG305" i="68"/>
  <c r="AI305" i="68" s="1"/>
  <c r="AG306" i="68"/>
  <c r="AI306" i="68" s="1"/>
  <c r="AG307" i="68"/>
  <c r="AI307" i="68" s="1"/>
  <c r="AG308" i="68"/>
  <c r="AI308" i="68" s="1"/>
  <c r="AG309" i="68"/>
  <c r="AI309" i="68" s="1"/>
  <c r="AG310" i="68"/>
  <c r="AI310" i="68" s="1"/>
  <c r="AG311" i="68"/>
  <c r="AI311" i="68" s="1"/>
  <c r="AG312" i="68"/>
  <c r="AI312" i="68" s="1"/>
  <c r="AG313" i="68"/>
  <c r="AI313" i="68" s="1"/>
  <c r="AG314" i="68"/>
  <c r="AI314" i="68" s="1"/>
  <c r="AG315" i="68"/>
  <c r="AI315" i="68" s="1"/>
  <c r="AG316" i="68"/>
  <c r="AI316" i="68" s="1"/>
  <c r="AG317" i="68"/>
  <c r="AI317" i="68" s="1"/>
  <c r="AG318" i="68"/>
  <c r="AI318" i="68" s="1"/>
  <c r="AG319" i="68"/>
  <c r="AI319" i="68" s="1"/>
  <c r="AG320" i="68"/>
  <c r="AI320" i="68" s="1"/>
  <c r="AG321" i="68"/>
  <c r="AI321" i="68" s="1"/>
  <c r="AG322" i="68"/>
  <c r="AI322" i="68" s="1"/>
  <c r="AG323" i="68"/>
  <c r="AI323" i="68" s="1"/>
  <c r="AG324" i="68"/>
  <c r="AI324" i="68" s="1"/>
  <c r="AG325" i="68"/>
  <c r="AI325" i="68" s="1"/>
  <c r="AG326" i="68"/>
  <c r="AI326" i="68" s="1"/>
  <c r="AG327" i="68"/>
  <c r="AI327" i="68" s="1"/>
  <c r="AG328" i="68"/>
  <c r="AI328" i="68" s="1"/>
  <c r="AG329" i="68"/>
  <c r="AI329" i="68" s="1"/>
  <c r="AG330" i="68"/>
  <c r="AI330" i="68" s="1"/>
  <c r="AG331" i="68"/>
  <c r="AI331" i="68" s="1"/>
  <c r="AG332" i="68"/>
  <c r="AI332" i="68" s="1"/>
  <c r="AG333" i="68"/>
  <c r="AI333" i="68" s="1"/>
  <c r="AG334" i="68"/>
  <c r="AI334" i="68" s="1"/>
  <c r="AG335" i="68"/>
  <c r="AI335" i="68" s="1"/>
  <c r="AG336" i="68"/>
  <c r="AI336" i="68" s="1"/>
  <c r="AG337" i="68"/>
  <c r="AI337" i="68" s="1"/>
  <c r="AG338" i="68"/>
  <c r="AI338" i="68" s="1"/>
  <c r="AG339" i="68"/>
  <c r="AI339" i="68" s="1"/>
  <c r="AG340" i="68"/>
  <c r="AI340" i="68" s="1"/>
  <c r="AG341" i="68"/>
  <c r="AI341" i="68" s="1"/>
  <c r="AG342" i="68"/>
  <c r="AI342" i="68" s="1"/>
  <c r="AG343" i="68"/>
  <c r="AI343" i="68" s="1"/>
  <c r="AG344" i="68"/>
  <c r="AI344" i="68" s="1"/>
  <c r="AG345" i="68"/>
  <c r="AI345" i="68" s="1"/>
  <c r="AG346" i="68"/>
  <c r="AI346" i="68" s="1"/>
  <c r="AG347" i="68"/>
  <c r="AI347" i="68" s="1"/>
  <c r="AG348" i="68"/>
  <c r="AI348" i="68" s="1"/>
  <c r="AG349" i="68"/>
  <c r="AI349" i="68" s="1"/>
  <c r="AG350" i="68"/>
  <c r="AI350" i="68" s="1"/>
  <c r="AG351" i="68"/>
  <c r="AI351" i="68" s="1"/>
  <c r="AG352" i="68"/>
  <c r="AI352" i="68" s="1"/>
  <c r="AG353" i="68"/>
  <c r="AI353" i="68" s="1"/>
  <c r="AG354" i="68"/>
  <c r="AI354" i="68" s="1"/>
  <c r="AG355" i="68"/>
  <c r="AI355" i="68" s="1"/>
  <c r="AG356" i="68"/>
  <c r="AI356" i="68" s="1"/>
  <c r="AG357" i="68"/>
  <c r="AI357" i="68" s="1"/>
  <c r="AG358" i="68"/>
  <c r="AI358" i="68" s="1"/>
  <c r="AG359" i="68"/>
  <c r="AI359" i="68" s="1"/>
  <c r="AG360" i="68"/>
  <c r="AI360" i="68" s="1"/>
  <c r="AG361" i="68"/>
  <c r="AI361" i="68" s="1"/>
  <c r="AG362" i="68"/>
  <c r="AI362" i="68" s="1"/>
  <c r="AG363" i="68"/>
  <c r="AI363" i="68" s="1"/>
  <c r="AG364" i="68"/>
  <c r="AI364" i="68" s="1"/>
  <c r="AG365" i="68"/>
  <c r="AI365" i="68" s="1"/>
  <c r="AG366" i="68"/>
  <c r="AI366" i="68" s="1"/>
  <c r="AG367" i="68"/>
  <c r="AI367" i="68" s="1"/>
  <c r="AG368" i="68"/>
  <c r="AI368" i="68" s="1"/>
  <c r="AG369" i="68"/>
  <c r="AI369" i="68" s="1"/>
  <c r="AG370" i="68"/>
  <c r="AI370" i="68" s="1"/>
  <c r="AG371" i="68"/>
  <c r="AI371" i="68" s="1"/>
  <c r="AG372" i="68"/>
  <c r="AI372" i="68" s="1"/>
  <c r="AG373" i="68"/>
  <c r="AI373" i="68" s="1"/>
  <c r="AG374" i="68"/>
  <c r="AI374" i="68" s="1"/>
  <c r="AG375" i="68"/>
  <c r="AI375" i="68" s="1"/>
  <c r="AG376" i="68"/>
  <c r="AI376" i="68" s="1"/>
  <c r="AG377" i="68"/>
  <c r="AI377" i="68" s="1"/>
  <c r="AG378" i="68"/>
  <c r="AI378" i="68" s="1"/>
  <c r="AG379" i="68"/>
  <c r="AI379" i="68" s="1"/>
  <c r="AG380" i="68"/>
  <c r="AI380" i="68" s="1"/>
  <c r="AG381" i="68"/>
  <c r="AI381" i="68" s="1"/>
  <c r="AG382" i="68"/>
  <c r="AI382" i="68" s="1"/>
  <c r="AG383" i="68"/>
  <c r="AI383" i="68" s="1"/>
  <c r="AG384" i="68"/>
  <c r="AI384" i="68" s="1"/>
  <c r="AG385" i="68"/>
  <c r="AI385" i="68" s="1"/>
  <c r="AG386" i="68"/>
  <c r="AI386" i="68" s="1"/>
  <c r="AG387" i="68"/>
  <c r="AI387" i="68" s="1"/>
  <c r="AG388" i="68"/>
  <c r="AI388" i="68" s="1"/>
  <c r="AG389" i="68"/>
  <c r="AI389" i="68" s="1"/>
  <c r="AG390" i="68"/>
  <c r="AI390" i="68" s="1"/>
  <c r="AG391" i="68"/>
  <c r="AI391" i="68" s="1"/>
  <c r="AG392" i="68"/>
  <c r="AI392" i="68" s="1"/>
  <c r="AG393" i="68"/>
  <c r="AI393" i="68" s="1"/>
  <c r="AG394" i="68"/>
  <c r="AI394" i="68" s="1"/>
  <c r="AG395" i="68"/>
  <c r="AI395" i="68" s="1"/>
  <c r="AG396" i="68"/>
  <c r="AI396" i="68" s="1"/>
  <c r="AG397" i="68"/>
  <c r="AI397" i="68" s="1"/>
  <c r="AG398" i="68"/>
  <c r="AI398" i="68" s="1"/>
  <c r="AG399" i="68"/>
  <c r="AI399" i="68" s="1"/>
  <c r="AG400" i="68"/>
  <c r="AI400" i="68" s="1"/>
  <c r="AG401" i="68"/>
  <c r="AI401" i="68" s="1"/>
  <c r="AG402" i="68"/>
  <c r="AI402" i="68" s="1"/>
  <c r="AG403" i="68"/>
  <c r="AI403" i="68" s="1"/>
  <c r="AG404" i="68"/>
  <c r="AI404" i="68" s="1"/>
  <c r="AG405" i="68"/>
  <c r="AI405" i="68" s="1"/>
  <c r="AG406" i="68"/>
  <c r="AI406" i="68" s="1"/>
  <c r="AG407" i="68"/>
  <c r="AI407" i="68" s="1"/>
  <c r="AG408" i="68"/>
  <c r="AI408" i="68" s="1"/>
  <c r="AG409" i="68"/>
  <c r="AI409" i="68" s="1"/>
  <c r="AG410" i="68"/>
  <c r="AI410" i="68" s="1"/>
  <c r="AG411" i="68"/>
  <c r="AI411" i="68" s="1"/>
  <c r="AG412" i="68"/>
  <c r="AI412" i="68" s="1"/>
  <c r="AG413" i="68"/>
  <c r="AI413" i="68" s="1"/>
  <c r="AG414" i="68"/>
  <c r="AI414" i="68" s="1"/>
  <c r="AG415" i="68"/>
  <c r="AI415" i="68" s="1"/>
  <c r="AG416" i="68"/>
  <c r="AI416" i="68" s="1"/>
  <c r="AG417" i="68"/>
  <c r="AI417" i="68" s="1"/>
  <c r="AG418" i="68"/>
  <c r="AI418" i="68" s="1"/>
  <c r="AG419" i="68"/>
  <c r="AI419" i="68" s="1"/>
  <c r="AG420" i="68"/>
  <c r="AI420" i="68" s="1"/>
  <c r="AG421" i="68"/>
  <c r="AI421" i="68" s="1"/>
  <c r="AG422" i="68"/>
  <c r="AI422" i="68" s="1"/>
  <c r="AG423" i="68"/>
  <c r="AI423" i="68" s="1"/>
  <c r="AG424" i="68"/>
  <c r="AI424" i="68" s="1"/>
  <c r="AG425" i="68"/>
  <c r="AI425" i="68" s="1"/>
  <c r="AG426" i="68"/>
  <c r="AI426" i="68" s="1"/>
  <c r="AG427" i="68"/>
  <c r="AI427" i="68" s="1"/>
  <c r="AG428" i="68"/>
  <c r="AI428" i="68" s="1"/>
  <c r="AG429" i="68"/>
  <c r="AI429" i="68" s="1"/>
  <c r="AG430" i="68"/>
  <c r="AI430" i="68" s="1"/>
  <c r="AG431" i="68"/>
  <c r="AI431" i="68" s="1"/>
  <c r="AG432" i="68"/>
  <c r="AI432" i="68" s="1"/>
  <c r="AG433" i="68"/>
  <c r="AI433" i="68" s="1"/>
  <c r="AG434" i="68"/>
  <c r="AI434" i="68" s="1"/>
  <c r="AG435" i="68"/>
  <c r="AI435" i="68" s="1"/>
  <c r="AG436" i="68"/>
  <c r="AI436" i="68" s="1"/>
  <c r="AG437" i="68"/>
  <c r="AI437" i="68" s="1"/>
  <c r="AG438" i="68"/>
  <c r="AI438" i="68" s="1"/>
  <c r="AG439" i="68"/>
  <c r="AI439" i="68" s="1"/>
  <c r="AG440" i="68"/>
  <c r="AI440" i="68" s="1"/>
  <c r="AG441" i="68"/>
  <c r="AI441" i="68" s="1"/>
  <c r="AG442" i="68"/>
  <c r="AI442" i="68" s="1"/>
  <c r="AG443" i="68"/>
  <c r="AI443" i="68" s="1"/>
  <c r="AG444" i="68"/>
  <c r="AI444" i="68" s="1"/>
  <c r="AG445" i="68"/>
  <c r="AI445" i="68" s="1"/>
  <c r="AG446" i="68"/>
  <c r="AI446" i="68" s="1"/>
  <c r="AG447" i="68"/>
  <c r="AI447" i="68" s="1"/>
  <c r="AG448" i="68"/>
  <c r="AI448" i="68" s="1"/>
  <c r="AG449" i="68"/>
  <c r="AI449" i="68" s="1"/>
  <c r="AG450" i="68"/>
  <c r="AI450" i="68" s="1"/>
  <c r="AG451" i="68"/>
  <c r="AI451" i="68" s="1"/>
  <c r="AG452" i="68"/>
  <c r="AI452" i="68" s="1"/>
  <c r="AG453" i="68"/>
  <c r="AI453" i="68" s="1"/>
  <c r="AG454" i="68"/>
  <c r="AI454" i="68" s="1"/>
  <c r="AG455" i="68"/>
  <c r="AI455" i="68" s="1"/>
  <c r="AG456" i="68"/>
  <c r="AI456" i="68" s="1"/>
  <c r="AG457" i="68"/>
  <c r="AI457" i="68" s="1"/>
  <c r="AG458" i="68"/>
  <c r="AI458" i="68" s="1"/>
  <c r="AG459" i="68"/>
  <c r="AI459" i="68" s="1"/>
  <c r="AG460" i="68"/>
  <c r="AI460" i="68" s="1"/>
  <c r="AG461" i="68"/>
  <c r="AI461" i="68" s="1"/>
  <c r="AG462" i="68"/>
  <c r="AI462" i="68" s="1"/>
  <c r="AG463" i="68"/>
  <c r="AI463" i="68" s="1"/>
  <c r="AG464" i="68"/>
  <c r="AI464" i="68" s="1"/>
  <c r="AG465" i="68"/>
  <c r="AI465" i="68" s="1"/>
  <c r="AG466" i="68"/>
  <c r="AI466" i="68" s="1"/>
  <c r="AG467" i="68"/>
  <c r="AI467" i="68" s="1"/>
  <c r="AG468" i="68"/>
  <c r="AI468" i="68" s="1"/>
  <c r="AG469" i="68"/>
  <c r="AI469" i="68" s="1"/>
  <c r="AG470" i="68"/>
  <c r="AI470" i="68" s="1"/>
  <c r="AG471" i="68"/>
  <c r="AI471" i="68" s="1"/>
  <c r="AG472" i="68"/>
  <c r="AI472" i="68" s="1"/>
  <c r="AG473" i="68"/>
  <c r="AI473" i="68" s="1"/>
  <c r="AG474" i="68"/>
  <c r="AI474" i="68" s="1"/>
  <c r="AG475" i="68"/>
  <c r="AI475" i="68" s="1"/>
  <c r="AG476" i="68"/>
  <c r="AI476" i="68" s="1"/>
  <c r="AG477" i="68"/>
  <c r="AI477" i="68" s="1"/>
  <c r="AG478" i="68"/>
  <c r="AI478" i="68" s="1"/>
  <c r="AG479" i="68"/>
  <c r="AI479" i="68" s="1"/>
  <c r="AG480" i="68"/>
  <c r="AI480" i="68" s="1"/>
  <c r="AG481" i="68"/>
  <c r="AI481" i="68" s="1"/>
  <c r="AG482" i="68"/>
  <c r="AI482" i="68" s="1"/>
  <c r="AG483" i="68"/>
  <c r="AI483" i="68" s="1"/>
  <c r="AG484" i="68"/>
  <c r="AI484" i="68" s="1"/>
  <c r="AG485" i="68"/>
  <c r="AI485" i="68" s="1"/>
  <c r="AG486" i="68"/>
  <c r="AI486" i="68" s="1"/>
  <c r="AG487" i="68"/>
  <c r="AI487" i="68" s="1"/>
  <c r="AG488" i="68"/>
  <c r="AI488" i="68" s="1"/>
  <c r="AG489" i="68"/>
  <c r="AI489" i="68" s="1"/>
  <c r="AG490" i="68"/>
  <c r="AI490" i="68" s="1"/>
  <c r="AG491" i="68"/>
  <c r="AI491" i="68" s="1"/>
  <c r="AG492" i="68"/>
  <c r="AI492" i="68" s="1"/>
  <c r="AG493" i="68"/>
  <c r="AI493" i="68" s="1"/>
  <c r="AG494" i="68"/>
  <c r="AI494" i="68" s="1"/>
  <c r="AG495" i="68"/>
  <c r="AI495" i="68" s="1"/>
  <c r="AG496" i="68"/>
  <c r="AI496" i="68" s="1"/>
  <c r="AG497" i="68"/>
  <c r="AI497" i="68" s="1"/>
  <c r="AG498" i="68"/>
  <c r="AI498" i="68" s="1"/>
  <c r="AG499" i="68"/>
  <c r="AI499" i="68" s="1"/>
  <c r="AG500" i="68"/>
  <c r="AI500" i="68" s="1"/>
  <c r="AG501" i="68"/>
  <c r="AI501" i="68" s="1"/>
  <c r="AG502" i="68"/>
  <c r="AI502" i="68" s="1"/>
  <c r="AG503" i="68"/>
  <c r="AI503" i="68" s="1"/>
  <c r="AG504" i="68"/>
  <c r="AI504" i="68" s="1"/>
  <c r="AG505" i="68"/>
  <c r="AI505" i="68" s="1"/>
  <c r="AG506" i="68"/>
  <c r="AI506" i="68" s="1"/>
  <c r="AG507" i="68"/>
  <c r="AI507" i="68" s="1"/>
  <c r="AG508" i="68"/>
  <c r="AI508" i="68" s="1"/>
  <c r="AG509" i="68"/>
  <c r="AI509" i="68" s="1"/>
  <c r="AG510" i="68"/>
  <c r="AI510" i="68" s="1"/>
  <c r="AG511" i="68"/>
  <c r="AI511" i="68" s="1"/>
  <c r="AG512" i="68"/>
  <c r="AI512" i="68" s="1"/>
  <c r="AG513" i="68"/>
  <c r="AI513" i="68" s="1"/>
  <c r="AG514" i="68"/>
  <c r="AI514" i="68" s="1"/>
  <c r="AG515" i="68"/>
  <c r="AI515" i="68" s="1"/>
  <c r="AG516" i="68"/>
  <c r="AI516" i="68" s="1"/>
  <c r="AG517" i="68"/>
  <c r="AI517" i="68" s="1"/>
  <c r="AG518" i="68"/>
  <c r="AI518" i="68" s="1"/>
  <c r="AG519" i="68"/>
  <c r="AI519" i="68" s="1"/>
  <c r="AG520" i="68"/>
  <c r="AI520" i="68" s="1"/>
  <c r="AG521" i="68"/>
  <c r="AI521" i="68" s="1"/>
  <c r="AG522" i="68"/>
  <c r="AI522" i="68" s="1"/>
  <c r="AG523" i="68"/>
  <c r="AI523" i="68" s="1"/>
  <c r="AG524" i="68"/>
  <c r="AI524" i="68" s="1"/>
  <c r="AG525" i="68"/>
  <c r="AI525" i="68" s="1"/>
  <c r="AG526" i="68"/>
  <c r="AI526" i="68" s="1"/>
  <c r="AG527" i="68"/>
  <c r="AI527" i="68" s="1"/>
  <c r="AG528" i="68"/>
  <c r="AI528" i="68" s="1"/>
  <c r="AG529" i="68"/>
  <c r="AI529" i="68" s="1"/>
  <c r="AG530" i="68"/>
  <c r="AI530" i="68" s="1"/>
  <c r="AG531" i="68"/>
  <c r="AI531" i="68" s="1"/>
  <c r="AG532" i="68"/>
  <c r="AI532" i="68" s="1"/>
  <c r="AG533" i="68"/>
  <c r="AI533" i="68" s="1"/>
  <c r="AG534" i="68"/>
  <c r="AI534" i="68" s="1"/>
  <c r="AG535" i="68"/>
  <c r="AI535" i="68" s="1"/>
  <c r="AG536" i="68"/>
  <c r="AI536" i="68" s="1"/>
  <c r="AG537" i="68"/>
  <c r="AI537" i="68" s="1"/>
  <c r="AG538" i="68"/>
  <c r="AI538" i="68" s="1"/>
  <c r="AG539" i="68"/>
  <c r="AI539" i="68" s="1"/>
  <c r="AG540" i="68"/>
  <c r="AI540" i="68" s="1"/>
  <c r="AG541" i="68"/>
  <c r="AI541" i="68" s="1"/>
  <c r="AG542" i="68"/>
  <c r="AI542" i="68" s="1"/>
  <c r="AG543" i="68"/>
  <c r="AI543" i="68" s="1"/>
  <c r="AG544" i="68"/>
  <c r="AI544" i="68" s="1"/>
  <c r="AG545" i="68"/>
  <c r="AI545" i="68" s="1"/>
  <c r="AG546" i="68"/>
  <c r="AI546" i="68" s="1"/>
  <c r="AG547" i="68"/>
  <c r="AI547" i="68" s="1"/>
  <c r="AG548" i="68"/>
  <c r="AI548" i="68" s="1"/>
  <c r="AG549" i="68"/>
  <c r="AI549" i="68" s="1"/>
  <c r="AG550" i="68"/>
  <c r="AI550" i="68" s="1"/>
  <c r="AG551" i="68"/>
  <c r="AI551" i="68" s="1"/>
  <c r="AG552" i="68"/>
  <c r="AI552" i="68" s="1"/>
  <c r="AG553" i="68"/>
  <c r="AI553" i="68" s="1"/>
  <c r="AG554" i="68"/>
  <c r="AI554" i="68" s="1"/>
  <c r="AG555" i="68"/>
  <c r="AI555" i="68" s="1"/>
  <c r="AG556" i="68"/>
  <c r="AI556" i="68" s="1"/>
  <c r="AG557" i="68"/>
  <c r="AI557" i="68" s="1"/>
  <c r="AG558" i="68"/>
  <c r="AI558" i="68" s="1"/>
  <c r="AG559" i="68"/>
  <c r="AI559" i="68" s="1"/>
  <c r="AG560" i="68"/>
  <c r="AI560" i="68" s="1"/>
  <c r="AG561" i="68"/>
  <c r="AI561" i="68" s="1"/>
  <c r="AG562" i="68"/>
  <c r="AI562" i="68" s="1"/>
  <c r="AG563" i="68"/>
  <c r="AI563" i="68" s="1"/>
  <c r="AG564" i="68"/>
  <c r="AI564" i="68" s="1"/>
  <c r="AG565" i="68"/>
  <c r="AI565" i="68" s="1"/>
  <c r="AG566" i="68"/>
  <c r="AI566" i="68" s="1"/>
  <c r="AG567" i="68"/>
  <c r="AI567" i="68" s="1"/>
  <c r="AG568" i="68"/>
  <c r="AI568" i="68" s="1"/>
  <c r="AG569" i="68"/>
  <c r="AI569" i="68" s="1"/>
  <c r="AG570" i="68"/>
  <c r="AI570" i="68" s="1"/>
  <c r="AG571" i="68"/>
  <c r="AI571" i="68" s="1"/>
  <c r="AG572" i="68"/>
  <c r="AI572" i="68" s="1"/>
  <c r="AG573" i="68"/>
  <c r="AI573" i="68" s="1"/>
  <c r="AG574" i="68"/>
  <c r="AI574" i="68" s="1"/>
  <c r="AG575" i="68"/>
  <c r="AI575" i="68" s="1"/>
  <c r="AG576" i="68"/>
  <c r="AI576" i="68" s="1"/>
  <c r="AG577" i="68"/>
  <c r="AI577" i="68" s="1"/>
  <c r="AG578" i="68"/>
  <c r="AI578" i="68" s="1"/>
  <c r="AG579" i="68"/>
  <c r="AI579" i="68" s="1"/>
  <c r="AG580" i="68"/>
  <c r="AI580" i="68" s="1"/>
  <c r="AG581" i="68"/>
  <c r="AI581" i="68" s="1"/>
  <c r="AG582" i="68"/>
  <c r="AI582" i="68" s="1"/>
  <c r="AG583" i="68"/>
  <c r="AI583" i="68" s="1"/>
  <c r="AG584" i="68"/>
  <c r="AI584" i="68" s="1"/>
  <c r="AG585" i="68"/>
  <c r="AI585" i="68" s="1"/>
  <c r="AG586" i="68"/>
  <c r="AI586" i="68" s="1"/>
  <c r="AG587" i="68"/>
  <c r="AI587" i="68" s="1"/>
  <c r="AG588" i="68"/>
  <c r="AI588" i="68" s="1"/>
  <c r="AG589" i="68"/>
  <c r="AI589" i="68" s="1"/>
  <c r="AG590" i="68"/>
  <c r="AI590" i="68" s="1"/>
  <c r="AG591" i="68"/>
  <c r="AI591" i="68" s="1"/>
  <c r="AG592" i="68"/>
  <c r="AI592" i="68" s="1"/>
  <c r="AG593" i="68"/>
  <c r="AI593" i="68" s="1"/>
  <c r="AG594" i="68"/>
  <c r="AI594" i="68" s="1"/>
  <c r="AG595" i="68"/>
  <c r="AI595" i="68" s="1"/>
  <c r="AG596" i="68"/>
  <c r="AI596" i="68" s="1"/>
  <c r="AG597" i="68"/>
  <c r="AI597" i="68" s="1"/>
  <c r="AG598" i="68"/>
  <c r="AI598" i="68" s="1"/>
  <c r="AG599" i="68"/>
  <c r="AI599" i="68" s="1"/>
  <c r="AG600" i="68"/>
  <c r="AI600" i="68" s="1"/>
  <c r="AG601" i="68"/>
  <c r="AI601" i="68" s="1"/>
  <c r="AG602" i="68"/>
  <c r="AI602" i="68" s="1"/>
  <c r="AG603" i="68"/>
  <c r="AI603" i="68" s="1"/>
  <c r="AG604" i="68"/>
  <c r="AI604" i="68" s="1"/>
  <c r="AG605" i="68"/>
  <c r="AI605" i="68" s="1"/>
  <c r="AG606" i="68"/>
  <c r="AI606" i="68" s="1"/>
  <c r="AG607" i="68"/>
  <c r="AI607" i="68" s="1"/>
  <c r="AG608" i="68"/>
  <c r="AI608" i="68" s="1"/>
  <c r="AG609" i="68"/>
  <c r="AI609" i="68" s="1"/>
  <c r="AG610" i="68"/>
  <c r="AI610" i="68" s="1"/>
  <c r="AG611" i="68"/>
  <c r="AI611" i="68" s="1"/>
  <c r="AG612" i="68"/>
  <c r="AI612" i="68" s="1"/>
  <c r="AG613" i="68"/>
  <c r="AI613" i="68" s="1"/>
  <c r="AG614" i="68"/>
  <c r="AI614" i="68" s="1"/>
  <c r="AG615" i="68"/>
  <c r="AI615" i="68" s="1"/>
  <c r="AG616" i="68"/>
  <c r="AI616" i="68" s="1"/>
  <c r="AG617" i="68"/>
  <c r="AI617" i="68" s="1"/>
  <c r="AG618" i="68"/>
  <c r="AI618" i="68" s="1"/>
  <c r="AG619" i="68"/>
  <c r="AI619" i="68" s="1"/>
  <c r="AG620" i="68"/>
  <c r="AI620" i="68" s="1"/>
  <c r="AG621" i="68"/>
  <c r="AI621" i="68" s="1"/>
  <c r="AG622" i="68"/>
  <c r="AI622" i="68" s="1"/>
  <c r="AG623" i="68"/>
  <c r="AI623" i="68" s="1"/>
  <c r="AG624" i="68"/>
  <c r="AI624" i="68" s="1"/>
  <c r="AG625" i="68"/>
  <c r="AI625" i="68" s="1"/>
  <c r="AG626" i="68"/>
  <c r="AI626" i="68" s="1"/>
  <c r="AG627" i="68"/>
  <c r="AI627" i="68" s="1"/>
  <c r="AG628" i="68"/>
  <c r="AI628" i="68" s="1"/>
  <c r="AG629" i="68"/>
  <c r="AI629" i="68" s="1"/>
  <c r="AG630" i="68"/>
  <c r="AI630" i="68" s="1"/>
  <c r="AG631" i="68"/>
  <c r="AI631" i="68" s="1"/>
  <c r="AG632" i="68"/>
  <c r="AI632" i="68" s="1"/>
  <c r="AG633" i="68"/>
  <c r="AI633" i="68" s="1"/>
  <c r="AG634" i="68"/>
  <c r="AI634" i="68" s="1"/>
  <c r="AG635" i="68"/>
  <c r="AI635" i="68" s="1"/>
  <c r="AG636" i="68"/>
  <c r="AI636" i="68" s="1"/>
  <c r="AG637" i="68"/>
  <c r="AI637" i="68" s="1"/>
  <c r="AG638" i="68"/>
  <c r="AI638" i="68" s="1"/>
  <c r="AG639" i="68"/>
  <c r="AI639" i="68" s="1"/>
  <c r="AG640" i="68"/>
  <c r="AI640" i="68" s="1"/>
  <c r="AG641" i="68"/>
  <c r="AI641" i="68" s="1"/>
  <c r="AG642" i="68"/>
  <c r="AI642" i="68" s="1"/>
  <c r="AG643" i="68"/>
  <c r="AI643" i="68" s="1"/>
  <c r="AG644" i="68"/>
  <c r="AI644" i="68" s="1"/>
  <c r="AG645" i="68"/>
  <c r="AI645" i="68" s="1"/>
  <c r="AG646" i="68"/>
  <c r="AI646" i="68" s="1"/>
  <c r="AG647" i="68"/>
  <c r="AI647" i="68" s="1"/>
  <c r="AG648" i="68"/>
  <c r="AI648" i="68" s="1"/>
  <c r="AG649" i="68"/>
  <c r="AI649" i="68" s="1"/>
  <c r="AG650" i="68"/>
  <c r="AI650" i="68" s="1"/>
  <c r="AG651" i="68"/>
  <c r="AI651" i="68" s="1"/>
  <c r="AG652" i="68"/>
  <c r="AI652" i="68" s="1"/>
  <c r="AG653" i="68"/>
  <c r="AI653" i="68" s="1"/>
  <c r="AG654" i="68"/>
  <c r="AI654" i="68" s="1"/>
  <c r="AG655" i="68"/>
  <c r="AI655" i="68" s="1"/>
  <c r="AG656" i="68"/>
  <c r="AI656" i="68" s="1"/>
  <c r="AG657" i="68"/>
  <c r="AI657" i="68" s="1"/>
  <c r="AG658" i="68"/>
  <c r="AI658" i="68" s="1"/>
  <c r="AG659" i="68"/>
  <c r="AI659" i="68" s="1"/>
  <c r="AG660" i="68"/>
  <c r="AI660" i="68" s="1"/>
  <c r="AG661" i="68"/>
  <c r="AI661" i="68" s="1"/>
  <c r="AG662" i="68"/>
  <c r="AI662" i="68" s="1"/>
  <c r="AG663" i="68"/>
  <c r="AI663" i="68" s="1"/>
  <c r="AG664" i="68"/>
  <c r="AI664" i="68" s="1"/>
  <c r="AG665" i="68"/>
  <c r="AI665" i="68" s="1"/>
  <c r="AG666" i="68"/>
  <c r="AI666" i="68" s="1"/>
  <c r="AG667" i="68"/>
  <c r="AI667" i="68" s="1"/>
  <c r="AG668" i="68"/>
  <c r="AI668" i="68" s="1"/>
  <c r="AG669" i="68"/>
  <c r="AI669" i="68" s="1"/>
  <c r="AG670" i="68"/>
  <c r="AI670" i="68" s="1"/>
  <c r="AG671" i="68"/>
  <c r="AI671" i="68" s="1"/>
  <c r="AG672" i="68"/>
  <c r="AI672" i="68" s="1"/>
  <c r="AG673" i="68"/>
  <c r="AI673" i="68" s="1"/>
  <c r="AG674" i="68"/>
  <c r="AI674" i="68" s="1"/>
  <c r="AG675" i="68"/>
  <c r="AI675" i="68" s="1"/>
  <c r="AG676" i="68"/>
  <c r="AI676" i="68" s="1"/>
  <c r="AG677" i="68"/>
  <c r="AI677" i="68" s="1"/>
  <c r="AG678" i="68"/>
  <c r="AI678" i="68" s="1"/>
  <c r="AG679" i="68"/>
  <c r="AI679" i="68" s="1"/>
  <c r="AG680" i="68"/>
  <c r="AI680" i="68" s="1"/>
  <c r="AG681" i="68"/>
  <c r="AI681" i="68" s="1"/>
  <c r="AG682" i="68"/>
  <c r="AI682" i="68" s="1"/>
  <c r="AG683" i="68"/>
  <c r="AI683" i="68" s="1"/>
  <c r="AG684" i="68"/>
  <c r="AI684" i="68" s="1"/>
  <c r="AG685" i="68"/>
  <c r="AI685" i="68" s="1"/>
  <c r="AG686" i="68"/>
  <c r="AI686" i="68" s="1"/>
  <c r="AG687" i="68"/>
  <c r="AI687" i="68" s="1"/>
  <c r="AG688" i="68"/>
  <c r="AI688" i="68" s="1"/>
  <c r="AG689" i="68"/>
  <c r="AI689" i="68" s="1"/>
  <c r="AG690" i="68"/>
  <c r="AI690" i="68" s="1"/>
  <c r="AG691" i="68"/>
  <c r="AI691" i="68" s="1"/>
  <c r="AG692" i="68"/>
  <c r="AI692" i="68" s="1"/>
  <c r="AG693" i="68"/>
  <c r="AI693" i="68" s="1"/>
  <c r="AG694" i="68"/>
  <c r="AI694" i="68" s="1"/>
  <c r="AG695" i="68"/>
  <c r="AI695" i="68" s="1"/>
  <c r="AG696" i="68"/>
  <c r="AI696" i="68" s="1"/>
  <c r="AG697" i="68"/>
  <c r="AI697" i="68" s="1"/>
  <c r="AG698" i="68"/>
  <c r="AI698" i="68" s="1"/>
  <c r="AG699" i="68"/>
  <c r="AI699" i="68" s="1"/>
  <c r="AG700" i="68"/>
  <c r="AI700" i="68" s="1"/>
  <c r="AG701" i="68"/>
  <c r="AI701" i="68" s="1"/>
  <c r="AG702" i="68"/>
  <c r="AI702" i="68" s="1"/>
  <c r="AG703" i="68"/>
  <c r="AI703" i="68" s="1"/>
  <c r="AG704" i="68"/>
  <c r="AI704" i="68" s="1"/>
  <c r="AG705" i="68"/>
  <c r="AI705" i="68" s="1"/>
  <c r="AG706" i="68"/>
  <c r="AI706" i="68" s="1"/>
  <c r="AG707" i="68"/>
  <c r="AI707" i="68" s="1"/>
  <c r="AG708" i="68"/>
  <c r="AI708" i="68" s="1"/>
  <c r="AG709" i="68"/>
  <c r="AI709" i="68" s="1"/>
  <c r="AG710" i="68"/>
  <c r="AI710" i="68" s="1"/>
  <c r="AG711" i="68"/>
  <c r="AI711" i="68" s="1"/>
  <c r="AG712" i="68"/>
  <c r="AI712" i="68" s="1"/>
  <c r="AG713" i="68"/>
  <c r="AI713" i="68" s="1"/>
  <c r="AG714" i="68"/>
  <c r="AI714" i="68" s="1"/>
  <c r="AG715" i="68"/>
  <c r="AI715" i="68" s="1"/>
  <c r="AG716" i="68"/>
  <c r="AI716" i="68" s="1"/>
  <c r="AG717" i="68"/>
  <c r="AI717" i="68" s="1"/>
  <c r="AG718" i="68"/>
  <c r="AI718" i="68" s="1"/>
  <c r="AG719" i="68"/>
  <c r="AI719" i="68" s="1"/>
  <c r="AG720" i="68"/>
  <c r="AI720" i="68" s="1"/>
  <c r="AG721" i="68"/>
  <c r="AI721" i="68" s="1"/>
  <c r="AG722" i="68"/>
  <c r="AI722" i="68" s="1"/>
  <c r="AG723" i="68"/>
  <c r="AI723" i="68" s="1"/>
  <c r="AG724" i="68"/>
  <c r="AI724" i="68" s="1"/>
  <c r="AG725" i="68"/>
  <c r="AI725" i="68" s="1"/>
  <c r="AG726" i="68"/>
  <c r="AI726" i="68" s="1"/>
  <c r="AG727" i="68"/>
  <c r="AI727" i="68" s="1"/>
  <c r="AG728" i="68"/>
  <c r="AI728" i="68" s="1"/>
  <c r="AG729" i="68"/>
  <c r="AI729" i="68" s="1"/>
  <c r="AG730" i="68"/>
  <c r="AI730" i="68" s="1"/>
  <c r="AG731" i="68"/>
  <c r="AI731" i="68" s="1"/>
  <c r="AG732" i="68"/>
  <c r="AI732" i="68" s="1"/>
  <c r="AG733" i="68"/>
  <c r="AI733" i="68" s="1"/>
  <c r="AG734" i="68"/>
  <c r="AI734" i="68" s="1"/>
  <c r="AG735" i="68"/>
  <c r="AI735" i="68" s="1"/>
  <c r="AG736" i="68"/>
  <c r="AI736" i="68" s="1"/>
  <c r="AG737" i="68"/>
  <c r="AI737" i="68" s="1"/>
  <c r="AG738" i="68"/>
  <c r="AI738" i="68" s="1"/>
  <c r="AG739" i="68"/>
  <c r="AI739" i="68" s="1"/>
  <c r="AG740" i="68"/>
  <c r="AI740" i="68" s="1"/>
  <c r="AG741" i="68"/>
  <c r="AI741" i="68" s="1"/>
  <c r="AG742" i="68"/>
  <c r="AI742" i="68" s="1"/>
  <c r="AG743" i="68"/>
  <c r="AI743" i="68" s="1"/>
  <c r="AG744" i="68"/>
  <c r="AI744" i="68" s="1"/>
  <c r="AG745" i="68"/>
  <c r="AI745" i="68" s="1"/>
  <c r="AG746" i="68"/>
  <c r="AI746" i="68" s="1"/>
  <c r="AG747" i="68"/>
  <c r="AI747" i="68" s="1"/>
  <c r="AG748" i="68"/>
  <c r="AI748" i="68" s="1"/>
  <c r="AG749" i="68"/>
  <c r="AI749" i="68" s="1"/>
  <c r="AG750" i="68"/>
  <c r="AI750" i="68" s="1"/>
  <c r="AG751" i="68"/>
  <c r="AI751" i="68" s="1"/>
  <c r="AG752" i="68"/>
  <c r="AI752" i="68" s="1"/>
  <c r="AG753" i="68"/>
  <c r="AI753" i="68" s="1"/>
  <c r="AG754" i="68"/>
  <c r="AI754" i="68" s="1"/>
  <c r="AG755" i="68"/>
  <c r="AI755" i="68" s="1"/>
  <c r="AG756" i="68"/>
  <c r="AI756" i="68" s="1"/>
  <c r="AG757" i="68"/>
  <c r="AI757" i="68" s="1"/>
  <c r="AG758" i="68"/>
  <c r="AI758" i="68" s="1"/>
  <c r="AG759" i="68"/>
  <c r="AI759" i="68" s="1"/>
  <c r="AG760" i="68"/>
  <c r="AI760" i="68" s="1"/>
  <c r="AG761" i="68"/>
  <c r="AI761" i="68" s="1"/>
  <c r="AG762" i="68"/>
  <c r="AI762" i="68" s="1"/>
  <c r="AG763" i="68"/>
  <c r="AI763" i="68" s="1"/>
  <c r="AG764" i="68"/>
  <c r="AI764" i="68" s="1"/>
  <c r="AG765" i="68"/>
  <c r="AI765" i="68" s="1"/>
  <c r="AG766" i="68"/>
  <c r="AI766" i="68" s="1"/>
  <c r="AG767" i="68"/>
  <c r="AI767" i="68" s="1"/>
  <c r="AG768" i="68"/>
  <c r="AI768" i="68" s="1"/>
  <c r="AG769" i="68"/>
  <c r="AI769" i="68" s="1"/>
  <c r="AG770" i="68"/>
  <c r="AI770" i="68" s="1"/>
  <c r="AG771" i="68"/>
  <c r="AI771" i="68" s="1"/>
  <c r="AG772" i="68"/>
  <c r="AI772" i="68" s="1"/>
  <c r="AG773" i="68"/>
  <c r="AI773" i="68" s="1"/>
  <c r="AG774" i="68"/>
  <c r="AI774" i="68" s="1"/>
  <c r="AG775" i="68"/>
  <c r="AI775" i="68" s="1"/>
  <c r="AG776" i="68"/>
  <c r="AI776" i="68" s="1"/>
  <c r="AG777" i="68"/>
  <c r="AI777" i="68" s="1"/>
  <c r="AG778" i="68"/>
  <c r="AI778" i="68" s="1"/>
  <c r="AG779" i="68"/>
  <c r="AI779" i="68" s="1"/>
  <c r="AG780" i="68"/>
  <c r="AI780" i="68" s="1"/>
  <c r="AG781" i="68"/>
  <c r="AI781" i="68" s="1"/>
  <c r="AG782" i="68"/>
  <c r="AI782" i="68" s="1"/>
  <c r="AG783" i="68"/>
  <c r="AI783" i="68" s="1"/>
  <c r="AG784" i="68"/>
  <c r="AI784" i="68" s="1"/>
  <c r="AG785" i="68"/>
  <c r="AI785" i="68" s="1"/>
  <c r="AG786" i="68"/>
  <c r="AI786" i="68" s="1"/>
  <c r="AG787" i="68"/>
  <c r="AI787" i="68" s="1"/>
  <c r="AG788" i="68"/>
  <c r="AI788" i="68" s="1"/>
  <c r="AG789" i="68"/>
  <c r="AI789" i="68" s="1"/>
  <c r="AG790" i="68"/>
  <c r="AI790" i="68" s="1"/>
  <c r="AG791" i="68"/>
  <c r="AI791" i="68" s="1"/>
  <c r="AG792" i="68"/>
  <c r="AI792" i="68" s="1"/>
  <c r="AG793" i="68"/>
  <c r="AI793" i="68" s="1"/>
  <c r="AG794" i="68"/>
  <c r="AI794" i="68" s="1"/>
  <c r="AG795" i="68"/>
  <c r="AI795" i="68" s="1"/>
  <c r="AG796" i="68"/>
  <c r="AI796" i="68" s="1"/>
  <c r="AG797" i="68"/>
  <c r="AI797" i="68" s="1"/>
  <c r="AG798" i="68"/>
  <c r="AI798" i="68" s="1"/>
  <c r="AG799" i="68"/>
  <c r="AI799" i="68" s="1"/>
  <c r="AG800" i="68"/>
  <c r="AI800" i="68" s="1"/>
  <c r="AG801" i="68"/>
  <c r="AI801" i="68" s="1"/>
  <c r="AG802" i="68"/>
  <c r="AI802" i="68" s="1"/>
  <c r="AG803" i="68"/>
  <c r="AI803" i="68" s="1"/>
  <c r="AG804" i="68"/>
  <c r="AI804" i="68" s="1"/>
  <c r="AG805" i="68"/>
  <c r="AI805" i="68" s="1"/>
  <c r="AG806" i="68"/>
  <c r="AI806" i="68" s="1"/>
  <c r="AG807" i="68"/>
  <c r="AI807" i="68" s="1"/>
  <c r="AG808" i="68"/>
  <c r="AI808" i="68" s="1"/>
  <c r="AG809" i="68"/>
  <c r="AI809" i="68" s="1"/>
  <c r="AG810" i="68"/>
  <c r="AI810" i="68" s="1"/>
  <c r="AG811" i="68"/>
  <c r="AI811" i="68" s="1"/>
  <c r="AG812" i="68"/>
  <c r="AI812" i="68" s="1"/>
  <c r="AG813" i="68"/>
  <c r="AI813" i="68" s="1"/>
  <c r="AG814" i="68"/>
  <c r="AI814" i="68" s="1"/>
  <c r="AG815" i="68"/>
  <c r="AI815" i="68" s="1"/>
  <c r="AG816" i="68"/>
  <c r="AI816" i="68" s="1"/>
  <c r="AG817" i="68"/>
  <c r="AI817" i="68" s="1"/>
  <c r="AG818" i="68"/>
  <c r="AI818" i="68" s="1"/>
  <c r="AG819" i="68"/>
  <c r="AI819" i="68" s="1"/>
  <c r="AG820" i="68"/>
  <c r="AI820" i="68" s="1"/>
  <c r="AG821" i="68"/>
  <c r="AI821" i="68" s="1"/>
  <c r="AG822" i="68"/>
  <c r="AI822" i="68" s="1"/>
  <c r="AG823" i="68"/>
  <c r="AI823" i="68" s="1"/>
  <c r="AG824" i="68"/>
  <c r="AI824" i="68" s="1"/>
  <c r="AG825" i="68"/>
  <c r="AI825" i="68" s="1"/>
  <c r="AG826" i="68"/>
  <c r="AI826" i="68" s="1"/>
  <c r="AG827" i="68"/>
  <c r="AI827" i="68" s="1"/>
  <c r="AG828" i="68"/>
  <c r="AI828" i="68" s="1"/>
  <c r="AG829" i="68"/>
  <c r="AI829" i="68" s="1"/>
  <c r="AG830" i="68"/>
  <c r="AI830" i="68" s="1"/>
  <c r="AG831" i="68"/>
  <c r="AI831" i="68" s="1"/>
  <c r="AG832" i="68"/>
  <c r="AI832" i="68" s="1"/>
  <c r="AG833" i="68"/>
  <c r="AI833" i="68" s="1"/>
  <c r="AG834" i="68"/>
  <c r="AI834" i="68" s="1"/>
  <c r="AG835" i="68"/>
  <c r="AI835" i="68" s="1"/>
  <c r="AG836" i="68"/>
  <c r="AI836" i="68" s="1"/>
  <c r="AG837" i="68"/>
  <c r="AI837" i="68" s="1"/>
  <c r="AG838" i="68"/>
  <c r="AI838" i="68" s="1"/>
  <c r="AG839" i="68"/>
  <c r="AI839" i="68" s="1"/>
  <c r="AG840" i="68"/>
  <c r="AI840" i="68" s="1"/>
  <c r="AG841" i="68"/>
  <c r="AI841" i="68" s="1"/>
  <c r="AG842" i="68"/>
  <c r="AI842" i="68" s="1"/>
  <c r="AG843" i="68"/>
  <c r="AI843" i="68" s="1"/>
  <c r="AG844" i="68"/>
  <c r="AI844" i="68" s="1"/>
  <c r="AG845" i="68"/>
  <c r="AI845" i="68" s="1"/>
  <c r="AG846" i="68"/>
  <c r="AI846" i="68" s="1"/>
  <c r="AG847" i="68"/>
  <c r="AI847" i="68" s="1"/>
  <c r="AG848" i="68"/>
  <c r="AI848" i="68" s="1"/>
  <c r="AG849" i="68"/>
  <c r="AI849" i="68" s="1"/>
  <c r="AG850" i="68"/>
  <c r="AI850" i="68" s="1"/>
  <c r="AG851" i="68"/>
  <c r="AI851" i="68" s="1"/>
  <c r="AG852" i="68"/>
  <c r="AI852" i="68" s="1"/>
  <c r="AG853" i="68"/>
  <c r="AI853" i="68" s="1"/>
  <c r="AG854" i="68"/>
  <c r="AI854" i="68" s="1"/>
  <c r="AG855" i="68"/>
  <c r="AI855" i="68" s="1"/>
  <c r="AG856" i="68"/>
  <c r="AI856" i="68" s="1"/>
  <c r="AG857" i="68"/>
  <c r="AI857" i="68" s="1"/>
  <c r="AG858" i="68"/>
  <c r="AI858" i="68" s="1"/>
  <c r="AG859" i="68"/>
  <c r="AI859" i="68" s="1"/>
  <c r="AG860" i="68"/>
  <c r="AI860" i="68" s="1"/>
  <c r="AG861" i="68"/>
  <c r="AI861" i="68" s="1"/>
  <c r="AG862" i="68"/>
  <c r="AI862" i="68" s="1"/>
  <c r="AG863" i="68"/>
  <c r="AI863" i="68" s="1"/>
  <c r="AG864" i="68"/>
  <c r="AI864" i="68" s="1"/>
  <c r="AG865" i="68"/>
  <c r="AI865" i="68" s="1"/>
  <c r="AG866" i="68"/>
  <c r="AI866" i="68" s="1"/>
  <c r="AG867" i="68"/>
  <c r="AI867" i="68" s="1"/>
  <c r="AG868" i="68"/>
  <c r="AI868" i="68" s="1"/>
  <c r="AG869" i="68"/>
  <c r="AI869" i="68" s="1"/>
  <c r="AG870" i="68"/>
  <c r="AI870" i="68" s="1"/>
  <c r="AG871" i="68"/>
  <c r="AI871" i="68" s="1"/>
  <c r="AG872" i="68"/>
  <c r="AI872" i="68" s="1"/>
  <c r="AG873" i="68"/>
  <c r="AI873" i="68" s="1"/>
  <c r="AG874" i="68"/>
  <c r="AI874" i="68" s="1"/>
  <c r="AG875" i="68"/>
  <c r="AI875" i="68" s="1"/>
  <c r="AG876" i="68"/>
  <c r="AI876" i="68" s="1"/>
  <c r="AG877" i="68"/>
  <c r="AI877" i="68" s="1"/>
  <c r="AG878" i="68"/>
  <c r="AI878" i="68" s="1"/>
  <c r="AG879" i="68"/>
  <c r="AI879" i="68" s="1"/>
  <c r="AG880" i="68"/>
  <c r="AI880" i="68" s="1"/>
  <c r="AG881" i="68"/>
  <c r="AI881" i="68" s="1"/>
  <c r="AG882" i="68"/>
  <c r="AI882" i="68" s="1"/>
  <c r="AG883" i="68"/>
  <c r="AI883" i="68" s="1"/>
  <c r="AG884" i="68"/>
  <c r="AI884" i="68" s="1"/>
  <c r="AG885" i="68"/>
  <c r="AI885" i="68" s="1"/>
  <c r="AG886" i="68"/>
  <c r="AI886" i="68" s="1"/>
  <c r="AG887" i="68"/>
  <c r="AI887" i="68" s="1"/>
  <c r="AG888" i="68"/>
  <c r="AI888" i="68" s="1"/>
  <c r="AG889" i="68"/>
  <c r="AI889" i="68" s="1"/>
  <c r="AG890" i="68"/>
  <c r="AI890" i="68" s="1"/>
  <c r="AG891" i="68"/>
  <c r="AI891" i="68" s="1"/>
  <c r="AG892" i="68"/>
  <c r="AI892" i="68" s="1"/>
  <c r="AG893" i="68"/>
  <c r="AI893" i="68" s="1"/>
  <c r="AG894" i="68"/>
  <c r="AI894" i="68" s="1"/>
  <c r="AG895" i="68"/>
  <c r="AI895" i="68" s="1"/>
  <c r="AG896" i="68"/>
  <c r="AI896" i="68" s="1"/>
  <c r="AG897" i="68"/>
  <c r="AI897" i="68" s="1"/>
  <c r="AG898" i="68"/>
  <c r="AI898" i="68" s="1"/>
  <c r="AG899" i="68"/>
  <c r="AI899" i="68" s="1"/>
  <c r="AG900" i="68"/>
  <c r="AI900" i="68" s="1"/>
  <c r="AG901" i="68"/>
  <c r="AI901" i="68" s="1"/>
  <c r="AG902" i="68"/>
  <c r="AI902" i="68" s="1"/>
  <c r="AG903" i="68"/>
  <c r="AI903" i="68" s="1"/>
  <c r="AG904" i="68"/>
  <c r="AI904" i="68" s="1"/>
  <c r="AG905" i="68"/>
  <c r="AI905" i="68" s="1"/>
  <c r="AG906" i="68"/>
  <c r="AI906" i="68" s="1"/>
  <c r="AG907" i="68"/>
  <c r="AI907" i="68" s="1"/>
  <c r="AG908" i="68"/>
  <c r="AI908" i="68" s="1"/>
  <c r="AG909" i="68"/>
  <c r="AI909" i="68" s="1"/>
  <c r="AG910" i="68"/>
  <c r="AI910" i="68" s="1"/>
  <c r="AG5" i="68"/>
  <c r="AI5" i="68" s="1"/>
  <c r="AG4" i="68"/>
  <c r="AI4" i="68" s="1"/>
  <c r="AF4" i="68"/>
  <c r="AF5" i="68"/>
  <c r="AF6" i="68"/>
  <c r="AF7" i="68"/>
  <c r="AF8" i="68"/>
  <c r="AF9" i="68"/>
  <c r="AF10" i="68"/>
  <c r="AF11" i="68"/>
  <c r="AF12" i="68"/>
  <c r="AF13" i="68"/>
  <c r="AF14" i="68"/>
  <c r="AF15" i="68"/>
  <c r="AF16" i="68"/>
  <c r="AF17" i="68"/>
  <c r="AF18" i="68"/>
  <c r="AF19" i="68"/>
  <c r="AF20" i="68"/>
  <c r="AF21" i="68"/>
  <c r="AF22" i="68"/>
  <c r="AF23" i="68"/>
  <c r="AF24" i="68"/>
  <c r="AF25" i="68"/>
  <c r="AF26" i="68"/>
  <c r="AF27" i="68"/>
  <c r="AF28" i="68"/>
  <c r="AF29" i="68"/>
  <c r="AF30" i="68"/>
  <c r="AF31" i="68"/>
  <c r="AF32" i="68"/>
  <c r="AF33" i="68"/>
  <c r="AF34" i="68"/>
  <c r="AF37" i="68"/>
  <c r="AF38" i="68"/>
  <c r="AF39" i="68"/>
  <c r="AF40" i="68"/>
  <c r="AF63" i="68"/>
  <c r="AF64" i="68"/>
  <c r="AF65" i="68"/>
  <c r="AF66" i="68"/>
  <c r="AF67" i="68"/>
  <c r="AF68" i="68"/>
  <c r="AF69" i="68"/>
  <c r="AF70" i="68"/>
  <c r="AF71" i="68"/>
  <c r="AF72" i="68"/>
  <c r="AF73" i="68"/>
  <c r="AF74" i="68"/>
  <c r="AF75" i="68"/>
  <c r="AF76" i="68"/>
  <c r="AF77" i="68"/>
  <c r="AF78" i="68"/>
  <c r="AF79" i="68"/>
  <c r="AF80" i="68"/>
  <c r="AF81" i="68"/>
  <c r="AF82" i="68"/>
  <c r="AF83" i="68"/>
  <c r="AF84" i="68"/>
  <c r="AF85" i="68"/>
  <c r="AF86" i="68"/>
  <c r="AF87" i="68"/>
  <c r="AF88" i="68"/>
  <c r="AF89" i="68"/>
  <c r="AF90" i="68"/>
  <c r="AF91" i="68"/>
  <c r="AF92" i="68"/>
  <c r="AF93" i="68"/>
  <c r="AF94" i="68"/>
  <c r="AF95" i="68"/>
  <c r="AF96" i="68"/>
  <c r="AF97" i="68"/>
  <c r="AF98" i="68"/>
  <c r="AF99" i="68"/>
  <c r="AF100" i="68"/>
  <c r="AF101" i="68"/>
  <c r="AF102" i="68"/>
  <c r="AF103" i="68"/>
  <c r="AF104" i="68"/>
  <c r="AF105" i="68"/>
  <c r="AF106" i="68"/>
  <c r="AF107" i="68"/>
  <c r="AF108" i="68"/>
  <c r="AF109" i="68"/>
  <c r="AF110" i="68"/>
  <c r="AF111" i="68"/>
  <c r="AF112" i="68"/>
  <c r="AF113" i="68"/>
  <c r="AF114" i="68"/>
  <c r="AF115" i="68"/>
  <c r="AF116" i="68"/>
  <c r="AF117" i="68"/>
  <c r="AF118" i="68"/>
  <c r="AF119" i="68"/>
  <c r="AF120" i="68"/>
  <c r="AF121" i="68"/>
  <c r="AF122" i="68"/>
  <c r="AF123" i="68"/>
  <c r="AF124" i="68"/>
  <c r="AF125" i="68"/>
  <c r="AF126" i="68"/>
  <c r="AF127" i="68"/>
  <c r="AF128" i="68"/>
  <c r="AF129" i="68"/>
  <c r="AF130" i="68"/>
  <c r="AF131" i="68"/>
  <c r="AF132" i="68"/>
  <c r="AF133" i="68"/>
  <c r="AF134" i="68"/>
  <c r="AF135" i="68"/>
  <c r="AF136" i="68"/>
  <c r="AF137" i="68"/>
  <c r="AF138" i="68"/>
  <c r="AF139" i="68"/>
  <c r="AF140" i="68"/>
  <c r="AF141" i="68"/>
  <c r="AF142" i="68"/>
  <c r="AF143" i="68"/>
  <c r="AF144" i="68"/>
  <c r="AF145" i="68"/>
  <c r="AF146" i="68"/>
  <c r="AF147" i="68"/>
  <c r="AF148" i="68"/>
  <c r="AF149" i="68"/>
  <c r="AF150" i="68"/>
  <c r="AF151" i="68"/>
  <c r="AF152" i="68"/>
  <c r="AF153" i="68"/>
  <c r="AF154" i="68"/>
  <c r="AF155" i="68"/>
  <c r="AF156" i="68"/>
  <c r="AF157" i="68"/>
  <c r="AF158" i="68"/>
  <c r="AF159" i="68"/>
  <c r="AF160" i="68"/>
  <c r="AF161" i="68"/>
  <c r="AF162" i="68"/>
  <c r="AF163" i="68"/>
  <c r="AF164" i="68"/>
  <c r="AF165" i="68"/>
  <c r="AF166" i="68"/>
  <c r="AF167" i="68"/>
  <c r="AF168" i="68"/>
  <c r="AF169" i="68"/>
  <c r="AF170" i="68"/>
  <c r="AF171" i="68"/>
  <c r="AF172" i="68"/>
  <c r="AF173" i="68"/>
  <c r="AF174" i="68"/>
  <c r="AF175" i="68"/>
  <c r="AF176" i="68"/>
  <c r="AF177" i="68"/>
  <c r="AF178" i="68"/>
  <c r="AF179" i="68"/>
  <c r="AF180" i="68"/>
  <c r="AF181" i="68"/>
  <c r="AF182" i="68"/>
  <c r="AF183" i="68"/>
  <c r="AF184" i="68"/>
  <c r="AF185" i="68"/>
  <c r="AF186" i="68"/>
  <c r="AF187" i="68"/>
  <c r="AF188" i="68"/>
  <c r="AF189" i="68"/>
  <c r="AF190" i="68"/>
  <c r="AF191" i="68"/>
  <c r="AF192" i="68"/>
  <c r="AF193" i="68"/>
  <c r="AF194" i="68"/>
  <c r="AF195" i="68"/>
  <c r="AF196" i="68"/>
  <c r="AF197" i="68"/>
  <c r="AF198" i="68"/>
  <c r="AF199" i="68"/>
  <c r="AF200" i="68"/>
  <c r="AF201" i="68"/>
  <c r="AF202" i="68"/>
  <c r="AF203" i="68"/>
  <c r="AF204" i="68"/>
  <c r="AF205" i="68"/>
  <c r="AF206" i="68"/>
  <c r="AF207" i="68"/>
  <c r="AF208" i="68"/>
  <c r="AF209" i="68"/>
  <c r="AF210" i="68"/>
  <c r="AF211" i="68"/>
  <c r="AF212" i="68"/>
  <c r="AF213" i="68"/>
  <c r="AF214" i="68"/>
  <c r="AF215" i="68"/>
  <c r="AF216" i="68"/>
  <c r="AF217" i="68"/>
  <c r="AF218" i="68"/>
  <c r="AF219" i="68"/>
  <c r="AF220" i="68"/>
  <c r="AF221" i="68"/>
  <c r="AF222" i="68"/>
  <c r="AF223" i="68"/>
  <c r="AF224" i="68"/>
  <c r="AF225" i="68"/>
  <c r="AF226" i="68"/>
  <c r="AF227" i="68"/>
  <c r="AF228" i="68"/>
  <c r="AF229" i="68"/>
  <c r="AF230" i="68"/>
  <c r="AF231" i="68"/>
  <c r="AF232" i="68"/>
  <c r="AF233" i="68"/>
  <c r="AF234" i="68"/>
  <c r="AF235" i="68"/>
  <c r="AF236" i="68"/>
  <c r="AF237" i="68"/>
  <c r="AF238" i="68"/>
  <c r="AF239" i="68"/>
  <c r="AF240" i="68"/>
  <c r="AF241" i="68"/>
  <c r="AF242" i="68"/>
  <c r="AF243" i="68"/>
  <c r="AF244" i="68"/>
  <c r="AF245" i="68"/>
  <c r="AF246" i="68"/>
  <c r="AF247" i="68"/>
  <c r="AF248" i="68"/>
  <c r="AF249" i="68"/>
  <c r="AF250" i="68"/>
  <c r="AF251" i="68"/>
  <c r="AF252" i="68"/>
  <c r="AF253" i="68"/>
  <c r="AF254" i="68"/>
  <c r="AF255" i="68"/>
  <c r="AF256" i="68"/>
  <c r="AF257" i="68"/>
  <c r="AF258" i="68"/>
  <c r="AF259" i="68"/>
  <c r="AF260" i="68"/>
  <c r="AF261" i="68"/>
  <c r="AF262" i="68"/>
  <c r="AF263" i="68"/>
  <c r="AF264" i="68"/>
  <c r="AF265" i="68"/>
  <c r="AF266" i="68"/>
  <c r="AF267" i="68"/>
  <c r="AF268" i="68"/>
  <c r="AF269" i="68"/>
  <c r="AF270" i="68"/>
  <c r="AF271" i="68"/>
  <c r="AF272" i="68"/>
  <c r="AF273" i="68"/>
  <c r="AF274" i="68"/>
  <c r="AF275" i="68"/>
  <c r="AF276" i="68"/>
  <c r="AF277" i="68"/>
  <c r="AF278" i="68"/>
  <c r="AF279" i="68"/>
  <c r="AF280" i="68"/>
  <c r="AF281" i="68"/>
  <c r="AF282" i="68"/>
  <c r="AF283" i="68"/>
  <c r="AF284" i="68"/>
  <c r="AF285" i="68"/>
  <c r="AF286" i="68"/>
  <c r="AF287" i="68"/>
  <c r="AF288" i="68"/>
  <c r="AF289" i="68"/>
  <c r="AF290" i="68"/>
  <c r="AF291" i="68"/>
  <c r="AF292" i="68"/>
  <c r="AF293" i="68"/>
  <c r="AF294" i="68"/>
  <c r="AF295" i="68"/>
  <c r="AF296" i="68"/>
  <c r="AF297" i="68"/>
  <c r="AF298" i="68"/>
  <c r="AF299" i="68"/>
  <c r="AF300" i="68"/>
  <c r="AF301" i="68"/>
  <c r="AF302" i="68"/>
  <c r="AF303" i="68"/>
  <c r="AF304" i="68"/>
  <c r="AF305" i="68"/>
  <c r="AF306" i="68"/>
  <c r="AF307" i="68"/>
  <c r="AF308" i="68"/>
  <c r="AF309" i="68"/>
  <c r="AF310" i="68"/>
  <c r="AF311" i="68"/>
  <c r="AF312" i="68"/>
  <c r="AF313" i="68"/>
  <c r="AF314" i="68"/>
  <c r="AF315" i="68"/>
  <c r="AF316" i="68"/>
  <c r="AF317" i="68"/>
  <c r="AF318" i="68"/>
  <c r="AF319" i="68"/>
  <c r="AF320" i="68"/>
  <c r="AF321" i="68"/>
  <c r="AF322" i="68"/>
  <c r="AF323" i="68"/>
  <c r="AF324" i="68"/>
  <c r="AF325" i="68"/>
  <c r="AF326" i="68"/>
  <c r="AF327" i="68"/>
  <c r="AF328" i="68"/>
  <c r="AF329" i="68"/>
  <c r="AF330" i="68"/>
  <c r="AF331" i="68"/>
  <c r="AF332" i="68"/>
  <c r="AF333" i="68"/>
  <c r="AF334" i="68"/>
  <c r="AF335" i="68"/>
  <c r="AF336" i="68"/>
  <c r="AF337" i="68"/>
  <c r="AF338" i="68"/>
  <c r="AF339" i="68"/>
  <c r="AF340" i="68"/>
  <c r="AF341" i="68"/>
  <c r="AF342" i="68"/>
  <c r="AF343" i="68"/>
  <c r="AF344" i="68"/>
  <c r="AF345" i="68"/>
  <c r="AF346" i="68"/>
  <c r="AF347" i="68"/>
  <c r="AF348" i="68"/>
  <c r="AF349" i="68"/>
  <c r="AF350" i="68"/>
  <c r="AF351" i="68"/>
  <c r="AF352" i="68"/>
  <c r="AF353" i="68"/>
  <c r="AF354" i="68"/>
  <c r="AF355" i="68"/>
  <c r="AF356" i="68"/>
  <c r="AF357" i="68"/>
  <c r="AF358" i="68"/>
  <c r="AF359" i="68"/>
  <c r="AF360" i="68"/>
  <c r="AF361" i="68"/>
  <c r="AF362" i="68"/>
  <c r="AF363" i="68"/>
  <c r="AF364" i="68"/>
  <c r="AF365" i="68"/>
  <c r="AF366" i="68"/>
  <c r="AF367" i="68"/>
  <c r="AF368" i="68"/>
  <c r="AF369" i="68"/>
  <c r="AF370" i="68"/>
  <c r="AF371" i="68"/>
  <c r="AF372" i="68"/>
  <c r="AF373" i="68"/>
  <c r="AF374" i="68"/>
  <c r="AF375" i="68"/>
  <c r="AF376" i="68"/>
  <c r="AF377" i="68"/>
  <c r="AF378" i="68"/>
  <c r="AF379" i="68"/>
  <c r="AF380" i="68"/>
  <c r="AF381" i="68"/>
  <c r="AF382" i="68"/>
  <c r="AF383" i="68"/>
  <c r="AF384" i="68"/>
  <c r="AF385" i="68"/>
  <c r="AF386" i="68"/>
  <c r="AF387" i="68"/>
  <c r="AF388" i="68"/>
  <c r="AF389" i="68"/>
  <c r="AF390" i="68"/>
  <c r="AF391" i="68"/>
  <c r="AF392" i="68"/>
  <c r="AF393" i="68"/>
  <c r="AF394" i="68"/>
  <c r="AF395" i="68"/>
  <c r="AF396" i="68"/>
  <c r="AF397" i="68"/>
  <c r="AF398" i="68"/>
  <c r="AF399" i="68"/>
  <c r="AF400" i="68"/>
  <c r="AF401" i="68"/>
  <c r="AF402" i="68"/>
  <c r="AF403" i="68"/>
  <c r="AF404" i="68"/>
  <c r="AF405" i="68"/>
  <c r="AF406" i="68"/>
  <c r="AF407" i="68"/>
  <c r="AF408" i="68"/>
  <c r="AF409" i="68"/>
  <c r="AF410" i="68"/>
  <c r="AF411" i="68"/>
  <c r="AF412" i="68"/>
  <c r="AF413" i="68"/>
  <c r="AF414" i="68"/>
  <c r="AF415" i="68"/>
  <c r="AF416" i="68"/>
  <c r="AF417" i="68"/>
  <c r="AF418" i="68"/>
  <c r="AF419" i="68"/>
  <c r="AF420" i="68"/>
  <c r="AF421" i="68"/>
  <c r="AF422" i="68"/>
  <c r="AF423" i="68"/>
  <c r="AF424" i="68"/>
  <c r="AF425" i="68"/>
  <c r="AF426" i="68"/>
  <c r="AF427" i="68"/>
  <c r="AF428" i="68"/>
  <c r="AF429" i="68"/>
  <c r="AF430" i="68"/>
  <c r="AF431" i="68"/>
  <c r="AF432" i="68"/>
  <c r="AF433" i="68"/>
  <c r="AF434" i="68"/>
  <c r="AF435" i="68"/>
  <c r="AF436" i="68"/>
  <c r="AF437" i="68"/>
  <c r="AF438" i="68"/>
  <c r="AF439" i="68"/>
  <c r="AF440" i="68"/>
  <c r="AF441" i="68"/>
  <c r="AF442" i="68"/>
  <c r="AF443" i="68"/>
  <c r="AF444" i="68"/>
  <c r="AF445" i="68"/>
  <c r="AF446" i="68"/>
  <c r="AF447" i="68"/>
  <c r="AF448" i="68"/>
  <c r="AF449" i="68"/>
  <c r="AF450" i="68"/>
  <c r="AF451" i="68"/>
  <c r="AF452" i="68"/>
  <c r="AF453" i="68"/>
  <c r="AF454" i="68"/>
  <c r="AF455" i="68"/>
  <c r="AF456" i="68"/>
  <c r="AF457" i="68"/>
  <c r="AF458" i="68"/>
  <c r="AF459" i="68"/>
  <c r="AF460" i="68"/>
  <c r="AF461" i="68"/>
  <c r="AF462" i="68"/>
  <c r="AF463" i="68"/>
  <c r="AF464" i="68"/>
  <c r="AF465" i="68"/>
  <c r="AF466" i="68"/>
  <c r="AF467" i="68"/>
  <c r="AF468" i="68"/>
  <c r="AF469" i="68"/>
  <c r="AF470" i="68"/>
  <c r="AF471" i="68"/>
  <c r="AF472" i="68"/>
  <c r="AF473" i="68"/>
  <c r="AF474" i="68"/>
  <c r="AF475" i="68"/>
  <c r="AF476" i="68"/>
  <c r="AF477" i="68"/>
  <c r="AF478" i="68"/>
  <c r="AF479" i="68"/>
  <c r="AF480" i="68"/>
  <c r="AF481" i="68"/>
  <c r="AF482" i="68"/>
  <c r="AF483" i="68"/>
  <c r="AF484" i="68"/>
  <c r="AF485" i="68"/>
  <c r="AF486" i="68"/>
  <c r="AF487" i="68"/>
  <c r="AF488" i="68"/>
  <c r="AF489" i="68"/>
  <c r="AF490" i="68"/>
  <c r="AF491" i="68"/>
  <c r="AF492" i="68"/>
  <c r="AF493" i="68"/>
  <c r="AF494" i="68"/>
  <c r="AF495" i="68"/>
  <c r="AF496" i="68"/>
  <c r="AF497" i="68"/>
  <c r="AF498" i="68"/>
  <c r="AF499" i="68"/>
  <c r="AF500" i="68"/>
  <c r="AF501" i="68"/>
  <c r="AF502" i="68"/>
  <c r="AF503" i="68"/>
  <c r="AF504" i="68"/>
  <c r="AF505" i="68"/>
  <c r="AF506" i="68"/>
  <c r="AF507" i="68"/>
  <c r="AF508" i="68"/>
  <c r="AF509" i="68"/>
  <c r="AF510" i="68"/>
  <c r="AF511" i="68"/>
  <c r="AF512" i="68"/>
  <c r="AF513" i="68"/>
  <c r="AF514" i="68"/>
  <c r="AF515" i="68"/>
  <c r="AF516" i="68"/>
  <c r="AF517" i="68"/>
  <c r="AF518" i="68"/>
  <c r="AF519" i="68"/>
  <c r="AF520" i="68"/>
  <c r="AF521" i="68"/>
  <c r="AF522" i="68"/>
  <c r="AF523" i="68"/>
  <c r="AF524" i="68"/>
  <c r="AF525" i="68"/>
  <c r="AF526" i="68"/>
  <c r="AF527" i="68"/>
  <c r="AF528" i="68"/>
  <c r="AF529" i="68"/>
  <c r="AF530" i="68"/>
  <c r="AF531" i="68"/>
  <c r="AF532" i="68"/>
  <c r="AF533" i="68"/>
  <c r="AF534" i="68"/>
  <c r="AF535" i="68"/>
  <c r="AF536" i="68"/>
  <c r="AF537" i="68"/>
  <c r="AF538" i="68"/>
  <c r="AF539" i="68"/>
  <c r="AF540" i="68"/>
  <c r="AF541" i="68"/>
  <c r="AF542" i="68"/>
  <c r="AF543" i="68"/>
  <c r="AF544" i="68"/>
  <c r="AF545" i="68"/>
  <c r="AF546" i="68"/>
  <c r="AF547" i="68"/>
  <c r="AF548" i="68"/>
  <c r="AF549" i="68"/>
  <c r="AF550" i="68"/>
  <c r="AF551" i="68"/>
  <c r="AF552" i="68"/>
  <c r="AF553" i="68"/>
  <c r="AF554" i="68"/>
  <c r="AF555" i="68"/>
  <c r="AF556" i="68"/>
  <c r="AF557" i="68"/>
  <c r="AF558" i="68"/>
  <c r="AF559" i="68"/>
  <c r="AF560" i="68"/>
  <c r="AF561" i="68"/>
  <c r="AF562" i="68"/>
  <c r="AF563" i="68"/>
  <c r="AF564" i="68"/>
  <c r="AF565" i="68"/>
  <c r="AF566" i="68"/>
  <c r="AF567" i="68"/>
  <c r="AF568" i="68"/>
  <c r="AF569" i="68"/>
  <c r="AF570" i="68"/>
  <c r="AF571" i="68"/>
  <c r="AF572" i="68"/>
  <c r="AF573" i="68"/>
  <c r="AF574" i="68"/>
  <c r="AF575" i="68"/>
  <c r="AF576" i="68"/>
  <c r="AF577" i="68"/>
  <c r="AF578" i="68"/>
  <c r="AF579" i="68"/>
  <c r="AF580" i="68"/>
  <c r="AF581" i="68"/>
  <c r="AF582" i="68"/>
  <c r="AF583" i="68"/>
  <c r="AF584" i="68"/>
  <c r="AF585" i="68"/>
  <c r="AF586" i="68"/>
  <c r="AF587" i="68"/>
  <c r="AF588" i="68"/>
  <c r="AF589" i="68"/>
  <c r="AF590" i="68"/>
  <c r="AF591" i="68"/>
  <c r="AF592" i="68"/>
  <c r="AF593" i="68"/>
  <c r="AF594" i="68"/>
  <c r="AF595" i="68"/>
  <c r="AF596" i="68"/>
  <c r="AF597" i="68"/>
  <c r="AF598" i="68"/>
  <c r="AF599" i="68"/>
  <c r="AF600" i="68"/>
  <c r="AF601" i="68"/>
  <c r="AF602" i="68"/>
  <c r="AF603" i="68"/>
  <c r="AF604" i="68"/>
  <c r="AF605" i="68"/>
  <c r="AF606" i="68"/>
  <c r="AF607" i="68"/>
  <c r="AF608" i="68"/>
  <c r="AF609" i="68"/>
  <c r="AF610" i="68"/>
  <c r="AF611" i="68"/>
  <c r="AF612" i="68"/>
  <c r="AF613" i="68"/>
  <c r="AF614" i="68"/>
  <c r="AF615" i="68"/>
  <c r="AF616" i="68"/>
  <c r="AF617" i="68"/>
  <c r="AF618" i="68"/>
  <c r="AF619" i="68"/>
  <c r="AF620" i="68"/>
  <c r="AF621" i="68"/>
  <c r="AF622" i="68"/>
  <c r="AF623" i="68"/>
  <c r="AF624" i="68"/>
  <c r="AF625" i="68"/>
  <c r="AF626" i="68"/>
  <c r="AF627" i="68"/>
  <c r="AF628" i="68"/>
  <c r="AF629" i="68"/>
  <c r="AF630" i="68"/>
  <c r="AF631" i="68"/>
  <c r="AF632" i="68"/>
  <c r="AF633" i="68"/>
  <c r="AF634" i="68"/>
  <c r="AF635" i="68"/>
  <c r="AF636" i="68"/>
  <c r="AF637" i="68"/>
  <c r="AF638" i="68"/>
  <c r="AF639" i="68"/>
  <c r="AF640" i="68"/>
  <c r="AF641" i="68"/>
  <c r="AF642" i="68"/>
  <c r="AF643" i="68"/>
  <c r="AF644" i="68"/>
  <c r="AF645" i="68"/>
  <c r="AF646" i="68"/>
  <c r="AF647" i="68"/>
  <c r="AF648" i="68"/>
  <c r="AF649" i="68"/>
  <c r="AF650" i="68"/>
  <c r="AF651" i="68"/>
  <c r="AF652" i="68"/>
  <c r="AF653" i="68"/>
  <c r="AF654" i="68"/>
  <c r="AF655" i="68"/>
  <c r="AF656" i="68"/>
  <c r="AF657" i="68"/>
  <c r="AF658" i="68"/>
  <c r="AF659" i="68"/>
  <c r="AF660" i="68"/>
  <c r="AF661" i="68"/>
  <c r="AF662" i="68"/>
  <c r="AF663" i="68"/>
  <c r="AF664" i="68"/>
  <c r="AF665" i="68"/>
  <c r="AF666" i="68"/>
  <c r="AF667" i="68"/>
  <c r="AF668" i="68"/>
  <c r="AF669" i="68"/>
  <c r="AF670" i="68"/>
  <c r="AF671" i="68"/>
  <c r="AF672" i="68"/>
  <c r="AF673" i="68"/>
  <c r="AF674" i="68"/>
  <c r="AF675" i="68"/>
  <c r="AF676" i="68"/>
  <c r="AF677" i="68"/>
  <c r="AF678" i="68"/>
  <c r="AF679" i="68"/>
  <c r="AF680" i="68"/>
  <c r="AF681" i="68"/>
  <c r="AF682" i="68"/>
  <c r="AF683" i="68"/>
  <c r="AF684" i="68"/>
  <c r="AF685" i="68"/>
  <c r="AF686" i="68"/>
  <c r="AF687" i="68"/>
  <c r="AF688" i="68"/>
  <c r="AF689" i="68"/>
  <c r="AF690" i="68"/>
  <c r="AF691" i="68"/>
  <c r="AF692" i="68"/>
  <c r="AF693" i="68"/>
  <c r="AF694" i="68"/>
  <c r="AF695" i="68"/>
  <c r="AF696" i="68"/>
  <c r="AF697" i="68"/>
  <c r="AF698" i="68"/>
  <c r="AF699" i="68"/>
  <c r="AF700" i="68"/>
  <c r="AF701" i="68"/>
  <c r="AF702" i="68"/>
  <c r="AF703" i="68"/>
  <c r="AF704" i="68"/>
  <c r="AF705" i="68"/>
  <c r="AF706" i="68"/>
  <c r="AF707" i="68"/>
  <c r="AF708" i="68"/>
  <c r="AF709" i="68"/>
  <c r="AF710" i="68"/>
  <c r="AF711" i="68"/>
  <c r="AF712" i="68"/>
  <c r="AF713" i="68"/>
  <c r="AF714" i="68"/>
  <c r="AF715" i="68"/>
  <c r="AF716" i="68"/>
  <c r="AF717" i="68"/>
  <c r="AF718" i="68"/>
  <c r="AF719" i="68"/>
  <c r="AF720" i="68"/>
  <c r="AF721" i="68"/>
  <c r="AF722" i="68"/>
  <c r="AF723" i="68"/>
  <c r="AF724" i="68"/>
  <c r="AF725" i="68"/>
  <c r="AF726" i="68"/>
  <c r="AF727" i="68"/>
  <c r="AF728" i="68"/>
  <c r="AF729" i="68"/>
  <c r="AF730" i="68"/>
  <c r="AF731" i="68"/>
  <c r="AF732" i="68"/>
  <c r="AF733" i="68"/>
  <c r="AF734" i="68"/>
  <c r="AF735" i="68"/>
  <c r="AF736" i="68"/>
  <c r="AF737" i="68"/>
  <c r="AF738" i="68"/>
  <c r="AF739" i="68"/>
  <c r="AF740" i="68"/>
  <c r="AF741" i="68"/>
  <c r="AF742" i="68"/>
  <c r="AF743" i="68"/>
  <c r="AF744" i="68"/>
  <c r="AF745" i="68"/>
  <c r="AF746" i="68"/>
  <c r="AF747" i="68"/>
  <c r="AF748" i="68"/>
  <c r="AF749" i="68"/>
  <c r="AF750" i="68"/>
  <c r="AF751" i="68"/>
  <c r="AF752" i="68"/>
  <c r="AF753" i="68"/>
  <c r="AF754" i="68"/>
  <c r="AF755" i="68"/>
  <c r="AF756" i="68"/>
  <c r="AF757" i="68"/>
  <c r="AF758" i="68"/>
  <c r="AF759" i="68"/>
  <c r="AF760" i="68"/>
  <c r="AF761" i="68"/>
  <c r="AF762" i="68"/>
  <c r="AF763" i="68"/>
  <c r="AF764" i="68"/>
  <c r="AF765" i="68"/>
  <c r="AF766" i="68"/>
  <c r="AF767" i="68"/>
  <c r="AF768" i="68"/>
  <c r="AF769" i="68"/>
  <c r="AF770" i="68"/>
  <c r="AF771" i="68"/>
  <c r="AF772" i="68"/>
  <c r="AF773" i="68"/>
  <c r="AF774" i="68"/>
  <c r="AF775" i="68"/>
  <c r="AF776" i="68"/>
  <c r="AF777" i="68"/>
  <c r="AF778" i="68"/>
  <c r="AF779" i="68"/>
  <c r="AF780" i="68"/>
  <c r="AF781" i="68"/>
  <c r="AF782" i="68"/>
  <c r="AF783" i="68"/>
  <c r="AF784" i="68"/>
  <c r="AF785" i="68"/>
  <c r="AF786" i="68"/>
  <c r="AF787" i="68"/>
  <c r="AF788" i="68"/>
  <c r="AF789" i="68"/>
  <c r="AF790" i="68"/>
  <c r="AF791" i="68"/>
  <c r="AF792" i="68"/>
  <c r="AF793" i="68"/>
  <c r="AF794" i="68"/>
  <c r="AF795" i="68"/>
  <c r="AF796" i="68"/>
  <c r="AF797" i="68"/>
  <c r="AF798" i="68"/>
  <c r="AF799" i="68"/>
  <c r="AF800" i="68"/>
  <c r="AF801" i="68"/>
  <c r="AF802" i="68"/>
  <c r="AF803" i="68"/>
  <c r="AF804" i="68"/>
  <c r="AF805" i="68"/>
  <c r="AF806" i="68"/>
  <c r="AF807" i="68"/>
  <c r="AF808" i="68"/>
  <c r="AF809" i="68"/>
  <c r="AF810" i="68"/>
  <c r="AF811" i="68"/>
  <c r="AF812" i="68"/>
  <c r="AF813" i="68"/>
  <c r="AF814" i="68"/>
  <c r="AF815" i="68"/>
  <c r="AF816" i="68"/>
  <c r="AF817" i="68"/>
  <c r="AF818" i="68"/>
  <c r="AF819" i="68"/>
  <c r="AF820" i="68"/>
  <c r="AF821" i="68"/>
  <c r="AF822" i="68"/>
  <c r="AF823" i="68"/>
  <c r="AF824" i="68"/>
  <c r="AF825" i="68"/>
  <c r="AF826" i="68"/>
  <c r="AF827" i="68"/>
  <c r="AF828" i="68"/>
  <c r="AF829" i="68"/>
  <c r="AF830" i="68"/>
  <c r="AF831" i="68"/>
  <c r="AF832" i="68"/>
  <c r="AF833" i="68"/>
  <c r="AF834" i="68"/>
  <c r="AF835" i="68"/>
  <c r="AF836" i="68"/>
  <c r="AF837" i="68"/>
  <c r="AF838" i="68"/>
  <c r="AF839" i="68"/>
  <c r="AF840" i="68"/>
  <c r="AF841" i="68"/>
  <c r="AF842" i="68"/>
  <c r="AF843" i="68"/>
  <c r="AF844" i="68"/>
  <c r="AF845" i="68"/>
  <c r="AF846" i="68"/>
  <c r="AF847" i="68"/>
  <c r="AF848" i="68"/>
  <c r="AF849" i="68"/>
  <c r="AF850" i="68"/>
  <c r="AF851" i="68"/>
  <c r="AF852" i="68"/>
  <c r="AF853" i="68"/>
  <c r="AF854" i="68"/>
  <c r="AF855" i="68"/>
  <c r="AF856" i="68"/>
  <c r="AF857" i="68"/>
  <c r="AF858" i="68"/>
  <c r="AF859" i="68"/>
  <c r="AF860" i="68"/>
  <c r="AF861" i="68"/>
  <c r="AF862" i="68"/>
  <c r="AF863" i="68"/>
  <c r="AF864" i="68"/>
  <c r="AF865" i="68"/>
  <c r="AF866" i="68"/>
  <c r="AF867" i="68"/>
  <c r="AF868" i="68"/>
  <c r="AF869" i="68"/>
  <c r="AF870" i="68"/>
  <c r="AF871" i="68"/>
  <c r="AF872" i="68"/>
  <c r="AF873" i="68"/>
  <c r="AF874" i="68"/>
  <c r="AF875" i="68"/>
  <c r="AF876" i="68"/>
  <c r="AF877" i="68"/>
  <c r="AF878" i="68"/>
  <c r="AF879" i="68"/>
  <c r="AF880" i="68"/>
  <c r="AF881" i="68"/>
  <c r="AF882" i="68"/>
  <c r="AF883" i="68"/>
  <c r="AF884" i="68"/>
  <c r="AF885" i="68"/>
  <c r="AF886" i="68"/>
  <c r="AF887" i="68"/>
  <c r="AF888" i="68"/>
  <c r="AF889" i="68"/>
  <c r="AF890" i="68"/>
  <c r="AF891" i="68"/>
  <c r="AF892" i="68"/>
  <c r="AF893" i="68"/>
  <c r="AF894" i="68"/>
  <c r="AF895" i="68"/>
  <c r="AF896" i="68"/>
  <c r="AF897" i="68"/>
  <c r="AF898" i="68"/>
  <c r="AF899" i="68"/>
  <c r="AF900" i="68"/>
  <c r="AF901" i="68"/>
  <c r="AF902" i="68"/>
  <c r="AF903" i="68"/>
  <c r="AF904" i="68"/>
  <c r="AF905" i="68"/>
  <c r="AF906" i="68"/>
  <c r="AF907" i="68"/>
  <c r="AF908" i="68"/>
  <c r="AF909" i="68"/>
  <c r="AF910" i="68"/>
  <c r="AF911" i="68"/>
  <c r="AJ912" i="68" l="1"/>
  <c r="X912" i="68"/>
  <c r="W912" i="68"/>
  <c r="N912" i="68"/>
  <c r="M912" i="68"/>
  <c r="H912" i="68"/>
  <c r="G912" i="68"/>
  <c r="AF912" i="6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tc={39375A3E-3BE0-489B-B749-2737CEB45EA5}</author>
    <author>tc={A0CDE8C4-4446-489E-8E9B-CD8A24975C8F}</author>
    <author>tc={9E1B61B7-2C7F-40F8-ACE1-F52A61DE9FFB}</author>
  </authors>
  <commentList>
    <comment ref="C8" authorId="0" shapeId="0" xr:uid="{39375A3E-3BE0-489B-B749-2737CEB45EA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Budžetā būtu jāplāno pie administrācijas tāmes
</t>
      </text>
    </comment>
    <comment ref="Y136" authorId="1" shapeId="0" xr:uid="{A0CDE8C4-4446-489E-8E9B-CD8A24975C8F}">
      <text>
        <t>[Threaded comment]
Your version of Excel allows you to read this threaded comment; however, any edits to it will get removed if the file is opened in a newer version of Excel. Learn more: https://go.microsoft.com/fwlink/?linkid=870924
Comment:
    Vai nevajag palielināt slodzi, jo nāk klāt Elejas izstāžu zāle?</t>
      </text>
    </comment>
    <comment ref="T806" authorId="2" shapeId="0" xr:uid="{9E1B61B7-2C7F-40F8-ACE1-F52A61DE9FFB}">
      <text>
        <t>[Threaded comment]
Your version of Excel allows you to read this threaded comment; however, any edits to it will get removed if the file is opened in a newer version of Excel. Learn more: https://go.microsoft.com/fwlink/?linkid=870924
Comment:
    Piedāvājums samazināt līdz 6 slodzēm)</t>
      </text>
    </comment>
  </commentList>
</comments>
</file>

<file path=xl/sharedStrings.xml><?xml version="1.0" encoding="utf-8"?>
<sst xmlns="http://schemas.openxmlformats.org/spreadsheetml/2006/main" count="27632" uniqueCount="1781">
  <si>
    <t>Amats</t>
  </si>
  <si>
    <t>50% Atvaļinājuma pabalsts</t>
  </si>
  <si>
    <t>Saime</t>
  </si>
  <si>
    <t>Līme-nis</t>
  </si>
  <si>
    <t>Algas grupa</t>
  </si>
  <si>
    <t>13</t>
  </si>
  <si>
    <t>I</t>
  </si>
  <si>
    <t>1</t>
  </si>
  <si>
    <t>Apkopējs</t>
  </si>
  <si>
    <t>IIIA</t>
  </si>
  <si>
    <t>3</t>
  </si>
  <si>
    <t>Ēkas dežurants</t>
  </si>
  <si>
    <t>10.121001</t>
  </si>
  <si>
    <t>Vadītājs</t>
  </si>
  <si>
    <t>Lietvedis</t>
  </si>
  <si>
    <t>Nodarbību vadītājs</t>
  </si>
  <si>
    <t>Sociālais darbinieks</t>
  </si>
  <si>
    <t>Sociālais rehabilitētājs</t>
  </si>
  <si>
    <t>Sociālais aprūpētājs</t>
  </si>
  <si>
    <t>Aprūpētājs</t>
  </si>
  <si>
    <t>39</t>
  </si>
  <si>
    <t>18.3</t>
  </si>
  <si>
    <t>V</t>
  </si>
  <si>
    <t>11</t>
  </si>
  <si>
    <t>II</t>
  </si>
  <si>
    <t>7</t>
  </si>
  <si>
    <t>IIB</t>
  </si>
  <si>
    <t>5</t>
  </si>
  <si>
    <t>8</t>
  </si>
  <si>
    <t>10.2000021</t>
  </si>
  <si>
    <t>10.700001</t>
  </si>
  <si>
    <t>Noliktavas pārzinis</t>
  </si>
  <si>
    <t>Veļas mazgājamās mašīnas operators</t>
  </si>
  <si>
    <t>Transportlīdzekļa vadītājs</t>
  </si>
  <si>
    <t>Vecākā medicīnas māsa</t>
  </si>
  <si>
    <t>Sociālais pedagogs</t>
  </si>
  <si>
    <t>Medicīnas māsa</t>
  </si>
  <si>
    <t>Sporta nodarbību vadītājs</t>
  </si>
  <si>
    <t>18.3.</t>
  </si>
  <si>
    <t>2</t>
  </si>
  <si>
    <t>IIA</t>
  </si>
  <si>
    <t>41</t>
  </si>
  <si>
    <t>III</t>
  </si>
  <si>
    <t>5.2.</t>
  </si>
  <si>
    <t>IV</t>
  </si>
  <si>
    <t>6</t>
  </si>
  <si>
    <t>48</t>
  </si>
  <si>
    <t>IA</t>
  </si>
  <si>
    <t>10.2000023</t>
  </si>
  <si>
    <t>Ārsta palīgs</t>
  </si>
  <si>
    <t>Pavārs</t>
  </si>
  <si>
    <t>5.1.</t>
  </si>
  <si>
    <t>4</t>
  </si>
  <si>
    <t>I A</t>
  </si>
  <si>
    <t>10.2000022</t>
  </si>
  <si>
    <t>Jelgavas novada Sociālais dienests</t>
  </si>
  <si>
    <t>Vadītāja vietnieks</t>
  </si>
  <si>
    <t>Nodaļas vadītājs</t>
  </si>
  <si>
    <t>Psihologs</t>
  </si>
  <si>
    <t>Sociālais darbinieks darbam ar ģimeni ar bērniem</t>
  </si>
  <si>
    <t>Sociālais darbinieks darbam ar personām ar atkarības problēmām</t>
  </si>
  <si>
    <t>Datu ievades un apstrādes operators</t>
  </si>
  <si>
    <t>Klientu apkalpošanas speciālists</t>
  </si>
  <si>
    <t>Ģimenes asistents</t>
  </si>
  <si>
    <t>10.910001</t>
  </si>
  <si>
    <t>IV A</t>
  </si>
  <si>
    <t>10</t>
  </si>
  <si>
    <t>23</t>
  </si>
  <si>
    <t>IIC</t>
  </si>
  <si>
    <t>40</t>
  </si>
  <si>
    <t>9</t>
  </si>
  <si>
    <t>10.400005</t>
  </si>
  <si>
    <t>Bāriņtiesas priekšsēdētājs</t>
  </si>
  <si>
    <t>Bāriņtiesas priekšsēdētāja vietnieks</t>
  </si>
  <si>
    <t>Bāriņtiesas loceklis</t>
  </si>
  <si>
    <t>45</t>
  </si>
  <si>
    <t>Direktors</t>
  </si>
  <si>
    <t>Direktora vietnieks</t>
  </si>
  <si>
    <t>Sporta ārsts</t>
  </si>
  <si>
    <t>Fizioterapeits</t>
  </si>
  <si>
    <t>Galvenais speciālists</t>
  </si>
  <si>
    <t>Ēkas dežurants - apkopējs</t>
  </si>
  <si>
    <t>Ozolnieku sporta skola</t>
  </si>
  <si>
    <t>Saimniecības vadītājs</t>
  </si>
  <si>
    <t>Administrators</t>
  </si>
  <si>
    <t xml:space="preserve">Apkopējs </t>
  </si>
  <si>
    <t>Sētnieks</t>
  </si>
  <si>
    <t>II B</t>
  </si>
  <si>
    <t>12</t>
  </si>
  <si>
    <t>IVA</t>
  </si>
  <si>
    <t>29</t>
  </si>
  <si>
    <t>Staļģenes vidusskola</t>
  </si>
  <si>
    <t>Personāla speciālists</t>
  </si>
  <si>
    <t>Pirmsskolas skolotāja palīgs</t>
  </si>
  <si>
    <t>Datortehnikas mehāniķis</t>
  </si>
  <si>
    <t>Laborants</t>
  </si>
  <si>
    <t>30</t>
  </si>
  <si>
    <t>19.5.</t>
  </si>
  <si>
    <t>08.100001</t>
  </si>
  <si>
    <t>09.210145</t>
  </si>
  <si>
    <t>5.2</t>
  </si>
  <si>
    <t>Svētes pamatskola</t>
  </si>
  <si>
    <t>Salgales Mūzikas un mākslas skola</t>
  </si>
  <si>
    <t>Ozolnieku PII "Pūcīte"</t>
  </si>
  <si>
    <t>Ozolnieku vidusskola</t>
  </si>
  <si>
    <t>32</t>
  </si>
  <si>
    <t>Šķibes pamatskola</t>
  </si>
  <si>
    <t>09.1100202</t>
  </si>
  <si>
    <t>Sesavas pamatskola</t>
  </si>
  <si>
    <t>Līvbērzes pamatskola</t>
  </si>
  <si>
    <t>Vircavas vidusskola</t>
  </si>
  <si>
    <t>Ozolnieku Mūzikas skola</t>
  </si>
  <si>
    <t>Saimniecības pārzinis</t>
  </si>
  <si>
    <t>Garozas pamatskola</t>
  </si>
  <si>
    <t>Vilces pamatskola</t>
  </si>
  <si>
    <t>09.210021</t>
  </si>
  <si>
    <t>Aizupes pamatskola</t>
  </si>
  <si>
    <t>09.210081</t>
  </si>
  <si>
    <t>Kalnciema pagasta vidusskola</t>
  </si>
  <si>
    <t>Zaļenieku komerciālā un amatniecības vidusskola</t>
  </si>
  <si>
    <t>Dienesta viesnīcas vadītājs</t>
  </si>
  <si>
    <t>Elejas vidusskola</t>
  </si>
  <si>
    <t>09.2100111</t>
  </si>
  <si>
    <t>Lielplatones pamatskola - atbalsta centrs</t>
  </si>
  <si>
    <t>Projektu koordinators</t>
  </si>
  <si>
    <t>Auklis</t>
  </si>
  <si>
    <t>Tehniskais strādnieks</t>
  </si>
  <si>
    <t>Jelgavas novada Mūzikas un mākslas skola</t>
  </si>
  <si>
    <t>01.110004</t>
  </si>
  <si>
    <t>46</t>
  </si>
  <si>
    <t>Logopēds</t>
  </si>
  <si>
    <t>Speciālais pedagogs</t>
  </si>
  <si>
    <t>Salgales pagasta pārvalde</t>
  </si>
  <si>
    <t>Kurinātājs</t>
  </si>
  <si>
    <t>Elektriķis</t>
  </si>
  <si>
    <t>Jurists</t>
  </si>
  <si>
    <t>Vecākais aprūpētājs</t>
  </si>
  <si>
    <t>Galvenā medicīnas māsa</t>
  </si>
  <si>
    <t>Podologs</t>
  </si>
  <si>
    <t>Medicīnas māsas palīgs</t>
  </si>
  <si>
    <t>Dezinfektors</t>
  </si>
  <si>
    <t>Veļas mazgātavas vadītājs</t>
  </si>
  <si>
    <t>Dārznieks</t>
  </si>
  <si>
    <t>Šūšanas iekārtu operators</t>
  </si>
  <si>
    <t>5.1</t>
  </si>
  <si>
    <t>IB</t>
  </si>
  <si>
    <t>Elejas pagasta pārvalde</t>
  </si>
  <si>
    <t>01.110001</t>
  </si>
  <si>
    <t>06.60000302</t>
  </si>
  <si>
    <t>04.740001</t>
  </si>
  <si>
    <t>08.230003</t>
  </si>
  <si>
    <t>10.2000021/10.700001</t>
  </si>
  <si>
    <t>09.51002202</t>
  </si>
  <si>
    <t>Apkures iekārtu operators</t>
  </si>
  <si>
    <t>Garderobists</t>
  </si>
  <si>
    <t>Glūdas pagasta pārvalde</t>
  </si>
  <si>
    <t xml:space="preserve">Ēkas dežurants </t>
  </si>
  <si>
    <t>Jaunsvirlaukas pagasta pārvalde</t>
  </si>
  <si>
    <t>Kalnciema pagasta pārvalde</t>
  </si>
  <si>
    <t>Teritorijas uzraugs</t>
  </si>
  <si>
    <t>Līvbērzes pagasta pārvalde</t>
  </si>
  <si>
    <t>IVB</t>
  </si>
  <si>
    <t>Sesavas pagasta pārvalde</t>
  </si>
  <si>
    <t>Svētes pagasta pārvalde</t>
  </si>
  <si>
    <t>Valgundes pagasta pārvalde</t>
  </si>
  <si>
    <t>Kalnciema vidusskola</t>
  </si>
  <si>
    <t>Labiekārtošanas speciālists</t>
  </si>
  <si>
    <t>Vilces pagasta pārvalde</t>
  </si>
  <si>
    <t>Vircavas pagasta pārvalde</t>
  </si>
  <si>
    <t>Zaļenieku pagasta pārvalde</t>
  </si>
  <si>
    <t>Noformēšanas mākslinieks</t>
  </si>
  <si>
    <t>33</t>
  </si>
  <si>
    <t>Platones pagasta pārvalde</t>
  </si>
  <si>
    <t>Lielplatones pagasta pārvalde</t>
  </si>
  <si>
    <t>Arhitekts</t>
  </si>
  <si>
    <t>Būvinspektors</t>
  </si>
  <si>
    <t>Būvinspektora palīgs</t>
  </si>
  <si>
    <t>Speciālists</t>
  </si>
  <si>
    <t>04.430001</t>
  </si>
  <si>
    <t>51</t>
  </si>
  <si>
    <t>IV B</t>
  </si>
  <si>
    <t>03.110001</t>
  </si>
  <si>
    <t>Priekšnieks</t>
  </si>
  <si>
    <t>Priekšnieka vietnieks</t>
  </si>
  <si>
    <t>28.4</t>
  </si>
  <si>
    <t>28.4.</t>
  </si>
  <si>
    <t>Vecākais inspektors</t>
  </si>
  <si>
    <t>Inspektors</t>
  </si>
  <si>
    <t>Kārtībnieks</t>
  </si>
  <si>
    <t>10.2000025</t>
  </si>
  <si>
    <t>Teteles pamatskola</t>
  </si>
  <si>
    <t>Mūžizglītības koordinators</t>
  </si>
  <si>
    <t>09.810001</t>
  </si>
  <si>
    <t>06.600006</t>
  </si>
  <si>
    <t>VI</t>
  </si>
  <si>
    <t>05.600001</t>
  </si>
  <si>
    <t>20</t>
  </si>
  <si>
    <t>Vides inženieris</t>
  </si>
  <si>
    <t>Nekustamā īpašuma speciālists</t>
  </si>
  <si>
    <t>06.60000201</t>
  </si>
  <si>
    <t>Būvinženieris</t>
  </si>
  <si>
    <t>Ceļu būvinženieris</t>
  </si>
  <si>
    <t>04.210001</t>
  </si>
  <si>
    <t>Meliorācijas inženieris</t>
  </si>
  <si>
    <t xml:space="preserve">Nodarbību vadītājs </t>
  </si>
  <si>
    <t>Cenu un Ozolnieku pagastu apvienotā pārvalde</t>
  </si>
  <si>
    <t>Pārvaldes vadītāja vietnieks</t>
  </si>
  <si>
    <t>08.230020</t>
  </si>
  <si>
    <t>08.230021</t>
  </si>
  <si>
    <t>08.292054</t>
  </si>
  <si>
    <t>06.60000315</t>
  </si>
  <si>
    <t>Veselības veicināšanas koordinētājs</t>
  </si>
  <si>
    <t>Speciālists administratīvos jautājumos</t>
  </si>
  <si>
    <t>Aktivitāšu centra vadītājs</t>
  </si>
  <si>
    <t>Interešu pulciņa vadītājs</t>
  </si>
  <si>
    <t>Pasākumu organizators</t>
  </si>
  <si>
    <t>10.910002</t>
  </si>
  <si>
    <t>I B</t>
  </si>
  <si>
    <t>I C</t>
  </si>
  <si>
    <t>08.230001</t>
  </si>
  <si>
    <t>Tautas mākslas kolektīva vadītājs/ F</t>
  </si>
  <si>
    <t>Tautas mākslas kolektīva vadītājs/ DK</t>
  </si>
  <si>
    <t>Koru virsvadītājs</t>
  </si>
  <si>
    <t>Deju kolektīvu virsvadītājs</t>
  </si>
  <si>
    <t>Amatierteātru virsrežisors</t>
  </si>
  <si>
    <t>Skaņu un gaismu operators</t>
  </si>
  <si>
    <t>Jauniešu orķestra Bigbend vadītājs</t>
  </si>
  <si>
    <t>Repetitors</t>
  </si>
  <si>
    <t>Kormeistars</t>
  </si>
  <si>
    <t>Tautas mākslas kolektīva vadītājs/ KO</t>
  </si>
  <si>
    <t>Kultūras darba vadītājs</t>
  </si>
  <si>
    <t>Tautas mākslas kolektīva vadītājs/ AT</t>
  </si>
  <si>
    <t>Bibliotēkas vadītājs</t>
  </si>
  <si>
    <t>Tautas mākslas kolektīva vadītājs/ VA</t>
  </si>
  <si>
    <t>Bibliotekārs</t>
  </si>
  <si>
    <t>Koncertmeistars</t>
  </si>
  <si>
    <t>Tautas mākslas kolektīva vadītājs/ TLMS</t>
  </si>
  <si>
    <t>Bērnu tautas mākslas kolektīva vadītājs</t>
  </si>
  <si>
    <t>Sporta deju treneris</t>
  </si>
  <si>
    <t xml:space="preserve">Interešu pulciņa vadītājs </t>
  </si>
  <si>
    <t>Kasieris</t>
  </si>
  <si>
    <t>Vecākais bibliotekārs</t>
  </si>
  <si>
    <t>Bibliogrāfs</t>
  </si>
  <si>
    <t>Novadpētniecības speciālists</t>
  </si>
  <si>
    <t>Rekvizitors</t>
  </si>
  <si>
    <t>18.2.</t>
  </si>
  <si>
    <t>18.5.</t>
  </si>
  <si>
    <t>Centrālā administrācija</t>
  </si>
  <si>
    <t>Iepirkumu nodaļa</t>
  </si>
  <si>
    <t>Administratīvā komisija</t>
  </si>
  <si>
    <t>01.120001</t>
  </si>
  <si>
    <t>01.330001</t>
  </si>
  <si>
    <t>01.310001</t>
  </si>
  <si>
    <t>01.320001</t>
  </si>
  <si>
    <t>04.730001</t>
  </si>
  <si>
    <t>04.110001</t>
  </si>
  <si>
    <t>04.600001</t>
  </si>
  <si>
    <t>01.330003</t>
  </si>
  <si>
    <t>01.110002</t>
  </si>
  <si>
    <t>Izpilddirektors</t>
  </si>
  <si>
    <t>Izpilddirektora vietnieks saimnieciskajos jautājumos</t>
  </si>
  <si>
    <t>Departamenta vadītājs</t>
  </si>
  <si>
    <t>Vecākais lietvedis</t>
  </si>
  <si>
    <t>Vecākais arhivārs</t>
  </si>
  <si>
    <t>Nodaļas vadītāja vietnieks</t>
  </si>
  <si>
    <t>Galvenais grāmatvedis</t>
  </si>
  <si>
    <t>Vecākais grāmatvedis</t>
  </si>
  <si>
    <t>Vecākais projektu grāmatvedis</t>
  </si>
  <si>
    <t>Projektu grāmatvedis</t>
  </si>
  <si>
    <t>Grāmatvedis</t>
  </si>
  <si>
    <t>Grāmatvedības uzskaitvedis</t>
  </si>
  <si>
    <t>Vecākais nodokļu administrators</t>
  </si>
  <si>
    <t>Nodokļu administrators</t>
  </si>
  <si>
    <t>Algu grāmatvedis</t>
  </si>
  <si>
    <t>Budžeta ekonomists</t>
  </si>
  <si>
    <t>Attīstības plānošanas speciālists</t>
  </si>
  <si>
    <t>Infrastruktūras projektu vadītājs</t>
  </si>
  <si>
    <t>Izglītības projektu vadītājs</t>
  </si>
  <si>
    <t>Vides projektu vadītājs</t>
  </si>
  <si>
    <t>Sociālo, jaunatnes un nodarbinātības lietu projektu vadītājs</t>
  </si>
  <si>
    <t>Sociālo un veselības projektu vadītājs</t>
  </si>
  <si>
    <t>Kultūras, sporta un nevalstisko organizāciju projektu vadītājs</t>
  </si>
  <si>
    <t>Tūrisma informācijas centra vadītājs Elejas pagastā</t>
  </si>
  <si>
    <t>Tūrisma informācijas centra vadītājs Jaunsvirlaukas pagastā</t>
  </si>
  <si>
    <t>Tūrisma informācijas centra vadītājs Lielplatones pagastā</t>
  </si>
  <si>
    <t>Tūrisma informācijas centra vadītājs Vilces pagastā</t>
  </si>
  <si>
    <t>Tūrisma informācijas centra vadītājs Vircavas pagastā</t>
  </si>
  <si>
    <t>Kultūras tūrisma gids</t>
  </si>
  <si>
    <t>Sabiedrisko attiecību speciālists</t>
  </si>
  <si>
    <t>Informācijas sistēmu drošības pārvaldnieks</t>
  </si>
  <si>
    <t>Informācijas tehnoloģiju pakalpojumu vadītājs</t>
  </si>
  <si>
    <t>Informācijas sistēmu administrators</t>
  </si>
  <si>
    <t>Informācijas tehnoloģiju administrators</t>
  </si>
  <si>
    <t>Informācijas sistēmu uzturētājs</t>
  </si>
  <si>
    <t>Informācijas tehnoloģiju ekspluatācijas daļas vadītājs</t>
  </si>
  <si>
    <t>Datu tīkla un datu centra daļas vadītājs</t>
  </si>
  <si>
    <t>Datorsistēmu un datortīklu administrators</t>
  </si>
  <si>
    <t>Iepirkumu speciālists</t>
  </si>
  <si>
    <t>Priekšsēdētājs</t>
  </si>
  <si>
    <t>Priekšsēdētāja vietnieks</t>
  </si>
  <si>
    <t>Darba aizsardzības un ugunsdrošības speciālists</t>
  </si>
  <si>
    <t>Ugunsdrošības un civilās aizsardzības inženieris</t>
  </si>
  <si>
    <t>IV C</t>
  </si>
  <si>
    <t>16</t>
  </si>
  <si>
    <t>IV B2</t>
  </si>
  <si>
    <t>15</t>
  </si>
  <si>
    <t>18.1</t>
  </si>
  <si>
    <t>IVC</t>
  </si>
  <si>
    <t>12.1.</t>
  </si>
  <si>
    <t>14</t>
  </si>
  <si>
    <t>V A</t>
  </si>
  <si>
    <t>III B</t>
  </si>
  <si>
    <t>III A</t>
  </si>
  <si>
    <t>12.3.</t>
  </si>
  <si>
    <t>II C</t>
  </si>
  <si>
    <t>II A</t>
  </si>
  <si>
    <t>57</t>
  </si>
  <si>
    <t>24</t>
  </si>
  <si>
    <t>19.3.</t>
  </si>
  <si>
    <t>IIIB</t>
  </si>
  <si>
    <t>IV B</t>
  </si>
  <si>
    <t>21</t>
  </si>
  <si>
    <t>Vecākais jurists</t>
  </si>
  <si>
    <t>Vadītāja vietnieks izglītības jomā</t>
  </si>
  <si>
    <t>Vadītāja vietnieks finanšu jautājumos</t>
  </si>
  <si>
    <t>Vadītāja vietnieks saimnieciskajos jautājumos</t>
  </si>
  <si>
    <t>Izglītības tehnoloģiju mentors -metodiķis</t>
  </si>
  <si>
    <t>Galvenais speciālists bērnu tiesību aizsardzības jautājumos</t>
  </si>
  <si>
    <t>Speciālists administratīvā darba jautājumos izglītības jomā</t>
  </si>
  <si>
    <t>Nodaļas vadītāja vietnieks pirmsskolas jautājumos</t>
  </si>
  <si>
    <t>Galvenais speciālists- jomas koordinators</t>
  </si>
  <si>
    <t>Galvenais speciālists- mācīšanās metodiķis</t>
  </si>
  <si>
    <t>Galvenais speciālists- mācīšanās metodiķis pirmsskolā</t>
  </si>
  <si>
    <t xml:space="preserve">Galvenais speciālists </t>
  </si>
  <si>
    <t>VB</t>
  </si>
  <si>
    <t>Cenu un Ozolnieku pagastu apvienotā pārvalde/pārvalde</t>
  </si>
  <si>
    <t>Cenu un Ozolnieku pagastu apvienotā pārvalde/Parka 4, Brankas</t>
  </si>
  <si>
    <t>Cenu un Ozolnieku pagastu apvienotā pārvalde/Ānes kultūras nams</t>
  </si>
  <si>
    <t>Cenu un Ozolnieku pagastu apvienotā pārvalde/Jaunatnes lietu nodaļa Ānē</t>
  </si>
  <si>
    <t>Cenu un Ozolnieku pagastu apvienotā pārvalde/Sociālais dienests, Āne</t>
  </si>
  <si>
    <t>Cenu un Ozolnieku pagastu apvienotā pārvalde//Sociālais dienests, Brankas</t>
  </si>
  <si>
    <t>Ēkas dežurants - garderobists</t>
  </si>
  <si>
    <t>Aprūpes nodaļas vadītājs</t>
  </si>
  <si>
    <t>Datortīklu administrators</t>
  </si>
  <si>
    <t>VA</t>
  </si>
  <si>
    <t>Ozolnieku PII "Zīlīte"</t>
  </si>
  <si>
    <t>Vircavas vidusskola/Platones filiāle</t>
  </si>
  <si>
    <t>Zaļenieku komerciālā un amatniecības vidusskola/prof</t>
  </si>
  <si>
    <t>Zaļenieku komerciālā un amatniecības vidusskola/visp</t>
  </si>
  <si>
    <t>Jaunatnes lietu koordinators</t>
  </si>
  <si>
    <t>Elektroinženieris</t>
  </si>
  <si>
    <t>Frizieris</t>
  </si>
  <si>
    <t>Branku PII "Bitīte"</t>
  </si>
  <si>
    <t>Ānes PII Saulīte</t>
  </si>
  <si>
    <t>Ozolnieku PII "Zīlīte" (filiāle)</t>
  </si>
  <si>
    <t>Elejas PII "Kamenīte"</t>
  </si>
  <si>
    <t>Kalnciema PII "Mārīte"</t>
  </si>
  <si>
    <t>Elejas PII "Kamenīte"/Lielplatones filiāle</t>
  </si>
  <si>
    <t>Vircavas vidusskola/Lielvircavas filiāle</t>
  </si>
  <si>
    <t>Dienas aprūpes centrs "UPE"</t>
  </si>
  <si>
    <t>Sporta bāzes vadītājs</t>
  </si>
  <si>
    <t>Sporta organizators</t>
  </si>
  <si>
    <t>Vircavas vidusskola/Lielvircavas un Platones filiāle</t>
  </si>
  <si>
    <t>37</t>
  </si>
  <si>
    <t>IC</t>
  </si>
  <si>
    <t>Sistēmbibliotekārs</t>
  </si>
  <si>
    <t>Ēkas dežurants-apkopējs</t>
  </si>
  <si>
    <t>Jelgavas novada pašvaldības iestāžu amatu sarakstu kopsavilkums</t>
  </si>
  <si>
    <t>Likme</t>
  </si>
  <si>
    <t>Mēnešalga</t>
  </si>
  <si>
    <t>Cenu un Ozolnieku pagastu apvienotā pārvalde/OzolniekuTautas nams</t>
  </si>
  <si>
    <t>Valgundes pagasta pārvalde/Izglītības, kultūras un sporta centrs "Avoti"</t>
  </si>
  <si>
    <t>Jaunsvirlaukas pagasta pārvalde/Izglītības, kultūras un sporta centrs "Līdumi"</t>
  </si>
  <si>
    <t>Elejas pagasta pārvalde/Elejas Tūrisma informācijas centrs</t>
  </si>
  <si>
    <t>Elejas pagasta pārvalde/Elejas Bērnu un jauniešu izglītības un iniciatīvu centrs</t>
  </si>
  <si>
    <t>Elejas pagasta pārvalde/Elejas saieta nams</t>
  </si>
  <si>
    <t>Jaunsvirlaukas pagasta pārvalde/Bērnu un jauniešu izglītības un iniciatīvu centrs</t>
  </si>
  <si>
    <t>Svētes pagasta pārvalde/Jēkabnieku tautas nams</t>
  </si>
  <si>
    <t>Kalnciema pagasta pārvalde/Kalnciema bibliotēka</t>
  </si>
  <si>
    <t>Kalnciema pagasta pārvalde/Kalnciema pagasta kultūras nams</t>
  </si>
  <si>
    <t>Kalnciema pagasta pārvalde/Kalnciema pagasta sporta bāze</t>
  </si>
  <si>
    <t>Lielplatones pagasta pārvalde/Lielplatones pagasta sporta bāze</t>
  </si>
  <si>
    <t>Lielplatones pagasta pārvalde/Lielplatones tautas nams</t>
  </si>
  <si>
    <t>Līvbērzes pagasta pārvalde/Līvbērzes kultūras nams</t>
  </si>
  <si>
    <t>Līvbērzes pagasta pārvalde/Līvbērzes pagasta sporta bāze</t>
  </si>
  <si>
    <t>Platones pagasta pārvalde/Muzejs "Zīlēni"</t>
  </si>
  <si>
    <t>Platones pagasta pārvalde/Platones pagasta sporta bāze</t>
  </si>
  <si>
    <t>Sociālais audzinātājs</t>
  </si>
  <si>
    <t>Sesavas pagasta pārvalde/Sesavas pagasta sporta bāze</t>
  </si>
  <si>
    <t>Sesavas pagasta pārvalde/Sesavas tautas nams</t>
  </si>
  <si>
    <t>Valgundes pagasta pārvalde/Valgundes pagasta sporta bāze</t>
  </si>
  <si>
    <t>Vilces pagasta pārvalde/Vilces tautas nams</t>
  </si>
  <si>
    <t>Vilces pagasta pārvalde/Vilces pagasta sporta bāze</t>
  </si>
  <si>
    <t>Vircavas pagasta pārvalde/Vircavas Alternatīvās aprūpes un pakalpojumu centrs</t>
  </si>
  <si>
    <t>Vircavas pagasta pārvalde/Vircavas pagasta bibliotēka</t>
  </si>
  <si>
    <t>Vircavas pagasta pārvalde/Vircavas pagasta sporta bāze</t>
  </si>
  <si>
    <t>Vircavas pagasta pārvalde/Vircavas tautas nams</t>
  </si>
  <si>
    <t>Zaļenieku pagasta pārvalde/Zaļenieku kultūras nams</t>
  </si>
  <si>
    <t>Zaļenieku pagasta pārvalde/Zaļenieku pagasta sporta bāze</t>
  </si>
  <si>
    <t>Iestādes/struktūrvienības nosaukums</t>
  </si>
  <si>
    <t>Jelgavas novada Dzimtsarakstu nodaļa</t>
  </si>
  <si>
    <t>Jelgavas novada Bāriņtiesa</t>
  </si>
  <si>
    <t>Jelgavas novada Būvvalde</t>
  </si>
  <si>
    <t>Jelgavas novada Pašvaldības policija</t>
  </si>
  <si>
    <t>Valgundes pagasta pārvalde/Tīreļu bibliotēka</t>
  </si>
  <si>
    <t>Jelgavas novada Īpašuma pārvalde</t>
  </si>
  <si>
    <t>Jelgavas novada Īpašuma pārvalde/Īpašuma pārvaldības nodaļa</t>
  </si>
  <si>
    <t>Sesavas pagasta pārvalde/Bērvircavas tautas nams</t>
  </si>
  <si>
    <t>Zaļenieku pagasta pārvalde/Aktivitāšu centrs "Zaļenieki"</t>
  </si>
  <si>
    <t>Līvbērzes pagasta pārvalde/Aktivitāšu centrs "Līvbērze"</t>
  </si>
  <si>
    <t>Valgundes pagasta pārvalde/Aktivitāšu centrs "Tīreļi"</t>
  </si>
  <si>
    <t>Glūdas pagasta pārvalde/Aktivitāšu centrs "Zemgale"</t>
  </si>
  <si>
    <t>Jelgavas novada Neklātienes vidusskola</t>
  </si>
  <si>
    <t>Jelgavas novada Sporta centrs</t>
  </si>
  <si>
    <t>Jelgavas novada Sporta centrs/Cenu pagasta sporta bāze (Mālzeme)</t>
  </si>
  <si>
    <t>Jelgavas novada Sporta centrs/Elejas pagasta sporta bāze</t>
  </si>
  <si>
    <t>Jelgavas novada Sporta centrs/Glūdas pagasta sporta bāze</t>
  </si>
  <si>
    <t>Jelgavas novada Sporta centrs/Jaunsvirlaukas pagasta sporta bāze</t>
  </si>
  <si>
    <t>Jelgavas novada Sporta centrs/Kalnciema pagasta sporta bāze</t>
  </si>
  <si>
    <t>Jelgavas novada Sporta centrs/Lielplatones pagasta sporta bāze</t>
  </si>
  <si>
    <t>Jelgavas novada Sporta centrs/Līvbērzes pagasta sporta bāze</t>
  </si>
  <si>
    <t>Jelgavas novada Sporta centrs/Platones pagasta sporta bāze</t>
  </si>
  <si>
    <t>Jelgavas novada Sporta centrs/Salgales pagasta sporta bāze</t>
  </si>
  <si>
    <t>Jelgavas novada Sporta centrs/Sesavas pagasta sporta bāze</t>
  </si>
  <si>
    <t>Jelgavas novada Sporta centrs/Svētes pagasta sporta bāze</t>
  </si>
  <si>
    <t>Jelgavas novada Sporta centrs/Valgundes pagasta sporta bāze</t>
  </si>
  <si>
    <t>Jelgavas novada Sporta centrs/Vilces pagasta sporta bāze</t>
  </si>
  <si>
    <t>Jelgavas novada Sporta centrs/Vircavas pagasta sporta bāze</t>
  </si>
  <si>
    <t>Jelgavas novada Sporta centrs/Zaļenieku pagasta sporta bāze</t>
  </si>
  <si>
    <t>Jelgavas novada Kultūras pārvalde</t>
  </si>
  <si>
    <t>Jelgavas novada Labklājības pārvalde</t>
  </si>
  <si>
    <t>Jelgavas novada Labklājības pārvalde/Aktivitāšu centrs "Birztaliņas"</t>
  </si>
  <si>
    <t>Jelgavas novada Labklājības pārvalde/Aktivitāšu centrs "Dzirnieki"</t>
  </si>
  <si>
    <t>Jelgavas novada Labklājības pārvalde/Aktivitāšu centrs "Kalnciems"</t>
  </si>
  <si>
    <t>Jelgavas novada Labklājības pārvalde/Aktivitāšu centrs "Līvbērze"</t>
  </si>
  <si>
    <t>Jelgavas novada Labklājības pārvalde/Aktivitāšu centrs "Tīreļi"</t>
  </si>
  <si>
    <t>Jelgavas novada Labklājības pārvalde/Aktivitāšu centrs "Vilce"</t>
  </si>
  <si>
    <t>Jelgavas novada Labklājības pārvalde/Aktivitāšu centrs "Zaļenieki"</t>
  </si>
  <si>
    <t>Jelgavas novada Labklājības pārvalde/Aktivitāšu centrs "Zemgale"</t>
  </si>
  <si>
    <t>Jelgavas novada Labklājības pārvalde/Higiēnas centrs "Āne"</t>
  </si>
  <si>
    <t>Daudzfunkcionālais sociālo pakalpojumu centrs "LAIPA"</t>
  </si>
  <si>
    <t>Sociālās aprūpes un rehabilitācijas centrs "Eleja"</t>
  </si>
  <si>
    <t>Sociālās aprūpes un rehabilitācijas centrs "Kalnciems"</t>
  </si>
  <si>
    <t>Sociālās aprūpes un rehabilitācijas centrs "Staļģene"</t>
  </si>
  <si>
    <t>Daudzfunkcionālais sociālo pakalpojumu centrs "ZĪLE"</t>
  </si>
  <si>
    <t>Sociālās aprūpes centrs Zemgale</t>
  </si>
  <si>
    <t>Jelgavas novada Sociālais dienests/ Atbalsta nodaļa</t>
  </si>
  <si>
    <t>Jelgavas novada Sociālais dienests/ Sociālā darba nodaļa</t>
  </si>
  <si>
    <t>Jelgavas novada Izglītības pārvalde</t>
  </si>
  <si>
    <t>Jelgavas novada Izglītības pārvalde/Izglītības atbalsta nodaļa</t>
  </si>
  <si>
    <t>Jelgavas novada Izglītības pārvalde/Izglītības programmu nodaļa</t>
  </si>
  <si>
    <t>Jelgavas novada Izglītības pārvalde/Jaunatnes darba nodaļa</t>
  </si>
  <si>
    <t>Jelgavas novada Izglītības pārvalde/Jaunatnes darba nodaļa/Ānes jauniešu centrs</t>
  </si>
  <si>
    <t>Jelgavas novada Izglītības pārvalde/Jaunatnes darba nodaļa/Branku jauniešu centrs</t>
  </si>
  <si>
    <t>Jelgavas novada Izglītības pārvalde/Jaunatnes darba nodaļa/Elejas Bērnu un jauniešu izglītības un iniciatīvu centrs</t>
  </si>
  <si>
    <t>Jelgavas novada Izglītības pārvalde/Jaunatnes darba nodaļa/Jaunsvirlaukas  Bērnu un jauniešu izglītības un iniciatīvu centrs</t>
  </si>
  <si>
    <t>Jelgavas novada Izglītības pārvalde/Jaunatnes darba nodaļa/Ozolnieku jauniešu centrs</t>
  </si>
  <si>
    <t>Jelgavas novada Izglītības pārvalde/Jaunatnes darba nodaļa/Svētes pagasta neformālās izglītības centrs</t>
  </si>
  <si>
    <t>Jelgavas novada Izglītības pārvalde/Jaunatnes darba nodaļa/Vircavas Alternatīvās aprūpes un pakalpojumu centrs "Kamenīte"</t>
  </si>
  <si>
    <t>Jelgavas novada Izglītības pārvalde/Mūžizglītības nodaļa</t>
  </si>
  <si>
    <t>Jelgavas novada Kultūras pārvalde/Amatierteātris Atspulgs Valgundes pagasts</t>
  </si>
  <si>
    <t>Jelgavas novada Kultūras pārvalde/Amatierteātris Bīne Vircavas pagasts</t>
  </si>
  <si>
    <t>Jelgavas novada Kultūras pārvalde/Amatierteātris Elejas pagasts</t>
  </si>
  <si>
    <t>Jelgavas novada Kultūras pārvalde/Amatierteātris Kalnciema pagasts</t>
  </si>
  <si>
    <t>Jelgavas novada Kultūras pārvalde/Amatierteātris Lielplatones pagasts</t>
  </si>
  <si>
    <t>Jelgavas novada Kultūras pārvalde/Amatierteātris Ozolnieku pagasts</t>
  </si>
  <si>
    <t>Jelgavas novada Kultūras pārvalde/Amatierteātris Pieci+ Jaunsvirlaukas pagasts</t>
  </si>
  <si>
    <t>Jelgavas novada Kultūras pārvalde/Amatierteātris Radi Līvbērzes pagasts</t>
  </si>
  <si>
    <t>Jelgavas novada Kultūras pārvalde/Amatierteātris Sesavas pagasts</t>
  </si>
  <si>
    <t>Jelgavas novada Kultūras pārvalde/Amatierteātris Vilces pagasts</t>
  </si>
  <si>
    <t>Jelgavas novada Kultūras pārvalde/Amatierteātris Zaļenieku pagasts</t>
  </si>
  <si>
    <t>Jelgavas novada Kultūras pārvalde/Ānes bibliotēka</t>
  </si>
  <si>
    <t>Jelgavas novada Kultūras pārvalde/Ānes Tautas nams</t>
  </si>
  <si>
    <t>Jelgavas novada Kultūras pārvalde/Ārējās apkalpošanas punkts Emburgā</t>
  </si>
  <si>
    <t>Jelgavas novada Kultūras pārvalde/Bērnu amatierteātris Sesavas pagasts</t>
  </si>
  <si>
    <t>Jelgavas novada Kultūras pārvalde/Bērnu amatierteātris Svētes pagasts</t>
  </si>
  <si>
    <t>Jelgavas novada Kultūras pārvalde/Bērnu deju kolektīvs 1.grupa Līvbērzes pagasts</t>
  </si>
  <si>
    <t>Jelgavas novada Kultūras pārvalde/Bērnu deju kolektīvs 2.grupa Līvbērzes pagasts</t>
  </si>
  <si>
    <t>Jelgavas novada Kultūras pārvalde/Bērnu deju kolektīvs Lielplatones pagasts</t>
  </si>
  <si>
    <t>Jelgavas novada Kultūras pārvalde/Bērnu deju kolektīvs Līvbērzes pagasts</t>
  </si>
  <si>
    <t>Jelgavas novada Kultūras pārvalde/Bērnu deju kolektīvs Mazputniņš Vircavas pagasts</t>
  </si>
  <si>
    <t>Jelgavas novada Kultūras pārvalde/Bērnu deju kolektīvs Platones pagasts</t>
  </si>
  <si>
    <t>Jelgavas novada Kultūras pārvalde/Bērnu folkloras kopa Dzīpariņi Glūdas pagasts</t>
  </si>
  <si>
    <t>Jelgavas novada Kultūras pārvalde/Bērnu līnijdeju kolektīvs Pēdiņas Sesavas pagasts</t>
  </si>
  <si>
    <t>Jelgavas novada Kultūras pārvalde/Bērnu mūsdienu deju kolektīvs Pipariņi Sesavas pagasts</t>
  </si>
  <si>
    <t>Jelgavas novada Kultūras pārvalde/Bērnu un jauniešu mūsdienu deju kolektīvs Avotiņi Valgundes pagasts</t>
  </si>
  <si>
    <t>Jelgavas novada Kultūras pārvalde/Bērnu vokālais ansamblis Krelles Līvbērzes pagasts</t>
  </si>
  <si>
    <t>Jelgavas novada Kultūras pārvalde/Bērnu vokālais ansamblis Ķipari Platones pagasts</t>
  </si>
  <si>
    <t>Jelgavas novada Kultūras pārvalde/Bērnu vokālais ansamblis Lielplatones pagasts</t>
  </si>
  <si>
    <t>Jelgavas novada Kultūras pārvalde/Bērnu vokālais ansamblis Nianse Ozolnieku pagasts</t>
  </si>
  <si>
    <t>Jelgavas novada Kultūras pārvalde/Bērnu vokālais ansamblis Pumpuriņi Jaunsvirlaukas pagasts</t>
  </si>
  <si>
    <t>Jelgavas novada Kultūras pārvalde/Bērnu vokālais ansamblis Sesavas pagasts</t>
  </si>
  <si>
    <t>Jelgavas novada Kultūras pārvalde/Bērnu vokālais ansamblis Zaļenieku pagasts</t>
  </si>
  <si>
    <t>Jelgavas novada Kultūras pārvalde/Bērvircavas bibliotēka</t>
  </si>
  <si>
    <t>Jelgavas novada Kultūras pārvalde/Bērvircavas tautas nams</t>
  </si>
  <si>
    <t>Jelgavas novada Kultūras pārvalde/Bramberģes bibliotēka</t>
  </si>
  <si>
    <t>Jelgavas novada Kultūras pārvalde/Dzirnieku bibliotēka</t>
  </si>
  <si>
    <t>Jelgavas novada Kultūras pārvalde/Elejas pagasta bibliotēka</t>
  </si>
  <si>
    <t>Jelgavas novada Kultūras pārvalde/Elejas saieta nams</t>
  </si>
  <si>
    <t>Jelgavas novada Kultūras pārvalde/Folkloras kopa Dālava Svētes pagasts</t>
  </si>
  <si>
    <t>Jelgavas novada Kultūras pārvalde/Folkloras kopa Liepāre Jaunsvirlaukas pagasts</t>
  </si>
  <si>
    <t>Jelgavas novada Kultūras pārvalde/Folkloras kopa Nāburdzīte Valgundes pagasts</t>
  </si>
  <si>
    <t>Jelgavas novada Kultūras pārvalde/Folkloras kopa Zemgaļi Līvbērzes pagasts</t>
  </si>
  <si>
    <t>Jelgavas novada Kultūras pārvalde/Foto klubs Ozolnieku pagasts</t>
  </si>
  <si>
    <t>Jelgavas novada Kultūras pārvalde/Garozas bibliotēka</t>
  </si>
  <si>
    <t>Jelgavas novada Kultūras pārvalde/Gleznošanas studija Garoza</t>
  </si>
  <si>
    <t>Jelgavas novada Kultūras pārvalde/Interešu pulciņš "Latviskais mantojums"</t>
  </si>
  <si>
    <t>Jelgavas novada Kultūras pārvalde/Izglītības, kultūras un sporta centrs "Avoti"</t>
  </si>
  <si>
    <t>Jelgavas novada Kultūras pārvalde/Izglītības, kultūras un sporta centrs "Līdumi"</t>
  </si>
  <si>
    <t>Jelgavas novada Kultūras pārvalde/Jauktais koris Līga Ozolnieku pagasts</t>
  </si>
  <si>
    <t>Jelgavas novada Kultūras pārvalde/Jauktais koris Sidrabe</t>
  </si>
  <si>
    <t>Jelgavas novada Kultūras pārvalde/Jauktais koris Svīri Jaunsvirlaukas pagasts</t>
  </si>
  <si>
    <t>Jelgavas novada Kultūras pārvalde/Jauktais vokālais ansamblis Procesā Ozolnieku pagasts</t>
  </si>
  <si>
    <t>Jelgavas novada Kultūras pārvalde/Jauktais vokālais ansamblis Savējie Platones pagasts</t>
  </si>
  <si>
    <t>Jelgavas novada Kultūras pārvalde/Jauktais vokālais ansamblis Vīnava Lielplatones pagasts</t>
  </si>
  <si>
    <t>Jelgavas novada Kultūras pārvalde/Jauniešu amatierteātris Cenu pagasts</t>
  </si>
  <si>
    <t>Jelgavas novada Kultūras pārvalde/Jauniešu koris Ozolnieku pagasts</t>
  </si>
  <si>
    <t>Jelgavas novada Kultūras pārvalde/Jauniešu orķestris Bigbend</t>
  </si>
  <si>
    <t>Jelgavas novada Kultūras pārvalde/Jauniešu tautas deju kolektīvs Spīguņi Līvbērzes pagasts</t>
  </si>
  <si>
    <t>Jelgavas novada Kultūras pārvalde/Jauniešu tautas deju kolektīvs Tracis Elejas pagasts</t>
  </si>
  <si>
    <t>Jelgavas novada Kultūras pārvalde/Jauniešu tautas deju kolektīvs Trādirīdis Valgundes pagasts</t>
  </si>
  <si>
    <t>Jelgavas novada Kultūras pārvalde/Jauniešu tautas deju kolektīvs Vilciņš Vilces pagasts</t>
  </si>
  <si>
    <t>Jelgavas novada Kultūras pārvalde/Jēkabnieku bibliotēka</t>
  </si>
  <si>
    <t>Jelgavas novada Kultūras pārvalde/Jēkabnieku tautas nams</t>
  </si>
  <si>
    <t>Jelgavas novada Kultūras pārvalde/Kalnciema bibliotēka</t>
  </si>
  <si>
    <t>Jelgavas novada Kultūras pārvalde/Kalnciema pagasta kultūras nams</t>
  </si>
  <si>
    <t>Jelgavas novada Kultūras pārvalde/Koris Vilces pagasts</t>
  </si>
  <si>
    <t>Jelgavas novada Kultūras pārvalde/Lielplatones pagasta bibliotēka</t>
  </si>
  <si>
    <t>Jelgavas novada Kultūras pārvalde/Lielplatones tautas nams</t>
  </si>
  <si>
    <t>Jelgavas novada Kultūras pārvalde/Lielvircavas bibliotēka</t>
  </si>
  <si>
    <t>Jelgavas novada Kultūras pārvalde/Lielvircavas kultūras nams</t>
  </si>
  <si>
    <t>Jelgavas novada Kultūras pārvalde/Lietišķās mākslas pulciņš Platones pagasts</t>
  </si>
  <si>
    <t>Jelgavas novada Kultūras pārvalde/Lietišķās mākslas pulciņš Zaļenieku pagasts</t>
  </si>
  <si>
    <t>Jelgavas novada Kultūras pārvalde/Lietišķās mākslas studija Līve Līvbērzes pagasts</t>
  </si>
  <si>
    <t>Jelgavas novada Kultūras pārvalde/Lietišķās mākslas studija Nākotne Glūdas pagasts</t>
  </si>
  <si>
    <t>Jelgavas novada Kultūras pārvalde/Lietišķās mākslas studija Staļģene Jaunsvirlaukas pagasts</t>
  </si>
  <si>
    <t>Jelgavas novada Kultūras pārvalde/Lietišķās mākslas studija Valgundes pagasts</t>
  </si>
  <si>
    <t>Jelgavas novada Kultūras pārvalde/Lietišķās mākslas studija Vilcenes Vilces pagasts</t>
  </si>
  <si>
    <t>Jelgavas novada Kultūras pārvalde/Līnijdeju kolektīvs Rainbow Glūdas pagasts</t>
  </si>
  <si>
    <t>Jelgavas novada Kultūras pārvalde/Līnijdeju kolektīvs Rančo Sesavas pagasts</t>
  </si>
  <si>
    <t>Jelgavas novada Kultūras pārvalde/Līnijdeju kolektīvs Relax Dance Valgundes pagasts</t>
  </si>
  <si>
    <t>Jelgavas novada Kultūras pārvalde/Līnijdeju kolektīvs Sidestep Platones pagasts</t>
  </si>
  <si>
    <t>Jelgavas novada Kultūras pārvalde/Līnijdeju kolektīvs Sunshine Elejas pagasts</t>
  </si>
  <si>
    <t>Jelgavas novada Kultūras pārvalde/Līvbērzes kultūras nams</t>
  </si>
  <si>
    <t>Jelgavas novada Kultūras pārvalde/Līvbērzes pagasta bibliotēka</t>
  </si>
  <si>
    <t>Jelgavas novada Kultūras pārvalde/Mūsdienu deju kolektīvs DejaVu Līvbērzes pagasts</t>
  </si>
  <si>
    <t>Jelgavas novada Kultūras pārvalde/Nākotnes bibliotēka</t>
  </si>
  <si>
    <t>Jelgavas novada Kultūras pārvalde/Nākotnes kultūras nams</t>
  </si>
  <si>
    <t>Jelgavas novada Kultūras pārvalde/Novadpētniecība Sesavas pagasts</t>
  </si>
  <si>
    <t>Jelgavas novada Kultūras pārvalde/Novadpētniecība Valgundes pagasts</t>
  </si>
  <si>
    <t>Jelgavas novada Kultūras pārvalde/Novadpētniecība Zaļenieku pagasts</t>
  </si>
  <si>
    <t>Jelgavas novada Kultūras pārvalde/Ozolnieku bibliotēka</t>
  </si>
  <si>
    <t>Jelgavas novada Kultūras pārvalde/Ozolnieku Tautas nams</t>
  </si>
  <si>
    <t>Jelgavas novada Kultūras pārvalde/Ozolnieku vēstures ekspozīcija</t>
  </si>
  <si>
    <t>Jelgavas novada Kultūras pārvalde/Platones pagasta bibliotēka</t>
  </si>
  <si>
    <t>Jelgavas novada Kultūras pārvalde/Romu deju kolektīvs Rademila Elejas pagasts</t>
  </si>
  <si>
    <t>Jelgavas novada Kultūras pārvalde/ Salgale</t>
  </si>
  <si>
    <t>Jelgavas novada Kultūras pārvalde/Senioru deju kolektīvs Ozolnieki Ozolnieku pagasts</t>
  </si>
  <si>
    <t>Jelgavas novada Kultūras pārvalde/Senioru eiropas deju kolektīvs Čaukstenes Cenu pagasts</t>
  </si>
  <si>
    <t>Jelgavas novada Kultūras pārvalde/Senioru eiropas deju kolektīvs Garroze Salgales pagasts</t>
  </si>
  <si>
    <t>Jelgavas novada Kultūras pārvalde/Senioru eiropas deju kolektīvs Saulessvece Platones pagasts</t>
  </si>
  <si>
    <t>Jelgavas novada Kultūras pārvalde/Senioru eiropas deju kolektīvs Sens tik sens Glūdas pagasts</t>
  </si>
  <si>
    <t>Jelgavas novada Kultūras pārvalde/Senioru eiropas deju kolektīvs Vakarvējš Vircavas pagasts</t>
  </si>
  <si>
    <t>Jelgavas novada Kultūras pārvalde/Senioru eiropas deju kolektīvs Virši zied Sesavas pagasts</t>
  </si>
  <si>
    <t>Jelgavas novada Kultūras pārvalde/Senioru jauktais vokālais ansamblis Varavīksne Elejas pagasts</t>
  </si>
  <si>
    <t>Jelgavas novada Kultūras pārvalde/Senioru koris Gaisma</t>
  </si>
  <si>
    <t>Jelgavas novada Kultūras pārvalde/Senioru tautas deju kolektīvs Brūklenājs Svētes pagasts</t>
  </si>
  <si>
    <t>Jelgavas novada Kultūras pārvalde/Senioru tautas deju kolektīvs Miestiņš Līvbērzes pagasts</t>
  </si>
  <si>
    <t>Jelgavas novada Kultūras pārvalde/Senioru tautas deju kolektīvs Valgundes Saulgrieži Valgundes pagasts</t>
  </si>
  <si>
    <t>Jelgavas novada Kultūras pārvalde/Senioru tautas deju kolektīvs Vecie vilki Vilces pagasts</t>
  </si>
  <si>
    <t>Jelgavas novada Kultūras pārvalde/Senioru tautas deju kolektīvs Zaļaisdancis Zaļenieku pagasts</t>
  </si>
  <si>
    <t>Jelgavas novada Kultūras pārvalde/Senioru vokālais ansamblis Madaras Ozolnieku pagasts</t>
  </si>
  <si>
    <t>Jelgavas novada Kultūras pārvalde/Senioru vokālais ansamblis Mežābele Lielplatones pagasts</t>
  </si>
  <si>
    <t>Jelgavas novada Kultūras pārvalde/Senioru vokālais ansamblis Vakarvējš Vilces pagasts</t>
  </si>
  <si>
    <t>Jelgavas novada Kultūras pārvalde/Sesavas pagasta bibliotēka</t>
  </si>
  <si>
    <t>Jelgavas novada Kultūras pārvalde/Sesavas tautas nams</t>
  </si>
  <si>
    <t>Jelgavas novada Kultūras pārvalde/Sieviešu koris Zaļenieku pagasts</t>
  </si>
  <si>
    <t>Jelgavas novada Kultūras pārvalde/Sieviešu vokālais ansamblis Ilūzija Valgundes pagasts</t>
  </si>
  <si>
    <t>Jelgavas novada Kultūras pārvalde/Sieviešu vokālais ansamblis Nianse Svētes pagasts</t>
  </si>
  <si>
    <t>Jelgavas novada Kultūras pārvalde/Sieviešu vokālais ansamblis Sapņu lidojumsLīvbērzes pagasts</t>
  </si>
  <si>
    <t>Jelgavas novada Kultūras pārvalde/Sieviešu vokālais ansamblis Sonora Sesavas pagasts</t>
  </si>
  <si>
    <t>Jelgavas novada Kultūras pārvalde/Skaista māja pašu rokām</t>
  </si>
  <si>
    <t>Jelgavas novada Kultūras pārvalde/Slāvu folkloras kopa Slavjanočki Glūdas pagasts</t>
  </si>
  <si>
    <t>Jelgavas novada Kultūras pārvalde/Slāvu tradīciju folkloras kopa Kalnciema pagasts</t>
  </si>
  <si>
    <t>Jelgavas novada Kultūras pārvalde/Slāvu tradīciju vokālais ansamblis Raduga Jaunsvirlaukas pagasts</t>
  </si>
  <si>
    <t>Jelgavas novada Kultūras pārvalde/Sporta deju klubs Lielupe Jaunsvirlaukas pagasts</t>
  </si>
  <si>
    <t>Jelgavas novada Kultūras pārvalde/Staļģenes bibliotēka</t>
  </si>
  <si>
    <t>Jelgavas novada Kultūras pārvalde/Svētes pagasta bibliotēka</t>
  </si>
  <si>
    <t>Jelgavas novada Kultūras pārvalde/Tīreļu bibliotēka</t>
  </si>
  <si>
    <t>Jelgavas novada Kultūras pārvalde/Ūziņu bibliotēka</t>
  </si>
  <si>
    <t>Jelgavas novada Kultūras pārvalde/Vainu bibliotēka</t>
  </si>
  <si>
    <t>Jelgavas novada Kultūras pārvalde/Valgundes bibliotēka</t>
  </si>
  <si>
    <t>Jelgavas novada Kultūras pārvalde/Vecsvirlaukas bibliotēka</t>
  </si>
  <si>
    <t>Jelgavas novada Kultūras pārvalde/Vēsturisko deju kolektīvs Senvedere Lielplatones pagasts</t>
  </si>
  <si>
    <t>Jelgavas novada Kultūras pārvalde/Vidējās paaudzes tautas deju kolektīvs Laimes Pali Platones pagasts</t>
  </si>
  <si>
    <t>Jelgavas novada Kultūras pārvalde/Vidējās paaudzes tautas deju kolektīvs Lustīgais Zaļenieku pagasts</t>
  </si>
  <si>
    <t>Jelgavas novada Kultūras pārvalde/Vidējās paaudzes tautas deju kolektīvs Mārtiņš Lielplatones pagasts</t>
  </si>
  <si>
    <t>Jelgavas novada Kultūras pārvalde/Vidējās paaudzes tautas deju kolektīvs Medaga Vilces pagasts</t>
  </si>
  <si>
    <t>Jelgavas novada Kultūras pārvalde/Vidējās paaudzes tautas deju kolektīvs Miestiņš Līvbērzes pagasts</t>
  </si>
  <si>
    <t>Jelgavas novada Kultūras pārvalde/Vidējās paaudzes tautas deju kolektīvs Nākotne Glūdas pagasts</t>
  </si>
  <si>
    <t>Jelgavas novada Kultūras pārvalde/Vidējās paaudzes tautas deju kolektīvs Pavediens Kalnciema pagasts</t>
  </si>
  <si>
    <t>Jelgavas novada Kultūras pārvalde/Vidējās paaudzes tautas deju kolektīvs Svēte Svētes pagasts</t>
  </si>
  <si>
    <t>Jelgavas novada Kultūras pārvalde/Vidējās paaudzes tautas deju kolektīvs Svirlauka Jaunsvirlaukas pagasts</t>
  </si>
  <si>
    <t>Jelgavas novada Kultūras pārvalde/Vidējās paaudzes tautas deju kolektīvs Valgundietis Valgundes pagasts</t>
  </si>
  <si>
    <t>Jelgavas novada Kultūras pārvalde/Vilces pagasta bibliotēka</t>
  </si>
  <si>
    <t>Jelgavas novada Kultūras pārvalde/Vilces tautas nams</t>
  </si>
  <si>
    <t>Jelgavas novada Kultūras pārvalde/Vircavas pagasta bibliotēka</t>
  </si>
  <si>
    <t>Jelgavas novada Kultūras pārvalde/Vircavas tautas nams</t>
  </si>
  <si>
    <t>Jelgavas novada Kultūras pārvalde/Vīru vokālais ansamblis Tikai Tev  Lielplatones pagasts</t>
  </si>
  <si>
    <t>Jelgavas novada Kultūras pārvalde/Vokālais ansamblis Vega West Kalnciema pagasts</t>
  </si>
  <si>
    <t>Jelgavas novada Kultūras pārvalde/Zaļenieku kultūras nams</t>
  </si>
  <si>
    <t>Jelgavas novada Kultūras pārvalde/Zaļenieku pagasta bibliotēka</t>
  </si>
  <si>
    <t>Jelgavas novada Kultūras pārvalde/Ziedkalnes bibliotēka</t>
  </si>
  <si>
    <t>Jaunsvirlaukas pagasta pārvalde/Jaunsvirlaukas pagasta sporta bāze</t>
  </si>
  <si>
    <t>Glūdas pagasta pārvalde/Saieta nams</t>
  </si>
  <si>
    <t>Cenu un Ozolnieku pagastu apvienotā pārvalde/Centrālā bibliotēka</t>
  </si>
  <si>
    <t>Galvenais speciālists izglītības tehnoloģiju jautājumos</t>
  </si>
  <si>
    <t>līdz 30.04.2022.</t>
  </si>
  <si>
    <t>Salgales pagasta pārvalde/Salgales Mūzikas un mākslas skola</t>
  </si>
  <si>
    <t>Salgales pagasta pārvalde/Garozas pamatskola</t>
  </si>
  <si>
    <t>Elejas pagasta pārvalde/Elejas PII "Kamenīte"</t>
  </si>
  <si>
    <t>Elejas pagasta pārvalde/Elejas vidusskola</t>
  </si>
  <si>
    <t>Glūdas pagasta pārvalde/Šķibes pamatskola</t>
  </si>
  <si>
    <t>Glūdas pagasta pārvalde/Šķibes pamatskola (PII)</t>
  </si>
  <si>
    <t>Jaunsvirlaukas pagasta pārvalde/Staļģenes vidusskola</t>
  </si>
  <si>
    <t>Kalnciema pagasta pārvalde/Kalnciema pagasta vidusskola</t>
  </si>
  <si>
    <t>Kalnciema pagasta pārvalde/Kalnciema PII "Mārīte"</t>
  </si>
  <si>
    <t>Līvbērzes pagasta pārvalde/Aizupes pamatskola</t>
  </si>
  <si>
    <t>Līvbērzes pagasta pārvalde/Līvbērzes pamatskola</t>
  </si>
  <si>
    <t>Sesavas pagasta pārvalde/Sesavas pamatskola</t>
  </si>
  <si>
    <t>Svētes pagasta pārvalde/Svētes pamatskola</t>
  </si>
  <si>
    <t>Vilces pagasta pārvalde/Vilces pamatskola</t>
  </si>
  <si>
    <t>Vircavas pagasta pārvalde/Vircavas vidusskola</t>
  </si>
  <si>
    <t>Platones pagasta pārvalde/Vircavas vidusskola/Platones filiāle</t>
  </si>
  <si>
    <t>Platones pagasta pārvalde/Vircavas vidusskola/Lielvircavas filiāle</t>
  </si>
  <si>
    <t>Zaļenieku pagasta pārvalde/Zaļenieku komerciālā un amatniecības vidusskola</t>
  </si>
  <si>
    <t>Glūdas pagasta pārvalde/Jelgavas novada Mūzikas un mākslas skola</t>
  </si>
  <si>
    <t>Cenu un Ozolnieku pagastu apvienotā pārvalde/Ānes Tautas nams</t>
  </si>
  <si>
    <t>Cenu un Ozolnieku pagastu apvienotā pārvalde/Ozolnieku Tautas nams</t>
  </si>
  <si>
    <t>Valgundes pagasta pārvalde/Kalnciema vidusskola</t>
  </si>
  <si>
    <t>Lielplatones pagasta pārvalde/Elejas PII "Kamenīte"</t>
  </si>
  <si>
    <t>Salgales pagasta pārvalde/Garozas trenažieru zāle</t>
  </si>
  <si>
    <t>Kalnciema pagasta pārvalde/Kalnciema sporta klubs</t>
  </si>
  <si>
    <t>No 1.09.2022.</t>
  </si>
  <si>
    <t>Elejas pagasta pārvalde/Sociālās aprūpes un rehabilitācijas centrs "Eleja"</t>
  </si>
  <si>
    <t>Sabiedrisko attiecību nodaļa</t>
  </si>
  <si>
    <t>Tūrisma pakalpojumu attīstības speciālists</t>
  </si>
  <si>
    <t>Stājas spēkā ar domes lēmumu par iestādes reorganizāciju</t>
  </si>
  <si>
    <t>Piezīmes (stājas spēkā ar citu datumu)</t>
  </si>
  <si>
    <t>Grozījumi 30.03.2022.</t>
  </si>
  <si>
    <t>III vai II līmenis atkarībā no kvalifikācijas</t>
  </si>
  <si>
    <t>Apstiprināts 2022</t>
  </si>
  <si>
    <t>Pašvaldības atbalsta projektu vadītājs</t>
  </si>
  <si>
    <t>Grozījumi līdz 1.07.2022</t>
  </si>
  <si>
    <t>15.2.</t>
  </si>
  <si>
    <t>Nodaļas vadītāja vietnieks budžeta plānošanas jautājumos</t>
  </si>
  <si>
    <t>Nodaļas vadītāja vietnieks attīstības plānošanas jautājumos</t>
  </si>
  <si>
    <t>Uzņēmējdarbības atbalsta speciālists</t>
  </si>
  <si>
    <t>Zemes ierīcības inženieris</t>
  </si>
  <si>
    <t>Lietvedis - arhivārs</t>
  </si>
  <si>
    <t>20.3.</t>
  </si>
  <si>
    <t>Līmenis</t>
  </si>
  <si>
    <t>IV-V</t>
  </si>
  <si>
    <t>II-III</t>
  </si>
  <si>
    <t>1.2.</t>
  </si>
  <si>
    <t>Telpiskās attīstības plānotājs</t>
  </si>
  <si>
    <t>Jelgavas novada Īpašuma pārvalde/Infrastruktūras pārvaldības nodaļa</t>
  </si>
  <si>
    <t>Jelgavas novada Īpašuma pārvalde/Vides pārvaldības nodaļa</t>
  </si>
  <si>
    <t>Ozolnieku mūzikas skola</t>
  </si>
  <si>
    <t xml:space="preserve">Ozolnieku PII "Pūcīte" </t>
  </si>
  <si>
    <t>Ozolnieku PII "Zīlīte" un filiāle</t>
  </si>
  <si>
    <t>Nodarbību vadītājs/Interešu pulciņa audzinātājs</t>
  </si>
  <si>
    <t>530 (705)</t>
  </si>
  <si>
    <t>Pārklasificēti 2023</t>
  </si>
  <si>
    <t>34</t>
  </si>
  <si>
    <t>Tūrisma organizators</t>
  </si>
  <si>
    <t>46.1</t>
  </si>
  <si>
    <t>46.1, II (Baranovs, Pranks), 46.1. III (Cimdars, Guļtjajevs)</t>
  </si>
  <si>
    <t>Grozījumi pēc 01.08; 1.09.2022</t>
  </si>
  <si>
    <t>50</t>
  </si>
  <si>
    <t>Platones pagasta pārvalde/Vircavas vidusskola</t>
  </si>
  <si>
    <t>Salgales pagasta pārvalde/Salgales Mūzikas un mākslas skola (Salgales psk.)</t>
  </si>
  <si>
    <t>Jelgavas novada Kultūras pārvalde/Jauniešu teātra studija</t>
  </si>
  <si>
    <t>20.3</t>
  </si>
  <si>
    <t>21.2</t>
  </si>
  <si>
    <t>43.2</t>
  </si>
  <si>
    <t>1.2</t>
  </si>
  <si>
    <t>15.2 VI (12)</t>
  </si>
  <si>
    <t>26</t>
  </si>
  <si>
    <t>20.1.</t>
  </si>
  <si>
    <t>VII</t>
  </si>
  <si>
    <t>21.3.</t>
  </si>
  <si>
    <t>21.7.</t>
  </si>
  <si>
    <t>21.5.</t>
  </si>
  <si>
    <t>VI B</t>
  </si>
  <si>
    <t>6.2.</t>
  </si>
  <si>
    <t>44</t>
  </si>
  <si>
    <t>43.1</t>
  </si>
  <si>
    <t>VIB</t>
  </si>
  <si>
    <t>46.1.</t>
  </si>
  <si>
    <t>43.1.</t>
  </si>
  <si>
    <t>6.1.</t>
  </si>
  <si>
    <t>17</t>
  </si>
  <si>
    <t>25</t>
  </si>
  <si>
    <t>39.1.</t>
  </si>
  <si>
    <t>20.2.</t>
  </si>
  <si>
    <t>III A / III B</t>
  </si>
  <si>
    <t>20.5.</t>
  </si>
  <si>
    <t>V B</t>
  </si>
  <si>
    <t>32.3.</t>
  </si>
  <si>
    <t>VI A</t>
  </si>
  <si>
    <t>32.3</t>
  </si>
  <si>
    <t>Max slieksnis</t>
  </si>
  <si>
    <t>Min slieksnis</t>
  </si>
  <si>
    <t>23.</t>
  </si>
  <si>
    <t>IIID</t>
  </si>
  <si>
    <t>Saimniecības nodaļas vadītājs</t>
  </si>
  <si>
    <t>VIA</t>
  </si>
  <si>
    <t>Vidus-punkts</t>
  </si>
  <si>
    <t>6.1</t>
  </si>
  <si>
    <t>25.</t>
  </si>
  <si>
    <t>CA Projektu nodaļa</t>
  </si>
  <si>
    <t>CA Plānošanas nodaļa</t>
  </si>
  <si>
    <t>CA Saimnieciskā nodrošinājuma nodaļa</t>
  </si>
  <si>
    <t>CA Administratīvais departaments</t>
  </si>
  <si>
    <t>CA Administratīvais departaments/Finanšu nodaļa</t>
  </si>
  <si>
    <t>CA Administratīvais departaments/Kanceleja</t>
  </si>
  <si>
    <t>CA Administratīvais departaments/Personāla nodaļa</t>
  </si>
  <si>
    <t>CA Informācijas tehnoloģiju nodaļa</t>
  </si>
  <si>
    <t>CA Informācijas tehnoloģiju nodaļa/Datu tīkla un datu centra daļa</t>
  </si>
  <si>
    <t>CA Informācijas tehnoloģiju nodaļa/Informācijas tehnoloģiju ekspluatācijas daļa</t>
  </si>
  <si>
    <t>CA Informācijas tehnoloģiju nodaļa/Informācijas tehnoloģiju lietotāju atbalsta dienests</t>
  </si>
  <si>
    <t>CA Darba aizsardzības, ugunsdrošības un civilās aizsardzības nodaļa</t>
  </si>
  <si>
    <t>CA Juridiskā nodaļa</t>
  </si>
  <si>
    <t>Esošā mēnešalga</t>
  </si>
  <si>
    <t>39.1</t>
  </si>
  <si>
    <t>21.5</t>
  </si>
  <si>
    <t>Esošā mēnešalga + 120 EUR * slodze</t>
  </si>
  <si>
    <t>Esošā mēnešalga + 120 EUR par likmi</t>
  </si>
  <si>
    <r>
      <rPr>
        <sz val="9"/>
        <color rgb="FF0070C0"/>
        <rFont val="Arial"/>
        <family val="2"/>
        <charset val="186"/>
      </rPr>
      <t xml:space="preserve">nesasn. min sl. </t>
    </r>
    <r>
      <rPr>
        <sz val="9"/>
        <rFont val="Arial"/>
        <family val="2"/>
        <charset val="186"/>
      </rPr>
      <t>/ sasniedz min sl.</t>
    </r>
  </si>
  <si>
    <t>Budžetam 2 V</t>
  </si>
  <si>
    <t>Budžetam 1 V</t>
  </si>
  <si>
    <t>5 pakāpes</t>
  </si>
  <si>
    <t>33.</t>
  </si>
  <si>
    <t>bāzes mēnešalga 2023.gadam!</t>
  </si>
  <si>
    <t>Viduspunkts</t>
  </si>
  <si>
    <t>1.-9 MAG = 4.pakāpe, 10 MAG = 3.pak., 11 = 2.pak., 12-15 MAG = 1.pak. Min.līm. (9 pakāpju skalā) par likmi</t>
  </si>
  <si>
    <t>1.-9 MAG = 4.pakāpe, 10 MAG = 3.pak., 11 = 2.pak., 12-15 MAG = 1.pak. Min.līm. (9 pakāpju skalā) * slodze</t>
  </si>
  <si>
    <t>Pieaugums pret esošos algu</t>
  </si>
  <si>
    <t>Budžetam 1.variants ar pieaugumu 120EUR visiem</t>
  </si>
  <si>
    <t>Budžetam 2.variants piemērojot pakāpes</t>
  </si>
  <si>
    <t>Budžetam 3.variants ar pieaugumu 24% visiem</t>
  </si>
  <si>
    <t>Esošā mēnešalga* slodze</t>
  </si>
  <si>
    <t>30%* Aizvietošana/
Piemaksas</t>
  </si>
  <si>
    <t>Pieaugums pret esošos algas likmi</t>
  </si>
  <si>
    <t>pieaugums % pret esošo algu</t>
  </si>
  <si>
    <t xml:space="preserve"> Esošā mēnešalga* 24%*slodze</t>
  </si>
  <si>
    <t xml:space="preserve">  Esošā mēnešalga* 24% pieaugums 1-10 pakāpei;
20% pieaugums 11-15 pakāpei 
*slodze</t>
  </si>
  <si>
    <t>Starpība pret esošo mēnešalga*slodze</t>
  </si>
  <si>
    <t>Mēnesī</t>
  </si>
  <si>
    <t>Starpība gadā</t>
  </si>
  <si>
    <t>VSAOI 23.59%</t>
  </si>
  <si>
    <t>Pavisam KOPĀ</t>
  </si>
  <si>
    <t>Pavisam KOPĀ GADĀ</t>
  </si>
  <si>
    <t>Iestādes nosaukums</t>
  </si>
  <si>
    <t xml:space="preserve">Amats
</t>
  </si>
  <si>
    <t>Amatalga</t>
  </si>
  <si>
    <t>JN</t>
  </si>
  <si>
    <t xml:space="preserve">PII Kamenīte </t>
  </si>
  <si>
    <t>Vadītājs/direktors</t>
  </si>
  <si>
    <t>Metodiķis</t>
  </si>
  <si>
    <t>ON</t>
  </si>
  <si>
    <t>PII Pūcīte</t>
  </si>
  <si>
    <t>PII Bitīte</t>
  </si>
  <si>
    <t>PII Saulīte</t>
  </si>
  <si>
    <t>PII Zīlīte</t>
  </si>
  <si>
    <t>PII Mārīte</t>
  </si>
  <si>
    <t xml:space="preserve">Vircavas vsk.Lielvircavas f. </t>
  </si>
  <si>
    <t>Vircavas vsk Lielvircavas f.</t>
  </si>
  <si>
    <t xml:space="preserve">Vircavas vsk. Platones f. </t>
  </si>
  <si>
    <t>Vircavas vidusskola Platones f.</t>
  </si>
  <si>
    <t>Vilces  pamatskola</t>
  </si>
  <si>
    <t xml:space="preserve">Pedagogs </t>
  </si>
  <si>
    <t>Pedagogs karjeras konsultants</t>
  </si>
  <si>
    <t>Svētes  pamatskola</t>
  </si>
  <si>
    <t xml:space="preserve">Zaļenieku komerciālā un amatniecības v-sk. </t>
  </si>
  <si>
    <r>
      <t>Sociālais pedagogs</t>
    </r>
    <r>
      <rPr>
        <sz val="8"/>
        <rFont val="Times New Roman"/>
        <family val="1"/>
        <charset val="186"/>
      </rPr>
      <t xml:space="preserve"> </t>
    </r>
  </si>
  <si>
    <t>Salgales MM skola</t>
  </si>
  <si>
    <t xml:space="preserve">Vadītājs/direktors </t>
  </si>
  <si>
    <t>Ozolnieku M skola</t>
  </si>
  <si>
    <t>JN MM skola</t>
  </si>
  <si>
    <t>Jelgavas novada Izglītības pārvalde/izglītības iestādes</t>
  </si>
  <si>
    <t>Pedagoga palīgs</t>
  </si>
  <si>
    <t>Mentors</t>
  </si>
  <si>
    <t>Karjeras izglītības speciālists</t>
  </si>
  <si>
    <t>Pagarinātās grupas pedagogs</t>
  </si>
  <si>
    <t>KOPĀ PAVISAM BUDŽETAM</t>
  </si>
  <si>
    <t xml:space="preserve">2022.gadā bija plānots no PB </t>
  </si>
  <si>
    <t>*11 mēnešiem tika plānots budžets un ņemts vērā neaizpildīto vakanču vietas</t>
  </si>
  <si>
    <t>+ papildus IZGLĪTĪBA</t>
  </si>
  <si>
    <t>Budžetam 4.variants ar pieaugumu 24% pieaugumu 1-10 saimei;
20% pieaugumu 11-15 saimei</t>
  </si>
  <si>
    <t>Budžetam 5.variants ar pieaugumu 24% pieaugumu 1-10 saimei;
19% pieaugumu 11-12 saimei; 14% pieaugumu 13-15 saimei</t>
  </si>
  <si>
    <t>N.P.K</t>
  </si>
  <si>
    <t>Struktūrvienības kods</t>
  </si>
  <si>
    <t>Starpība  līdz min.slieksnim</t>
  </si>
  <si>
    <t>Sadalot līdz 2027.gadam (5)</t>
  </si>
  <si>
    <t>Starpība  līdz vid.slieksnim</t>
  </si>
  <si>
    <r>
      <t xml:space="preserve">01.110001
</t>
    </r>
    <r>
      <rPr>
        <strike/>
        <sz val="8"/>
        <rFont val="Times New Roman"/>
        <family val="1"/>
        <charset val="186"/>
      </rPr>
      <t>01.120001</t>
    </r>
  </si>
  <si>
    <t>04.120001</t>
  </si>
  <si>
    <t>CA Iepirkumu nodaļa</t>
  </si>
  <si>
    <t>01.330002</t>
  </si>
  <si>
    <t>CA Sabiedrisko attiecību nodaļa</t>
  </si>
  <si>
    <t>09.110153</t>
  </si>
  <si>
    <t>09.110152</t>
  </si>
  <si>
    <t>09.510022151</t>
  </si>
  <si>
    <t>10.121003</t>
  </si>
  <si>
    <t>10.121002</t>
  </si>
  <si>
    <t>09.60000202/
09.2100111</t>
  </si>
  <si>
    <t>Jelgavas novada Kultūras pārvalde/Tūrisms</t>
  </si>
  <si>
    <t>09.210151</t>
  </si>
  <si>
    <t>Aprēķinos 2022.gada budžetam</t>
  </si>
  <si>
    <t>piemaksas 2022/gada budžetā</t>
  </si>
  <si>
    <t>KOPĀ BUDŽETAM 1gadam</t>
  </si>
  <si>
    <t>PR-JA, Deputātu algas</t>
  </si>
  <si>
    <t>Ja būtu rēķināts 12 mēnešiem</t>
  </si>
  <si>
    <t>Informācija par vēlēto amatpersonu un Saeimas iecelto amatpersonu mēnešalgu apmēru 2022.gadā</t>
  </si>
  <si>
    <t xml:space="preserve">Likumā noteiktais koeficients </t>
  </si>
  <si>
    <r>
      <t xml:space="preserve">Bāzes alga 2022.gadam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</si>
  <si>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2022.gadam (bruto), euro</t>
  </si>
  <si>
    <r>
      <rPr>
        <b/>
        <i/>
        <sz val="11"/>
        <color theme="1"/>
        <rFont val="Calibri"/>
        <family val="2"/>
        <charset val="186"/>
        <scheme val="minor"/>
      </rPr>
      <t>Pašvaldību ievēlēto amatpersonu mēnešalgas</t>
    </r>
    <r>
      <rPr>
        <i/>
        <sz val="11"/>
        <color theme="1"/>
        <rFont val="Calibri"/>
        <family val="2"/>
        <charset val="186"/>
        <scheme val="minor"/>
      </rPr>
      <t xml:space="preserve"> nedrīkst pārsniegt: </t>
    </r>
  </si>
  <si>
    <t>līdz 30.06.2022.</t>
  </si>
  <si>
    <t xml:space="preserve">Pašvaldības deputāts </t>
  </si>
  <si>
    <t xml:space="preserve">Pašvaldības domes priekšsēdētājs </t>
  </si>
  <si>
    <t>Pašvaldības domes priekšsēdētāja vietnieks</t>
  </si>
  <si>
    <t xml:space="preserve">Pašvaldības domes komitejas priekšsēdētājs </t>
  </si>
  <si>
    <t>Pašvaldības domes komitejas priekšsēdētāja vietnieks</t>
  </si>
  <si>
    <t>no 01.07.2022.</t>
  </si>
  <si>
    <t>Starpība</t>
  </si>
  <si>
    <t>Pieaugums %</t>
  </si>
  <si>
    <t xml:space="preserve">Galvaspilsētas domes priekšsēdētājam </t>
  </si>
  <si>
    <r>
      <t xml:space="preserve">Galvaspilsētas domes priekšsēdētāja vietniekam, valstspilsētas domes un </t>
    </r>
    <r>
      <rPr>
        <sz val="11"/>
        <color rgb="FFFF0000"/>
        <rFont val="Calibri"/>
        <family val="2"/>
        <charset val="186"/>
        <scheme val="minor"/>
      </rPr>
      <t>novada domes priekšsēdētājam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</si>
  <si>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Valstspilsētas domes un novada domes priekšsēdētājam, ja attiecīgās pašvaldības administratīvajā teritorijā iedzīvotāju skaits nepārsniedz 20 000</t>
  </si>
  <si>
    <r>
      <t xml:space="preserve">Valstspilsētas domes un </t>
    </r>
    <r>
      <rPr>
        <sz val="11"/>
        <color rgb="FFFF0000"/>
        <rFont val="Calibri"/>
        <family val="2"/>
        <charset val="186"/>
        <scheme val="minor"/>
      </rPr>
      <t>novada domes priekšsēdētāja vietniekam</t>
    </r>
    <r>
      <rPr>
        <sz val="11"/>
        <color rgb="FF000000"/>
        <rFont val="Calibri"/>
        <family val="2"/>
        <charset val="186"/>
        <scheme val="minor"/>
      </rPr>
      <t xml:space="preserve">, ja attiecīgās pašvaldības administratīvajā teritorijā iedzīvotāju skaits pārsniedz 20 000 </t>
    </r>
  </si>
  <si>
    <t>Valstspilsētas domes un novada domes priekšsēdētāja vietniekam, ja attiecīgās pašvaldības administratīvajā teritorijā iedzīvotāju skaits nepārsniedz 20 000</t>
  </si>
  <si>
    <t xml:space="preserve">Galvaspilsētas domes komitejas priekšsēdētājam </t>
  </si>
  <si>
    <r>
      <t>Galvaspilsētas domes komitejas priekšsēdētāja vietniekam, valstspilsētas domes un</t>
    </r>
    <r>
      <rPr>
        <sz val="11"/>
        <color rgb="FFFF0000"/>
        <rFont val="Calibri"/>
        <family val="2"/>
        <charset val="186"/>
        <scheme val="minor"/>
      </rPr>
      <t xml:space="preserve"> novada domes komitejas priekšsēdētājam </t>
    </r>
  </si>
  <si>
    <t xml:space="preserve">Valstspilsētas domes un novada domes komitejas priekšsēdētāja vietniekam </t>
  </si>
  <si>
    <t>Galvaspilsētas domes deputātam</t>
  </si>
  <si>
    <r>
      <t>Valstspilsētas domes un</t>
    </r>
    <r>
      <rPr>
        <sz val="11"/>
        <color rgb="FFFF0000"/>
        <rFont val="Calibri"/>
        <family val="2"/>
        <charset val="186"/>
        <scheme val="minor"/>
      </rPr>
      <t xml:space="preserve"> novada domes deputātam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</si>
  <si>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Valstspilsētas domes un novada domes deputātam, ja attiecīgās pašvaldības administratīvajā teritorijā iedzīvotāju skaits nepārsniedz 20 000</t>
  </si>
  <si>
    <t xml:space="preserve">Augstākās izglītības padome </t>
  </si>
  <si>
    <t>AIP priekšsēdētājs</t>
  </si>
  <si>
    <t>AIP loceklis</t>
  </si>
  <si>
    <t>Centrālā vēlēšanu komisija</t>
  </si>
  <si>
    <t>CVK priekšsēdētājs</t>
  </si>
  <si>
    <t>CVK priekšsēdētāja vietnieks</t>
  </si>
  <si>
    <t>CVK sekretārs</t>
  </si>
  <si>
    <t>CVK loceklis</t>
  </si>
  <si>
    <t>Centrālā zemes komisija</t>
  </si>
  <si>
    <t>CZK priekšsēdētājs</t>
  </si>
  <si>
    <t>Datu valsts inspekcija</t>
  </si>
  <si>
    <t>Datu valsts inspekcijas amatpersonu (darbinieku) mēnešalgas maksimālais apmērs</t>
  </si>
  <si>
    <t>Konkurences padome</t>
  </si>
  <si>
    <t>Konkurences padomes amatpersonu (darbinieku) mēnešalgas maksimālais apmērs</t>
  </si>
  <si>
    <t>16) Sabiedrisko elektronisko plašsaziņas līdzekļu padomes priekšsēdētājam — 2,78;
17) Sabiedrisko elektronisko plašsaziņas līdzekļu padomes loceklim — 2,31</t>
  </si>
  <si>
    <t xml:space="preserve">Nacionālās elektronisko plašsaziņas līdzekļu padome </t>
  </si>
  <si>
    <t>NEPLP priekšsēdētājs</t>
  </si>
  <si>
    <t>NEPLP priekšsēdētāja vietnieks</t>
  </si>
  <si>
    <t xml:space="preserve">NEPLP loceklis </t>
  </si>
  <si>
    <t xml:space="preserve">Sabiedrisko elektronisko plašsaziņas līdzekļu padome </t>
  </si>
  <si>
    <t>SEPLPP priekšsēdētājs</t>
  </si>
  <si>
    <t xml:space="preserve">SEPLPP loceklis </t>
  </si>
  <si>
    <t>Sabiedrisko elektronisko plašsaziņas līdzekļu ombuds</t>
  </si>
  <si>
    <t>Sabiedrisko elektronisko plašsaziņas līdzekļu ombuda mēnešalga</t>
  </si>
  <si>
    <t>Tiesībsargs</t>
  </si>
  <si>
    <t>Sabiedrisko pakalpojumu regulēšanas komisija</t>
  </si>
  <si>
    <t>Sabiedrisko pakalpojumu regulēšanas komisijas  amatpersonu (darbinieku) mēnešalgas maksimālais apmērs</t>
  </si>
  <si>
    <t>Sabiedrisko elektronisko plašsaziņas līdzekļu ombuda mēnešalgu nosaka, bāzes mēnešalgas apmēram (4. panta otrā daļa) piemērojot koeficientu 2,78</t>
  </si>
  <si>
    <t>Valsts kontrole</t>
  </si>
  <si>
    <t>Valsts kontrolieris</t>
  </si>
  <si>
    <t xml:space="preserve">Valsts kontroles padomes loceklis </t>
  </si>
  <si>
    <t>Finanšu un kapitāla tirgus komisija</t>
  </si>
  <si>
    <t xml:space="preserve">FKTK amatpersonu (darbinieku) mēnešalgas maksimālais apmērs </t>
  </si>
  <si>
    <t xml:space="preserve"> Finanšu izlūkošanas dienests </t>
  </si>
  <si>
    <t>Finanšu izlūkošanas dinesta amatpersonu (darbinieku) mēnešalgas maksimālais apmērs</t>
  </si>
  <si>
    <t xml:space="preserve">Informācija par tiesnešu un prokuroru mēnešalgas apmēru 2022.gadā </t>
  </si>
  <si>
    <t>Kārtējā gada mēnešalga 2022.gadam (bruto), euro</t>
  </si>
  <si>
    <t>Rajona (pilsētas) tiesas tiesnesis</t>
  </si>
  <si>
    <t>Rajona (pilsētas) prokurors</t>
  </si>
  <si>
    <t xml:space="preserve">Informācija par Saeimas deputātu, Ministru kabineta locekļu un parlamentāro sekretāru mēnešalgas apmēru 2022.gadā  </t>
  </si>
  <si>
    <t>Kārtējā gada  mēnešalga 2022.gadam (bruto), euro</t>
  </si>
  <si>
    <t>Saeimas deputāts</t>
  </si>
  <si>
    <t>iesaldēts</t>
  </si>
  <si>
    <t>Saeimas deputāts * (13.Saeima)</t>
  </si>
  <si>
    <t>Saeimas deputāts (14. Saeima)</t>
  </si>
  <si>
    <t>Ministru prezidents</t>
  </si>
  <si>
    <t>Ministru prezidenta biedrs</t>
  </si>
  <si>
    <t>Ministrs</t>
  </si>
  <si>
    <t>Parlamentārais sekretārs</t>
  </si>
  <si>
    <t>* saskaņā ar likuma pārejas noteikumiem - atlīdzības pieaugums iesaldēts līdz 14.Saeimai</t>
  </si>
  <si>
    <t xml:space="preserve">Informācija par ostu valdes priekšsēdētāja mēnešalgas apmēru 2022.gadā </t>
  </si>
  <si>
    <t xml:space="preserve">MK noteikumos Nr. 741  noteiktais koeficients </t>
  </si>
  <si>
    <t xml:space="preserve">Ostu valdes priekšsēdētājs mazā ostā  </t>
  </si>
  <si>
    <t xml:space="preserve">Ostu valdes priekšsēdētājs vidējā ostā  </t>
  </si>
  <si>
    <t xml:space="preserve">Ostu valdes priekšsēdētājs lielā ostā  </t>
  </si>
  <si>
    <t>Informācija par vēlēto amatpersonu un Saeimas iecelto amatpersonu mēnešalgu apmēru 2021.gadā</t>
  </si>
  <si>
    <r>
      <t xml:space="preserve">Bāzes alga 2021.gadam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</si>
  <si>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2021.gadam (bruto), euro</t>
  </si>
  <si>
    <t xml:space="preserve">Pašvaldību ievēlēto amatpersonu mēnešalgas nedrīkst pārsniegt: </t>
  </si>
  <si>
    <t>valsts kontrolieris**</t>
  </si>
  <si>
    <t>padomes loceklis **</t>
  </si>
  <si>
    <t>** saskaņā ar likuma grozījumiem, kas publicēti Latvijas Vēstnesī (2020,247A. nr.)</t>
  </si>
  <si>
    <t xml:space="preserve">Informācija par tiesnešu un prokuroru mēnešalgas apmēru 2021.gadā </t>
  </si>
  <si>
    <t>Kārtējā gada mēnešalga 2021.gadam (bruto), euro</t>
  </si>
  <si>
    <t xml:space="preserve">Informācija par Saeimas deputātu, Ministru kabineta locekļu un parlamentāro sekretāru mēnešalgas apmēru 2021.gadā  </t>
  </si>
  <si>
    <t>Kārtējā gada  mēnešalga 2021.gadam (bruto), euro</t>
  </si>
  <si>
    <t xml:space="preserve">Saeimas deputāts * </t>
  </si>
  <si>
    <t>Ministru prezidents**</t>
  </si>
  <si>
    <t>Ministru prezidenta biedrs**</t>
  </si>
  <si>
    <t>ministrs**</t>
  </si>
  <si>
    <t>parlamentārais sekretārs**</t>
  </si>
  <si>
    <t xml:space="preserve">Informācija par ostu valdes priekšsēdētāja mēnešalgas apmēru 2021.gadā </t>
  </si>
  <si>
    <t>Starpība  līdz min.slieksnim %</t>
  </si>
  <si>
    <t>Starpība  līdz vid.slieksnim %</t>
  </si>
  <si>
    <t>06.60000309</t>
  </si>
  <si>
    <t>09.210103</t>
  </si>
  <si>
    <t>09.210044</t>
  </si>
  <si>
    <t>08.230008</t>
  </si>
  <si>
    <t>09.222011</t>
  </si>
  <si>
    <t>09.210141</t>
  </si>
  <si>
    <t>09.6000214</t>
  </si>
  <si>
    <t>09.222011/09.210141</t>
  </si>
  <si>
    <t>09.11004</t>
  </si>
  <si>
    <t>09.222011/09.11004</t>
  </si>
  <si>
    <t>06.60000314</t>
  </si>
  <si>
    <t>09.210143</t>
  </si>
  <si>
    <t>10.40000314</t>
  </si>
  <si>
    <t>08.230015</t>
  </si>
  <si>
    <t>06.6000303</t>
  </si>
  <si>
    <t>09.210051</t>
  </si>
  <si>
    <t>06.6000304</t>
  </si>
  <si>
    <t>08.230016</t>
  </si>
  <si>
    <t>09.210064</t>
  </si>
  <si>
    <t>09.11005/09.210061</t>
  </si>
  <si>
    <t>08.230005</t>
  </si>
  <si>
    <t>09.210074</t>
  </si>
  <si>
    <t>09.210014</t>
  </si>
  <si>
    <t>06.60000306</t>
  </si>
  <si>
    <t>08.230006</t>
  </si>
  <si>
    <t>06.6000307</t>
  </si>
  <si>
    <t>09.2100094</t>
  </si>
  <si>
    <t>09.210091</t>
  </si>
  <si>
    <t>09.210152</t>
  </si>
  <si>
    <t>09.210034</t>
  </si>
  <si>
    <t>09.51000216</t>
  </si>
  <si>
    <t>08.230010</t>
  </si>
  <si>
    <t>08.230002</t>
  </si>
  <si>
    <t>09.210146</t>
  </si>
  <si>
    <t>06.60000310</t>
  </si>
  <si>
    <t>08.230011</t>
  </si>
  <si>
    <t>08.230012</t>
  </si>
  <si>
    <t>09.210121</t>
  </si>
  <si>
    <t>08.230013</t>
  </si>
  <si>
    <t>06.60000313</t>
  </si>
  <si>
    <t>09.51002213</t>
  </si>
  <si>
    <t>08.210021</t>
  </si>
  <si>
    <t>09.210134</t>
  </si>
  <si>
    <t>08.2300014</t>
  </si>
  <si>
    <t>09.2101311</t>
  </si>
  <si>
    <t>09.6000213</t>
  </si>
  <si>
    <t>09.60000208</t>
  </si>
  <si>
    <t>09.60000212</t>
  </si>
  <si>
    <t>09.60000209</t>
  </si>
  <si>
    <t>09.60000207</t>
  </si>
  <si>
    <t>09.5100203</t>
  </si>
  <si>
    <t>09.210071</t>
  </si>
  <si>
    <t>09.11005</t>
  </si>
  <si>
    <t>09.110003</t>
  </si>
  <si>
    <t>09.210041</t>
  </si>
  <si>
    <t>09.2100091</t>
  </si>
  <si>
    <t>09.51000215</t>
  </si>
  <si>
    <t>09.110151</t>
  </si>
  <si>
    <t>09.110154</t>
  </si>
  <si>
    <t>09.210101</t>
  </si>
  <si>
    <t>09.210061</t>
  </si>
  <si>
    <t>09.2101111</t>
  </si>
  <si>
    <t>09.210153</t>
  </si>
  <si>
    <t>09.11003</t>
  </si>
  <si>
    <t>09.2100152</t>
  </si>
  <si>
    <t>09.110011</t>
  </si>
  <si>
    <t>09.2101313</t>
  </si>
  <si>
    <t>09.60000204</t>
  </si>
  <si>
    <t>09.210144</t>
  </si>
  <si>
    <t>10.40000303</t>
  </si>
  <si>
    <t>10.40000306</t>
  </si>
  <si>
    <t>10.40000304</t>
  </si>
  <si>
    <t>10.40000305</t>
  </si>
  <si>
    <t>10.40000307</t>
  </si>
  <si>
    <t>10.40000311</t>
  </si>
  <si>
    <t>10.40000312</t>
  </si>
  <si>
    <t>09.51000203</t>
  </si>
  <si>
    <t>06.60000304</t>
  </si>
  <si>
    <t>06.60000303</t>
  </si>
  <si>
    <t>09.110155</t>
  </si>
  <si>
    <t>09.510025</t>
  </si>
  <si>
    <t>09.530001</t>
  </si>
  <si>
    <t>08.230007</t>
  </si>
  <si>
    <t>08.230009</t>
  </si>
  <si>
    <t>08.230014</t>
  </si>
  <si>
    <t>08.230022</t>
  </si>
  <si>
    <t>kuri</t>
  </si>
  <si>
    <t>09.110112</t>
  </si>
  <si>
    <t>09.110111</t>
  </si>
  <si>
    <t>06.60000316</t>
  </si>
  <si>
    <t>08.210017</t>
  </si>
  <si>
    <t>06.60000305</t>
  </si>
  <si>
    <t>08.210007</t>
  </si>
  <si>
    <t>06.60000308</t>
  </si>
  <si>
    <t>08.22000108</t>
  </si>
  <si>
    <t>06.60000312</t>
  </si>
  <si>
    <t>06.60000311</t>
  </si>
  <si>
    <t>06.60000307</t>
  </si>
  <si>
    <t>09.210111</t>
  </si>
  <si>
    <t>09.21031</t>
  </si>
  <si>
    <t>09.210031</t>
  </si>
  <si>
    <t>09.210122</t>
  </si>
  <si>
    <t>09.5100215</t>
  </si>
  <si>
    <t>08.210022</t>
  </si>
  <si>
    <t>08.210020</t>
  </si>
  <si>
    <t>09.110071/09.210111</t>
  </si>
  <si>
    <t>08.210014</t>
  </si>
  <si>
    <t>08.240016</t>
  </si>
  <si>
    <t>08.292051</t>
  </si>
  <si>
    <t>08.292024</t>
  </si>
  <si>
    <t>08.292047</t>
  </si>
  <si>
    <t>08.29020</t>
  </si>
  <si>
    <t>08.292050</t>
  </si>
  <si>
    <t>08.294004</t>
  </si>
  <si>
    <t>08.293017</t>
  </si>
  <si>
    <t>08.293021</t>
  </si>
  <si>
    <t>08.293020</t>
  </si>
  <si>
    <t>08.293027</t>
  </si>
  <si>
    <t>08.293024</t>
  </si>
  <si>
    <t>08.293018</t>
  </si>
  <si>
    <t>08.293025</t>
  </si>
  <si>
    <t>08.210025</t>
  </si>
  <si>
    <t>08.210013</t>
  </si>
  <si>
    <t>08.210002</t>
  </si>
  <si>
    <t>08.210004</t>
  </si>
  <si>
    <t>08.210001</t>
  </si>
  <si>
    <t>08.210026</t>
  </si>
  <si>
    <t>08.210005</t>
  </si>
  <si>
    <t>08.210008</t>
  </si>
  <si>
    <t>08.210009</t>
  </si>
  <si>
    <t>08.210011</t>
  </si>
  <si>
    <t>08.210003</t>
  </si>
  <si>
    <t>08.210027</t>
  </si>
  <si>
    <t>08.210010</t>
  </si>
  <si>
    <t>08.210012</t>
  </si>
  <si>
    <t>08.210023</t>
  </si>
  <si>
    <t>08.210028</t>
  </si>
  <si>
    <t>08.210016</t>
  </si>
  <si>
    <t>08.210006</t>
  </si>
  <si>
    <t>08.210024</t>
  </si>
  <si>
    <t>08.292041</t>
  </si>
  <si>
    <t>08.292030</t>
  </si>
  <si>
    <t>08.292014</t>
  </si>
  <si>
    <t>08.294025</t>
  </si>
  <si>
    <t>08.294026</t>
  </si>
  <si>
    <t>08.294021</t>
  </si>
  <si>
    <t>08.292035</t>
  </si>
  <si>
    <t>08.292017</t>
  </si>
  <si>
    <t>08.292025</t>
  </si>
  <si>
    <t>08.292026</t>
  </si>
  <si>
    <t>08.292043</t>
  </si>
  <si>
    <t>08.292045</t>
  </si>
  <si>
    <t>08.292042</t>
  </si>
  <si>
    <t>08.292027</t>
  </si>
  <si>
    <t>08.292002</t>
  </si>
  <si>
    <t>08.292015</t>
  </si>
  <si>
    <t>08.292016</t>
  </si>
  <si>
    <t>08.294022</t>
  </si>
  <si>
    <t>08.292044</t>
  </si>
  <si>
    <t>08.294018</t>
  </si>
  <si>
    <t>08.291007</t>
  </si>
  <si>
    <t>08.291006</t>
  </si>
  <si>
    <t>08.291004</t>
  </si>
  <si>
    <t>08.291002</t>
  </si>
  <si>
    <t>08.291008</t>
  </si>
  <si>
    <t>08.291001</t>
  </si>
  <si>
    <t>08.292046</t>
  </si>
  <si>
    <t>08.292032</t>
  </si>
  <si>
    <t>08.291005</t>
  </si>
  <si>
    <t>08.292053</t>
  </si>
  <si>
    <t>08.292011</t>
  </si>
  <si>
    <t>08.292052</t>
  </si>
  <si>
    <t>08.292031</t>
  </si>
  <si>
    <t>08.292048</t>
  </si>
  <si>
    <t>08.293028</t>
  </si>
  <si>
    <t>08.294003</t>
  </si>
  <si>
    <t>08.292009</t>
  </si>
  <si>
    <t>08.292021</t>
  </si>
  <si>
    <t>08.292006</t>
  </si>
  <si>
    <t>08.292004</t>
  </si>
  <si>
    <t>08.292007</t>
  </si>
  <si>
    <t>08.292001</t>
  </si>
  <si>
    <t>08.292013</t>
  </si>
  <si>
    <t>08.292010</t>
  </si>
  <si>
    <t>08.292037</t>
  </si>
  <si>
    <t>08.292012</t>
  </si>
  <si>
    <t>09.210102</t>
  </si>
  <si>
    <t>08.22000109</t>
  </si>
  <si>
    <t>08.2200011</t>
  </si>
  <si>
    <t>08.292020</t>
  </si>
  <si>
    <t>09.11006</t>
  </si>
  <si>
    <t>09.11009</t>
  </si>
  <si>
    <t>09.11010</t>
  </si>
  <si>
    <t>09.110071</t>
  </si>
  <si>
    <t>09.110012</t>
  </si>
  <si>
    <t>09.110113</t>
  </si>
  <si>
    <t>08.292003</t>
  </si>
  <si>
    <t>08.210029</t>
  </si>
  <si>
    <t>08.294009</t>
  </si>
  <si>
    <t>08.24003</t>
  </si>
  <si>
    <t>08.24005</t>
  </si>
  <si>
    <t>08.240011</t>
  </si>
  <si>
    <t>08.240007</t>
  </si>
  <si>
    <t>08.240008</t>
  </si>
  <si>
    <t>08.240017</t>
  </si>
  <si>
    <t>08.240015</t>
  </si>
  <si>
    <t>08.240010</t>
  </si>
  <si>
    <t>08.240001</t>
  </si>
  <si>
    <t>08.240004</t>
  </si>
  <si>
    <t>08.240006</t>
  </si>
  <si>
    <t>08.294011</t>
  </si>
  <si>
    <t>08.294016</t>
  </si>
  <si>
    <t>08.294012</t>
  </si>
  <si>
    <t>08.294001</t>
  </si>
  <si>
    <t>08.293029</t>
  </si>
  <si>
    <t>08.293005</t>
  </si>
  <si>
    <t>08.293022</t>
  </si>
  <si>
    <t>08.292008</t>
  </si>
  <si>
    <t>08.294015</t>
  </si>
  <si>
    <t>08.294019</t>
  </si>
  <si>
    <t>08.294006</t>
  </si>
  <si>
    <t>08.294005</t>
  </si>
  <si>
    <t>08.294007</t>
  </si>
  <si>
    <t>08.294017</t>
  </si>
  <si>
    <t>08.294023</t>
  </si>
  <si>
    <t>08.293016</t>
  </si>
  <si>
    <t>08.292038</t>
  </si>
  <si>
    <t>08.293002</t>
  </si>
  <si>
    <t>08.293009</t>
  </si>
  <si>
    <t>08.293013</t>
  </si>
  <si>
    <t>08.293008</t>
  </si>
  <si>
    <t>08.293003</t>
  </si>
  <si>
    <t>08.293007</t>
  </si>
  <si>
    <t>08.294024</t>
  </si>
  <si>
    <t>08.293023</t>
  </si>
  <si>
    <t>08.293001</t>
  </si>
  <si>
    <t>09.60000206</t>
  </si>
  <si>
    <t>Kalnciema pagasta pārvalde/Kalnciema pagasta pamaskola</t>
  </si>
  <si>
    <t>Kalnciema pagasta pamaskola</t>
  </si>
  <si>
    <t>???Pagastu pārvaldniekus no administrācijas tāmes 01.110001 uz pagastu pārvalžu tāmēm 06.60003….</t>
  </si>
  <si>
    <t>Atbalsta personāls - CA iestādes</t>
  </si>
  <si>
    <t>Izglītība</t>
  </si>
  <si>
    <t>Sports</t>
  </si>
  <si>
    <t>Kultūra</t>
  </si>
  <si>
    <t>Sociālais</t>
  </si>
  <si>
    <t>10.000</t>
  </si>
  <si>
    <t>08.000</t>
  </si>
  <si>
    <t>% pret kop.slodzēm</t>
  </si>
  <si>
    <t>Slodzes</t>
  </si>
  <si>
    <t>Īpašumi, vide</t>
  </si>
  <si>
    <t>09.000</t>
  </si>
  <si>
    <t>06.000;
05.000</t>
  </si>
  <si>
    <t>08.100;
09.200</t>
  </si>
  <si>
    <t>1-10 saime</t>
  </si>
  <si>
    <t>11-12 saime</t>
  </si>
  <si>
    <t>13-15 saime</t>
  </si>
  <si>
    <t>Bez papildus izglītības</t>
  </si>
  <si>
    <t>1 mēnesī</t>
  </si>
  <si>
    <t>Starpība /2022.gada plānu</t>
  </si>
  <si>
    <t>KOPĀ</t>
  </si>
  <si>
    <t>1110  Darba samaksa</t>
  </si>
  <si>
    <t>1111  Deputātu darba samaksa</t>
  </si>
  <si>
    <t>1112  Saeimas frakc., komisiju un administr.. darbin. samaks</t>
  </si>
  <si>
    <t>1119  Pārējo darbinieku mēnešalga (darba alga)</t>
  </si>
  <si>
    <t>1110  Darba samaksa Total</t>
  </si>
  <si>
    <t>1140  Piemaksas un prēmijas</t>
  </si>
  <si>
    <t>1141  Piemaksa par nakts darbu</t>
  </si>
  <si>
    <t>1142  Samaksa par virsstundu darbu un darbu svētku dienās</t>
  </si>
  <si>
    <t>1145  Piemaksa par darbu īpašos apstākļos</t>
  </si>
  <si>
    <t>1146  Piemaksa par personisko darba ieguldījumu un darba kva</t>
  </si>
  <si>
    <t>1147  Piemaksa par papildu darbu</t>
  </si>
  <si>
    <t>1148  Prēmijas un naudas balvas</t>
  </si>
  <si>
    <t/>
  </si>
  <si>
    <t xml:space="preserve">1149  Citas normatīvajos aktos noteiktās piemaksas, kas nav </t>
  </si>
  <si>
    <t>1140  Piemaksas un prēmijas Total</t>
  </si>
  <si>
    <t>1150  Atalgojums fiziskajām personām uz tiesiskās attiecības regu</t>
  </si>
  <si>
    <t>1170  Darba devēja piešķirtie labumi un maksājumi</t>
  </si>
  <si>
    <t>1210  Darba devēja valsts sociālās apdrošināšanas obligātās iemak</t>
  </si>
  <si>
    <t>1220  Darba devēja sociāla rakstura pabalsti, kompensācijas un ci</t>
  </si>
  <si>
    <t>1221  Darba devēja sociāla rakstura pabalsti un kompensācija</t>
  </si>
  <si>
    <t>1225  Uzturdevas kompensācija</t>
  </si>
  <si>
    <t>1227  Darba devēja izdevumi veselības,dzīvības un nelaimes g</t>
  </si>
  <si>
    <t>1228  Darba devēja sociāla rakstura pabalsti un kompensācija</t>
  </si>
  <si>
    <t>1220  Darba devēja sociāla rakstura pabalsti, kompensācijas un ci Total</t>
  </si>
  <si>
    <t>!!!!Kur sētnieki, ja tos pārceļ uz pagastu pārvaldēm?</t>
  </si>
  <si>
    <t>1.variants</t>
  </si>
  <si>
    <t>2.variants</t>
  </si>
  <si>
    <t>4.variants</t>
  </si>
  <si>
    <t>3.variants</t>
  </si>
  <si>
    <t>ar pieaugumu 24% visiem</t>
  </si>
  <si>
    <t>piemērojot pakāpes</t>
  </si>
  <si>
    <t>ar pieaugumu 120EUR visiem</t>
  </si>
  <si>
    <t>5.variants</t>
  </si>
  <si>
    <t>ar pieaugumu 24% pieaugumu 1-10 saimei;19% pieaugumu 11-12 saimei; 14% pieaugumu 13-15 saimei</t>
  </si>
  <si>
    <t>Plāns 2022</t>
  </si>
  <si>
    <t>Strapība starp plānu 2022</t>
  </si>
  <si>
    <t>Atbalsta personāls - CA iestādes+ deputāti</t>
  </si>
  <si>
    <t>06.000;05.000</t>
  </si>
  <si>
    <t>08.100;09.200</t>
  </si>
  <si>
    <t>01.000  Vispārējie valdības dienesti</t>
  </si>
  <si>
    <t>1100  Darba samaksa</t>
  </si>
  <si>
    <t>1100  Darba samaksa Total</t>
  </si>
  <si>
    <t xml:space="preserve">1200  Darba devēja valsts sociālās apdrošināšanas obligātās iemaksas, </t>
  </si>
  <si>
    <t>1200  Darba devēja valsts sociālās apdrošināšanas obligātās iemaksas,  Total</t>
  </si>
  <si>
    <t>01.000  Vispārējie valdības dienesti Total</t>
  </si>
  <si>
    <t>03.000  Sabiedriskā kārtība un drošība</t>
  </si>
  <si>
    <t>03.000  Sabiedriskā kārtība un drošība Total</t>
  </si>
  <si>
    <t>04.000  Ekonomiskā darbība</t>
  </si>
  <si>
    <t>04.000  Ekonomiskā darbība Total</t>
  </si>
  <si>
    <t>05.000  Vides aizsardzība</t>
  </si>
  <si>
    <t>05.000  Vides aizsardzība Total</t>
  </si>
  <si>
    <t>06.000  Pašvaldības teritoriju un mājokļu apsaimniekošana</t>
  </si>
  <si>
    <t>06.000  Pašvaldības teritoriju un mājokļu apsaimniekošana Total</t>
  </si>
  <si>
    <t>08.000  Atpūta, kultūra, sports un reliģija</t>
  </si>
  <si>
    <t>08.000  Atpūta, kultūra, sports un reliģija Total</t>
  </si>
  <si>
    <t>09.000  Izglītība</t>
  </si>
  <si>
    <t>09.000  Izglītība Total</t>
  </si>
  <si>
    <t>10.000  Sociālā aizsardzība</t>
  </si>
  <si>
    <t>10.000  Sociālā aizsardzība Total</t>
  </si>
  <si>
    <t>vidēji 2022.gada jūl, aug, sept</t>
  </si>
  <si>
    <t>jūl,aug, sept</t>
  </si>
  <si>
    <t>vid.1 mēnesī</t>
  </si>
  <si>
    <t>12 mēneši</t>
  </si>
  <si>
    <t>08.000  kultūra,</t>
  </si>
  <si>
    <t>08.000, 09.2100  sports</t>
  </si>
  <si>
    <t>vidēji 1 mēnesī</t>
  </si>
  <si>
    <t>Sadalot līdz 2027.gadam (5)
%</t>
  </si>
  <si>
    <t>Sadalot līdz 2027.gadam (5)
EUR</t>
  </si>
  <si>
    <t>Budžetam turpmākiem gadiem līdz 2027.gadam, ja 2022.gadā visiem palielina par 120EUR, lai sasniegtu viduspunktu (vienam gadam)</t>
  </si>
  <si>
    <t>Pieaugums katru gadu (4) 2024-2027</t>
  </si>
  <si>
    <t xml:space="preserve">viduspunkts </t>
  </si>
  <si>
    <t>Pieaugums katru gadu līdz 2027.gadam</t>
  </si>
  <si>
    <t>Pievērst uzmanību ar iezīmētām krāsām, jo palielinot par 120EUR, tiek jau pārsniegts viduspunkta slieksnis!!!!</t>
  </si>
  <si>
    <t>Īpatsvars CA/jomām-slodzei</t>
  </si>
  <si>
    <t>Īpatsvars CA/jomām-amatu vieta</t>
  </si>
  <si>
    <t>Amatu vietas</t>
  </si>
  <si>
    <t>Budžetam turpmākiem gadiem līdz 2027.gadam, ja 2022.gadā visiem palielina par 120EUR, lai sasniegtu minimālo slieksni (vienam gadam)</t>
  </si>
  <si>
    <t>Pieaugums*
slodze</t>
  </si>
  <si>
    <t xml:space="preserve">  Pieaugums*
slodze</t>
  </si>
  <si>
    <t>amatu vietas-slodzes</t>
  </si>
  <si>
    <t>Budžetam turpmākiem gadiem līdz 2027.gadam, ja 2022.gadā piemēro 5.variantu, lai sasniegtu viduspunktu (vienam gadam)</t>
  </si>
  <si>
    <t>CA</t>
  </si>
  <si>
    <t>ĪP</t>
  </si>
  <si>
    <t>LP</t>
  </si>
  <si>
    <t>K</t>
  </si>
  <si>
    <t>SP</t>
  </si>
  <si>
    <t>IZG</t>
  </si>
  <si>
    <t>bez izgl.papildus slodzēm</t>
  </si>
  <si>
    <r>
      <rPr>
        <sz val="8"/>
        <color rgb="FF0070C0"/>
        <rFont val="Times New Roman"/>
        <family val="1"/>
        <charset val="186"/>
      </rPr>
      <t xml:space="preserve">nesasn. min sl. </t>
    </r>
    <r>
      <rPr>
        <sz val="8"/>
        <rFont val="Times New Roman"/>
        <family val="1"/>
        <charset val="186"/>
      </rPr>
      <t>/ sasniedz min sl.</t>
    </r>
  </si>
  <si>
    <r>
      <rPr>
        <sz val="8"/>
        <color rgb="FF0070C0"/>
        <rFont val="Times New Roman"/>
        <family val="1"/>
        <charset val="186"/>
      </rPr>
      <t xml:space="preserve">nesasn. min sl. </t>
    </r>
    <r>
      <rPr>
        <sz val="8"/>
        <rFont val="Times New Roman"/>
        <family val="1"/>
        <charset val="186"/>
      </rPr>
      <t>/ sasniedz viduspunktu</t>
    </r>
  </si>
  <si>
    <r>
      <t xml:space="preserve"> Esošā mēnešalga* </t>
    </r>
    <r>
      <rPr>
        <b/>
        <sz val="8"/>
        <rFont val="Times New Roman"/>
        <family val="1"/>
        <charset val="186"/>
      </rPr>
      <t>24%</t>
    </r>
    <r>
      <rPr>
        <sz val="8"/>
        <rFont val="Times New Roman"/>
        <family val="1"/>
        <charset val="186"/>
      </rPr>
      <t xml:space="preserve"> pieaugums </t>
    </r>
    <r>
      <rPr>
        <b/>
        <sz val="8"/>
        <rFont val="Times New Roman"/>
        <family val="1"/>
        <charset val="186"/>
      </rPr>
      <t>visiem</t>
    </r>
    <r>
      <rPr>
        <sz val="8"/>
        <rFont val="Times New Roman"/>
        <family val="1"/>
        <charset val="186"/>
      </rPr>
      <t xml:space="preserve"> 1 likmei</t>
    </r>
  </si>
  <si>
    <r>
      <t xml:space="preserve"> Esošā mēnešalga* 24% pieaugums </t>
    </r>
    <r>
      <rPr>
        <b/>
        <sz val="8"/>
        <rFont val="Times New Roman"/>
        <family val="1"/>
        <charset val="186"/>
      </rPr>
      <t xml:space="preserve">1-10 pakāpei;
20% </t>
    </r>
    <r>
      <rPr>
        <sz val="8"/>
        <rFont val="Times New Roman"/>
        <family val="1"/>
        <charset val="186"/>
      </rPr>
      <t>pieaugums</t>
    </r>
    <r>
      <rPr>
        <b/>
        <sz val="8"/>
        <rFont val="Times New Roman"/>
        <family val="1"/>
        <charset val="186"/>
      </rPr>
      <t xml:space="preserve"> 11-15 pakāpei</t>
    </r>
    <r>
      <rPr>
        <sz val="8"/>
        <rFont val="Times New Roman"/>
        <family val="1"/>
        <charset val="186"/>
      </rPr>
      <t xml:space="preserve"> 
1 likmei</t>
    </r>
  </si>
  <si>
    <r>
      <t xml:space="preserve">  Esošā mēnešalga* 24% pieaugums 1-10 pakāpei;
19% pieaugums 11-12 pakāpei;
</t>
    </r>
    <r>
      <rPr>
        <sz val="8"/>
        <rFont val="Times New Roman"/>
        <family val="1"/>
        <charset val="186"/>
      </rPr>
      <t xml:space="preserve">14% pieaugums 13-15 pakāpei </t>
    </r>
    <r>
      <rPr>
        <b/>
        <sz val="8"/>
        <rFont val="Times New Roman"/>
        <family val="1"/>
        <charset val="186"/>
      </rPr>
      <t xml:space="preserve">
*slodze</t>
    </r>
  </si>
  <si>
    <t xml:space="preserve">Turpmākiem gadiem budžetam 2024-2027 </t>
  </si>
  <si>
    <t>Jau ir samazinātas slodzes pret 2022.gadu!!!!</t>
  </si>
  <si>
    <t>Ja budžetā plāno no aprēķinātā</t>
  </si>
  <si>
    <t>Pedagogi no PB</t>
  </si>
  <si>
    <t>Sporta izglītības iestāžu no pašvaldības budžeta finansēto pedagogu amatu saraksts 2023.gadam ~</t>
  </si>
  <si>
    <t>Interešu izglītības skolotājs</t>
  </si>
  <si>
    <t>% pret amatu vietām (1820)</t>
  </si>
  <si>
    <t>Starpība/esošo algu</t>
  </si>
  <si>
    <t>%</t>
  </si>
  <si>
    <t>%/5gadi</t>
  </si>
  <si>
    <t>2023.gadā piemērot %</t>
  </si>
  <si>
    <t>Pieaugums 2023.gadā</t>
  </si>
  <si>
    <t>2023.gada mēnešalga</t>
  </si>
  <si>
    <t>2023.gada mēnešalga* slodze</t>
  </si>
  <si>
    <t>Budžetam turpmākiem gadiem līdz 2027.gadam, ja 2022.gadā piemēro 6.variantu, lai sasniegtu viduspunktu (vienam gadam)</t>
  </si>
  <si>
    <t>12.mēneši</t>
  </si>
  <si>
    <t>Kopā</t>
  </si>
  <si>
    <t>Sports no PB</t>
  </si>
  <si>
    <t>Deputāti</t>
  </si>
  <si>
    <t>Pavisam kopā</t>
  </si>
  <si>
    <t>6.variants</t>
  </si>
  <si>
    <t>ar pieaugumu 13-15 saime 11%; 11-12 saime 15%; 9-10 saime 19%;  5-8 saime 20%; 1-4 saime 24%</t>
  </si>
  <si>
    <t>Budžetam turpmākiem gadiem līdz 2027.gadam, ja 2022.gadā piemēro 7.variantu, lai sasniegtu viduspunktu (vienam gadam)</t>
  </si>
  <si>
    <t>Budžetam 7.variants ar pieaugumu 13-15 algu grupa 11%; 9-12 algu grupa 15%;  3-8 algu grupa 19%; 2 algu grupa 17%;1 algu grupa 24%</t>
  </si>
  <si>
    <t>Budžetam 6.variants ar pieaugumu 13-15 algu grupa 11%; 11-12 algu grupa 15%; 9-10 algu grupa 19%;  5-8 algu grupa 20%; 1-4 algu grupa 24%</t>
  </si>
  <si>
    <t>1 algu grupa</t>
  </si>
  <si>
    <t>2 algu grupa</t>
  </si>
  <si>
    <t>11-12 algu grupa</t>
  </si>
  <si>
    <t>13-15 algu grupa</t>
  </si>
  <si>
    <t>ar pieaugumu 13-15 algu grupa 11%; 9-12 algu grupa 15%;  3-8 algu grupa 19%; 2 algu grupa 17%;1 algu grupa 24%</t>
  </si>
  <si>
    <t>7.variants</t>
  </si>
  <si>
    <t>Algu grupa</t>
  </si>
  <si>
    <t>Piemērotie %</t>
  </si>
  <si>
    <t>palielinājums no-līdz</t>
  </si>
  <si>
    <t>Esošās algas
no-līdz</t>
  </si>
  <si>
    <t>500-530</t>
  </si>
  <si>
    <t>550-705</t>
  </si>
  <si>
    <t>533-747</t>
  </si>
  <si>
    <t>663-866</t>
  </si>
  <si>
    <t>630-996; 1032 medmāsa</t>
  </si>
  <si>
    <t>647-1093</t>
  </si>
  <si>
    <t>700-1190; 1369 fizioterapeits</t>
  </si>
  <si>
    <t>739-1287; 1555 sporta ārsts</t>
  </si>
  <si>
    <t>1250-2000</t>
  </si>
  <si>
    <t>1731-1917</t>
  </si>
  <si>
    <t>3-4 algu grupa</t>
  </si>
  <si>
    <t>5-10 algu grupa</t>
  </si>
  <si>
    <t>120-127</t>
  </si>
  <si>
    <t>121-155</t>
  </si>
  <si>
    <t>134-164</t>
  </si>
  <si>
    <t>126-165</t>
  </si>
  <si>
    <t>120-196</t>
  </si>
  <si>
    <t>123-208</t>
  </si>
  <si>
    <t>133-226</t>
  </si>
  <si>
    <t xml:space="preserve">125-233
</t>
  </si>
  <si>
    <t>991-1574 būvv.speciāl.</t>
  </si>
  <si>
    <t>149-236</t>
  </si>
  <si>
    <t>188-300</t>
  </si>
  <si>
    <t>190-211</t>
  </si>
  <si>
    <t>Izņēmums 2 algu grupa, max palielinājums 98Eur, jo ja esošo algu 575eur palielina par 120EUR, tad pārsniedz viduspunktu</t>
  </si>
  <si>
    <t>Izņēmums: 111 -aktiv.c.vad.; 119 -sporta organizators</t>
  </si>
  <si>
    <r>
      <t xml:space="preserve">Kritēriji % piemērošanai- palielināt esošās algas ne mazāk kā </t>
    </r>
    <r>
      <rPr>
        <b/>
        <sz val="9"/>
        <color rgb="FFFF0000"/>
        <rFont val="Times New Roman"/>
        <family val="1"/>
        <charset val="186"/>
      </rPr>
      <t>120EUR</t>
    </r>
    <r>
      <rPr>
        <sz val="9"/>
        <rFont val="Times New Roman"/>
        <family val="1"/>
        <charset val="186"/>
      </rPr>
      <t xml:space="preserve"> un ne vairāk kā 24%, jo minimālā alga palielinās  par 120EUR, jeb 24%</t>
    </r>
  </si>
  <si>
    <t>Apkures iekārtu operators (7 mēneši)</t>
  </si>
  <si>
    <t>Tehniskais strādnieks (sezona 5 mēneši)</t>
  </si>
  <si>
    <r>
      <t>Ēkas dežurants</t>
    </r>
    <r>
      <rPr>
        <sz val="8"/>
        <color rgb="FFFF0000"/>
        <rFont val="Times New Roman"/>
        <family val="1"/>
        <charset val="186"/>
      </rPr>
      <t xml:space="preserve"> - apkopējs</t>
    </r>
  </si>
  <si>
    <t>Policija, Admin.komisija</t>
  </si>
  <si>
    <t>03.000, 01.</t>
  </si>
  <si>
    <t>03.000, 01.110</t>
  </si>
  <si>
    <t>POL</t>
  </si>
  <si>
    <t>Bez deputātu  algām</t>
  </si>
  <si>
    <t>38.2</t>
  </si>
  <si>
    <t>36</t>
  </si>
  <si>
    <t>31</t>
  </si>
  <si>
    <t>36.</t>
  </si>
  <si>
    <t>3.</t>
  </si>
  <si>
    <t>43.2.</t>
  </si>
  <si>
    <t>Iekšējais audits</t>
  </si>
  <si>
    <t>Auditors</t>
  </si>
  <si>
    <t>Staptautisko projektu vadītājs</t>
  </si>
  <si>
    <t>Vadītāja vietnieks finanšu jomā</t>
  </si>
  <si>
    <t>Vadītāja vietnieks saimnieciskajā jomā</t>
  </si>
  <si>
    <t>Galvenais speciālists izglītības tehnoloģiju jomā</t>
  </si>
  <si>
    <t>Galvenais speciālists bērnu tiesību aizsardzības jomā</t>
  </si>
  <si>
    <t xml:space="preserve">Galvenais speciālists karjeras izglītības jomā </t>
  </si>
  <si>
    <t>Izglītības psihologs</t>
  </si>
  <si>
    <t>Tautas mākslas kolektīva vadītājs AT</t>
  </si>
  <si>
    <t>38.1.</t>
  </si>
  <si>
    <t>Informācija par vēlēto amatpersonu un Saeimas iecelto amatpersonu mēnešalgu apmēru 2023.gadā</t>
  </si>
  <si>
    <r>
      <t xml:space="preserve">Bāzes alga 2023.gadam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</si>
  <si>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2023.gadam (bruto), euro</t>
  </si>
  <si>
    <t xml:space="preserve">Valsts augstākās amatpersonas </t>
  </si>
  <si>
    <t>Valsts prezidents</t>
  </si>
  <si>
    <t>Saeimas priekšsēdētājs</t>
  </si>
  <si>
    <t xml:space="preserve">Ministru prezidents </t>
  </si>
  <si>
    <t>Satversmes tiesas priekšsēdētājs</t>
  </si>
  <si>
    <t>Augstākās tiesas priekšsēdētājs</t>
  </si>
  <si>
    <t>JNP piemēro</t>
  </si>
  <si>
    <t>Mēnešalga par likmi</t>
  </si>
  <si>
    <t>Mēnešalga *slodze</t>
  </si>
  <si>
    <t>Gads</t>
  </si>
  <si>
    <r>
      <t xml:space="preserve">Galvaspilsētas domes priekšsēdētāja vietniekam, valstspilsētas domes un </t>
    </r>
    <r>
      <rPr>
        <b/>
        <sz val="11"/>
        <color rgb="FFC00000"/>
        <rFont val="Calibri"/>
        <family val="2"/>
        <charset val="186"/>
        <scheme val="minor"/>
      </rPr>
      <t>novada domes priekšsēdētājam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</si>
  <si>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r>
      <t xml:space="preserve">Valstspilsētas domes un </t>
    </r>
    <r>
      <rPr>
        <b/>
        <sz val="11"/>
        <color rgb="FFC00000"/>
        <rFont val="Calibri"/>
        <family val="2"/>
        <charset val="186"/>
        <scheme val="minor"/>
      </rPr>
      <t>novada domes priekšsēdētāja vietniekam</t>
    </r>
    <r>
      <rPr>
        <sz val="11"/>
        <color rgb="FF000000"/>
        <rFont val="Calibri"/>
        <family val="2"/>
        <charset val="186"/>
        <scheme val="minor"/>
      </rPr>
      <t xml:space="preserve">, ja attiecīgās pašvaldības administratīvajā teritorijā iedzīvotāju skaits pārsniedz 20 000 </t>
    </r>
  </si>
  <si>
    <r>
      <t xml:space="preserve">Galvaspilsētas domes komitejas priekšsēdētāja vietniekam, valstspilsētas domes un </t>
    </r>
    <r>
      <rPr>
        <b/>
        <sz val="11"/>
        <color rgb="FF000000"/>
        <rFont val="Calibri"/>
        <family val="2"/>
        <charset val="186"/>
        <scheme val="minor"/>
      </rPr>
      <t xml:space="preserve">novada domes komitejas priekšsēdētājam </t>
    </r>
  </si>
  <si>
    <r>
      <t xml:space="preserve">Valstspilsētas domes un </t>
    </r>
    <r>
      <rPr>
        <b/>
        <sz val="11"/>
        <color rgb="FFC00000"/>
        <rFont val="Calibri"/>
        <family val="2"/>
        <charset val="186"/>
        <scheme val="minor"/>
      </rPr>
      <t>novada domes deputātam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</si>
  <si>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Bijušajiem pagastu,domju pr-jiem</t>
  </si>
  <si>
    <t xml:space="preserve">Korupcijas novēršanas un apkarošanas birojs </t>
  </si>
  <si>
    <t>Korupcijas novēršanas un apkarošanas biroja priekšnieks</t>
  </si>
  <si>
    <t xml:space="preserve">Informācija par tiesnešu un prokuroru mēnešalgas apmēru 2023.gadā </t>
  </si>
  <si>
    <t>Kārtējā gada mēnešalga 2023.gadam (bruto), euro</t>
  </si>
  <si>
    <t xml:space="preserve">rajona (pilsētas) tiesas priekšsēdētāja vietniekam un rajona (pilsētas) tiesas tiesu nama priekšsēdētājam </t>
  </si>
  <si>
    <t xml:space="preserve">rajona (pilsētas) tiesas priekšsēdētājam </t>
  </si>
  <si>
    <t xml:space="preserve">apgabaltiesas tiesnesim </t>
  </si>
  <si>
    <t xml:space="preserve">apgabaltiesas priekšsēdētāja vietniekam un kolēģijas priekšsēdētājam, kā arī apgabaltiesas tiesu nama priekšsēdētājam </t>
  </si>
  <si>
    <t>apgabaltiesas priekšsēdētājam</t>
  </si>
  <si>
    <t xml:space="preserve">Augstākās tiesas tiesnesim </t>
  </si>
  <si>
    <t xml:space="preserve">Augstākās tiesas departamenta priekšsēdētājam </t>
  </si>
  <si>
    <t xml:space="preserve">Augstākās tiesas priekšsēdētājam </t>
  </si>
  <si>
    <t xml:space="preserve">Satversmes tiesas tiesnesim </t>
  </si>
  <si>
    <t xml:space="preserve">Satversmes tiesas priekšsēdētāja vietniekam </t>
  </si>
  <si>
    <t xml:space="preserve">Satversmes tiesas priekšsēdētājam </t>
  </si>
  <si>
    <t xml:space="preserve">rajona (pilsētas) prokuratūras virsprokurora vietniekam </t>
  </si>
  <si>
    <t xml:space="preserve">rajona (pilsētas) prokuratūras virsprokuroram </t>
  </si>
  <si>
    <t xml:space="preserve">tiesu apgabala prokuroram </t>
  </si>
  <si>
    <t xml:space="preserve">tiesu apgabala virsprokurora vietniekam </t>
  </si>
  <si>
    <t xml:space="preserve">tiesu apgabala virsprokuroram </t>
  </si>
  <si>
    <t xml:space="preserve">Ģenerālprokuratūras prokuroram </t>
  </si>
  <si>
    <t xml:space="preserve">Ģenerālprokuratūras nodaļas virsprokuroram </t>
  </si>
  <si>
    <t xml:space="preserve">Ģenerālprokuratūras departamenta virsprokuroram </t>
  </si>
  <si>
    <t xml:space="preserve">ģenerālprokuroram </t>
  </si>
  <si>
    <t xml:space="preserve">Informācija par Saeimas deputātu, Ministru kabineta locekļu un parlamentāro sekretāru mēnešalgas apmēru 2023.gadā  </t>
  </si>
  <si>
    <t>Kārtējā gada  mēnešalga 2023.gadam (bruto), euro</t>
  </si>
  <si>
    <t xml:space="preserve">Saeimas deputāts </t>
  </si>
  <si>
    <t xml:space="preserve">Informācija par ostu valdes priekšsēdētāja mēnešalgas apmēru 2023.gadā </t>
  </si>
  <si>
    <t>Bāzes alga 2022</t>
  </si>
  <si>
    <t>Ar 23.59%</t>
  </si>
  <si>
    <t>atv.pabalsts 50%</t>
  </si>
  <si>
    <t>Komisiju locekļiem</t>
  </si>
  <si>
    <t>Jelgavas novada pašvaldības Izglītības iestāžu no pašvaldības budžeta finansēto pedagogu amatu saraksts 2022.gadam</t>
  </si>
  <si>
    <t xml:space="preserve">Interešu izglītības skolotājs </t>
  </si>
  <si>
    <t>Salgales pamatskola</t>
  </si>
  <si>
    <t>Pagasta pārvaldes vadītājs</t>
  </si>
  <si>
    <t>Pagasta pārvaldesvadītāja vietnieks</t>
  </si>
  <si>
    <t>Pārvaldes vadītājs</t>
  </si>
  <si>
    <t>Domes priešsēdētājs</t>
  </si>
  <si>
    <t>Domes priešsēdētāja vietnieks</t>
  </si>
  <si>
    <t>Domes komitejas priekšsēdētājs</t>
  </si>
  <si>
    <t>Komisiju locekļi*</t>
  </si>
  <si>
    <t>Galvenais speciālists izglītības kvalitātes jomā</t>
  </si>
  <si>
    <t>Galvenais speciālists pirmsskolas jomā</t>
  </si>
  <si>
    <t>Galvenais speciālists profesionālās ievirzes un interešu izglītības jomā</t>
  </si>
  <si>
    <t>Vides projektu vadītājs Vides un infrastruktūras projektu vadītājs</t>
  </si>
  <si>
    <t>Sociālo, jaunatnes un nodarbinātības lietu projektu vadītājs Sociālo pakalpojumu attīstības projektu vadītājs</t>
  </si>
  <si>
    <t>Repetitors Koncertmeistars</t>
  </si>
  <si>
    <t>Koncertmeistars Kormeistars</t>
  </si>
  <si>
    <t>1. pielikums</t>
  </si>
  <si>
    <t>Ministru kabineta 2016. gada 12. aprīļa noteikumiem Nr. 225</t>
  </si>
  <si>
    <t>(un saskaņā ar Valsts un pašvaldību institūciju</t>
  </si>
  <si>
    <t>amatpersonu un darbinieku atlīdzības</t>
  </si>
  <si>
    <t>likuma 3. panta 9.2 daļas trešo punktu un vienpadsmito daļu)</t>
  </si>
  <si>
    <t>Informācija par amatpersonu un darbinieku mēnešalgas apmēru</t>
  </si>
  <si>
    <t>sadalījumā pa amatu grupām</t>
  </si>
  <si>
    <r>
      <t xml:space="preserve">(bruto, 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</si>
  <si>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t>Amatu grupa</t>
  </si>
  <si>
    <t xml:space="preserve">Vidējā mēnešalga </t>
  </si>
  <si>
    <r>
      <t>Amatu saime, apakšsaime, līmenis vai amata kategorija, līmenis</t>
    </r>
    <r>
      <rPr>
        <i/>
        <vertAlign val="superscript"/>
        <sz val="10"/>
        <color theme="1"/>
        <rFont val="Times New Roman"/>
        <family val="1"/>
        <charset val="186"/>
      </rPr>
      <t>1</t>
    </r>
  </si>
  <si>
    <t>nosaukums</t>
  </si>
  <si>
    <t>34. saime “Personāla vadība”, II A līmenis</t>
  </si>
  <si>
    <t>Personāla speciālists</t>
  </si>
  <si>
    <t>Amata nosaukums</t>
  </si>
  <si>
    <r>
      <t>Amata vietu skaits</t>
    </r>
    <r>
      <rPr>
        <i/>
        <vertAlign val="superscript"/>
        <sz val="9.5"/>
        <color theme="1"/>
        <rFont val="Times New Roman"/>
        <family val="1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</si>
  <si>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r>
      <t>Mēnešalgas diapazons</t>
    </r>
    <r>
      <rPr>
        <i/>
        <vertAlign val="superscript"/>
        <sz val="9.5"/>
        <color theme="1"/>
        <rFont val="Times New Roman"/>
        <family val="1"/>
        <charset val="186"/>
      </rPr>
      <t xml:space="preserve">3 </t>
    </r>
    <r>
      <rPr>
        <i/>
        <sz val="9.5"/>
        <color theme="1"/>
        <rFont val="Times New Roman"/>
        <family val="1"/>
        <charset val="186"/>
      </rPr>
      <t xml:space="preserve"> (no–līdz) </t>
    </r>
  </si>
  <si>
    <t>Ministru kabineta</t>
  </si>
  <si>
    <t>2022. gada 26. aprīļa</t>
  </si>
  <si>
    <t>noteikumiem Nr. 262</t>
  </si>
  <si>
    <t>Amatu līmeņu sadalījums mēnešalgu grupās</t>
  </si>
  <si>
    <t>Amatu saimes (apakšsaimes)</t>
  </si>
  <si>
    <t>Mēnešalgu grupas un atbilstošie līmeņi</t>
  </si>
  <si>
    <t>numurs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</si>
  <si>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</si>
  <si>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</si>
  <si>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</si>
  <si>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</si>
  <si>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</si>
  <si>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</si>
  <si>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</si>
  <si>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</si>
  <si>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</si>
  <si>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</si>
  <si>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</si>
  <si>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</si>
  <si>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</si>
  <si>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</si>
  <si>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</si>
  <si>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</si>
  <si>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1.1.</t>
  </si>
  <si>
    <t>Administratīvā vadība. Valsts iestāžu vadība</t>
  </si>
  <si>
    <t>Administratīvā vadība. Administratīvā vadība pašvaldībās</t>
  </si>
  <si>
    <t>Apgāde (iepirkumi)</t>
  </si>
  <si>
    <t>Apsaimniekošana</t>
  </si>
  <si>
    <t>Apsardze un uzraudzība</t>
  </si>
  <si>
    <t>Augstskolu pārvaldība. Studentu apkalpošana</t>
  </si>
  <si>
    <t>Augstskolu pārvaldība. Studiju un zinātnes atbalsts</t>
  </si>
  <si>
    <t>5.3.</t>
  </si>
  <si>
    <t>Augstskolu pārvaldība. Akadēmiskā pārvaldība</t>
  </si>
  <si>
    <t>III C</t>
  </si>
  <si>
    <t>Ārstniecība un veselības aprūpe. Ārstniecības pakalpojumi</t>
  </si>
  <si>
    <t>I D</t>
  </si>
  <si>
    <t>Ārstniecība un veselības aprūpe. Aprūpe</t>
  </si>
  <si>
    <t>6.3.</t>
  </si>
  <si>
    <t>Ārstniecība un veselības aprūpe. Farmācija</t>
  </si>
  <si>
    <t>6.4.</t>
  </si>
  <si>
    <t>Ārstniecība un veselības aprūpe. Neatliekamās medicīniskās palīdzības organizēšana</t>
  </si>
  <si>
    <t>6.5.</t>
  </si>
  <si>
    <t>Ārstniecība un veselības aprūpe. Veselības veicināšana</t>
  </si>
  <si>
    <t>Bāriņtiesa</t>
  </si>
  <si>
    <t>Darba, ugunsdrošības un civilā aizsardzība</t>
  </si>
  <si>
    <t>Diplomātiskā un konsulārā darbība</t>
  </si>
  <si>
    <t>Dispečeru pakalpojumi</t>
  </si>
  <si>
    <t>Dokumentu rediģēšana</t>
  </si>
  <si>
    <t>Dzimtsarakstu pakalpojumi</t>
  </si>
  <si>
    <t>Ekspertīze</t>
  </si>
  <si>
    <t>14.1.</t>
  </si>
  <si>
    <t>Finanšu administrēšana. Finanšu tirgi un finanšu resursu vadība</t>
  </si>
  <si>
    <t>14.2.</t>
  </si>
  <si>
    <t>Finanšu administrēšana. Valsts aizdevumi un galvojumi</t>
  </si>
  <si>
    <t>14.3.</t>
  </si>
  <si>
    <t>Finanšu administrēšana. Finanšu risku vadība</t>
  </si>
  <si>
    <t>14.4.</t>
  </si>
  <si>
    <t>Finanšu administrēšana. Valsts budžeta norēķini</t>
  </si>
  <si>
    <t>15.1.</t>
  </si>
  <si>
    <t>Finanšu analīze un vadība. Finanšu analīze un vadība valsts iestādēs</t>
  </si>
  <si>
    <t>Finanšu analīze un vadība. Finanšu uzskaite un analīze pašvaldību iestādēs</t>
  </si>
  <si>
    <t>15.3.</t>
  </si>
  <si>
    <t>Finanšu analīze un vadība. Valsts fiskālās politikas plānošana un izpilde</t>
  </si>
  <si>
    <t>Fiziskais un kvalificētais darbs</t>
  </si>
  <si>
    <t>Grāmatvedība</t>
  </si>
  <si>
    <t>18.</t>
  </si>
  <si>
    <t>19.</t>
  </si>
  <si>
    <t>Iestāžu drošība</t>
  </si>
  <si>
    <t>Informācijas pārvaldība. Arhīvu pakalpojumi</t>
  </si>
  <si>
    <t>Informācijas pārvaldība. Bibliotēku pakalpojumi</t>
  </si>
  <si>
    <t>Informācijas pārvaldība. Dokumentu pārvaldība</t>
  </si>
  <si>
    <t>20.4.</t>
  </si>
  <si>
    <t>Informācijas pārvaldība. Fondu glabāšana</t>
  </si>
  <si>
    <t>Informācijas pārvaldība. Muzeju pakalpojumi</t>
  </si>
  <si>
    <t>20.6.</t>
  </si>
  <si>
    <t>Informācijas pārvaldība. Datu analīze</t>
  </si>
  <si>
    <t>21.1.</t>
  </si>
  <si>
    <t>Informācijas un komunikācijas tehnoloģijas. Datorgrafika un WEB dizains</t>
  </si>
  <si>
    <t>21.2.</t>
  </si>
  <si>
    <t>Informācijas un komunikācijas tehnoloģijas. Datu pārvaldība</t>
  </si>
  <si>
    <t>Informācijas un komunikācijas tehnoloģijas. Informācijas tehnoloģiju un informācijas sistēmu vadība</t>
  </si>
  <si>
    <t>21.4.</t>
  </si>
  <si>
    <t>Informācijas un komunikācijas tehnoloģijas. Informācijas sistēmu attīstība</t>
  </si>
  <si>
    <t>Informācijas un komunikācijas tehnoloģijas. Sistēmu administrēšana un uzturēšana</t>
  </si>
  <si>
    <t>21.6.</t>
  </si>
  <si>
    <t>Informācijas un komunikācijas tehnoloģijas. Lietotāju atbalsts</t>
  </si>
  <si>
    <t>Informācijas un komunikācijas tehnoloģijas. Informācijas drošība</t>
  </si>
  <si>
    <t>21.8.</t>
  </si>
  <si>
    <t>Informācijas un komunikācijas tehnoloģijas. IT produktu izstrādes un attīstības vadība</t>
  </si>
  <si>
    <t>21.9.</t>
  </si>
  <si>
    <t>Informācijas un komunikācijas tehnoloģijas. Programmatūras risinājumu izstrāde un uzturēšana (IT DevOps)</t>
  </si>
  <si>
    <t>22.</t>
  </si>
  <si>
    <t>Inovācija un dizains</t>
  </si>
  <si>
    <t>Inženiertehniskie darbi</t>
  </si>
  <si>
    <t>24.</t>
  </si>
  <si>
    <t>Juridiskā analīze un pakalpojumi</t>
  </si>
  <si>
    <t>Klientu apkalpošana</t>
  </si>
  <si>
    <t>26.</t>
  </si>
  <si>
    <t>Komunikācija</t>
  </si>
  <si>
    <t>27.</t>
  </si>
  <si>
    <t>Konsultēšana</t>
  </si>
  <si>
    <t>28.1.</t>
  </si>
  <si>
    <t>Kontrole un uzraudzība. Iestāžu un amatpersonu kontrole</t>
  </si>
  <si>
    <t>28.2.</t>
  </si>
  <si>
    <t>Kontrole un uzraudzība. Muita un muitas kontrole</t>
  </si>
  <si>
    <t>VIII</t>
  </si>
  <si>
    <t>28.3.</t>
  </si>
  <si>
    <t>Kontrole un uzraudzība. Privātpersonu kontrole</t>
  </si>
  <si>
    <t>29.</t>
  </si>
  <si>
    <t>Mārketings</t>
  </si>
  <si>
    <t>30.</t>
  </si>
  <si>
    <t>Meža ugunsapsardzība</t>
  </si>
  <si>
    <t>31.</t>
  </si>
  <si>
    <t>Nacionālo bruņoto spēku darbinieki</t>
  </si>
  <si>
    <t>VIII A</t>
  </si>
  <si>
    <t>VIII B</t>
  </si>
  <si>
    <t>IX A</t>
  </si>
  <si>
    <t>IX B</t>
  </si>
  <si>
    <t>X</t>
  </si>
  <si>
    <t>32.1.</t>
  </si>
  <si>
    <t>Noziedzības novēršana un apkarošana. Izmeklēšana</t>
  </si>
  <si>
    <t>32.2.</t>
  </si>
  <si>
    <t>Noziedzības novēršana un apkarošana. Operatīvā darbība</t>
  </si>
  <si>
    <t>Noziedzības novēršana un apkarošana. Pašvaldības policija</t>
  </si>
  <si>
    <t>IX</t>
  </si>
  <si>
    <t>Pedagoģiskās darbības atbalsts</t>
  </si>
  <si>
    <t>34.</t>
  </si>
  <si>
    <t>Personāla vadība</t>
  </si>
  <si>
    <t>35.</t>
  </si>
  <si>
    <t>Pētniecība</t>
  </si>
  <si>
    <t>Politikas ieviešana</t>
  </si>
  <si>
    <t>37.</t>
  </si>
  <si>
    <t>Politikas plānošana</t>
  </si>
  <si>
    <t>Procesu un pakalpojumu pārvaldība. Procesu pārvaldība</t>
  </si>
  <si>
    <t>38.2.</t>
  </si>
  <si>
    <t>Procesu un pakalpojumu pārvaldība. Pakalpojumu pārvaldība</t>
  </si>
  <si>
    <t>Projektu vadība, īstenošana un uzraudzība. Projektu vadība un īstenošana</t>
  </si>
  <si>
    <t>39.2.</t>
  </si>
  <si>
    <t>Projektu vadība, īstenošana un uzraudzība. Projektu uzraudzība</t>
  </si>
  <si>
    <t>39.3.</t>
  </si>
  <si>
    <t>Projektu vadība, īstenošana un uzraudzība. Eiropas Savienības fondu revīzija</t>
  </si>
  <si>
    <t>40.</t>
  </si>
  <si>
    <t>Radošie darbi</t>
  </si>
  <si>
    <t>41.</t>
  </si>
  <si>
    <t>Restaurācijas darbi</t>
  </si>
  <si>
    <t>42.</t>
  </si>
  <si>
    <t>Sekretariāts</t>
  </si>
  <si>
    <t>Sociālais un psiholoģiskais atbalsts. Sociālais darbs</t>
  </si>
  <si>
    <t>III D</t>
  </si>
  <si>
    <t>Sociālais un psiholoģiskais atbalsts.</t>
  </si>
  <si>
    <t>Psihologu pakalpojumi</t>
  </si>
  <si>
    <t>44.</t>
  </si>
  <si>
    <t>Sporta organizēšana un profesionālais sports</t>
  </si>
  <si>
    <t>45.</t>
  </si>
  <si>
    <t>Starptautiskie sakari</t>
  </si>
  <si>
    <t>Transportlīdzekļa vadīšana un apkope. Autotransporta vadīšana</t>
  </si>
  <si>
    <t>46.2.</t>
  </si>
  <si>
    <t>Transportlīdzekļa vadīšana un apkope. Jūras un gaisa transportlīdzekļu vadīšana</t>
  </si>
  <si>
    <t>46.3.</t>
  </si>
  <si>
    <t>Transportlīdzekļa vadīšana un apkope. Transportlīdzekļu tehniskā apkope</t>
  </si>
  <si>
    <t>47.</t>
  </si>
  <si>
    <t>Tulkošana</t>
  </si>
  <si>
    <t>48.</t>
  </si>
  <si>
    <t>Teritorijas plānošana</t>
  </si>
  <si>
    <t>49.1.</t>
  </si>
  <si>
    <t>Tiesas un prokuratūra.</t>
  </si>
  <si>
    <t>Tiesu darbinieki</t>
  </si>
  <si>
    <t>49.2.</t>
  </si>
  <si>
    <t>Prokuratūras darbinieki</t>
  </si>
  <si>
    <t>50.</t>
  </si>
  <si>
    <t>Tūrisma organizēšana</t>
  </si>
  <si>
    <t>51.</t>
  </si>
  <si>
    <t>Kapitāla daļu pārvaldība</t>
  </si>
  <si>
    <t>Administratīvās komisijas priekšsēdētājs</t>
  </si>
  <si>
    <t>Administratīvās komisijas priekšsēdētāja vietnieks</t>
  </si>
  <si>
    <t>18.saime "Iekšējais audits", IV B līmenis</t>
  </si>
  <si>
    <t>18.saime "Iekšējais audits", III līmenis</t>
  </si>
  <si>
    <t xml:space="preserve">24.saime "Juridiskā analīze un pakalpojumi", III līmenis </t>
  </si>
  <si>
    <t xml:space="preserve">24.saime "Juridiskā analīze un pakalpojumi", II līmenis </t>
  </si>
  <si>
    <t>Administratīvā departamenta vadītājs</t>
  </si>
  <si>
    <t>Finanšu nodaļas vadītājs</t>
  </si>
  <si>
    <t>Finanšu nodaļas vadītāja vietnieks</t>
  </si>
  <si>
    <t>17. saime "Grāmatvedība", VII līmenis</t>
  </si>
  <si>
    <t>17. saime "Grāmatvedība", VI līmenis</t>
  </si>
  <si>
    <t>17. saime "Grāmatvedība", V līmenis</t>
  </si>
  <si>
    <t>17. saime "Grāmatvedība", IV līmenis</t>
  </si>
  <si>
    <t>17. saime "Grāmatvedība", III līmenis</t>
  </si>
  <si>
    <t>17. saime "Grāmatvedība", II līmenis</t>
  </si>
  <si>
    <t>"+" pedagogi</t>
  </si>
  <si>
    <t>15.2.apakšsaime "Finanšu analīze un vadība pašvaldību iestādēs", III līmenis</t>
  </si>
  <si>
    <t>15.2.apakšsaime "Finanšu analīze un vadība pašvaldību iestādēs", II līmenis</t>
  </si>
  <si>
    <t>25.saime "Klientu apkalpošana", VII līmenis</t>
  </si>
  <si>
    <t>Kancelejas vadītājs</t>
  </si>
  <si>
    <t>20.3.apakšsaime "Dokumentu pārvaldība", II līmenis</t>
  </si>
  <si>
    <t>20.3. apakšsaime "Dokumentu pārvaldība", III līmenis</t>
  </si>
  <si>
    <t>20.1. apakšsaime "Arhīvu pakalpojumi", II A līmenis</t>
  </si>
  <si>
    <t>34.saime "Personāla vadība", IV līmenis</t>
  </si>
  <si>
    <t>8.saime "Darba, ugunsdrošības un civilā aizsardzība", V līmenis</t>
  </si>
  <si>
    <t>8.saime "Darba, ugunsdrošības un civilā aizsardzība", III līmenis</t>
  </si>
  <si>
    <t>8.saime "Darba, ugunsdrošības un civilā aizsardzība", VI līmenis</t>
  </si>
  <si>
    <t>2.saime "Apgāde", VII līmenis</t>
  </si>
  <si>
    <t>Iepirkumu nodaļas vadītājs</t>
  </si>
  <si>
    <t>2.saime "Apgāde", V līmenis</t>
  </si>
  <si>
    <t>21.7. apakšsaime "Informācijas drošība", III līmenis</t>
  </si>
  <si>
    <t>21.3.apakšsaime "Informācijas tehnoloģiju un informācijas sistēmu vadība", III līmenis</t>
  </si>
  <si>
    <t>21.5.apakšsaime "Sistēmu administrēšana un uzturēšana", V līmenis</t>
  </si>
  <si>
    <t>21.5.apakšsaime "Sistēmu administrēšana un uzturēšana", IV līmenis</t>
  </si>
  <si>
    <t>21.5.apakšsaime "Sistēmu administrēšana un uzturēšana", III līmenis</t>
  </si>
  <si>
    <t>24.saime "Juridiskā analīze un pakalpojumi", IV līmenis</t>
  </si>
  <si>
    <t>24.saime "Juridiskā analīze un pakalpojumi", III līmenis</t>
  </si>
  <si>
    <t>15.2.apakšsaime "Finanšu analīze un vadība pašvaldību iestādēs", VI līmenis</t>
  </si>
  <si>
    <t>Plānošanas nodaļas vadītājs</t>
  </si>
  <si>
    <t>15.2.apakšsaime "Finanšu analīze un vadība pašvaldību iestādēs", V līmenis</t>
  </si>
  <si>
    <t>48.saime "Teritorijas plānošana", V līmenis</t>
  </si>
  <si>
    <t>48.saime "Teritorijas plānošana", III līmenis</t>
  </si>
  <si>
    <t>39.1.apakšsaime "Projektu vadība un īstenošana", V līmenis</t>
  </si>
  <si>
    <t>39.1.apakšsaime "Projektu vadība un īstenošana", III līmenis</t>
  </si>
  <si>
    <t>39.1.apakšsaime "Projektu vadība un īstenošana", IV A līmenis</t>
  </si>
  <si>
    <t>3.saime "Apsaimniekošana", VII līmenis</t>
  </si>
  <si>
    <t>3.saime "Apsaimniekošana", II līmenis</t>
  </si>
  <si>
    <t>3.saime "Apsaimniekošana", I līmenis</t>
  </si>
  <si>
    <t>46.1.apakšsaime "Autotransporta vadīšana", III līmenis</t>
  </si>
  <si>
    <t>16.saime "Fiziskais un kvalificētais darbs", I līmenis</t>
  </si>
  <si>
    <t>26.saime "Komunikācija", IV līmenis</t>
  </si>
  <si>
    <t>Sabiedrisko attiecību nodaļas vadītājs</t>
  </si>
  <si>
    <t>26.saime "Komunikācija", III līmenis</t>
  </si>
  <si>
    <t>Sabiedrisko attiecību nodaļas vadītāja vietnieks</t>
  </si>
  <si>
    <t>26.saime "Komunikācija", II līmenis</t>
  </si>
  <si>
    <t>39.1.apakšsaime "Projektu vadība un īstenošana", II B līmenis</t>
  </si>
  <si>
    <t>6.2.apakšsaime "Aprūpe", IV B līmenis</t>
  </si>
  <si>
    <t>34. saime “Personāla vadība”, I līmenis</t>
  </si>
  <si>
    <t>20.3. apakšsaime "Dokumentu pārvaldība", I līmenis</t>
  </si>
  <si>
    <t>21.5.apakšsaime "Sistēmu administrēšana un uzturēšana", I līmenis</t>
  </si>
  <si>
    <t>16.saime "Fiziskais un kvalificētais darbs", III līmenis</t>
  </si>
  <si>
    <t>16.saime "Fiziskais un kvalificētais darbs", II līmenis</t>
  </si>
  <si>
    <t>16.saime "Fiziskais un kvalificētais darbs", V līmenis</t>
  </si>
  <si>
    <t>16.saime "Fiziskais un kvalificētais darbs", IV līmenis</t>
  </si>
  <si>
    <t>17. saime "Grāmatvedība", I līmenis</t>
  </si>
  <si>
    <t>2.saime "Apgāde", I līmenis</t>
  </si>
  <si>
    <t>20.3. apakšsaime "Dokumentu pārvaldība", II līmenis</t>
  </si>
  <si>
    <t>20.2.apakšsaime "Informācijas pārvaldība. Bibliotēku pakalpojumi", III A līmenis</t>
  </si>
  <si>
    <t>20.2.apakšsaime "Informācijas pārvaldība. Bibliotēku pakalpojumi", II līmenis</t>
  </si>
  <si>
    <t>20.2.apakšsaime "Informācijas pārvaldība. Bibliotēku pakalpojumi", IV līmenis</t>
  </si>
  <si>
    <t>20.5.apakšsaime "Informācijas pārvaldība. Muzeju pakalpojumi", I līmenis</t>
  </si>
  <si>
    <t>21.2.apakšsaime "Informācijas un komunikācijas tehnoloģijas. Datu pārvaldība", I līmenis</t>
  </si>
  <si>
    <t>23.saime "Inženiertehniskie darbi", V līmenis</t>
  </si>
  <si>
    <t>23.saime "Inženiertehniskie darbi", VI līmenis</t>
  </si>
  <si>
    <t>23.saime "Inženiertehniskie darbi", IV līmenis</t>
  </si>
  <si>
    <t>24.saime "Juridiskā analīze un pakalpojumi", II līmenis</t>
  </si>
  <si>
    <t>25.saime "Klientu apkalpošana", III līmenis</t>
  </si>
  <si>
    <t>3.saime "Apsaimniekošana", VI līmenis</t>
  </si>
  <si>
    <t>33.saime "Pedagoģiskās darbības atbalsts", I līmenis</t>
  </si>
  <si>
    <t>33.saime "Pedagoģiskās darbības atbalsts", III līmenis</t>
  </si>
  <si>
    <t>33.saime "Pedagoģiskās darbības atbalsts", IV līmenis</t>
  </si>
  <si>
    <t>33.saime "Pedagoģiskās darbības atbalsts", V līmenis</t>
  </si>
  <si>
    <t>33.saime "Pedagoģiskās darbības atbalsts", II līmenis</t>
  </si>
  <si>
    <t>36.saime "Politikas ieviešana", I līmenis</t>
  </si>
  <si>
    <t>36.saime "Politikas ieviešana", II līmenis</t>
  </si>
  <si>
    <t>36.saime "Politikas ieviešana", V līmenis</t>
  </si>
  <si>
    <t>37.saime "Politikas plānošana", II A līmenis</t>
  </si>
  <si>
    <t>40.saime "Radošie darbi", II A līmenis</t>
  </si>
  <si>
    <t>40.saime "Radošie darbi", II B līmenis</t>
  </si>
  <si>
    <t>40.saime "Radošie darbi", IV līmenis</t>
  </si>
  <si>
    <t>40.saime "Radošie darbi", V līmenis</t>
  </si>
  <si>
    <t>40.saime "Radošie darbi", III līmenis</t>
  </si>
  <si>
    <t>40.saime "Radošie darbi", I līmenis</t>
  </si>
  <si>
    <t>43.1. apakšsaime "Sociālais darbs", V A līmenis</t>
  </si>
  <si>
    <t>43.1. apakšsaime "Sociālais darbs", III A līmenis</t>
  </si>
  <si>
    <t>43.1. apakšsaime "Sociālais darbs", III B līmenis</t>
  </si>
  <si>
    <t>43.1. apakšsaime "Sociālais darbs", I A līmenis</t>
  </si>
  <si>
    <t>43.1. apakšsaime "Sociālais darbs", VI B līmenis</t>
  </si>
  <si>
    <t>43.1. apakšsaime "Sociālais darbs", VI A līmenis</t>
  </si>
  <si>
    <t>43.1. apakšsaime "Sociālais darbs", III D līmenis</t>
  </si>
  <si>
    <t>43.1. apakšsaime "Sociālais darbs", II līmenis</t>
  </si>
  <si>
    <t>43.2. apakšsaime "Sociālais un psiholoģiskais atbalsts", I A līmenis</t>
  </si>
  <si>
    <t>43.2. apakšsaime "Sociālais un psiholoģiskais atbalsts", II līmenis</t>
  </si>
  <si>
    <t>44.saime "Sporta organizešana un profesionālais sports", IV līmenis</t>
  </si>
  <si>
    <t>44.saime "Sporta organizešana un profesionālais sports", III līmenis</t>
  </si>
  <si>
    <t>46.1.apakšsaime "Autotransporta vadīšana", II līmenis</t>
  </si>
  <si>
    <t>48.saime "Teritorijas plānošana", IV līmenis</t>
  </si>
  <si>
    <t>50.saime "Tūrisma organizēšana", III līmenis</t>
  </si>
  <si>
    <t>50.saime "Tūrisma organizēšana", II līmenis</t>
  </si>
  <si>
    <t>50.saime "Tūrisma organizēšana", I līmenis</t>
  </si>
  <si>
    <t>6.1. apakšsaime "Ārstniecības pakalpojumi", III līmenis</t>
  </si>
  <si>
    <t>6.1. apakšsaime "Ārstniecības pakalpojumi", I A līmenis</t>
  </si>
  <si>
    <t>6.2.apakšsaime "Aprūpe", IV A līmenis</t>
  </si>
  <si>
    <t>6.2.apakšsaime "Aprūpe", V  līmenis</t>
  </si>
  <si>
    <t>6.2.apakšsaime "Aprūpe", II  līmenis</t>
  </si>
  <si>
    <t>6.2.apakšsaime "Aprūpe", VII  līmenis</t>
  </si>
  <si>
    <t>7.saime "Bāriņtiesa", V līmenis</t>
  </si>
  <si>
    <t>7.saime "Bāriņtiesa", III līmenis</t>
  </si>
  <si>
    <t>1.2. saime "Administratīvā vadība pašvaldībās.", II līmenis</t>
  </si>
  <si>
    <t>1.2. saime "Administratīvā vadība pašvaldībās.", I līmenis</t>
  </si>
  <si>
    <t>20.2.apakšsaime "Bibliotēku pakalpojumi", III A līmenis</t>
  </si>
  <si>
    <t>32.3. apakšsaime "Pašvaldības policija", VI A līmenis</t>
  </si>
  <si>
    <t>32.3. apakšsaime "Pašvaldības policija", III līmenis</t>
  </si>
  <si>
    <t>32.3. apakšsaime "Pašvaldības policija", II līmenis</t>
  </si>
  <si>
    <t>32.3. apakšsaime "Pašvaldības policija", IV līmenis</t>
  </si>
  <si>
    <t>38.1. apakšsaime "Procesu pārvaldība", II līmenis</t>
  </si>
  <si>
    <t>38.2. apakšsaime "Pakalpojumu pārvaldība", I līmenis</t>
  </si>
  <si>
    <t>1.2. saime "Administratīvā vadība pašvaldībās", IV līmenis</t>
  </si>
  <si>
    <t>1.2. saime "Administratīvā vadība pašvaldībās", III līmenis</t>
  </si>
  <si>
    <t>1.2. saime "Administratīvā vadība pašvaldībās", II līmenis</t>
  </si>
  <si>
    <t>1.2. saime "Administratīvā vadība pašvaldībās", I līmenis</t>
  </si>
  <si>
    <t>1765 - 2181</t>
  </si>
  <si>
    <t>1575 - 2181</t>
  </si>
  <si>
    <t>1658 - 1765</t>
  </si>
  <si>
    <t>620 - 657</t>
  </si>
  <si>
    <t>620 - 673</t>
  </si>
  <si>
    <t>978 - 1104</t>
  </si>
  <si>
    <t>805 - 1048</t>
  </si>
  <si>
    <t>Pagasta pārvaldes vadītāja vietnieks</t>
  </si>
  <si>
    <t>978 - 1093</t>
  </si>
  <si>
    <t>39.1. apakšsaime "Projektu vadības un īstenošana" II B līmenis</t>
  </si>
  <si>
    <t>39.1. apakšsaime "Projektu vadības un īstenošana" I līmenis</t>
  </si>
  <si>
    <t>725 - 827</t>
  </si>
  <si>
    <t>725 - 1081</t>
  </si>
  <si>
    <t>978 - 1150</t>
  </si>
  <si>
    <t>1093 - 1193</t>
  </si>
  <si>
    <t>805 - 1035</t>
  </si>
  <si>
    <t>1193 - 1369</t>
  </si>
  <si>
    <t>1208 - 1380</t>
  </si>
  <si>
    <t>1150 - 1205</t>
  </si>
  <si>
    <t>930 - 1081</t>
  </si>
  <si>
    <t>1254 - 1369</t>
  </si>
  <si>
    <t>3.saime "Apsaimniekošana", IV līmenis</t>
  </si>
  <si>
    <t>39.1. apakšsaime "Projektu vadības un īstenošana" II A līmenis</t>
  </si>
  <si>
    <r>
      <t>Mēnešalgas diapazons</t>
    </r>
    <r>
      <rPr>
        <i/>
        <vertAlign val="superscript"/>
        <sz val="12"/>
        <color theme="1"/>
        <rFont val="Times New Roman"/>
        <family val="1"/>
        <charset val="186"/>
      </rPr>
      <t xml:space="preserve">3 </t>
    </r>
    <r>
      <rPr>
        <i/>
        <sz val="12"/>
        <color theme="1"/>
        <rFont val="Times New Roman"/>
        <family val="1"/>
        <charset val="186"/>
      </rPr>
      <t xml:space="preserve"> (no–līdz) </t>
    </r>
  </si>
  <si>
    <r>
      <t>Amatu saime, apakšsaime, līmenis vai amata kategorija, līmenis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</si>
  <si>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r>
      <t>Amata vietu skaits</t>
    </r>
    <r>
      <rPr>
        <i/>
        <vertAlign val="superscript"/>
        <sz val="12"/>
        <color theme="1"/>
        <rFont val="Times New Roman"/>
        <family val="1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</si>
  <si>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Izpilddirektora vietnieks attīstības jautājumos jautājumos</t>
  </si>
  <si>
    <t>Jelgavas novada pašvaldības</t>
  </si>
  <si>
    <t>informācija par amatpersonu un darbinieku mēnešalgas apmēru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</si>
</sst>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0.00"/>
    <numFmt numFmtId="165" formatCode="#,##0.00_ ;[Red]\-#,##0.00\ "/>
    <numFmt numFmtId="166" formatCode="0.00_ ;[Red]\-0.00\ "/>
    <numFmt numFmtId="167" formatCode="0.000"/>
    <numFmt numFmtId="168" formatCode="0.0%"/>
    <numFmt numFmtId="169" formatCode="#,##0_ ;[Red]\-#,##0\ "/>
    <numFmt numFmtId="170" formatCode="0.0000"/>
    <numFmt numFmtId="171" formatCode="0_ ;[Red]\-0\ "/>
  </numFmts>
  <fonts count="7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indexed="10"/>
      <name val="Tahoma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2"/>
      <color theme="1"/>
      <name val="Times New Roman"/>
      <family val="2"/>
      <charset val="186"/>
    </font>
    <font>
      <sz val="9"/>
      <color rgb="FFC00000"/>
      <name val="Arial"/>
      <family val="2"/>
      <charset val="186"/>
    </font>
    <font>
      <b/>
      <sz val="9"/>
      <color rgb="FFC00000"/>
      <name val="Arial"/>
      <family val="2"/>
      <charset val="186"/>
    </font>
    <font>
      <sz val="9"/>
      <color rgb="FF0070C0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8"/>
      <color rgb="FFC0000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rgb="FFC00000"/>
      <name val="Times New Roman"/>
      <family val="1"/>
      <charset val="186"/>
    </font>
    <font>
      <sz val="11"/>
      <color rgb="FF3F3F76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Arial Baltic"/>
      <charset val="186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6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trike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rgb="FF3B3B3B"/>
      <name val="Tahoma"/>
      <family val="2"/>
      <charset val="186"/>
    </font>
    <font>
      <sz val="8"/>
      <color theme="1"/>
      <name val="Calibri"/>
      <family val="2"/>
      <charset val="186"/>
      <scheme val="minor"/>
    </font>
    <font>
      <sz val="8"/>
      <color rgb="FF3B3B3B"/>
      <name val="Calibri"/>
      <family val="2"/>
      <charset val="186"/>
      <scheme val="minor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u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C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trike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trike/>
      <sz val="9"/>
      <color theme="1"/>
      <name val="Times New Roman"/>
      <family val="1"/>
      <charset val="186"/>
    </font>
    <font>
      <sz val="9.5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9.5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vertAlign val="superscript"/>
      <sz val="10"/>
      <color theme="1"/>
      <name val="Times New Roman"/>
      <family val="1"/>
      <charset val="186"/>
    </font>
    <font>
      <i/>
      <vertAlign val="superscript"/>
      <sz val="9.5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b/>
      <sz val="14"/>
      <color rgb="FF414142"/>
      <name val="Arial"/>
      <family val="2"/>
      <charset val="186"/>
    </font>
    <font>
      <sz val="7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D1A3D5"/>
        <bgColor indexed="64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F8F8"/>
        <bgColor indexed="9"/>
      </patternFill>
    </fill>
    <fill>
      <patternFill patternType="solid">
        <fgColor rgb="FFFFFFFF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4" tint="0.39997558519241921"/>
        <bgColor indexed="9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5" fillId="0" borderId="0" pivotButton="1"/>
    <xf numFmtId="0" fontId="1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32" fillId="15" borderId="15" applyNumberFormat="0" applyAlignment="0" applyProtection="0"/>
    <xf numFmtId="0" fontId="1" fillId="0" borderId="0"/>
    <xf numFmtId="0" fontId="36" fillId="0" borderId="0"/>
    <xf numFmtId="0" fontId="19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37" fillId="0" borderId="0"/>
    <xf numFmtId="0" fontId="38" fillId="0" borderId="0" applyNumberFormat="0" applyBorder="0" applyProtection="0"/>
    <xf numFmtId="0" fontId="1" fillId="0" borderId="0"/>
    <xf numFmtId="0" fontId="41" fillId="0" borderId="0" applyNumberFormat="0" applyFill="0" applyBorder="0" applyAlignment="0" applyProtection="0"/>
    <xf numFmtId="0" fontId="1" fillId="0" borderId="0"/>
    <xf numFmtId="0" fontId="49" fillId="0" borderId="0" applyNumberFormat="0" applyFont="0" applyFill="0" applyBorder="0" applyAlignment="0" applyProtection="0">
      <alignment horizontal="center" vertical="top" wrapText="1"/>
    </xf>
    <xf numFmtId="9" fontId="1" fillId="0" borderId="0" applyFont="0" applyFill="0" applyBorder="0" applyAlignment="0" applyProtection="0"/>
  </cellStyleXfs>
  <cellXfs count="1041">
    <xf numFmtId="0" fontId="0" fillId="0" borderId="0" xfId="0"/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4" fillId="0" borderId="0" xfId="1" applyFont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1" xfId="2" applyFont="1" applyBorder="1"/>
    <xf numFmtId="2" fontId="4" fillId="0" borderId="1" xfId="2" applyNumberFormat="1" applyFont="1" applyBorder="1"/>
    <xf numFmtId="0" fontId="4" fillId="0" borderId="0" xfId="2" applyFont="1"/>
    <xf numFmtId="0" fontId="7" fillId="0" borderId="0" xfId="2" applyFont="1"/>
    <xf numFmtId="0" fontId="4" fillId="0" borderId="1" xfId="0" applyFont="1" applyBorder="1" applyAlignment="1">
      <alignment horizontal="left" vertical="center" wrapText="1"/>
    </xf>
    <xf numFmtId="4" fontId="4" fillId="0" borderId="1" xfId="2" applyNumberFormat="1" applyFont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right"/>
    </xf>
    <xf numFmtId="0" fontId="13" fillId="0" borderId="0" xfId="0" applyFont="1"/>
    <xf numFmtId="49" fontId="4" fillId="0" borderId="1" xfId="3" applyNumberFormat="1" applyFont="1" applyBorder="1" applyAlignment="1">
      <alignment horizontal="left" vertical="center" wrapText="1"/>
    </xf>
    <xf numFmtId="164" fontId="4" fillId="6" borderId="1" xfId="3" applyNumberFormat="1" applyFont="1" applyFill="1" applyBorder="1" applyAlignment="1">
      <alignment horizontal="right" vertical="center"/>
    </xf>
    <xf numFmtId="2" fontId="4" fillId="6" borderId="1" xfId="3" applyNumberFormat="1" applyFont="1" applyFill="1" applyBorder="1" applyAlignment="1">
      <alignment horizontal="right" vertical="center"/>
    </xf>
    <xf numFmtId="2" fontId="4" fillId="0" borderId="1" xfId="2" applyNumberFormat="1" applyFont="1" applyBorder="1" applyAlignment="1">
      <alignment vertical="center"/>
    </xf>
    <xf numFmtId="4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165" fontId="4" fillId="6" borderId="1" xfId="3" applyNumberFormat="1" applyFont="1" applyFill="1" applyBorder="1" applyAlignment="1">
      <alignment horizontal="right" vertical="center"/>
    </xf>
    <xf numFmtId="165" fontId="4" fillId="0" borderId="1" xfId="2" applyNumberFormat="1" applyFont="1" applyBorder="1" applyAlignment="1">
      <alignment vertical="center"/>
    </xf>
    <xf numFmtId="49" fontId="4" fillId="6" borderId="1" xfId="0" applyNumberFormat="1" applyFont="1" applyFill="1" applyBorder="1" applyAlignment="1">
      <alignment horizontal="left" vertical="center"/>
    </xf>
    <xf numFmtId="0" fontId="4" fillId="0" borderId="0" xfId="2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4" fillId="0" borderId="1" xfId="3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5" fontId="3" fillId="6" borderId="1" xfId="0" applyNumberFormat="1" applyFont="1" applyFill="1" applyBorder="1" applyAlignment="1">
      <alignment horizontal="right" vertical="center"/>
    </xf>
    <xf numFmtId="49" fontId="4" fillId="0" borderId="2" xfId="3" applyNumberFormat="1" applyFont="1" applyBorder="1" applyAlignment="1">
      <alignment horizontal="left" vertical="center"/>
    </xf>
    <xf numFmtId="4" fontId="16" fillId="9" borderId="0" xfId="2" applyNumberFormat="1" applyFont="1" applyFill="1"/>
    <xf numFmtId="4" fontId="16" fillId="9" borderId="0" xfId="2" applyNumberFormat="1" applyFont="1" applyFill="1" applyAlignment="1">
      <alignment horizontal="left" vertical="top"/>
    </xf>
    <xf numFmtId="4" fontId="16" fillId="0" borderId="0" xfId="2" applyNumberFormat="1" applyFont="1"/>
    <xf numFmtId="2" fontId="4" fillId="0" borderId="1" xfId="2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6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>
      <alignment horizontal="right" vertical="center"/>
    </xf>
    <xf numFmtId="4" fontId="4" fillId="6" borderId="1" xfId="3" applyNumberFormat="1" applyFont="1" applyFill="1" applyBorder="1" applyAlignment="1">
      <alignment horizontal="right" vertical="center"/>
    </xf>
    <xf numFmtId="4" fontId="3" fillId="6" borderId="1" xfId="0" applyNumberFormat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0" borderId="7" xfId="1" applyFont="1" applyBorder="1"/>
    <xf numFmtId="0" fontId="7" fillId="0" borderId="12" xfId="1" applyFont="1" applyBorder="1"/>
    <xf numFmtId="165" fontId="4" fillId="4" borderId="1" xfId="3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vertical="center"/>
    </xf>
    <xf numFmtId="4" fontId="4" fillId="5" borderId="2" xfId="2" applyNumberFormat="1" applyFont="1" applyFill="1" applyBorder="1"/>
    <xf numFmtId="0" fontId="7" fillId="0" borderId="2" xfId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/>
    </xf>
    <xf numFmtId="4" fontId="4" fillId="0" borderId="2" xfId="3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16" fillId="0" borderId="0" xfId="2" applyNumberFormat="1" applyFont="1" applyAlignment="1">
      <alignment horizontal="left" vertical="top"/>
    </xf>
    <xf numFmtId="0" fontId="7" fillId="12" borderId="1" xfId="1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left"/>
    </xf>
    <xf numFmtId="4" fontId="4" fillId="0" borderId="3" xfId="3" applyNumberFormat="1" applyFont="1" applyBorder="1" applyAlignment="1">
      <alignment horizontal="right" vertical="center"/>
    </xf>
    <xf numFmtId="4" fontId="4" fillId="0" borderId="4" xfId="3" applyNumberFormat="1" applyFont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2" fontId="4" fillId="0" borderId="1" xfId="2" applyNumberFormat="1" applyFont="1" applyBorder="1" applyAlignment="1">
      <alignment horizontal="right" vertical="center"/>
    </xf>
    <xf numFmtId="4" fontId="4" fillId="0" borderId="1" xfId="2" applyNumberFormat="1" applyFont="1" applyBorder="1" applyAlignment="1">
      <alignment vertical="center"/>
    </xf>
    <xf numFmtId="4" fontId="4" fillId="0" borderId="2" xfId="2" applyNumberFormat="1" applyFont="1" applyBorder="1" applyAlignment="1">
      <alignment vertical="center"/>
    </xf>
    <xf numFmtId="49" fontId="6" fillId="12" borderId="1" xfId="0" applyNumberFormat="1" applyFont="1" applyFill="1" applyBorder="1" applyAlignment="1">
      <alignment horizontal="left" vertical="center"/>
    </xf>
    <xf numFmtId="4" fontId="4" fillId="6" borderId="1" xfId="2" applyNumberFormat="1" applyFont="1" applyFill="1" applyBorder="1" applyAlignment="1">
      <alignment vertical="center"/>
    </xf>
    <xf numFmtId="2" fontId="4" fillId="0" borderId="1" xfId="3" applyNumberFormat="1" applyFont="1" applyBorder="1" applyAlignment="1">
      <alignment horizontal="right" vertical="center"/>
    </xf>
    <xf numFmtId="49" fontId="4" fillId="12" borderId="1" xfId="0" applyNumberFormat="1" applyFont="1" applyFill="1" applyBorder="1" applyAlignment="1">
      <alignment horizontal="left" vertical="center"/>
    </xf>
    <xf numFmtId="2" fontId="4" fillId="6" borderId="1" xfId="5" applyNumberFormat="1" applyFont="1" applyFill="1" applyBorder="1" applyAlignment="1">
      <alignment horizontal="right" vertical="center"/>
    </xf>
    <xf numFmtId="2" fontId="4" fillId="0" borderId="1" xfId="5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2" fontId="4" fillId="6" borderId="1" xfId="2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left" vertical="center"/>
    </xf>
    <xf numFmtId="165" fontId="4" fillId="0" borderId="1" xfId="2" applyNumberFormat="1" applyFont="1" applyBorder="1" applyAlignment="1">
      <alignment horizontal="right" vertical="center"/>
    </xf>
    <xf numFmtId="165" fontId="4" fillId="5" borderId="1" xfId="2" applyNumberFormat="1" applyFont="1" applyFill="1" applyBorder="1" applyAlignment="1">
      <alignment horizontal="right" vertical="center"/>
    </xf>
    <xf numFmtId="165" fontId="4" fillId="5" borderId="1" xfId="3" applyNumberFormat="1" applyFont="1" applyFill="1" applyBorder="1" applyAlignment="1">
      <alignment horizontal="right" vertical="center"/>
    </xf>
    <xf numFmtId="4" fontId="4" fillId="5" borderId="2" xfId="2" applyNumberFormat="1" applyFont="1" applyFill="1" applyBorder="1" applyAlignment="1">
      <alignment vertical="center"/>
    </xf>
    <xf numFmtId="0" fontId="4" fillId="6" borderId="1" xfId="2" applyFont="1" applyFill="1" applyBorder="1" applyAlignment="1">
      <alignment vertical="center"/>
    </xf>
    <xf numFmtId="165" fontId="4" fillId="6" borderId="1" xfId="2" applyNumberFormat="1" applyFont="1" applyFill="1" applyBorder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6" borderId="1" xfId="0" applyNumberFormat="1" applyFont="1" applyFill="1" applyBorder="1" applyAlignment="1">
      <alignment horizontal="right" vertical="center"/>
    </xf>
    <xf numFmtId="2" fontId="3" fillId="6" borderId="1" xfId="0" applyNumberFormat="1" applyFont="1" applyFill="1" applyBorder="1" applyAlignment="1">
      <alignment horizontal="right" vertical="center"/>
    </xf>
    <xf numFmtId="4" fontId="4" fillId="6" borderId="3" xfId="3" applyNumberFormat="1" applyFont="1" applyFill="1" applyBorder="1" applyAlignment="1">
      <alignment horizontal="right" vertical="center"/>
    </xf>
    <xf numFmtId="4" fontId="4" fillId="5" borderId="2" xfId="3" applyNumberFormat="1" applyFont="1" applyFill="1" applyBorder="1" applyAlignment="1">
      <alignment horizontal="right" vertical="center"/>
    </xf>
    <xf numFmtId="2" fontId="4" fillId="6" borderId="1" xfId="1" applyNumberFormat="1" applyFont="1" applyFill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4" fontId="4" fillId="6" borderId="1" xfId="1" applyNumberFormat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164" fontId="4" fillId="0" borderId="1" xfId="3" applyNumberFormat="1" applyFont="1" applyBorder="1" applyAlignment="1">
      <alignment horizontal="right" vertical="center"/>
    </xf>
    <xf numFmtId="165" fontId="4" fillId="6" borderId="1" xfId="2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6" borderId="1" xfId="0" applyNumberFormat="1" applyFont="1" applyFill="1" applyBorder="1" applyAlignment="1">
      <alignment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4" fillId="6" borderId="0" xfId="2" applyFont="1" applyFill="1" applyAlignment="1">
      <alignment vertical="center"/>
    </xf>
    <xf numFmtId="2" fontId="4" fillId="6" borderId="1" xfId="2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165" fontId="6" fillId="0" borderId="1" xfId="3" applyNumberFormat="1" applyFont="1" applyBorder="1" applyAlignment="1">
      <alignment horizontal="right" vertical="center"/>
    </xf>
    <xf numFmtId="4" fontId="6" fillId="0" borderId="2" xfId="3" applyNumberFormat="1" applyFont="1" applyBorder="1" applyAlignment="1">
      <alignment horizontal="right" vertical="center"/>
    </xf>
    <xf numFmtId="4" fontId="4" fillId="4" borderId="1" xfId="3" applyNumberFormat="1" applyFont="1" applyFill="1" applyBorder="1" applyAlignment="1">
      <alignment horizontal="right" vertical="center"/>
    </xf>
    <xf numFmtId="4" fontId="20" fillId="5" borderId="2" xfId="1" applyNumberFormat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/>
    </xf>
    <xf numFmtId="0" fontId="4" fillId="0" borderId="5" xfId="2" applyFont="1" applyBorder="1" applyAlignment="1">
      <alignment vertical="center"/>
    </xf>
    <xf numFmtId="49" fontId="4" fillId="12" borderId="5" xfId="0" applyNumberFormat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165" fontId="4" fillId="6" borderId="6" xfId="3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165" fontId="4" fillId="0" borderId="6" xfId="3" applyNumberFormat="1" applyFont="1" applyBorder="1" applyAlignment="1">
      <alignment horizontal="right" vertical="center"/>
    </xf>
    <xf numFmtId="49" fontId="4" fillId="12" borderId="6" xfId="0" applyNumberFormat="1" applyFont="1" applyFill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1" xfId="5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5" fontId="4" fillId="0" borderId="6" xfId="3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2" fontId="4" fillId="13" borderId="1" xfId="2" applyNumberFormat="1" applyFont="1" applyFill="1" applyBorder="1"/>
    <xf numFmtId="2" fontId="4" fillId="13" borderId="1" xfId="2" applyNumberFormat="1" applyFont="1" applyFill="1" applyBorder="1" applyAlignment="1">
      <alignment vertical="center"/>
    </xf>
    <xf numFmtId="0" fontId="4" fillId="0" borderId="12" xfId="1" applyFont="1" applyBorder="1"/>
    <xf numFmtId="4" fontId="5" fillId="0" borderId="0" xfId="2" applyNumberFormat="1" applyFont="1"/>
    <xf numFmtId="4" fontId="7" fillId="12" borderId="2" xfId="2" applyNumberFormat="1" applyFont="1" applyFill="1" applyBorder="1"/>
    <xf numFmtId="4" fontId="7" fillId="12" borderId="2" xfId="2" applyNumberFormat="1" applyFont="1" applyFill="1" applyBorder="1" applyAlignment="1">
      <alignment vertical="center"/>
    </xf>
    <xf numFmtId="4" fontId="7" fillId="12" borderId="2" xfId="3" applyNumberFormat="1" applyFont="1" applyFill="1" applyBorder="1" applyAlignment="1">
      <alignment horizontal="right" vertical="center"/>
    </xf>
    <xf numFmtId="4" fontId="7" fillId="12" borderId="2" xfId="0" applyNumberFormat="1" applyFont="1" applyFill="1" applyBorder="1" applyAlignment="1">
      <alignment horizontal="right" vertical="center"/>
    </xf>
    <xf numFmtId="4" fontId="21" fillId="12" borderId="2" xfId="2" applyNumberFormat="1" applyFont="1" applyFill="1" applyBorder="1" applyAlignment="1">
      <alignment vertical="center"/>
    </xf>
    <xf numFmtId="4" fontId="9" fillId="12" borderId="2" xfId="2" applyNumberFormat="1" applyFont="1" applyFill="1" applyBorder="1" applyAlignment="1">
      <alignment vertical="center"/>
    </xf>
    <xf numFmtId="4" fontId="8" fillId="12" borderId="2" xfId="0" applyNumberFormat="1" applyFont="1" applyFill="1" applyBorder="1" applyAlignment="1">
      <alignment horizontal="right" vertical="center" wrapText="1"/>
    </xf>
    <xf numFmtId="4" fontId="7" fillId="12" borderId="4" xfId="3" applyNumberFormat="1" applyFont="1" applyFill="1" applyBorder="1" applyAlignment="1">
      <alignment horizontal="right" vertical="center"/>
    </xf>
    <xf numFmtId="4" fontId="7" fillId="12" borderId="2" xfId="1" applyNumberFormat="1" applyFont="1" applyFill="1" applyBorder="1" applyAlignment="1">
      <alignment horizontal="right" vertical="center"/>
    </xf>
    <xf numFmtId="4" fontId="7" fillId="12" borderId="2" xfId="0" applyNumberFormat="1" applyFont="1" applyFill="1" applyBorder="1" applyAlignment="1">
      <alignment vertical="center"/>
    </xf>
    <xf numFmtId="4" fontId="7" fillId="12" borderId="7" xfId="0" applyNumberFormat="1" applyFont="1" applyFill="1" applyBorder="1" applyAlignment="1">
      <alignment horizontal="right" vertical="center"/>
    </xf>
    <xf numFmtId="4" fontId="9" fillId="12" borderId="2" xfId="3" applyNumberFormat="1" applyFont="1" applyFill="1" applyBorder="1" applyAlignment="1">
      <alignment horizontal="right" vertical="center"/>
    </xf>
    <xf numFmtId="4" fontId="21" fillId="12" borderId="2" xfId="1" applyNumberFormat="1" applyFont="1" applyFill="1" applyBorder="1" applyAlignment="1">
      <alignment horizontal="right" vertical="center"/>
    </xf>
    <xf numFmtId="4" fontId="8" fillId="12" borderId="2" xfId="0" applyNumberFormat="1" applyFont="1" applyFill="1" applyBorder="1" applyAlignment="1">
      <alignment horizontal="right" vertical="center"/>
    </xf>
    <xf numFmtId="0" fontId="7" fillId="13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4" fillId="0" borderId="1" xfId="12" applyFont="1" applyBorder="1" applyAlignment="1">
      <alignment horizontal="left" vertical="center"/>
    </xf>
    <xf numFmtId="1" fontId="4" fillId="0" borderId="0" xfId="2" applyNumberFormat="1" applyFont="1"/>
    <xf numFmtId="1" fontId="4" fillId="0" borderId="1" xfId="1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vertical="center"/>
    </xf>
    <xf numFmtId="1" fontId="16" fillId="0" borderId="0" xfId="2" applyNumberFormat="1" applyFont="1"/>
    <xf numFmtId="2" fontId="4" fillId="5" borderId="1" xfId="2" applyNumberFormat="1" applyFont="1" applyFill="1" applyBorder="1" applyAlignment="1">
      <alignment vertical="center"/>
    </xf>
    <xf numFmtId="4" fontId="9" fillId="5" borderId="2" xfId="3" applyNumberFormat="1" applyFont="1" applyFill="1" applyBorder="1" applyAlignment="1">
      <alignment horizontal="right" vertical="center"/>
    </xf>
    <xf numFmtId="4" fontId="21" fillId="5" borderId="2" xfId="2" applyNumberFormat="1" applyFont="1" applyFill="1" applyBorder="1" applyAlignment="1">
      <alignment vertical="center"/>
    </xf>
    <xf numFmtId="4" fontId="9" fillId="5" borderId="2" xfId="2" applyNumberFormat="1" applyFont="1" applyFill="1" applyBorder="1" applyAlignment="1">
      <alignment vertical="center"/>
    </xf>
    <xf numFmtId="2" fontId="22" fillId="0" borderId="1" xfId="2" applyNumberFormat="1" applyFont="1" applyBorder="1"/>
    <xf numFmtId="0" fontId="3" fillId="0" borderId="5" xfId="0" applyFont="1" applyBorder="1" applyAlignment="1">
      <alignment vertical="center" wrapText="1"/>
    </xf>
    <xf numFmtId="49" fontId="4" fillId="0" borderId="5" xfId="3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165" fontId="4" fillId="6" borderId="5" xfId="3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6" borderId="5" xfId="3" applyNumberFormat="1" applyFont="1" applyFill="1" applyBorder="1" applyAlignment="1">
      <alignment horizontal="right" vertical="center"/>
    </xf>
    <xf numFmtId="4" fontId="4" fillId="0" borderId="6" xfId="2" applyNumberFormat="1" applyFont="1" applyBorder="1" applyAlignment="1">
      <alignment vertical="center"/>
    </xf>
    <xf numFmtId="165" fontId="4" fillId="0" borderId="5" xfId="3" applyNumberFormat="1" applyFont="1" applyBorder="1" applyAlignment="1">
      <alignment horizontal="right" vertical="center"/>
    </xf>
    <xf numFmtId="4" fontId="4" fillId="0" borderId="5" xfId="3" applyNumberFormat="1" applyFont="1" applyBorder="1" applyAlignment="1">
      <alignment horizontal="right" vertical="center"/>
    </xf>
    <xf numFmtId="4" fontId="4" fillId="0" borderId="9" xfId="3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7" xfId="2" applyNumberFormat="1" applyFont="1" applyBorder="1" applyAlignment="1">
      <alignment vertical="center"/>
    </xf>
    <xf numFmtId="165" fontId="4" fillId="0" borderId="5" xfId="3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4" fontId="7" fillId="12" borderId="9" xfId="3" applyNumberFormat="1" applyFont="1" applyFill="1" applyBorder="1" applyAlignment="1">
      <alignment horizontal="right" vertical="center"/>
    </xf>
    <xf numFmtId="4" fontId="7" fillId="12" borderId="4" xfId="0" applyNumberFormat="1" applyFont="1" applyFill="1" applyBorder="1" applyAlignment="1">
      <alignment horizontal="right" vertical="center"/>
    </xf>
    <xf numFmtId="4" fontId="7" fillId="12" borderId="7" xfId="2" applyNumberFormat="1" applyFont="1" applyFill="1" applyBorder="1" applyAlignment="1">
      <alignment vertical="center"/>
    </xf>
    <xf numFmtId="0" fontId="23" fillId="0" borderId="0" xfId="2" applyFont="1"/>
    <xf numFmtId="0" fontId="24" fillId="0" borderId="0" xfId="2" applyFont="1"/>
    <xf numFmtId="1" fontId="23" fillId="0" borderId="0" xfId="2" applyNumberFormat="1" applyFont="1"/>
    <xf numFmtId="0" fontId="23" fillId="0" borderId="0" xfId="1" applyFont="1" applyAlignment="1">
      <alignment horizontal="center" vertical="center"/>
    </xf>
    <xf numFmtId="49" fontId="23" fillId="0" borderId="1" xfId="0" applyNumberFormat="1" applyFont="1" applyBorder="1" applyAlignment="1">
      <alignment horizontal="left"/>
    </xf>
    <xf numFmtId="2" fontId="23" fillId="0" borderId="1" xfId="2" applyNumberFormat="1" applyFont="1" applyBorder="1" applyAlignment="1">
      <alignment horizontal="right"/>
    </xf>
    <xf numFmtId="4" fontId="23" fillId="0" borderId="1" xfId="2" applyNumberFormat="1" applyFont="1" applyBorder="1"/>
    <xf numFmtId="0" fontId="23" fillId="0" borderId="1" xfId="2" applyFont="1" applyBorder="1"/>
    <xf numFmtId="4" fontId="23" fillId="5" borderId="2" xfId="2" applyNumberFormat="1" applyFont="1" applyFill="1" applyBorder="1"/>
    <xf numFmtId="49" fontId="23" fillId="12" borderId="1" xfId="0" applyNumberFormat="1" applyFont="1" applyFill="1" applyBorder="1" applyAlignment="1">
      <alignment horizontal="left"/>
    </xf>
    <xf numFmtId="2" fontId="23" fillId="0" borderId="1" xfId="2" applyNumberFormat="1" applyFont="1" applyBorder="1" applyAlignment="1">
      <alignment horizontal="center"/>
    </xf>
    <xf numFmtId="4" fontId="24" fillId="12" borderId="2" xfId="2" applyNumberFormat="1" applyFont="1" applyFill="1" applyBorder="1"/>
    <xf numFmtId="1" fontId="23" fillId="0" borderId="1" xfId="2" applyNumberFormat="1" applyFont="1" applyBorder="1" applyAlignment="1">
      <alignment vertical="center"/>
    </xf>
    <xf numFmtId="166" fontId="23" fillId="2" borderId="1" xfId="2" applyNumberFormat="1" applyFont="1" applyFill="1" applyBorder="1"/>
    <xf numFmtId="166" fontId="23" fillId="0" borderId="1" xfId="2" applyNumberFormat="1" applyFont="1" applyBorder="1"/>
    <xf numFmtId="166" fontId="23" fillId="0" borderId="1" xfId="2" applyNumberFormat="1" applyFont="1" applyBorder="1" applyAlignment="1">
      <alignment vertical="center"/>
    </xf>
    <xf numFmtId="166" fontId="25" fillId="0" borderId="1" xfId="2" applyNumberFormat="1" applyFont="1" applyBorder="1"/>
    <xf numFmtId="166" fontId="23" fillId="12" borderId="1" xfId="2" applyNumberFormat="1" applyFont="1" applyFill="1" applyBorder="1" applyAlignment="1">
      <alignment vertical="center"/>
    </xf>
    <xf numFmtId="166" fontId="23" fillId="3" borderId="1" xfId="2" applyNumberFormat="1" applyFont="1" applyFill="1" applyBorder="1"/>
    <xf numFmtId="166" fontId="23" fillId="3" borderId="1" xfId="2" applyNumberFormat="1" applyFont="1" applyFill="1" applyBorder="1" applyAlignment="1">
      <alignment vertical="center"/>
    </xf>
    <xf numFmtId="166" fontId="23" fillId="4" borderId="1" xfId="2" applyNumberFormat="1" applyFont="1" applyFill="1" applyBorder="1"/>
    <xf numFmtId="166" fontId="23" fillId="4" borderId="1" xfId="2" applyNumberFormat="1" applyFont="1" applyFill="1" applyBorder="1" applyAlignment="1">
      <alignment vertical="center"/>
    </xf>
    <xf numFmtId="0" fontId="23" fillId="0" borderId="0" xfId="2" applyFont="1" applyAlignment="1">
      <alignment vertical="center"/>
    </xf>
    <xf numFmtId="49" fontId="23" fillId="0" borderId="1" xfId="0" applyNumberFormat="1" applyFont="1" applyBorder="1" applyAlignment="1">
      <alignment horizontal="left" vertical="center"/>
    </xf>
    <xf numFmtId="2" fontId="23" fillId="0" borderId="1" xfId="2" applyNumberFormat="1" applyFont="1" applyBorder="1" applyAlignment="1">
      <alignment horizontal="right" vertical="center"/>
    </xf>
    <xf numFmtId="4" fontId="23" fillId="0" borderId="1" xfId="2" applyNumberFormat="1" applyFont="1" applyBorder="1" applyAlignment="1">
      <alignment vertical="center"/>
    </xf>
    <xf numFmtId="0" fontId="23" fillId="0" borderId="1" xfId="2" applyFont="1" applyBorder="1" applyAlignment="1">
      <alignment vertical="center"/>
    </xf>
    <xf numFmtId="4" fontId="23" fillId="0" borderId="2" xfId="2" applyNumberFormat="1" applyFont="1" applyBorder="1" applyAlignment="1">
      <alignment vertical="center"/>
    </xf>
    <xf numFmtId="49" fontId="26" fillId="12" borderId="1" xfId="0" applyNumberFormat="1" applyFont="1" applyFill="1" applyBorder="1" applyAlignment="1">
      <alignment horizontal="left" vertical="center"/>
    </xf>
    <xf numFmtId="2" fontId="23" fillId="0" borderId="1" xfId="2" applyNumberFormat="1" applyFont="1" applyBorder="1" applyAlignment="1">
      <alignment horizontal="center" vertical="center"/>
    </xf>
    <xf numFmtId="4" fontId="24" fillId="12" borderId="2" xfId="2" applyNumberFormat="1" applyFont="1" applyFill="1" applyBorder="1" applyAlignment="1">
      <alignment vertical="center"/>
    </xf>
    <xf numFmtId="166" fontId="23" fillId="2" borderId="1" xfId="2" applyNumberFormat="1" applyFont="1" applyFill="1" applyBorder="1" applyAlignment="1">
      <alignment vertical="center"/>
    </xf>
    <xf numFmtId="49" fontId="23" fillId="12" borderId="1" xfId="0" applyNumberFormat="1" applyFont="1" applyFill="1" applyBorder="1" applyAlignment="1">
      <alignment horizontal="left" vertical="center"/>
    </xf>
    <xf numFmtId="4" fontId="23" fillId="6" borderId="1" xfId="3" applyNumberFormat="1" applyFont="1" applyFill="1" applyBorder="1" applyAlignment="1">
      <alignment horizontal="right" vertical="center"/>
    </xf>
    <xf numFmtId="4" fontId="23" fillId="0" borderId="1" xfId="3" applyNumberFormat="1" applyFont="1" applyBorder="1" applyAlignment="1">
      <alignment horizontal="right" vertical="center"/>
    </xf>
    <xf numFmtId="4" fontId="23" fillId="0" borderId="2" xfId="3" applyNumberFormat="1" applyFont="1" applyBorder="1" applyAlignment="1">
      <alignment horizontal="right" vertical="center"/>
    </xf>
    <xf numFmtId="4" fontId="24" fillId="12" borderId="2" xfId="3" applyNumberFormat="1" applyFont="1" applyFill="1" applyBorder="1" applyAlignment="1">
      <alignment horizontal="right" vertical="center"/>
    </xf>
    <xf numFmtId="4" fontId="23" fillId="6" borderId="1" xfId="2" applyNumberFormat="1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4" fillId="12" borderId="2" xfId="0" applyNumberFormat="1" applyFont="1" applyFill="1" applyBorder="1" applyAlignment="1">
      <alignment horizontal="right" vertical="center"/>
    </xf>
    <xf numFmtId="4" fontId="23" fillId="6" borderId="1" xfId="0" applyNumberFormat="1" applyFont="1" applyFill="1" applyBorder="1" applyAlignment="1">
      <alignment horizontal="right" vertical="center"/>
    </xf>
    <xf numFmtId="2" fontId="23" fillId="6" borderId="1" xfId="2" applyNumberFormat="1" applyFont="1" applyFill="1" applyBorder="1" applyAlignment="1">
      <alignment horizontal="right" vertical="center"/>
    </xf>
    <xf numFmtId="165" fontId="23" fillId="6" borderId="1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vertical="center"/>
    </xf>
    <xf numFmtId="4" fontId="27" fillId="5" borderId="2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horizontal="center" vertical="center"/>
    </xf>
    <xf numFmtId="4" fontId="27" fillId="12" borderId="2" xfId="2" applyNumberFormat="1" applyFont="1" applyFill="1" applyBorder="1" applyAlignment="1">
      <alignment vertical="center"/>
    </xf>
    <xf numFmtId="4" fontId="28" fillId="5" borderId="2" xfId="2" applyNumberFormat="1" applyFont="1" applyFill="1" applyBorder="1" applyAlignment="1">
      <alignment vertical="center"/>
    </xf>
    <xf numFmtId="4" fontId="28" fillId="12" borderId="2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horizontal="right" vertical="center"/>
    </xf>
    <xf numFmtId="165" fontId="23" fillId="5" borderId="1" xfId="2" applyNumberFormat="1" applyFont="1" applyFill="1" applyBorder="1" applyAlignment="1">
      <alignment horizontal="right" vertical="center"/>
    </xf>
    <xf numFmtId="165" fontId="23" fillId="6" borderId="1" xfId="3" applyNumberFormat="1" applyFont="1" applyFill="1" applyBorder="1" applyAlignment="1">
      <alignment horizontal="right" vertical="center"/>
    </xf>
    <xf numFmtId="165" fontId="23" fillId="0" borderId="1" xfId="3" applyNumberFormat="1" applyFont="1" applyBorder="1" applyAlignment="1">
      <alignment horizontal="right" vertical="center"/>
    </xf>
    <xf numFmtId="165" fontId="23" fillId="5" borderId="1" xfId="3" applyNumberFormat="1" applyFont="1" applyFill="1" applyBorder="1" applyAlignment="1">
      <alignment horizontal="right" vertical="center"/>
    </xf>
    <xf numFmtId="4" fontId="23" fillId="5" borderId="2" xfId="2" applyNumberFormat="1" applyFont="1" applyFill="1" applyBorder="1" applyAlignment="1">
      <alignment vertical="center"/>
    </xf>
    <xf numFmtId="165" fontId="23" fillId="0" borderId="1" xfId="3" applyNumberFormat="1" applyFont="1" applyBorder="1" applyAlignment="1">
      <alignment horizontal="center" vertical="center"/>
    </xf>
    <xf numFmtId="49" fontId="23" fillId="0" borderId="1" xfId="3" applyNumberFormat="1" applyFont="1" applyBorder="1" applyAlignment="1">
      <alignment horizontal="left" vertical="center" wrapText="1"/>
    </xf>
    <xf numFmtId="4" fontId="23" fillId="0" borderId="0" xfId="2" applyNumberFormat="1" applyFont="1" applyAlignment="1">
      <alignment vertical="center"/>
    </xf>
    <xf numFmtId="0" fontId="23" fillId="0" borderId="0" xfId="2" applyFont="1" applyAlignment="1">
      <alignment vertical="center" wrapText="1"/>
    </xf>
    <xf numFmtId="166" fontId="23" fillId="0" borderId="1" xfId="2" applyNumberFormat="1" applyFont="1" applyBorder="1" applyAlignment="1">
      <alignment horizontal="center" vertical="center"/>
    </xf>
    <xf numFmtId="166" fontId="23" fillId="12" borderId="1" xfId="2" applyNumberFormat="1" applyFont="1" applyFill="1" applyBorder="1" applyAlignment="1">
      <alignment horizontal="right" vertical="center"/>
    </xf>
    <xf numFmtId="166" fontId="23" fillId="3" borderId="1" xfId="2" applyNumberFormat="1" applyFont="1" applyFill="1" applyBorder="1" applyAlignment="1">
      <alignment horizontal="center" vertical="center"/>
    </xf>
    <xf numFmtId="2" fontId="23" fillId="6" borderId="1" xfId="3" applyNumberFormat="1" applyFont="1" applyFill="1" applyBorder="1" applyAlignment="1">
      <alignment horizontal="right" vertical="center"/>
    </xf>
    <xf numFmtId="2" fontId="23" fillId="0" borderId="1" xfId="3" applyNumberFormat="1" applyFont="1" applyBorder="1" applyAlignment="1">
      <alignment horizontal="right" vertical="center"/>
    </xf>
    <xf numFmtId="2" fontId="23" fillId="0" borderId="1" xfId="3" applyNumberFormat="1" applyFont="1" applyBorder="1" applyAlignment="1">
      <alignment horizontal="center" vertical="center"/>
    </xf>
    <xf numFmtId="2" fontId="23" fillId="6" borderId="1" xfId="5" applyNumberFormat="1" applyFont="1" applyFill="1" applyBorder="1" applyAlignment="1">
      <alignment horizontal="right" vertical="center"/>
    </xf>
    <xf numFmtId="2" fontId="23" fillId="0" borderId="1" xfId="5" applyNumberFormat="1" applyFont="1" applyFill="1" applyBorder="1" applyAlignment="1">
      <alignment horizontal="right" vertical="center"/>
    </xf>
    <xf numFmtId="2" fontId="23" fillId="0" borderId="1" xfId="5" applyNumberFormat="1" applyFont="1" applyFill="1" applyBorder="1" applyAlignment="1">
      <alignment horizontal="center" vertical="center"/>
    </xf>
    <xf numFmtId="2" fontId="23" fillId="0" borderId="1" xfId="2" applyNumberFormat="1" applyFont="1" applyBorder="1" applyAlignment="1">
      <alignment vertical="center"/>
    </xf>
    <xf numFmtId="0" fontId="23" fillId="6" borderId="1" xfId="2" applyFont="1" applyFill="1" applyBorder="1" applyAlignment="1">
      <alignment vertical="center"/>
    </xf>
    <xf numFmtId="0" fontId="26" fillId="0" borderId="1" xfId="2" applyFont="1" applyBorder="1" applyAlignment="1">
      <alignment vertical="center"/>
    </xf>
    <xf numFmtId="0" fontId="26" fillId="0" borderId="0" xfId="2" applyFont="1" applyAlignment="1">
      <alignment vertical="center"/>
    </xf>
    <xf numFmtId="2" fontId="29" fillId="0" borderId="1" xfId="0" applyNumberFormat="1" applyFont="1" applyBorder="1" applyAlignment="1">
      <alignment horizontal="right" vertical="center"/>
    </xf>
    <xf numFmtId="2" fontId="29" fillId="0" borderId="1" xfId="0" applyNumberFormat="1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right" vertical="center"/>
    </xf>
    <xf numFmtId="2" fontId="23" fillId="0" borderId="1" xfId="0" applyNumberFormat="1" applyFont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right" vertical="center"/>
    </xf>
    <xf numFmtId="2" fontId="29" fillId="6" borderId="1" xfId="0" applyNumberFormat="1" applyFont="1" applyFill="1" applyBorder="1" applyAlignment="1">
      <alignment horizontal="right" vertical="center"/>
    </xf>
    <xf numFmtId="165" fontId="29" fillId="6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horizontal="right" vertical="center"/>
    </xf>
    <xf numFmtId="165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right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4" fontId="29" fillId="6" borderId="1" xfId="0" applyNumberFormat="1" applyFont="1" applyFill="1" applyBorder="1" applyAlignment="1">
      <alignment horizontal="right" vertical="center" wrapText="1"/>
    </xf>
    <xf numFmtId="4" fontId="29" fillId="0" borderId="1" xfId="0" applyNumberFormat="1" applyFont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right" vertical="center" wrapText="1"/>
    </xf>
    <xf numFmtId="4" fontId="30" fillId="12" borderId="2" xfId="0" applyNumberFormat="1" applyFont="1" applyFill="1" applyBorder="1" applyAlignment="1">
      <alignment horizontal="right" vertical="center" wrapText="1"/>
    </xf>
    <xf numFmtId="4" fontId="23" fillId="0" borderId="3" xfId="3" applyNumberFormat="1" applyFont="1" applyBorder="1" applyAlignment="1">
      <alignment horizontal="right" vertical="center"/>
    </xf>
    <xf numFmtId="4" fontId="23" fillId="0" borderId="4" xfId="3" applyNumberFormat="1" applyFont="1" applyBorder="1" applyAlignment="1">
      <alignment horizontal="right" vertical="center"/>
    </xf>
    <xf numFmtId="4" fontId="24" fillId="12" borderId="4" xfId="3" applyNumberFormat="1" applyFont="1" applyFill="1" applyBorder="1" applyAlignment="1">
      <alignment horizontal="right" vertical="center"/>
    </xf>
    <xf numFmtId="4" fontId="23" fillId="6" borderId="3" xfId="3" applyNumberFormat="1" applyFont="1" applyFill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49" fontId="23" fillId="5" borderId="1" xfId="0" applyNumberFormat="1" applyFont="1" applyFill="1" applyBorder="1" applyAlignment="1">
      <alignment horizontal="left" vertical="center"/>
    </xf>
    <xf numFmtId="4" fontId="23" fillId="5" borderId="2" xfId="3" applyNumberFormat="1" applyFont="1" applyFill="1" applyBorder="1" applyAlignment="1">
      <alignment horizontal="right" vertical="center"/>
    </xf>
    <xf numFmtId="2" fontId="23" fillId="6" borderId="1" xfId="1" applyNumberFormat="1" applyFont="1" applyFill="1" applyBorder="1" applyAlignment="1">
      <alignment horizontal="right" vertical="center"/>
    </xf>
    <xf numFmtId="2" fontId="23" fillId="0" borderId="1" xfId="1" applyNumberFormat="1" applyFont="1" applyBorder="1" applyAlignment="1">
      <alignment horizontal="right" vertical="center"/>
    </xf>
    <xf numFmtId="2" fontId="23" fillId="0" borderId="1" xfId="1" applyNumberFormat="1" applyFont="1" applyBorder="1" applyAlignment="1">
      <alignment horizontal="center" vertical="center"/>
    </xf>
    <xf numFmtId="4" fontId="23" fillId="6" borderId="1" xfId="1" applyNumberFormat="1" applyFont="1" applyFill="1" applyBorder="1" applyAlignment="1">
      <alignment horizontal="right" vertical="center"/>
    </xf>
    <xf numFmtId="4" fontId="23" fillId="0" borderId="1" xfId="1" applyNumberFormat="1" applyFont="1" applyBorder="1" applyAlignment="1">
      <alignment horizontal="right" vertical="center"/>
    </xf>
    <xf numFmtId="4" fontId="23" fillId="0" borderId="2" xfId="1" applyNumberFormat="1" applyFont="1" applyBorder="1" applyAlignment="1">
      <alignment horizontal="right" vertical="center"/>
    </xf>
    <xf numFmtId="4" fontId="24" fillId="12" borderId="2" xfId="1" applyNumberFormat="1" applyFont="1" applyFill="1" applyBorder="1" applyAlignment="1">
      <alignment horizontal="right" vertical="center"/>
    </xf>
    <xf numFmtId="164" fontId="23" fillId="6" borderId="1" xfId="3" applyNumberFormat="1" applyFont="1" applyFill="1" applyBorder="1" applyAlignment="1">
      <alignment horizontal="right" vertical="center"/>
    </xf>
    <xf numFmtId="164" fontId="23" fillId="0" borderId="1" xfId="3" applyNumberFormat="1" applyFont="1" applyBorder="1" applyAlignment="1">
      <alignment horizontal="right" vertical="center"/>
    </xf>
    <xf numFmtId="164" fontId="23" fillId="0" borderId="1" xfId="3" applyNumberFormat="1" applyFont="1" applyBorder="1" applyAlignment="1">
      <alignment horizontal="center" vertical="center"/>
    </xf>
    <xf numFmtId="4" fontId="28" fillId="5" borderId="2" xfId="3" applyNumberFormat="1" applyFont="1" applyFill="1" applyBorder="1" applyAlignment="1">
      <alignment horizontal="right" vertical="center"/>
    </xf>
    <xf numFmtId="165" fontId="23" fillId="6" borderId="1" xfId="2" applyNumberFormat="1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4" fontId="24" fillId="12" borderId="2" xfId="0" applyNumberFormat="1" applyFont="1" applyFill="1" applyBorder="1" applyAlignment="1">
      <alignment vertical="center"/>
    </xf>
    <xf numFmtId="4" fontId="23" fillId="6" borderId="1" xfId="0" applyNumberFormat="1" applyFont="1" applyFill="1" applyBorder="1" applyAlignment="1">
      <alignment vertical="center"/>
    </xf>
    <xf numFmtId="4" fontId="23" fillId="0" borderId="4" xfId="0" applyNumberFormat="1" applyFont="1" applyBorder="1" applyAlignment="1">
      <alignment horizontal="right" vertical="center"/>
    </xf>
    <xf numFmtId="4" fontId="24" fillId="12" borderId="4" xfId="0" applyNumberFormat="1" applyFont="1" applyFill="1" applyBorder="1" applyAlignment="1">
      <alignment horizontal="right" vertical="center"/>
    </xf>
    <xf numFmtId="49" fontId="23" fillId="6" borderId="1" xfId="0" applyNumberFormat="1" applyFont="1" applyFill="1" applyBorder="1" applyAlignment="1">
      <alignment horizontal="left" vertical="center"/>
    </xf>
    <xf numFmtId="165" fontId="23" fillId="0" borderId="1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horizontal="center" vertical="center"/>
    </xf>
    <xf numFmtId="165" fontId="23" fillId="0" borderId="6" xfId="0" applyNumberFormat="1" applyFont="1" applyBorder="1" applyAlignment="1">
      <alignment horizontal="right" vertical="center"/>
    </xf>
    <xf numFmtId="4" fontId="23" fillId="0" borderId="6" xfId="0" applyNumberFormat="1" applyFont="1" applyBorder="1" applyAlignment="1">
      <alignment horizontal="right" vertical="center"/>
    </xf>
    <xf numFmtId="4" fontId="23" fillId="0" borderId="7" xfId="0" applyNumberFormat="1" applyFont="1" applyBorder="1" applyAlignment="1">
      <alignment horizontal="right" vertical="center"/>
    </xf>
    <xf numFmtId="165" fontId="23" fillId="0" borderId="6" xfId="0" applyNumberFormat="1" applyFont="1" applyBorder="1" applyAlignment="1">
      <alignment horizontal="center" vertical="center"/>
    </xf>
    <xf numFmtId="4" fontId="24" fillId="12" borderId="7" xfId="0" applyNumberFormat="1" applyFont="1" applyFill="1" applyBorder="1" applyAlignment="1">
      <alignment horizontal="right" vertical="center"/>
    </xf>
    <xf numFmtId="4" fontId="23" fillId="0" borderId="6" xfId="2" applyNumberFormat="1" applyFont="1" applyBorder="1" applyAlignment="1">
      <alignment vertical="center"/>
    </xf>
    <xf numFmtId="4" fontId="23" fillId="0" borderId="7" xfId="2" applyNumberFormat="1" applyFont="1" applyBorder="1" applyAlignment="1">
      <alignment vertical="center"/>
    </xf>
    <xf numFmtId="4" fontId="24" fillId="12" borderId="7" xfId="2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3" fillId="6" borderId="0" xfId="2" applyFont="1" applyFill="1" applyAlignment="1">
      <alignment vertical="center"/>
    </xf>
    <xf numFmtId="2" fontId="23" fillId="6" borderId="1" xfId="2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horizontal="left" vertical="center"/>
    </xf>
    <xf numFmtId="165" fontId="26" fillId="0" borderId="1" xfId="3" applyNumberFormat="1" applyFont="1" applyBorder="1" applyAlignment="1">
      <alignment horizontal="right" vertical="center"/>
    </xf>
    <xf numFmtId="4" fontId="26" fillId="0" borderId="2" xfId="3" applyNumberFormat="1" applyFont="1" applyBorder="1" applyAlignment="1">
      <alignment horizontal="right" vertical="center"/>
    </xf>
    <xf numFmtId="4" fontId="28" fillId="12" borderId="2" xfId="3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left" vertical="center"/>
    </xf>
    <xf numFmtId="165" fontId="23" fillId="4" borderId="1" xfId="3" applyNumberFormat="1" applyFont="1" applyFill="1" applyBorder="1" applyAlignment="1">
      <alignment horizontal="right" vertical="center"/>
    </xf>
    <xf numFmtId="4" fontId="23" fillId="4" borderId="1" xfId="3" applyNumberFormat="1" applyFont="1" applyFill="1" applyBorder="1" applyAlignment="1">
      <alignment horizontal="right" vertical="center"/>
    </xf>
    <xf numFmtId="0" fontId="23" fillId="4" borderId="1" xfId="2" applyFont="1" applyFill="1" applyBorder="1" applyAlignment="1">
      <alignment vertical="center"/>
    </xf>
    <xf numFmtId="4" fontId="31" fillId="5" borderId="2" xfId="1" applyNumberFormat="1" applyFont="1" applyFill="1" applyBorder="1" applyAlignment="1">
      <alignment horizontal="right" vertical="center"/>
    </xf>
    <xf numFmtId="4" fontId="27" fillId="12" borderId="2" xfId="1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49" fontId="23" fillId="0" borderId="5" xfId="3" applyNumberFormat="1" applyFont="1" applyBorder="1" applyAlignment="1">
      <alignment horizontal="left" vertical="center" wrapText="1"/>
    </xf>
    <xf numFmtId="49" fontId="23" fillId="0" borderId="5" xfId="0" applyNumberFormat="1" applyFont="1" applyBorder="1" applyAlignment="1">
      <alignment horizontal="left" vertical="center"/>
    </xf>
    <xf numFmtId="165" fontId="23" fillId="6" borderId="5" xfId="3" applyNumberFormat="1" applyFont="1" applyFill="1" applyBorder="1" applyAlignment="1">
      <alignment horizontal="right" vertical="center"/>
    </xf>
    <xf numFmtId="4" fontId="23" fillId="6" borderId="5" xfId="3" applyNumberFormat="1" applyFont="1" applyFill="1" applyBorder="1" applyAlignment="1">
      <alignment horizontal="right" vertical="center"/>
    </xf>
    <xf numFmtId="0" fontId="23" fillId="0" borderId="5" xfId="2" applyFont="1" applyBorder="1" applyAlignment="1">
      <alignment vertical="center"/>
    </xf>
    <xf numFmtId="165" fontId="23" fillId="0" borderId="5" xfId="3" applyNumberFormat="1" applyFont="1" applyBorder="1" applyAlignment="1">
      <alignment horizontal="right" vertical="center"/>
    </xf>
    <xf numFmtId="4" fontId="23" fillId="0" borderId="5" xfId="3" applyNumberFormat="1" applyFont="1" applyBorder="1" applyAlignment="1">
      <alignment horizontal="right" vertical="center"/>
    </xf>
    <xf numFmtId="4" fontId="23" fillId="0" borderId="9" xfId="3" applyNumberFormat="1" applyFont="1" applyBorder="1" applyAlignment="1">
      <alignment horizontal="right" vertical="center"/>
    </xf>
    <xf numFmtId="49" fontId="23" fillId="12" borderId="5" xfId="0" applyNumberFormat="1" applyFont="1" applyFill="1" applyBorder="1" applyAlignment="1">
      <alignment horizontal="left" vertical="center"/>
    </xf>
    <xf numFmtId="165" fontId="23" fillId="0" borderId="5" xfId="3" applyNumberFormat="1" applyFont="1" applyBorder="1" applyAlignment="1">
      <alignment horizontal="center" vertical="center"/>
    </xf>
    <xf numFmtId="4" fontId="24" fillId="12" borderId="9" xfId="3" applyNumberFormat="1" applyFont="1" applyFill="1" applyBorder="1" applyAlignment="1">
      <alignment horizontal="right" vertical="center"/>
    </xf>
    <xf numFmtId="0" fontId="23" fillId="0" borderId="0" xfId="2" applyFont="1" applyAlignment="1">
      <alignment horizontal="left" vertical="center"/>
    </xf>
    <xf numFmtId="0" fontId="23" fillId="0" borderId="1" xfId="2" applyFont="1" applyBorder="1" applyAlignment="1">
      <alignment horizontal="left" vertical="center"/>
    </xf>
    <xf numFmtId="49" fontId="23" fillId="0" borderId="6" xfId="0" applyNumberFormat="1" applyFont="1" applyBorder="1" applyAlignment="1">
      <alignment horizontal="left" vertical="center"/>
    </xf>
    <xf numFmtId="165" fontId="23" fillId="6" borderId="6" xfId="3" applyNumberFormat="1" applyFont="1" applyFill="1" applyBorder="1" applyAlignment="1">
      <alignment horizontal="right" vertical="center"/>
    </xf>
    <xf numFmtId="0" fontId="23" fillId="0" borderId="6" xfId="2" applyFont="1" applyBorder="1" applyAlignment="1">
      <alignment vertical="center"/>
    </xf>
    <xf numFmtId="165" fontId="23" fillId="0" borderId="6" xfId="3" applyNumberFormat="1" applyFont="1" applyBorder="1" applyAlignment="1">
      <alignment horizontal="right" vertical="center"/>
    </xf>
    <xf numFmtId="49" fontId="23" fillId="12" borderId="6" xfId="0" applyNumberFormat="1" applyFont="1" applyFill="1" applyBorder="1" applyAlignment="1">
      <alignment horizontal="left" vertical="center"/>
    </xf>
    <xf numFmtId="165" fontId="23" fillId="0" borderId="6" xfId="3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wrapText="1"/>
    </xf>
    <xf numFmtId="165" fontId="23" fillId="0" borderId="1" xfId="1" applyNumberFormat="1" applyFont="1" applyBorder="1" applyAlignment="1">
      <alignment horizontal="right" vertical="center"/>
    </xf>
    <xf numFmtId="165" fontId="23" fillId="0" borderId="1" xfId="1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right" vertical="center"/>
    </xf>
    <xf numFmtId="4" fontId="29" fillId="0" borderId="2" xfId="0" applyNumberFormat="1" applyFont="1" applyBorder="1" applyAlignment="1">
      <alignment horizontal="right" vertical="center"/>
    </xf>
    <xf numFmtId="4" fontId="30" fillId="12" borderId="2" xfId="0" applyNumberFormat="1" applyFont="1" applyFill="1" applyBorder="1" applyAlignment="1">
      <alignment horizontal="right" vertical="center"/>
    </xf>
    <xf numFmtId="4" fontId="29" fillId="6" borderId="1" xfId="0" applyNumberFormat="1" applyFont="1" applyFill="1" applyBorder="1" applyAlignment="1">
      <alignment horizontal="right" vertical="center"/>
    </xf>
    <xf numFmtId="165" fontId="23" fillId="6" borderId="1" xfId="0" applyNumberFormat="1" applyFont="1" applyFill="1" applyBorder="1" applyAlignment="1">
      <alignment horizontal="right" vertical="center"/>
    </xf>
    <xf numFmtId="0" fontId="23" fillId="0" borderId="5" xfId="2" applyFont="1" applyBorder="1" applyAlignment="1">
      <alignment wrapText="1"/>
    </xf>
    <xf numFmtId="0" fontId="23" fillId="0" borderId="0" xfId="2" applyFont="1" applyAlignment="1">
      <alignment horizontal="left" vertical="top"/>
    </xf>
    <xf numFmtId="0" fontId="23" fillId="0" borderId="0" xfId="2" applyFont="1" applyAlignment="1">
      <alignment wrapText="1"/>
    </xf>
    <xf numFmtId="0" fontId="23" fillId="0" borderId="9" xfId="2" applyFont="1" applyBorder="1"/>
    <xf numFmtId="0" fontId="23" fillId="0" borderId="10" xfId="2" applyFont="1" applyBorder="1"/>
    <xf numFmtId="0" fontId="23" fillId="0" borderId="13" xfId="2" applyFont="1" applyBorder="1"/>
    <xf numFmtId="3" fontId="23" fillId="0" borderId="11" xfId="2" applyNumberFormat="1" applyFont="1" applyBorder="1"/>
    <xf numFmtId="3" fontId="23" fillId="0" borderId="0" xfId="2" applyNumberFormat="1" applyFont="1"/>
    <xf numFmtId="3" fontId="23" fillId="0" borderId="14" xfId="2" applyNumberFormat="1" applyFont="1" applyBorder="1"/>
    <xf numFmtId="4" fontId="23" fillId="0" borderId="14" xfId="2" applyNumberFormat="1" applyFont="1" applyBorder="1"/>
    <xf numFmtId="0" fontId="23" fillId="0" borderId="14" xfId="2" applyFont="1" applyBorder="1"/>
    <xf numFmtId="0" fontId="23" fillId="0" borderId="11" xfId="2" applyFont="1" applyBorder="1"/>
    <xf numFmtId="0" fontId="12" fillId="0" borderId="0" xfId="9" applyFont="1"/>
    <xf numFmtId="0" fontId="34" fillId="0" borderId="1" xfId="9" applyFont="1" applyBorder="1" applyAlignment="1">
      <alignment horizontal="center" vertical="center" wrapText="1"/>
    </xf>
    <xf numFmtId="0" fontId="34" fillId="0" borderId="1" xfId="9" applyFont="1" applyBorder="1" applyAlignment="1">
      <alignment horizontal="center" vertical="center"/>
    </xf>
    <xf numFmtId="167" fontId="34" fillId="0" borderId="1" xfId="9" applyNumberFormat="1" applyFont="1" applyBorder="1" applyAlignment="1">
      <alignment horizontal="center" vertical="center"/>
    </xf>
    <xf numFmtId="0" fontId="35" fillId="0" borderId="1" xfId="9" applyFont="1" applyBorder="1"/>
    <xf numFmtId="3" fontId="12" fillId="0" borderId="1" xfId="14" applyNumberFormat="1" applyFont="1" applyBorder="1" applyAlignment="1">
      <alignment horizontal="left" wrapText="1"/>
    </xf>
    <xf numFmtId="167" fontId="17" fillId="6" borderId="1" xfId="14" applyNumberFormat="1" applyFont="1" applyFill="1" applyBorder="1" applyAlignment="1">
      <alignment horizontal="center" wrapText="1"/>
    </xf>
    <xf numFmtId="0" fontId="12" fillId="0" borderId="1" xfId="9" applyFont="1" applyBorder="1"/>
    <xf numFmtId="3" fontId="12" fillId="0" borderId="1" xfId="14" applyNumberFormat="1" applyFont="1" applyBorder="1" applyAlignment="1">
      <alignment horizontal="left"/>
    </xf>
    <xf numFmtId="0" fontId="12" fillId="0" borderId="1" xfId="16" applyFont="1" applyBorder="1"/>
    <xf numFmtId="0" fontId="23" fillId="0" borderId="1" xfId="14" applyFont="1" applyBorder="1" applyAlignment="1">
      <alignment horizontal="left" wrapText="1"/>
    </xf>
    <xf numFmtId="167" fontId="17" fillId="6" borderId="1" xfId="9" applyNumberFormat="1" applyFont="1" applyFill="1" applyBorder="1" applyAlignment="1">
      <alignment horizontal="center"/>
    </xf>
    <xf numFmtId="0" fontId="23" fillId="0" borderId="1" xfId="17" applyFont="1" applyBorder="1" applyAlignment="1">
      <alignment horizontal="left" wrapText="1"/>
    </xf>
    <xf numFmtId="0" fontId="12" fillId="0" borderId="1" xfId="17" applyFont="1" applyBorder="1" applyAlignment="1">
      <alignment horizontal="left" wrapText="1"/>
    </xf>
    <xf numFmtId="0" fontId="23" fillId="0" borderId="1" xfId="18" applyFont="1" applyBorder="1" applyAlignment="1">
      <alignment horizontal="left" wrapText="1"/>
    </xf>
    <xf numFmtId="0" fontId="12" fillId="0" borderId="1" xfId="14" applyFont="1" applyBorder="1" applyAlignment="1">
      <alignment horizontal="left"/>
    </xf>
    <xf numFmtId="0" fontId="12" fillId="0" borderId="1" xfId="12" applyFont="1" applyBorder="1" applyAlignment="1">
      <alignment horizontal="left" wrapText="1"/>
    </xf>
    <xf numFmtId="1" fontId="12" fillId="0" borderId="1" xfId="14" applyNumberFormat="1" applyFont="1" applyBorder="1" applyAlignment="1">
      <alignment horizontal="left"/>
    </xf>
    <xf numFmtId="0" fontId="12" fillId="0" borderId="1" xfId="14" applyFont="1" applyBorder="1" applyAlignment="1">
      <alignment horizontal="left" wrapText="1"/>
    </xf>
    <xf numFmtId="0" fontId="12" fillId="0" borderId="1" xfId="9" applyFont="1" applyBorder="1" applyAlignment="1">
      <alignment wrapText="1"/>
    </xf>
    <xf numFmtId="0" fontId="12" fillId="0" borderId="1" xfId="14" applyFont="1" applyBorder="1"/>
    <xf numFmtId="0" fontId="12" fillId="0" borderId="1" xfId="15" applyFont="1" applyBorder="1" applyAlignment="1">
      <alignment horizontal="left" wrapText="1"/>
    </xf>
    <xf numFmtId="0" fontId="12" fillId="0" borderId="1" xfId="21" applyFont="1" applyBorder="1" applyAlignment="1">
      <alignment horizontal="left"/>
    </xf>
    <xf numFmtId="0" fontId="12" fillId="0" borderId="1" xfId="12" applyFont="1" applyBorder="1" applyAlignment="1">
      <alignment horizontal="left"/>
    </xf>
    <xf numFmtId="0" fontId="12" fillId="0" borderId="1" xfId="15" applyFont="1" applyBorder="1" applyAlignment="1">
      <alignment horizontal="left"/>
    </xf>
    <xf numFmtId="0" fontId="23" fillId="0" borderId="1" xfId="9" applyFont="1" applyBorder="1"/>
    <xf numFmtId="0" fontId="23" fillId="0" borderId="0" xfId="9" applyFont="1"/>
    <xf numFmtId="167" fontId="17" fillId="0" borderId="0" xfId="9" applyNumberFormat="1" applyFont="1"/>
    <xf numFmtId="166" fontId="23" fillId="8" borderId="1" xfId="2" applyNumberFormat="1" applyFont="1" applyFill="1" applyBorder="1"/>
    <xf numFmtId="166" fontId="23" fillId="8" borderId="1" xfId="2" applyNumberFormat="1" applyFont="1" applyFill="1" applyBorder="1" applyAlignment="1">
      <alignment vertical="center"/>
    </xf>
    <xf numFmtId="49" fontId="23" fillId="0" borderId="1" xfId="0" applyNumberFormat="1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vertical="center" wrapText="1"/>
    </xf>
    <xf numFmtId="0" fontId="23" fillId="0" borderId="1" xfId="12" applyFont="1" applyBorder="1" applyAlignment="1">
      <alignment horizontal="left" vertical="center" wrapText="1"/>
    </xf>
    <xf numFmtId="49" fontId="23" fillId="0" borderId="1" xfId="2" applyNumberFormat="1" applyFont="1" applyBorder="1" applyAlignment="1">
      <alignment horizontal="left" vertical="center" wrapText="1"/>
    </xf>
    <xf numFmtId="0" fontId="23" fillId="0" borderId="1" xfId="2" applyFont="1" applyBorder="1" applyAlignment="1">
      <alignment vertical="center" wrapText="1"/>
    </xf>
    <xf numFmtId="49" fontId="23" fillId="0" borderId="1" xfId="1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left" vertical="center" wrapText="1"/>
    </xf>
    <xf numFmtId="49" fontId="23" fillId="0" borderId="2" xfId="3" applyNumberFormat="1" applyFont="1" applyBorder="1" applyAlignment="1">
      <alignment horizontal="left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23" fillId="0" borderId="6" xfId="3" applyNumberFormat="1" applyFont="1" applyBorder="1" applyAlignment="1">
      <alignment horizontal="left" vertical="center" wrapText="1"/>
    </xf>
    <xf numFmtId="0" fontId="23" fillId="0" borderId="8" xfId="2" applyFont="1" applyBorder="1" applyAlignment="1">
      <alignment wrapText="1"/>
    </xf>
    <xf numFmtId="0" fontId="23" fillId="0" borderId="6" xfId="2" applyFont="1" applyBorder="1" applyAlignment="1">
      <alignment wrapText="1"/>
    </xf>
    <xf numFmtId="0" fontId="12" fillId="0" borderId="0" xfId="2" applyFont="1"/>
    <xf numFmtId="0" fontId="40" fillId="0" borderId="0" xfId="2" applyFont="1" applyAlignment="1">
      <alignment wrapText="1"/>
    </xf>
    <xf numFmtId="0" fontId="40" fillId="0" borderId="0" xfId="2" applyFont="1"/>
    <xf numFmtId="1" fontId="40" fillId="0" borderId="0" xfId="2" applyNumberFormat="1" applyFont="1"/>
    <xf numFmtId="0" fontId="17" fillId="0" borderId="0" xfId="2" applyFont="1"/>
    <xf numFmtId="4" fontId="17" fillId="0" borderId="0" xfId="2" applyNumberFormat="1" applyFont="1" applyAlignment="1">
      <alignment wrapText="1"/>
    </xf>
    <xf numFmtId="4" fontId="17" fillId="9" borderId="0" xfId="2" applyNumberFormat="1" applyFont="1" applyFill="1" applyAlignment="1">
      <alignment horizontal="left" vertical="top"/>
    </xf>
    <xf numFmtId="4" fontId="17" fillId="9" borderId="0" xfId="2" applyNumberFormat="1" applyFont="1" applyFill="1"/>
    <xf numFmtId="4" fontId="17" fillId="0" borderId="0" xfId="2" applyNumberFormat="1" applyFont="1"/>
    <xf numFmtId="4" fontId="17" fillId="0" borderId="0" xfId="2" applyNumberFormat="1" applyFont="1" applyAlignment="1">
      <alignment horizontal="left" vertical="top"/>
    </xf>
    <xf numFmtId="4" fontId="12" fillId="0" borderId="0" xfId="2" applyNumberFormat="1" applyFont="1"/>
    <xf numFmtId="4" fontId="17" fillId="0" borderId="1" xfId="2" applyNumberFormat="1" applyFont="1" applyBorder="1"/>
    <xf numFmtId="0" fontId="12" fillId="0" borderId="0" xfId="1" applyFont="1"/>
    <xf numFmtId="0" fontId="17" fillId="0" borderId="7" xfId="1" applyFont="1" applyBorder="1" applyAlignment="1">
      <alignment wrapText="1"/>
    </xf>
    <xf numFmtId="0" fontId="17" fillId="0" borderId="12" xfId="1" applyFont="1" applyBorder="1" applyAlignment="1">
      <alignment wrapText="1"/>
    </xf>
    <xf numFmtId="0" fontId="12" fillId="0" borderId="0" xfId="1" applyFont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1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9" fontId="23" fillId="0" borderId="0" xfId="2" applyNumberFormat="1" applyFont="1"/>
    <xf numFmtId="49" fontId="12" fillId="0" borderId="0" xfId="1" applyNumberFormat="1" applyFont="1"/>
    <xf numFmtId="0" fontId="12" fillId="10" borderId="1" xfId="1" applyFont="1" applyFill="1" applyBorder="1" applyAlignment="1">
      <alignment horizontal="center" vertical="center" wrapText="1"/>
    </xf>
    <xf numFmtId="0" fontId="12" fillId="16" borderId="1" xfId="1" applyFont="1" applyFill="1" applyBorder="1" applyAlignment="1">
      <alignment horizontal="center" vertical="center" wrapText="1"/>
    </xf>
    <xf numFmtId="165" fontId="23" fillId="10" borderId="1" xfId="2" applyNumberFormat="1" applyFont="1" applyFill="1" applyBorder="1"/>
    <xf numFmtId="165" fontId="23" fillId="16" borderId="1" xfId="2" applyNumberFormat="1" applyFont="1" applyFill="1" applyBorder="1"/>
    <xf numFmtId="2" fontId="29" fillId="11" borderId="1" xfId="0" applyNumberFormat="1" applyFont="1" applyFill="1" applyBorder="1" applyAlignment="1">
      <alignment horizontal="center" vertical="center"/>
    </xf>
    <xf numFmtId="49" fontId="17" fillId="0" borderId="0" xfId="2" applyNumberFormat="1" applyFont="1"/>
    <xf numFmtId="4" fontId="23" fillId="10" borderId="1" xfId="2" applyNumberFormat="1" applyFont="1" applyFill="1" applyBorder="1"/>
    <xf numFmtId="4" fontId="23" fillId="16" borderId="1" xfId="2" applyNumberFormat="1" applyFont="1" applyFill="1" applyBorder="1"/>
    <xf numFmtId="0" fontId="23" fillId="0" borderId="0" xfId="2" applyFont="1" applyAlignment="1">
      <alignment horizontal="left" vertical="top" wrapText="1"/>
    </xf>
    <xf numFmtId="0" fontId="23" fillId="0" borderId="0" xfId="2" applyFont="1" applyAlignment="1">
      <alignment horizontal="right" wrapText="1"/>
    </xf>
    <xf numFmtId="165" fontId="23" fillId="0" borderId="0" xfId="2" applyNumberFormat="1" applyFont="1"/>
    <xf numFmtId="4" fontId="23" fillId="0" borderId="0" xfId="2" applyNumberFormat="1" applyFont="1"/>
    <xf numFmtId="49" fontId="40" fillId="0" borderId="0" xfId="2" applyNumberFormat="1" applyFont="1"/>
    <xf numFmtId="3" fontId="43" fillId="0" borderId="0" xfId="2" applyNumberFormat="1" applyFont="1"/>
    <xf numFmtId="49" fontId="44" fillId="0" borderId="0" xfId="2" applyNumberFormat="1" applyFont="1"/>
    <xf numFmtId="0" fontId="44" fillId="0" borderId="0" xfId="2" applyFont="1" applyAlignment="1">
      <alignment wrapText="1"/>
    </xf>
    <xf numFmtId="0" fontId="44" fillId="0" borderId="0" xfId="2" applyFont="1"/>
    <xf numFmtId="1" fontId="44" fillId="0" borderId="0" xfId="2" applyNumberFormat="1" applyFont="1"/>
    <xf numFmtId="0" fontId="39" fillId="0" borderId="0" xfId="2" applyFont="1" applyAlignment="1">
      <alignment horizontal="right"/>
    </xf>
    <xf numFmtId="0" fontId="23" fillId="11" borderId="0" xfId="2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1" fontId="0" fillId="0" borderId="1" xfId="0" applyNumberFormat="1" applyBorder="1"/>
    <xf numFmtId="1" fontId="13" fillId="0" borderId="1" xfId="0" applyNumberFormat="1" applyFont="1" applyBorder="1"/>
    <xf numFmtId="10" fontId="0" fillId="0" borderId="0" xfId="0" applyNumberFormat="1"/>
    <xf numFmtId="0" fontId="36" fillId="0" borderId="1" xfId="0" applyFont="1" applyBorder="1" applyAlignment="1">
      <alignment wrapText="1"/>
    </xf>
    <xf numFmtId="1" fontId="0" fillId="5" borderId="1" xfId="0" applyNumberFormat="1" applyFill="1" applyBorder="1"/>
    <xf numFmtId="1" fontId="0" fillId="0" borderId="0" xfId="0" applyNumberFormat="1"/>
    <xf numFmtId="0" fontId="36" fillId="0" borderId="1" xfId="0" applyFont="1" applyBorder="1" applyAlignment="1">
      <alignment horizontal="justify" vertical="center" wrapText="1"/>
    </xf>
    <xf numFmtId="0" fontId="14" fillId="5" borderId="0" xfId="0" applyFont="1" applyFill="1"/>
    <xf numFmtId="0" fontId="0" fillId="0" borderId="1" xfId="0" applyBorder="1" applyAlignment="1">
      <alignment horizontal="right"/>
    </xf>
    <xf numFmtId="0" fontId="45" fillId="0" borderId="1" xfId="0" applyFont="1" applyBorder="1" applyAlignment="1">
      <alignment horizontal="center"/>
    </xf>
    <xf numFmtId="0" fontId="48" fillId="0" borderId="0" xfId="0" applyFont="1"/>
    <xf numFmtId="0" fontId="1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24"/>
    <xf numFmtId="0" fontId="1" fillId="0" borderId="1" xfId="24" applyBorder="1"/>
    <xf numFmtId="0" fontId="1" fillId="0" borderId="1" xfId="24" applyBorder="1" applyAlignment="1">
      <alignment wrapText="1"/>
    </xf>
    <xf numFmtId="0" fontId="1" fillId="0" borderId="0" xfId="24" applyAlignment="1">
      <alignment wrapText="1"/>
    </xf>
    <xf numFmtId="0" fontId="1" fillId="0" borderId="0" xfId="24" applyAlignment="1">
      <alignment horizontal="center"/>
    </xf>
    <xf numFmtId="1" fontId="13" fillId="0" borderId="1" xfId="24" applyNumberFormat="1" applyFont="1" applyBorder="1"/>
    <xf numFmtId="1" fontId="1" fillId="0" borderId="1" xfId="24" applyNumberFormat="1" applyBorder="1"/>
    <xf numFmtId="0" fontId="1" fillId="0" borderId="1" xfId="24" applyBorder="1" applyAlignment="1">
      <alignment horizontal="right"/>
    </xf>
    <xf numFmtId="0" fontId="45" fillId="0" borderId="1" xfId="24" applyFont="1" applyBorder="1" applyAlignment="1">
      <alignment horizontal="center"/>
    </xf>
    <xf numFmtId="1" fontId="1" fillId="0" borderId="0" xfId="24" applyNumberFormat="1"/>
    <xf numFmtId="0" fontId="14" fillId="0" borderId="0" xfId="24" applyFont="1" applyAlignment="1">
      <alignment horizontal="center"/>
    </xf>
    <xf numFmtId="0" fontId="1" fillId="0" borderId="1" xfId="24" applyBorder="1" applyAlignment="1">
      <alignment vertical="center"/>
    </xf>
    <xf numFmtId="0" fontId="1" fillId="0" borderId="1" xfId="24" applyBorder="1" applyAlignment="1">
      <alignment horizontal="right" vertical="center"/>
    </xf>
    <xf numFmtId="4" fontId="24" fillId="12" borderId="1" xfId="3" applyNumberFormat="1" applyFont="1" applyFill="1" applyBorder="1" applyAlignment="1">
      <alignment horizontal="right" vertical="center"/>
    </xf>
    <xf numFmtId="4" fontId="24" fillId="12" borderId="1" xfId="2" applyNumberFormat="1" applyFont="1" applyFill="1" applyBorder="1"/>
    <xf numFmtId="4" fontId="17" fillId="0" borderId="1" xfId="2" applyNumberFormat="1" applyFont="1" applyBorder="1" applyAlignment="1">
      <alignment horizontal="left" vertical="top"/>
    </xf>
    <xf numFmtId="4" fontId="17" fillId="13" borderId="1" xfId="2" applyNumberFormat="1" applyFont="1" applyFill="1" applyBorder="1"/>
    <xf numFmtId="49" fontId="12" fillId="0" borderId="1" xfId="1" applyNumberFormat="1" applyFont="1" applyBorder="1" applyAlignment="1">
      <alignment horizontal="center" vertical="center" wrapText="1"/>
    </xf>
    <xf numFmtId="49" fontId="23" fillId="0" borderId="1" xfId="2" applyNumberFormat="1" applyFont="1" applyBorder="1"/>
    <xf numFmtId="49" fontId="23" fillId="0" borderId="1" xfId="2" applyNumberFormat="1" applyFont="1" applyBorder="1" applyAlignment="1">
      <alignment vertical="center"/>
    </xf>
    <xf numFmtId="49" fontId="23" fillId="11" borderId="1" xfId="2" applyNumberFormat="1" applyFont="1" applyFill="1" applyBorder="1" applyAlignment="1">
      <alignment wrapText="1"/>
    </xf>
    <xf numFmtId="49" fontId="23" fillId="11" borderId="1" xfId="2" applyNumberFormat="1" applyFont="1" applyFill="1" applyBorder="1" applyAlignment="1">
      <alignment vertical="center"/>
    </xf>
    <xf numFmtId="49" fontId="23" fillId="0" borderId="1" xfId="2" applyNumberFormat="1" applyFont="1" applyBorder="1" applyAlignment="1">
      <alignment vertical="center" wrapText="1"/>
    </xf>
    <xf numFmtId="0" fontId="23" fillId="0" borderId="0" xfId="2" applyFont="1" applyAlignment="1">
      <alignment horizontal="center"/>
    </xf>
    <xf numFmtId="0" fontId="12" fillId="0" borderId="0" xfId="1" applyFont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2" fontId="23" fillId="0" borderId="0" xfId="2" applyNumberFormat="1" applyFont="1" applyAlignment="1">
      <alignment horizontal="left" vertical="top"/>
    </xf>
    <xf numFmtId="0" fontId="23" fillId="0" borderId="0" xfId="2" applyFont="1" applyAlignment="1">
      <alignment horizontal="right"/>
    </xf>
    <xf numFmtId="3" fontId="24" fillId="0" borderId="0" xfId="2" applyNumberFormat="1" applyFont="1"/>
    <xf numFmtId="0" fontId="50" fillId="0" borderId="0" xfId="0" applyFont="1" applyAlignment="1">
      <alignment horizontal="center" vertical="top" wrapText="1"/>
    </xf>
    <xf numFmtId="0" fontId="50" fillId="19" borderId="16" xfId="0" applyFont="1" applyFill="1" applyBorder="1" applyAlignment="1">
      <alignment horizontal="left" vertical="top" wrapText="1"/>
    </xf>
    <xf numFmtId="4" fontId="50" fillId="20" borderId="16" xfId="0" applyNumberFormat="1" applyFont="1" applyFill="1" applyBorder="1" applyAlignment="1">
      <alignment horizontal="right" vertical="top" wrapText="1"/>
    </xf>
    <xf numFmtId="0" fontId="50" fillId="20" borderId="16" xfId="0" applyFont="1" applyFill="1" applyBorder="1" applyAlignment="1">
      <alignment horizontal="right" vertical="top" wrapText="1"/>
    </xf>
    <xf numFmtId="0" fontId="51" fillId="0" borderId="0" xfId="25" applyNumberFormat="1" applyFont="1" applyFill="1" applyBorder="1" applyAlignment="1" applyProtection="1">
      <alignment horizontal="center" vertical="top" wrapText="1"/>
    </xf>
    <xf numFmtId="0" fontId="51" fillId="19" borderId="16" xfId="25" applyNumberFormat="1" applyFont="1" applyFill="1" applyBorder="1" applyAlignment="1" applyProtection="1">
      <alignment horizontal="left" vertical="top" wrapText="1"/>
    </xf>
    <xf numFmtId="4" fontId="51" fillId="20" borderId="16" xfId="25" applyNumberFormat="1" applyFont="1" applyFill="1" applyBorder="1" applyAlignment="1" applyProtection="1">
      <alignment horizontal="right" vertical="top" wrapText="1"/>
    </xf>
    <xf numFmtId="0" fontId="51" fillId="20" borderId="16" xfId="25" applyNumberFormat="1" applyFont="1" applyFill="1" applyBorder="1" applyAlignment="1" applyProtection="1">
      <alignment horizontal="right" vertical="top" wrapText="1"/>
    </xf>
    <xf numFmtId="4" fontId="51" fillId="20" borderId="16" xfId="0" applyNumberFormat="1" applyFont="1" applyFill="1" applyBorder="1" applyAlignment="1">
      <alignment horizontal="right" vertical="top" wrapText="1"/>
    </xf>
    <xf numFmtId="0" fontId="50" fillId="19" borderId="22" xfId="0" applyFont="1" applyFill="1" applyBorder="1" applyAlignment="1">
      <alignment horizontal="left" vertical="top" wrapText="1"/>
    </xf>
    <xf numFmtId="0" fontId="51" fillId="0" borderId="1" xfId="25" applyNumberFormat="1" applyFont="1" applyFill="1" applyBorder="1" applyAlignment="1" applyProtection="1">
      <alignment horizontal="center" vertical="top" wrapText="1"/>
    </xf>
    <xf numFmtId="0" fontId="50" fillId="21" borderId="16" xfId="0" applyFont="1" applyFill="1" applyBorder="1" applyAlignment="1">
      <alignment horizontal="left" vertical="top" wrapText="1"/>
    </xf>
    <xf numFmtId="4" fontId="50" fillId="21" borderId="16" xfId="0" applyNumberFormat="1" applyFont="1" applyFill="1" applyBorder="1" applyAlignment="1">
      <alignment horizontal="right" vertical="top" wrapText="1"/>
    </xf>
    <xf numFmtId="4" fontId="51" fillId="20" borderId="22" xfId="0" applyNumberFormat="1" applyFont="1" applyFill="1" applyBorder="1" applyAlignment="1">
      <alignment horizontal="right" vertical="top" wrapText="1"/>
    </xf>
    <xf numFmtId="3" fontId="51" fillId="3" borderId="1" xfId="25" applyNumberFormat="1" applyFont="1" applyFill="1" applyBorder="1" applyAlignment="1" applyProtection="1">
      <alignment horizontal="center" vertical="top" wrapText="1"/>
    </xf>
    <xf numFmtId="3" fontId="51" fillId="0" borderId="1" xfId="25" applyNumberFormat="1" applyFont="1" applyFill="1" applyBorder="1" applyAlignment="1" applyProtection="1">
      <alignment horizontal="center" vertical="top" wrapText="1"/>
    </xf>
    <xf numFmtId="0" fontId="50" fillId="22" borderId="16" xfId="0" applyFont="1" applyFill="1" applyBorder="1" applyAlignment="1">
      <alignment horizontal="left" vertical="top" wrapText="1"/>
    </xf>
    <xf numFmtId="4" fontId="50" fillId="22" borderId="16" xfId="0" applyNumberFormat="1" applyFont="1" applyFill="1" applyBorder="1" applyAlignment="1">
      <alignment horizontal="right" vertical="top" wrapText="1"/>
    </xf>
    <xf numFmtId="3" fontId="51" fillId="23" borderId="1" xfId="25" applyNumberFormat="1" applyFont="1" applyFill="1" applyBorder="1" applyAlignment="1" applyProtection="1">
      <alignment horizontal="center" vertical="top" wrapText="1"/>
    </xf>
    <xf numFmtId="0" fontId="50" fillId="24" borderId="16" xfId="0" applyFont="1" applyFill="1" applyBorder="1" applyAlignment="1">
      <alignment horizontal="left" vertical="top" wrapText="1"/>
    </xf>
    <xf numFmtId="3" fontId="51" fillId="10" borderId="1" xfId="25" applyNumberFormat="1" applyFont="1" applyFill="1" applyBorder="1" applyAlignment="1" applyProtection="1">
      <alignment horizontal="center" vertical="top" wrapText="1"/>
    </xf>
    <xf numFmtId="0" fontId="50" fillId="25" borderId="16" xfId="0" applyFont="1" applyFill="1" applyBorder="1" applyAlignment="1">
      <alignment horizontal="left" vertical="top" wrapText="1"/>
    </xf>
    <xf numFmtId="3" fontId="51" fillId="8" borderId="1" xfId="25" applyNumberFormat="1" applyFont="1" applyFill="1" applyBorder="1" applyAlignment="1" applyProtection="1">
      <alignment horizontal="center" vertical="top" wrapText="1"/>
    </xf>
    <xf numFmtId="0" fontId="50" fillId="26" borderId="16" xfId="0" applyFont="1" applyFill="1" applyBorder="1" applyAlignment="1">
      <alignment horizontal="left" vertical="top" wrapText="1"/>
    </xf>
    <xf numFmtId="4" fontId="50" fillId="27" borderId="16" xfId="0" applyNumberFormat="1" applyFont="1" applyFill="1" applyBorder="1" applyAlignment="1">
      <alignment horizontal="right" vertical="top" wrapText="1"/>
    </xf>
    <xf numFmtId="3" fontId="51" fillId="18" borderId="1" xfId="25" applyNumberFormat="1" applyFont="1" applyFill="1" applyBorder="1" applyAlignment="1" applyProtection="1">
      <alignment horizontal="center" vertical="top" wrapText="1"/>
    </xf>
    <xf numFmtId="166" fontId="23" fillId="28" borderId="1" xfId="2" applyNumberFormat="1" applyFont="1" applyFill="1" applyBorder="1"/>
    <xf numFmtId="166" fontId="23" fillId="28" borderId="1" xfId="2" applyNumberFormat="1" applyFont="1" applyFill="1" applyBorder="1" applyAlignment="1">
      <alignment vertical="center"/>
    </xf>
    <xf numFmtId="168" fontId="23" fillId="10" borderId="1" xfId="26" applyNumberFormat="1" applyFont="1" applyFill="1" applyBorder="1"/>
    <xf numFmtId="168" fontId="23" fillId="0" borderId="0" xfId="26" applyNumberFormat="1" applyFont="1" applyFill="1" applyBorder="1"/>
    <xf numFmtId="9" fontId="23" fillId="16" borderId="1" xfId="26" applyFont="1" applyFill="1" applyBorder="1"/>
    <xf numFmtId="10" fontId="23" fillId="16" borderId="1" xfId="26" applyNumberFormat="1" applyFont="1" applyFill="1" applyBorder="1"/>
    <xf numFmtId="166" fontId="23" fillId="0" borderId="0" xfId="2" applyNumberFormat="1" applyFont="1"/>
    <xf numFmtId="169" fontId="23" fillId="0" borderId="1" xfId="2" applyNumberFormat="1" applyFont="1" applyBorder="1"/>
    <xf numFmtId="166" fontId="23" fillId="30" borderId="1" xfId="2" applyNumberFormat="1" applyFont="1" applyFill="1" applyBorder="1"/>
    <xf numFmtId="4" fontId="24" fillId="30" borderId="2" xfId="0" applyNumberFormat="1" applyFont="1" applyFill="1" applyBorder="1" applyAlignment="1">
      <alignment horizontal="right" vertical="center"/>
    </xf>
    <xf numFmtId="0" fontId="23" fillId="30" borderId="1" xfId="2" applyFont="1" applyFill="1" applyBorder="1" applyAlignment="1">
      <alignment vertical="center"/>
    </xf>
    <xf numFmtId="1" fontId="23" fillId="30" borderId="1" xfId="2" applyNumberFormat="1" applyFont="1" applyFill="1" applyBorder="1" applyAlignment="1">
      <alignment vertical="center"/>
    </xf>
    <xf numFmtId="4" fontId="24" fillId="30" borderId="2" xfId="3" applyNumberFormat="1" applyFont="1" applyFill="1" applyBorder="1" applyAlignment="1">
      <alignment horizontal="right" vertical="center"/>
    </xf>
    <xf numFmtId="4" fontId="24" fillId="30" borderId="2" xfId="2" applyNumberFormat="1" applyFont="1" applyFill="1" applyBorder="1" applyAlignment="1">
      <alignment vertical="center"/>
    </xf>
    <xf numFmtId="4" fontId="24" fillId="5" borderId="2" xfId="3" applyNumberFormat="1" applyFont="1" applyFill="1" applyBorder="1" applyAlignment="1">
      <alignment horizontal="right" vertical="center"/>
    </xf>
    <xf numFmtId="0" fontId="23" fillId="5" borderId="1" xfId="2" applyFont="1" applyFill="1" applyBorder="1" applyAlignment="1">
      <alignment vertical="center"/>
    </xf>
    <xf numFmtId="1" fontId="23" fillId="5" borderId="1" xfId="2" applyNumberFormat="1" applyFont="1" applyFill="1" applyBorder="1" applyAlignment="1">
      <alignment vertical="center"/>
    </xf>
    <xf numFmtId="166" fontId="23" fillId="5" borderId="1" xfId="2" applyNumberFormat="1" applyFont="1" applyFill="1" applyBorder="1"/>
    <xf numFmtId="4" fontId="24" fillId="5" borderId="2" xfId="2" applyNumberFormat="1" applyFont="1" applyFill="1" applyBorder="1" applyAlignment="1">
      <alignment vertical="center"/>
    </xf>
    <xf numFmtId="4" fontId="24" fillId="5" borderId="2" xfId="0" applyNumberFormat="1" applyFont="1" applyFill="1" applyBorder="1" applyAlignment="1">
      <alignment horizontal="right" vertical="center"/>
    </xf>
    <xf numFmtId="4" fontId="24" fillId="5" borderId="2" xfId="1" applyNumberFormat="1" applyFont="1" applyFill="1" applyBorder="1" applyAlignment="1">
      <alignment horizontal="right" vertical="center"/>
    </xf>
    <xf numFmtId="4" fontId="30" fillId="5" borderId="2" xfId="0" applyNumberFormat="1" applyFont="1" applyFill="1" applyBorder="1" applyAlignment="1">
      <alignment horizontal="right" vertical="center"/>
    </xf>
    <xf numFmtId="49" fontId="6" fillId="5" borderId="1" xfId="0" applyNumberFormat="1" applyFont="1" applyFill="1" applyBorder="1" applyAlignment="1">
      <alignment horizontal="left" vertical="center"/>
    </xf>
    <xf numFmtId="165" fontId="23" fillId="5" borderId="1" xfId="2" applyNumberFormat="1" applyFont="1" applyFill="1" applyBorder="1" applyAlignment="1">
      <alignment horizontal="center" vertical="center"/>
    </xf>
    <xf numFmtId="4" fontId="24" fillId="5" borderId="2" xfId="2" applyNumberFormat="1" applyFont="1" applyFill="1" applyBorder="1"/>
    <xf numFmtId="0" fontId="24" fillId="0" borderId="0" xfId="2" quotePrefix="1" applyFont="1"/>
    <xf numFmtId="0" fontId="12" fillId="0" borderId="0" xfId="2" applyFont="1" applyAlignment="1">
      <alignment horizontal="center"/>
    </xf>
    <xf numFmtId="0" fontId="52" fillId="0" borderId="0" xfId="2" applyFont="1" applyAlignment="1">
      <alignment horizontal="left" vertical="top"/>
    </xf>
    <xf numFmtId="0" fontId="52" fillId="0" borderId="0" xfId="2" applyFont="1"/>
    <xf numFmtId="1" fontId="52" fillId="0" borderId="0" xfId="2" applyNumberFormat="1" applyFont="1"/>
    <xf numFmtId="0" fontId="0" fillId="5" borderId="1" xfId="0" applyFill="1" applyBorder="1"/>
    <xf numFmtId="3" fontId="23" fillId="0" borderId="1" xfId="2" applyNumberFormat="1" applyFont="1" applyBorder="1"/>
    <xf numFmtId="3" fontId="23" fillId="0" borderId="1" xfId="2" applyNumberFormat="1" applyFont="1" applyBorder="1" applyAlignment="1">
      <alignment wrapText="1"/>
    </xf>
    <xf numFmtId="0" fontId="23" fillId="0" borderId="1" xfId="2" applyFont="1" applyBorder="1" applyAlignment="1">
      <alignment horizontal="left" vertical="top"/>
    </xf>
    <xf numFmtId="4" fontId="24" fillId="0" borderId="1" xfId="2" applyNumberFormat="1" applyFont="1" applyBorder="1"/>
    <xf numFmtId="0" fontId="24" fillId="0" borderId="1" xfId="2" applyFont="1" applyBorder="1"/>
    <xf numFmtId="0" fontId="23" fillId="0" borderId="17" xfId="2" applyFont="1" applyBorder="1" applyAlignment="1">
      <alignment vertical="top" wrapText="1"/>
    </xf>
    <xf numFmtId="0" fontId="23" fillId="17" borderId="18" xfId="2" applyFont="1" applyFill="1" applyBorder="1" applyAlignment="1">
      <alignment wrapText="1"/>
    </xf>
    <xf numFmtId="0" fontId="24" fillId="0" borderId="1" xfId="2" applyFont="1" applyBorder="1" applyAlignment="1">
      <alignment horizontal="right" wrapText="1"/>
    </xf>
    <xf numFmtId="0" fontId="24" fillId="0" borderId="19" xfId="2" applyFont="1" applyBorder="1"/>
    <xf numFmtId="0" fontId="24" fillId="17" borderId="20" xfId="2" applyFont="1" applyFill="1" applyBorder="1"/>
    <xf numFmtId="3" fontId="23" fillId="0" borderId="1" xfId="2" applyNumberFormat="1" applyFont="1" applyBorder="1" applyAlignment="1">
      <alignment horizontal="right"/>
    </xf>
    <xf numFmtId="3" fontId="23" fillId="0" borderId="0" xfId="2" applyNumberFormat="1" applyFont="1" applyAlignment="1">
      <alignment horizontal="right" vertical="top"/>
    </xf>
    <xf numFmtId="3" fontId="23" fillId="0" borderId="0" xfId="2" applyNumberFormat="1" applyFont="1" applyAlignment="1">
      <alignment horizontal="right"/>
    </xf>
    <xf numFmtId="3" fontId="23" fillId="0" borderId="19" xfId="2" applyNumberFormat="1" applyFont="1" applyBorder="1" applyAlignment="1">
      <alignment horizontal="right" vertical="top"/>
    </xf>
    <xf numFmtId="3" fontId="23" fillId="17" borderId="20" xfId="2" applyNumberFormat="1" applyFont="1" applyFill="1" applyBorder="1" applyAlignment="1">
      <alignment horizontal="right" vertical="top"/>
    </xf>
    <xf numFmtId="3" fontId="23" fillId="0" borderId="19" xfId="2" applyNumberFormat="1" applyFont="1" applyBorder="1" applyAlignment="1">
      <alignment horizontal="right"/>
    </xf>
    <xf numFmtId="49" fontId="23" fillId="0" borderId="1" xfId="2" applyNumberFormat="1" applyFont="1" applyBorder="1" applyAlignment="1">
      <alignment horizontal="right" vertical="top" wrapText="1"/>
    </xf>
    <xf numFmtId="0" fontId="23" fillId="0" borderId="1" xfId="2" applyFont="1" applyBorder="1" applyAlignment="1">
      <alignment horizontal="right" vertical="top" wrapText="1"/>
    </xf>
    <xf numFmtId="3" fontId="23" fillId="0" borderId="1" xfId="2" applyNumberFormat="1" applyFont="1" applyBorder="1" applyAlignment="1">
      <alignment horizontal="right" wrapText="1"/>
    </xf>
    <xf numFmtId="0" fontId="23" fillId="0" borderId="1" xfId="2" applyFont="1" applyBorder="1" applyAlignment="1">
      <alignment horizontal="right" vertical="top"/>
    </xf>
    <xf numFmtId="49" fontId="23" fillId="0" borderId="1" xfId="2" applyNumberFormat="1" applyFont="1" applyBorder="1" applyAlignment="1">
      <alignment horizontal="right" vertical="top"/>
    </xf>
    <xf numFmtId="3" fontId="23" fillId="0" borderId="0" xfId="2" applyNumberFormat="1" applyFont="1" applyAlignment="1">
      <alignment wrapText="1"/>
    </xf>
    <xf numFmtId="3" fontId="24" fillId="0" borderId="13" xfId="2" applyNumberFormat="1" applyFont="1" applyBorder="1" applyAlignment="1">
      <alignment horizontal="right" vertical="top"/>
    </xf>
    <xf numFmtId="3" fontId="23" fillId="17" borderId="9" xfId="2" applyNumberFormat="1" applyFont="1" applyFill="1" applyBorder="1" applyAlignment="1">
      <alignment horizontal="right" vertical="top"/>
    </xf>
    <xf numFmtId="3" fontId="23" fillId="0" borderId="1" xfId="2" applyNumberFormat="1" applyFont="1" applyBorder="1" applyAlignment="1">
      <alignment horizontal="left" vertical="top"/>
    </xf>
    <xf numFmtId="3" fontId="23" fillId="8" borderId="1" xfId="2" applyNumberFormat="1" applyFont="1" applyFill="1" applyBorder="1" applyAlignment="1">
      <alignment horizontal="left" vertical="top"/>
    </xf>
    <xf numFmtId="3" fontId="23" fillId="8" borderId="1" xfId="2" applyNumberFormat="1" applyFont="1" applyFill="1" applyBorder="1"/>
    <xf numFmtId="0" fontId="24" fillId="8" borderId="3" xfId="2" applyFont="1" applyFill="1" applyBorder="1"/>
    <xf numFmtId="3" fontId="23" fillId="8" borderId="19" xfId="2" applyNumberFormat="1" applyFont="1" applyFill="1" applyBorder="1" applyAlignment="1">
      <alignment horizontal="right"/>
    </xf>
    <xf numFmtId="3" fontId="24" fillId="8" borderId="13" xfId="2" applyNumberFormat="1" applyFont="1" applyFill="1" applyBorder="1" applyAlignment="1">
      <alignment horizontal="right" vertical="top"/>
    </xf>
    <xf numFmtId="0" fontId="53" fillId="0" borderId="21" xfId="2" applyFont="1" applyBorder="1" applyAlignment="1">
      <alignment vertical="top" wrapText="1"/>
    </xf>
    <xf numFmtId="0" fontId="26" fillId="0" borderId="0" xfId="2" applyFont="1"/>
    <xf numFmtId="0" fontId="52" fillId="0" borderId="0" xfId="2" applyFont="1" applyAlignment="1">
      <alignment horizontal="center" vertical="center"/>
    </xf>
    <xf numFmtId="49" fontId="52" fillId="0" borderId="0" xfId="2" applyNumberFormat="1" applyFont="1"/>
    <xf numFmtId="0" fontId="52" fillId="0" borderId="0" xfId="2" applyFont="1" applyAlignment="1">
      <alignment wrapText="1"/>
    </xf>
    <xf numFmtId="0" fontId="52" fillId="14" borderId="0" xfId="2" applyFont="1" applyFill="1"/>
    <xf numFmtId="0" fontId="52" fillId="14" borderId="0" xfId="2" applyFont="1" applyFill="1" applyAlignment="1">
      <alignment horizontal="left" vertical="top"/>
    </xf>
    <xf numFmtId="0" fontId="43" fillId="0" borderId="0" xfId="2" applyFont="1"/>
    <xf numFmtId="3" fontId="52" fillId="0" borderId="0" xfId="2" applyNumberFormat="1" applyFont="1"/>
    <xf numFmtId="0" fontId="24" fillId="2" borderId="4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29" borderId="1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13" borderId="1" xfId="1" applyFont="1" applyFill="1" applyBorder="1" applyAlignment="1">
      <alignment horizontal="center" vertical="center" wrapText="1"/>
    </xf>
    <xf numFmtId="0" fontId="24" fillId="12" borderId="1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4" fillId="8" borderId="1" xfId="1" applyFont="1" applyFill="1" applyBorder="1" applyAlignment="1">
      <alignment horizontal="center" vertical="center" wrapText="1"/>
    </xf>
    <xf numFmtId="0" fontId="23" fillId="28" borderId="1" xfId="1" applyFont="1" applyFill="1" applyBorder="1" applyAlignment="1">
      <alignment horizontal="center" vertical="center" wrapText="1"/>
    </xf>
    <xf numFmtId="0" fontId="24" fillId="28" borderId="1" xfId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8" borderId="1" xfId="1" applyFont="1" applyFill="1" applyBorder="1" applyAlignment="1">
      <alignment horizontal="center" vertical="center" wrapText="1"/>
    </xf>
    <xf numFmtId="4" fontId="24" fillId="2" borderId="1" xfId="2" applyNumberFormat="1" applyFont="1" applyFill="1" applyBorder="1"/>
    <xf numFmtId="4" fontId="24" fillId="3" borderId="1" xfId="2" applyNumberFormat="1" applyFont="1" applyFill="1" applyBorder="1"/>
    <xf numFmtId="4" fontId="24" fillId="4" borderId="1" xfId="2" applyNumberFormat="1" applyFont="1" applyFill="1" applyBorder="1"/>
    <xf numFmtId="4" fontId="24" fillId="8" borderId="1" xfId="2" applyNumberFormat="1" applyFont="1" applyFill="1" applyBorder="1"/>
    <xf numFmtId="4" fontId="24" fillId="28" borderId="1" xfId="2" applyNumberFormat="1" applyFont="1" applyFill="1" applyBorder="1"/>
    <xf numFmtId="3" fontId="23" fillId="2" borderId="2" xfId="2" applyNumberFormat="1" applyFont="1" applyFill="1" applyBorder="1" applyAlignment="1">
      <alignment horizontal="center"/>
    </xf>
    <xf numFmtId="3" fontId="23" fillId="2" borderId="4" xfId="2" applyNumberFormat="1" applyFont="1" applyFill="1" applyBorder="1" applyAlignment="1">
      <alignment horizontal="center"/>
    </xf>
    <xf numFmtId="3" fontId="23" fillId="0" borderId="4" xfId="2" applyNumberFormat="1" applyFont="1" applyBorder="1" applyAlignment="1">
      <alignment horizontal="center"/>
    </xf>
    <xf numFmtId="3" fontId="24" fillId="5" borderId="1" xfId="2" applyNumberFormat="1" applyFont="1" applyFill="1" applyBorder="1" applyAlignment="1">
      <alignment horizontal="center"/>
    </xf>
    <xf numFmtId="3" fontId="24" fillId="5" borderId="0" xfId="2" applyNumberFormat="1" applyFont="1" applyFill="1"/>
    <xf numFmtId="0" fontId="24" fillId="0" borderId="4" xfId="1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/>
    </xf>
    <xf numFmtId="3" fontId="24" fillId="0" borderId="1" xfId="2" applyNumberFormat="1" applyFont="1" applyBorder="1" applyAlignment="1">
      <alignment horizontal="center"/>
    </xf>
    <xf numFmtId="0" fontId="12" fillId="0" borderId="2" xfId="1" applyFont="1" applyBorder="1"/>
    <xf numFmtId="0" fontId="12" fillId="0" borderId="4" xfId="1" applyFont="1" applyBorder="1"/>
    <xf numFmtId="0" fontId="12" fillId="0" borderId="3" xfId="1" applyFont="1" applyBorder="1"/>
    <xf numFmtId="0" fontId="23" fillId="0" borderId="0" xfId="1" applyFont="1"/>
    <xf numFmtId="9" fontId="24" fillId="32" borderId="0" xfId="26" applyFont="1" applyFill="1" applyAlignment="1">
      <alignment horizontal="right" vertical="top" wrapText="1"/>
    </xf>
    <xf numFmtId="3" fontId="24" fillId="32" borderId="0" xfId="2" applyNumberFormat="1" applyFont="1" applyFill="1" applyAlignment="1">
      <alignment horizontal="right" vertical="top" wrapText="1"/>
    </xf>
    <xf numFmtId="3" fontId="24" fillId="32" borderId="5" xfId="2" applyNumberFormat="1" applyFont="1" applyFill="1" applyBorder="1" applyAlignment="1">
      <alignment horizontal="right" vertical="top"/>
    </xf>
    <xf numFmtId="2" fontId="52" fillId="0" borderId="0" xfId="2" applyNumberFormat="1" applyFont="1"/>
    <xf numFmtId="0" fontId="52" fillId="0" borderId="0" xfId="2" quotePrefix="1" applyFont="1"/>
    <xf numFmtId="0" fontId="52" fillId="5" borderId="0" xfId="2" applyFont="1" applyFill="1"/>
    <xf numFmtId="3" fontId="54" fillId="0" borderId="0" xfId="2" applyNumberFormat="1" applyFont="1"/>
    <xf numFmtId="0" fontId="52" fillId="0" borderId="0" xfId="2" applyFont="1" applyAlignment="1">
      <alignment horizontal="right"/>
    </xf>
    <xf numFmtId="0" fontId="23" fillId="0" borderId="1" xfId="2" applyFont="1" applyBorder="1" applyAlignment="1">
      <alignment horizontal="right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31" borderId="1" xfId="2" applyFont="1" applyFill="1" applyBorder="1" applyAlignment="1">
      <alignment wrapText="1"/>
    </xf>
    <xf numFmtId="2" fontId="24" fillId="18" borderId="3" xfId="2" applyNumberFormat="1" applyFont="1" applyFill="1" applyBorder="1"/>
    <xf numFmtId="2" fontId="24" fillId="0" borderId="1" xfId="2" applyNumberFormat="1" applyFont="1" applyBorder="1"/>
    <xf numFmtId="2" fontId="23" fillId="0" borderId="1" xfId="2" applyNumberFormat="1" applyFont="1" applyBorder="1"/>
    <xf numFmtId="0" fontId="26" fillId="5" borderId="1" xfId="2" applyFont="1" applyFill="1" applyBorder="1" applyAlignment="1">
      <alignment wrapText="1"/>
    </xf>
    <xf numFmtId="49" fontId="23" fillId="0" borderId="1" xfId="2" applyNumberFormat="1" applyFont="1" applyBorder="1" applyAlignment="1">
      <alignment horizontal="left" vertical="top"/>
    </xf>
    <xf numFmtId="2" fontId="23" fillId="0" borderId="1" xfId="2" applyNumberFormat="1" applyFont="1" applyBorder="1" applyAlignment="1">
      <alignment horizontal="left" vertical="top"/>
    </xf>
    <xf numFmtId="0" fontId="23" fillId="0" borderId="1" xfId="2" applyFont="1" applyBorder="1" applyAlignment="1">
      <alignment wrapText="1"/>
    </xf>
    <xf numFmtId="49" fontId="23" fillId="0" borderId="1" xfId="2" applyNumberFormat="1" applyFont="1" applyBorder="1" applyAlignment="1">
      <alignment horizontal="left" vertical="top" wrapText="1"/>
    </xf>
    <xf numFmtId="0" fontId="23" fillId="0" borderId="1" xfId="2" applyFont="1" applyBorder="1" applyAlignment="1">
      <alignment horizontal="left" vertical="top" wrapText="1"/>
    </xf>
    <xf numFmtId="0" fontId="24" fillId="0" borderId="1" xfId="2" applyFont="1" applyBorder="1" applyAlignment="1">
      <alignment wrapText="1"/>
    </xf>
    <xf numFmtId="3" fontId="24" fillId="0" borderId="1" xfId="2" applyNumberFormat="1" applyFont="1" applyBorder="1" applyAlignment="1">
      <alignment wrapText="1"/>
    </xf>
    <xf numFmtId="2" fontId="24" fillId="18" borderId="1" xfId="2" applyNumberFormat="1" applyFont="1" applyFill="1" applyBorder="1"/>
    <xf numFmtId="0" fontId="24" fillId="31" borderId="1" xfId="2" applyFont="1" applyFill="1" applyBorder="1"/>
    <xf numFmtId="0" fontId="52" fillId="0" borderId="0" xfId="2" applyFont="1" applyAlignment="1">
      <alignment horizontal="center"/>
    </xf>
    <xf numFmtId="168" fontId="52" fillId="0" borderId="0" xfId="26" applyNumberFormat="1" applyFont="1" applyFill="1" applyBorder="1"/>
    <xf numFmtId="165" fontId="52" fillId="0" borderId="0" xfId="2" applyNumberFormat="1" applyFont="1"/>
    <xf numFmtId="9" fontId="52" fillId="0" borderId="0" xfId="2" applyNumberFormat="1" applyFont="1"/>
    <xf numFmtId="0" fontId="55" fillId="30" borderId="0" xfId="2" applyFont="1" applyFill="1"/>
    <xf numFmtId="0" fontId="55" fillId="5" borderId="0" xfId="2" applyFont="1" applyFill="1"/>
    <xf numFmtId="2" fontId="52" fillId="0" borderId="0" xfId="2" applyNumberFormat="1" applyFont="1" applyAlignment="1">
      <alignment horizontal="left" vertical="top"/>
    </xf>
    <xf numFmtId="2" fontId="0" fillId="0" borderId="0" xfId="0" applyNumberFormat="1"/>
    <xf numFmtId="0" fontId="0" fillId="5" borderId="0" xfId="0" applyFill="1"/>
    <xf numFmtId="0" fontId="23" fillId="0" borderId="2" xfId="2" applyFont="1" applyBorder="1" applyAlignment="1">
      <alignment horizontal="right" vertical="top"/>
    </xf>
    <xf numFmtId="3" fontId="23" fillId="8" borderId="1" xfId="2" applyNumberFormat="1" applyFont="1" applyFill="1" applyBorder="1" applyAlignment="1">
      <alignment wrapText="1"/>
    </xf>
    <xf numFmtId="1" fontId="12" fillId="10" borderId="1" xfId="1" applyNumberFormat="1" applyFont="1" applyFill="1" applyBorder="1" applyAlignment="1">
      <alignment horizontal="center" vertical="center" wrapText="1"/>
    </xf>
    <xf numFmtId="170" fontId="23" fillId="0" borderId="1" xfId="2" applyNumberFormat="1" applyFont="1" applyBorder="1"/>
    <xf numFmtId="1" fontId="23" fillId="0" borderId="1" xfId="2" applyNumberFormat="1" applyFont="1" applyBorder="1"/>
    <xf numFmtId="171" fontId="23" fillId="0" borderId="1" xfId="2" applyNumberFormat="1" applyFont="1" applyBorder="1"/>
    <xf numFmtId="0" fontId="12" fillId="3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3" fillId="33" borderId="1" xfId="1" applyFont="1" applyFill="1" applyBorder="1" applyAlignment="1">
      <alignment horizontal="center" vertical="center" wrapText="1"/>
    </xf>
    <xf numFmtId="9" fontId="23" fillId="33" borderId="1" xfId="1" applyNumberFormat="1" applyFont="1" applyFill="1" applyBorder="1" applyAlignment="1">
      <alignment horizontal="center" vertical="center"/>
    </xf>
    <xf numFmtId="1" fontId="26" fillId="0" borderId="1" xfId="2" applyNumberFormat="1" applyFont="1" applyBorder="1" applyAlignment="1">
      <alignment vertical="center"/>
    </xf>
    <xf numFmtId="1" fontId="23" fillId="6" borderId="1" xfId="2" applyNumberFormat="1" applyFont="1" applyFill="1" applyBorder="1" applyAlignment="1">
      <alignment vertical="center"/>
    </xf>
    <xf numFmtId="0" fontId="40" fillId="33" borderId="0" xfId="2" applyFont="1" applyFill="1" applyAlignment="1">
      <alignment horizontal="right"/>
    </xf>
    <xf numFmtId="4" fontId="17" fillId="0" borderId="2" xfId="2" applyNumberFormat="1" applyFont="1" applyBorder="1"/>
    <xf numFmtId="4" fontId="17" fillId="0" borderId="3" xfId="2" applyNumberFormat="1" applyFont="1" applyBorder="1"/>
    <xf numFmtId="171" fontId="23" fillId="0" borderId="5" xfId="2" applyNumberFormat="1" applyFont="1" applyBorder="1"/>
    <xf numFmtId="171" fontId="23" fillId="0" borderId="6" xfId="2" applyNumberFormat="1" applyFont="1" applyBorder="1"/>
    <xf numFmtId="171" fontId="23" fillId="0" borderId="0" xfId="2" applyNumberFormat="1" applyFont="1"/>
    <xf numFmtId="3" fontId="24" fillId="8" borderId="1" xfId="2" applyNumberFormat="1" applyFont="1" applyFill="1" applyBorder="1"/>
    <xf numFmtId="0" fontId="23" fillId="17" borderId="25" xfId="2" applyFont="1" applyFill="1" applyBorder="1" applyAlignment="1">
      <alignment wrapText="1"/>
    </xf>
    <xf numFmtId="3" fontId="24" fillId="17" borderId="2" xfId="2" applyNumberFormat="1" applyFont="1" applyFill="1" applyBorder="1"/>
    <xf numFmtId="3" fontId="23" fillId="17" borderId="2" xfId="2" applyNumberFormat="1" applyFont="1" applyFill="1" applyBorder="1"/>
    <xf numFmtId="0" fontId="53" fillId="0" borderId="1" xfId="2" applyFont="1" applyBorder="1" applyAlignment="1">
      <alignment vertical="top" wrapText="1"/>
    </xf>
    <xf numFmtId="0" fontId="23" fillId="35" borderId="1" xfId="2" applyFont="1" applyFill="1" applyBorder="1" applyAlignment="1">
      <alignment wrapText="1"/>
    </xf>
    <xf numFmtId="3" fontId="24" fillId="35" borderId="1" xfId="2" applyNumberFormat="1" applyFont="1" applyFill="1" applyBorder="1"/>
    <xf numFmtId="3" fontId="23" fillId="35" borderId="1" xfId="2" applyNumberFormat="1" applyFont="1" applyFill="1" applyBorder="1"/>
    <xf numFmtId="3" fontId="23" fillId="0" borderId="9" xfId="2" applyNumberFormat="1" applyFont="1" applyBorder="1" applyAlignment="1">
      <alignment horizontal="right" vertical="top"/>
    </xf>
    <xf numFmtId="0" fontId="23" fillId="36" borderId="1" xfId="1" applyFont="1" applyFill="1" applyBorder="1" applyAlignment="1">
      <alignment horizontal="center" vertical="center" wrapText="1"/>
    </xf>
    <xf numFmtId="0" fontId="24" fillId="36" borderId="1" xfId="1" applyFont="1" applyFill="1" applyBorder="1" applyAlignment="1">
      <alignment horizontal="center" vertical="center" wrapText="1"/>
    </xf>
    <xf numFmtId="3" fontId="24" fillId="33" borderId="1" xfId="2" applyNumberFormat="1" applyFont="1" applyFill="1" applyBorder="1"/>
    <xf numFmtId="9" fontId="24" fillId="32" borderId="0" xfId="2" applyNumberFormat="1" applyFont="1" applyFill="1" applyAlignment="1">
      <alignment horizontal="right" vertical="top" wrapText="1"/>
    </xf>
    <xf numFmtId="3" fontId="24" fillId="0" borderId="1" xfId="2" applyNumberFormat="1" applyFont="1" applyBorder="1" applyAlignment="1">
      <alignment horizontal="right" vertical="top"/>
    </xf>
    <xf numFmtId="165" fontId="26" fillId="0" borderId="1" xfId="2" applyNumberFormat="1" applyFont="1" applyBorder="1" applyAlignment="1">
      <alignment horizontal="center" vertical="center"/>
    </xf>
    <xf numFmtId="3" fontId="40" fillId="0" borderId="0" xfId="2" applyNumberFormat="1" applyFont="1"/>
    <xf numFmtId="4" fontId="28" fillId="12" borderId="2" xfId="0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horizontal="center" vertical="center" wrapText="1"/>
    </xf>
    <xf numFmtId="9" fontId="12" fillId="2" borderId="1" xfId="1" applyNumberFormat="1" applyFont="1" applyFill="1" applyBorder="1" applyAlignment="1">
      <alignment horizontal="center" vertical="center" wrapText="1"/>
    </xf>
    <xf numFmtId="170" fontId="23" fillId="0" borderId="1" xfId="2" applyNumberFormat="1" applyFont="1" applyBorder="1" applyAlignment="1">
      <alignment vertical="center"/>
    </xf>
    <xf numFmtId="170" fontId="26" fillId="0" borderId="1" xfId="2" applyNumberFormat="1" applyFont="1" applyBorder="1" applyAlignment="1">
      <alignment vertical="center"/>
    </xf>
    <xf numFmtId="170" fontId="23" fillId="6" borderId="1" xfId="2" applyNumberFormat="1" applyFont="1" applyFill="1" applyBorder="1" applyAlignment="1">
      <alignment vertical="center"/>
    </xf>
    <xf numFmtId="4" fontId="17" fillId="2" borderId="1" xfId="2" applyNumberFormat="1" applyFont="1" applyFill="1" applyBorder="1"/>
    <xf numFmtId="3" fontId="17" fillId="2" borderId="1" xfId="2" applyNumberFormat="1" applyFont="1" applyFill="1" applyBorder="1"/>
    <xf numFmtId="3" fontId="17" fillId="0" borderId="1" xfId="2" applyNumberFormat="1" applyFont="1" applyBorder="1"/>
    <xf numFmtId="4" fontId="40" fillId="0" borderId="0" xfId="2" applyNumberFormat="1" applyFont="1"/>
    <xf numFmtId="0" fontId="40" fillId="0" borderId="0" xfId="2" applyFont="1" applyAlignment="1">
      <alignment horizontal="right"/>
    </xf>
    <xf numFmtId="3" fontId="24" fillId="0" borderId="1" xfId="2" applyNumberFormat="1" applyFont="1" applyBorder="1"/>
    <xf numFmtId="0" fontId="12" fillId="36" borderId="1" xfId="1" applyFont="1" applyFill="1" applyBorder="1" applyAlignment="1">
      <alignment horizontal="center" vertical="center" wrapText="1"/>
    </xf>
    <xf numFmtId="0" fontId="52" fillId="0" borderId="1" xfId="2" applyFont="1" applyBorder="1"/>
    <xf numFmtId="0" fontId="12" fillId="2" borderId="2" xfId="1" applyFont="1" applyFill="1" applyBorder="1"/>
    <xf numFmtId="0" fontId="12" fillId="2" borderId="4" xfId="1" applyFont="1" applyFill="1" applyBorder="1"/>
    <xf numFmtId="0" fontId="53" fillId="0" borderId="1" xfId="2" applyFont="1" applyBorder="1" applyAlignment="1">
      <alignment wrapText="1"/>
    </xf>
    <xf numFmtId="0" fontId="52" fillId="0" borderId="1" xfId="2" applyFont="1" applyBorder="1" applyAlignment="1">
      <alignment horizontal="center" vertical="center" wrapText="1"/>
    </xf>
    <xf numFmtId="3" fontId="52" fillId="0" borderId="1" xfId="2" applyNumberFormat="1" applyFont="1" applyBorder="1" applyAlignment="1">
      <alignment horizontal="center" vertical="center" wrapText="1"/>
    </xf>
    <xf numFmtId="0" fontId="52" fillId="0" borderId="1" xfId="2" applyFont="1" applyBorder="1" applyAlignment="1">
      <alignment horizontal="left"/>
    </xf>
    <xf numFmtId="0" fontId="23" fillId="0" borderId="1" xfId="2" applyFont="1" applyBorder="1" applyAlignment="1">
      <alignment horizontal="left"/>
    </xf>
    <xf numFmtId="0" fontId="23" fillId="0" borderId="1" xfId="2" applyFont="1" applyBorder="1" applyAlignment="1">
      <alignment horizontal="left" wrapText="1"/>
    </xf>
    <xf numFmtId="3" fontId="52" fillId="0" borderId="1" xfId="2" applyNumberFormat="1" applyFont="1" applyBorder="1" applyAlignment="1">
      <alignment horizontal="left"/>
    </xf>
    <xf numFmtId="3" fontId="23" fillId="0" borderId="1" xfId="2" applyNumberFormat="1" applyFont="1" applyBorder="1" applyAlignment="1">
      <alignment horizontal="left"/>
    </xf>
    <xf numFmtId="3" fontId="23" fillId="0" borderId="1" xfId="2" applyNumberFormat="1" applyFont="1" applyBorder="1" applyAlignment="1">
      <alignment horizontal="left" wrapText="1"/>
    </xf>
    <xf numFmtId="3" fontId="56" fillId="0" borderId="1" xfId="2" applyNumberFormat="1" applyFont="1" applyBorder="1" applyAlignment="1">
      <alignment horizontal="left"/>
    </xf>
    <xf numFmtId="0" fontId="24" fillId="5" borderId="1" xfId="2" applyFont="1" applyFill="1" applyBorder="1"/>
    <xf numFmtId="165" fontId="26" fillId="12" borderId="1" xfId="3" applyNumberFormat="1" applyFont="1" applyFill="1" applyBorder="1" applyAlignment="1">
      <alignment horizontal="right" vertical="center"/>
    </xf>
    <xf numFmtId="2" fontId="24" fillId="0" borderId="3" xfId="2" applyNumberFormat="1" applyFont="1" applyBorder="1"/>
    <xf numFmtId="0" fontId="55" fillId="0" borderId="0" xfId="2" applyFont="1"/>
    <xf numFmtId="0" fontId="23" fillId="0" borderId="1" xfId="2" applyFont="1" applyBorder="1" applyAlignment="1">
      <alignment horizontal="right"/>
    </xf>
    <xf numFmtId="3" fontId="17" fillId="11" borderId="0" xfId="2" applyNumberFormat="1" applyFont="1" applyFill="1"/>
    <xf numFmtId="3" fontId="23" fillId="8" borderId="19" xfId="2" applyNumberFormat="1" applyFont="1" applyFill="1" applyBorder="1" applyAlignment="1">
      <alignment horizontal="right" vertical="top"/>
    </xf>
    <xf numFmtId="3" fontId="23" fillId="17" borderId="2" xfId="2" applyNumberFormat="1" applyFont="1" applyFill="1" applyBorder="1" applyAlignment="1">
      <alignment horizontal="right" vertical="top"/>
    </xf>
    <xf numFmtId="3" fontId="23" fillId="0" borderId="1" xfId="2" applyNumberFormat="1" applyFont="1" applyBorder="1" applyAlignment="1">
      <alignment vertical="top"/>
    </xf>
    <xf numFmtId="3" fontId="23" fillId="35" borderId="1" xfId="2" applyNumberFormat="1" applyFont="1" applyFill="1" applyBorder="1" applyAlignment="1">
      <alignment vertical="top"/>
    </xf>
    <xf numFmtId="49" fontId="23" fillId="0" borderId="0" xfId="2" applyNumberFormat="1" applyFont="1" applyAlignment="1">
      <alignment vertical="center"/>
    </xf>
    <xf numFmtId="3" fontId="24" fillId="0" borderId="1" xfId="2" applyNumberFormat="1" applyFont="1" applyBorder="1" applyAlignment="1">
      <alignment horizontal="right" vertical="center" wrapText="1"/>
    </xf>
    <xf numFmtId="3" fontId="23" fillId="0" borderId="0" xfId="2" applyNumberFormat="1" applyFont="1" applyAlignment="1">
      <alignment horizontal="right" vertical="center"/>
    </xf>
    <xf numFmtId="3" fontId="24" fillId="0" borderId="23" xfId="2" applyNumberFormat="1" applyFont="1" applyBorder="1" applyAlignment="1">
      <alignment horizontal="right" vertical="center"/>
    </xf>
    <xf numFmtId="3" fontId="23" fillId="17" borderId="24" xfId="2" applyNumberFormat="1" applyFont="1" applyFill="1" applyBorder="1" applyAlignment="1">
      <alignment horizontal="right" vertical="center"/>
    </xf>
    <xf numFmtId="3" fontId="24" fillId="8" borderId="19" xfId="2" applyNumberFormat="1" applyFont="1" applyFill="1" applyBorder="1" applyAlignment="1">
      <alignment horizontal="right" vertical="center"/>
    </xf>
    <xf numFmtId="3" fontId="24" fillId="17" borderId="2" xfId="2" applyNumberFormat="1" applyFont="1" applyFill="1" applyBorder="1" applyAlignment="1">
      <alignment vertical="center"/>
    </xf>
    <xf numFmtId="3" fontId="24" fillId="0" borderId="1" xfId="2" applyNumberFormat="1" applyFont="1" applyBorder="1" applyAlignment="1">
      <alignment horizontal="right" vertical="center"/>
    </xf>
    <xf numFmtId="3" fontId="23" fillId="35" borderId="1" xfId="2" applyNumberFormat="1" applyFont="1" applyFill="1" applyBorder="1" applyAlignment="1">
      <alignment vertical="center"/>
    </xf>
    <xf numFmtId="3" fontId="24" fillId="0" borderId="1" xfId="2" applyNumberFormat="1" applyFont="1" applyBorder="1" applyAlignment="1">
      <alignment vertical="center"/>
    </xf>
    <xf numFmtId="1" fontId="23" fillId="0" borderId="0" xfId="2" applyNumberFormat="1" applyFont="1" applyAlignment="1">
      <alignment vertical="center"/>
    </xf>
    <xf numFmtId="3" fontId="23" fillId="0" borderId="0" xfId="2" applyNumberFormat="1" applyFont="1" applyAlignment="1">
      <alignment vertical="center"/>
    </xf>
    <xf numFmtId="0" fontId="52" fillId="0" borderId="1" xfId="2" applyFont="1" applyBorder="1" applyAlignment="1">
      <alignment vertical="center"/>
    </xf>
    <xf numFmtId="0" fontId="23" fillId="0" borderId="1" xfId="2" applyFont="1" applyBorder="1" applyAlignment="1">
      <alignment horizontal="left" vertical="center" wrapText="1"/>
    </xf>
    <xf numFmtId="3" fontId="23" fillId="0" borderId="1" xfId="2" applyNumberFormat="1" applyFont="1" applyBorder="1" applyAlignment="1">
      <alignment horizontal="left" vertical="center"/>
    </xf>
    <xf numFmtId="2" fontId="23" fillId="36" borderId="1" xfId="2" applyNumberFormat="1" applyFont="1" applyFill="1" applyBorder="1" applyAlignment="1">
      <alignment horizontal="center" vertical="center"/>
    </xf>
    <xf numFmtId="165" fontId="29" fillId="36" borderId="1" xfId="0" applyNumberFormat="1" applyFont="1" applyFill="1" applyBorder="1" applyAlignment="1">
      <alignment horizontal="center" vertical="center"/>
    </xf>
    <xf numFmtId="2" fontId="29" fillId="36" borderId="1" xfId="0" applyNumberFormat="1" applyFont="1" applyFill="1" applyBorder="1" applyAlignment="1">
      <alignment horizontal="center" vertical="center"/>
    </xf>
    <xf numFmtId="165" fontId="23" fillId="36" borderId="1" xfId="3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4" fontId="0" fillId="0" borderId="0" xfId="0" applyNumberFormat="1"/>
    <xf numFmtId="4" fontId="14" fillId="0" borderId="0" xfId="0" applyNumberFormat="1" applyFont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17" xfId="0" applyBorder="1"/>
    <xf numFmtId="0" fontId="0" fillId="0" borderId="21" xfId="0" applyBorder="1"/>
    <xf numFmtId="2" fontId="0" fillId="0" borderId="21" xfId="0" applyNumberFormat="1" applyBorder="1"/>
    <xf numFmtId="1" fontId="0" fillId="0" borderId="20" xfId="0" applyNumberFormat="1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6" xfId="0" applyBorder="1"/>
    <xf numFmtId="0" fontId="0" fillId="0" borderId="27" xfId="0" applyBorder="1"/>
    <xf numFmtId="2" fontId="0" fillId="0" borderId="27" xfId="0" applyNumberFormat="1" applyBorder="1"/>
    <xf numFmtId="1" fontId="0" fillId="0" borderId="28" xfId="0" applyNumberFormat="1" applyBorder="1"/>
    <xf numFmtId="1" fontId="0" fillId="0" borderId="18" xfId="0" applyNumberFormat="1" applyBorder="1"/>
    <xf numFmtId="0" fontId="0" fillId="2" borderId="0" xfId="0" applyFill="1" applyAlignment="1">
      <alignment wrapText="1"/>
    </xf>
    <xf numFmtId="2" fontId="0" fillId="2" borderId="0" xfId="0" applyNumberFormat="1" applyFill="1"/>
    <xf numFmtId="10" fontId="0" fillId="0" borderId="0" xfId="0" applyNumberFormat="1" applyAlignment="1">
      <alignment wrapText="1"/>
    </xf>
    <xf numFmtId="0" fontId="33" fillId="0" borderId="0" xfId="9" applyFont="1" applyAlignment="1">
      <alignment wrapText="1"/>
    </xf>
    <xf numFmtId="167" fontId="17" fillId="0" borderId="1" xfId="14" applyNumberFormat="1" applyFont="1" applyBorder="1" applyAlignment="1">
      <alignment horizontal="center" wrapText="1"/>
    </xf>
    <xf numFmtId="4" fontId="12" fillId="0" borderId="1" xfId="13" applyNumberFormat="1" applyFont="1" applyFill="1" applyBorder="1" applyAlignment="1">
      <alignment horizontal="center" wrapText="1"/>
    </xf>
    <xf numFmtId="167" fontId="17" fillId="0" borderId="1" xfId="15" applyNumberFormat="1" applyFont="1" applyBorder="1" applyAlignment="1">
      <alignment horizontal="center"/>
    </xf>
    <xf numFmtId="2" fontId="12" fillId="0" borderId="1" xfId="12" applyNumberFormat="1" applyFont="1" applyBorder="1" applyAlignment="1">
      <alignment horizontal="center"/>
    </xf>
    <xf numFmtId="167" fontId="17" fillId="0" borderId="6" xfId="15" applyNumberFormat="1" applyFont="1" applyBorder="1" applyAlignment="1">
      <alignment horizontal="center"/>
    </xf>
    <xf numFmtId="167" fontId="17" fillId="0" borderId="1" xfId="9" applyNumberFormat="1" applyFont="1" applyBorder="1" applyAlignment="1">
      <alignment horizontal="center"/>
    </xf>
    <xf numFmtId="167" fontId="17" fillId="0" borderId="1" xfId="17" applyNumberFormat="1" applyFont="1" applyBorder="1" applyAlignment="1">
      <alignment horizontal="center" wrapText="1"/>
    </xf>
    <xf numFmtId="0" fontId="12" fillId="0" borderId="1" xfId="9" applyFont="1" applyBorder="1" applyAlignment="1">
      <alignment horizontal="left" vertical="center" wrapText="1"/>
    </xf>
    <xf numFmtId="4" fontId="12" fillId="0" borderId="1" xfId="12" applyNumberFormat="1" applyFont="1" applyBorder="1" applyAlignment="1">
      <alignment horizontal="center"/>
    </xf>
    <xf numFmtId="167" fontId="17" fillId="0" borderId="1" xfId="18" applyNumberFormat="1" applyFont="1" applyBorder="1" applyAlignment="1">
      <alignment horizontal="center" wrapText="1"/>
    </xf>
    <xf numFmtId="167" fontId="17" fillId="0" borderId="1" xfId="9" applyNumberFormat="1" applyFont="1" applyBorder="1" applyAlignment="1">
      <alignment horizontal="center" vertical="center" wrapText="1"/>
    </xf>
    <xf numFmtId="167" fontId="17" fillId="0" borderId="1" xfId="14" applyNumberFormat="1" applyFont="1" applyBorder="1" applyAlignment="1">
      <alignment horizontal="center" vertical="center" wrapText="1"/>
    </xf>
    <xf numFmtId="167" fontId="17" fillId="0" borderId="1" xfId="14" applyNumberFormat="1" applyFont="1" applyBorder="1" applyAlignment="1">
      <alignment horizontal="center"/>
    </xf>
    <xf numFmtId="2" fontId="12" fillId="0" borderId="5" xfId="12" applyNumberFormat="1" applyFont="1" applyBorder="1" applyAlignment="1">
      <alignment horizontal="center"/>
    </xf>
    <xf numFmtId="167" fontId="17" fillId="0" borderId="1" xfId="14" applyNumberFormat="1" applyFont="1" applyBorder="1" applyAlignment="1">
      <alignment horizontal="center" vertical="center"/>
    </xf>
    <xf numFmtId="167" fontId="17" fillId="0" borderId="1" xfId="16" applyNumberFormat="1" applyFont="1" applyBorder="1" applyAlignment="1">
      <alignment horizontal="center"/>
    </xf>
    <xf numFmtId="167" fontId="17" fillId="0" borderId="6" xfId="16" applyNumberFormat="1" applyFont="1" applyBorder="1" applyAlignment="1">
      <alignment horizontal="center"/>
    </xf>
    <xf numFmtId="167" fontId="17" fillId="0" borderId="1" xfId="19" applyNumberFormat="1" applyFont="1" applyFill="1" applyBorder="1" applyAlignment="1">
      <alignment horizontal="center" wrapText="1"/>
    </xf>
    <xf numFmtId="167" fontId="17" fillId="0" borderId="1" xfId="20" applyNumberFormat="1" applyFont="1" applyBorder="1" applyAlignment="1">
      <alignment horizontal="center"/>
    </xf>
    <xf numFmtId="167" fontId="17" fillId="0" borderId="1" xfId="22" applyNumberFormat="1" applyFont="1" applyBorder="1" applyAlignment="1">
      <alignment horizontal="center" wrapText="1"/>
    </xf>
    <xf numFmtId="2" fontId="12" fillId="0" borderId="1" xfId="9" applyNumberFormat="1" applyFont="1" applyBorder="1" applyAlignment="1">
      <alignment horizontal="center"/>
    </xf>
    <xf numFmtId="0" fontId="12" fillId="0" borderId="1" xfId="9" applyFont="1" applyBorder="1" applyAlignment="1">
      <alignment horizontal="center"/>
    </xf>
    <xf numFmtId="0" fontId="12" fillId="0" borderId="0" xfId="9" applyFont="1" applyAlignment="1">
      <alignment horizontal="center"/>
    </xf>
    <xf numFmtId="10" fontId="12" fillId="0" borderId="0" xfId="9" applyNumberFormat="1" applyFont="1" applyAlignment="1">
      <alignment horizontal="center"/>
    </xf>
    <xf numFmtId="0" fontId="17" fillId="0" borderId="0" xfId="9" applyFont="1"/>
    <xf numFmtId="0" fontId="52" fillId="0" borderId="0" xfId="2" applyFont="1" applyAlignment="1">
      <alignment vertical="center"/>
    </xf>
    <xf numFmtId="0" fontId="52" fillId="0" borderId="1" xfId="2" applyFont="1" applyBorder="1" applyAlignment="1">
      <alignment horizontal="center"/>
    </xf>
    <xf numFmtId="0" fontId="52" fillId="0" borderId="1" xfId="2" applyFont="1" applyBorder="1" applyAlignment="1">
      <alignment horizontal="left" vertical="center"/>
    </xf>
    <xf numFmtId="49" fontId="52" fillId="0" borderId="1" xfId="0" applyNumberFormat="1" applyFont="1" applyBorder="1" applyAlignment="1">
      <alignment horizontal="left" vertical="center" wrapText="1"/>
    </xf>
    <xf numFmtId="49" fontId="52" fillId="0" borderId="1" xfId="2" applyNumberFormat="1" applyFont="1" applyBorder="1" applyAlignment="1">
      <alignment horizontal="left" vertical="center" wrapText="1"/>
    </xf>
    <xf numFmtId="49" fontId="63" fillId="35" borderId="1" xfId="0" applyNumberFormat="1" applyFont="1" applyFill="1" applyBorder="1" applyAlignment="1">
      <alignment horizontal="left" vertical="center" wrapText="1"/>
    </xf>
    <xf numFmtId="49" fontId="52" fillId="0" borderId="1" xfId="3" applyNumberFormat="1" applyFont="1" applyBorder="1" applyAlignment="1">
      <alignment horizontal="left" vertical="center" wrapText="1"/>
    </xf>
    <xf numFmtId="0" fontId="52" fillId="0" borderId="1" xfId="2" applyFont="1" applyBorder="1" applyAlignment="1">
      <alignment horizontal="center" vertical="center"/>
    </xf>
    <xf numFmtId="49" fontId="63" fillId="35" borderId="1" xfId="3" applyNumberFormat="1" applyFont="1" applyFill="1" applyBorder="1" applyAlignment="1">
      <alignment horizontal="left" vertical="center" wrapText="1"/>
    </xf>
    <xf numFmtId="49" fontId="64" fillId="0" borderId="1" xfId="0" applyNumberFormat="1" applyFont="1" applyBorder="1" applyAlignment="1">
      <alignment horizontal="left" vertical="center" wrapText="1"/>
    </xf>
    <xf numFmtId="49" fontId="65" fillId="35" borderId="1" xfId="0" applyNumberFormat="1" applyFont="1" applyFill="1" applyBorder="1" applyAlignment="1">
      <alignment horizontal="left" vertical="center" wrapText="1"/>
    </xf>
    <xf numFmtId="0" fontId="56" fillId="0" borderId="0" xfId="2" applyFont="1" applyAlignment="1">
      <alignment vertical="center"/>
    </xf>
    <xf numFmtId="49" fontId="63" fillId="35" borderId="1" xfId="1" applyNumberFormat="1" applyFont="1" applyFill="1" applyBorder="1" applyAlignment="1">
      <alignment horizontal="left" vertical="center" wrapText="1"/>
    </xf>
    <xf numFmtId="0" fontId="52" fillId="6" borderId="0" xfId="2" applyFont="1" applyFill="1" applyAlignment="1">
      <alignment vertical="center"/>
    </xf>
    <xf numFmtId="0" fontId="52" fillId="0" borderId="1" xfId="0" applyFont="1" applyBorder="1" applyAlignment="1">
      <alignment horizontal="left" vertical="center" wrapText="1"/>
    </xf>
    <xf numFmtId="0" fontId="52" fillId="0" borderId="0" xfId="2" applyFont="1" applyAlignment="1">
      <alignment horizontal="left" vertical="center"/>
    </xf>
    <xf numFmtId="49" fontId="43" fillId="0" borderId="0" xfId="2" applyNumberFormat="1" applyFont="1"/>
    <xf numFmtId="4" fontId="43" fillId="0" borderId="0" xfId="2" applyNumberFormat="1" applyFont="1" applyAlignment="1">
      <alignment wrapText="1"/>
    </xf>
    <xf numFmtId="4" fontId="43" fillId="0" borderId="0" xfId="2" applyNumberFormat="1" applyFont="1"/>
    <xf numFmtId="0" fontId="56" fillId="0" borderId="0" xfId="2" applyFont="1"/>
    <xf numFmtId="0" fontId="60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1" fontId="52" fillId="0" borderId="1" xfId="2" applyNumberFormat="1" applyFont="1" applyBorder="1" applyAlignment="1">
      <alignment horizontal="center"/>
    </xf>
    <xf numFmtId="1" fontId="52" fillId="0" borderId="1" xfId="2" applyNumberFormat="1" applyFont="1" applyBorder="1" applyAlignment="1">
      <alignment horizontal="center" vertical="center"/>
    </xf>
    <xf numFmtId="0" fontId="52" fillId="0" borderId="1" xfId="2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center" wrapText="1"/>
    </xf>
    <xf numFmtId="0" fontId="65" fillId="35" borderId="1" xfId="0" applyFont="1" applyFill="1" applyBorder="1" applyAlignment="1">
      <alignment horizontal="left" vertical="center" wrapText="1"/>
    </xf>
    <xf numFmtId="0" fontId="52" fillId="6" borderId="1" xfId="2" applyFont="1" applyFill="1" applyBorder="1" applyAlignment="1">
      <alignment horizontal="left" vertical="center" wrapText="1"/>
    </xf>
    <xf numFmtId="1" fontId="52" fillId="0" borderId="1" xfId="2" applyNumberFormat="1" applyFont="1" applyBorder="1" applyAlignment="1">
      <alignment horizontal="center" vertical="center" wrapText="1"/>
    </xf>
    <xf numFmtId="1" fontId="56" fillId="0" borderId="1" xfId="2" applyNumberFormat="1" applyFont="1" applyBorder="1" applyAlignment="1">
      <alignment horizontal="center" vertical="center" wrapText="1"/>
    </xf>
    <xf numFmtId="0" fontId="52" fillId="6" borderId="1" xfId="2" applyFont="1" applyFill="1" applyBorder="1" applyAlignment="1">
      <alignment horizontal="center" vertical="center" wrapText="1"/>
    </xf>
    <xf numFmtId="1" fontId="52" fillId="6" borderId="1" xfId="2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49" fontId="52" fillId="0" borderId="1" xfId="1" applyNumberFormat="1" applyFont="1" applyBorder="1" applyAlignment="1">
      <alignment horizontal="left" vertical="center" wrapText="1"/>
    </xf>
    <xf numFmtId="0" fontId="72" fillId="7" borderId="29" xfId="0" applyFont="1" applyFill="1" applyBorder="1" applyAlignment="1">
      <alignment horizontal="center" vertical="center" wrapText="1"/>
    </xf>
    <xf numFmtId="0" fontId="72" fillId="7" borderId="29" xfId="0" applyFont="1" applyFill="1" applyBorder="1" applyAlignment="1">
      <alignment horizontal="center" vertical="top" wrapText="1"/>
    </xf>
    <xf numFmtId="0" fontId="72" fillId="7" borderId="33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72" fillId="7" borderId="35" xfId="0" applyFont="1" applyFill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top" wrapText="1"/>
    </xf>
    <xf numFmtId="0" fontId="0" fillId="7" borderId="35" xfId="0" applyFill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top" wrapText="1"/>
    </xf>
    <xf numFmtId="0" fontId="72" fillId="0" borderId="29" xfId="0" applyFont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2" fillId="0" borderId="35" xfId="0" applyFont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2" fillId="7" borderId="34" xfId="0" applyFont="1" applyFill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top" wrapText="1"/>
    </xf>
    <xf numFmtId="0" fontId="72" fillId="7" borderId="29" xfId="0" applyFont="1" applyFill="1" applyBorder="1" applyAlignment="1">
      <alignment horizontal="center" vertical="center"/>
    </xf>
    <xf numFmtId="0" fontId="72" fillId="0" borderId="29" xfId="0" applyFont="1" applyBorder="1" applyAlignment="1">
      <alignment horizontal="center" vertical="center"/>
    </xf>
    <xf numFmtId="0" fontId="72" fillId="7" borderId="33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72" fillId="7" borderId="35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top" wrapText="1"/>
    </xf>
    <xf numFmtId="0" fontId="74" fillId="0" borderId="1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64" fillId="0" borderId="1" xfId="0" applyFont="1" applyBorder="1" applyAlignment="1">
      <alignment vertical="center" wrapText="1"/>
    </xf>
    <xf numFmtId="0" fontId="56" fillId="0" borderId="1" xfId="2" applyFont="1" applyBorder="1" applyAlignment="1">
      <alignment horizontal="left" vertical="center" wrapText="1"/>
    </xf>
    <xf numFmtId="0" fontId="56" fillId="0" borderId="1" xfId="2" applyFont="1" applyBorder="1" applyAlignment="1">
      <alignment horizontal="center" vertical="center" wrapText="1"/>
    </xf>
    <xf numFmtId="49" fontId="63" fillId="0" borderId="1" xfId="3" applyNumberFormat="1" applyFont="1" applyBorder="1" applyAlignment="1">
      <alignment horizontal="left" vertical="center" wrapText="1"/>
    </xf>
    <xf numFmtId="49" fontId="52" fillId="5" borderId="1" xfId="0" applyNumberFormat="1" applyFont="1" applyFill="1" applyBorder="1" applyAlignment="1">
      <alignment horizontal="left" vertical="center" wrapText="1"/>
    </xf>
    <xf numFmtId="0" fontId="52" fillId="5" borderId="1" xfId="2" applyFont="1" applyFill="1" applyBorder="1" applyAlignment="1">
      <alignment horizontal="left" vertical="center" wrapText="1"/>
    </xf>
    <xf numFmtId="0" fontId="52" fillId="5" borderId="1" xfId="2" applyFont="1" applyFill="1" applyBorder="1" applyAlignment="1">
      <alignment horizontal="center" vertical="center" wrapText="1"/>
    </xf>
    <xf numFmtId="49" fontId="52" fillId="37" borderId="1" xfId="0" applyNumberFormat="1" applyFont="1" applyFill="1" applyBorder="1" applyAlignment="1">
      <alignment horizontal="left" vertical="center" wrapText="1"/>
    </xf>
    <xf numFmtId="0" fontId="52" fillId="37" borderId="1" xfId="2" applyFont="1" applyFill="1" applyBorder="1" applyAlignment="1">
      <alignment horizontal="left" vertical="center" wrapText="1"/>
    </xf>
    <xf numFmtId="0" fontId="52" fillId="37" borderId="1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12" borderId="4" xfId="1" applyFont="1" applyFill="1" applyBorder="1" applyAlignment="1">
      <alignment horizontal="center"/>
    </xf>
    <xf numFmtId="0" fontId="68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center" wrapText="1"/>
    </xf>
    <xf numFmtId="0" fontId="72" fillId="7" borderId="34" xfId="0" applyFont="1" applyFill="1" applyBorder="1" applyAlignment="1">
      <alignment horizontal="center" vertical="center" wrapText="1"/>
    </xf>
    <xf numFmtId="0" fontId="72" fillId="7" borderId="35" xfId="0" applyFont="1" applyFill="1" applyBorder="1" applyAlignment="1">
      <alignment horizontal="center" vertical="center" wrapText="1"/>
    </xf>
    <xf numFmtId="0" fontId="72" fillId="7" borderId="30" xfId="0" applyFont="1" applyFill="1" applyBorder="1" applyAlignment="1">
      <alignment horizontal="center" vertical="center" wrapText="1"/>
    </xf>
    <xf numFmtId="0" fontId="72" fillId="7" borderId="31" xfId="0" applyFont="1" applyFill="1" applyBorder="1" applyAlignment="1">
      <alignment horizontal="center" vertical="center" wrapText="1"/>
    </xf>
    <xf numFmtId="0" fontId="72" fillId="7" borderId="32" xfId="0" applyFont="1" applyFill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top" wrapText="1"/>
    </xf>
    <xf numFmtId="0" fontId="72" fillId="0" borderId="34" xfId="0" applyFont="1" applyBorder="1" applyAlignment="1">
      <alignment horizontal="center" vertical="top" wrapText="1"/>
    </xf>
    <xf numFmtId="0" fontId="72" fillId="0" borderId="35" xfId="0" applyFont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 wrapText="1"/>
    </xf>
    <xf numFmtId="0" fontId="72" fillId="0" borderId="35" xfId="0" applyFont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top" wrapText="1"/>
    </xf>
    <xf numFmtId="0" fontId="72" fillId="7" borderId="35" xfId="0" applyFont="1" applyFill="1" applyBorder="1" applyAlignment="1">
      <alignment horizontal="center" vertical="top" wrapText="1"/>
    </xf>
    <xf numFmtId="0" fontId="72" fillId="7" borderId="34" xfId="0" applyFont="1" applyFill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72" fillId="7" borderId="33" xfId="0" applyFont="1" applyFill="1" applyBorder="1" applyAlignment="1">
      <alignment horizontal="center" vertical="center"/>
    </xf>
    <xf numFmtId="0" fontId="72" fillId="7" borderId="34" xfId="0" applyFont="1" applyFill="1" applyBorder="1" applyAlignment="1">
      <alignment horizontal="center" vertical="center"/>
    </xf>
    <xf numFmtId="0" fontId="72" fillId="7" borderId="35" xfId="0" applyFont="1" applyFill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2" fillId="0" borderId="0" xfId="0" applyFont="1" applyAlignment="1">
      <alignment horizontal="right" vertical="center" wrapText="1"/>
    </xf>
    <xf numFmtId="0" fontId="41" fillId="0" borderId="0" xfId="23" applyAlignment="1">
      <alignment horizontal="right" vertical="center" wrapText="1"/>
    </xf>
    <xf numFmtId="0" fontId="23" fillId="0" borderId="2" xfId="2" applyFont="1" applyBorder="1" applyAlignment="1">
      <alignment horizontal="center" vertical="top"/>
    </xf>
    <xf numFmtId="0" fontId="23" fillId="0" borderId="4" xfId="2" applyFont="1" applyBorder="1" applyAlignment="1">
      <alignment horizontal="center" vertical="top"/>
    </xf>
    <xf numFmtId="0" fontId="23" fillId="0" borderId="3" xfId="2" applyFont="1" applyBorder="1" applyAlignment="1">
      <alignment horizontal="center" vertical="top"/>
    </xf>
    <xf numFmtId="0" fontId="23" fillId="0" borderId="2" xfId="2" applyFont="1" applyBorder="1" applyAlignment="1">
      <alignment horizontal="right"/>
    </xf>
    <xf numFmtId="0" fontId="23" fillId="0" borderId="3" xfId="2" applyFont="1" applyBorder="1" applyAlignment="1">
      <alignment horizontal="right"/>
    </xf>
    <xf numFmtId="0" fontId="57" fillId="0" borderId="0" xfId="2" applyFont="1" applyAlignment="1">
      <alignment horizontal="center" vertical="top" wrapText="1"/>
    </xf>
    <xf numFmtId="0" fontId="57" fillId="0" borderId="14" xfId="2" applyFont="1" applyBorder="1" applyAlignment="1">
      <alignment horizontal="center" vertical="top" wrapText="1"/>
    </xf>
    <xf numFmtId="0" fontId="23" fillId="0" borderId="2" xfId="2" applyFont="1" applyBorder="1" applyAlignment="1">
      <alignment horizontal="center"/>
    </xf>
    <xf numFmtId="0" fontId="23" fillId="0" borderId="4" xfId="2" applyFont="1" applyBorder="1" applyAlignment="1">
      <alignment horizontal="center"/>
    </xf>
    <xf numFmtId="0" fontId="23" fillId="0" borderId="3" xfId="2" applyFont="1" applyBorder="1" applyAlignment="1">
      <alignment horizontal="center"/>
    </xf>
    <xf numFmtId="0" fontId="23" fillId="31" borderId="1" xfId="2" applyFont="1" applyFill="1" applyBorder="1" applyAlignment="1">
      <alignment horizontal="center"/>
    </xf>
    <xf numFmtId="3" fontId="23" fillId="0" borderId="2" xfId="2" applyNumberFormat="1" applyFont="1" applyBorder="1" applyAlignment="1">
      <alignment horizontal="center"/>
    </xf>
    <xf numFmtId="3" fontId="23" fillId="0" borderId="4" xfId="2" applyNumberFormat="1" applyFont="1" applyBorder="1" applyAlignment="1">
      <alignment horizontal="center"/>
    </xf>
    <xf numFmtId="3" fontId="23" fillId="0" borderId="3" xfId="2" applyNumberFormat="1" applyFont="1" applyBorder="1" applyAlignment="1">
      <alignment horizontal="center"/>
    </xf>
    <xf numFmtId="3" fontId="40" fillId="33" borderId="1" xfId="2" applyNumberFormat="1" applyFont="1" applyFill="1" applyBorder="1" applyAlignment="1">
      <alignment horizontal="center"/>
    </xf>
    <xf numFmtId="0" fontId="40" fillId="33" borderId="1" xfId="2" applyFont="1" applyFill="1" applyBorder="1" applyAlignment="1">
      <alignment horizontal="center"/>
    </xf>
    <xf numFmtId="3" fontId="24" fillId="5" borderId="1" xfId="2" applyNumberFormat="1" applyFont="1" applyFill="1" applyBorder="1" applyAlignment="1">
      <alignment horizontal="center"/>
    </xf>
    <xf numFmtId="0" fontId="52" fillId="0" borderId="0" xfId="2" applyFont="1" applyAlignment="1">
      <alignment horizontal="right" wrapText="1"/>
    </xf>
    <xf numFmtId="0" fontId="52" fillId="0" borderId="0" xfId="2" applyFont="1" applyAlignment="1">
      <alignment horizontal="right"/>
    </xf>
    <xf numFmtId="3" fontId="12" fillId="0" borderId="1" xfId="2" applyNumberFormat="1" applyFont="1" applyBorder="1" applyAlignment="1">
      <alignment horizontal="center"/>
    </xf>
    <xf numFmtId="3" fontId="17" fillId="2" borderId="1" xfId="2" applyNumberFormat="1" applyFont="1" applyFill="1" applyBorder="1" applyAlignment="1">
      <alignment horizontal="center"/>
    </xf>
    <xf numFmtId="3" fontId="24" fillId="5" borderId="3" xfId="2" applyNumberFormat="1" applyFont="1" applyFill="1" applyBorder="1" applyAlignment="1">
      <alignment horizontal="center"/>
    </xf>
    <xf numFmtId="3" fontId="23" fillId="17" borderId="1" xfId="2" applyNumberFormat="1" applyFont="1" applyFill="1" applyBorder="1" applyAlignment="1">
      <alignment horizontal="center"/>
    </xf>
    <xf numFmtId="0" fontId="12" fillId="0" borderId="1" xfId="2" applyFont="1" applyBorder="1" applyAlignment="1">
      <alignment horizontal="center"/>
    </xf>
    <xf numFmtId="165" fontId="23" fillId="0" borderId="0" xfId="2" applyNumberFormat="1" applyFont="1" applyAlignment="1">
      <alignment horizontal="center" wrapText="1"/>
    </xf>
    <xf numFmtId="3" fontId="23" fillId="2" borderId="4" xfId="2" applyNumberFormat="1" applyFont="1" applyFill="1" applyBorder="1" applyAlignment="1">
      <alignment horizontal="center"/>
    </xf>
    <xf numFmtId="3" fontId="23" fillId="2" borderId="3" xfId="2" applyNumberFormat="1" applyFont="1" applyFill="1" applyBorder="1" applyAlignment="1">
      <alignment horizontal="center"/>
    </xf>
    <xf numFmtId="3" fontId="23" fillId="12" borderId="2" xfId="2" applyNumberFormat="1" applyFont="1" applyFill="1" applyBorder="1" applyAlignment="1">
      <alignment horizontal="center"/>
    </xf>
    <xf numFmtId="3" fontId="23" fillId="12" borderId="4" xfId="2" applyNumberFormat="1" applyFont="1" applyFill="1" applyBorder="1" applyAlignment="1">
      <alignment horizontal="center"/>
    </xf>
    <xf numFmtId="3" fontId="23" fillId="12" borderId="3" xfId="2" applyNumberFormat="1" applyFont="1" applyFill="1" applyBorder="1" applyAlignment="1">
      <alignment horizontal="center"/>
    </xf>
    <xf numFmtId="3" fontId="23" fillId="3" borderId="1" xfId="2" applyNumberFormat="1" applyFont="1" applyFill="1" applyBorder="1" applyAlignment="1">
      <alignment horizontal="center"/>
    </xf>
    <xf numFmtId="3" fontId="23" fillId="4" borderId="1" xfId="2" applyNumberFormat="1" applyFont="1" applyFill="1" applyBorder="1" applyAlignment="1">
      <alignment horizontal="center"/>
    </xf>
    <xf numFmtId="3" fontId="23" fillId="2" borderId="1" xfId="2" applyNumberFormat="1" applyFont="1" applyFill="1" applyBorder="1" applyAlignment="1">
      <alignment horizontal="center"/>
    </xf>
    <xf numFmtId="3" fontId="12" fillId="34" borderId="1" xfId="2" applyNumberFormat="1" applyFont="1" applyFill="1" applyBorder="1" applyAlignment="1">
      <alignment horizontal="center"/>
    </xf>
    <xf numFmtId="0" fontId="12" fillId="34" borderId="1" xfId="2" applyFont="1" applyFill="1" applyBorder="1" applyAlignment="1">
      <alignment horizontal="center"/>
    </xf>
    <xf numFmtId="3" fontId="12" fillId="0" borderId="3" xfId="2" applyNumberFormat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12" fillId="36" borderId="2" xfId="1" applyFont="1" applyFill="1" applyBorder="1" applyAlignment="1">
      <alignment horizontal="center" wrapText="1"/>
    </xf>
    <xf numFmtId="0" fontId="12" fillId="36" borderId="4" xfId="1" applyFont="1" applyFill="1" applyBorder="1" applyAlignment="1">
      <alignment horizontal="center" wrapText="1"/>
    </xf>
    <xf numFmtId="0" fontId="12" fillId="36" borderId="3" xfId="1" applyFont="1" applyFill="1" applyBorder="1" applyAlignment="1">
      <alignment horizontal="center" wrapText="1"/>
    </xf>
    <xf numFmtId="0" fontId="12" fillId="36" borderId="1" xfId="1" applyFont="1" applyFill="1" applyBorder="1" applyAlignment="1">
      <alignment horizont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24" fillId="0" borderId="11" xfId="1" applyFont="1" applyBorder="1" applyAlignment="1">
      <alignment horizontal="center" wrapText="1"/>
    </xf>
    <xf numFmtId="0" fontId="24" fillId="0" borderId="0" xfId="1" applyFont="1" applyAlignment="1">
      <alignment horizontal="center" wrapText="1"/>
    </xf>
    <xf numFmtId="0" fontId="23" fillId="0" borderId="12" xfId="2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12" borderId="4" xfId="1" applyFont="1" applyFill="1" applyBorder="1" applyAlignment="1">
      <alignment horizontal="center"/>
    </xf>
    <xf numFmtId="0" fontId="24" fillId="2" borderId="2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/>
    </xf>
    <xf numFmtId="0" fontId="24" fillId="12" borderId="2" xfId="1" applyFont="1" applyFill="1" applyBorder="1" applyAlignment="1">
      <alignment horizontal="center" vertical="center"/>
    </xf>
    <xf numFmtId="0" fontId="24" fillId="12" borderId="4" xfId="1" applyFont="1" applyFill="1" applyBorder="1" applyAlignment="1">
      <alignment horizontal="center" vertical="center"/>
    </xf>
    <xf numFmtId="0" fontId="24" fillId="12" borderId="3" xfId="1" applyFont="1" applyFill="1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 wrapText="1"/>
    </xf>
    <xf numFmtId="0" fontId="24" fillId="4" borderId="4" xfId="1" applyFont="1" applyFill="1" applyBorder="1" applyAlignment="1">
      <alignment horizontal="center" vertical="center"/>
    </xf>
    <xf numFmtId="0" fontId="24" fillId="4" borderId="3" xfId="1" applyFont="1" applyFill="1" applyBorder="1" applyAlignment="1">
      <alignment horizontal="center" vertical="center"/>
    </xf>
    <xf numFmtId="0" fontId="24" fillId="8" borderId="2" xfId="1" applyFont="1" applyFill="1" applyBorder="1" applyAlignment="1">
      <alignment horizontal="center" vertical="center" wrapText="1"/>
    </xf>
    <xf numFmtId="0" fontId="24" fillId="8" borderId="4" xfId="1" applyFont="1" applyFill="1" applyBorder="1" applyAlignment="1">
      <alignment horizontal="center" vertical="center"/>
    </xf>
    <xf numFmtId="0" fontId="24" fillId="8" borderId="3" xfId="1" applyFont="1" applyFill="1" applyBorder="1" applyAlignment="1">
      <alignment horizontal="center" vertical="center"/>
    </xf>
    <xf numFmtId="0" fontId="24" fillId="28" borderId="2" xfId="1" applyFont="1" applyFill="1" applyBorder="1" applyAlignment="1">
      <alignment horizontal="center" vertical="center" wrapText="1"/>
    </xf>
    <xf numFmtId="0" fontId="24" fillId="28" borderId="4" xfId="1" applyFont="1" applyFill="1" applyBorder="1" applyAlignment="1">
      <alignment horizontal="center" vertical="center"/>
    </xf>
    <xf numFmtId="0" fontId="24" fillId="28" borderId="3" xfId="1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5" fillId="0" borderId="1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47" fillId="0" borderId="4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8" fillId="0" borderId="2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46" fillId="3" borderId="1" xfId="0" applyFont="1" applyFill="1" applyBorder="1" applyAlignment="1">
      <alignment horizontal="center"/>
    </xf>
    <xf numFmtId="0" fontId="14" fillId="0" borderId="0" xfId="24" applyFont="1" applyAlignment="1">
      <alignment horizontal="center"/>
    </xf>
    <xf numFmtId="0" fontId="45" fillId="0" borderId="1" xfId="24" applyFont="1" applyBorder="1" applyAlignment="1">
      <alignment horizontal="center"/>
    </xf>
    <xf numFmtId="0" fontId="45" fillId="0" borderId="2" xfId="24" applyFont="1" applyBorder="1" applyAlignment="1">
      <alignment horizontal="center"/>
    </xf>
    <xf numFmtId="0" fontId="45" fillId="0" borderId="4" xfId="24" applyFont="1" applyBorder="1" applyAlignment="1">
      <alignment horizontal="center"/>
    </xf>
    <xf numFmtId="0" fontId="45" fillId="0" borderId="3" xfId="24" applyFont="1" applyBorder="1" applyAlignment="1">
      <alignment horizontal="center"/>
    </xf>
    <xf numFmtId="0" fontId="14" fillId="0" borderId="0" xfId="24" applyFont="1" applyAlignment="1">
      <alignment horizontal="center" wrapText="1"/>
    </xf>
    <xf numFmtId="0" fontId="14" fillId="0" borderId="1" xfId="24" applyFont="1" applyBorder="1" applyAlignment="1">
      <alignment horizontal="center"/>
    </xf>
    <xf numFmtId="0" fontId="50" fillId="19" borderId="16" xfId="0" applyFont="1" applyFill="1" applyBorder="1" applyAlignment="1">
      <alignment horizontal="left" vertical="top" wrapText="1"/>
    </xf>
    <xf numFmtId="0" fontId="51" fillId="19" borderId="16" xfId="25" applyNumberFormat="1" applyFont="1" applyFill="1" applyBorder="1" applyAlignment="1" applyProtection="1">
      <alignment horizontal="left" vertical="top" wrapText="1"/>
    </xf>
    <xf numFmtId="0" fontId="33" fillId="0" borderId="12" xfId="9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5" fillId="0" borderId="9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 wrapText="1"/>
    </xf>
    <xf numFmtId="0" fontId="44" fillId="0" borderId="1" xfId="2" applyFont="1" applyBorder="1" applyAlignment="1">
      <alignment horizontal="left" vertical="center"/>
    </xf>
    <xf numFmtId="0" fontId="44" fillId="0" borderId="1" xfId="2" applyFont="1" applyBorder="1" applyAlignment="1">
      <alignment horizontal="center" vertical="center"/>
    </xf>
    <xf numFmtId="1" fontId="44" fillId="0" borderId="1" xfId="2" applyNumberFormat="1" applyFont="1" applyBorder="1" applyAlignment="1">
      <alignment horizontal="center" vertical="center"/>
    </xf>
    <xf numFmtId="0" fontId="44" fillId="0" borderId="1" xfId="2" applyFont="1" applyBorder="1" applyAlignment="1">
      <alignment horizontal="left" vertical="center" wrapText="1"/>
    </xf>
    <xf numFmtId="0" fontId="44" fillId="0" borderId="1" xfId="2" applyFont="1" applyBorder="1" applyAlignment="1">
      <alignment horizontal="center" vertical="center" wrapText="1"/>
    </xf>
    <xf numFmtId="1" fontId="44" fillId="0" borderId="1" xfId="2" applyNumberFormat="1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3" applyNumberFormat="1" applyFont="1" applyBorder="1" applyAlignment="1">
      <alignment horizontal="left" vertical="center" wrapText="1"/>
    </xf>
    <xf numFmtId="49" fontId="59" fillId="0" borderId="1" xfId="0" applyNumberFormat="1" applyFont="1" applyBorder="1" applyAlignment="1">
      <alignment horizontal="left" vertical="center" wrapText="1"/>
    </xf>
    <xf numFmtId="0" fontId="59" fillId="0" borderId="1" xfId="0" applyFont="1" applyBorder="1" applyAlignment="1">
      <alignment horizontal="center"/>
    </xf>
    <xf numFmtId="0" fontId="44" fillId="0" borderId="1" xfId="0" applyFont="1" applyBorder="1" applyAlignment="1">
      <alignment horizontal="left" vertical="center" wrapText="1"/>
    </xf>
    <xf numFmtId="49" fontId="44" fillId="0" borderId="1" xfId="1" applyNumberFormat="1" applyFont="1" applyBorder="1" applyAlignment="1">
      <alignment horizontal="left" vertical="center" wrapText="1"/>
    </xf>
    <xf numFmtId="49" fontId="44" fillId="0" borderId="1" xfId="2" applyNumberFormat="1" applyFont="1" applyBorder="1" applyAlignment="1">
      <alignment horizontal="left" vertical="center" wrapText="1"/>
    </xf>
    <xf numFmtId="0" fontId="59" fillId="0" borderId="1" xfId="0" applyFont="1" applyBorder="1" applyAlignment="1">
      <alignment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</cellXfs>
  <cellStyles count="27">
    <cellStyle name="Comma" xfId="5" builtinId="3"/>
    <cellStyle name="Comma 2" xfId="19" xr:uid="{89352ACB-1DC9-475B-A6F4-9BC34872FE52}"/>
    <cellStyle name="Hyperlink" xfId="23" builtinId="8"/>
    <cellStyle name="Input" xfId="13" builtinId="20"/>
    <cellStyle name="Normal" xfId="0" builtinId="0"/>
    <cellStyle name="Normal 10 5 2" xfId="9" xr:uid="{00000000-0005-0000-0000-000002000000}"/>
    <cellStyle name="Normal 14" xfId="16" xr:uid="{9CA48139-4E4E-4A92-8BD5-44408503EE9C}"/>
    <cellStyle name="Normal 15" xfId="20" xr:uid="{BBF2DD7B-0087-4B5E-926B-8887A7BBD70D}"/>
    <cellStyle name="Normal 2" xfId="1" xr:uid="{00000000-0005-0000-0000-000003000000}"/>
    <cellStyle name="Normal 2 2" xfId="4" xr:uid="{00000000-0005-0000-0000-000004000000}"/>
    <cellStyle name="Normal 2 2 4" xfId="11" xr:uid="{00000000-0005-0000-0000-000005000000}"/>
    <cellStyle name="Normal 2 2 4 3" xfId="15" xr:uid="{0FDE33C3-70DE-4F82-ABB2-3A84381AAFF7}"/>
    <cellStyle name="Normal 2 2 4 4 2 2" xfId="18" xr:uid="{94F96579-9C91-4EE9-A6C2-711B56D4D8C3}"/>
    <cellStyle name="Normal 2 2 4 5 2" xfId="14" xr:uid="{0F08E589-0D87-41B1-9002-4F874FFD8566}"/>
    <cellStyle name="Normal 2 2 4 5 2 2" xfId="17" xr:uid="{14CC1E19-8BAE-48C4-B6A2-7442E25C5520}"/>
    <cellStyle name="Normal 2 3" xfId="3" xr:uid="{00000000-0005-0000-0000-000006000000}"/>
    <cellStyle name="Normal 2 4" xfId="7" xr:uid="{00000000-0005-0000-0000-000007000000}"/>
    <cellStyle name="Normal 2 6" xfId="10" xr:uid="{00000000-0005-0000-0000-000008000000}"/>
    <cellStyle name="Normal 25 2" xfId="22" xr:uid="{E95C04E5-A4FD-4D00-A52A-A3777FD45DE9}"/>
    <cellStyle name="Normal 3" xfId="2" xr:uid="{00000000-0005-0000-0000-000009000000}"/>
    <cellStyle name="Normal 3 2" xfId="24" xr:uid="{A80288BF-E836-4F0C-B278-A9C4061598F1}"/>
    <cellStyle name="Normal 4" xfId="8" xr:uid="{00000000-0005-0000-0000-00000A000000}"/>
    <cellStyle name="Normal 5" xfId="12" xr:uid="{00000000-0005-0000-0000-00000B000000}"/>
    <cellStyle name="Normal 5 5" xfId="21" xr:uid="{FC1BC6C7-C233-4746-A623-93299D4926EE}"/>
    <cellStyle name="Normal 6" xfId="25" xr:uid="{DC0E1730-8728-4CD5-806A-98327FD25988}"/>
    <cellStyle name="Parasts 2 2" xfId="6" xr:uid="{00000000-0005-0000-0000-00000C000000}"/>
    <cellStyle name="Percent" xfId="26" builtinId="5"/>
  </cellStyles>
  <dxfs count="0"/>
  <tableStyles count="0" defaultTableStyle="TableStyleMedium2" defaultPivotStyle="PivotStyleLight16"/>
  <colors>
    <mruColors>
      <color rgb="FFFF99FF"/>
      <color rgb="FFFF7C80"/>
      <color rgb="FF33CC33"/>
      <color rgb="FF00FF99"/>
      <color rgb="FF990099"/>
      <color rgb="FFFF99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mejs.jelgavasnovads.lv/Users/dagnija.spele/Downloads/Algas_2022_202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L&#256;NO&#352;ANAS_NODA&#315;A\Budzets\Budzets_2023\Algas_2022_2023_aprekini_Dagn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 2022"/>
      <sheetName val="aprēķini_varianti"/>
      <sheetName val="MAG_9pak"/>
      <sheetName val="KOPSAVILKUMS"/>
      <sheetName val="PII Bitīte"/>
      <sheetName val="PII Saulite"/>
      <sheetName val="PII Zīlīte"/>
      <sheetName val="PII Pūcīte Ozoln."/>
      <sheetName val="Ozolnieku.vsk."/>
      <sheetName val="Ozolnieku mūzikas skola"/>
      <sheetName val="Garozas pamatsk."/>
      <sheetName val="Teteles pamatsk."/>
      <sheetName val="Salgales mūzikas un mākslas sko"/>
      <sheetName val="Salgales pamatskola"/>
      <sheetName val="Elejas PII Kamenīte"/>
      <sheetName val="Kalnciema PII Mārīte"/>
      <sheetName val="Aizupes pamatsk."/>
      <sheetName val="Kalciema vsk"/>
      <sheetName val="Kalnciema pag vsk"/>
      <sheetName val="Līvbērzes pamatsk."/>
      <sheetName val="Neklātienes vsk."/>
      <sheetName val="Sesavas pamatsk."/>
      <sheetName val="Sķibes pamatsk."/>
      <sheetName val="Svētes pamatsk."/>
      <sheetName val="Vilces pamatsk."/>
      <sheetName val="Zaļenieku KAVSK"/>
      <sheetName val="Lielplatones pamatsk. Atbalsta "/>
      <sheetName val="Elejas vsk"/>
      <sheetName val="Vircavas vsk."/>
      <sheetName val="Staļģenes vsk."/>
      <sheetName val="Jelgavas MMS"/>
      <sheetName val="Dzimtsaraksti"/>
      <sheetName val="Īpašuma pārvalde"/>
      <sheetName val="Sporta centrs"/>
      <sheetName val="DSPC Laipa"/>
      <sheetName val="SARC Eleja"/>
      <sheetName val="SARC Kalnciems"/>
      <sheetName val="SARC Staļģene"/>
      <sheetName val="SOC_DIENESTS"/>
      <sheetName val="BĀRIŅTIESA"/>
      <sheetName val="SAC Zemgale"/>
      <sheetName val="Labklājības pārvalde_akt.c_ teh"/>
      <sheetName val="Salgales pārvalde"/>
      <sheetName val="Elejas pārvalde"/>
      <sheetName val="Glūdas pārvalde"/>
      <sheetName val="Jaunvirslaukas pārvalde"/>
      <sheetName val="Kalnciema pārvalde"/>
      <sheetName val="Līvberzes pārvalde"/>
      <sheetName val="Sesava"/>
      <sheetName val="Svētes pārvalde"/>
      <sheetName val="Valgundes pārvalde"/>
      <sheetName val="Vilces pārvalde"/>
      <sheetName val="Vircavas pārvaldes"/>
      <sheetName val="Zaļenieku pārvalde"/>
      <sheetName val="Platone"/>
      <sheetName val="Lielplatones pārvalde"/>
      <sheetName val="Būvvalde"/>
      <sheetName val="Policija"/>
      <sheetName val="Ozolnieki"/>
      <sheetName val="AMATU VIETAS"/>
      <sheetName val="Tukšs (5)"/>
      <sheetName val="STR_2022"/>
    </sheetNames>
    <sheetDataSet>
      <sheetData sheetId="0" refreshError="1"/>
      <sheetData sheetId="1" refreshError="1"/>
      <sheetData sheetId="2" refreshError="1">
        <row r="4">
          <cell r="F4">
            <v>620</v>
          </cell>
        </row>
        <row r="5">
          <cell r="F5">
            <v>620</v>
          </cell>
        </row>
        <row r="6">
          <cell r="F6">
            <v>833.30319599999996</v>
          </cell>
        </row>
        <row r="7">
          <cell r="F7">
            <v>851.73004800000001</v>
          </cell>
        </row>
        <row r="8">
          <cell r="F8">
            <v>911.10546000000011</v>
          </cell>
        </row>
        <row r="9">
          <cell r="F9">
            <v>972.52830000000006</v>
          </cell>
        </row>
        <row r="10">
          <cell r="F10">
            <v>1163.9628180000002</v>
          </cell>
        </row>
        <row r="11">
          <cell r="F11">
            <v>1248.9310800000001</v>
          </cell>
        </row>
        <row r="12">
          <cell r="F12">
            <v>1487.4564420000002</v>
          </cell>
        </row>
        <row r="13">
          <cell r="E13">
            <v>1618.7989482</v>
          </cell>
        </row>
        <row r="14">
          <cell r="D14">
            <v>1819.2830979600001</v>
          </cell>
        </row>
        <row r="15">
          <cell r="C15">
            <v>2173.68606</v>
          </cell>
        </row>
        <row r="16">
          <cell r="C16">
            <v>2694.6427400000002</v>
          </cell>
        </row>
        <row r="17">
          <cell r="C17">
            <v>3225.8365599999997</v>
          </cell>
        </row>
        <row r="18">
          <cell r="C18">
            <v>3633.0472399999999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 2022"/>
      <sheetName val="amatu_vietas"/>
      <sheetName val="aprēķini_varianti_Dagnija"/>
      <sheetName val="MAG_9pak"/>
      <sheetName val="2023_amatu_likmes_izglitiba"/>
      <sheetName val="pa amatiem 2022"/>
      <sheetName val="pa amatiem 2021"/>
      <sheetName val="KOPSAVILKUMS"/>
      <sheetName val="PII Bitīte"/>
      <sheetName val="PII Saulite"/>
      <sheetName val="PII Zīlīte"/>
      <sheetName val="PII Pūcīte Ozoln."/>
      <sheetName val="Ozolnieku.vsk."/>
      <sheetName val="Ozolnieku mūzikas skola"/>
      <sheetName val="Garozas pamatsk."/>
      <sheetName val="Teteles pamatsk."/>
      <sheetName val="Salgales mūzikas un mākslas sko"/>
      <sheetName val="Salgales pamatskola"/>
      <sheetName val="Elejas PII Kamenīte"/>
      <sheetName val="Kalnciema PII Mārīte"/>
      <sheetName val="Aizupes pamatsk."/>
      <sheetName val="Kalciema vsk"/>
      <sheetName val="Kalnciema pag vsk"/>
      <sheetName val="Līvbērzes pamatsk."/>
      <sheetName val="Neklātienes vsk."/>
      <sheetName val="Sesavas pamatsk."/>
      <sheetName val="Sķibes pamatsk."/>
      <sheetName val="Svētes pamatsk."/>
      <sheetName val="Vilces pamatsk."/>
      <sheetName val="Zaļenieku KAVSK"/>
      <sheetName val="Lielplatones pamatsk. Atbalsta "/>
      <sheetName val="Elejas vsk"/>
      <sheetName val="Vircavas vsk."/>
      <sheetName val="Staļģenes vsk."/>
      <sheetName val="Jelgavas MMS"/>
      <sheetName val="Dzimtsaraksti"/>
      <sheetName val="Īpašuma pārvalde"/>
      <sheetName val="Sporta centrs"/>
      <sheetName val="DSPC Laipa"/>
      <sheetName val="SARC Eleja"/>
      <sheetName val="SARC Kalnciems"/>
      <sheetName val="SARC Staļģene"/>
      <sheetName val="SOC_DIENESTS"/>
      <sheetName val="BĀRIŅTIESA"/>
      <sheetName val="SAC Zemgale"/>
      <sheetName val="Labklājības pārvalde_akt.c_ teh"/>
      <sheetName val="Salgales pārvalde"/>
      <sheetName val="Elejas pārvalde"/>
      <sheetName val="Glūdas pārvalde"/>
      <sheetName val="Jaunvirslaukas pārvalde"/>
      <sheetName val="Kalnciema pārvalde"/>
      <sheetName val="Līvberzes pārvalde"/>
      <sheetName val="Sesava"/>
      <sheetName val="Svētes pārvalde"/>
      <sheetName val="Valgundes pārvalde"/>
      <sheetName val="Vilces pārvalde"/>
      <sheetName val="Vircavas pārvaldes"/>
      <sheetName val="Zaļenieku pārvalde"/>
      <sheetName val="Platone"/>
      <sheetName val="Lielplatones pārvalde"/>
      <sheetName val="Būvvalde"/>
      <sheetName val="Policija"/>
      <sheetName val="Ozolnieki"/>
      <sheetName val="AMATU VIETAS"/>
      <sheetName val="Tukšs (5)"/>
      <sheetName val="STR_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6">
          <cell r="F166">
            <v>4843363.2870865995</v>
          </cell>
        </row>
      </sheetData>
      <sheetData sheetId="5" refreshError="1">
        <row r="26">
          <cell r="J26">
            <v>424942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gnija Spele" id="{B6AD871D-D3C4-4C32-B632-E89D6CD4A620}" userId="S::dagnija.spele@jelgavasnovads.lv::3640a7f5-d470-4daf-b182-692a8bcf5c3e" providerId="AD"/>
  <person displayName="Marita Bubele" id="{44E5A912-53A2-490A-B2BE-663323ABFA95}" userId="S::marita.bubele@jelgavasnovads.lv::acc1d8fd-54e8-4be3-ab25-1dee722980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2-10-17T14:25:59.35" personId="{B6AD871D-D3C4-4C32-B632-E89D6CD4A620}" id="{39375A3E-3BE0-489B-B749-2737CEB45EA5}">
    <text xml:space="preserve">Budžetā būtu jāplāno pie administrācijas tāmes
</text>
  </threadedComment>
  <threadedComment ref="Y136" dT="2022-10-17T15:16:07.89" personId="{B6AD871D-D3C4-4C32-B632-E89D6CD4A620}" id="{A0CDE8C4-4446-489E-8E9B-CD8A24975C8F}">
    <text>Vai nevajag palielināt slodzi, jo nāk klāt Elejas izstāžu zāle?</text>
  </threadedComment>
  <threadedComment ref="T806" dT="2022-11-01T13:06:55.02" personId="{44E5A912-53A2-490A-B2BE-663323ABFA95}" id="{9E1B61B7-2C7F-40F8-ACE1-F52A61DE9FFB}">
    <text>Piedāvājums samazināt līdz 6 slodzēm)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likumi.lv/wwwraksti/2022/088/BILDES/MK_NOT_262/41D8CD98F00B_PIEL_1.DOC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915"/>
  <sheetViews>
    <sheetView topLeftCell="R1" zoomScale="110" zoomScaleNormal="110" workbookViewId="0">
      <selection activeCell="Z70" sqref="Z70"/>
    </sheetView>
  </sheetViews>
  <sheetFormatPr defaultColWidth="9.140625" defaultRowHeight="12" x14ac:dyDescent="0.2"/>
  <cols>
    <col min="1" max="1" width="4.42578125" style="9" customWidth="1"/>
    <col min="2" max="2" width="51" style="9" customWidth="1"/>
    <col min="3" max="3" width="29" style="9" customWidth="1"/>
    <col min="4" max="6" width="8.140625" style="30" customWidth="1"/>
    <col min="7" max="7" width="8.140625" style="9" customWidth="1"/>
    <col min="8" max="8" width="9.140625" style="9" customWidth="1"/>
    <col min="9" max="9" width="8.140625" style="9" customWidth="1"/>
    <col min="10" max="12" width="8.140625" style="30" customWidth="1"/>
    <col min="13" max="13" width="8.140625" style="9" customWidth="1"/>
    <col min="14" max="14" width="12.5703125" style="9" customWidth="1"/>
    <col min="15" max="18" width="8.140625" style="9" customWidth="1"/>
    <col min="19" max="19" width="10.28515625" style="9" customWidth="1"/>
    <col min="20" max="22" width="8.140625" style="30" customWidth="1"/>
    <col min="23" max="23" width="8.140625" style="9" customWidth="1"/>
    <col min="24" max="24" width="13.140625" style="10" customWidth="1"/>
    <col min="25" max="26" width="9.140625" style="9"/>
    <col min="27" max="27" width="8.5703125" style="167" customWidth="1"/>
    <col min="28" max="28" width="8.5703125" style="9" customWidth="1"/>
    <col min="29" max="29" width="9.140625" style="9"/>
    <col min="30" max="30" width="12.140625" style="9" customWidth="1"/>
    <col min="31" max="31" width="3.7109375" style="9" customWidth="1"/>
    <col min="32" max="32" width="15.28515625" style="9" customWidth="1"/>
    <col min="33" max="33" width="11" style="9" customWidth="1"/>
    <col min="34" max="34" width="9.140625" style="9"/>
    <col min="35" max="35" width="8.85546875" style="9" customWidth="1"/>
    <col min="36" max="37" width="15.28515625" style="9" customWidth="1"/>
    <col min="38" max="38" width="9.5703125" style="9" customWidth="1"/>
    <col min="39" max="16384" width="9.140625" style="9"/>
  </cols>
  <sheetData>
    <row r="1" spans="1:38" x14ac:dyDescent="0.2">
      <c r="B1" s="56" t="s">
        <v>367</v>
      </c>
      <c r="C1" s="57"/>
      <c r="D1" s="57"/>
      <c r="E1" s="57"/>
      <c r="F1" s="57"/>
      <c r="G1" s="57"/>
      <c r="H1" s="57"/>
      <c r="J1" s="57"/>
      <c r="K1" s="57"/>
      <c r="L1" s="57"/>
      <c r="M1" s="57"/>
      <c r="N1" s="57"/>
      <c r="O1" s="57"/>
      <c r="P1" s="57"/>
      <c r="Q1" s="57"/>
      <c r="R1" s="57"/>
      <c r="S1" s="141"/>
      <c r="T1" s="57"/>
      <c r="U1" s="57"/>
      <c r="V1" s="57"/>
      <c r="Y1" s="9">
        <v>1137.46</v>
      </c>
      <c r="Z1" s="9" t="s">
        <v>744</v>
      </c>
    </row>
    <row r="2" spans="1:38" s="4" customFormat="1" ht="17.25" customHeight="1" x14ac:dyDescent="0.2">
      <c r="B2" s="56"/>
      <c r="C2" s="57"/>
      <c r="D2" s="891" t="s">
        <v>651</v>
      </c>
      <c r="E2" s="891"/>
      <c r="F2" s="891"/>
      <c r="G2" s="891"/>
      <c r="H2" s="891"/>
      <c r="J2" s="891" t="s">
        <v>653</v>
      </c>
      <c r="K2" s="891"/>
      <c r="L2" s="891"/>
      <c r="M2" s="891"/>
      <c r="N2" s="891"/>
      <c r="O2" s="891" t="s">
        <v>678</v>
      </c>
      <c r="P2" s="891"/>
      <c r="Q2" s="891"/>
      <c r="R2" s="891"/>
      <c r="S2" s="891"/>
      <c r="T2" s="892" t="s">
        <v>673</v>
      </c>
      <c r="U2" s="892"/>
      <c r="V2" s="892"/>
      <c r="W2" s="9"/>
      <c r="X2" s="10"/>
      <c r="Y2" s="888" t="s">
        <v>742</v>
      </c>
      <c r="Z2" s="889"/>
      <c r="AA2" s="889"/>
      <c r="AB2" s="889"/>
      <c r="AC2" s="890"/>
      <c r="AF2" s="158" t="s">
        <v>741</v>
      </c>
      <c r="AJ2" s="158" t="s">
        <v>740</v>
      </c>
      <c r="AK2" s="158"/>
    </row>
    <row r="3" spans="1:38" s="36" customFormat="1" ht="108.75" customHeight="1" x14ac:dyDescent="0.25">
      <c r="B3" s="6" t="s">
        <v>399</v>
      </c>
      <c r="C3" s="6" t="s">
        <v>0</v>
      </c>
      <c r="D3" s="5" t="s">
        <v>2</v>
      </c>
      <c r="E3" s="5" t="s">
        <v>3</v>
      </c>
      <c r="F3" s="5" t="s">
        <v>4</v>
      </c>
      <c r="G3" s="55" t="s">
        <v>368</v>
      </c>
      <c r="H3" s="55" t="s">
        <v>369</v>
      </c>
      <c r="I3" s="5" t="s">
        <v>648</v>
      </c>
      <c r="J3" s="5" t="s">
        <v>2</v>
      </c>
      <c r="K3" s="5" t="s">
        <v>661</v>
      </c>
      <c r="L3" s="5" t="s">
        <v>4</v>
      </c>
      <c r="M3" s="5" t="s">
        <v>368</v>
      </c>
      <c r="N3" s="5" t="s">
        <v>369</v>
      </c>
      <c r="O3" s="5" t="s">
        <v>2</v>
      </c>
      <c r="P3" s="5" t="s">
        <v>661</v>
      </c>
      <c r="Q3" s="5" t="s">
        <v>4</v>
      </c>
      <c r="R3" s="5" t="s">
        <v>368</v>
      </c>
      <c r="S3" s="61" t="s">
        <v>734</v>
      </c>
      <c r="T3" s="67" t="s">
        <v>2</v>
      </c>
      <c r="U3" s="67" t="s">
        <v>661</v>
      </c>
      <c r="V3" s="67" t="s">
        <v>4</v>
      </c>
      <c r="W3" s="5" t="s">
        <v>368</v>
      </c>
      <c r="X3" s="61" t="s">
        <v>734</v>
      </c>
      <c r="Y3" s="38" t="s">
        <v>713</v>
      </c>
      <c r="Z3" s="38"/>
      <c r="AA3" s="168" t="s">
        <v>718</v>
      </c>
      <c r="AB3" s="38"/>
      <c r="AC3" s="38" t="s">
        <v>712</v>
      </c>
      <c r="AF3" s="157" t="s">
        <v>737</v>
      </c>
      <c r="AG3" s="5" t="s">
        <v>738</v>
      </c>
      <c r="AH3" s="38" t="s">
        <v>713</v>
      </c>
      <c r="AI3" s="38" t="s">
        <v>739</v>
      </c>
      <c r="AJ3" s="157" t="s">
        <v>747</v>
      </c>
      <c r="AK3" s="5" t="s">
        <v>746</v>
      </c>
      <c r="AL3" s="38" t="s">
        <v>748</v>
      </c>
    </row>
    <row r="4" spans="1:38" ht="13.5" customHeight="1" x14ac:dyDescent="0.2">
      <c r="A4" s="9">
        <v>1</v>
      </c>
      <c r="B4" s="3" t="s">
        <v>247</v>
      </c>
      <c r="C4" s="3" t="s">
        <v>259</v>
      </c>
      <c r="D4" s="3" t="s">
        <v>7</v>
      </c>
      <c r="E4" s="3" t="s">
        <v>302</v>
      </c>
      <c r="F4" s="3" t="s">
        <v>303</v>
      </c>
      <c r="G4" s="45">
        <v>1</v>
      </c>
      <c r="H4" s="12">
        <v>2441</v>
      </c>
      <c r="I4" s="7"/>
      <c r="J4" s="3" t="s">
        <v>7</v>
      </c>
      <c r="K4" s="3" t="s">
        <v>302</v>
      </c>
      <c r="L4" s="3" t="s">
        <v>303</v>
      </c>
      <c r="M4" s="45">
        <v>1</v>
      </c>
      <c r="N4" s="12">
        <v>2441</v>
      </c>
      <c r="O4" s="3" t="s">
        <v>664</v>
      </c>
      <c r="P4" s="3" t="s">
        <v>44</v>
      </c>
      <c r="Q4" s="3" t="s">
        <v>305</v>
      </c>
      <c r="R4" s="45">
        <v>1</v>
      </c>
      <c r="S4" s="60">
        <v>3273.35</v>
      </c>
      <c r="T4" s="68" t="s">
        <v>664</v>
      </c>
      <c r="U4" s="68" t="s">
        <v>44</v>
      </c>
      <c r="V4" s="68" t="s">
        <v>305</v>
      </c>
      <c r="W4" s="127">
        <v>1</v>
      </c>
      <c r="X4" s="143">
        <v>3273.35</v>
      </c>
      <c r="Y4" s="7">
        <v>3633</v>
      </c>
      <c r="Z4" s="7"/>
      <c r="AA4" s="169">
        <f>4.562*$Y$1</f>
        <v>5189.0925200000001</v>
      </c>
      <c r="AB4" s="7"/>
      <c r="AC4" s="7">
        <v>6228</v>
      </c>
      <c r="AF4" s="139">
        <f t="shared" ref="AF4:AF34" si="0">(X4+120)*W4</f>
        <v>3393.35</v>
      </c>
      <c r="AG4" s="8">
        <f t="shared" ref="AG4:AG67" si="1">SUM(X4+120)</f>
        <v>3393.35</v>
      </c>
      <c r="AH4" s="37">
        <f t="shared" ref="AH4:AH67" si="2">Y4</f>
        <v>3633</v>
      </c>
      <c r="AI4" s="175">
        <f t="shared" ref="AI4:AI67" si="3">SUM(AG4-AH4)</f>
        <v>-239.65000000000009</v>
      </c>
      <c r="AJ4" s="140" t="e">
        <f t="shared" ref="AJ4:AJ67" si="4">AK4*W4</f>
        <v>#REF!</v>
      </c>
      <c r="AK4" s="24" t="e">
        <f>#REF!</f>
        <v>#REF!</v>
      </c>
      <c r="AL4" s="8" t="e">
        <f t="shared" ref="AL4:AL67" si="5">SUM(AK4-X4)</f>
        <v>#REF!</v>
      </c>
    </row>
    <row r="5" spans="1:38" ht="13.5" customHeight="1" x14ac:dyDescent="0.2">
      <c r="A5" s="9">
        <v>2</v>
      </c>
      <c r="B5" s="3" t="s">
        <v>247</v>
      </c>
      <c r="C5" s="3" t="s">
        <v>260</v>
      </c>
      <c r="D5" s="3" t="s">
        <v>7</v>
      </c>
      <c r="E5" s="3" t="s">
        <v>304</v>
      </c>
      <c r="F5" s="3" t="s">
        <v>305</v>
      </c>
      <c r="G5" s="45">
        <v>1</v>
      </c>
      <c r="H5" s="12">
        <v>2075</v>
      </c>
      <c r="I5" s="7"/>
      <c r="J5" s="3" t="s">
        <v>7</v>
      </c>
      <c r="K5" s="3" t="s">
        <v>304</v>
      </c>
      <c r="L5" s="3" t="s">
        <v>305</v>
      </c>
      <c r="M5" s="45">
        <v>1</v>
      </c>
      <c r="N5" s="12">
        <v>2075</v>
      </c>
      <c r="O5" s="3" t="s">
        <v>664</v>
      </c>
      <c r="P5" s="3"/>
      <c r="Q5" s="3"/>
      <c r="R5" s="45">
        <v>1</v>
      </c>
      <c r="S5" s="60">
        <v>2782</v>
      </c>
      <c r="T5" s="68" t="s">
        <v>664</v>
      </c>
      <c r="U5" s="68" t="s">
        <v>42</v>
      </c>
      <c r="V5" s="68" t="s">
        <v>309</v>
      </c>
      <c r="W5" s="127">
        <v>1</v>
      </c>
      <c r="X5" s="143">
        <v>2782</v>
      </c>
      <c r="Y5" s="7">
        <v>3226</v>
      </c>
      <c r="Z5" s="7"/>
      <c r="AA5" s="169">
        <f>4.05*$Y$1</f>
        <v>4606.7129999999997</v>
      </c>
      <c r="AB5" s="7"/>
      <c r="AC5" s="7">
        <v>5528</v>
      </c>
      <c r="AF5" s="139">
        <f t="shared" si="0"/>
        <v>2902</v>
      </c>
      <c r="AG5" s="8">
        <f t="shared" si="1"/>
        <v>2902</v>
      </c>
      <c r="AH5" s="37">
        <f t="shared" si="2"/>
        <v>3226</v>
      </c>
      <c r="AI5" s="175">
        <f t="shared" si="3"/>
        <v>-324</v>
      </c>
      <c r="AJ5" s="140" t="e">
        <f t="shared" si="4"/>
        <v>#REF!</v>
      </c>
      <c r="AK5" s="24" t="e">
        <f>#REF!</f>
        <v>#REF!</v>
      </c>
      <c r="AL5" s="8" t="e">
        <f t="shared" si="5"/>
        <v>#REF!</v>
      </c>
    </row>
    <row r="6" spans="1:38" s="26" customFormat="1" ht="13.5" customHeight="1" x14ac:dyDescent="0.2">
      <c r="A6" s="26">
        <v>3</v>
      </c>
      <c r="B6" s="1" t="s">
        <v>724</v>
      </c>
      <c r="C6" s="1" t="s">
        <v>261</v>
      </c>
      <c r="D6" s="1" t="s">
        <v>308</v>
      </c>
      <c r="E6" s="1" t="s">
        <v>161</v>
      </c>
      <c r="F6" s="1" t="s">
        <v>5</v>
      </c>
      <c r="G6" s="72">
        <v>1</v>
      </c>
      <c r="H6" s="73">
        <v>1917</v>
      </c>
      <c r="I6" s="37"/>
      <c r="J6" s="1" t="s">
        <v>308</v>
      </c>
      <c r="K6" s="1" t="s">
        <v>161</v>
      </c>
      <c r="L6" s="1" t="s">
        <v>5</v>
      </c>
      <c r="M6" s="72">
        <v>1</v>
      </c>
      <c r="N6" s="73">
        <v>1917</v>
      </c>
      <c r="O6" s="1"/>
      <c r="P6" s="1"/>
      <c r="Q6" s="1"/>
      <c r="R6" s="72">
        <v>1</v>
      </c>
      <c r="S6" s="74">
        <v>1917</v>
      </c>
      <c r="T6" s="75" t="s">
        <v>686</v>
      </c>
      <c r="U6" s="75" t="s">
        <v>24</v>
      </c>
      <c r="V6" s="75" t="s">
        <v>5</v>
      </c>
      <c r="W6" s="128">
        <v>1</v>
      </c>
      <c r="X6" s="144">
        <v>1917</v>
      </c>
      <c r="Y6" s="37">
        <v>2695</v>
      </c>
      <c r="Z6" s="37"/>
      <c r="AA6" s="169">
        <f>3.385*$Y$1</f>
        <v>3850.3020999999999</v>
      </c>
      <c r="AB6" s="37"/>
      <c r="AC6" s="37">
        <v>4620</v>
      </c>
      <c r="AD6" s="26" t="s">
        <v>687</v>
      </c>
      <c r="AF6" s="140">
        <f t="shared" si="0"/>
        <v>2037</v>
      </c>
      <c r="AG6" s="8">
        <f t="shared" si="1"/>
        <v>2037</v>
      </c>
      <c r="AH6" s="37">
        <f t="shared" si="2"/>
        <v>2695</v>
      </c>
      <c r="AI6" s="175">
        <f t="shared" si="3"/>
        <v>-658</v>
      </c>
      <c r="AJ6" s="140" t="e">
        <f t="shared" si="4"/>
        <v>#REF!</v>
      </c>
      <c r="AK6" s="24" t="e">
        <f>#REF!</f>
        <v>#REF!</v>
      </c>
      <c r="AL6" s="8" t="e">
        <f t="shared" si="5"/>
        <v>#REF!</v>
      </c>
    </row>
    <row r="7" spans="1:38" s="26" customFormat="1" ht="13.5" customHeight="1" x14ac:dyDescent="0.2">
      <c r="A7" s="26">
        <v>4</v>
      </c>
      <c r="B7" s="1" t="s">
        <v>725</v>
      </c>
      <c r="C7" s="1" t="s">
        <v>57</v>
      </c>
      <c r="D7" s="1" t="s">
        <v>309</v>
      </c>
      <c r="E7" s="1" t="s">
        <v>334</v>
      </c>
      <c r="F7" s="1" t="s">
        <v>5</v>
      </c>
      <c r="G7" s="72">
        <v>1</v>
      </c>
      <c r="H7" s="73">
        <v>1731</v>
      </c>
      <c r="I7" s="37"/>
      <c r="J7" s="1" t="s">
        <v>309</v>
      </c>
      <c r="K7" s="1" t="s">
        <v>334</v>
      </c>
      <c r="L7" s="1" t="s">
        <v>5</v>
      </c>
      <c r="M7" s="72">
        <v>1</v>
      </c>
      <c r="N7" s="73">
        <v>1731</v>
      </c>
      <c r="O7" s="1"/>
      <c r="P7" s="1"/>
      <c r="Q7" s="1"/>
      <c r="R7" s="72">
        <v>1</v>
      </c>
      <c r="S7" s="74">
        <v>1731</v>
      </c>
      <c r="T7" s="78" t="s">
        <v>702</v>
      </c>
      <c r="U7" s="78" t="s">
        <v>690</v>
      </c>
      <c r="V7" s="78" t="s">
        <v>88</v>
      </c>
      <c r="W7" s="128">
        <v>1</v>
      </c>
      <c r="X7" s="144">
        <v>1731</v>
      </c>
      <c r="Y7" s="37">
        <v>2174</v>
      </c>
      <c r="Z7" s="37"/>
      <c r="AA7" s="169">
        <f>2.73*$Y$1</f>
        <v>3105.2658000000001</v>
      </c>
      <c r="AB7" s="37"/>
      <c r="AC7" s="37">
        <v>3726</v>
      </c>
      <c r="AF7" s="140">
        <f t="shared" si="0"/>
        <v>1851</v>
      </c>
      <c r="AG7" s="8">
        <f t="shared" si="1"/>
        <v>1851</v>
      </c>
      <c r="AH7" s="37">
        <f t="shared" si="2"/>
        <v>2174</v>
      </c>
      <c r="AI7" s="175">
        <f t="shared" si="3"/>
        <v>-323</v>
      </c>
      <c r="AJ7" s="140" t="e">
        <f t="shared" si="4"/>
        <v>#REF!</v>
      </c>
      <c r="AK7" s="24" t="e">
        <f>#REF!</f>
        <v>#REF!</v>
      </c>
      <c r="AL7" s="8" t="e">
        <f t="shared" si="5"/>
        <v>#REF!</v>
      </c>
    </row>
    <row r="8" spans="1:38" s="26" customFormat="1" ht="13.5" customHeight="1" x14ac:dyDescent="0.2">
      <c r="A8" s="26">
        <v>5</v>
      </c>
      <c r="B8" s="1" t="s">
        <v>725</v>
      </c>
      <c r="C8" s="1" t="s">
        <v>264</v>
      </c>
      <c r="D8" s="1" t="s">
        <v>309</v>
      </c>
      <c r="E8" s="1" t="s">
        <v>310</v>
      </c>
      <c r="F8" s="1" t="s">
        <v>88</v>
      </c>
      <c r="G8" s="72">
        <v>1</v>
      </c>
      <c r="H8" s="73">
        <v>1471</v>
      </c>
      <c r="I8" s="37"/>
      <c r="J8" s="1" t="s">
        <v>309</v>
      </c>
      <c r="K8" s="1" t="s">
        <v>310</v>
      </c>
      <c r="L8" s="1" t="s">
        <v>88</v>
      </c>
      <c r="M8" s="72">
        <v>1</v>
      </c>
      <c r="N8" s="73">
        <v>1520</v>
      </c>
      <c r="O8" s="1"/>
      <c r="P8" s="1"/>
      <c r="Q8" s="1"/>
      <c r="R8" s="72">
        <v>1</v>
      </c>
      <c r="S8" s="74">
        <v>1520</v>
      </c>
      <c r="T8" s="78" t="s">
        <v>702</v>
      </c>
      <c r="U8" s="78" t="s">
        <v>194</v>
      </c>
      <c r="V8" s="78" t="s">
        <v>23</v>
      </c>
      <c r="W8" s="128">
        <v>1</v>
      </c>
      <c r="X8" s="144">
        <v>1520</v>
      </c>
      <c r="Y8" s="37">
        <v>1746</v>
      </c>
      <c r="Z8" s="37"/>
      <c r="AA8" s="169">
        <f>2.194*$Y$1</f>
        <v>2495.5872399999998</v>
      </c>
      <c r="AB8" s="37"/>
      <c r="AC8" s="37">
        <v>3120</v>
      </c>
      <c r="AF8" s="140">
        <f t="shared" si="0"/>
        <v>1640</v>
      </c>
      <c r="AG8" s="8">
        <f t="shared" si="1"/>
        <v>1640</v>
      </c>
      <c r="AH8" s="37">
        <f t="shared" si="2"/>
        <v>1746</v>
      </c>
      <c r="AI8" s="175">
        <f t="shared" si="3"/>
        <v>-106</v>
      </c>
      <c r="AJ8" s="140" t="e">
        <f t="shared" si="4"/>
        <v>#REF!</v>
      </c>
      <c r="AK8" s="24" t="e">
        <f>#REF!</f>
        <v>#REF!</v>
      </c>
      <c r="AL8" s="8" t="e">
        <f t="shared" si="5"/>
        <v>#REF!</v>
      </c>
    </row>
    <row r="9" spans="1:38" s="26" customFormat="1" ht="13.5" customHeight="1" x14ac:dyDescent="0.2">
      <c r="A9" s="26">
        <v>6</v>
      </c>
      <c r="B9" s="1" t="s">
        <v>725</v>
      </c>
      <c r="C9" s="1" t="s">
        <v>265</v>
      </c>
      <c r="D9" s="1" t="s">
        <v>309</v>
      </c>
      <c r="E9" s="1" t="s">
        <v>310</v>
      </c>
      <c r="F9" s="1" t="s">
        <v>88</v>
      </c>
      <c r="G9" s="72">
        <v>1</v>
      </c>
      <c r="H9" s="53">
        <v>1574</v>
      </c>
      <c r="I9" s="37"/>
      <c r="J9" s="1" t="s">
        <v>309</v>
      </c>
      <c r="K9" s="1" t="s">
        <v>310</v>
      </c>
      <c r="L9" s="1" t="s">
        <v>88</v>
      </c>
      <c r="M9" s="72">
        <v>1</v>
      </c>
      <c r="N9" s="47">
        <v>1520</v>
      </c>
      <c r="O9" s="1"/>
      <c r="P9" s="1"/>
      <c r="Q9" s="1"/>
      <c r="R9" s="72">
        <v>1</v>
      </c>
      <c r="S9" s="64">
        <v>1520</v>
      </c>
      <c r="T9" s="78" t="s">
        <v>702</v>
      </c>
      <c r="U9" s="78" t="s">
        <v>194</v>
      </c>
      <c r="V9" s="78" t="s">
        <v>23</v>
      </c>
      <c r="W9" s="128">
        <v>1</v>
      </c>
      <c r="X9" s="145">
        <v>1520</v>
      </c>
      <c r="Y9" s="37">
        <v>1746</v>
      </c>
      <c r="Z9" s="37"/>
      <c r="AA9" s="169">
        <f>2.194*$Y$1</f>
        <v>2495.5872399999998</v>
      </c>
      <c r="AB9" s="37"/>
      <c r="AC9" s="37">
        <v>3120</v>
      </c>
      <c r="AF9" s="140">
        <f t="shared" si="0"/>
        <v>1640</v>
      </c>
      <c r="AG9" s="8">
        <f t="shared" si="1"/>
        <v>1640</v>
      </c>
      <c r="AH9" s="37">
        <f t="shared" si="2"/>
        <v>1746</v>
      </c>
      <c r="AI9" s="175">
        <f t="shared" si="3"/>
        <v>-106</v>
      </c>
      <c r="AJ9" s="140" t="e">
        <f t="shared" si="4"/>
        <v>#REF!</v>
      </c>
      <c r="AK9" s="24" t="e">
        <f>#REF!</f>
        <v>#REF!</v>
      </c>
      <c r="AL9" s="8" t="e">
        <f t="shared" si="5"/>
        <v>#REF!</v>
      </c>
    </row>
    <row r="10" spans="1:38" s="26" customFormat="1" ht="13.5" customHeight="1" x14ac:dyDescent="0.2">
      <c r="A10" s="26">
        <v>7</v>
      </c>
      <c r="B10" s="1" t="s">
        <v>725</v>
      </c>
      <c r="C10" s="1" t="s">
        <v>266</v>
      </c>
      <c r="D10" s="1" t="s">
        <v>309</v>
      </c>
      <c r="E10" s="1" t="s">
        <v>44</v>
      </c>
      <c r="F10" s="1" t="s">
        <v>23</v>
      </c>
      <c r="G10" s="72">
        <v>8</v>
      </c>
      <c r="H10" s="73">
        <v>1351</v>
      </c>
      <c r="I10" s="37"/>
      <c r="J10" s="1" t="s">
        <v>309</v>
      </c>
      <c r="K10" s="1" t="s">
        <v>319</v>
      </c>
      <c r="L10" s="1" t="s">
        <v>66</v>
      </c>
      <c r="M10" s="72">
        <v>8</v>
      </c>
      <c r="N10" s="73">
        <v>1287</v>
      </c>
      <c r="O10" s="1"/>
      <c r="P10" s="1"/>
      <c r="Q10" s="1"/>
      <c r="R10" s="72">
        <v>8</v>
      </c>
      <c r="S10" s="74">
        <v>1287</v>
      </c>
      <c r="T10" s="78" t="s">
        <v>702</v>
      </c>
      <c r="U10" s="78" t="s">
        <v>22</v>
      </c>
      <c r="V10" s="78" t="s">
        <v>66</v>
      </c>
      <c r="W10" s="128">
        <v>8</v>
      </c>
      <c r="X10" s="144">
        <v>1287</v>
      </c>
      <c r="Y10" s="37">
        <v>1399</v>
      </c>
      <c r="Z10" s="37"/>
      <c r="AA10" s="169">
        <f>1.757*$Y$1</f>
        <v>1998.51722</v>
      </c>
      <c r="AB10" s="37"/>
      <c r="AC10" s="37">
        <v>2499</v>
      </c>
      <c r="AF10" s="140">
        <f t="shared" si="0"/>
        <v>11256</v>
      </c>
      <c r="AG10" s="8">
        <f t="shared" si="1"/>
        <v>1407</v>
      </c>
      <c r="AH10" s="37">
        <f t="shared" si="2"/>
        <v>1399</v>
      </c>
      <c r="AI10" s="8">
        <f t="shared" si="3"/>
        <v>8</v>
      </c>
      <c r="AJ10" s="140" t="e">
        <f t="shared" si="4"/>
        <v>#REF!</v>
      </c>
      <c r="AK10" s="24" t="e">
        <f>#REF!</f>
        <v>#REF!</v>
      </c>
      <c r="AL10" s="8" t="e">
        <f t="shared" si="5"/>
        <v>#REF!</v>
      </c>
    </row>
    <row r="11" spans="1:38" s="26" customFormat="1" ht="13.5" customHeight="1" x14ac:dyDescent="0.2">
      <c r="A11" s="26">
        <v>8</v>
      </c>
      <c r="B11" s="1" t="s">
        <v>725</v>
      </c>
      <c r="C11" s="1" t="s">
        <v>267</v>
      </c>
      <c r="D11" s="1" t="s">
        <v>309</v>
      </c>
      <c r="E11" s="1" t="s">
        <v>44</v>
      </c>
      <c r="F11" s="1" t="s">
        <v>23</v>
      </c>
      <c r="G11" s="72">
        <v>1</v>
      </c>
      <c r="H11" s="73">
        <v>1351</v>
      </c>
      <c r="I11" s="37"/>
      <c r="J11" s="1" t="s">
        <v>309</v>
      </c>
      <c r="K11" s="1" t="s">
        <v>319</v>
      </c>
      <c r="L11" s="1" t="s">
        <v>66</v>
      </c>
      <c r="M11" s="72">
        <v>1</v>
      </c>
      <c r="N11" s="73">
        <v>1287</v>
      </c>
      <c r="O11" s="1"/>
      <c r="P11" s="1"/>
      <c r="Q11" s="1"/>
      <c r="R11" s="72">
        <v>1</v>
      </c>
      <c r="S11" s="74">
        <v>1287</v>
      </c>
      <c r="T11" s="78" t="s">
        <v>702</v>
      </c>
      <c r="U11" s="78" t="s">
        <v>22</v>
      </c>
      <c r="V11" s="78" t="s">
        <v>66</v>
      </c>
      <c r="W11" s="128">
        <v>1</v>
      </c>
      <c r="X11" s="144">
        <v>1287</v>
      </c>
      <c r="Y11" s="37">
        <v>1399</v>
      </c>
      <c r="Z11" s="37"/>
      <c r="AA11" s="169">
        <f>1.757*$Y$1</f>
        <v>1998.51722</v>
      </c>
      <c r="AB11" s="37"/>
      <c r="AC11" s="37">
        <v>2499</v>
      </c>
      <c r="AF11" s="140">
        <f t="shared" si="0"/>
        <v>1407</v>
      </c>
      <c r="AG11" s="8">
        <f t="shared" si="1"/>
        <v>1407</v>
      </c>
      <c r="AH11" s="37">
        <f t="shared" si="2"/>
        <v>1399</v>
      </c>
      <c r="AI11" s="8">
        <f t="shared" si="3"/>
        <v>8</v>
      </c>
      <c r="AJ11" s="140" t="e">
        <f t="shared" si="4"/>
        <v>#REF!</v>
      </c>
      <c r="AK11" s="24" t="e">
        <f>#REF!</f>
        <v>#REF!</v>
      </c>
      <c r="AL11" s="8" t="e">
        <f t="shared" si="5"/>
        <v>#REF!</v>
      </c>
    </row>
    <row r="12" spans="1:38" s="26" customFormat="1" ht="13.5" customHeight="1" x14ac:dyDescent="0.2">
      <c r="A12" s="26">
        <v>9</v>
      </c>
      <c r="B12" s="1" t="s">
        <v>725</v>
      </c>
      <c r="C12" s="1" t="s">
        <v>268</v>
      </c>
      <c r="D12" s="1" t="s">
        <v>309</v>
      </c>
      <c r="E12" s="1" t="s">
        <v>311</v>
      </c>
      <c r="F12" s="1" t="s">
        <v>66</v>
      </c>
      <c r="G12" s="72">
        <v>2</v>
      </c>
      <c r="H12" s="73">
        <v>1250</v>
      </c>
      <c r="I12" s="37"/>
      <c r="J12" s="1" t="s">
        <v>309</v>
      </c>
      <c r="K12" s="1" t="s">
        <v>311</v>
      </c>
      <c r="L12" s="1" t="s">
        <v>66</v>
      </c>
      <c r="M12" s="72">
        <v>2</v>
      </c>
      <c r="N12" s="73">
        <v>1250</v>
      </c>
      <c r="O12" s="1"/>
      <c r="P12" s="1"/>
      <c r="Q12" s="1"/>
      <c r="R12" s="72">
        <v>2</v>
      </c>
      <c r="S12" s="74">
        <v>1250</v>
      </c>
      <c r="T12" s="78" t="s">
        <v>702</v>
      </c>
      <c r="U12" s="78" t="s">
        <v>44</v>
      </c>
      <c r="V12" s="78" t="s">
        <v>70</v>
      </c>
      <c r="W12" s="128">
        <v>2</v>
      </c>
      <c r="X12" s="144">
        <v>1250</v>
      </c>
      <c r="Y12" s="37">
        <v>1157</v>
      </c>
      <c r="Z12" s="37"/>
      <c r="AA12" s="169">
        <f>1.453*$Y$1</f>
        <v>1652.7293800000002</v>
      </c>
      <c r="AB12" s="37"/>
      <c r="AC12" s="37">
        <v>2067</v>
      </c>
      <c r="AF12" s="140">
        <f t="shared" si="0"/>
        <v>2740</v>
      </c>
      <c r="AG12" s="8">
        <f t="shared" si="1"/>
        <v>1370</v>
      </c>
      <c r="AH12" s="37">
        <f t="shared" si="2"/>
        <v>1157</v>
      </c>
      <c r="AI12" s="8">
        <f t="shared" si="3"/>
        <v>213</v>
      </c>
      <c r="AJ12" s="140" t="e">
        <f t="shared" si="4"/>
        <v>#REF!</v>
      </c>
      <c r="AK12" s="24" t="e">
        <f>#REF!</f>
        <v>#REF!</v>
      </c>
      <c r="AL12" s="8" t="e">
        <f t="shared" si="5"/>
        <v>#REF!</v>
      </c>
    </row>
    <row r="13" spans="1:38" s="26" customFormat="1" ht="13.5" customHeight="1" x14ac:dyDescent="0.2">
      <c r="A13" s="26">
        <v>10</v>
      </c>
      <c r="B13" s="1" t="s">
        <v>725</v>
      </c>
      <c r="C13" s="1" t="s">
        <v>269</v>
      </c>
      <c r="D13" s="1" t="s">
        <v>309</v>
      </c>
      <c r="E13" s="1" t="s">
        <v>312</v>
      </c>
      <c r="F13" s="1" t="s">
        <v>70</v>
      </c>
      <c r="G13" s="72">
        <v>18.399999999999999</v>
      </c>
      <c r="H13" s="73">
        <v>1050</v>
      </c>
      <c r="I13" s="37"/>
      <c r="J13" s="1" t="s">
        <v>309</v>
      </c>
      <c r="K13" s="1" t="s">
        <v>312</v>
      </c>
      <c r="L13" s="1" t="s">
        <v>70</v>
      </c>
      <c r="M13" s="72">
        <v>18.399999999999999</v>
      </c>
      <c r="N13" s="73">
        <v>1050</v>
      </c>
      <c r="O13" s="1"/>
      <c r="P13" s="1"/>
      <c r="Q13" s="1"/>
      <c r="R13" s="72">
        <v>18.399999999999999</v>
      </c>
      <c r="S13" s="74">
        <v>1050</v>
      </c>
      <c r="T13" s="78" t="s">
        <v>702</v>
      </c>
      <c r="U13" s="78" t="s">
        <v>42</v>
      </c>
      <c r="V13" s="78" t="s">
        <v>28</v>
      </c>
      <c r="W13" s="128">
        <v>18.399999999999999</v>
      </c>
      <c r="X13" s="144">
        <v>1050</v>
      </c>
      <c r="Y13" s="37">
        <v>967</v>
      </c>
      <c r="Z13" s="37"/>
      <c r="AA13" s="169">
        <f>1.22*$Y$1</f>
        <v>1387.7012</v>
      </c>
      <c r="AB13" s="37"/>
      <c r="AC13" s="37">
        <v>1796</v>
      </c>
      <c r="AF13" s="140">
        <f t="shared" si="0"/>
        <v>21528</v>
      </c>
      <c r="AG13" s="8">
        <f t="shared" si="1"/>
        <v>1170</v>
      </c>
      <c r="AH13" s="37">
        <f t="shared" si="2"/>
        <v>967</v>
      </c>
      <c r="AI13" s="8">
        <f t="shared" si="3"/>
        <v>203</v>
      </c>
      <c r="AJ13" s="140" t="e">
        <f t="shared" si="4"/>
        <v>#REF!</v>
      </c>
      <c r="AK13" s="24" t="e">
        <f>#REF!</f>
        <v>#REF!</v>
      </c>
      <c r="AL13" s="8" t="e">
        <f t="shared" si="5"/>
        <v>#REF!</v>
      </c>
    </row>
    <row r="14" spans="1:38" s="26" customFormat="1" ht="13.5" customHeight="1" x14ac:dyDescent="0.2">
      <c r="A14" s="26">
        <v>11</v>
      </c>
      <c r="B14" s="1" t="s">
        <v>725</v>
      </c>
      <c r="C14" s="1" t="s">
        <v>270</v>
      </c>
      <c r="D14" s="1" t="s">
        <v>309</v>
      </c>
      <c r="E14" s="1" t="s">
        <v>24</v>
      </c>
      <c r="F14" s="1" t="s">
        <v>28</v>
      </c>
      <c r="G14" s="72">
        <v>1</v>
      </c>
      <c r="H14" s="73">
        <v>850</v>
      </c>
      <c r="I14" s="37"/>
      <c r="J14" s="1" t="s">
        <v>309</v>
      </c>
      <c r="K14" s="1" t="s">
        <v>24</v>
      </c>
      <c r="L14" s="1" t="s">
        <v>28</v>
      </c>
      <c r="M14" s="72">
        <v>1</v>
      </c>
      <c r="N14" s="73">
        <v>850</v>
      </c>
      <c r="O14" s="1"/>
      <c r="P14" s="1"/>
      <c r="Q14" s="1"/>
      <c r="R14" s="72">
        <v>1</v>
      </c>
      <c r="S14" s="74">
        <v>850</v>
      </c>
      <c r="T14" s="78" t="s">
        <v>702</v>
      </c>
      <c r="U14" s="78" t="s">
        <v>24</v>
      </c>
      <c r="V14" s="78" t="s">
        <v>25</v>
      </c>
      <c r="W14" s="128">
        <v>1</v>
      </c>
      <c r="X14" s="144">
        <v>850</v>
      </c>
      <c r="Y14" s="37">
        <v>905</v>
      </c>
      <c r="Z14" s="37"/>
      <c r="AA14" s="169">
        <f>1.137*$Y$1</f>
        <v>1293.2920200000001</v>
      </c>
      <c r="AB14" s="37"/>
      <c r="AC14" s="37">
        <v>1682</v>
      </c>
      <c r="AF14" s="140">
        <f t="shared" si="0"/>
        <v>970</v>
      </c>
      <c r="AG14" s="8">
        <f t="shared" si="1"/>
        <v>970</v>
      </c>
      <c r="AH14" s="37">
        <f t="shared" si="2"/>
        <v>905</v>
      </c>
      <c r="AI14" s="8">
        <f t="shared" si="3"/>
        <v>65</v>
      </c>
      <c r="AJ14" s="140" t="e">
        <f t="shared" si="4"/>
        <v>#REF!</v>
      </c>
      <c r="AK14" s="24" t="e">
        <f>#REF!</f>
        <v>#REF!</v>
      </c>
      <c r="AL14" s="8" t="e">
        <f t="shared" si="5"/>
        <v>#REF!</v>
      </c>
    </row>
    <row r="15" spans="1:38" s="26" customFormat="1" ht="13.5" customHeight="1" x14ac:dyDescent="0.2">
      <c r="A15" s="26">
        <v>12</v>
      </c>
      <c r="B15" s="1" t="s">
        <v>725</v>
      </c>
      <c r="C15" s="1" t="s">
        <v>271</v>
      </c>
      <c r="D15" s="1" t="s">
        <v>313</v>
      </c>
      <c r="E15" s="1" t="s">
        <v>42</v>
      </c>
      <c r="F15" s="1" t="s">
        <v>66</v>
      </c>
      <c r="G15" s="72">
        <v>1</v>
      </c>
      <c r="H15" s="73">
        <v>1250</v>
      </c>
      <c r="I15" s="37"/>
      <c r="J15" s="1" t="s">
        <v>313</v>
      </c>
      <c r="K15" s="1" t="s">
        <v>42</v>
      </c>
      <c r="L15" s="1" t="s">
        <v>66</v>
      </c>
      <c r="M15" s="72">
        <v>1</v>
      </c>
      <c r="N15" s="73">
        <v>1250</v>
      </c>
      <c r="O15" s="1" t="s">
        <v>654</v>
      </c>
      <c r="P15" s="1" t="s">
        <v>662</v>
      </c>
      <c r="Q15" s="1"/>
      <c r="R15" s="72">
        <v>1</v>
      </c>
      <c r="S15" s="74">
        <v>1250</v>
      </c>
      <c r="T15" s="78" t="s">
        <v>654</v>
      </c>
      <c r="U15" s="78" t="s">
        <v>42</v>
      </c>
      <c r="V15" s="78" t="s">
        <v>70</v>
      </c>
      <c r="W15" s="128">
        <v>1</v>
      </c>
      <c r="X15" s="144">
        <v>1250</v>
      </c>
      <c r="Y15" s="37">
        <v>1157</v>
      </c>
      <c r="Z15" s="37"/>
      <c r="AA15" s="169">
        <f>1.453*$Y$1</f>
        <v>1652.7293800000002</v>
      </c>
      <c r="AB15" s="37"/>
      <c r="AC15" s="37">
        <v>2067</v>
      </c>
      <c r="AF15" s="140">
        <f t="shared" si="0"/>
        <v>1370</v>
      </c>
      <c r="AG15" s="8">
        <f t="shared" si="1"/>
        <v>1370</v>
      </c>
      <c r="AH15" s="37">
        <f t="shared" si="2"/>
        <v>1157</v>
      </c>
      <c r="AI15" s="8">
        <f t="shared" si="3"/>
        <v>213</v>
      </c>
      <c r="AJ15" s="140" t="e">
        <f t="shared" si="4"/>
        <v>#REF!</v>
      </c>
      <c r="AK15" s="24" t="e">
        <f>#REF!</f>
        <v>#REF!</v>
      </c>
      <c r="AL15" s="8" t="e">
        <f t="shared" si="5"/>
        <v>#REF!</v>
      </c>
    </row>
    <row r="16" spans="1:38" s="26" customFormat="1" ht="13.5" customHeight="1" x14ac:dyDescent="0.2">
      <c r="A16" s="26">
        <v>13</v>
      </c>
      <c r="B16" s="1" t="s">
        <v>725</v>
      </c>
      <c r="C16" s="1" t="s">
        <v>272</v>
      </c>
      <c r="D16" s="1" t="s">
        <v>313</v>
      </c>
      <c r="E16" s="1" t="s">
        <v>24</v>
      </c>
      <c r="F16" s="1" t="s">
        <v>70</v>
      </c>
      <c r="G16" s="72">
        <v>9.6</v>
      </c>
      <c r="H16" s="73">
        <v>1050</v>
      </c>
      <c r="I16" s="37"/>
      <c r="J16" s="1" t="s">
        <v>313</v>
      </c>
      <c r="K16" s="1" t="s">
        <v>24</v>
      </c>
      <c r="L16" s="1" t="s">
        <v>70</v>
      </c>
      <c r="M16" s="72">
        <v>9.6</v>
      </c>
      <c r="N16" s="73">
        <v>1050</v>
      </c>
      <c r="O16" s="1" t="s">
        <v>654</v>
      </c>
      <c r="P16" s="1" t="s">
        <v>663</v>
      </c>
      <c r="Q16" s="1"/>
      <c r="R16" s="72">
        <v>9.6</v>
      </c>
      <c r="S16" s="74">
        <v>1050</v>
      </c>
      <c r="T16" s="78" t="s">
        <v>654</v>
      </c>
      <c r="U16" s="78" t="s">
        <v>24</v>
      </c>
      <c r="V16" s="78" t="s">
        <v>28</v>
      </c>
      <c r="W16" s="128">
        <v>9.6</v>
      </c>
      <c r="X16" s="144">
        <v>1050</v>
      </c>
      <c r="Y16" s="37">
        <v>967</v>
      </c>
      <c r="Z16" s="37"/>
      <c r="AA16" s="169">
        <f>1.22*$Y$1</f>
        <v>1387.7012</v>
      </c>
      <c r="AB16" s="37"/>
      <c r="AC16" s="37">
        <v>1796</v>
      </c>
      <c r="AF16" s="140">
        <f t="shared" si="0"/>
        <v>11232</v>
      </c>
      <c r="AG16" s="8">
        <f t="shared" si="1"/>
        <v>1170</v>
      </c>
      <c r="AH16" s="37">
        <f t="shared" si="2"/>
        <v>967</v>
      </c>
      <c r="AI16" s="8">
        <f t="shared" si="3"/>
        <v>203</v>
      </c>
      <c r="AJ16" s="140" t="e">
        <f t="shared" si="4"/>
        <v>#REF!</v>
      </c>
      <c r="AK16" s="24" t="e">
        <f>#REF!</f>
        <v>#REF!</v>
      </c>
      <c r="AL16" s="8" t="e">
        <f t="shared" si="5"/>
        <v>#REF!</v>
      </c>
    </row>
    <row r="17" spans="1:38" s="26" customFormat="1" ht="13.5" customHeight="1" x14ac:dyDescent="0.2">
      <c r="A17" s="26">
        <v>14</v>
      </c>
      <c r="B17" s="1" t="s">
        <v>725</v>
      </c>
      <c r="C17" s="1" t="s">
        <v>273</v>
      </c>
      <c r="D17" s="1" t="s">
        <v>309</v>
      </c>
      <c r="E17" s="1" t="s">
        <v>312</v>
      </c>
      <c r="F17" s="1" t="s">
        <v>70</v>
      </c>
      <c r="G17" s="72">
        <v>5</v>
      </c>
      <c r="H17" s="73">
        <v>1050</v>
      </c>
      <c r="I17" s="37"/>
      <c r="J17" s="1" t="s">
        <v>309</v>
      </c>
      <c r="K17" s="1" t="s">
        <v>312</v>
      </c>
      <c r="L17" s="1" t="s">
        <v>70</v>
      </c>
      <c r="M17" s="72">
        <v>5</v>
      </c>
      <c r="N17" s="73">
        <v>1050</v>
      </c>
      <c r="O17" s="1"/>
      <c r="P17" s="1"/>
      <c r="Q17" s="1"/>
      <c r="R17" s="72">
        <v>5</v>
      </c>
      <c r="S17" s="74">
        <v>1050</v>
      </c>
      <c r="T17" s="78" t="s">
        <v>702</v>
      </c>
      <c r="U17" s="78" t="s">
        <v>42</v>
      </c>
      <c r="V17" s="78" t="s">
        <v>28</v>
      </c>
      <c r="W17" s="128">
        <v>5</v>
      </c>
      <c r="X17" s="144">
        <v>1050</v>
      </c>
      <c r="Y17" s="37">
        <v>967</v>
      </c>
      <c r="Z17" s="37"/>
      <c r="AA17" s="169">
        <f>1.22*$Y$1</f>
        <v>1387.7012</v>
      </c>
      <c r="AB17" s="37"/>
      <c r="AC17" s="37">
        <v>1796</v>
      </c>
      <c r="AF17" s="140">
        <f t="shared" si="0"/>
        <v>5850</v>
      </c>
      <c r="AG17" s="8">
        <f t="shared" si="1"/>
        <v>1170</v>
      </c>
      <c r="AH17" s="37">
        <f t="shared" si="2"/>
        <v>967</v>
      </c>
      <c r="AI17" s="8">
        <f t="shared" si="3"/>
        <v>203</v>
      </c>
      <c r="AJ17" s="140" t="e">
        <f t="shared" si="4"/>
        <v>#REF!</v>
      </c>
      <c r="AK17" s="24" t="e">
        <f>#REF!</f>
        <v>#REF!</v>
      </c>
      <c r="AL17" s="8" t="e">
        <f t="shared" si="5"/>
        <v>#REF!</v>
      </c>
    </row>
    <row r="18" spans="1:38" s="26" customFormat="1" ht="13.5" customHeight="1" x14ac:dyDescent="0.2">
      <c r="A18" s="26">
        <v>15</v>
      </c>
      <c r="B18" s="1" t="s">
        <v>726</v>
      </c>
      <c r="C18" s="1" t="s">
        <v>57</v>
      </c>
      <c r="D18" s="1" t="s">
        <v>67</v>
      </c>
      <c r="E18" s="1" t="s">
        <v>22</v>
      </c>
      <c r="F18" s="1" t="s">
        <v>88</v>
      </c>
      <c r="G18" s="72">
        <v>1</v>
      </c>
      <c r="H18" s="73">
        <v>1647</v>
      </c>
      <c r="I18" s="37"/>
      <c r="J18" s="1" t="s">
        <v>67</v>
      </c>
      <c r="K18" s="1" t="s">
        <v>22</v>
      </c>
      <c r="L18" s="1" t="s">
        <v>88</v>
      </c>
      <c r="M18" s="72">
        <v>1</v>
      </c>
      <c r="N18" s="73">
        <v>1647</v>
      </c>
      <c r="O18" s="1"/>
      <c r="P18" s="1"/>
      <c r="Q18" s="1"/>
      <c r="R18" s="72">
        <v>1</v>
      </c>
      <c r="S18" s="74">
        <v>1647</v>
      </c>
      <c r="T18" s="75" t="s">
        <v>703</v>
      </c>
      <c r="U18" s="75" t="s">
        <v>690</v>
      </c>
      <c r="V18" s="75" t="s">
        <v>23</v>
      </c>
      <c r="W18" s="128">
        <v>1</v>
      </c>
      <c r="X18" s="144">
        <v>1647</v>
      </c>
      <c r="Y18" s="37">
        <v>1746</v>
      </c>
      <c r="Z18" s="37"/>
      <c r="AA18" s="169">
        <f>2.194*$Y$1</f>
        <v>2495.5872399999998</v>
      </c>
      <c r="AB18" s="37"/>
      <c r="AC18" s="37">
        <v>3120</v>
      </c>
      <c r="AF18" s="140">
        <f t="shared" si="0"/>
        <v>1767</v>
      </c>
      <c r="AG18" s="8">
        <f t="shared" si="1"/>
        <v>1767</v>
      </c>
      <c r="AH18" s="37">
        <f t="shared" si="2"/>
        <v>1746</v>
      </c>
      <c r="AI18" s="8">
        <f t="shared" si="3"/>
        <v>21</v>
      </c>
      <c r="AJ18" s="140" t="e">
        <f t="shared" si="4"/>
        <v>#REF!</v>
      </c>
      <c r="AK18" s="24" t="e">
        <f>#REF!</f>
        <v>#REF!</v>
      </c>
      <c r="AL18" s="8" t="e">
        <f t="shared" si="5"/>
        <v>#REF!</v>
      </c>
    </row>
    <row r="19" spans="1:38" s="26" customFormat="1" ht="13.5" customHeight="1" x14ac:dyDescent="0.2">
      <c r="A19" s="26">
        <v>16</v>
      </c>
      <c r="B19" s="1" t="s">
        <v>726</v>
      </c>
      <c r="C19" s="1" t="s">
        <v>262</v>
      </c>
      <c r="D19" s="1" t="s">
        <v>38</v>
      </c>
      <c r="E19" s="1" t="s">
        <v>42</v>
      </c>
      <c r="F19" s="1" t="s">
        <v>28</v>
      </c>
      <c r="G19" s="72">
        <v>6</v>
      </c>
      <c r="H19" s="73">
        <v>1045</v>
      </c>
      <c r="I19" s="37"/>
      <c r="J19" s="1" t="s">
        <v>38</v>
      </c>
      <c r="K19" s="1" t="s">
        <v>42</v>
      </c>
      <c r="L19" s="1" t="s">
        <v>28</v>
      </c>
      <c r="M19" s="72">
        <v>6</v>
      </c>
      <c r="N19" s="73">
        <v>1045</v>
      </c>
      <c r="O19" s="1"/>
      <c r="P19" s="1"/>
      <c r="Q19" s="1"/>
      <c r="R19" s="72">
        <v>6</v>
      </c>
      <c r="S19" s="74">
        <v>1045</v>
      </c>
      <c r="T19" s="78" t="s">
        <v>660</v>
      </c>
      <c r="U19" s="78" t="s">
        <v>42</v>
      </c>
      <c r="V19" s="78" t="s">
        <v>28</v>
      </c>
      <c r="W19" s="128">
        <v>6</v>
      </c>
      <c r="X19" s="144">
        <v>1045</v>
      </c>
      <c r="Y19" s="37">
        <v>967</v>
      </c>
      <c r="Z19" s="37"/>
      <c r="AA19" s="169">
        <f>1.22*$Y$1</f>
        <v>1387.7012</v>
      </c>
      <c r="AB19" s="37"/>
      <c r="AC19" s="37">
        <v>1796</v>
      </c>
      <c r="AF19" s="140">
        <f t="shared" si="0"/>
        <v>6990</v>
      </c>
      <c r="AG19" s="8">
        <f t="shared" si="1"/>
        <v>1165</v>
      </c>
      <c r="AH19" s="37">
        <f t="shared" si="2"/>
        <v>967</v>
      </c>
      <c r="AI19" s="8">
        <f t="shared" si="3"/>
        <v>198</v>
      </c>
      <c r="AJ19" s="140" t="e">
        <f t="shared" si="4"/>
        <v>#REF!</v>
      </c>
      <c r="AK19" s="24" t="e">
        <f>#REF!</f>
        <v>#REF!</v>
      </c>
      <c r="AL19" s="8" t="e">
        <f t="shared" si="5"/>
        <v>#REF!</v>
      </c>
    </row>
    <row r="20" spans="1:38" s="26" customFormat="1" ht="13.5" customHeight="1" x14ac:dyDescent="0.2">
      <c r="A20" s="26">
        <v>17</v>
      </c>
      <c r="B20" s="1" t="s">
        <v>726</v>
      </c>
      <c r="C20" s="1" t="s">
        <v>263</v>
      </c>
      <c r="D20" s="1" t="s">
        <v>306</v>
      </c>
      <c r="E20" s="1" t="s">
        <v>40</v>
      </c>
      <c r="F20" s="1" t="s">
        <v>28</v>
      </c>
      <c r="G20" s="72">
        <v>1</v>
      </c>
      <c r="H20" s="73">
        <v>1045</v>
      </c>
      <c r="I20" s="37"/>
      <c r="J20" s="1" t="s">
        <v>306</v>
      </c>
      <c r="K20" s="1" t="s">
        <v>40</v>
      </c>
      <c r="L20" s="1" t="s">
        <v>28</v>
      </c>
      <c r="M20" s="72">
        <v>1</v>
      </c>
      <c r="N20" s="73">
        <v>1045</v>
      </c>
      <c r="O20" s="1"/>
      <c r="P20" s="1"/>
      <c r="Q20" s="1"/>
      <c r="R20" s="72">
        <v>1</v>
      </c>
      <c r="S20" s="74">
        <v>1045</v>
      </c>
      <c r="T20" s="78" t="s">
        <v>689</v>
      </c>
      <c r="U20" s="78" t="s">
        <v>40</v>
      </c>
      <c r="V20" s="78" t="s">
        <v>25</v>
      </c>
      <c r="W20" s="128">
        <v>1</v>
      </c>
      <c r="X20" s="144">
        <v>1045</v>
      </c>
      <c r="Y20" s="37">
        <v>905</v>
      </c>
      <c r="Z20" s="37"/>
      <c r="AA20" s="169">
        <f>1.137*$Y$1</f>
        <v>1293.2920200000001</v>
      </c>
      <c r="AB20" s="37"/>
      <c r="AC20" s="37">
        <v>1682</v>
      </c>
      <c r="AF20" s="140">
        <f t="shared" si="0"/>
        <v>1165</v>
      </c>
      <c r="AG20" s="8">
        <f t="shared" si="1"/>
        <v>1165</v>
      </c>
      <c r="AH20" s="37">
        <f t="shared" si="2"/>
        <v>905</v>
      </c>
      <c r="AI20" s="8">
        <f t="shared" si="3"/>
        <v>260</v>
      </c>
      <c r="AJ20" s="140" t="e">
        <f t="shared" si="4"/>
        <v>#REF!</v>
      </c>
      <c r="AK20" s="24" t="e">
        <f>#REF!</f>
        <v>#REF!</v>
      </c>
      <c r="AL20" s="8" t="e">
        <f t="shared" si="5"/>
        <v>#REF!</v>
      </c>
    </row>
    <row r="21" spans="1:38" s="26" customFormat="1" ht="13.5" customHeight="1" x14ac:dyDescent="0.2">
      <c r="A21" s="26">
        <v>18</v>
      </c>
      <c r="B21" s="1" t="s">
        <v>726</v>
      </c>
      <c r="C21" s="18" t="s">
        <v>14</v>
      </c>
      <c r="D21" s="1" t="s">
        <v>38</v>
      </c>
      <c r="E21" s="1" t="s">
        <v>24</v>
      </c>
      <c r="F21" s="1" t="s">
        <v>25</v>
      </c>
      <c r="G21" s="72">
        <v>17</v>
      </c>
      <c r="H21" s="73">
        <v>911</v>
      </c>
      <c r="I21" s="37"/>
      <c r="J21" s="1" t="s">
        <v>38</v>
      </c>
      <c r="K21" s="1" t="s">
        <v>24</v>
      </c>
      <c r="L21" s="1" t="s">
        <v>25</v>
      </c>
      <c r="M21" s="72">
        <v>17</v>
      </c>
      <c r="N21" s="73">
        <v>911</v>
      </c>
      <c r="O21" s="1"/>
      <c r="P21" s="1"/>
      <c r="Q21" s="1"/>
      <c r="R21" s="72">
        <v>17</v>
      </c>
      <c r="S21" s="74">
        <v>911</v>
      </c>
      <c r="T21" s="78" t="s">
        <v>660</v>
      </c>
      <c r="U21" s="78" t="s">
        <v>24</v>
      </c>
      <c r="V21" s="78" t="s">
        <v>25</v>
      </c>
      <c r="W21" s="128">
        <v>17</v>
      </c>
      <c r="X21" s="144">
        <v>911</v>
      </c>
      <c r="Y21" s="37">
        <v>905</v>
      </c>
      <c r="Z21" s="37"/>
      <c r="AA21" s="169">
        <f>1.137*$Y$1</f>
        <v>1293.2920200000001</v>
      </c>
      <c r="AB21" s="37"/>
      <c r="AC21" s="37">
        <v>1682</v>
      </c>
      <c r="AF21" s="140">
        <f t="shared" si="0"/>
        <v>17527</v>
      </c>
      <c r="AG21" s="8">
        <f t="shared" si="1"/>
        <v>1031</v>
      </c>
      <c r="AH21" s="37">
        <f t="shared" si="2"/>
        <v>905</v>
      </c>
      <c r="AI21" s="8">
        <f t="shared" si="3"/>
        <v>126</v>
      </c>
      <c r="AJ21" s="140" t="e">
        <f t="shared" si="4"/>
        <v>#REF!</v>
      </c>
      <c r="AK21" s="24" t="e">
        <f>#REF!</f>
        <v>#REF!</v>
      </c>
      <c r="AL21" s="8" t="e">
        <f t="shared" si="5"/>
        <v>#REF!</v>
      </c>
    </row>
    <row r="22" spans="1:38" s="26" customFormat="1" ht="13.5" customHeight="1" x14ac:dyDescent="0.2">
      <c r="A22" s="26">
        <v>19</v>
      </c>
      <c r="B22" s="1" t="s">
        <v>727</v>
      </c>
      <c r="C22" s="1" t="s">
        <v>57</v>
      </c>
      <c r="D22" s="1" t="s">
        <v>96</v>
      </c>
      <c r="E22" s="1" t="s">
        <v>307</v>
      </c>
      <c r="F22" s="1" t="s">
        <v>88</v>
      </c>
      <c r="G22" s="72">
        <v>1</v>
      </c>
      <c r="H22" s="73">
        <v>1647</v>
      </c>
      <c r="I22" s="37"/>
      <c r="J22" s="1" t="s">
        <v>96</v>
      </c>
      <c r="K22" s="1" t="s">
        <v>307</v>
      </c>
      <c r="L22" s="1" t="s">
        <v>88</v>
      </c>
      <c r="M22" s="72">
        <v>1</v>
      </c>
      <c r="N22" s="73">
        <v>1647</v>
      </c>
      <c r="O22" s="1"/>
      <c r="P22" s="1"/>
      <c r="Q22" s="1"/>
      <c r="R22" s="72">
        <v>1</v>
      </c>
      <c r="S22" s="74">
        <v>1647</v>
      </c>
      <c r="T22" s="78" t="s">
        <v>674</v>
      </c>
      <c r="U22" s="78" t="s">
        <v>44</v>
      </c>
      <c r="V22" s="78" t="s">
        <v>88</v>
      </c>
      <c r="W22" s="128">
        <v>1</v>
      </c>
      <c r="X22" s="144">
        <v>1647</v>
      </c>
      <c r="Y22" s="37">
        <v>2174</v>
      </c>
      <c r="Z22" s="37"/>
      <c r="AA22" s="169">
        <f>2.73*$Y$1</f>
        <v>3105.2658000000001</v>
      </c>
      <c r="AB22" s="37"/>
      <c r="AC22" s="37">
        <v>3726</v>
      </c>
      <c r="AF22" s="140">
        <f t="shared" si="0"/>
        <v>1767</v>
      </c>
      <c r="AG22" s="8">
        <f t="shared" si="1"/>
        <v>1767</v>
      </c>
      <c r="AH22" s="37">
        <f t="shared" si="2"/>
        <v>2174</v>
      </c>
      <c r="AI22" s="175">
        <f t="shared" si="3"/>
        <v>-407</v>
      </c>
      <c r="AJ22" s="140" t="e">
        <f t="shared" si="4"/>
        <v>#REF!</v>
      </c>
      <c r="AK22" s="24" t="e">
        <f>#REF!</f>
        <v>#REF!</v>
      </c>
      <c r="AL22" s="8" t="e">
        <f t="shared" si="5"/>
        <v>#REF!</v>
      </c>
    </row>
    <row r="23" spans="1:38" s="26" customFormat="1" ht="13.5" customHeight="1" x14ac:dyDescent="0.2">
      <c r="A23" s="26">
        <v>20</v>
      </c>
      <c r="B23" s="1" t="s">
        <v>727</v>
      </c>
      <c r="C23" s="1" t="s">
        <v>92</v>
      </c>
      <c r="D23" s="1" t="s">
        <v>96</v>
      </c>
      <c r="E23" s="1" t="s">
        <v>89</v>
      </c>
      <c r="F23" s="1" t="s">
        <v>66</v>
      </c>
      <c r="G23" s="72">
        <v>5</v>
      </c>
      <c r="H23" s="73">
        <v>1250</v>
      </c>
      <c r="I23" s="37"/>
      <c r="J23" s="1" t="s">
        <v>96</v>
      </c>
      <c r="K23" s="1" t="s">
        <v>89</v>
      </c>
      <c r="L23" s="1" t="s">
        <v>66</v>
      </c>
      <c r="M23" s="72">
        <v>5</v>
      </c>
      <c r="N23" s="73">
        <v>1250</v>
      </c>
      <c r="O23" s="1"/>
      <c r="P23" s="1"/>
      <c r="Q23" s="1"/>
      <c r="R23" s="72">
        <v>5</v>
      </c>
      <c r="S23" s="74">
        <v>1250</v>
      </c>
      <c r="T23" s="78" t="s">
        <v>674</v>
      </c>
      <c r="U23" s="78" t="s">
        <v>40</v>
      </c>
      <c r="V23" s="78" t="s">
        <v>70</v>
      </c>
      <c r="W23" s="128">
        <v>5</v>
      </c>
      <c r="X23" s="144">
        <v>1250</v>
      </c>
      <c r="Y23" s="37">
        <v>1157</v>
      </c>
      <c r="Z23" s="37"/>
      <c r="AA23" s="169">
        <f>1.453*$Y$1</f>
        <v>1652.7293800000002</v>
      </c>
      <c r="AB23" s="37"/>
      <c r="AC23" s="37">
        <v>2067</v>
      </c>
      <c r="AF23" s="140">
        <f t="shared" si="0"/>
        <v>6850</v>
      </c>
      <c r="AG23" s="8">
        <f t="shared" si="1"/>
        <v>1370</v>
      </c>
      <c r="AH23" s="37">
        <f t="shared" si="2"/>
        <v>1157</v>
      </c>
      <c r="AI23" s="8">
        <f t="shared" si="3"/>
        <v>213</v>
      </c>
      <c r="AJ23" s="140" t="e">
        <f t="shared" si="4"/>
        <v>#REF!</v>
      </c>
      <c r="AK23" s="24" t="e">
        <f>#REF!</f>
        <v>#REF!</v>
      </c>
      <c r="AL23" s="8" t="e">
        <f t="shared" si="5"/>
        <v>#REF!</v>
      </c>
    </row>
    <row r="24" spans="1:38" s="26" customFormat="1" ht="13.5" customHeight="1" x14ac:dyDescent="0.2">
      <c r="A24" s="26">
        <v>21</v>
      </c>
      <c r="B24" s="1" t="s">
        <v>732</v>
      </c>
      <c r="C24" s="1" t="s">
        <v>57</v>
      </c>
      <c r="D24" s="1" t="s">
        <v>45</v>
      </c>
      <c r="E24" s="1" t="s">
        <v>44</v>
      </c>
      <c r="F24" s="1" t="s">
        <v>23</v>
      </c>
      <c r="G24" s="72">
        <v>1</v>
      </c>
      <c r="H24" s="73">
        <v>1382</v>
      </c>
      <c r="I24" s="37"/>
      <c r="J24" s="1" t="s">
        <v>45</v>
      </c>
      <c r="K24" s="1" t="s">
        <v>44</v>
      </c>
      <c r="L24" s="1" t="s">
        <v>23</v>
      </c>
      <c r="M24" s="72">
        <v>1</v>
      </c>
      <c r="N24" s="73">
        <v>1382</v>
      </c>
      <c r="O24" s="1"/>
      <c r="P24" s="1"/>
      <c r="Q24" s="1"/>
      <c r="R24" s="72">
        <v>1</v>
      </c>
      <c r="S24" s="74">
        <v>1382</v>
      </c>
      <c r="T24" s="78" t="s">
        <v>28</v>
      </c>
      <c r="U24" s="78" t="s">
        <v>22</v>
      </c>
      <c r="V24" s="78" t="s">
        <v>66</v>
      </c>
      <c r="W24" s="128">
        <v>1</v>
      </c>
      <c r="X24" s="144">
        <v>1382</v>
      </c>
      <c r="Y24" s="37">
        <v>1399</v>
      </c>
      <c r="Z24" s="37"/>
      <c r="AA24" s="169">
        <f>1.757*$Y$1</f>
        <v>1998.51722</v>
      </c>
      <c r="AB24" s="37"/>
      <c r="AC24" s="37">
        <v>2499</v>
      </c>
      <c r="AF24" s="140">
        <f t="shared" si="0"/>
        <v>1502</v>
      </c>
      <c r="AG24" s="8">
        <f t="shared" si="1"/>
        <v>1502</v>
      </c>
      <c r="AH24" s="37">
        <f t="shared" si="2"/>
        <v>1399</v>
      </c>
      <c r="AI24" s="8">
        <f t="shared" si="3"/>
        <v>103</v>
      </c>
      <c r="AJ24" s="140" t="e">
        <f t="shared" si="4"/>
        <v>#REF!</v>
      </c>
      <c r="AK24" s="24" t="e">
        <f>#REF!</f>
        <v>#REF!</v>
      </c>
      <c r="AL24" s="8" t="e">
        <f t="shared" si="5"/>
        <v>#REF!</v>
      </c>
    </row>
    <row r="25" spans="1:38" s="26" customFormat="1" ht="13.5" customHeight="1" x14ac:dyDescent="0.2">
      <c r="A25" s="26">
        <v>22</v>
      </c>
      <c r="B25" s="1" t="s">
        <v>732</v>
      </c>
      <c r="C25" s="1" t="s">
        <v>300</v>
      </c>
      <c r="D25" s="1" t="s">
        <v>45</v>
      </c>
      <c r="E25" s="1" t="s">
        <v>42</v>
      </c>
      <c r="F25" s="1" t="s">
        <v>28</v>
      </c>
      <c r="G25" s="72">
        <v>5</v>
      </c>
      <c r="H25" s="73">
        <v>1050</v>
      </c>
      <c r="I25" s="37"/>
      <c r="J25" s="1" t="s">
        <v>45</v>
      </c>
      <c r="K25" s="1" t="s">
        <v>42</v>
      </c>
      <c r="L25" s="1" t="s">
        <v>28</v>
      </c>
      <c r="M25" s="72">
        <v>5</v>
      </c>
      <c r="N25" s="73">
        <v>1050</v>
      </c>
      <c r="O25" s="1"/>
      <c r="P25" s="1"/>
      <c r="Q25" s="1"/>
      <c r="R25" s="72">
        <v>5</v>
      </c>
      <c r="S25" s="74">
        <v>1050</v>
      </c>
      <c r="T25" s="78" t="s">
        <v>28</v>
      </c>
      <c r="U25" s="78" t="s">
        <v>24</v>
      </c>
      <c r="V25" s="78" t="s">
        <v>25</v>
      </c>
      <c r="W25" s="128">
        <v>5</v>
      </c>
      <c r="X25" s="144">
        <v>1050</v>
      </c>
      <c r="Y25" s="37">
        <v>905</v>
      </c>
      <c r="Z25" s="37"/>
      <c r="AA25" s="169">
        <f>1.137*$Y$1</f>
        <v>1293.2920200000001</v>
      </c>
      <c r="AB25" s="37"/>
      <c r="AC25" s="37">
        <v>1682</v>
      </c>
      <c r="AF25" s="140">
        <f t="shared" si="0"/>
        <v>5850</v>
      </c>
      <c r="AG25" s="8">
        <f t="shared" si="1"/>
        <v>1170</v>
      </c>
      <c r="AH25" s="37">
        <f t="shared" si="2"/>
        <v>905</v>
      </c>
      <c r="AI25" s="8">
        <f t="shared" si="3"/>
        <v>265</v>
      </c>
      <c r="AJ25" s="140" t="e">
        <f t="shared" si="4"/>
        <v>#REF!</v>
      </c>
      <c r="AK25" s="24" t="e">
        <f>#REF!</f>
        <v>#REF!</v>
      </c>
      <c r="AL25" s="8" t="e">
        <f t="shared" si="5"/>
        <v>#REF!</v>
      </c>
    </row>
    <row r="26" spans="1:38" s="26" customFormat="1" ht="13.5" customHeight="1" x14ac:dyDescent="0.2">
      <c r="A26" s="26">
        <v>23</v>
      </c>
      <c r="B26" s="1" t="s">
        <v>732</v>
      </c>
      <c r="C26" s="166" t="s">
        <v>301</v>
      </c>
      <c r="D26" s="1" t="s">
        <v>45</v>
      </c>
      <c r="E26" s="1" t="s">
        <v>44</v>
      </c>
      <c r="F26" s="1" t="s">
        <v>23</v>
      </c>
      <c r="G26" s="72">
        <v>1</v>
      </c>
      <c r="H26" s="76">
        <v>1208</v>
      </c>
      <c r="I26" s="37"/>
      <c r="J26" s="1" t="s">
        <v>45</v>
      </c>
      <c r="K26" s="1" t="s">
        <v>44</v>
      </c>
      <c r="L26" s="1" t="s">
        <v>23</v>
      </c>
      <c r="M26" s="72">
        <v>1</v>
      </c>
      <c r="N26" s="73">
        <v>1208</v>
      </c>
      <c r="O26" s="1"/>
      <c r="P26" s="1"/>
      <c r="Q26" s="1"/>
      <c r="R26" s="72">
        <v>1</v>
      </c>
      <c r="S26" s="74">
        <v>1208</v>
      </c>
      <c r="T26" s="78" t="s">
        <v>28</v>
      </c>
      <c r="U26" s="78" t="s">
        <v>44</v>
      </c>
      <c r="V26" s="78" t="s">
        <v>70</v>
      </c>
      <c r="W26" s="128">
        <v>1</v>
      </c>
      <c r="X26" s="144">
        <v>1208</v>
      </c>
      <c r="Y26" s="37">
        <v>1157</v>
      </c>
      <c r="Z26" s="37"/>
      <c r="AA26" s="169">
        <f>1.453*$Y$1</f>
        <v>1652.7293800000002</v>
      </c>
      <c r="AB26" s="37"/>
      <c r="AC26" s="37">
        <v>2067</v>
      </c>
      <c r="AF26" s="140">
        <f t="shared" si="0"/>
        <v>1328</v>
      </c>
      <c r="AG26" s="8">
        <f t="shared" si="1"/>
        <v>1328</v>
      </c>
      <c r="AH26" s="37">
        <f t="shared" si="2"/>
        <v>1157</v>
      </c>
      <c r="AI26" s="8">
        <f t="shared" si="3"/>
        <v>171</v>
      </c>
      <c r="AJ26" s="140" t="e">
        <f t="shared" si="4"/>
        <v>#REF!</v>
      </c>
      <c r="AK26" s="24" t="e">
        <f>#REF!</f>
        <v>#REF!</v>
      </c>
      <c r="AL26" s="8" t="e">
        <f t="shared" si="5"/>
        <v>#REF!</v>
      </c>
    </row>
    <row r="27" spans="1:38" s="26" customFormat="1" ht="13.5" customHeight="1" x14ac:dyDescent="0.2">
      <c r="A27" s="26">
        <v>24</v>
      </c>
      <c r="B27" s="161" t="s">
        <v>728</v>
      </c>
      <c r="C27" s="161" t="s">
        <v>57</v>
      </c>
      <c r="D27" s="1" t="s">
        <v>97</v>
      </c>
      <c r="E27" s="1" t="s">
        <v>320</v>
      </c>
      <c r="F27" s="1" t="s">
        <v>5</v>
      </c>
      <c r="G27" s="72">
        <v>1</v>
      </c>
      <c r="H27" s="73">
        <v>1731</v>
      </c>
      <c r="I27" s="37"/>
      <c r="J27" s="1" t="s">
        <v>97</v>
      </c>
      <c r="K27" s="1" t="s">
        <v>320</v>
      </c>
      <c r="L27" s="1" t="s">
        <v>5</v>
      </c>
      <c r="M27" s="72">
        <v>1</v>
      </c>
      <c r="N27" s="73">
        <v>1731</v>
      </c>
      <c r="O27" s="1"/>
      <c r="P27" s="1"/>
      <c r="Q27" s="1"/>
      <c r="R27" s="72">
        <v>1</v>
      </c>
      <c r="S27" s="74">
        <v>1731</v>
      </c>
      <c r="T27" s="78" t="s">
        <v>691</v>
      </c>
      <c r="U27" s="78" t="s">
        <v>42</v>
      </c>
      <c r="V27" s="78" t="s">
        <v>5</v>
      </c>
      <c r="W27" s="128">
        <v>1</v>
      </c>
      <c r="X27" s="144">
        <v>1731</v>
      </c>
      <c r="Y27" s="37">
        <v>2695</v>
      </c>
      <c r="Z27" s="37"/>
      <c r="AA27" s="169">
        <f>3.385*$Y$1</f>
        <v>3850.3020999999999</v>
      </c>
      <c r="AB27" s="37"/>
      <c r="AC27" s="37">
        <v>4620</v>
      </c>
      <c r="AF27" s="140">
        <f t="shared" si="0"/>
        <v>1851</v>
      </c>
      <c r="AG27" s="8">
        <f t="shared" si="1"/>
        <v>1851</v>
      </c>
      <c r="AH27" s="37">
        <f t="shared" si="2"/>
        <v>2695</v>
      </c>
      <c r="AI27" s="175">
        <f t="shared" si="3"/>
        <v>-844</v>
      </c>
      <c r="AJ27" s="140" t="e">
        <f t="shared" si="4"/>
        <v>#REF!</v>
      </c>
      <c r="AK27" s="24" t="e">
        <f>#REF!</f>
        <v>#REF!</v>
      </c>
      <c r="AL27" s="8" t="e">
        <f t="shared" si="5"/>
        <v>#REF!</v>
      </c>
    </row>
    <row r="28" spans="1:38" s="26" customFormat="1" ht="13.5" customHeight="1" x14ac:dyDescent="0.2">
      <c r="A28" s="26">
        <v>25</v>
      </c>
      <c r="B28" s="161" t="s">
        <v>728</v>
      </c>
      <c r="C28" s="161" t="s">
        <v>289</v>
      </c>
      <c r="D28" s="1" t="s">
        <v>318</v>
      </c>
      <c r="E28" s="1" t="s">
        <v>319</v>
      </c>
      <c r="F28" s="1" t="s">
        <v>5</v>
      </c>
      <c r="G28" s="72">
        <v>1</v>
      </c>
      <c r="H28" s="51">
        <v>1647</v>
      </c>
      <c r="I28" s="37"/>
      <c r="J28" s="1" t="s">
        <v>318</v>
      </c>
      <c r="K28" s="1" t="s">
        <v>319</v>
      </c>
      <c r="L28" s="1" t="s">
        <v>5</v>
      </c>
      <c r="M28" s="72">
        <v>1</v>
      </c>
      <c r="N28" s="51">
        <v>1647</v>
      </c>
      <c r="O28" s="1"/>
      <c r="P28" s="1"/>
      <c r="Q28" s="1"/>
      <c r="R28" s="72">
        <v>1</v>
      </c>
      <c r="S28" s="63">
        <v>1647</v>
      </c>
      <c r="T28" s="78" t="s">
        <v>692</v>
      </c>
      <c r="U28" s="78" t="s">
        <v>42</v>
      </c>
      <c r="V28" s="78" t="s">
        <v>88</v>
      </c>
      <c r="W28" s="128">
        <v>1</v>
      </c>
      <c r="X28" s="146">
        <v>1647</v>
      </c>
      <c r="Y28" s="37">
        <v>2174</v>
      </c>
      <c r="Z28" s="37"/>
      <c r="AA28" s="169">
        <f>2.73*$Y$1</f>
        <v>3105.2658000000001</v>
      </c>
      <c r="AB28" s="37"/>
      <c r="AC28" s="37">
        <v>3726</v>
      </c>
      <c r="AF28" s="140">
        <f t="shared" si="0"/>
        <v>1767</v>
      </c>
      <c r="AG28" s="8">
        <f t="shared" si="1"/>
        <v>1767</v>
      </c>
      <c r="AH28" s="37">
        <f t="shared" si="2"/>
        <v>2174</v>
      </c>
      <c r="AI28" s="175">
        <f t="shared" si="3"/>
        <v>-407</v>
      </c>
      <c r="AJ28" s="140" t="e">
        <f t="shared" si="4"/>
        <v>#REF!</v>
      </c>
      <c r="AK28" s="24" t="e">
        <f>#REF!</f>
        <v>#REF!</v>
      </c>
      <c r="AL28" s="8" t="e">
        <f t="shared" si="5"/>
        <v>#REF!</v>
      </c>
    </row>
    <row r="29" spans="1:38" s="26" customFormat="1" ht="13.5" customHeight="1" x14ac:dyDescent="0.2">
      <c r="A29" s="26">
        <v>26</v>
      </c>
      <c r="B29" s="161" t="s">
        <v>729</v>
      </c>
      <c r="C29" s="161" t="s">
        <v>295</v>
      </c>
      <c r="D29" s="1" t="s">
        <v>97</v>
      </c>
      <c r="E29" s="1" t="s">
        <v>320</v>
      </c>
      <c r="F29" s="1" t="s">
        <v>5</v>
      </c>
      <c r="G29" s="72">
        <v>1</v>
      </c>
      <c r="H29" s="52">
        <v>1647</v>
      </c>
      <c r="I29" s="37"/>
      <c r="J29" s="1" t="s">
        <v>97</v>
      </c>
      <c r="K29" s="1" t="s">
        <v>320</v>
      </c>
      <c r="L29" s="1" t="s">
        <v>5</v>
      </c>
      <c r="M29" s="72">
        <v>1</v>
      </c>
      <c r="N29" s="51">
        <v>1647</v>
      </c>
      <c r="O29" s="1"/>
      <c r="P29" s="1"/>
      <c r="Q29" s="1"/>
      <c r="R29" s="72">
        <v>1</v>
      </c>
      <c r="S29" s="63">
        <v>1647</v>
      </c>
      <c r="T29" s="78" t="s">
        <v>693</v>
      </c>
      <c r="U29" s="78" t="s">
        <v>22</v>
      </c>
      <c r="V29" s="78" t="s">
        <v>88</v>
      </c>
      <c r="W29" s="128">
        <v>1</v>
      </c>
      <c r="X29" s="146">
        <v>1647</v>
      </c>
      <c r="Y29" s="37">
        <v>2174</v>
      </c>
      <c r="Z29" s="37"/>
      <c r="AA29" s="169">
        <f>2.73*$Y$1</f>
        <v>3105.2658000000001</v>
      </c>
      <c r="AB29" s="37"/>
      <c r="AC29" s="37">
        <v>3726</v>
      </c>
      <c r="AF29" s="140">
        <f t="shared" si="0"/>
        <v>1767</v>
      </c>
      <c r="AG29" s="8">
        <f t="shared" si="1"/>
        <v>1767</v>
      </c>
      <c r="AH29" s="37">
        <f t="shared" si="2"/>
        <v>2174</v>
      </c>
      <c r="AI29" s="175">
        <f t="shared" si="3"/>
        <v>-407</v>
      </c>
      <c r="AJ29" s="140" t="e">
        <f t="shared" si="4"/>
        <v>#REF!</v>
      </c>
      <c r="AK29" s="24" t="e">
        <f>#REF!</f>
        <v>#REF!</v>
      </c>
      <c r="AL29" s="8" t="e">
        <f t="shared" si="5"/>
        <v>#REF!</v>
      </c>
    </row>
    <row r="30" spans="1:38" s="26" customFormat="1" ht="13.5" customHeight="1" x14ac:dyDescent="0.2">
      <c r="A30" s="26">
        <v>27</v>
      </c>
      <c r="B30" s="161" t="s">
        <v>729</v>
      </c>
      <c r="C30" s="161" t="s">
        <v>296</v>
      </c>
      <c r="D30" s="1" t="s">
        <v>97</v>
      </c>
      <c r="E30" s="1" t="s">
        <v>89</v>
      </c>
      <c r="F30" s="1" t="s">
        <v>88</v>
      </c>
      <c r="G30" s="72">
        <v>2</v>
      </c>
      <c r="H30" s="76">
        <v>1400</v>
      </c>
      <c r="I30" s="37"/>
      <c r="J30" s="1" t="s">
        <v>97</v>
      </c>
      <c r="K30" s="1" t="s">
        <v>89</v>
      </c>
      <c r="L30" s="1" t="s">
        <v>88</v>
      </c>
      <c r="M30" s="72">
        <v>2</v>
      </c>
      <c r="N30" s="73">
        <v>1400</v>
      </c>
      <c r="O30" s="1"/>
      <c r="P30" s="1"/>
      <c r="Q30" s="1"/>
      <c r="R30" s="72">
        <v>2</v>
      </c>
      <c r="S30" s="74">
        <v>1400</v>
      </c>
      <c r="T30" s="78" t="s">
        <v>693</v>
      </c>
      <c r="U30" s="78" t="s">
        <v>44</v>
      </c>
      <c r="V30" s="78" t="s">
        <v>23</v>
      </c>
      <c r="W30" s="128">
        <v>2</v>
      </c>
      <c r="X30" s="144">
        <v>1400</v>
      </c>
      <c r="Y30" s="37">
        <v>1746</v>
      </c>
      <c r="Z30" s="37"/>
      <c r="AA30" s="169">
        <f>2.194*$Y$1</f>
        <v>2495.5872399999998</v>
      </c>
      <c r="AB30" s="37"/>
      <c r="AC30" s="37">
        <v>3120</v>
      </c>
      <c r="AF30" s="140">
        <f t="shared" si="0"/>
        <v>3040</v>
      </c>
      <c r="AG30" s="8">
        <f t="shared" si="1"/>
        <v>1520</v>
      </c>
      <c r="AH30" s="37">
        <f t="shared" si="2"/>
        <v>1746</v>
      </c>
      <c r="AI30" s="175">
        <f t="shared" si="3"/>
        <v>-226</v>
      </c>
      <c r="AJ30" s="140" t="e">
        <f t="shared" si="4"/>
        <v>#REF!</v>
      </c>
      <c r="AK30" s="24" t="e">
        <f>#REF!</f>
        <v>#REF!</v>
      </c>
      <c r="AL30" s="8" t="e">
        <f t="shared" si="5"/>
        <v>#REF!</v>
      </c>
    </row>
    <row r="31" spans="1:38" s="26" customFormat="1" ht="13.5" customHeight="1" x14ac:dyDescent="0.2">
      <c r="A31" s="26">
        <v>28</v>
      </c>
      <c r="B31" s="161" t="s">
        <v>730</v>
      </c>
      <c r="C31" s="161" t="s">
        <v>294</v>
      </c>
      <c r="D31" s="1" t="s">
        <v>97</v>
      </c>
      <c r="E31" s="1" t="s">
        <v>320</v>
      </c>
      <c r="F31" s="1" t="s">
        <v>5</v>
      </c>
      <c r="G31" s="72">
        <v>1</v>
      </c>
      <c r="H31" s="52">
        <v>1647</v>
      </c>
      <c r="I31" s="37"/>
      <c r="J31" s="1" t="s">
        <v>97</v>
      </c>
      <c r="K31" s="1" t="s">
        <v>320</v>
      </c>
      <c r="L31" s="1" t="s">
        <v>5</v>
      </c>
      <c r="M31" s="72">
        <v>1</v>
      </c>
      <c r="N31" s="51">
        <v>1647</v>
      </c>
      <c r="O31" s="1"/>
      <c r="P31" s="1"/>
      <c r="Q31" s="1"/>
      <c r="R31" s="72">
        <v>1</v>
      </c>
      <c r="S31" s="63">
        <v>1647</v>
      </c>
      <c r="T31" s="78" t="s">
        <v>693</v>
      </c>
      <c r="U31" s="78" t="s">
        <v>22</v>
      </c>
      <c r="V31" s="78" t="s">
        <v>88</v>
      </c>
      <c r="W31" s="128">
        <v>1</v>
      </c>
      <c r="X31" s="146">
        <v>1647</v>
      </c>
      <c r="Y31" s="37">
        <v>2174</v>
      </c>
      <c r="Z31" s="37"/>
      <c r="AA31" s="169">
        <f>2.73*$Y$1</f>
        <v>3105.2658000000001</v>
      </c>
      <c r="AB31" s="37"/>
      <c r="AC31" s="37">
        <v>3726</v>
      </c>
      <c r="AF31" s="140">
        <f t="shared" si="0"/>
        <v>1767</v>
      </c>
      <c r="AG31" s="8">
        <f t="shared" si="1"/>
        <v>1767</v>
      </c>
      <c r="AH31" s="37">
        <f t="shared" si="2"/>
        <v>2174</v>
      </c>
      <c r="AI31" s="175">
        <f t="shared" si="3"/>
        <v>-407</v>
      </c>
      <c r="AJ31" s="140" t="e">
        <f t="shared" si="4"/>
        <v>#REF!</v>
      </c>
      <c r="AK31" s="24" t="e">
        <f>#REF!</f>
        <v>#REF!</v>
      </c>
      <c r="AL31" s="8" t="e">
        <f t="shared" si="5"/>
        <v>#REF!</v>
      </c>
    </row>
    <row r="32" spans="1:38" s="26" customFormat="1" ht="13.5" customHeight="1" x14ac:dyDescent="0.2">
      <c r="A32" s="26">
        <v>29</v>
      </c>
      <c r="B32" s="161" t="s">
        <v>730</v>
      </c>
      <c r="C32" s="161" t="s">
        <v>293</v>
      </c>
      <c r="D32" s="1" t="s">
        <v>97</v>
      </c>
      <c r="E32" s="1" t="s">
        <v>9</v>
      </c>
      <c r="F32" s="1" t="s">
        <v>66</v>
      </c>
      <c r="G32" s="72">
        <v>1</v>
      </c>
      <c r="H32" s="73">
        <v>1250</v>
      </c>
      <c r="I32" s="37"/>
      <c r="J32" s="1" t="s">
        <v>97</v>
      </c>
      <c r="K32" s="1" t="s">
        <v>9</v>
      </c>
      <c r="L32" s="1" t="s">
        <v>66</v>
      </c>
      <c r="M32" s="72">
        <v>1</v>
      </c>
      <c r="N32" s="73">
        <v>1250</v>
      </c>
      <c r="O32" s="1"/>
      <c r="P32" s="1"/>
      <c r="Q32" s="1"/>
      <c r="R32" s="72">
        <v>1</v>
      </c>
      <c r="S32" s="74">
        <v>1250</v>
      </c>
      <c r="T32" s="78" t="s">
        <v>693</v>
      </c>
      <c r="U32" s="78" t="s">
        <v>42</v>
      </c>
      <c r="V32" s="78" t="s">
        <v>70</v>
      </c>
      <c r="W32" s="128">
        <v>1</v>
      </c>
      <c r="X32" s="144">
        <v>1250</v>
      </c>
      <c r="Y32" s="37">
        <v>1157</v>
      </c>
      <c r="Z32" s="37"/>
      <c r="AA32" s="169">
        <f>1.453*$Y$1</f>
        <v>1652.7293800000002</v>
      </c>
      <c r="AB32" s="37"/>
      <c r="AC32" s="37">
        <v>2067</v>
      </c>
      <c r="AF32" s="140">
        <f t="shared" si="0"/>
        <v>1370</v>
      </c>
      <c r="AG32" s="8">
        <f t="shared" si="1"/>
        <v>1370</v>
      </c>
      <c r="AH32" s="37">
        <f t="shared" si="2"/>
        <v>1157</v>
      </c>
      <c r="AI32" s="8">
        <f t="shared" si="3"/>
        <v>213</v>
      </c>
      <c r="AJ32" s="140" t="e">
        <f t="shared" si="4"/>
        <v>#REF!</v>
      </c>
      <c r="AK32" s="24" t="e">
        <f>#REF!</f>
        <v>#REF!</v>
      </c>
      <c r="AL32" s="8" t="e">
        <f t="shared" si="5"/>
        <v>#REF!</v>
      </c>
    </row>
    <row r="33" spans="1:38" s="26" customFormat="1" ht="13.5" customHeight="1" x14ac:dyDescent="0.2">
      <c r="A33" s="26">
        <v>30</v>
      </c>
      <c r="B33" s="161" t="s">
        <v>730</v>
      </c>
      <c r="C33" s="1" t="s">
        <v>292</v>
      </c>
      <c r="D33" s="1" t="s">
        <v>97</v>
      </c>
      <c r="E33" s="1" t="s">
        <v>89</v>
      </c>
      <c r="F33" s="1" t="s">
        <v>88</v>
      </c>
      <c r="G33" s="82">
        <v>2</v>
      </c>
      <c r="H33" s="76">
        <v>1400</v>
      </c>
      <c r="I33" s="37"/>
      <c r="J33" s="1" t="s">
        <v>97</v>
      </c>
      <c r="K33" s="1" t="s">
        <v>89</v>
      </c>
      <c r="L33" s="1" t="s">
        <v>88</v>
      </c>
      <c r="M33" s="72">
        <v>2</v>
      </c>
      <c r="N33" s="73">
        <v>1400</v>
      </c>
      <c r="O33" s="1"/>
      <c r="P33" s="1"/>
      <c r="Q33" s="1"/>
      <c r="R33" s="72">
        <v>2</v>
      </c>
      <c r="S33" s="74">
        <v>1400</v>
      </c>
      <c r="T33" s="78" t="s">
        <v>693</v>
      </c>
      <c r="U33" s="78" t="s">
        <v>44</v>
      </c>
      <c r="V33" s="78" t="s">
        <v>23</v>
      </c>
      <c r="W33" s="128">
        <v>2</v>
      </c>
      <c r="X33" s="144">
        <v>1400</v>
      </c>
      <c r="Y33" s="37">
        <v>1746</v>
      </c>
      <c r="Z33" s="37"/>
      <c r="AA33" s="169">
        <f>2.194*$Y$1</f>
        <v>2495.5872399999998</v>
      </c>
      <c r="AB33" s="37"/>
      <c r="AC33" s="37">
        <v>3120</v>
      </c>
      <c r="AF33" s="140">
        <f t="shared" si="0"/>
        <v>3040</v>
      </c>
      <c r="AG33" s="8">
        <f t="shared" si="1"/>
        <v>1520</v>
      </c>
      <c r="AH33" s="37">
        <f t="shared" si="2"/>
        <v>1746</v>
      </c>
      <c r="AI33" s="175">
        <f t="shared" si="3"/>
        <v>-226</v>
      </c>
      <c r="AJ33" s="140" t="e">
        <f t="shared" si="4"/>
        <v>#REF!</v>
      </c>
      <c r="AK33" s="24" t="e">
        <f>#REF!</f>
        <v>#REF!</v>
      </c>
      <c r="AL33" s="8" t="e">
        <f t="shared" si="5"/>
        <v>#REF!</v>
      </c>
    </row>
    <row r="34" spans="1:38" s="26" customFormat="1" ht="13.5" customHeight="1" x14ac:dyDescent="0.2">
      <c r="A34" s="26">
        <v>31</v>
      </c>
      <c r="B34" s="161" t="s">
        <v>731</v>
      </c>
      <c r="C34" s="161" t="s">
        <v>290</v>
      </c>
      <c r="D34" s="1" t="s">
        <v>97</v>
      </c>
      <c r="E34" s="1" t="s">
        <v>320</v>
      </c>
      <c r="F34" s="1" t="s">
        <v>5</v>
      </c>
      <c r="G34" s="72">
        <v>1</v>
      </c>
      <c r="H34" s="52">
        <v>1647</v>
      </c>
      <c r="I34" s="37"/>
      <c r="J34" s="1" t="s">
        <v>97</v>
      </c>
      <c r="K34" s="1" t="s">
        <v>320</v>
      </c>
      <c r="L34" s="1" t="s">
        <v>5</v>
      </c>
      <c r="M34" s="72">
        <v>1</v>
      </c>
      <c r="N34" s="51">
        <v>1647</v>
      </c>
      <c r="O34" s="1"/>
      <c r="P34" s="1"/>
      <c r="Q34" s="1"/>
      <c r="R34" s="72">
        <v>1</v>
      </c>
      <c r="S34" s="63">
        <v>1647</v>
      </c>
      <c r="T34" s="78" t="s">
        <v>693</v>
      </c>
      <c r="U34" s="78" t="s">
        <v>22</v>
      </c>
      <c r="V34" s="78" t="s">
        <v>88</v>
      </c>
      <c r="W34" s="128">
        <v>1</v>
      </c>
      <c r="X34" s="146">
        <v>1647</v>
      </c>
      <c r="Y34" s="37">
        <v>2174</v>
      </c>
      <c r="Z34" s="37"/>
      <c r="AA34" s="169">
        <f>2.73*$Y$1</f>
        <v>3105.2658000000001</v>
      </c>
      <c r="AB34" s="37"/>
      <c r="AC34" s="37">
        <v>3726</v>
      </c>
      <c r="AF34" s="140">
        <f t="shared" si="0"/>
        <v>1767</v>
      </c>
      <c r="AG34" s="8">
        <f t="shared" si="1"/>
        <v>1767</v>
      </c>
      <c r="AH34" s="37">
        <f t="shared" si="2"/>
        <v>2174</v>
      </c>
      <c r="AI34" s="175">
        <f t="shared" si="3"/>
        <v>-407</v>
      </c>
      <c r="AJ34" s="140" t="e">
        <f t="shared" si="4"/>
        <v>#REF!</v>
      </c>
      <c r="AK34" s="24" t="e">
        <f>#REF!</f>
        <v>#REF!</v>
      </c>
      <c r="AL34" s="8" t="e">
        <f t="shared" si="5"/>
        <v>#REF!</v>
      </c>
    </row>
    <row r="35" spans="1:38" s="26" customFormat="1" ht="13.5" customHeight="1" x14ac:dyDescent="0.2">
      <c r="A35" s="26">
        <v>32</v>
      </c>
      <c r="B35" s="161" t="s">
        <v>731</v>
      </c>
      <c r="C35" s="161" t="s">
        <v>291</v>
      </c>
      <c r="D35" s="1" t="s">
        <v>97</v>
      </c>
      <c r="E35" s="1" t="s">
        <v>89</v>
      </c>
      <c r="F35" s="1" t="s">
        <v>88</v>
      </c>
      <c r="G35" s="72">
        <v>2</v>
      </c>
      <c r="H35" s="76">
        <v>1400</v>
      </c>
      <c r="I35" s="37"/>
      <c r="J35" s="1" t="s">
        <v>97</v>
      </c>
      <c r="K35" s="1" t="s">
        <v>89</v>
      </c>
      <c r="L35" s="1" t="s">
        <v>88</v>
      </c>
      <c r="M35" s="72">
        <v>2</v>
      </c>
      <c r="N35" s="73">
        <v>1400</v>
      </c>
      <c r="O35" s="1"/>
      <c r="P35" s="1"/>
      <c r="Q35" s="1"/>
      <c r="R35" s="72">
        <v>2</v>
      </c>
      <c r="S35" s="74">
        <v>1400</v>
      </c>
      <c r="T35" s="78" t="s">
        <v>693</v>
      </c>
      <c r="U35" s="78" t="s">
        <v>44</v>
      </c>
      <c r="V35" s="78" t="s">
        <v>23</v>
      </c>
      <c r="W35" s="128">
        <v>2</v>
      </c>
      <c r="X35" s="144">
        <v>1400</v>
      </c>
      <c r="Y35" s="37">
        <v>1746</v>
      </c>
      <c r="Z35" s="37"/>
      <c r="AA35" s="169">
        <f>2.194*$Y$1</f>
        <v>2495.5872399999998</v>
      </c>
      <c r="AB35" s="37"/>
      <c r="AC35" s="37">
        <v>3120</v>
      </c>
      <c r="AF35" s="140">
        <f>(X35+120)*W35</f>
        <v>3040</v>
      </c>
      <c r="AG35" s="8">
        <f t="shared" si="1"/>
        <v>1520</v>
      </c>
      <c r="AH35" s="37">
        <f t="shared" si="2"/>
        <v>1746</v>
      </c>
      <c r="AI35" s="175">
        <f t="shared" si="3"/>
        <v>-226</v>
      </c>
      <c r="AJ35" s="140" t="e">
        <f t="shared" si="4"/>
        <v>#REF!</v>
      </c>
      <c r="AK35" s="24" t="e">
        <f>#REF!</f>
        <v>#REF!</v>
      </c>
      <c r="AL35" s="8" t="e">
        <f t="shared" si="5"/>
        <v>#REF!</v>
      </c>
    </row>
    <row r="36" spans="1:38" s="26" customFormat="1" ht="13.5" customHeight="1" x14ac:dyDescent="0.2">
      <c r="A36" s="26">
        <v>33</v>
      </c>
      <c r="B36" s="161" t="s">
        <v>731</v>
      </c>
      <c r="C36" s="161" t="s">
        <v>292</v>
      </c>
      <c r="D36" s="1" t="s">
        <v>97</v>
      </c>
      <c r="E36" s="1" t="s">
        <v>89</v>
      </c>
      <c r="F36" s="1" t="s">
        <v>88</v>
      </c>
      <c r="G36" s="72">
        <v>1</v>
      </c>
      <c r="H36" s="76">
        <v>1400</v>
      </c>
      <c r="I36" s="37"/>
      <c r="J36" s="1" t="s">
        <v>97</v>
      </c>
      <c r="K36" s="1" t="s">
        <v>89</v>
      </c>
      <c r="L36" s="1" t="s">
        <v>88</v>
      </c>
      <c r="M36" s="72">
        <v>1</v>
      </c>
      <c r="N36" s="73">
        <v>1400</v>
      </c>
      <c r="O36" s="1"/>
      <c r="P36" s="1"/>
      <c r="Q36" s="1"/>
      <c r="R36" s="72">
        <v>1</v>
      </c>
      <c r="S36" s="74">
        <v>1400</v>
      </c>
      <c r="T36" s="78" t="s">
        <v>693</v>
      </c>
      <c r="U36" s="78" t="s">
        <v>44</v>
      </c>
      <c r="V36" s="78" t="s">
        <v>23</v>
      </c>
      <c r="W36" s="128">
        <v>1</v>
      </c>
      <c r="X36" s="144">
        <v>1400</v>
      </c>
      <c r="Y36" s="37">
        <v>1746</v>
      </c>
      <c r="Z36" s="37"/>
      <c r="AA36" s="169">
        <f>2.194*$Y$1</f>
        <v>2495.5872399999998</v>
      </c>
      <c r="AB36" s="37"/>
      <c r="AC36" s="37">
        <v>3120</v>
      </c>
      <c r="AF36" s="140">
        <f>(X36+120)*W36</f>
        <v>1520</v>
      </c>
      <c r="AG36" s="8">
        <f t="shared" si="1"/>
        <v>1520</v>
      </c>
      <c r="AH36" s="37">
        <f t="shared" si="2"/>
        <v>1746</v>
      </c>
      <c r="AI36" s="175">
        <f t="shared" si="3"/>
        <v>-226</v>
      </c>
      <c r="AJ36" s="140" t="e">
        <f t="shared" si="4"/>
        <v>#REF!</v>
      </c>
      <c r="AK36" s="24" t="e">
        <f>#REF!</f>
        <v>#REF!</v>
      </c>
      <c r="AL36" s="8" t="e">
        <f t="shared" si="5"/>
        <v>#REF!</v>
      </c>
    </row>
    <row r="37" spans="1:38" s="26" customFormat="1" ht="13.5" customHeight="1" x14ac:dyDescent="0.2">
      <c r="A37" s="26">
        <v>34</v>
      </c>
      <c r="B37" s="37" t="s">
        <v>733</v>
      </c>
      <c r="C37" s="37" t="s">
        <v>57</v>
      </c>
      <c r="D37" s="1">
        <v>21</v>
      </c>
      <c r="E37" s="1" t="s">
        <v>344</v>
      </c>
      <c r="F37" s="1">
        <v>12</v>
      </c>
      <c r="G37" s="89">
        <v>1</v>
      </c>
      <c r="H37" s="76">
        <v>1647</v>
      </c>
      <c r="I37" s="37"/>
      <c r="J37" s="1">
        <v>21</v>
      </c>
      <c r="K37" s="1" t="s">
        <v>344</v>
      </c>
      <c r="L37" s="1">
        <v>12</v>
      </c>
      <c r="M37" s="28">
        <v>1</v>
      </c>
      <c r="N37" s="73">
        <v>1647</v>
      </c>
      <c r="O37" s="1" t="s">
        <v>317</v>
      </c>
      <c r="P37" s="1" t="s">
        <v>44</v>
      </c>
      <c r="Q37" s="1" t="s">
        <v>88</v>
      </c>
      <c r="R37" s="28">
        <v>1</v>
      </c>
      <c r="S37" s="173">
        <v>2000</v>
      </c>
      <c r="T37" s="78" t="s">
        <v>317</v>
      </c>
      <c r="U37" s="78" t="s">
        <v>44</v>
      </c>
      <c r="V37" s="78" t="s">
        <v>88</v>
      </c>
      <c r="W37" s="129">
        <v>1</v>
      </c>
      <c r="X37" s="147">
        <v>2000</v>
      </c>
      <c r="Y37" s="37">
        <v>2174</v>
      </c>
      <c r="Z37" s="37"/>
      <c r="AA37" s="169">
        <f>2.73*$Y$1</f>
        <v>3105.2658000000001</v>
      </c>
      <c r="AB37" s="37"/>
      <c r="AC37" s="37">
        <v>3726</v>
      </c>
      <c r="AF37" s="171">
        <f t="shared" ref="AF37:AF62" si="6">(X37+120)*W37</f>
        <v>2120</v>
      </c>
      <c r="AG37" s="8">
        <f t="shared" si="1"/>
        <v>2120</v>
      </c>
      <c r="AH37" s="37">
        <f t="shared" si="2"/>
        <v>2174</v>
      </c>
      <c r="AI37" s="175">
        <f t="shared" si="3"/>
        <v>-54</v>
      </c>
      <c r="AJ37" s="140" t="e">
        <f t="shared" si="4"/>
        <v>#REF!</v>
      </c>
      <c r="AK37" s="24" t="e">
        <f>#REF!</f>
        <v>#REF!</v>
      </c>
      <c r="AL37" s="8" t="e">
        <f t="shared" si="5"/>
        <v>#REF!</v>
      </c>
    </row>
    <row r="38" spans="1:38" s="26" customFormat="1" ht="13.5" customHeight="1" x14ac:dyDescent="0.2">
      <c r="A38" s="26">
        <v>35</v>
      </c>
      <c r="B38" s="37" t="s">
        <v>733</v>
      </c>
      <c r="C38" s="37" t="s">
        <v>322</v>
      </c>
      <c r="D38" s="1">
        <v>21</v>
      </c>
      <c r="E38" s="1" t="s">
        <v>44</v>
      </c>
      <c r="F38" s="1">
        <v>11</v>
      </c>
      <c r="G38" s="28">
        <v>3</v>
      </c>
      <c r="H38" s="73">
        <v>1382</v>
      </c>
      <c r="I38" s="37"/>
      <c r="J38" s="1">
        <v>21</v>
      </c>
      <c r="K38" s="1" t="s">
        <v>44</v>
      </c>
      <c r="L38" s="1">
        <v>11</v>
      </c>
      <c r="M38" s="28">
        <v>3</v>
      </c>
      <c r="N38" s="73">
        <v>1382</v>
      </c>
      <c r="O38" s="1" t="s">
        <v>317</v>
      </c>
      <c r="P38" s="1" t="s">
        <v>42</v>
      </c>
      <c r="Q38" s="1" t="s">
        <v>23</v>
      </c>
      <c r="R38" s="28">
        <v>4</v>
      </c>
      <c r="S38" s="174">
        <v>1574</v>
      </c>
      <c r="T38" s="78" t="s">
        <v>317</v>
      </c>
      <c r="U38" s="78" t="s">
        <v>42</v>
      </c>
      <c r="V38" s="78" t="s">
        <v>23</v>
      </c>
      <c r="W38" s="129">
        <v>3</v>
      </c>
      <c r="X38" s="148">
        <v>1574</v>
      </c>
      <c r="Y38" s="37">
        <v>1746</v>
      </c>
      <c r="Z38" s="37"/>
      <c r="AA38" s="169">
        <f>2.194*$Y$1</f>
        <v>2495.5872399999998</v>
      </c>
      <c r="AB38" s="37"/>
      <c r="AC38" s="37">
        <v>3120</v>
      </c>
      <c r="AF38" s="140">
        <f t="shared" si="6"/>
        <v>5082</v>
      </c>
      <c r="AG38" s="8">
        <f t="shared" si="1"/>
        <v>1694</v>
      </c>
      <c r="AH38" s="37">
        <f t="shared" si="2"/>
        <v>1746</v>
      </c>
      <c r="AI38" s="175">
        <f t="shared" si="3"/>
        <v>-52</v>
      </c>
      <c r="AJ38" s="140" t="e">
        <f t="shared" si="4"/>
        <v>#REF!</v>
      </c>
      <c r="AK38" s="24" t="e">
        <f>#REF!</f>
        <v>#REF!</v>
      </c>
      <c r="AL38" s="8" t="e">
        <f t="shared" si="5"/>
        <v>#REF!</v>
      </c>
    </row>
    <row r="39" spans="1:38" s="26" customFormat="1" ht="13.5" customHeight="1" x14ac:dyDescent="0.2">
      <c r="A39" s="26">
        <v>36</v>
      </c>
      <c r="B39" s="1" t="s">
        <v>722</v>
      </c>
      <c r="C39" s="1" t="s">
        <v>57</v>
      </c>
      <c r="D39" s="1" t="s">
        <v>308</v>
      </c>
      <c r="E39" s="1" t="s">
        <v>65</v>
      </c>
      <c r="F39" s="1" t="s">
        <v>88</v>
      </c>
      <c r="G39" s="84">
        <v>1</v>
      </c>
      <c r="H39" s="73">
        <v>1647</v>
      </c>
      <c r="I39" s="37"/>
      <c r="J39" s="1" t="s">
        <v>308</v>
      </c>
      <c r="K39" s="1" t="s">
        <v>65</v>
      </c>
      <c r="L39" s="1" t="s">
        <v>88</v>
      </c>
      <c r="M39" s="84">
        <v>1</v>
      </c>
      <c r="N39" s="73">
        <v>1647</v>
      </c>
      <c r="O39" s="1" t="s">
        <v>654</v>
      </c>
      <c r="P39" s="1" t="s">
        <v>194</v>
      </c>
      <c r="Q39" s="1" t="s">
        <v>88</v>
      </c>
      <c r="R39" s="84">
        <v>1</v>
      </c>
      <c r="S39" s="74">
        <v>1731</v>
      </c>
      <c r="T39" s="78" t="s">
        <v>654</v>
      </c>
      <c r="U39" s="78" t="s">
        <v>194</v>
      </c>
      <c r="V39" s="78" t="s">
        <v>88</v>
      </c>
      <c r="W39" s="129">
        <v>1</v>
      </c>
      <c r="X39" s="144">
        <v>1731</v>
      </c>
      <c r="Y39" s="37">
        <v>2174</v>
      </c>
      <c r="Z39" s="37"/>
      <c r="AA39" s="169">
        <f>2.73*$Y$1</f>
        <v>3105.2658000000001</v>
      </c>
      <c r="AB39" s="37"/>
      <c r="AC39" s="37">
        <v>3726</v>
      </c>
      <c r="AF39" s="171">
        <f t="shared" si="6"/>
        <v>1851</v>
      </c>
      <c r="AG39" s="8">
        <f t="shared" si="1"/>
        <v>1851</v>
      </c>
      <c r="AH39" s="37">
        <f t="shared" si="2"/>
        <v>2174</v>
      </c>
      <c r="AI39" s="175">
        <f t="shared" si="3"/>
        <v>-323</v>
      </c>
      <c r="AJ39" s="140" t="e">
        <f t="shared" si="4"/>
        <v>#REF!</v>
      </c>
      <c r="AK39" s="24" t="e">
        <f>#REF!</f>
        <v>#REF!</v>
      </c>
      <c r="AL39" s="8" t="e">
        <f t="shared" si="5"/>
        <v>#REF!</v>
      </c>
    </row>
    <row r="40" spans="1:38" s="26" customFormat="1" ht="13.5" customHeight="1" x14ac:dyDescent="0.2">
      <c r="A40" s="26">
        <v>37</v>
      </c>
      <c r="B40" s="1" t="s">
        <v>722</v>
      </c>
      <c r="C40" s="1" t="s">
        <v>655</v>
      </c>
      <c r="D40" s="1"/>
      <c r="E40" s="1"/>
      <c r="F40" s="1"/>
      <c r="G40" s="84"/>
      <c r="H40" s="73"/>
      <c r="I40" s="37"/>
      <c r="J40" s="1"/>
      <c r="K40" s="1"/>
      <c r="L40" s="1"/>
      <c r="M40" s="84"/>
      <c r="N40" s="73"/>
      <c r="O40" s="1" t="s">
        <v>654</v>
      </c>
      <c r="P40" s="1" t="s">
        <v>22</v>
      </c>
      <c r="Q40" s="1" t="s">
        <v>23</v>
      </c>
      <c r="R40" s="84">
        <v>1</v>
      </c>
      <c r="S40" s="74">
        <v>1647</v>
      </c>
      <c r="T40" s="78" t="s">
        <v>654</v>
      </c>
      <c r="U40" s="78" t="s">
        <v>22</v>
      </c>
      <c r="V40" s="78" t="s">
        <v>23</v>
      </c>
      <c r="W40" s="129">
        <v>1</v>
      </c>
      <c r="X40" s="147">
        <v>1647</v>
      </c>
      <c r="Y40" s="37">
        <v>1746</v>
      </c>
      <c r="Z40" s="37"/>
      <c r="AA40" s="169">
        <f>2.194*$Y$1</f>
        <v>2495.5872399999998</v>
      </c>
      <c r="AB40" s="37"/>
      <c r="AC40" s="37">
        <v>3120</v>
      </c>
      <c r="AF40" s="140">
        <f t="shared" si="6"/>
        <v>1767</v>
      </c>
      <c r="AG40" s="8">
        <f t="shared" si="1"/>
        <v>1767</v>
      </c>
      <c r="AH40" s="37">
        <f t="shared" si="2"/>
        <v>1746</v>
      </c>
      <c r="AI40" s="8">
        <f t="shared" si="3"/>
        <v>21</v>
      </c>
      <c r="AJ40" s="140" t="e">
        <f t="shared" si="4"/>
        <v>#REF!</v>
      </c>
      <c r="AK40" s="24" t="e">
        <f>#REF!</f>
        <v>#REF!</v>
      </c>
      <c r="AL40" s="8" t="e">
        <f t="shared" si="5"/>
        <v>#REF!</v>
      </c>
    </row>
    <row r="41" spans="1:38" s="26" customFormat="1" ht="13.5" customHeight="1" x14ac:dyDescent="0.2">
      <c r="A41" s="26">
        <v>38</v>
      </c>
      <c r="B41" s="1" t="s">
        <v>722</v>
      </c>
      <c r="C41" s="1" t="s">
        <v>656</v>
      </c>
      <c r="D41" s="1"/>
      <c r="E41" s="1"/>
      <c r="F41" s="1"/>
      <c r="G41" s="84"/>
      <c r="H41" s="73"/>
      <c r="I41" s="37"/>
      <c r="J41" s="1"/>
      <c r="K41" s="1"/>
      <c r="L41" s="1"/>
      <c r="M41" s="84"/>
      <c r="N41" s="73"/>
      <c r="O41" s="1" t="s">
        <v>363</v>
      </c>
      <c r="P41" s="1" t="s">
        <v>40</v>
      </c>
      <c r="Q41" s="1" t="s">
        <v>23</v>
      </c>
      <c r="R41" s="84">
        <v>1</v>
      </c>
      <c r="S41" s="74">
        <v>1647</v>
      </c>
      <c r="T41" s="78" t="s">
        <v>363</v>
      </c>
      <c r="U41" s="78" t="s">
        <v>40</v>
      </c>
      <c r="V41" s="78" t="s">
        <v>23</v>
      </c>
      <c r="W41" s="129">
        <v>1</v>
      </c>
      <c r="X41" s="147">
        <v>1647</v>
      </c>
      <c r="Y41" s="37">
        <v>1746</v>
      </c>
      <c r="Z41" s="37"/>
      <c r="AA41" s="169">
        <f>2.194*$Y$1</f>
        <v>2495.5872399999998</v>
      </c>
      <c r="AB41" s="37"/>
      <c r="AC41" s="37">
        <v>3120</v>
      </c>
      <c r="AF41" s="140">
        <f t="shared" si="6"/>
        <v>1767</v>
      </c>
      <c r="AG41" s="8">
        <f t="shared" si="1"/>
        <v>1767</v>
      </c>
      <c r="AH41" s="37">
        <f t="shared" si="2"/>
        <v>1746</v>
      </c>
      <c r="AI41" s="8">
        <f t="shared" si="3"/>
        <v>21</v>
      </c>
      <c r="AJ41" s="140" t="e">
        <f t="shared" si="4"/>
        <v>#REF!</v>
      </c>
      <c r="AK41" s="24" t="e">
        <f>#REF!</f>
        <v>#REF!</v>
      </c>
      <c r="AL41" s="8" t="e">
        <f t="shared" si="5"/>
        <v>#REF!</v>
      </c>
    </row>
    <row r="42" spans="1:38" s="26" customFormat="1" ht="13.5" customHeight="1" x14ac:dyDescent="0.2">
      <c r="A42" s="26">
        <v>39</v>
      </c>
      <c r="B42" s="1" t="s">
        <v>722</v>
      </c>
      <c r="C42" s="1" t="s">
        <v>274</v>
      </c>
      <c r="D42" s="1" t="s">
        <v>308</v>
      </c>
      <c r="E42" s="1" t="s">
        <v>9</v>
      </c>
      <c r="F42" s="1" t="s">
        <v>23</v>
      </c>
      <c r="G42" s="84">
        <v>3</v>
      </c>
      <c r="H42" s="73">
        <v>1351</v>
      </c>
      <c r="I42" s="37"/>
      <c r="J42" s="1" t="s">
        <v>308</v>
      </c>
      <c r="K42" s="1" t="s">
        <v>68</v>
      </c>
      <c r="L42" s="1" t="s">
        <v>66</v>
      </c>
      <c r="M42" s="84">
        <v>3</v>
      </c>
      <c r="N42" s="73">
        <v>1287</v>
      </c>
      <c r="O42" s="1" t="s">
        <v>654</v>
      </c>
      <c r="P42" s="1"/>
      <c r="Q42" s="1"/>
      <c r="R42" s="85">
        <v>2</v>
      </c>
      <c r="S42" s="74">
        <v>1287</v>
      </c>
      <c r="T42" s="78" t="s">
        <v>654</v>
      </c>
      <c r="U42" s="78" t="s">
        <v>42</v>
      </c>
      <c r="V42" s="78" t="s">
        <v>70</v>
      </c>
      <c r="W42" s="129">
        <v>3</v>
      </c>
      <c r="X42" s="144">
        <v>1287</v>
      </c>
      <c r="Y42" s="37">
        <v>1157</v>
      </c>
      <c r="Z42" s="37"/>
      <c r="AA42" s="169">
        <f>1.453*$Y$1</f>
        <v>1652.7293800000002</v>
      </c>
      <c r="AB42" s="37"/>
      <c r="AC42" s="37">
        <v>2067</v>
      </c>
      <c r="AF42" s="140">
        <f t="shared" si="6"/>
        <v>4221</v>
      </c>
      <c r="AG42" s="8">
        <f t="shared" si="1"/>
        <v>1407</v>
      </c>
      <c r="AH42" s="37">
        <f t="shared" si="2"/>
        <v>1157</v>
      </c>
      <c r="AI42" s="8">
        <f t="shared" si="3"/>
        <v>250</v>
      </c>
      <c r="AJ42" s="140" t="e">
        <f t="shared" si="4"/>
        <v>#REF!</v>
      </c>
      <c r="AK42" s="24" t="e">
        <f>#REF!</f>
        <v>#REF!</v>
      </c>
      <c r="AL42" s="8" t="e">
        <f t="shared" si="5"/>
        <v>#REF!</v>
      </c>
    </row>
    <row r="43" spans="1:38" s="26" customFormat="1" ht="13.5" customHeight="1" x14ac:dyDescent="0.2">
      <c r="A43" s="26">
        <v>40</v>
      </c>
      <c r="B43" s="1" t="s">
        <v>722</v>
      </c>
      <c r="C43" s="1" t="s">
        <v>275</v>
      </c>
      <c r="D43" s="1" t="s">
        <v>179</v>
      </c>
      <c r="E43" s="1" t="s">
        <v>42</v>
      </c>
      <c r="F43" s="1" t="s">
        <v>66</v>
      </c>
      <c r="G43" s="84">
        <v>1</v>
      </c>
      <c r="H43" s="73">
        <v>1250</v>
      </c>
      <c r="I43" s="37"/>
      <c r="J43" s="1" t="s">
        <v>179</v>
      </c>
      <c r="K43" s="1" t="s">
        <v>42</v>
      </c>
      <c r="L43" s="1" t="s">
        <v>66</v>
      </c>
      <c r="M43" s="84">
        <v>1</v>
      </c>
      <c r="N43" s="73">
        <v>1250</v>
      </c>
      <c r="O43" s="1"/>
      <c r="P43" s="1"/>
      <c r="Q43" s="1"/>
      <c r="R43" s="84">
        <v>1</v>
      </c>
      <c r="S43" s="74">
        <v>1250</v>
      </c>
      <c r="T43" s="78" t="s">
        <v>46</v>
      </c>
      <c r="U43" s="78" t="s">
        <v>42</v>
      </c>
      <c r="V43" s="78" t="s">
        <v>70</v>
      </c>
      <c r="W43" s="129">
        <v>1</v>
      </c>
      <c r="X43" s="144">
        <v>1250</v>
      </c>
      <c r="Y43" s="37">
        <v>1157</v>
      </c>
      <c r="Z43" s="37"/>
      <c r="AA43" s="169">
        <f>1.453*$Y$1</f>
        <v>1652.7293800000002</v>
      </c>
      <c r="AB43" s="37"/>
      <c r="AC43" s="37">
        <v>2067</v>
      </c>
      <c r="AF43" s="140">
        <f t="shared" si="6"/>
        <v>1370</v>
      </c>
      <c r="AG43" s="8">
        <f t="shared" si="1"/>
        <v>1370</v>
      </c>
      <c r="AH43" s="37">
        <f t="shared" si="2"/>
        <v>1157</v>
      </c>
      <c r="AI43" s="8">
        <f t="shared" si="3"/>
        <v>213</v>
      </c>
      <c r="AJ43" s="140" t="e">
        <f t="shared" si="4"/>
        <v>#REF!</v>
      </c>
      <c r="AK43" s="24" t="e">
        <f>#REF!</f>
        <v>#REF!</v>
      </c>
      <c r="AL43" s="8" t="e">
        <f t="shared" si="5"/>
        <v>#REF!</v>
      </c>
    </row>
    <row r="44" spans="1:38" s="26" customFormat="1" ht="13.5" customHeight="1" x14ac:dyDescent="0.2">
      <c r="A44" s="26">
        <v>41</v>
      </c>
      <c r="B44" s="1" t="s">
        <v>722</v>
      </c>
      <c r="C44" s="1" t="s">
        <v>665</v>
      </c>
      <c r="D44" s="1"/>
      <c r="E44" s="1"/>
      <c r="F44" s="1"/>
      <c r="G44" s="27"/>
      <c r="H44" s="73"/>
      <c r="I44" s="37"/>
      <c r="J44" s="1"/>
      <c r="K44" s="1"/>
      <c r="L44" s="1"/>
      <c r="M44" s="33"/>
      <c r="N44" s="73"/>
      <c r="O44" s="1" t="s">
        <v>46</v>
      </c>
      <c r="P44" s="1" t="s">
        <v>42</v>
      </c>
      <c r="Q44" s="1" t="s">
        <v>70</v>
      </c>
      <c r="R44" s="86">
        <v>1</v>
      </c>
      <c r="S44" s="87">
        <v>1250</v>
      </c>
      <c r="T44" s="78" t="s">
        <v>46</v>
      </c>
      <c r="U44" s="78" t="s">
        <v>42</v>
      </c>
      <c r="V44" s="78" t="s">
        <v>70</v>
      </c>
      <c r="W44" s="130">
        <v>1</v>
      </c>
      <c r="X44" s="144">
        <v>1250</v>
      </c>
      <c r="Y44" s="37">
        <v>1157</v>
      </c>
      <c r="Z44" s="37"/>
      <c r="AA44" s="169">
        <f>1.453*$Y$1</f>
        <v>1652.7293800000002</v>
      </c>
      <c r="AB44" s="37"/>
      <c r="AC44" s="37">
        <v>2067</v>
      </c>
      <c r="AF44" s="140">
        <f t="shared" si="6"/>
        <v>1370</v>
      </c>
      <c r="AG44" s="8">
        <f t="shared" si="1"/>
        <v>1370</v>
      </c>
      <c r="AH44" s="37">
        <f t="shared" si="2"/>
        <v>1157</v>
      </c>
      <c r="AI44" s="8">
        <f t="shared" si="3"/>
        <v>213</v>
      </c>
      <c r="AJ44" s="140" t="e">
        <f t="shared" si="4"/>
        <v>#REF!</v>
      </c>
      <c r="AK44" s="24" t="e">
        <f>#REF!</f>
        <v>#REF!</v>
      </c>
      <c r="AL44" s="8" t="e">
        <f t="shared" si="5"/>
        <v>#REF!</v>
      </c>
    </row>
    <row r="45" spans="1:38" s="26" customFormat="1" ht="13.5" customHeight="1" x14ac:dyDescent="0.2">
      <c r="A45" s="26">
        <v>42</v>
      </c>
      <c r="B45" s="1" t="s">
        <v>721</v>
      </c>
      <c r="C45" s="1" t="s">
        <v>57</v>
      </c>
      <c r="D45" s="1" t="s">
        <v>105</v>
      </c>
      <c r="E45" s="1" t="s">
        <v>311</v>
      </c>
      <c r="F45" s="1" t="s">
        <v>88</v>
      </c>
      <c r="G45" s="84">
        <v>1</v>
      </c>
      <c r="H45" s="73">
        <v>1647</v>
      </c>
      <c r="I45" s="37"/>
      <c r="J45" s="1" t="s">
        <v>105</v>
      </c>
      <c r="K45" s="1" t="s">
        <v>311</v>
      </c>
      <c r="L45" s="1" t="s">
        <v>88</v>
      </c>
      <c r="M45" s="84">
        <v>1</v>
      </c>
      <c r="N45" s="73">
        <v>1647</v>
      </c>
      <c r="O45" s="1"/>
      <c r="P45" s="1"/>
      <c r="Q45" s="1"/>
      <c r="R45" s="84">
        <v>1</v>
      </c>
      <c r="S45" s="74">
        <v>1647</v>
      </c>
      <c r="T45" s="78" t="s">
        <v>704</v>
      </c>
      <c r="U45" s="78" t="s">
        <v>22</v>
      </c>
      <c r="V45" s="78" t="s">
        <v>88</v>
      </c>
      <c r="W45" s="129">
        <v>1</v>
      </c>
      <c r="X45" s="144">
        <v>1647</v>
      </c>
      <c r="Y45" s="37">
        <v>2174</v>
      </c>
      <c r="Z45" s="37"/>
      <c r="AA45" s="169">
        <f>2.73*$Y$1</f>
        <v>3105.2658000000001</v>
      </c>
      <c r="AB45" s="37"/>
      <c r="AC45" s="37">
        <v>3726</v>
      </c>
      <c r="AF45" s="140">
        <f t="shared" si="6"/>
        <v>1767</v>
      </c>
      <c r="AG45" s="8">
        <f t="shared" si="1"/>
        <v>1767</v>
      </c>
      <c r="AH45" s="37">
        <f t="shared" si="2"/>
        <v>2174</v>
      </c>
      <c r="AI45" s="175">
        <f t="shared" si="3"/>
        <v>-407</v>
      </c>
      <c r="AJ45" s="140" t="e">
        <f t="shared" si="4"/>
        <v>#REF!</v>
      </c>
      <c r="AK45" s="24" t="e">
        <f>#REF!</f>
        <v>#REF!</v>
      </c>
      <c r="AL45" s="8" t="e">
        <f t="shared" si="5"/>
        <v>#REF!</v>
      </c>
    </row>
    <row r="46" spans="1:38" s="26" customFormat="1" ht="13.5" customHeight="1" x14ac:dyDescent="0.2">
      <c r="A46" s="26">
        <v>43</v>
      </c>
      <c r="B46" s="1" t="s">
        <v>721</v>
      </c>
      <c r="C46" s="1" t="s">
        <v>264</v>
      </c>
      <c r="D46" s="1" t="s">
        <v>105</v>
      </c>
      <c r="E46" s="1" t="s">
        <v>312</v>
      </c>
      <c r="F46" s="1" t="s">
        <v>23</v>
      </c>
      <c r="G46" s="84">
        <v>1</v>
      </c>
      <c r="H46" s="76">
        <v>1382</v>
      </c>
      <c r="I46" s="37"/>
      <c r="J46" s="1" t="s">
        <v>105</v>
      </c>
      <c r="K46" s="1" t="s">
        <v>312</v>
      </c>
      <c r="L46" s="1" t="s">
        <v>23</v>
      </c>
      <c r="M46" s="84">
        <v>1</v>
      </c>
      <c r="N46" s="73">
        <v>1382</v>
      </c>
      <c r="O46" s="1"/>
      <c r="P46" s="1"/>
      <c r="Q46" s="1"/>
      <c r="R46" s="84">
        <v>1</v>
      </c>
      <c r="S46" s="74">
        <v>1382</v>
      </c>
      <c r="T46" s="78" t="s">
        <v>704</v>
      </c>
      <c r="U46" s="78" t="s">
        <v>42</v>
      </c>
      <c r="V46" s="78" t="s">
        <v>66</v>
      </c>
      <c r="W46" s="129">
        <v>1</v>
      </c>
      <c r="X46" s="144">
        <v>1382</v>
      </c>
      <c r="Y46" s="37">
        <v>1399</v>
      </c>
      <c r="Z46" s="37"/>
      <c r="AA46" s="169">
        <f t="shared" ref="AA46:AA54" si="7">1.757*$Y$1</f>
        <v>1998.51722</v>
      </c>
      <c r="AB46" s="37"/>
      <c r="AC46" s="37">
        <v>2499</v>
      </c>
      <c r="AF46" s="140">
        <f t="shared" si="6"/>
        <v>1502</v>
      </c>
      <c r="AG46" s="8">
        <f t="shared" si="1"/>
        <v>1502</v>
      </c>
      <c r="AH46" s="37">
        <f t="shared" si="2"/>
        <v>1399</v>
      </c>
      <c r="AI46" s="8">
        <f t="shared" si="3"/>
        <v>103</v>
      </c>
      <c r="AJ46" s="140" t="e">
        <f t="shared" si="4"/>
        <v>#REF!</v>
      </c>
      <c r="AK46" s="24" t="e">
        <f>#REF!</f>
        <v>#REF!</v>
      </c>
      <c r="AL46" s="8" t="e">
        <f t="shared" si="5"/>
        <v>#REF!</v>
      </c>
    </row>
    <row r="47" spans="1:38" s="26" customFormat="1" ht="13.5" customHeight="1" x14ac:dyDescent="0.2">
      <c r="A47" s="26">
        <v>44</v>
      </c>
      <c r="B47" s="1" t="s">
        <v>721</v>
      </c>
      <c r="C47" s="1" t="s">
        <v>276</v>
      </c>
      <c r="D47" s="1" t="s">
        <v>196</v>
      </c>
      <c r="E47" s="1" t="s">
        <v>42</v>
      </c>
      <c r="F47" s="1" t="s">
        <v>23</v>
      </c>
      <c r="G47" s="84">
        <v>1</v>
      </c>
      <c r="H47" s="76">
        <v>1351</v>
      </c>
      <c r="I47" s="37"/>
      <c r="J47" s="1" t="s">
        <v>196</v>
      </c>
      <c r="K47" s="1" t="s">
        <v>42</v>
      </c>
      <c r="L47" s="1" t="s">
        <v>23</v>
      </c>
      <c r="M47" s="84">
        <v>1</v>
      </c>
      <c r="N47" s="73">
        <v>1351</v>
      </c>
      <c r="O47" s="1"/>
      <c r="P47" s="1"/>
      <c r="Q47" s="1"/>
      <c r="R47" s="84">
        <v>1</v>
      </c>
      <c r="S47" s="74">
        <v>1351</v>
      </c>
      <c r="T47" s="559" t="s">
        <v>704</v>
      </c>
      <c r="U47" s="559" t="s">
        <v>65</v>
      </c>
      <c r="V47" s="559" t="s">
        <v>23</v>
      </c>
      <c r="W47" s="129">
        <v>1</v>
      </c>
      <c r="X47" s="144">
        <v>1351</v>
      </c>
      <c r="Y47" s="37">
        <v>1746</v>
      </c>
      <c r="Z47" s="37"/>
      <c r="AA47" s="169">
        <f>2.194*$Y$1</f>
        <v>2495.5872399999998</v>
      </c>
      <c r="AB47" s="37"/>
      <c r="AC47" s="37">
        <v>3120</v>
      </c>
      <c r="AF47" s="140">
        <f t="shared" si="6"/>
        <v>1471</v>
      </c>
      <c r="AG47" s="8">
        <f t="shared" si="1"/>
        <v>1471</v>
      </c>
      <c r="AH47" s="37">
        <f t="shared" si="2"/>
        <v>1746</v>
      </c>
      <c r="AI47" s="8">
        <f t="shared" si="3"/>
        <v>-275</v>
      </c>
      <c r="AJ47" s="140" t="e">
        <f t="shared" si="4"/>
        <v>#REF!</v>
      </c>
      <c r="AK47" s="24" t="e">
        <f>#REF!</f>
        <v>#REF!</v>
      </c>
      <c r="AL47" s="8" t="e">
        <f t="shared" si="5"/>
        <v>#REF!</v>
      </c>
    </row>
    <row r="48" spans="1:38" s="26" customFormat="1" ht="13.5" customHeight="1" x14ac:dyDescent="0.2">
      <c r="A48" s="26">
        <v>45</v>
      </c>
      <c r="B48" s="1" t="s">
        <v>721</v>
      </c>
      <c r="C48" s="1" t="s">
        <v>276</v>
      </c>
      <c r="D48" s="1" t="s">
        <v>105</v>
      </c>
      <c r="E48" s="1" t="s">
        <v>314</v>
      </c>
      <c r="F48" s="1" t="s">
        <v>66</v>
      </c>
      <c r="G48" s="84">
        <v>1</v>
      </c>
      <c r="H48" s="73">
        <v>1250</v>
      </c>
      <c r="I48" s="37"/>
      <c r="J48" s="1" t="s">
        <v>105</v>
      </c>
      <c r="K48" s="1" t="s">
        <v>314</v>
      </c>
      <c r="L48" s="1" t="s">
        <v>66</v>
      </c>
      <c r="M48" s="84">
        <v>1</v>
      </c>
      <c r="N48" s="73">
        <v>1250</v>
      </c>
      <c r="O48" s="1"/>
      <c r="P48" s="1"/>
      <c r="Q48" s="1"/>
      <c r="R48" s="84">
        <v>1</v>
      </c>
      <c r="S48" s="74">
        <v>1250</v>
      </c>
      <c r="T48" s="559" t="s">
        <v>704</v>
      </c>
      <c r="U48" s="559" t="s">
        <v>65</v>
      </c>
      <c r="V48" s="559" t="s">
        <v>23</v>
      </c>
      <c r="W48" s="129">
        <v>1</v>
      </c>
      <c r="X48" s="144">
        <v>1250</v>
      </c>
      <c r="Y48" s="37">
        <v>1746</v>
      </c>
      <c r="Z48" s="37"/>
      <c r="AA48" s="169">
        <f>2.194*$Y$1</f>
        <v>2495.5872399999998</v>
      </c>
      <c r="AB48" s="37"/>
      <c r="AC48" s="37">
        <v>3120</v>
      </c>
      <c r="AF48" s="140">
        <f t="shared" si="6"/>
        <v>1370</v>
      </c>
      <c r="AG48" s="8">
        <f t="shared" si="1"/>
        <v>1370</v>
      </c>
      <c r="AH48" s="37">
        <f t="shared" si="2"/>
        <v>1746</v>
      </c>
      <c r="AI48" s="175">
        <f t="shared" si="3"/>
        <v>-376</v>
      </c>
      <c r="AJ48" s="140" t="e">
        <f t="shared" si="4"/>
        <v>#REF!</v>
      </c>
      <c r="AK48" s="24" t="e">
        <f>#REF!</f>
        <v>#REF!</v>
      </c>
      <c r="AL48" s="8" t="e">
        <f t="shared" si="5"/>
        <v>#REF!</v>
      </c>
    </row>
    <row r="49" spans="1:38" s="26" customFormat="1" ht="13.5" customHeight="1" x14ac:dyDescent="0.2">
      <c r="A49" s="26">
        <v>46</v>
      </c>
      <c r="B49" s="1" t="s">
        <v>721</v>
      </c>
      <c r="C49" s="1" t="s">
        <v>277</v>
      </c>
      <c r="D49" s="1" t="s">
        <v>105</v>
      </c>
      <c r="E49" s="1" t="s">
        <v>314</v>
      </c>
      <c r="F49" s="1" t="s">
        <v>66</v>
      </c>
      <c r="G49" s="84">
        <v>3</v>
      </c>
      <c r="H49" s="73">
        <v>1250</v>
      </c>
      <c r="I49" s="37"/>
      <c r="J49" s="1" t="s">
        <v>105</v>
      </c>
      <c r="K49" s="1" t="s">
        <v>314</v>
      </c>
      <c r="L49" s="1" t="s">
        <v>66</v>
      </c>
      <c r="M49" s="84">
        <v>4</v>
      </c>
      <c r="N49" s="73">
        <v>1250</v>
      </c>
      <c r="O49" s="1"/>
      <c r="P49" s="1"/>
      <c r="Q49" s="1"/>
      <c r="R49" s="84">
        <v>4</v>
      </c>
      <c r="S49" s="74">
        <v>1250</v>
      </c>
      <c r="T49" s="78" t="s">
        <v>704</v>
      </c>
      <c r="U49" s="78" t="s">
        <v>42</v>
      </c>
      <c r="V49" s="78" t="s">
        <v>66</v>
      </c>
      <c r="W49" s="129">
        <v>4</v>
      </c>
      <c r="X49" s="144">
        <v>1250</v>
      </c>
      <c r="Y49" s="37">
        <v>1399</v>
      </c>
      <c r="Z49" s="37"/>
      <c r="AA49" s="169">
        <f t="shared" si="7"/>
        <v>1998.51722</v>
      </c>
      <c r="AB49" s="37"/>
      <c r="AC49" s="37">
        <v>2499</v>
      </c>
      <c r="AF49" s="140">
        <f t="shared" si="6"/>
        <v>5480</v>
      </c>
      <c r="AG49" s="8">
        <f t="shared" si="1"/>
        <v>1370</v>
      </c>
      <c r="AH49" s="37">
        <f t="shared" si="2"/>
        <v>1399</v>
      </c>
      <c r="AI49" s="175">
        <f t="shared" si="3"/>
        <v>-29</v>
      </c>
      <c r="AJ49" s="140" t="e">
        <f t="shared" si="4"/>
        <v>#REF!</v>
      </c>
      <c r="AK49" s="24" t="e">
        <f>#REF!</f>
        <v>#REF!</v>
      </c>
      <c r="AL49" s="8" t="e">
        <f t="shared" si="5"/>
        <v>#REF!</v>
      </c>
    </row>
    <row r="50" spans="1:38" s="26" customFormat="1" ht="13.5" customHeight="1" x14ac:dyDescent="0.2">
      <c r="A50" s="26">
        <v>47</v>
      </c>
      <c r="B50" s="1" t="s">
        <v>721</v>
      </c>
      <c r="C50" s="1" t="s">
        <v>278</v>
      </c>
      <c r="D50" s="1" t="s">
        <v>105</v>
      </c>
      <c r="E50" s="1" t="s">
        <v>315</v>
      </c>
      <c r="F50" s="1" t="s">
        <v>70</v>
      </c>
      <c r="G50" s="84">
        <v>1</v>
      </c>
      <c r="H50" s="76">
        <v>1190</v>
      </c>
      <c r="I50" s="37"/>
      <c r="J50" s="1" t="s">
        <v>105</v>
      </c>
      <c r="K50" s="1" t="s">
        <v>68</v>
      </c>
      <c r="L50" s="1" t="s">
        <v>66</v>
      </c>
      <c r="M50" s="84">
        <v>1</v>
      </c>
      <c r="N50" s="73">
        <v>1250</v>
      </c>
      <c r="O50" s="1"/>
      <c r="P50" s="1"/>
      <c r="Q50" s="1"/>
      <c r="R50" s="84">
        <v>1</v>
      </c>
      <c r="S50" s="74">
        <v>1250</v>
      </c>
      <c r="T50" s="78" t="s">
        <v>704</v>
      </c>
      <c r="U50" s="78" t="s">
        <v>42</v>
      </c>
      <c r="V50" s="78" t="s">
        <v>66</v>
      </c>
      <c r="W50" s="129">
        <v>1</v>
      </c>
      <c r="X50" s="144">
        <v>1250</v>
      </c>
      <c r="Y50" s="37">
        <v>1399</v>
      </c>
      <c r="Z50" s="37"/>
      <c r="AA50" s="169">
        <f t="shared" si="7"/>
        <v>1998.51722</v>
      </c>
      <c r="AB50" s="37"/>
      <c r="AC50" s="37">
        <v>2499</v>
      </c>
      <c r="AF50" s="140">
        <f t="shared" si="6"/>
        <v>1370</v>
      </c>
      <c r="AG50" s="8">
        <f t="shared" si="1"/>
        <v>1370</v>
      </c>
      <c r="AH50" s="37">
        <f t="shared" si="2"/>
        <v>1399</v>
      </c>
      <c r="AI50" s="175">
        <f t="shared" si="3"/>
        <v>-29</v>
      </c>
      <c r="AJ50" s="140" t="e">
        <f t="shared" si="4"/>
        <v>#REF!</v>
      </c>
      <c r="AK50" s="24" t="e">
        <f>#REF!</f>
        <v>#REF!</v>
      </c>
      <c r="AL50" s="8" t="e">
        <f t="shared" si="5"/>
        <v>#REF!</v>
      </c>
    </row>
    <row r="51" spans="1:38" s="26" customFormat="1" ht="13.5" customHeight="1" x14ac:dyDescent="0.2">
      <c r="A51" s="26">
        <v>48</v>
      </c>
      <c r="B51" s="1" t="s">
        <v>721</v>
      </c>
      <c r="C51" s="1" t="s">
        <v>279</v>
      </c>
      <c r="D51" s="1" t="s">
        <v>105</v>
      </c>
      <c r="E51" s="1" t="s">
        <v>315</v>
      </c>
      <c r="F51" s="1" t="s">
        <v>70</v>
      </c>
      <c r="G51" s="84">
        <v>1</v>
      </c>
      <c r="H51" s="76">
        <v>1190</v>
      </c>
      <c r="I51" s="37"/>
      <c r="J51" s="1" t="s">
        <v>105</v>
      </c>
      <c r="K51" s="1" t="s">
        <v>68</v>
      </c>
      <c r="L51" s="1" t="s">
        <v>66</v>
      </c>
      <c r="M51" s="84">
        <v>1</v>
      </c>
      <c r="N51" s="73">
        <v>1250</v>
      </c>
      <c r="O51" s="1"/>
      <c r="P51" s="1"/>
      <c r="Q51" s="1"/>
      <c r="R51" s="84">
        <v>1</v>
      </c>
      <c r="S51" s="74">
        <v>1250</v>
      </c>
      <c r="T51" s="78" t="s">
        <v>704</v>
      </c>
      <c r="U51" s="78" t="s">
        <v>42</v>
      </c>
      <c r="V51" s="78" t="s">
        <v>66</v>
      </c>
      <c r="W51" s="129">
        <v>1</v>
      </c>
      <c r="X51" s="144">
        <v>1250</v>
      </c>
      <c r="Y51" s="37">
        <v>1399</v>
      </c>
      <c r="Z51" s="37"/>
      <c r="AA51" s="169">
        <f t="shared" si="7"/>
        <v>1998.51722</v>
      </c>
      <c r="AB51" s="37"/>
      <c r="AC51" s="37">
        <v>2499</v>
      </c>
      <c r="AF51" s="140">
        <f t="shared" si="6"/>
        <v>1370</v>
      </c>
      <c r="AG51" s="8">
        <f t="shared" si="1"/>
        <v>1370</v>
      </c>
      <c r="AH51" s="37">
        <f t="shared" si="2"/>
        <v>1399</v>
      </c>
      <c r="AI51" s="175">
        <f t="shared" si="3"/>
        <v>-29</v>
      </c>
      <c r="AJ51" s="140" t="e">
        <f t="shared" si="4"/>
        <v>#REF!</v>
      </c>
      <c r="AK51" s="24" t="e">
        <f>#REF!</f>
        <v>#REF!</v>
      </c>
      <c r="AL51" s="8" t="e">
        <f t="shared" si="5"/>
        <v>#REF!</v>
      </c>
    </row>
    <row r="52" spans="1:38" s="26" customFormat="1" ht="13.5" customHeight="1" x14ac:dyDescent="0.2">
      <c r="A52" s="26">
        <v>49</v>
      </c>
      <c r="B52" s="1" t="s">
        <v>721</v>
      </c>
      <c r="C52" s="1" t="s">
        <v>280</v>
      </c>
      <c r="D52" s="1" t="s">
        <v>105</v>
      </c>
      <c r="E52" s="1" t="s">
        <v>315</v>
      </c>
      <c r="F52" s="1" t="s">
        <v>70</v>
      </c>
      <c r="G52" s="84">
        <v>2</v>
      </c>
      <c r="H52" s="76">
        <v>1190</v>
      </c>
      <c r="I52" s="37"/>
      <c r="J52" s="1" t="s">
        <v>105</v>
      </c>
      <c r="K52" s="1" t="s">
        <v>68</v>
      </c>
      <c r="L52" s="1" t="s">
        <v>66</v>
      </c>
      <c r="M52" s="84">
        <v>2</v>
      </c>
      <c r="N52" s="73">
        <v>1250</v>
      </c>
      <c r="O52" s="1"/>
      <c r="P52" s="1"/>
      <c r="Q52" s="1"/>
      <c r="R52" s="84">
        <v>2</v>
      </c>
      <c r="S52" s="74">
        <v>1250</v>
      </c>
      <c r="T52" s="78" t="s">
        <v>704</v>
      </c>
      <c r="U52" s="78" t="s">
        <v>42</v>
      </c>
      <c r="V52" s="78" t="s">
        <v>66</v>
      </c>
      <c r="W52" s="129">
        <v>2</v>
      </c>
      <c r="X52" s="144">
        <v>1250</v>
      </c>
      <c r="Y52" s="37">
        <v>1399</v>
      </c>
      <c r="Z52" s="37"/>
      <c r="AA52" s="169">
        <f t="shared" si="7"/>
        <v>1998.51722</v>
      </c>
      <c r="AB52" s="37"/>
      <c r="AC52" s="37">
        <v>2499</v>
      </c>
      <c r="AF52" s="140">
        <f t="shared" si="6"/>
        <v>2740</v>
      </c>
      <c r="AG52" s="8">
        <f t="shared" si="1"/>
        <v>1370</v>
      </c>
      <c r="AH52" s="37">
        <f t="shared" si="2"/>
        <v>1399</v>
      </c>
      <c r="AI52" s="175">
        <f t="shared" si="3"/>
        <v>-29</v>
      </c>
      <c r="AJ52" s="140" t="e">
        <f t="shared" si="4"/>
        <v>#REF!</v>
      </c>
      <c r="AK52" s="24" t="e">
        <f>#REF!</f>
        <v>#REF!</v>
      </c>
      <c r="AL52" s="8" t="e">
        <f t="shared" si="5"/>
        <v>#REF!</v>
      </c>
    </row>
    <row r="53" spans="1:38" s="26" customFormat="1" ht="13.5" customHeight="1" x14ac:dyDescent="0.2">
      <c r="A53" s="26">
        <v>50</v>
      </c>
      <c r="B53" s="1" t="s">
        <v>721</v>
      </c>
      <c r="C53" s="1" t="s">
        <v>281</v>
      </c>
      <c r="D53" s="1" t="s">
        <v>105</v>
      </c>
      <c r="E53" s="1" t="s">
        <v>315</v>
      </c>
      <c r="F53" s="1" t="s">
        <v>70</v>
      </c>
      <c r="G53" s="84">
        <v>1</v>
      </c>
      <c r="H53" s="76">
        <v>1190</v>
      </c>
      <c r="I53" s="37"/>
      <c r="J53" s="1" t="s">
        <v>105</v>
      </c>
      <c r="K53" s="1" t="s">
        <v>68</v>
      </c>
      <c r="L53" s="1" t="s">
        <v>66</v>
      </c>
      <c r="M53" s="84">
        <v>1</v>
      </c>
      <c r="N53" s="73">
        <v>1250</v>
      </c>
      <c r="O53" s="1"/>
      <c r="P53" s="1"/>
      <c r="Q53" s="1"/>
      <c r="R53" s="84">
        <v>1</v>
      </c>
      <c r="S53" s="74">
        <v>1250</v>
      </c>
      <c r="T53" s="78" t="s">
        <v>704</v>
      </c>
      <c r="U53" s="78" t="s">
        <v>42</v>
      </c>
      <c r="V53" s="78" t="s">
        <v>66</v>
      </c>
      <c r="W53" s="129">
        <v>1</v>
      </c>
      <c r="X53" s="144">
        <v>1250</v>
      </c>
      <c r="Y53" s="37">
        <v>1399</v>
      </c>
      <c r="Z53" s="37"/>
      <c r="AA53" s="169">
        <f t="shared" si="7"/>
        <v>1998.51722</v>
      </c>
      <c r="AB53" s="37"/>
      <c r="AC53" s="37">
        <v>2499</v>
      </c>
      <c r="AF53" s="140">
        <f t="shared" si="6"/>
        <v>1370</v>
      </c>
      <c r="AG53" s="8">
        <f t="shared" si="1"/>
        <v>1370</v>
      </c>
      <c r="AH53" s="37">
        <f t="shared" si="2"/>
        <v>1399</v>
      </c>
      <c r="AI53" s="175">
        <f t="shared" si="3"/>
        <v>-29</v>
      </c>
      <c r="AJ53" s="140" t="e">
        <f t="shared" si="4"/>
        <v>#REF!</v>
      </c>
      <c r="AK53" s="24" t="e">
        <f>#REF!</f>
        <v>#REF!</v>
      </c>
      <c r="AL53" s="8" t="e">
        <f t="shared" si="5"/>
        <v>#REF!</v>
      </c>
    </row>
    <row r="54" spans="1:38" s="26" customFormat="1" ht="13.5" customHeight="1" x14ac:dyDescent="0.2">
      <c r="A54" s="26">
        <v>51</v>
      </c>
      <c r="B54" s="1" t="s">
        <v>721</v>
      </c>
      <c r="C54" s="1" t="s">
        <v>652</v>
      </c>
      <c r="D54" s="1" t="s">
        <v>105</v>
      </c>
      <c r="E54" s="1" t="s">
        <v>315</v>
      </c>
      <c r="F54" s="1" t="s">
        <v>70</v>
      </c>
      <c r="G54" s="84">
        <v>2</v>
      </c>
      <c r="H54" s="76">
        <v>1190</v>
      </c>
      <c r="I54" s="37"/>
      <c r="J54" s="1" t="s">
        <v>105</v>
      </c>
      <c r="K54" s="1" t="s">
        <v>68</v>
      </c>
      <c r="L54" s="1" t="s">
        <v>66</v>
      </c>
      <c r="M54" s="84">
        <v>1</v>
      </c>
      <c r="N54" s="73">
        <v>1250</v>
      </c>
      <c r="O54" s="1"/>
      <c r="P54" s="1"/>
      <c r="Q54" s="1"/>
      <c r="R54" s="84">
        <v>1</v>
      </c>
      <c r="S54" s="74">
        <v>1250</v>
      </c>
      <c r="T54" s="78" t="s">
        <v>704</v>
      </c>
      <c r="U54" s="78" t="s">
        <v>42</v>
      </c>
      <c r="V54" s="78" t="s">
        <v>66</v>
      </c>
      <c r="W54" s="129">
        <v>1</v>
      </c>
      <c r="X54" s="144">
        <v>1250</v>
      </c>
      <c r="Y54" s="37">
        <v>1399</v>
      </c>
      <c r="Z54" s="37"/>
      <c r="AA54" s="169">
        <f t="shared" si="7"/>
        <v>1998.51722</v>
      </c>
      <c r="AB54" s="37"/>
      <c r="AC54" s="37">
        <v>2499</v>
      </c>
      <c r="AF54" s="140">
        <f t="shared" si="6"/>
        <v>1370</v>
      </c>
      <c r="AG54" s="8">
        <f t="shared" si="1"/>
        <v>1370</v>
      </c>
      <c r="AH54" s="37">
        <f t="shared" si="2"/>
        <v>1399</v>
      </c>
      <c r="AI54" s="175">
        <f t="shared" si="3"/>
        <v>-29</v>
      </c>
      <c r="AJ54" s="140" t="e">
        <f t="shared" si="4"/>
        <v>#REF!</v>
      </c>
      <c r="AK54" s="24" t="e">
        <f>#REF!</f>
        <v>#REF!</v>
      </c>
      <c r="AL54" s="8" t="e">
        <f t="shared" si="5"/>
        <v>#REF!</v>
      </c>
    </row>
    <row r="55" spans="1:38" s="26" customFormat="1" ht="13.5" customHeight="1" x14ac:dyDescent="0.2">
      <c r="A55" s="26">
        <v>52</v>
      </c>
      <c r="B55" s="18" t="s">
        <v>723</v>
      </c>
      <c r="C55" s="18" t="s">
        <v>57</v>
      </c>
      <c r="D55" s="1" t="s">
        <v>196</v>
      </c>
      <c r="E55" s="1" t="s">
        <v>22</v>
      </c>
      <c r="F55" s="1" t="s">
        <v>5</v>
      </c>
      <c r="G55" s="27">
        <v>1</v>
      </c>
      <c r="H55" s="52">
        <v>1647</v>
      </c>
      <c r="I55" s="37"/>
      <c r="J55" s="1" t="s">
        <v>196</v>
      </c>
      <c r="K55" s="1" t="s">
        <v>22</v>
      </c>
      <c r="L55" s="1" t="s">
        <v>5</v>
      </c>
      <c r="M55" s="33">
        <v>1</v>
      </c>
      <c r="N55" s="51">
        <v>1647</v>
      </c>
      <c r="O55" s="1"/>
      <c r="P55" s="1"/>
      <c r="Q55" s="1"/>
      <c r="R55" s="33">
        <v>1</v>
      </c>
      <c r="S55" s="63">
        <v>1647</v>
      </c>
      <c r="T55" s="78" t="s">
        <v>10</v>
      </c>
      <c r="U55" s="78" t="s">
        <v>690</v>
      </c>
      <c r="V55" s="78" t="s">
        <v>88</v>
      </c>
      <c r="W55" s="130">
        <v>1</v>
      </c>
      <c r="X55" s="146">
        <v>1647</v>
      </c>
      <c r="Y55" s="37">
        <v>2174</v>
      </c>
      <c r="Z55" s="37"/>
      <c r="AA55" s="169">
        <f>2.73*$Y$1</f>
        <v>3105.2658000000001</v>
      </c>
      <c r="AB55" s="37"/>
      <c r="AC55" s="37">
        <v>3726</v>
      </c>
      <c r="AF55" s="140">
        <f t="shared" si="6"/>
        <v>1767</v>
      </c>
      <c r="AG55" s="8">
        <f t="shared" si="1"/>
        <v>1767</v>
      </c>
      <c r="AH55" s="37">
        <f t="shared" si="2"/>
        <v>2174</v>
      </c>
      <c r="AI55" s="175">
        <f t="shared" si="3"/>
        <v>-407</v>
      </c>
      <c r="AJ55" s="140" t="e">
        <f t="shared" si="4"/>
        <v>#REF!</v>
      </c>
      <c r="AK55" s="24" t="e">
        <f>#REF!</f>
        <v>#REF!</v>
      </c>
      <c r="AL55" s="8" t="e">
        <f t="shared" si="5"/>
        <v>#REF!</v>
      </c>
    </row>
    <row r="56" spans="1:38" s="26" customFormat="1" ht="13.5" customHeight="1" x14ac:dyDescent="0.2">
      <c r="A56" s="26">
        <v>53</v>
      </c>
      <c r="B56" s="18" t="s">
        <v>723</v>
      </c>
      <c r="C56" s="21" t="s">
        <v>83</v>
      </c>
      <c r="D56" s="1" t="s">
        <v>10</v>
      </c>
      <c r="E56" s="1" t="s">
        <v>26</v>
      </c>
      <c r="F56" s="1" t="s">
        <v>28</v>
      </c>
      <c r="G56" s="27">
        <v>1</v>
      </c>
      <c r="H56" s="53">
        <v>1050</v>
      </c>
      <c r="I56" s="37"/>
      <c r="J56" s="1" t="s">
        <v>10</v>
      </c>
      <c r="K56" s="1" t="s">
        <v>26</v>
      </c>
      <c r="L56" s="1" t="s">
        <v>28</v>
      </c>
      <c r="M56" s="33">
        <v>1</v>
      </c>
      <c r="N56" s="47">
        <v>1050</v>
      </c>
      <c r="O56" s="1"/>
      <c r="P56" s="1"/>
      <c r="Q56" s="1"/>
      <c r="R56" s="33">
        <v>1</v>
      </c>
      <c r="S56" s="64">
        <v>1050</v>
      </c>
      <c r="T56" s="78" t="s">
        <v>10</v>
      </c>
      <c r="U56" s="78" t="s">
        <v>24</v>
      </c>
      <c r="V56" s="78" t="s">
        <v>25</v>
      </c>
      <c r="W56" s="130">
        <v>1</v>
      </c>
      <c r="X56" s="145">
        <v>1050</v>
      </c>
      <c r="Y56" s="37">
        <v>905</v>
      </c>
      <c r="Z56" s="37"/>
      <c r="AA56" s="169">
        <f>1.137*$Y$1</f>
        <v>1293.2920200000001</v>
      </c>
      <c r="AB56" s="37"/>
      <c r="AC56" s="37">
        <v>1682</v>
      </c>
      <c r="AF56" s="140">
        <f t="shared" si="6"/>
        <v>1170</v>
      </c>
      <c r="AG56" s="8">
        <f t="shared" si="1"/>
        <v>1170</v>
      </c>
      <c r="AH56" s="37">
        <f t="shared" si="2"/>
        <v>905</v>
      </c>
      <c r="AI56" s="8">
        <f t="shared" si="3"/>
        <v>265</v>
      </c>
      <c r="AJ56" s="140" t="e">
        <f t="shared" si="4"/>
        <v>#REF!</v>
      </c>
      <c r="AK56" s="24" t="e">
        <f>#REF!</f>
        <v>#REF!</v>
      </c>
      <c r="AL56" s="8" t="e">
        <f t="shared" si="5"/>
        <v>#REF!</v>
      </c>
    </row>
    <row r="57" spans="1:38" s="26" customFormat="1" ht="13.5" customHeight="1" x14ac:dyDescent="0.2">
      <c r="A57" s="26">
        <v>54</v>
      </c>
      <c r="B57" s="18" t="s">
        <v>723</v>
      </c>
      <c r="C57" s="18" t="s">
        <v>112</v>
      </c>
      <c r="D57" s="1" t="s">
        <v>10</v>
      </c>
      <c r="E57" s="1" t="s">
        <v>40</v>
      </c>
      <c r="F57" s="1" t="s">
        <v>45</v>
      </c>
      <c r="G57" s="27">
        <v>0.4</v>
      </c>
      <c r="H57" s="53">
        <v>850</v>
      </c>
      <c r="I57" s="37"/>
      <c r="J57" s="1" t="s">
        <v>10</v>
      </c>
      <c r="K57" s="1" t="s">
        <v>40</v>
      </c>
      <c r="L57" s="1" t="s">
        <v>45</v>
      </c>
      <c r="M57" s="33">
        <v>0.4</v>
      </c>
      <c r="N57" s="47">
        <v>850</v>
      </c>
      <c r="O57" s="1"/>
      <c r="P57" s="1"/>
      <c r="Q57" s="1"/>
      <c r="R57" s="33">
        <v>0.4</v>
      </c>
      <c r="S57" s="64">
        <v>850</v>
      </c>
      <c r="T57" s="78" t="s">
        <v>10</v>
      </c>
      <c r="U57" s="78" t="s">
        <v>6</v>
      </c>
      <c r="V57" s="78" t="s">
        <v>27</v>
      </c>
      <c r="W57" s="130">
        <v>0.4</v>
      </c>
      <c r="X57" s="145">
        <v>850</v>
      </c>
      <c r="Y57" s="37">
        <v>709</v>
      </c>
      <c r="Z57" s="37"/>
      <c r="AA57" s="169">
        <f>0.89*$Y$1</f>
        <v>1012.3394000000001</v>
      </c>
      <c r="AB57" s="37"/>
      <c r="AC57" s="37">
        <v>1315</v>
      </c>
      <c r="AD57" s="25"/>
      <c r="AF57" s="140">
        <f t="shared" si="6"/>
        <v>388</v>
      </c>
      <c r="AG57" s="8">
        <f t="shared" si="1"/>
        <v>970</v>
      </c>
      <c r="AH57" s="37">
        <f t="shared" si="2"/>
        <v>709</v>
      </c>
      <c r="AI57" s="8">
        <f t="shared" si="3"/>
        <v>261</v>
      </c>
      <c r="AJ57" s="140" t="e">
        <f t="shared" si="4"/>
        <v>#REF!</v>
      </c>
      <c r="AK57" s="24" t="e">
        <f>#REF!</f>
        <v>#REF!</v>
      </c>
      <c r="AL57" s="8" t="e">
        <f t="shared" si="5"/>
        <v>#REF!</v>
      </c>
    </row>
    <row r="58" spans="1:38" s="26" customFormat="1" ht="13.5" customHeight="1" x14ac:dyDescent="0.2">
      <c r="A58" s="26">
        <v>55</v>
      </c>
      <c r="B58" s="18" t="s">
        <v>723</v>
      </c>
      <c r="C58" s="18" t="s">
        <v>33</v>
      </c>
      <c r="D58" s="1" t="s">
        <v>41</v>
      </c>
      <c r="E58" s="1" t="s">
        <v>42</v>
      </c>
      <c r="F58" s="1" t="s">
        <v>25</v>
      </c>
      <c r="G58" s="27">
        <v>3.6</v>
      </c>
      <c r="H58" s="53">
        <v>866</v>
      </c>
      <c r="I58" s="37"/>
      <c r="J58" s="1" t="s">
        <v>41</v>
      </c>
      <c r="K58" s="1" t="s">
        <v>42</v>
      </c>
      <c r="L58" s="1" t="s">
        <v>25</v>
      </c>
      <c r="M58" s="33">
        <v>2</v>
      </c>
      <c r="N58" s="47">
        <v>866</v>
      </c>
      <c r="O58" s="1"/>
      <c r="P58" s="1"/>
      <c r="Q58" s="1"/>
      <c r="R58" s="33">
        <v>2</v>
      </c>
      <c r="S58" s="64">
        <v>866</v>
      </c>
      <c r="T58" s="78" t="s">
        <v>676</v>
      </c>
      <c r="U58" s="78" t="s">
        <v>42</v>
      </c>
      <c r="V58" s="78" t="s">
        <v>45</v>
      </c>
      <c r="W58" s="130">
        <v>2</v>
      </c>
      <c r="X58" s="145">
        <v>866</v>
      </c>
      <c r="Y58" s="37">
        <v>758</v>
      </c>
      <c r="Z58" s="37"/>
      <c r="AA58" s="169">
        <f>0.95*$Y$1</f>
        <v>1080.587</v>
      </c>
      <c r="AB58" s="37"/>
      <c r="AC58" s="37">
        <v>1406</v>
      </c>
      <c r="AF58" s="140">
        <f t="shared" si="6"/>
        <v>1972</v>
      </c>
      <c r="AG58" s="8">
        <f t="shared" si="1"/>
        <v>986</v>
      </c>
      <c r="AH58" s="37">
        <f t="shared" si="2"/>
        <v>758</v>
      </c>
      <c r="AI58" s="8">
        <f t="shared" si="3"/>
        <v>228</v>
      </c>
      <c r="AJ58" s="140" t="e">
        <f t="shared" si="4"/>
        <v>#REF!</v>
      </c>
      <c r="AK58" s="24" t="e">
        <f>#REF!</f>
        <v>#REF!</v>
      </c>
      <c r="AL58" s="8" t="e">
        <f t="shared" si="5"/>
        <v>#REF!</v>
      </c>
    </row>
    <row r="59" spans="1:38" s="26" customFormat="1" ht="13.5" customHeight="1" x14ac:dyDescent="0.2">
      <c r="A59" s="26">
        <v>56</v>
      </c>
      <c r="B59" s="18" t="s">
        <v>723</v>
      </c>
      <c r="C59" s="18" t="s">
        <v>8</v>
      </c>
      <c r="D59" s="1" t="s">
        <v>5</v>
      </c>
      <c r="E59" s="1" t="s">
        <v>6</v>
      </c>
      <c r="F59" s="1" t="s">
        <v>7</v>
      </c>
      <c r="G59" s="27">
        <v>4.5</v>
      </c>
      <c r="H59" s="53">
        <v>500</v>
      </c>
      <c r="I59" s="37"/>
      <c r="J59" s="1" t="s">
        <v>5</v>
      </c>
      <c r="K59" s="1" t="s">
        <v>6</v>
      </c>
      <c r="L59" s="1" t="s">
        <v>7</v>
      </c>
      <c r="M59" s="33">
        <v>3.5</v>
      </c>
      <c r="N59" s="47">
        <v>500</v>
      </c>
      <c r="O59" s="1"/>
      <c r="P59" s="1"/>
      <c r="Q59" s="1"/>
      <c r="R59" s="33">
        <v>3.5</v>
      </c>
      <c r="S59" s="64">
        <v>500</v>
      </c>
      <c r="T59" s="78" t="s">
        <v>303</v>
      </c>
      <c r="U59" s="78" t="s">
        <v>6</v>
      </c>
      <c r="V59" s="78" t="s">
        <v>7</v>
      </c>
      <c r="W59" s="130">
        <v>3.5</v>
      </c>
      <c r="X59" s="145">
        <v>500</v>
      </c>
      <c r="Y59" s="37">
        <v>620</v>
      </c>
      <c r="Z59" s="37"/>
      <c r="AA59" s="169">
        <f>0.581*$Y$1</f>
        <v>660.86425999999994</v>
      </c>
      <c r="AB59" s="37"/>
      <c r="AC59" s="37">
        <v>859</v>
      </c>
      <c r="AD59" s="36"/>
      <c r="AF59" s="140">
        <f t="shared" si="6"/>
        <v>2170</v>
      </c>
      <c r="AG59" s="8">
        <f t="shared" si="1"/>
        <v>620</v>
      </c>
      <c r="AH59" s="37">
        <f t="shared" si="2"/>
        <v>620</v>
      </c>
      <c r="AI59" s="8">
        <f t="shared" si="3"/>
        <v>0</v>
      </c>
      <c r="AJ59" s="140" t="e">
        <f t="shared" si="4"/>
        <v>#REF!</v>
      </c>
      <c r="AK59" s="24" t="e">
        <f>#REF!</f>
        <v>#REF!</v>
      </c>
      <c r="AL59" s="8" t="e">
        <f t="shared" si="5"/>
        <v>#REF!</v>
      </c>
    </row>
    <row r="60" spans="1:38" s="26" customFormat="1" ht="13.5" customHeight="1" x14ac:dyDescent="0.2">
      <c r="A60" s="26">
        <v>57</v>
      </c>
      <c r="B60" s="18" t="s">
        <v>723</v>
      </c>
      <c r="C60" s="18" t="s">
        <v>33</v>
      </c>
      <c r="D60" s="1"/>
      <c r="E60" s="1"/>
      <c r="F60" s="1"/>
      <c r="G60" s="27"/>
      <c r="H60" s="53"/>
      <c r="I60" s="37"/>
      <c r="J60" s="1" t="s">
        <v>41</v>
      </c>
      <c r="K60" s="1" t="s">
        <v>42</v>
      </c>
      <c r="L60" s="1" t="s">
        <v>25</v>
      </c>
      <c r="M60" s="33">
        <v>1.6</v>
      </c>
      <c r="N60" s="47">
        <v>866</v>
      </c>
      <c r="O60" s="1"/>
      <c r="P60" s="1"/>
      <c r="Q60" s="1"/>
      <c r="R60" s="33">
        <v>1.6</v>
      </c>
      <c r="S60" s="64">
        <v>866</v>
      </c>
      <c r="T60" s="78" t="s">
        <v>676</v>
      </c>
      <c r="U60" s="78" t="s">
        <v>24</v>
      </c>
      <c r="V60" s="78" t="s">
        <v>27</v>
      </c>
      <c r="W60" s="130">
        <v>1.6</v>
      </c>
      <c r="X60" s="145">
        <v>866</v>
      </c>
      <c r="Y60" s="37">
        <v>709</v>
      </c>
      <c r="Z60" s="37"/>
      <c r="AA60" s="169">
        <f>0.89*$Y$1</f>
        <v>1012.3394000000001</v>
      </c>
      <c r="AB60" s="37"/>
      <c r="AC60" s="37">
        <v>1315</v>
      </c>
      <c r="AD60" s="26" t="s">
        <v>677</v>
      </c>
      <c r="AF60" s="140">
        <f t="shared" si="6"/>
        <v>1577.6000000000001</v>
      </c>
      <c r="AG60" s="8">
        <f t="shared" si="1"/>
        <v>986</v>
      </c>
      <c r="AH60" s="37">
        <f t="shared" si="2"/>
        <v>709</v>
      </c>
      <c r="AI60" s="8">
        <f t="shared" si="3"/>
        <v>277</v>
      </c>
      <c r="AJ60" s="140" t="e">
        <f t="shared" si="4"/>
        <v>#REF!</v>
      </c>
      <c r="AK60" s="24" t="e">
        <f>#REF!</f>
        <v>#REF!</v>
      </c>
      <c r="AL60" s="8" t="e">
        <f t="shared" si="5"/>
        <v>#REF!</v>
      </c>
    </row>
    <row r="61" spans="1:38" s="26" customFormat="1" ht="13.5" customHeight="1" x14ac:dyDescent="0.2">
      <c r="A61" s="26">
        <v>58</v>
      </c>
      <c r="B61" s="1" t="s">
        <v>249</v>
      </c>
      <c r="C61" s="1" t="s">
        <v>298</v>
      </c>
      <c r="D61" s="1" t="s">
        <v>321</v>
      </c>
      <c r="E61" s="1" t="s">
        <v>310</v>
      </c>
      <c r="F61" s="1" t="s">
        <v>88</v>
      </c>
      <c r="G61" s="72">
        <v>1</v>
      </c>
      <c r="H61" s="73">
        <v>1401</v>
      </c>
      <c r="I61" s="37"/>
      <c r="J61" s="1" t="s">
        <v>321</v>
      </c>
      <c r="K61" s="1" t="s">
        <v>310</v>
      </c>
      <c r="L61" s="1" t="s">
        <v>88</v>
      </c>
      <c r="M61" s="72">
        <v>1</v>
      </c>
      <c r="N61" s="73">
        <v>1401</v>
      </c>
      <c r="O61" s="1"/>
      <c r="P61" s="1"/>
      <c r="Q61" s="1"/>
      <c r="R61" s="72">
        <v>1</v>
      </c>
      <c r="S61" s="74">
        <v>1401</v>
      </c>
      <c r="T61" s="75" t="s">
        <v>317</v>
      </c>
      <c r="U61" s="75" t="s">
        <v>42</v>
      </c>
      <c r="V61" s="75" t="s">
        <v>23</v>
      </c>
      <c r="W61" s="128">
        <v>1</v>
      </c>
      <c r="X61" s="144">
        <v>1401</v>
      </c>
      <c r="Y61" s="37">
        <v>1746</v>
      </c>
      <c r="Z61" s="37"/>
      <c r="AA61" s="169">
        <f>2.194*$Y$1</f>
        <v>2495.5872399999998</v>
      </c>
      <c r="AB61" s="37"/>
      <c r="AC61" s="37">
        <v>3120</v>
      </c>
      <c r="AF61" s="140">
        <f t="shared" si="6"/>
        <v>1521</v>
      </c>
      <c r="AG61" s="8">
        <f t="shared" si="1"/>
        <v>1521</v>
      </c>
      <c r="AH61" s="37">
        <f t="shared" si="2"/>
        <v>1746</v>
      </c>
      <c r="AI61" s="175">
        <f t="shared" si="3"/>
        <v>-225</v>
      </c>
      <c r="AJ61" s="140" t="e">
        <f t="shared" si="4"/>
        <v>#REF!</v>
      </c>
      <c r="AK61" s="24" t="e">
        <f>#REF!</f>
        <v>#REF!</v>
      </c>
      <c r="AL61" s="8" t="e">
        <f t="shared" si="5"/>
        <v>#REF!</v>
      </c>
    </row>
    <row r="62" spans="1:38" s="26" customFormat="1" ht="13.5" customHeight="1" x14ac:dyDescent="0.2">
      <c r="A62" s="26">
        <v>59</v>
      </c>
      <c r="B62" s="1" t="s">
        <v>249</v>
      </c>
      <c r="C62" s="1" t="s">
        <v>299</v>
      </c>
      <c r="D62" s="1" t="s">
        <v>321</v>
      </c>
      <c r="E62" s="1" t="s">
        <v>319</v>
      </c>
      <c r="F62" s="1" t="s">
        <v>66</v>
      </c>
      <c r="G62" s="72">
        <v>1</v>
      </c>
      <c r="H62" s="76">
        <v>1190</v>
      </c>
      <c r="I62" s="37"/>
      <c r="J62" s="1" t="s">
        <v>321</v>
      </c>
      <c r="K62" s="1" t="s">
        <v>319</v>
      </c>
      <c r="L62" s="1" t="s">
        <v>66</v>
      </c>
      <c r="M62" s="72">
        <v>1</v>
      </c>
      <c r="N62" s="73">
        <v>1190</v>
      </c>
      <c r="O62" s="1"/>
      <c r="P62" s="1"/>
      <c r="Q62" s="1"/>
      <c r="R62" s="72">
        <v>1</v>
      </c>
      <c r="S62" s="74">
        <v>1190</v>
      </c>
      <c r="T62" s="75" t="s">
        <v>317</v>
      </c>
      <c r="U62" s="75" t="s">
        <v>24</v>
      </c>
      <c r="V62" s="75" t="s">
        <v>66</v>
      </c>
      <c r="W62" s="128">
        <v>1</v>
      </c>
      <c r="X62" s="144">
        <v>1190</v>
      </c>
      <c r="Y62" s="37">
        <v>1399</v>
      </c>
      <c r="Z62" s="37"/>
      <c r="AA62" s="169">
        <f>1.757*$Y$1</f>
        <v>1998.51722</v>
      </c>
      <c r="AB62" s="37"/>
      <c r="AC62" s="37">
        <v>2499</v>
      </c>
      <c r="AF62" s="140">
        <f t="shared" si="6"/>
        <v>1310</v>
      </c>
      <c r="AG62" s="8">
        <f t="shared" si="1"/>
        <v>1310</v>
      </c>
      <c r="AH62" s="37">
        <f t="shared" si="2"/>
        <v>1399</v>
      </c>
      <c r="AI62" s="175">
        <f t="shared" si="3"/>
        <v>-89</v>
      </c>
      <c r="AJ62" s="140" t="e">
        <f t="shared" si="4"/>
        <v>#REF!</v>
      </c>
      <c r="AK62" s="24" t="e">
        <f>#REF!</f>
        <v>#REF!</v>
      </c>
      <c r="AL62" s="8" t="e">
        <f t="shared" si="5"/>
        <v>#REF!</v>
      </c>
    </row>
    <row r="63" spans="1:38" s="26" customFormat="1" ht="13.5" customHeight="1" x14ac:dyDescent="0.2">
      <c r="A63" s="26">
        <v>60</v>
      </c>
      <c r="B63" s="18" t="s">
        <v>116</v>
      </c>
      <c r="C63" s="18" t="s">
        <v>36</v>
      </c>
      <c r="D63" s="1" t="s">
        <v>43</v>
      </c>
      <c r="E63" s="1" t="s">
        <v>42</v>
      </c>
      <c r="F63" s="1" t="s">
        <v>25</v>
      </c>
      <c r="G63" s="23">
        <v>0.8</v>
      </c>
      <c r="H63" s="47">
        <v>1032</v>
      </c>
      <c r="I63" s="37" t="s">
        <v>650</v>
      </c>
      <c r="J63" s="1" t="s">
        <v>43</v>
      </c>
      <c r="K63" s="1" t="s">
        <v>42</v>
      </c>
      <c r="L63" s="1" t="s">
        <v>25</v>
      </c>
      <c r="M63" s="77">
        <v>0.8</v>
      </c>
      <c r="N63" s="47">
        <v>1032</v>
      </c>
      <c r="O63" s="1"/>
      <c r="P63" s="1"/>
      <c r="Q63" s="1"/>
      <c r="R63" s="77">
        <v>0.8</v>
      </c>
      <c r="S63" s="64">
        <v>1032</v>
      </c>
      <c r="T63" s="78" t="s">
        <v>695</v>
      </c>
      <c r="U63" s="78" t="s">
        <v>180</v>
      </c>
      <c r="V63" s="78" t="s">
        <v>45</v>
      </c>
      <c r="W63" s="131">
        <v>0.8</v>
      </c>
      <c r="X63" s="145">
        <v>1032</v>
      </c>
      <c r="Y63" s="37">
        <v>758</v>
      </c>
      <c r="Z63" s="37"/>
      <c r="AA63" s="169">
        <f>0.95*$Y$1</f>
        <v>1080.587</v>
      </c>
      <c r="AB63" s="37"/>
      <c r="AC63" s="37">
        <v>1406</v>
      </c>
      <c r="AF63" s="140">
        <f t="shared" ref="AF63:AF85" si="8">(X63+120)*W63</f>
        <v>921.6</v>
      </c>
      <c r="AG63" s="8">
        <f t="shared" si="1"/>
        <v>1152</v>
      </c>
      <c r="AH63" s="37">
        <f t="shared" si="2"/>
        <v>758</v>
      </c>
      <c r="AI63" s="8">
        <f t="shared" si="3"/>
        <v>394</v>
      </c>
      <c r="AJ63" s="140" t="e">
        <f t="shared" si="4"/>
        <v>#REF!</v>
      </c>
      <c r="AK63" s="24" t="e">
        <f>#REF!</f>
        <v>#REF!</v>
      </c>
      <c r="AL63" s="8" t="e">
        <f t="shared" si="5"/>
        <v>#REF!</v>
      </c>
    </row>
    <row r="64" spans="1:38" s="26" customFormat="1" ht="13.5" customHeight="1" x14ac:dyDescent="0.2">
      <c r="A64" s="26">
        <v>61</v>
      </c>
      <c r="B64" s="18" t="s">
        <v>116</v>
      </c>
      <c r="C64" s="18" t="s">
        <v>92</v>
      </c>
      <c r="D64" s="1" t="s">
        <v>96</v>
      </c>
      <c r="E64" s="1" t="s">
        <v>24</v>
      </c>
      <c r="F64" s="1" t="s">
        <v>28</v>
      </c>
      <c r="G64" s="23">
        <v>0.2</v>
      </c>
      <c r="H64" s="47">
        <v>739</v>
      </c>
      <c r="I64" s="37"/>
      <c r="J64" s="1" t="s">
        <v>96</v>
      </c>
      <c r="K64" s="1" t="s">
        <v>24</v>
      </c>
      <c r="L64" s="1" t="s">
        <v>28</v>
      </c>
      <c r="M64" s="77">
        <v>0.2</v>
      </c>
      <c r="N64" s="47">
        <v>739</v>
      </c>
      <c r="O64" s="1"/>
      <c r="P64" s="1"/>
      <c r="Q64" s="1"/>
      <c r="R64" s="77">
        <v>0.2</v>
      </c>
      <c r="S64" s="64">
        <v>739</v>
      </c>
      <c r="T64" s="78" t="s">
        <v>674</v>
      </c>
      <c r="U64" s="78" t="s">
        <v>6</v>
      </c>
      <c r="V64" s="78" t="s">
        <v>28</v>
      </c>
      <c r="W64" s="131">
        <v>0.2</v>
      </c>
      <c r="X64" s="145">
        <v>739</v>
      </c>
      <c r="Y64" s="37">
        <v>967</v>
      </c>
      <c r="Z64" s="37"/>
      <c r="AA64" s="169">
        <f>1.22*$Y$1</f>
        <v>1387.7012</v>
      </c>
      <c r="AB64" s="37"/>
      <c r="AC64" s="37">
        <v>1796</v>
      </c>
      <c r="AF64" s="140">
        <f t="shared" si="8"/>
        <v>171.8</v>
      </c>
      <c r="AG64" s="8">
        <f t="shared" si="1"/>
        <v>859</v>
      </c>
      <c r="AH64" s="37">
        <f t="shared" si="2"/>
        <v>967</v>
      </c>
      <c r="AI64" s="175">
        <f t="shared" si="3"/>
        <v>-108</v>
      </c>
      <c r="AJ64" s="140" t="e">
        <f t="shared" si="4"/>
        <v>#REF!</v>
      </c>
      <c r="AK64" s="24" t="e">
        <f>#REF!</f>
        <v>#REF!</v>
      </c>
      <c r="AL64" s="8" t="e">
        <f t="shared" si="5"/>
        <v>#REF!</v>
      </c>
    </row>
    <row r="65" spans="1:38" s="26" customFormat="1" ht="13.5" customHeight="1" x14ac:dyDescent="0.2">
      <c r="A65" s="26">
        <v>62</v>
      </c>
      <c r="B65" s="18" t="s">
        <v>116</v>
      </c>
      <c r="C65" s="18" t="s">
        <v>14</v>
      </c>
      <c r="D65" s="1" t="s">
        <v>38</v>
      </c>
      <c r="E65" s="1" t="s">
        <v>24</v>
      </c>
      <c r="F65" s="1" t="s">
        <v>25</v>
      </c>
      <c r="G65" s="23">
        <v>0.8</v>
      </c>
      <c r="H65" s="47">
        <v>739</v>
      </c>
      <c r="I65" s="37"/>
      <c r="J65" s="1" t="s">
        <v>38</v>
      </c>
      <c r="K65" s="1" t="s">
        <v>24</v>
      </c>
      <c r="L65" s="1" t="s">
        <v>25</v>
      </c>
      <c r="M65" s="77">
        <v>0.8</v>
      </c>
      <c r="N65" s="47">
        <v>739</v>
      </c>
      <c r="O65" s="1"/>
      <c r="P65" s="1"/>
      <c r="Q65" s="1"/>
      <c r="R65" s="77">
        <v>0.8</v>
      </c>
      <c r="S65" s="64">
        <v>739</v>
      </c>
      <c r="T65" s="78" t="s">
        <v>660</v>
      </c>
      <c r="U65" s="78" t="s">
        <v>6</v>
      </c>
      <c r="V65" s="78" t="s">
        <v>45</v>
      </c>
      <c r="W65" s="131">
        <v>0.8</v>
      </c>
      <c r="X65" s="145">
        <v>739</v>
      </c>
      <c r="Y65" s="37">
        <v>758</v>
      </c>
      <c r="Z65" s="37"/>
      <c r="AA65" s="169">
        <f>0.95*$Y$1</f>
        <v>1080.587</v>
      </c>
      <c r="AB65" s="37"/>
      <c r="AC65" s="37">
        <v>1406</v>
      </c>
      <c r="AF65" s="140">
        <f t="shared" si="8"/>
        <v>687.2</v>
      </c>
      <c r="AG65" s="8">
        <f t="shared" si="1"/>
        <v>859</v>
      </c>
      <c r="AH65" s="37">
        <f t="shared" si="2"/>
        <v>758</v>
      </c>
      <c r="AI65" s="8">
        <f t="shared" si="3"/>
        <v>101</v>
      </c>
      <c r="AJ65" s="140" t="e">
        <f t="shared" si="4"/>
        <v>#REF!</v>
      </c>
      <c r="AK65" s="24" t="e">
        <f>#REF!</f>
        <v>#REF!</v>
      </c>
      <c r="AL65" s="8" t="e">
        <f t="shared" si="5"/>
        <v>#REF!</v>
      </c>
    </row>
    <row r="66" spans="1:38" s="26" customFormat="1" ht="13.5" customHeight="1" x14ac:dyDescent="0.2">
      <c r="A66" s="26">
        <v>63</v>
      </c>
      <c r="B66" s="18" t="s">
        <v>116</v>
      </c>
      <c r="C66" s="18" t="s">
        <v>94</v>
      </c>
      <c r="D66" s="1" t="s">
        <v>97</v>
      </c>
      <c r="E66" s="1" t="s">
        <v>6</v>
      </c>
      <c r="F66" s="1" t="s">
        <v>45</v>
      </c>
      <c r="G66" s="23">
        <v>0.2</v>
      </c>
      <c r="H66" s="47">
        <v>647</v>
      </c>
      <c r="I66" s="37"/>
      <c r="J66" s="1" t="s">
        <v>97</v>
      </c>
      <c r="K66" s="1" t="s">
        <v>6</v>
      </c>
      <c r="L66" s="1" t="s">
        <v>45</v>
      </c>
      <c r="M66" s="77">
        <v>0.2</v>
      </c>
      <c r="N66" s="47">
        <v>647</v>
      </c>
      <c r="O66" s="1"/>
      <c r="P66" s="1"/>
      <c r="Q66" s="1"/>
      <c r="R66" s="77">
        <v>0.2</v>
      </c>
      <c r="S66" s="64">
        <v>647</v>
      </c>
      <c r="T66" s="75" t="s">
        <v>693</v>
      </c>
      <c r="U66" s="75" t="s">
        <v>6</v>
      </c>
      <c r="V66" s="75" t="s">
        <v>25</v>
      </c>
      <c r="W66" s="131">
        <v>0.2</v>
      </c>
      <c r="X66" s="145">
        <v>647</v>
      </c>
      <c r="Y66" s="37">
        <v>905</v>
      </c>
      <c r="Z66" s="37"/>
      <c r="AA66" s="169">
        <f>1.137*$Y$1</f>
        <v>1293.2920200000001</v>
      </c>
      <c r="AB66" s="37"/>
      <c r="AC66" s="37">
        <v>1682</v>
      </c>
      <c r="AF66" s="140">
        <f t="shared" si="8"/>
        <v>153.4</v>
      </c>
      <c r="AG66" s="8">
        <f t="shared" si="1"/>
        <v>767</v>
      </c>
      <c r="AH66" s="37">
        <f t="shared" si="2"/>
        <v>905</v>
      </c>
      <c r="AI66" s="175">
        <f t="shared" si="3"/>
        <v>-138</v>
      </c>
      <c r="AJ66" s="140" t="e">
        <f t="shared" si="4"/>
        <v>#REF!</v>
      </c>
      <c r="AK66" s="24" t="e">
        <f>#REF!</f>
        <v>#REF!</v>
      </c>
      <c r="AL66" s="8" t="e">
        <f t="shared" si="5"/>
        <v>#REF!</v>
      </c>
    </row>
    <row r="67" spans="1:38" s="26" customFormat="1" ht="13.5" customHeight="1" x14ac:dyDescent="0.2">
      <c r="A67" s="26">
        <v>64</v>
      </c>
      <c r="B67" s="18" t="s">
        <v>116</v>
      </c>
      <c r="C67" s="18" t="s">
        <v>95</v>
      </c>
      <c r="D67" s="1" t="s">
        <v>5</v>
      </c>
      <c r="E67" s="1" t="s">
        <v>6</v>
      </c>
      <c r="F67" s="1" t="s">
        <v>7</v>
      </c>
      <c r="G67" s="23">
        <v>0.75</v>
      </c>
      <c r="H67" s="47">
        <v>500</v>
      </c>
      <c r="I67" s="37"/>
      <c r="J67" s="1" t="s">
        <v>5</v>
      </c>
      <c r="K67" s="1" t="s">
        <v>6</v>
      </c>
      <c r="L67" s="1" t="s">
        <v>7</v>
      </c>
      <c r="M67" s="77">
        <v>0.75</v>
      </c>
      <c r="N67" s="47">
        <v>500</v>
      </c>
      <c r="O67" s="1"/>
      <c r="P67" s="1"/>
      <c r="Q67" s="1"/>
      <c r="R67" s="77">
        <v>0.75</v>
      </c>
      <c r="S67" s="64">
        <v>500</v>
      </c>
      <c r="T67" s="78" t="s">
        <v>303</v>
      </c>
      <c r="U67" s="78" t="s">
        <v>6</v>
      </c>
      <c r="V67" s="78" t="s">
        <v>7</v>
      </c>
      <c r="W67" s="131">
        <v>0.75</v>
      </c>
      <c r="X67" s="145">
        <v>500</v>
      </c>
      <c r="Y67" s="37">
        <v>620</v>
      </c>
      <c r="Z67" s="37"/>
      <c r="AA67" s="169">
        <f>0.581*$Y$1</f>
        <v>660.86425999999994</v>
      </c>
      <c r="AB67" s="37"/>
      <c r="AC67" s="37">
        <v>859</v>
      </c>
      <c r="AD67" s="36"/>
      <c r="AF67" s="140">
        <f t="shared" si="8"/>
        <v>465</v>
      </c>
      <c r="AG67" s="8">
        <f t="shared" si="1"/>
        <v>620</v>
      </c>
      <c r="AH67" s="37">
        <f t="shared" si="2"/>
        <v>620</v>
      </c>
      <c r="AI67" s="8">
        <f t="shared" si="3"/>
        <v>0</v>
      </c>
      <c r="AJ67" s="140" t="e">
        <f t="shared" si="4"/>
        <v>#REF!</v>
      </c>
      <c r="AK67" s="24" t="e">
        <f>#REF!</f>
        <v>#REF!</v>
      </c>
      <c r="AL67" s="8" t="e">
        <f t="shared" si="5"/>
        <v>#REF!</v>
      </c>
    </row>
    <row r="68" spans="1:38" s="26" customFormat="1" ht="13.5" customHeight="1" x14ac:dyDescent="0.2">
      <c r="A68" s="26">
        <v>65</v>
      </c>
      <c r="B68" s="21" t="s">
        <v>353</v>
      </c>
      <c r="C68" s="18" t="s">
        <v>14</v>
      </c>
      <c r="D68" s="1" t="s">
        <v>21</v>
      </c>
      <c r="E68" s="1" t="s">
        <v>24</v>
      </c>
      <c r="F68" s="1" t="s">
        <v>25</v>
      </c>
      <c r="G68" s="79">
        <v>0.6</v>
      </c>
      <c r="H68" s="53">
        <v>700</v>
      </c>
      <c r="I68" s="37"/>
      <c r="J68" s="1" t="s">
        <v>21</v>
      </c>
      <c r="K68" s="1" t="s">
        <v>24</v>
      </c>
      <c r="L68" s="1" t="s">
        <v>25</v>
      </c>
      <c r="M68" s="80">
        <v>0.6</v>
      </c>
      <c r="N68" s="47">
        <v>700</v>
      </c>
      <c r="O68" s="1"/>
      <c r="P68" s="1"/>
      <c r="Q68" s="1"/>
      <c r="R68" s="80">
        <v>0.6</v>
      </c>
      <c r="S68" s="64">
        <v>700</v>
      </c>
      <c r="T68" s="78" t="s">
        <v>660</v>
      </c>
      <c r="U68" s="78" t="s">
        <v>6</v>
      </c>
      <c r="V68" s="78" t="s">
        <v>45</v>
      </c>
      <c r="W68" s="132">
        <v>0.6</v>
      </c>
      <c r="X68" s="145">
        <v>700</v>
      </c>
      <c r="Y68" s="37">
        <v>758</v>
      </c>
      <c r="Z68" s="37"/>
      <c r="AA68" s="169">
        <f>0.95*$Y$1</f>
        <v>1080.587</v>
      </c>
      <c r="AB68" s="37"/>
      <c r="AC68" s="37">
        <v>1406</v>
      </c>
      <c r="AF68" s="140">
        <f t="shared" si="8"/>
        <v>492</v>
      </c>
      <c r="AG68" s="8">
        <f t="shared" ref="AG68:AG85" si="9">SUM(X68+120)</f>
        <v>820</v>
      </c>
      <c r="AH68" s="37">
        <f t="shared" ref="AH68:AH85" si="10">Y68</f>
        <v>758</v>
      </c>
      <c r="AI68" s="8">
        <f t="shared" ref="AI68:AI85" si="11">SUM(AG68-AH68)</f>
        <v>62</v>
      </c>
      <c r="AJ68" s="140" t="e">
        <f t="shared" ref="AJ68:AJ85" si="12">AK68*W68</f>
        <v>#REF!</v>
      </c>
      <c r="AK68" s="24" t="e">
        <f>#REF!</f>
        <v>#REF!</v>
      </c>
      <c r="AL68" s="8" t="e">
        <f t="shared" ref="AL68:AL85" si="13">SUM(AK68-X68)</f>
        <v>#REF!</v>
      </c>
    </row>
    <row r="69" spans="1:38" s="26" customFormat="1" ht="13.5" customHeight="1" x14ac:dyDescent="0.2">
      <c r="A69" s="26">
        <v>66</v>
      </c>
      <c r="B69" s="21" t="s">
        <v>353</v>
      </c>
      <c r="C69" s="18" t="s">
        <v>92</v>
      </c>
      <c r="D69" s="1" t="s">
        <v>96</v>
      </c>
      <c r="E69" s="1" t="s">
        <v>24</v>
      </c>
      <c r="F69" s="1" t="s">
        <v>28</v>
      </c>
      <c r="G69" s="79">
        <v>0.2</v>
      </c>
      <c r="H69" s="53">
        <v>739</v>
      </c>
      <c r="I69" s="37"/>
      <c r="J69" s="1" t="s">
        <v>96</v>
      </c>
      <c r="K69" s="1" t="s">
        <v>24</v>
      </c>
      <c r="L69" s="1" t="s">
        <v>28</v>
      </c>
      <c r="M69" s="80">
        <v>0.2</v>
      </c>
      <c r="N69" s="47">
        <v>739</v>
      </c>
      <c r="O69" s="1"/>
      <c r="P69" s="1"/>
      <c r="Q69" s="1"/>
      <c r="R69" s="80">
        <v>0.2</v>
      </c>
      <c r="S69" s="64">
        <v>739</v>
      </c>
      <c r="T69" s="78" t="s">
        <v>674</v>
      </c>
      <c r="U69" s="78" t="s">
        <v>6</v>
      </c>
      <c r="V69" s="78" t="s">
        <v>28</v>
      </c>
      <c r="W69" s="132">
        <v>0.2</v>
      </c>
      <c r="X69" s="145">
        <v>739</v>
      </c>
      <c r="Y69" s="37">
        <v>967</v>
      </c>
      <c r="Z69" s="37"/>
      <c r="AA69" s="169">
        <f>1.22*$Y$1</f>
        <v>1387.7012</v>
      </c>
      <c r="AB69" s="37"/>
      <c r="AC69" s="37">
        <v>1796</v>
      </c>
      <c r="AF69" s="140">
        <f t="shared" si="8"/>
        <v>171.8</v>
      </c>
      <c r="AG69" s="8">
        <f t="shared" si="9"/>
        <v>859</v>
      </c>
      <c r="AH69" s="37">
        <f t="shared" si="10"/>
        <v>967</v>
      </c>
      <c r="AI69" s="175">
        <f t="shared" si="11"/>
        <v>-108</v>
      </c>
      <c r="AJ69" s="140" t="e">
        <f t="shared" si="12"/>
        <v>#REF!</v>
      </c>
      <c r="AK69" s="24" t="e">
        <f>#REF!</f>
        <v>#REF!</v>
      </c>
      <c r="AL69" s="8" t="e">
        <f t="shared" si="13"/>
        <v>#REF!</v>
      </c>
    </row>
    <row r="70" spans="1:38" s="26" customFormat="1" ht="13.5" customHeight="1" x14ac:dyDescent="0.2">
      <c r="A70" s="26">
        <v>67</v>
      </c>
      <c r="B70" s="21" t="s">
        <v>353</v>
      </c>
      <c r="C70" s="18" t="s">
        <v>36</v>
      </c>
      <c r="D70" s="1" t="s">
        <v>43</v>
      </c>
      <c r="E70" s="1" t="s">
        <v>42</v>
      </c>
      <c r="F70" s="1" t="s">
        <v>25</v>
      </c>
      <c r="G70" s="79">
        <v>0.8</v>
      </c>
      <c r="H70" s="53">
        <v>1032</v>
      </c>
      <c r="I70" s="37" t="s">
        <v>650</v>
      </c>
      <c r="J70" s="1" t="s">
        <v>43</v>
      </c>
      <c r="K70" s="1" t="s">
        <v>42</v>
      </c>
      <c r="L70" s="1" t="s">
        <v>25</v>
      </c>
      <c r="M70" s="80">
        <v>0.8</v>
      </c>
      <c r="N70" s="47">
        <v>1032</v>
      </c>
      <c r="O70" s="1"/>
      <c r="P70" s="1"/>
      <c r="Q70" s="1"/>
      <c r="R70" s="80">
        <v>0.8</v>
      </c>
      <c r="S70" s="64">
        <v>1032</v>
      </c>
      <c r="T70" s="78" t="s">
        <v>695</v>
      </c>
      <c r="U70" s="78" t="s">
        <v>180</v>
      </c>
      <c r="V70" s="78" t="s">
        <v>45</v>
      </c>
      <c r="W70" s="132">
        <v>0.8</v>
      </c>
      <c r="X70" s="145">
        <v>1032</v>
      </c>
      <c r="Y70" s="37">
        <v>758</v>
      </c>
      <c r="Z70" s="37"/>
      <c r="AA70" s="169">
        <f>0.95*$Y$1</f>
        <v>1080.587</v>
      </c>
      <c r="AB70" s="37"/>
      <c r="AC70" s="37">
        <v>1406</v>
      </c>
      <c r="AF70" s="140">
        <f t="shared" si="8"/>
        <v>921.6</v>
      </c>
      <c r="AG70" s="8">
        <f t="shared" si="9"/>
        <v>1152</v>
      </c>
      <c r="AH70" s="37">
        <f t="shared" si="10"/>
        <v>758</v>
      </c>
      <c r="AI70" s="8">
        <f t="shared" si="11"/>
        <v>394</v>
      </c>
      <c r="AJ70" s="140" t="e">
        <f t="shared" si="12"/>
        <v>#REF!</v>
      </c>
      <c r="AK70" s="24" t="e">
        <f>#REF!</f>
        <v>#REF!</v>
      </c>
      <c r="AL70" s="8" t="e">
        <f t="shared" si="13"/>
        <v>#REF!</v>
      </c>
    </row>
    <row r="71" spans="1:38" s="26" customFormat="1" ht="13.5" customHeight="1" x14ac:dyDescent="0.2">
      <c r="A71" s="26">
        <v>68</v>
      </c>
      <c r="B71" s="21" t="s">
        <v>353</v>
      </c>
      <c r="C71" s="18" t="s">
        <v>93</v>
      </c>
      <c r="D71" s="1" t="s">
        <v>90</v>
      </c>
      <c r="E71" s="1" t="s">
        <v>6</v>
      </c>
      <c r="F71" s="1" t="s">
        <v>52</v>
      </c>
      <c r="G71" s="23">
        <v>13</v>
      </c>
      <c r="H71" s="53">
        <v>639</v>
      </c>
      <c r="I71" s="37"/>
      <c r="J71" s="1" t="s">
        <v>90</v>
      </c>
      <c r="K71" s="1" t="s">
        <v>6</v>
      </c>
      <c r="L71" s="1" t="s">
        <v>52</v>
      </c>
      <c r="M71" s="77">
        <v>13</v>
      </c>
      <c r="N71" s="47">
        <v>639</v>
      </c>
      <c r="O71" s="1"/>
      <c r="P71" s="1"/>
      <c r="Q71" s="1"/>
      <c r="R71" s="77">
        <v>13</v>
      </c>
      <c r="S71" s="64">
        <v>688</v>
      </c>
      <c r="T71" s="78" t="s">
        <v>171</v>
      </c>
      <c r="U71" s="78" t="s">
        <v>6</v>
      </c>
      <c r="V71" s="78" t="s">
        <v>52</v>
      </c>
      <c r="W71" s="131">
        <v>13</v>
      </c>
      <c r="X71" s="145">
        <v>688</v>
      </c>
      <c r="Y71" s="37">
        <v>662</v>
      </c>
      <c r="Z71" s="37"/>
      <c r="AA71" s="169">
        <f>0.832*$Y$1</f>
        <v>946.36671999999999</v>
      </c>
      <c r="AB71" s="37"/>
      <c r="AC71" s="37">
        <v>1228</v>
      </c>
      <c r="AF71" s="140">
        <f t="shared" si="8"/>
        <v>10504</v>
      </c>
      <c r="AG71" s="8">
        <f t="shared" si="9"/>
        <v>808</v>
      </c>
      <c r="AH71" s="37">
        <f t="shared" si="10"/>
        <v>662</v>
      </c>
      <c r="AI71" s="8">
        <f t="shared" si="11"/>
        <v>146</v>
      </c>
      <c r="AJ71" s="140" t="e">
        <f t="shared" si="12"/>
        <v>#REF!</v>
      </c>
      <c r="AK71" s="24" t="e">
        <f>#REF!</f>
        <v>#REF!</v>
      </c>
      <c r="AL71" s="8" t="e">
        <f t="shared" si="13"/>
        <v>#REF!</v>
      </c>
    </row>
    <row r="72" spans="1:38" s="26" customFormat="1" ht="13.5" customHeight="1" x14ac:dyDescent="0.2">
      <c r="A72" s="26">
        <v>69</v>
      </c>
      <c r="B72" s="21" t="s">
        <v>353</v>
      </c>
      <c r="C72" s="18" t="s">
        <v>112</v>
      </c>
      <c r="D72" s="1"/>
      <c r="E72" s="1"/>
      <c r="F72" s="1"/>
      <c r="G72" s="23"/>
      <c r="H72" s="53"/>
      <c r="I72" s="37"/>
      <c r="J72" s="1"/>
      <c r="K72" s="1"/>
      <c r="L72" s="1"/>
      <c r="M72" s="77"/>
      <c r="N72" s="47"/>
      <c r="O72" s="1"/>
      <c r="P72" s="1"/>
      <c r="Q72" s="1"/>
      <c r="R72" s="77">
        <v>1</v>
      </c>
      <c r="S72" s="64">
        <v>850</v>
      </c>
      <c r="T72" s="78" t="s">
        <v>10</v>
      </c>
      <c r="U72" s="78" t="s">
        <v>6</v>
      </c>
      <c r="V72" s="78" t="s">
        <v>27</v>
      </c>
      <c r="W72" s="131">
        <v>1</v>
      </c>
      <c r="X72" s="145">
        <v>850</v>
      </c>
      <c r="Y72" s="37">
        <v>709</v>
      </c>
      <c r="Z72" s="37"/>
      <c r="AA72" s="169">
        <f>0.89*$Y$1</f>
        <v>1012.3394000000001</v>
      </c>
      <c r="AB72" s="37"/>
      <c r="AC72" s="37">
        <v>1315</v>
      </c>
      <c r="AF72" s="140">
        <f t="shared" si="8"/>
        <v>970</v>
      </c>
      <c r="AG72" s="8">
        <f t="shared" si="9"/>
        <v>970</v>
      </c>
      <c r="AH72" s="37">
        <f t="shared" si="10"/>
        <v>709</v>
      </c>
      <c r="AI72" s="8">
        <f t="shared" si="11"/>
        <v>261</v>
      </c>
      <c r="AJ72" s="140" t="e">
        <f t="shared" si="12"/>
        <v>#REF!</v>
      </c>
      <c r="AK72" s="24" t="e">
        <f>#REF!</f>
        <v>#REF!</v>
      </c>
      <c r="AL72" s="8" t="e">
        <f t="shared" si="13"/>
        <v>#REF!</v>
      </c>
    </row>
    <row r="73" spans="1:38" s="26" customFormat="1" ht="13.5" customHeight="1" x14ac:dyDescent="0.2">
      <c r="A73" s="26">
        <v>70</v>
      </c>
      <c r="B73" s="21" t="s">
        <v>353</v>
      </c>
      <c r="C73" s="162" t="s">
        <v>8</v>
      </c>
      <c r="D73" s="1" t="s">
        <v>5</v>
      </c>
      <c r="E73" s="1" t="s">
        <v>6</v>
      </c>
      <c r="F73" s="1" t="s">
        <v>7</v>
      </c>
      <c r="G73" s="23">
        <v>1</v>
      </c>
      <c r="H73" s="53">
        <v>500</v>
      </c>
      <c r="I73" s="37"/>
      <c r="J73" s="1" t="s">
        <v>5</v>
      </c>
      <c r="K73" s="1" t="s">
        <v>6</v>
      </c>
      <c r="L73" s="1" t="s">
        <v>7</v>
      </c>
      <c r="M73" s="77">
        <v>1</v>
      </c>
      <c r="N73" s="47">
        <v>500</v>
      </c>
      <c r="O73" s="1"/>
      <c r="P73" s="1"/>
      <c r="Q73" s="1"/>
      <c r="R73" s="77">
        <v>1</v>
      </c>
      <c r="S73" s="64">
        <v>500</v>
      </c>
      <c r="T73" s="78" t="s">
        <v>303</v>
      </c>
      <c r="U73" s="78" t="s">
        <v>6</v>
      </c>
      <c r="V73" s="78" t="s">
        <v>7</v>
      </c>
      <c r="W73" s="131">
        <v>1</v>
      </c>
      <c r="X73" s="145">
        <v>500</v>
      </c>
      <c r="Y73" s="37">
        <v>620</v>
      </c>
      <c r="Z73" s="37"/>
      <c r="AA73" s="169">
        <f>0.581*$Y$1</f>
        <v>660.86425999999994</v>
      </c>
      <c r="AB73" s="37"/>
      <c r="AC73" s="37">
        <v>859</v>
      </c>
      <c r="AF73" s="140">
        <f t="shared" si="8"/>
        <v>620</v>
      </c>
      <c r="AG73" s="8">
        <f t="shared" si="9"/>
        <v>620</v>
      </c>
      <c r="AH73" s="37">
        <f t="shared" si="10"/>
        <v>620</v>
      </c>
      <c r="AI73" s="8">
        <f t="shared" si="11"/>
        <v>0</v>
      </c>
      <c r="AJ73" s="140" t="e">
        <f t="shared" si="12"/>
        <v>#REF!</v>
      </c>
      <c r="AK73" s="24" t="e">
        <f>#REF!</f>
        <v>#REF!</v>
      </c>
      <c r="AL73" s="8" t="e">
        <f t="shared" si="13"/>
        <v>#REF!</v>
      </c>
    </row>
    <row r="74" spans="1:38" s="26" customFormat="1" ht="13.5" customHeight="1" x14ac:dyDescent="0.2">
      <c r="A74" s="26">
        <v>71</v>
      </c>
      <c r="B74" s="18" t="s">
        <v>353</v>
      </c>
      <c r="C74" s="18" t="s">
        <v>126</v>
      </c>
      <c r="D74" s="1" t="s">
        <v>5</v>
      </c>
      <c r="E74" s="1" t="s">
        <v>40</v>
      </c>
      <c r="F74" s="1" t="s">
        <v>39</v>
      </c>
      <c r="G74" s="23">
        <v>0.5</v>
      </c>
      <c r="H74" s="53">
        <v>530</v>
      </c>
      <c r="I74" s="37"/>
      <c r="J74" s="1" t="s">
        <v>5</v>
      </c>
      <c r="K74" s="1" t="s">
        <v>40</v>
      </c>
      <c r="L74" s="1" t="s">
        <v>39</v>
      </c>
      <c r="M74" s="77">
        <v>1</v>
      </c>
      <c r="N74" s="47">
        <v>530</v>
      </c>
      <c r="O74" s="1" t="s">
        <v>303</v>
      </c>
      <c r="P74" s="1" t="s">
        <v>6</v>
      </c>
      <c r="Q74" s="1" t="s">
        <v>7</v>
      </c>
      <c r="R74" s="77">
        <v>0.5</v>
      </c>
      <c r="S74" s="64">
        <v>530</v>
      </c>
      <c r="T74" s="78" t="s">
        <v>303</v>
      </c>
      <c r="U74" s="78" t="s">
        <v>6</v>
      </c>
      <c r="V74" s="78" t="s">
        <v>7</v>
      </c>
      <c r="W74" s="131">
        <v>1</v>
      </c>
      <c r="X74" s="145">
        <v>530</v>
      </c>
      <c r="Y74" s="37">
        <v>620</v>
      </c>
      <c r="Z74" s="37"/>
      <c r="AA74" s="169">
        <f>0.581*$Y$1</f>
        <v>660.86425999999994</v>
      </c>
      <c r="AB74" s="37"/>
      <c r="AC74" s="37">
        <v>859</v>
      </c>
      <c r="AF74" s="140">
        <f t="shared" si="8"/>
        <v>650</v>
      </c>
      <c r="AG74" s="8">
        <f t="shared" si="9"/>
        <v>650</v>
      </c>
      <c r="AH74" s="37">
        <f t="shared" si="10"/>
        <v>620</v>
      </c>
      <c r="AI74" s="8">
        <f t="shared" si="11"/>
        <v>30</v>
      </c>
      <c r="AJ74" s="140" t="e">
        <f t="shared" si="12"/>
        <v>#REF!</v>
      </c>
      <c r="AK74" s="24" t="e">
        <f>#REF!</f>
        <v>#REF!</v>
      </c>
      <c r="AL74" s="8" t="e">
        <f t="shared" si="13"/>
        <v>#REF!</v>
      </c>
    </row>
    <row r="75" spans="1:38" s="26" customFormat="1" ht="13.5" customHeight="1" x14ac:dyDescent="0.2">
      <c r="A75" s="26">
        <v>72</v>
      </c>
      <c r="B75" s="18" t="s">
        <v>352</v>
      </c>
      <c r="C75" s="18" t="s">
        <v>93</v>
      </c>
      <c r="D75" s="1">
        <v>29</v>
      </c>
      <c r="E75" s="1" t="s">
        <v>6</v>
      </c>
      <c r="F75" s="1">
        <v>4</v>
      </c>
      <c r="G75" s="23">
        <v>8</v>
      </c>
      <c r="H75" s="53">
        <v>639</v>
      </c>
      <c r="I75" s="37"/>
      <c r="J75" s="1">
        <v>29</v>
      </c>
      <c r="K75" s="1" t="s">
        <v>6</v>
      </c>
      <c r="L75" s="1">
        <v>4</v>
      </c>
      <c r="M75" s="77">
        <v>8</v>
      </c>
      <c r="N75" s="47">
        <v>639</v>
      </c>
      <c r="O75" s="1"/>
      <c r="P75" s="1"/>
      <c r="Q75" s="1"/>
      <c r="R75" s="77">
        <v>8</v>
      </c>
      <c r="S75" s="64">
        <v>688</v>
      </c>
      <c r="T75" s="78" t="s">
        <v>171</v>
      </c>
      <c r="U75" s="78" t="s">
        <v>6</v>
      </c>
      <c r="V75" s="78" t="s">
        <v>52</v>
      </c>
      <c r="W75" s="131">
        <v>8</v>
      </c>
      <c r="X75" s="145">
        <v>688</v>
      </c>
      <c r="Y75" s="37">
        <v>662</v>
      </c>
      <c r="Z75" s="37"/>
      <c r="AA75" s="169">
        <f>0.832*$Y$1</f>
        <v>946.36671999999999</v>
      </c>
      <c r="AB75" s="37"/>
      <c r="AC75" s="37">
        <v>1228</v>
      </c>
      <c r="AF75" s="140">
        <f t="shared" si="8"/>
        <v>6464</v>
      </c>
      <c r="AG75" s="8">
        <f t="shared" si="9"/>
        <v>808</v>
      </c>
      <c r="AH75" s="37">
        <f t="shared" si="10"/>
        <v>662</v>
      </c>
      <c r="AI75" s="8">
        <f t="shared" si="11"/>
        <v>146</v>
      </c>
      <c r="AJ75" s="140" t="e">
        <f t="shared" si="12"/>
        <v>#REF!</v>
      </c>
      <c r="AK75" s="24" t="e">
        <f>#REF!</f>
        <v>#REF!</v>
      </c>
      <c r="AL75" s="8" t="e">
        <f t="shared" si="13"/>
        <v>#REF!</v>
      </c>
    </row>
    <row r="76" spans="1:38" s="26" customFormat="1" ht="13.5" customHeight="1" x14ac:dyDescent="0.2">
      <c r="A76" s="26">
        <v>73</v>
      </c>
      <c r="B76" s="18" t="s">
        <v>352</v>
      </c>
      <c r="C76" s="14" t="s">
        <v>36</v>
      </c>
      <c r="D76" s="1" t="s">
        <v>43</v>
      </c>
      <c r="E76" s="1" t="s">
        <v>42</v>
      </c>
      <c r="F76" s="1">
        <v>7</v>
      </c>
      <c r="G76" s="23">
        <v>0.5</v>
      </c>
      <c r="H76" s="53">
        <v>1032</v>
      </c>
      <c r="I76" s="37" t="s">
        <v>650</v>
      </c>
      <c r="J76" s="1" t="s">
        <v>43</v>
      </c>
      <c r="K76" s="1" t="s">
        <v>42</v>
      </c>
      <c r="L76" s="1">
        <v>7</v>
      </c>
      <c r="M76" s="77">
        <v>0.5</v>
      </c>
      <c r="N76" s="47">
        <v>1032</v>
      </c>
      <c r="O76" s="1"/>
      <c r="P76" s="1"/>
      <c r="Q76" s="1"/>
      <c r="R76" s="77">
        <v>0.5</v>
      </c>
      <c r="S76" s="64">
        <v>1032</v>
      </c>
      <c r="T76" s="78" t="s">
        <v>695</v>
      </c>
      <c r="U76" s="78" t="s">
        <v>180</v>
      </c>
      <c r="V76" s="78" t="s">
        <v>45</v>
      </c>
      <c r="W76" s="131">
        <v>0.5</v>
      </c>
      <c r="X76" s="145">
        <v>1032</v>
      </c>
      <c r="Y76" s="37">
        <v>758</v>
      </c>
      <c r="Z76" s="37"/>
      <c r="AA76" s="169">
        <f>0.95*$Y$1</f>
        <v>1080.587</v>
      </c>
      <c r="AB76" s="37"/>
      <c r="AC76" s="37">
        <v>1406</v>
      </c>
      <c r="AF76" s="140">
        <f t="shared" si="8"/>
        <v>576</v>
      </c>
      <c r="AG76" s="8">
        <f t="shared" si="9"/>
        <v>1152</v>
      </c>
      <c r="AH76" s="37">
        <f t="shared" si="10"/>
        <v>758</v>
      </c>
      <c r="AI76" s="8">
        <f t="shared" si="11"/>
        <v>394</v>
      </c>
      <c r="AJ76" s="140" t="e">
        <f t="shared" si="12"/>
        <v>#REF!</v>
      </c>
      <c r="AK76" s="24" t="e">
        <f>#REF!</f>
        <v>#REF!</v>
      </c>
      <c r="AL76" s="8" t="e">
        <f t="shared" si="13"/>
        <v>#REF!</v>
      </c>
    </row>
    <row r="77" spans="1:38" s="26" customFormat="1" ht="13.5" customHeight="1" x14ac:dyDescent="0.2">
      <c r="A77" s="26">
        <v>74</v>
      </c>
      <c r="B77" s="18" t="s">
        <v>352</v>
      </c>
      <c r="C77" s="18" t="s">
        <v>14</v>
      </c>
      <c r="D77" s="1" t="s">
        <v>21</v>
      </c>
      <c r="E77" s="1" t="s">
        <v>24</v>
      </c>
      <c r="F77" s="1" t="s">
        <v>25</v>
      </c>
      <c r="G77" s="23">
        <v>0.4</v>
      </c>
      <c r="H77" s="53">
        <v>700</v>
      </c>
      <c r="I77" s="37"/>
      <c r="J77" s="1" t="s">
        <v>21</v>
      </c>
      <c r="K77" s="1" t="s">
        <v>24</v>
      </c>
      <c r="L77" s="1" t="s">
        <v>25</v>
      </c>
      <c r="M77" s="77">
        <v>0.4</v>
      </c>
      <c r="N77" s="47">
        <v>700</v>
      </c>
      <c r="O77" s="1"/>
      <c r="P77" s="1"/>
      <c r="Q77" s="1"/>
      <c r="R77" s="77">
        <v>0.4</v>
      </c>
      <c r="S77" s="64">
        <v>700</v>
      </c>
      <c r="T77" s="78" t="s">
        <v>660</v>
      </c>
      <c r="U77" s="78" t="s">
        <v>6</v>
      </c>
      <c r="V77" s="78" t="s">
        <v>45</v>
      </c>
      <c r="W77" s="131">
        <v>0.4</v>
      </c>
      <c r="X77" s="145">
        <v>700</v>
      </c>
      <c r="Y77" s="37">
        <v>758</v>
      </c>
      <c r="Z77" s="37"/>
      <c r="AA77" s="169">
        <f>0.95*$Y$1</f>
        <v>1080.587</v>
      </c>
      <c r="AB77" s="37"/>
      <c r="AC77" s="37">
        <v>1406</v>
      </c>
      <c r="AF77" s="140">
        <f t="shared" si="8"/>
        <v>328</v>
      </c>
      <c r="AG77" s="8">
        <f t="shared" si="9"/>
        <v>820</v>
      </c>
      <c r="AH77" s="37">
        <f t="shared" si="10"/>
        <v>758</v>
      </c>
      <c r="AI77" s="8">
        <f t="shared" si="11"/>
        <v>62</v>
      </c>
      <c r="AJ77" s="140" t="e">
        <f t="shared" si="12"/>
        <v>#REF!</v>
      </c>
      <c r="AK77" s="24" t="e">
        <f>#REF!</f>
        <v>#REF!</v>
      </c>
      <c r="AL77" s="8" t="e">
        <f t="shared" si="13"/>
        <v>#REF!</v>
      </c>
    </row>
    <row r="78" spans="1:38" s="26" customFormat="1" ht="13.5" customHeight="1" x14ac:dyDescent="0.2">
      <c r="A78" s="26">
        <v>75</v>
      </c>
      <c r="B78" s="18" t="s">
        <v>352</v>
      </c>
      <c r="C78" s="18" t="s">
        <v>92</v>
      </c>
      <c r="D78" s="1" t="s">
        <v>96</v>
      </c>
      <c r="E78" s="1" t="s">
        <v>24</v>
      </c>
      <c r="F78" s="1" t="s">
        <v>28</v>
      </c>
      <c r="G78" s="23">
        <v>0.2</v>
      </c>
      <c r="H78" s="53">
        <v>739</v>
      </c>
      <c r="I78" s="37"/>
      <c r="J78" s="1" t="s">
        <v>96</v>
      </c>
      <c r="K78" s="1" t="s">
        <v>24</v>
      </c>
      <c r="L78" s="1" t="s">
        <v>28</v>
      </c>
      <c r="M78" s="77">
        <v>0.2</v>
      </c>
      <c r="N78" s="47">
        <v>739</v>
      </c>
      <c r="O78" s="1"/>
      <c r="P78" s="1"/>
      <c r="Q78" s="1"/>
      <c r="R78" s="77">
        <v>0.2</v>
      </c>
      <c r="S78" s="64">
        <v>739</v>
      </c>
      <c r="T78" s="78" t="s">
        <v>674</v>
      </c>
      <c r="U78" s="78" t="s">
        <v>6</v>
      </c>
      <c r="V78" s="78" t="s">
        <v>28</v>
      </c>
      <c r="W78" s="131">
        <v>0.2</v>
      </c>
      <c r="X78" s="145">
        <v>739</v>
      </c>
      <c r="Y78" s="37">
        <v>967</v>
      </c>
      <c r="Z78" s="37"/>
      <c r="AA78" s="169">
        <f>1.22*$Y$1</f>
        <v>1387.7012</v>
      </c>
      <c r="AB78" s="37"/>
      <c r="AC78" s="37">
        <v>1796</v>
      </c>
      <c r="AF78" s="140">
        <f t="shared" si="8"/>
        <v>171.8</v>
      </c>
      <c r="AG78" s="8">
        <f t="shared" si="9"/>
        <v>859</v>
      </c>
      <c r="AH78" s="37">
        <f t="shared" si="10"/>
        <v>967</v>
      </c>
      <c r="AI78" s="175">
        <f t="shared" si="11"/>
        <v>-108</v>
      </c>
      <c r="AJ78" s="140" t="e">
        <f t="shared" si="12"/>
        <v>#REF!</v>
      </c>
      <c r="AK78" s="24" t="e">
        <f>#REF!</f>
        <v>#REF!</v>
      </c>
      <c r="AL78" s="8" t="e">
        <f t="shared" si="13"/>
        <v>#REF!</v>
      </c>
    </row>
    <row r="79" spans="1:38" s="26" customFormat="1" ht="13.5" customHeight="1" x14ac:dyDescent="0.2">
      <c r="A79" s="26">
        <v>76</v>
      </c>
      <c r="B79" s="18" t="s">
        <v>352</v>
      </c>
      <c r="C79" s="18" t="s">
        <v>112</v>
      </c>
      <c r="D79" s="1">
        <v>3</v>
      </c>
      <c r="E79" s="1" t="s">
        <v>40</v>
      </c>
      <c r="F79" s="1">
        <v>6</v>
      </c>
      <c r="G79" s="23">
        <v>1</v>
      </c>
      <c r="H79" s="53">
        <v>850</v>
      </c>
      <c r="I79" s="37"/>
      <c r="J79" s="1">
        <v>3</v>
      </c>
      <c r="K79" s="1" t="s">
        <v>40</v>
      </c>
      <c r="L79" s="1">
        <v>6</v>
      </c>
      <c r="M79" s="77">
        <v>1</v>
      </c>
      <c r="N79" s="47">
        <v>850</v>
      </c>
      <c r="O79" s="1"/>
      <c r="P79" s="1"/>
      <c r="Q79" s="1"/>
      <c r="R79" s="77">
        <v>1</v>
      </c>
      <c r="S79" s="64">
        <v>850</v>
      </c>
      <c r="T79" s="78" t="s">
        <v>10</v>
      </c>
      <c r="U79" s="78" t="s">
        <v>6</v>
      </c>
      <c r="V79" s="78" t="s">
        <v>27</v>
      </c>
      <c r="W79" s="131">
        <v>1</v>
      </c>
      <c r="X79" s="145">
        <v>850</v>
      </c>
      <c r="Y79" s="37">
        <v>709</v>
      </c>
      <c r="Z79" s="37"/>
      <c r="AA79" s="169">
        <f>0.89*$Y$1</f>
        <v>1012.3394000000001</v>
      </c>
      <c r="AB79" s="37"/>
      <c r="AC79" s="37">
        <v>1315</v>
      </c>
      <c r="AF79" s="140">
        <f t="shared" si="8"/>
        <v>970</v>
      </c>
      <c r="AG79" s="8">
        <f t="shared" si="9"/>
        <v>970</v>
      </c>
      <c r="AH79" s="37">
        <f t="shared" si="10"/>
        <v>709</v>
      </c>
      <c r="AI79" s="8">
        <f t="shared" si="11"/>
        <v>261</v>
      </c>
      <c r="AJ79" s="140" t="e">
        <f t="shared" si="12"/>
        <v>#REF!</v>
      </c>
      <c r="AK79" s="24" t="e">
        <f>#REF!</f>
        <v>#REF!</v>
      </c>
      <c r="AL79" s="8" t="e">
        <f t="shared" si="13"/>
        <v>#REF!</v>
      </c>
    </row>
    <row r="80" spans="1:38" s="26" customFormat="1" ht="13.5" customHeight="1" x14ac:dyDescent="0.2">
      <c r="A80" s="26">
        <v>77</v>
      </c>
      <c r="B80" s="18" t="s">
        <v>352</v>
      </c>
      <c r="C80" s="162" t="s">
        <v>8</v>
      </c>
      <c r="D80" s="1">
        <v>13</v>
      </c>
      <c r="E80" s="1" t="s">
        <v>6</v>
      </c>
      <c r="F80" s="1">
        <v>1</v>
      </c>
      <c r="G80" s="23">
        <v>0.7</v>
      </c>
      <c r="H80" s="53">
        <v>500</v>
      </c>
      <c r="I80" s="37"/>
      <c r="J80" s="1">
        <v>13</v>
      </c>
      <c r="K80" s="1" t="s">
        <v>6</v>
      </c>
      <c r="L80" s="1">
        <v>1</v>
      </c>
      <c r="M80" s="77">
        <v>0.7</v>
      </c>
      <c r="N80" s="47">
        <v>500</v>
      </c>
      <c r="O80" s="1"/>
      <c r="P80" s="1"/>
      <c r="Q80" s="1"/>
      <c r="R80" s="77">
        <v>0.7</v>
      </c>
      <c r="S80" s="64">
        <v>500</v>
      </c>
      <c r="T80" s="78" t="s">
        <v>303</v>
      </c>
      <c r="U80" s="78" t="s">
        <v>6</v>
      </c>
      <c r="V80" s="78" t="s">
        <v>7</v>
      </c>
      <c r="W80" s="131">
        <v>0.7</v>
      </c>
      <c r="X80" s="145">
        <v>500</v>
      </c>
      <c r="Y80" s="37">
        <v>620</v>
      </c>
      <c r="Z80" s="37"/>
      <c r="AA80" s="169">
        <f>0.581*$Y$1</f>
        <v>660.86425999999994</v>
      </c>
      <c r="AB80" s="37"/>
      <c r="AC80" s="37">
        <v>859</v>
      </c>
      <c r="AF80" s="140">
        <f t="shared" si="8"/>
        <v>434</v>
      </c>
      <c r="AG80" s="8">
        <f t="shared" si="9"/>
        <v>620</v>
      </c>
      <c r="AH80" s="37">
        <f t="shared" si="10"/>
        <v>620</v>
      </c>
      <c r="AI80" s="8">
        <f t="shared" si="11"/>
        <v>0</v>
      </c>
      <c r="AJ80" s="140" t="e">
        <f t="shared" si="12"/>
        <v>#REF!</v>
      </c>
      <c r="AK80" s="24" t="e">
        <f>#REF!</f>
        <v>#REF!</v>
      </c>
      <c r="AL80" s="8" t="e">
        <f t="shared" si="13"/>
        <v>#REF!</v>
      </c>
    </row>
    <row r="81" spans="1:38" s="26" customFormat="1" ht="13.5" customHeight="1" x14ac:dyDescent="0.2">
      <c r="A81" s="26">
        <v>78</v>
      </c>
      <c r="B81" s="18" t="s">
        <v>205</v>
      </c>
      <c r="C81" s="159" t="s">
        <v>13</v>
      </c>
      <c r="D81" s="1">
        <v>1</v>
      </c>
      <c r="E81" s="1" t="s">
        <v>40</v>
      </c>
      <c r="F81" s="1">
        <v>13</v>
      </c>
      <c r="G81" s="24">
        <v>1</v>
      </c>
      <c r="H81" s="73">
        <v>1731</v>
      </c>
      <c r="I81" s="37"/>
      <c r="J81" s="1">
        <v>1</v>
      </c>
      <c r="K81" s="1" t="s">
        <v>40</v>
      </c>
      <c r="L81" s="1">
        <v>13</v>
      </c>
      <c r="M81" s="24">
        <v>1</v>
      </c>
      <c r="N81" s="73">
        <v>1731</v>
      </c>
      <c r="O81" s="1"/>
      <c r="P81" s="1"/>
      <c r="Q81" s="1"/>
      <c r="R81" s="24">
        <v>1</v>
      </c>
      <c r="S81" s="74">
        <v>1731</v>
      </c>
      <c r="T81" s="78" t="s">
        <v>664</v>
      </c>
      <c r="U81" s="78" t="s">
        <v>6</v>
      </c>
      <c r="V81" s="78" t="s">
        <v>88</v>
      </c>
      <c r="W81" s="128">
        <v>1</v>
      </c>
      <c r="X81" s="144">
        <v>1731</v>
      </c>
      <c r="Y81" s="37">
        <v>2174</v>
      </c>
      <c r="Z81" s="37"/>
      <c r="AA81" s="169">
        <f>2.73*$Y$1</f>
        <v>3105.2658000000001</v>
      </c>
      <c r="AB81" s="37"/>
      <c r="AC81" s="37">
        <v>3726</v>
      </c>
      <c r="AF81" s="140">
        <f t="shared" si="8"/>
        <v>1851</v>
      </c>
      <c r="AG81" s="8">
        <f t="shared" si="9"/>
        <v>1851</v>
      </c>
      <c r="AH81" s="37">
        <f t="shared" si="10"/>
        <v>2174</v>
      </c>
      <c r="AI81" s="175">
        <f t="shared" si="11"/>
        <v>-323</v>
      </c>
      <c r="AJ81" s="140" t="e">
        <f t="shared" si="12"/>
        <v>#REF!</v>
      </c>
      <c r="AK81" s="24" t="e">
        <f>#REF!</f>
        <v>#REF!</v>
      </c>
      <c r="AL81" s="8" t="e">
        <f t="shared" si="13"/>
        <v>#REF!</v>
      </c>
    </row>
    <row r="82" spans="1:38" s="26" customFormat="1" ht="13.5" customHeight="1" x14ac:dyDescent="0.2">
      <c r="A82" s="26">
        <v>79</v>
      </c>
      <c r="B82" s="18" t="s">
        <v>205</v>
      </c>
      <c r="C82" s="18" t="s">
        <v>206</v>
      </c>
      <c r="D82" s="1" t="s">
        <v>10</v>
      </c>
      <c r="E82" s="1" t="s">
        <v>42</v>
      </c>
      <c r="F82" s="1" t="s">
        <v>66</v>
      </c>
      <c r="G82" s="24">
        <v>1</v>
      </c>
      <c r="H82" s="76">
        <v>1287</v>
      </c>
      <c r="I82" s="88" t="s">
        <v>649</v>
      </c>
      <c r="J82" s="1" t="s">
        <v>10</v>
      </c>
      <c r="K82" s="1" t="s">
        <v>42</v>
      </c>
      <c r="L82" s="1" t="s">
        <v>66</v>
      </c>
      <c r="M82" s="24">
        <v>1</v>
      </c>
      <c r="N82" s="73">
        <v>1287</v>
      </c>
      <c r="O82" s="1"/>
      <c r="P82" s="1"/>
      <c r="Q82" s="1"/>
      <c r="R82" s="24">
        <v>1</v>
      </c>
      <c r="S82" s="87">
        <v>1400</v>
      </c>
      <c r="T82" s="78" t="s">
        <v>10</v>
      </c>
      <c r="U82" s="78" t="s">
        <v>22</v>
      </c>
      <c r="V82" s="78" t="s">
        <v>66</v>
      </c>
      <c r="W82" s="128">
        <v>1</v>
      </c>
      <c r="X82" s="144">
        <v>1400</v>
      </c>
      <c r="Y82" s="37">
        <v>1399</v>
      </c>
      <c r="Z82" s="37"/>
      <c r="AA82" s="169">
        <f>1.757*$Y$1</f>
        <v>1998.51722</v>
      </c>
      <c r="AB82" s="37"/>
      <c r="AC82" s="37">
        <v>2499</v>
      </c>
      <c r="AF82" s="140">
        <f t="shared" si="8"/>
        <v>1520</v>
      </c>
      <c r="AG82" s="8">
        <f t="shared" si="9"/>
        <v>1520</v>
      </c>
      <c r="AH82" s="37">
        <f t="shared" si="10"/>
        <v>1399</v>
      </c>
      <c r="AI82" s="8">
        <f t="shared" si="11"/>
        <v>121</v>
      </c>
      <c r="AJ82" s="140" t="e">
        <f t="shared" si="12"/>
        <v>#REF!</v>
      </c>
      <c r="AK82" s="24" t="e">
        <f>#REF!</f>
        <v>#REF!</v>
      </c>
      <c r="AL82" s="8" t="e">
        <f t="shared" si="13"/>
        <v>#REF!</v>
      </c>
    </row>
    <row r="83" spans="1:38" s="26" customFormat="1" ht="13.5" customHeight="1" x14ac:dyDescent="0.2">
      <c r="A83" s="26">
        <v>80</v>
      </c>
      <c r="B83" s="18" t="s">
        <v>205</v>
      </c>
      <c r="C83" s="21" t="s">
        <v>83</v>
      </c>
      <c r="D83" s="1">
        <v>3</v>
      </c>
      <c r="E83" s="1" t="s">
        <v>26</v>
      </c>
      <c r="F83" s="1">
        <v>8</v>
      </c>
      <c r="G83" s="24">
        <v>1</v>
      </c>
      <c r="H83" s="76">
        <v>1050</v>
      </c>
      <c r="I83" s="37"/>
      <c r="J83" s="1">
        <v>3</v>
      </c>
      <c r="K83" s="1" t="s">
        <v>26</v>
      </c>
      <c r="L83" s="1">
        <v>8</v>
      </c>
      <c r="M83" s="24">
        <v>1</v>
      </c>
      <c r="N83" s="73">
        <v>1050</v>
      </c>
      <c r="O83" s="1"/>
      <c r="P83" s="1"/>
      <c r="Q83" s="1"/>
      <c r="R83" s="24">
        <v>1</v>
      </c>
      <c r="S83" s="74">
        <v>1050</v>
      </c>
      <c r="T83" s="78" t="s">
        <v>10</v>
      </c>
      <c r="U83" s="78" t="s">
        <v>24</v>
      </c>
      <c r="V83" s="78" t="s">
        <v>25</v>
      </c>
      <c r="W83" s="128">
        <v>1</v>
      </c>
      <c r="X83" s="144">
        <v>1050</v>
      </c>
      <c r="Y83" s="37">
        <v>905</v>
      </c>
      <c r="Z83" s="37"/>
      <c r="AA83" s="169">
        <f>1.137*$Y$1</f>
        <v>1293.2920200000001</v>
      </c>
      <c r="AB83" s="37"/>
      <c r="AC83" s="37">
        <v>1682</v>
      </c>
      <c r="AF83" s="140">
        <f t="shared" si="8"/>
        <v>1170</v>
      </c>
      <c r="AG83" s="8">
        <f t="shared" si="9"/>
        <v>1170</v>
      </c>
      <c r="AH83" s="37">
        <f t="shared" si="10"/>
        <v>905</v>
      </c>
      <c r="AI83" s="8">
        <f t="shared" si="11"/>
        <v>265</v>
      </c>
      <c r="AJ83" s="140" t="e">
        <f t="shared" si="12"/>
        <v>#REF!</v>
      </c>
      <c r="AK83" s="24" t="e">
        <f>#REF!</f>
        <v>#REF!</v>
      </c>
      <c r="AL83" s="8" t="e">
        <f t="shared" si="13"/>
        <v>#REF!</v>
      </c>
    </row>
    <row r="84" spans="1:38" s="26" customFormat="1" ht="13.5" customHeight="1" x14ac:dyDescent="0.2">
      <c r="A84" s="26">
        <v>81</v>
      </c>
      <c r="B84" s="18" t="s">
        <v>205</v>
      </c>
      <c r="C84" s="18" t="s">
        <v>126</v>
      </c>
      <c r="D84" s="1">
        <v>13</v>
      </c>
      <c r="E84" s="1" t="s">
        <v>42</v>
      </c>
      <c r="F84" s="1">
        <v>4</v>
      </c>
      <c r="G84" s="24">
        <v>4</v>
      </c>
      <c r="H84" s="73">
        <v>705</v>
      </c>
      <c r="I84" s="37"/>
      <c r="J84" s="1">
        <v>13</v>
      </c>
      <c r="K84" s="1" t="s">
        <v>42</v>
      </c>
      <c r="L84" s="1">
        <v>4</v>
      </c>
      <c r="M84" s="24">
        <v>4</v>
      </c>
      <c r="N84" s="73">
        <v>705</v>
      </c>
      <c r="O84" s="1" t="s">
        <v>303</v>
      </c>
      <c r="P84" s="1" t="s">
        <v>24</v>
      </c>
      <c r="Q84" s="1" t="s">
        <v>39</v>
      </c>
      <c r="R84" s="24">
        <v>4</v>
      </c>
      <c r="S84" s="74">
        <v>705</v>
      </c>
      <c r="T84" s="78" t="s">
        <v>303</v>
      </c>
      <c r="U84" s="78" t="s">
        <v>42</v>
      </c>
      <c r="V84" s="78" t="s">
        <v>10</v>
      </c>
      <c r="W84" s="128">
        <v>4</v>
      </c>
      <c r="X84" s="144">
        <v>705</v>
      </c>
      <c r="Y84" s="37">
        <v>648</v>
      </c>
      <c r="Z84" s="37"/>
      <c r="AA84" s="169">
        <f>0.814*$Y$1</f>
        <v>925.89243999999997</v>
      </c>
      <c r="AB84" s="37"/>
      <c r="AC84" s="37">
        <v>1205</v>
      </c>
      <c r="AF84" s="140">
        <f t="shared" si="8"/>
        <v>3300</v>
      </c>
      <c r="AG84" s="8">
        <f t="shared" si="9"/>
        <v>825</v>
      </c>
      <c r="AH84" s="37">
        <f t="shared" si="10"/>
        <v>648</v>
      </c>
      <c r="AI84" s="8">
        <f t="shared" si="11"/>
        <v>177</v>
      </c>
      <c r="AJ84" s="140" t="e">
        <f t="shared" si="12"/>
        <v>#REF!</v>
      </c>
      <c r="AK84" s="24" t="e">
        <f>#REF!</f>
        <v>#REF!</v>
      </c>
      <c r="AL84" s="8" t="e">
        <f t="shared" si="13"/>
        <v>#REF!</v>
      </c>
    </row>
    <row r="85" spans="1:38" s="26" customFormat="1" ht="13.5" customHeight="1" x14ac:dyDescent="0.2">
      <c r="A85" s="26">
        <v>82</v>
      </c>
      <c r="B85" s="18" t="s">
        <v>205</v>
      </c>
      <c r="C85" s="21" t="s">
        <v>33</v>
      </c>
      <c r="D85" s="1">
        <v>41</v>
      </c>
      <c r="E85" s="1" t="s">
        <v>42</v>
      </c>
      <c r="F85" s="1">
        <v>7</v>
      </c>
      <c r="G85" s="24">
        <v>1</v>
      </c>
      <c r="H85" s="73">
        <v>866</v>
      </c>
      <c r="I85" s="37"/>
      <c r="J85" s="1">
        <v>41</v>
      </c>
      <c r="K85" s="1" t="s">
        <v>42</v>
      </c>
      <c r="L85" s="1">
        <v>7</v>
      </c>
      <c r="M85" s="24">
        <v>1</v>
      </c>
      <c r="N85" s="73">
        <v>866</v>
      </c>
      <c r="O85" s="1"/>
      <c r="P85" s="1"/>
      <c r="Q85" s="1"/>
      <c r="R85" s="24">
        <v>1</v>
      </c>
      <c r="S85" s="74">
        <v>866</v>
      </c>
      <c r="T85" s="78" t="s">
        <v>699</v>
      </c>
      <c r="U85" s="78" t="s">
        <v>42</v>
      </c>
      <c r="V85" s="78" t="s">
        <v>45</v>
      </c>
      <c r="W85" s="128">
        <v>1</v>
      </c>
      <c r="X85" s="144">
        <v>866</v>
      </c>
      <c r="Y85" s="37">
        <v>758</v>
      </c>
      <c r="Z85" s="37"/>
      <c r="AA85" s="169">
        <f>0.95*$Y$1</f>
        <v>1080.587</v>
      </c>
      <c r="AB85" s="37"/>
      <c r="AC85" s="37">
        <v>1406</v>
      </c>
      <c r="AF85" s="140">
        <f t="shared" si="8"/>
        <v>986</v>
      </c>
      <c r="AG85" s="8">
        <f t="shared" si="9"/>
        <v>986</v>
      </c>
      <c r="AH85" s="37">
        <f t="shared" si="10"/>
        <v>758</v>
      </c>
      <c r="AI85" s="8">
        <f t="shared" si="11"/>
        <v>228</v>
      </c>
      <c r="AJ85" s="140" t="e">
        <f t="shared" si="12"/>
        <v>#REF!</v>
      </c>
      <c r="AK85" s="24" t="e">
        <f>#REF!</f>
        <v>#REF!</v>
      </c>
      <c r="AL85" s="8" t="e">
        <f t="shared" si="13"/>
        <v>#REF!</v>
      </c>
    </row>
    <row r="86" spans="1:38" s="26" customFormat="1" ht="13.5" customHeight="1" x14ac:dyDescent="0.2">
      <c r="A86" s="26">
        <v>83</v>
      </c>
      <c r="B86" s="18" t="s">
        <v>340</v>
      </c>
      <c r="C86" s="18" t="s">
        <v>8</v>
      </c>
      <c r="D86" s="1">
        <v>13</v>
      </c>
      <c r="E86" s="1" t="s">
        <v>6</v>
      </c>
      <c r="F86" s="1">
        <v>1</v>
      </c>
      <c r="G86" s="24">
        <v>0.5</v>
      </c>
      <c r="H86" s="73">
        <v>500</v>
      </c>
      <c r="I86" s="37"/>
      <c r="J86" s="1">
        <v>13</v>
      </c>
      <c r="K86" s="1" t="s">
        <v>6</v>
      </c>
      <c r="L86" s="1">
        <v>1</v>
      </c>
      <c r="M86" s="24">
        <v>0.5</v>
      </c>
      <c r="N86" s="73">
        <v>500</v>
      </c>
      <c r="O86" s="1"/>
      <c r="P86" s="1"/>
      <c r="Q86" s="1"/>
      <c r="R86" s="24">
        <v>0.5</v>
      </c>
      <c r="S86" s="74">
        <v>500</v>
      </c>
      <c r="T86" s="78" t="s">
        <v>303</v>
      </c>
      <c r="U86" s="78" t="s">
        <v>6</v>
      </c>
      <c r="V86" s="78" t="s">
        <v>7</v>
      </c>
      <c r="W86" s="128">
        <v>0.5</v>
      </c>
      <c r="X86" s="144">
        <v>500</v>
      </c>
      <c r="Y86" s="37">
        <v>620</v>
      </c>
      <c r="Z86" s="37"/>
      <c r="AA86" s="169">
        <f>0.581*$Y$1</f>
        <v>660.86425999999994</v>
      </c>
      <c r="AB86" s="37"/>
      <c r="AC86" s="37">
        <v>859</v>
      </c>
      <c r="AF86" s="140">
        <f t="shared" ref="AF86:AF149" si="14">(X86+120)*W86</f>
        <v>310</v>
      </c>
      <c r="AG86" s="8">
        <f t="shared" ref="AG86:AG149" si="15">SUM(X86+120)</f>
        <v>620</v>
      </c>
      <c r="AH86" s="37">
        <f t="shared" ref="AH86:AH149" si="16">Y86</f>
        <v>620</v>
      </c>
      <c r="AI86" s="8">
        <f t="shared" ref="AI86:AI149" si="17">SUM(AG86-AH86)</f>
        <v>0</v>
      </c>
      <c r="AJ86" s="140" t="e">
        <f t="shared" ref="AJ86:AJ149" si="18">AK86*W86</f>
        <v>#REF!</v>
      </c>
      <c r="AK86" s="24" t="e">
        <f>#REF!</f>
        <v>#REF!</v>
      </c>
      <c r="AL86" s="8" t="e">
        <f t="shared" ref="AL86:AL149" si="19">SUM(AK86-X86)</f>
        <v>#REF!</v>
      </c>
    </row>
    <row r="87" spans="1:38" s="26" customFormat="1" ht="13.5" customHeight="1" x14ac:dyDescent="0.2">
      <c r="A87" s="26">
        <v>84</v>
      </c>
      <c r="B87" s="18" t="s">
        <v>337</v>
      </c>
      <c r="C87" s="18" t="s">
        <v>126</v>
      </c>
      <c r="D87" s="1">
        <v>13</v>
      </c>
      <c r="E87" s="1" t="s">
        <v>42</v>
      </c>
      <c r="F87" s="1">
        <v>4</v>
      </c>
      <c r="G87" s="24">
        <v>0.3</v>
      </c>
      <c r="H87" s="73">
        <v>705</v>
      </c>
      <c r="I87" s="37"/>
      <c r="J87" s="1">
        <v>13</v>
      </c>
      <c r="K87" s="1" t="s">
        <v>42</v>
      </c>
      <c r="L87" s="1">
        <v>4</v>
      </c>
      <c r="M87" s="24">
        <v>0.3</v>
      </c>
      <c r="N87" s="73">
        <v>705</v>
      </c>
      <c r="O87" s="1" t="s">
        <v>303</v>
      </c>
      <c r="P87" s="1" t="s">
        <v>24</v>
      </c>
      <c r="Q87" s="1" t="s">
        <v>39</v>
      </c>
      <c r="R87" s="24">
        <v>0.3</v>
      </c>
      <c r="S87" s="74">
        <v>705</v>
      </c>
      <c r="T87" s="78" t="s">
        <v>303</v>
      </c>
      <c r="U87" s="78" t="s">
        <v>42</v>
      </c>
      <c r="V87" s="78" t="s">
        <v>10</v>
      </c>
      <c r="W87" s="128">
        <v>0.3</v>
      </c>
      <c r="X87" s="144">
        <v>705</v>
      </c>
      <c r="Y87" s="37">
        <v>648</v>
      </c>
      <c r="Z87" s="37"/>
      <c r="AA87" s="169">
        <f>0.814*$Y$1</f>
        <v>925.89243999999997</v>
      </c>
      <c r="AB87" s="37"/>
      <c r="AC87" s="37">
        <v>1205</v>
      </c>
      <c r="AF87" s="140">
        <f t="shared" si="14"/>
        <v>247.5</v>
      </c>
      <c r="AG87" s="8">
        <f t="shared" si="15"/>
        <v>825</v>
      </c>
      <c r="AH87" s="37">
        <f t="shared" si="16"/>
        <v>648</v>
      </c>
      <c r="AI87" s="8">
        <f t="shared" si="17"/>
        <v>177</v>
      </c>
      <c r="AJ87" s="140" t="e">
        <f t="shared" si="18"/>
        <v>#REF!</v>
      </c>
      <c r="AK87" s="24" t="e">
        <f>#REF!</f>
        <v>#REF!</v>
      </c>
      <c r="AL87" s="8" t="e">
        <f t="shared" si="19"/>
        <v>#REF!</v>
      </c>
    </row>
    <row r="88" spans="1:38" s="26" customFormat="1" ht="13.5" customHeight="1" x14ac:dyDescent="0.2">
      <c r="A88" s="26">
        <v>85</v>
      </c>
      <c r="B88" s="18" t="s">
        <v>337</v>
      </c>
      <c r="C88" s="18" t="s">
        <v>8</v>
      </c>
      <c r="D88" s="1">
        <v>13</v>
      </c>
      <c r="E88" s="1" t="s">
        <v>6</v>
      </c>
      <c r="F88" s="1">
        <v>1</v>
      </c>
      <c r="G88" s="24">
        <v>1</v>
      </c>
      <c r="H88" s="73">
        <v>500</v>
      </c>
      <c r="I88" s="37"/>
      <c r="J88" s="1">
        <v>13</v>
      </c>
      <c r="K88" s="1" t="s">
        <v>6</v>
      </c>
      <c r="L88" s="1">
        <v>1</v>
      </c>
      <c r="M88" s="24">
        <v>1</v>
      </c>
      <c r="N88" s="73">
        <v>500</v>
      </c>
      <c r="O88" s="1"/>
      <c r="P88" s="1"/>
      <c r="Q88" s="1"/>
      <c r="R88" s="24">
        <v>1</v>
      </c>
      <c r="S88" s="74">
        <v>500</v>
      </c>
      <c r="T88" s="78" t="s">
        <v>303</v>
      </c>
      <c r="U88" s="78" t="s">
        <v>6</v>
      </c>
      <c r="V88" s="78" t="s">
        <v>7</v>
      </c>
      <c r="W88" s="128">
        <v>1</v>
      </c>
      <c r="X88" s="144">
        <v>500</v>
      </c>
      <c r="Y88" s="37">
        <v>620</v>
      </c>
      <c r="Z88" s="37"/>
      <c r="AA88" s="169">
        <f>0.581*$Y$1</f>
        <v>660.86425999999994</v>
      </c>
      <c r="AB88" s="37"/>
      <c r="AC88" s="37">
        <v>859</v>
      </c>
      <c r="AF88" s="140">
        <f t="shared" si="14"/>
        <v>620</v>
      </c>
      <c r="AG88" s="8">
        <f t="shared" si="15"/>
        <v>620</v>
      </c>
      <c r="AH88" s="37">
        <f t="shared" si="16"/>
        <v>620</v>
      </c>
      <c r="AI88" s="8">
        <f t="shared" si="17"/>
        <v>0</v>
      </c>
      <c r="AJ88" s="140" t="e">
        <f t="shared" si="18"/>
        <v>#REF!</v>
      </c>
      <c r="AK88" s="24" t="e">
        <f>#REF!</f>
        <v>#REF!</v>
      </c>
      <c r="AL88" s="8" t="e">
        <f t="shared" si="19"/>
        <v>#REF!</v>
      </c>
    </row>
    <row r="89" spans="1:38" s="26" customFormat="1" ht="13.5" customHeight="1" x14ac:dyDescent="0.2">
      <c r="A89" s="26">
        <v>86</v>
      </c>
      <c r="B89" s="18" t="s">
        <v>337</v>
      </c>
      <c r="C89" s="18" t="s">
        <v>126</v>
      </c>
      <c r="D89" s="1"/>
      <c r="E89" s="1"/>
      <c r="F89" s="1"/>
      <c r="G89" s="24"/>
      <c r="H89" s="73"/>
      <c r="I89" s="37"/>
      <c r="J89" s="1"/>
      <c r="K89" s="1"/>
      <c r="L89" s="1"/>
      <c r="M89" s="24"/>
      <c r="N89" s="73"/>
      <c r="O89" s="1" t="s">
        <v>303</v>
      </c>
      <c r="P89" s="1" t="s">
        <v>24</v>
      </c>
      <c r="Q89" s="1" t="s">
        <v>39</v>
      </c>
      <c r="R89" s="24">
        <v>0.3</v>
      </c>
      <c r="S89" s="74">
        <v>705</v>
      </c>
      <c r="T89" s="75" t="s">
        <v>303</v>
      </c>
      <c r="U89" s="75" t="s">
        <v>42</v>
      </c>
      <c r="V89" s="75" t="s">
        <v>10</v>
      </c>
      <c r="W89" s="128">
        <v>0.3</v>
      </c>
      <c r="X89" s="144">
        <v>705</v>
      </c>
      <c r="Y89" s="37">
        <v>648</v>
      </c>
      <c r="Z89" s="37"/>
      <c r="AA89" s="169">
        <f>0.814*$Y$1</f>
        <v>925.89243999999997</v>
      </c>
      <c r="AB89" s="37"/>
      <c r="AC89" s="37">
        <v>1205</v>
      </c>
      <c r="AF89" s="140">
        <f t="shared" si="14"/>
        <v>247.5</v>
      </c>
      <c r="AG89" s="8">
        <f t="shared" si="15"/>
        <v>825</v>
      </c>
      <c r="AH89" s="37">
        <f t="shared" si="16"/>
        <v>648</v>
      </c>
      <c r="AI89" s="8">
        <f t="shared" si="17"/>
        <v>177</v>
      </c>
      <c r="AJ89" s="140" t="e">
        <f t="shared" si="18"/>
        <v>#REF!</v>
      </c>
      <c r="AK89" s="24" t="e">
        <f>#REF!</f>
        <v>#REF!</v>
      </c>
      <c r="AL89" s="8" t="e">
        <f t="shared" si="19"/>
        <v>#REF!</v>
      </c>
    </row>
    <row r="90" spans="1:38" s="26" customFormat="1" ht="13.5" customHeight="1" x14ac:dyDescent="0.2">
      <c r="A90" s="26">
        <v>87</v>
      </c>
      <c r="B90" s="1" t="s">
        <v>637</v>
      </c>
      <c r="C90" s="1" t="s">
        <v>11</v>
      </c>
      <c r="D90" s="1" t="s">
        <v>5</v>
      </c>
      <c r="E90" s="1" t="s">
        <v>6</v>
      </c>
      <c r="F90" s="1" t="s">
        <v>7</v>
      </c>
      <c r="G90" s="89">
        <v>0.5</v>
      </c>
      <c r="H90" s="76">
        <v>500</v>
      </c>
      <c r="I90" s="37"/>
      <c r="J90" s="1" t="s">
        <v>5</v>
      </c>
      <c r="K90" s="1" t="s">
        <v>6</v>
      </c>
      <c r="L90" s="1" t="s">
        <v>7</v>
      </c>
      <c r="M90" s="28">
        <v>0.5</v>
      </c>
      <c r="N90" s="73">
        <v>500</v>
      </c>
      <c r="O90" s="1"/>
      <c r="P90" s="1"/>
      <c r="Q90" s="1"/>
      <c r="R90" s="28">
        <v>0.5</v>
      </c>
      <c r="S90" s="74">
        <v>500</v>
      </c>
      <c r="T90" s="78" t="s">
        <v>303</v>
      </c>
      <c r="U90" s="78" t="s">
        <v>6</v>
      </c>
      <c r="V90" s="78" t="s">
        <v>7</v>
      </c>
      <c r="W90" s="129">
        <v>0.5</v>
      </c>
      <c r="X90" s="144">
        <v>500</v>
      </c>
      <c r="Y90" s="37">
        <v>620</v>
      </c>
      <c r="Z90" s="37"/>
      <c r="AA90" s="169">
        <f>0.581*$Y$1</f>
        <v>660.86425999999994</v>
      </c>
      <c r="AB90" s="37"/>
      <c r="AC90" s="37">
        <v>859</v>
      </c>
      <c r="AF90" s="140">
        <f t="shared" si="14"/>
        <v>310</v>
      </c>
      <c r="AG90" s="8">
        <f t="shared" si="15"/>
        <v>620</v>
      </c>
      <c r="AH90" s="37">
        <f t="shared" si="16"/>
        <v>620</v>
      </c>
      <c r="AI90" s="8">
        <f t="shared" si="17"/>
        <v>0</v>
      </c>
      <c r="AJ90" s="140" t="e">
        <f t="shared" si="18"/>
        <v>#REF!</v>
      </c>
      <c r="AK90" s="24" t="e">
        <f>#REF!</f>
        <v>#REF!</v>
      </c>
      <c r="AL90" s="8" t="e">
        <f t="shared" si="19"/>
        <v>#REF!</v>
      </c>
    </row>
    <row r="91" spans="1:38" s="26" customFormat="1" ht="13.5" customHeight="1" x14ac:dyDescent="0.2">
      <c r="A91" s="26">
        <v>88</v>
      </c>
      <c r="B91" s="18" t="s">
        <v>615</v>
      </c>
      <c r="C91" s="18" t="s">
        <v>8</v>
      </c>
      <c r="D91" s="1">
        <v>13</v>
      </c>
      <c r="E91" s="1" t="s">
        <v>6</v>
      </c>
      <c r="F91" s="1">
        <v>1</v>
      </c>
      <c r="G91" s="24">
        <v>0.6</v>
      </c>
      <c r="H91" s="73">
        <v>500</v>
      </c>
      <c r="I91" s="37"/>
      <c r="J91" s="1">
        <v>13</v>
      </c>
      <c r="K91" s="1" t="s">
        <v>6</v>
      </c>
      <c r="L91" s="1">
        <v>1</v>
      </c>
      <c r="M91" s="24">
        <v>0.6</v>
      </c>
      <c r="N91" s="73">
        <v>500</v>
      </c>
      <c r="O91" s="1"/>
      <c r="P91" s="1"/>
      <c r="Q91" s="1"/>
      <c r="R91" s="24">
        <v>0.6</v>
      </c>
      <c r="S91" s="74">
        <v>500</v>
      </c>
      <c r="T91" s="78" t="s">
        <v>303</v>
      </c>
      <c r="U91" s="78" t="s">
        <v>6</v>
      </c>
      <c r="V91" s="78" t="s">
        <v>7</v>
      </c>
      <c r="W91" s="128">
        <v>0.6</v>
      </c>
      <c r="X91" s="144">
        <v>500</v>
      </c>
      <c r="Y91" s="37">
        <v>620</v>
      </c>
      <c r="Z91" s="37"/>
      <c r="AA91" s="169">
        <f>0.581*$Y$1</f>
        <v>660.86425999999994</v>
      </c>
      <c r="AB91" s="37"/>
      <c r="AC91" s="37">
        <v>859</v>
      </c>
      <c r="AF91" s="140">
        <f t="shared" si="14"/>
        <v>372</v>
      </c>
      <c r="AG91" s="8">
        <f t="shared" si="15"/>
        <v>620</v>
      </c>
      <c r="AH91" s="37">
        <f t="shared" si="16"/>
        <v>620</v>
      </c>
      <c r="AI91" s="8">
        <f t="shared" si="17"/>
        <v>0</v>
      </c>
      <c r="AJ91" s="140" t="e">
        <f t="shared" si="18"/>
        <v>#REF!</v>
      </c>
      <c r="AK91" s="24" t="e">
        <f>#REF!</f>
        <v>#REF!</v>
      </c>
      <c r="AL91" s="8" t="e">
        <f t="shared" si="19"/>
        <v>#REF!</v>
      </c>
    </row>
    <row r="92" spans="1:38" s="26" customFormat="1" ht="13.5" customHeight="1" x14ac:dyDescent="0.2">
      <c r="A92" s="26">
        <v>89</v>
      </c>
      <c r="B92" s="18" t="s">
        <v>615</v>
      </c>
      <c r="C92" s="18" t="s">
        <v>126</v>
      </c>
      <c r="D92" s="1"/>
      <c r="E92" s="1"/>
      <c r="F92" s="1"/>
      <c r="G92" s="24"/>
      <c r="H92" s="73"/>
      <c r="I92" s="37"/>
      <c r="J92" s="1"/>
      <c r="K92" s="1"/>
      <c r="L92" s="1"/>
      <c r="M92" s="24"/>
      <c r="N92" s="73"/>
      <c r="O92" s="1" t="s">
        <v>303</v>
      </c>
      <c r="P92" s="1" t="s">
        <v>24</v>
      </c>
      <c r="Q92" s="1" t="s">
        <v>39</v>
      </c>
      <c r="R92" s="24">
        <v>1</v>
      </c>
      <c r="S92" s="74">
        <v>705</v>
      </c>
      <c r="T92" s="75" t="s">
        <v>303</v>
      </c>
      <c r="U92" s="75" t="s">
        <v>42</v>
      </c>
      <c r="V92" s="75" t="s">
        <v>10</v>
      </c>
      <c r="W92" s="128">
        <v>1</v>
      </c>
      <c r="X92" s="144">
        <v>705</v>
      </c>
      <c r="Y92" s="37">
        <v>648</v>
      </c>
      <c r="Z92" s="37"/>
      <c r="AA92" s="169">
        <f>0.814*$Y$1</f>
        <v>925.89243999999997</v>
      </c>
      <c r="AB92" s="37"/>
      <c r="AC92" s="37">
        <v>1205</v>
      </c>
      <c r="AF92" s="140">
        <f t="shared" si="14"/>
        <v>825</v>
      </c>
      <c r="AG92" s="8">
        <f t="shared" si="15"/>
        <v>825</v>
      </c>
      <c r="AH92" s="37">
        <f t="shared" si="16"/>
        <v>648</v>
      </c>
      <c r="AI92" s="8">
        <f t="shared" si="17"/>
        <v>177</v>
      </c>
      <c r="AJ92" s="140" t="e">
        <f t="shared" si="18"/>
        <v>#REF!</v>
      </c>
      <c r="AK92" s="24" t="e">
        <f>#REF!</f>
        <v>#REF!</v>
      </c>
      <c r="AL92" s="8" t="e">
        <f t="shared" si="19"/>
        <v>#REF!</v>
      </c>
    </row>
    <row r="93" spans="1:38" s="26" customFormat="1" ht="13.5" customHeight="1" x14ac:dyDescent="0.2">
      <c r="A93" s="26">
        <v>90</v>
      </c>
      <c r="B93" s="18" t="s">
        <v>338</v>
      </c>
      <c r="C93" s="18" t="s">
        <v>8</v>
      </c>
      <c r="D93" s="1">
        <v>13</v>
      </c>
      <c r="E93" s="1" t="s">
        <v>6</v>
      </c>
      <c r="F93" s="1">
        <v>1</v>
      </c>
      <c r="G93" s="24">
        <v>1</v>
      </c>
      <c r="H93" s="73">
        <v>500</v>
      </c>
      <c r="I93" s="37"/>
      <c r="J93" s="1">
        <v>13</v>
      </c>
      <c r="K93" s="1" t="s">
        <v>6</v>
      </c>
      <c r="L93" s="1">
        <v>1</v>
      </c>
      <c r="M93" s="24">
        <v>1</v>
      </c>
      <c r="N93" s="73">
        <v>500</v>
      </c>
      <c r="O93" s="1"/>
      <c r="P93" s="1"/>
      <c r="Q93" s="1"/>
      <c r="R93" s="24">
        <v>1</v>
      </c>
      <c r="S93" s="74">
        <v>500</v>
      </c>
      <c r="T93" s="78" t="s">
        <v>303</v>
      </c>
      <c r="U93" s="78" t="s">
        <v>6</v>
      </c>
      <c r="V93" s="78" t="s">
        <v>7</v>
      </c>
      <c r="W93" s="128">
        <v>1</v>
      </c>
      <c r="X93" s="144">
        <v>500</v>
      </c>
      <c r="Y93" s="37">
        <v>620</v>
      </c>
      <c r="Z93" s="37"/>
      <c r="AA93" s="169">
        <f>0.581*$Y$1</f>
        <v>660.86425999999994</v>
      </c>
      <c r="AB93" s="37"/>
      <c r="AC93" s="37">
        <v>859</v>
      </c>
      <c r="AF93" s="140">
        <f t="shared" si="14"/>
        <v>620</v>
      </c>
      <c r="AG93" s="8">
        <f t="shared" si="15"/>
        <v>620</v>
      </c>
      <c r="AH93" s="37">
        <f t="shared" si="16"/>
        <v>620</v>
      </c>
      <c r="AI93" s="8">
        <f t="shared" si="17"/>
        <v>0</v>
      </c>
      <c r="AJ93" s="140" t="e">
        <f t="shared" si="18"/>
        <v>#REF!</v>
      </c>
      <c r="AK93" s="24" t="e">
        <f>#REF!</f>
        <v>#REF!</v>
      </c>
      <c r="AL93" s="8" t="e">
        <f t="shared" si="19"/>
        <v>#REF!</v>
      </c>
    </row>
    <row r="94" spans="1:38" s="26" customFormat="1" ht="13.5" customHeight="1" x14ac:dyDescent="0.2">
      <c r="A94" s="26">
        <v>91</v>
      </c>
      <c r="B94" s="1" t="s">
        <v>638</v>
      </c>
      <c r="C94" s="18" t="s">
        <v>341</v>
      </c>
      <c r="D94" s="1" t="s">
        <v>5</v>
      </c>
      <c r="E94" s="1" t="s">
        <v>6</v>
      </c>
      <c r="F94" s="1" t="s">
        <v>7</v>
      </c>
      <c r="G94" s="28">
        <v>0.7</v>
      </c>
      <c r="H94" s="51">
        <v>500</v>
      </c>
      <c r="I94" s="37"/>
      <c r="J94" s="1" t="s">
        <v>5</v>
      </c>
      <c r="K94" s="1" t="s">
        <v>6</v>
      </c>
      <c r="L94" s="1" t="s">
        <v>7</v>
      </c>
      <c r="M94" s="28">
        <v>0.7</v>
      </c>
      <c r="N94" s="51">
        <v>500</v>
      </c>
      <c r="O94" s="1"/>
      <c r="P94" s="1"/>
      <c r="Q94" s="1"/>
      <c r="R94" s="28">
        <v>0.7</v>
      </c>
      <c r="S94" s="63">
        <v>500</v>
      </c>
      <c r="T94" s="78" t="s">
        <v>303</v>
      </c>
      <c r="U94" s="78" t="s">
        <v>6</v>
      </c>
      <c r="V94" s="78" t="s">
        <v>7</v>
      </c>
      <c r="W94" s="129">
        <v>0.7</v>
      </c>
      <c r="X94" s="146">
        <v>500</v>
      </c>
      <c r="Y94" s="37">
        <v>620</v>
      </c>
      <c r="Z94" s="37"/>
      <c r="AA94" s="169">
        <f>0.581*$Y$1</f>
        <v>660.86425999999994</v>
      </c>
      <c r="AB94" s="37"/>
      <c r="AC94" s="37">
        <v>859</v>
      </c>
      <c r="AF94" s="140">
        <f t="shared" si="14"/>
        <v>434</v>
      </c>
      <c r="AG94" s="8">
        <f t="shared" si="15"/>
        <v>620</v>
      </c>
      <c r="AH94" s="37">
        <f t="shared" si="16"/>
        <v>620</v>
      </c>
      <c r="AI94" s="8">
        <f t="shared" si="17"/>
        <v>0</v>
      </c>
      <c r="AJ94" s="140" t="e">
        <f t="shared" si="18"/>
        <v>#REF!</v>
      </c>
      <c r="AK94" s="24" t="e">
        <f>#REF!</f>
        <v>#REF!</v>
      </c>
      <c r="AL94" s="8" t="e">
        <f t="shared" si="19"/>
        <v>#REF!</v>
      </c>
    </row>
    <row r="95" spans="1:38" s="26" customFormat="1" ht="13.5" customHeight="1" x14ac:dyDescent="0.2">
      <c r="A95" s="26">
        <v>92</v>
      </c>
      <c r="B95" s="18" t="s">
        <v>370</v>
      </c>
      <c r="C95" s="18" t="s">
        <v>8</v>
      </c>
      <c r="D95" s="1">
        <v>13</v>
      </c>
      <c r="E95" s="1" t="s">
        <v>6</v>
      </c>
      <c r="F95" s="1">
        <v>1</v>
      </c>
      <c r="G95" s="24">
        <v>2</v>
      </c>
      <c r="H95" s="73">
        <v>500</v>
      </c>
      <c r="I95" s="37"/>
      <c r="J95" s="1">
        <v>13</v>
      </c>
      <c r="K95" s="1" t="s">
        <v>6</v>
      </c>
      <c r="L95" s="1">
        <v>1</v>
      </c>
      <c r="M95" s="24">
        <v>2</v>
      </c>
      <c r="N95" s="73">
        <v>500</v>
      </c>
      <c r="O95" s="1"/>
      <c r="P95" s="1"/>
      <c r="Q95" s="1"/>
      <c r="R95" s="24">
        <v>2</v>
      </c>
      <c r="S95" s="74">
        <v>500</v>
      </c>
      <c r="T95" s="78" t="s">
        <v>303</v>
      </c>
      <c r="U95" s="78" t="s">
        <v>6</v>
      </c>
      <c r="V95" s="78" t="s">
        <v>7</v>
      </c>
      <c r="W95" s="128">
        <v>2</v>
      </c>
      <c r="X95" s="144">
        <v>500</v>
      </c>
      <c r="Y95" s="37">
        <v>620</v>
      </c>
      <c r="Z95" s="37"/>
      <c r="AA95" s="169">
        <f>0.581*$Y$1</f>
        <v>660.86425999999994</v>
      </c>
      <c r="AB95" s="37"/>
      <c r="AC95" s="37">
        <v>859</v>
      </c>
      <c r="AF95" s="140">
        <f t="shared" si="14"/>
        <v>1240</v>
      </c>
      <c r="AG95" s="8">
        <f t="shared" si="15"/>
        <v>620</v>
      </c>
      <c r="AH95" s="37">
        <f t="shared" si="16"/>
        <v>620</v>
      </c>
      <c r="AI95" s="8">
        <f t="shared" si="17"/>
        <v>0</v>
      </c>
      <c r="AJ95" s="140" t="e">
        <f t="shared" si="18"/>
        <v>#REF!</v>
      </c>
      <c r="AK95" s="24" t="e">
        <f>#REF!</f>
        <v>#REF!</v>
      </c>
      <c r="AL95" s="8" t="e">
        <f t="shared" si="19"/>
        <v>#REF!</v>
      </c>
    </row>
    <row r="96" spans="1:38" s="26" customFormat="1" ht="13.5" customHeight="1" x14ac:dyDescent="0.2">
      <c r="A96" s="26">
        <v>93</v>
      </c>
      <c r="B96" s="18" t="s">
        <v>370</v>
      </c>
      <c r="C96" s="18" t="s">
        <v>126</v>
      </c>
      <c r="D96" s="1">
        <v>13</v>
      </c>
      <c r="E96" s="1" t="s">
        <v>42</v>
      </c>
      <c r="F96" s="1">
        <v>4</v>
      </c>
      <c r="G96" s="24">
        <v>0.5</v>
      </c>
      <c r="H96" s="73">
        <v>705</v>
      </c>
      <c r="I96" s="37"/>
      <c r="J96" s="1">
        <v>13</v>
      </c>
      <c r="K96" s="1" t="s">
        <v>42</v>
      </c>
      <c r="L96" s="1">
        <v>4</v>
      </c>
      <c r="M96" s="24">
        <v>0.5</v>
      </c>
      <c r="N96" s="73">
        <v>705</v>
      </c>
      <c r="O96" s="1" t="s">
        <v>303</v>
      </c>
      <c r="P96" s="1" t="s">
        <v>24</v>
      </c>
      <c r="Q96" s="1" t="s">
        <v>39</v>
      </c>
      <c r="R96" s="24">
        <v>0.5</v>
      </c>
      <c r="S96" s="74">
        <v>705</v>
      </c>
      <c r="T96" s="78" t="s">
        <v>303</v>
      </c>
      <c r="U96" s="78" t="s">
        <v>42</v>
      </c>
      <c r="V96" s="78" t="s">
        <v>10</v>
      </c>
      <c r="W96" s="128">
        <v>0.5</v>
      </c>
      <c r="X96" s="144">
        <v>705</v>
      </c>
      <c r="Y96" s="37">
        <v>648</v>
      </c>
      <c r="Z96" s="37"/>
      <c r="AA96" s="169">
        <f>0.814*$Y$1</f>
        <v>925.89243999999997</v>
      </c>
      <c r="AB96" s="37"/>
      <c r="AC96" s="37">
        <v>1205</v>
      </c>
      <c r="AF96" s="140">
        <f t="shared" si="14"/>
        <v>412.5</v>
      </c>
      <c r="AG96" s="8">
        <f t="shared" si="15"/>
        <v>825</v>
      </c>
      <c r="AH96" s="37">
        <f t="shared" si="16"/>
        <v>648</v>
      </c>
      <c r="AI96" s="8">
        <f t="shared" si="17"/>
        <v>177</v>
      </c>
      <c r="AJ96" s="140" t="e">
        <f t="shared" si="18"/>
        <v>#REF!</v>
      </c>
      <c r="AK96" s="24" t="e">
        <f>#REF!</f>
        <v>#REF!</v>
      </c>
      <c r="AL96" s="8" t="e">
        <f t="shared" si="19"/>
        <v>#REF!</v>
      </c>
    </row>
    <row r="97" spans="1:41" s="26" customFormat="1" ht="13.5" customHeight="1" x14ac:dyDescent="0.2">
      <c r="A97" s="26">
        <v>94</v>
      </c>
      <c r="B97" s="18" t="s">
        <v>370</v>
      </c>
      <c r="C97" s="18" t="s">
        <v>126</v>
      </c>
      <c r="D97" s="1"/>
      <c r="E97" s="1"/>
      <c r="F97" s="1"/>
      <c r="G97" s="24"/>
      <c r="H97" s="73"/>
      <c r="I97" s="37"/>
      <c r="J97" s="1"/>
      <c r="K97" s="1"/>
      <c r="L97" s="1"/>
      <c r="M97" s="24"/>
      <c r="N97" s="73"/>
      <c r="O97" s="1" t="s">
        <v>303</v>
      </c>
      <c r="P97" s="1" t="s">
        <v>24</v>
      </c>
      <c r="Q97" s="1" t="s">
        <v>39</v>
      </c>
      <c r="R97" s="24">
        <v>0.5</v>
      </c>
      <c r="S97" s="74">
        <v>705</v>
      </c>
      <c r="T97" s="75" t="s">
        <v>303</v>
      </c>
      <c r="U97" s="75" t="s">
        <v>42</v>
      </c>
      <c r="V97" s="75" t="s">
        <v>10</v>
      </c>
      <c r="W97" s="128">
        <v>0.5</v>
      </c>
      <c r="X97" s="144">
        <v>705</v>
      </c>
      <c r="Y97" s="37">
        <v>648</v>
      </c>
      <c r="Z97" s="37"/>
      <c r="AA97" s="169">
        <f>0.814*$Y$1</f>
        <v>925.89243999999997</v>
      </c>
      <c r="AB97" s="37"/>
      <c r="AC97" s="37">
        <v>1205</v>
      </c>
      <c r="AF97" s="140">
        <f t="shared" si="14"/>
        <v>412.5</v>
      </c>
      <c r="AG97" s="8">
        <f t="shared" si="15"/>
        <v>825</v>
      </c>
      <c r="AH97" s="37">
        <f t="shared" si="16"/>
        <v>648</v>
      </c>
      <c r="AI97" s="8">
        <f t="shared" si="17"/>
        <v>177</v>
      </c>
      <c r="AJ97" s="140" t="e">
        <f t="shared" si="18"/>
        <v>#REF!</v>
      </c>
      <c r="AK97" s="24" t="e">
        <f>#REF!</f>
        <v>#REF!</v>
      </c>
      <c r="AL97" s="8" t="e">
        <f t="shared" si="19"/>
        <v>#REF!</v>
      </c>
    </row>
    <row r="98" spans="1:41" s="26" customFormat="1" ht="13.5" customHeight="1" x14ac:dyDescent="0.2">
      <c r="A98" s="26">
        <v>95</v>
      </c>
      <c r="B98" s="18" t="s">
        <v>336</v>
      </c>
      <c r="C98" s="18" t="s">
        <v>8</v>
      </c>
      <c r="D98" s="1">
        <v>13</v>
      </c>
      <c r="E98" s="1" t="s">
        <v>6</v>
      </c>
      <c r="F98" s="1">
        <v>1</v>
      </c>
      <c r="G98" s="24">
        <v>0.6</v>
      </c>
      <c r="H98" s="73">
        <v>500</v>
      </c>
      <c r="I98" s="90"/>
      <c r="J98" s="1">
        <v>13</v>
      </c>
      <c r="K98" s="1" t="s">
        <v>6</v>
      </c>
      <c r="L98" s="1">
        <v>1</v>
      </c>
      <c r="M98" s="24">
        <v>0.6</v>
      </c>
      <c r="N98" s="73">
        <v>500</v>
      </c>
      <c r="O98" s="1"/>
      <c r="P98" s="1"/>
      <c r="Q98" s="1"/>
      <c r="R98" s="24">
        <v>0.6</v>
      </c>
      <c r="S98" s="74">
        <v>500</v>
      </c>
      <c r="T98" s="78" t="s">
        <v>303</v>
      </c>
      <c r="U98" s="78" t="s">
        <v>6</v>
      </c>
      <c r="V98" s="78" t="s">
        <v>7</v>
      </c>
      <c r="W98" s="128">
        <v>0.6</v>
      </c>
      <c r="X98" s="144">
        <v>500</v>
      </c>
      <c r="Y98" s="37">
        <v>620</v>
      </c>
      <c r="Z98" s="37"/>
      <c r="AA98" s="169">
        <f>0.581*$Y$1</f>
        <v>660.86425999999994</v>
      </c>
      <c r="AB98" s="37"/>
      <c r="AC98" s="37">
        <v>859</v>
      </c>
      <c r="AD98" s="91"/>
      <c r="AE98" s="91"/>
      <c r="AF98" s="140">
        <f t="shared" si="14"/>
        <v>372</v>
      </c>
      <c r="AG98" s="8">
        <f t="shared" si="15"/>
        <v>620</v>
      </c>
      <c r="AH98" s="37">
        <f t="shared" si="16"/>
        <v>620</v>
      </c>
      <c r="AI98" s="8">
        <f t="shared" si="17"/>
        <v>0</v>
      </c>
      <c r="AJ98" s="140" t="e">
        <f t="shared" si="18"/>
        <v>#REF!</v>
      </c>
      <c r="AK98" s="24" t="e">
        <f>#REF!</f>
        <v>#REF!</v>
      </c>
      <c r="AL98" s="8" t="e">
        <f t="shared" si="19"/>
        <v>#REF!</v>
      </c>
      <c r="AM98" s="91"/>
      <c r="AN98" s="91"/>
      <c r="AO98" s="91"/>
    </row>
    <row r="99" spans="1:41" s="26" customFormat="1" ht="13.5" customHeight="1" x14ac:dyDescent="0.2">
      <c r="A99" s="26">
        <v>96</v>
      </c>
      <c r="B99" s="18" t="s">
        <v>335</v>
      </c>
      <c r="C99" s="18" t="s">
        <v>8</v>
      </c>
      <c r="D99" s="1">
        <v>13</v>
      </c>
      <c r="E99" s="1" t="s">
        <v>6</v>
      </c>
      <c r="F99" s="1">
        <v>1</v>
      </c>
      <c r="G99" s="24">
        <v>2</v>
      </c>
      <c r="H99" s="73">
        <v>500</v>
      </c>
      <c r="I99" s="37"/>
      <c r="J99" s="1">
        <v>13</v>
      </c>
      <c r="K99" s="1" t="s">
        <v>6</v>
      </c>
      <c r="L99" s="1">
        <v>1</v>
      </c>
      <c r="M99" s="24">
        <v>2</v>
      </c>
      <c r="N99" s="73">
        <v>500</v>
      </c>
      <c r="O99" s="1"/>
      <c r="P99" s="1"/>
      <c r="Q99" s="1"/>
      <c r="R99" s="24">
        <v>2</v>
      </c>
      <c r="S99" s="74">
        <v>500</v>
      </c>
      <c r="T99" s="78" t="s">
        <v>303</v>
      </c>
      <c r="U99" s="78" t="s">
        <v>6</v>
      </c>
      <c r="V99" s="78" t="s">
        <v>7</v>
      </c>
      <c r="W99" s="128">
        <v>2</v>
      </c>
      <c r="X99" s="144">
        <v>500</v>
      </c>
      <c r="Y99" s="37">
        <v>620</v>
      </c>
      <c r="Z99" s="37"/>
      <c r="AA99" s="169">
        <f>0.581*$Y$1</f>
        <v>660.86425999999994</v>
      </c>
      <c r="AB99" s="37"/>
      <c r="AC99" s="37">
        <v>859</v>
      </c>
      <c r="AF99" s="140">
        <f t="shared" si="14"/>
        <v>1240</v>
      </c>
      <c r="AG99" s="8">
        <f t="shared" si="15"/>
        <v>620</v>
      </c>
      <c r="AH99" s="37">
        <f t="shared" si="16"/>
        <v>620</v>
      </c>
      <c r="AI99" s="8">
        <f t="shared" si="17"/>
        <v>0</v>
      </c>
      <c r="AJ99" s="140" t="e">
        <f t="shared" si="18"/>
        <v>#REF!</v>
      </c>
      <c r="AK99" s="24" t="e">
        <f>#REF!</f>
        <v>#REF!</v>
      </c>
      <c r="AL99" s="8" t="e">
        <f t="shared" si="19"/>
        <v>#REF!</v>
      </c>
    </row>
    <row r="100" spans="1:41" s="26" customFormat="1" ht="13.5" customHeight="1" x14ac:dyDescent="0.2">
      <c r="A100" s="26">
        <v>97</v>
      </c>
      <c r="B100" s="18" t="s">
        <v>339</v>
      </c>
      <c r="C100" s="18" t="s">
        <v>8</v>
      </c>
      <c r="D100" s="1">
        <v>13</v>
      </c>
      <c r="E100" s="1" t="s">
        <v>6</v>
      </c>
      <c r="F100" s="1">
        <v>1</v>
      </c>
      <c r="G100" s="24">
        <v>0.3</v>
      </c>
      <c r="H100" s="73">
        <v>500</v>
      </c>
      <c r="I100" s="37"/>
      <c r="J100" s="1">
        <v>13</v>
      </c>
      <c r="K100" s="1" t="s">
        <v>6</v>
      </c>
      <c r="L100" s="1">
        <v>1</v>
      </c>
      <c r="M100" s="24">
        <v>0.3</v>
      </c>
      <c r="N100" s="73">
        <v>500</v>
      </c>
      <c r="O100" s="1"/>
      <c r="P100" s="1"/>
      <c r="Q100" s="1"/>
      <c r="R100" s="24">
        <v>0.3</v>
      </c>
      <c r="S100" s="74">
        <v>500</v>
      </c>
      <c r="T100" s="78" t="s">
        <v>303</v>
      </c>
      <c r="U100" s="78" t="s">
        <v>6</v>
      </c>
      <c r="V100" s="78" t="s">
        <v>7</v>
      </c>
      <c r="W100" s="128">
        <v>0.3</v>
      </c>
      <c r="X100" s="144">
        <v>500</v>
      </c>
      <c r="Y100" s="37">
        <v>620</v>
      </c>
      <c r="Z100" s="37"/>
      <c r="AA100" s="169">
        <f>0.581*$Y$1</f>
        <v>660.86425999999994</v>
      </c>
      <c r="AB100" s="37"/>
      <c r="AC100" s="37">
        <v>859</v>
      </c>
      <c r="AF100" s="140">
        <f t="shared" si="14"/>
        <v>186</v>
      </c>
      <c r="AG100" s="8">
        <f t="shared" si="15"/>
        <v>620</v>
      </c>
      <c r="AH100" s="37">
        <f t="shared" si="16"/>
        <v>620</v>
      </c>
      <c r="AI100" s="8">
        <f t="shared" si="17"/>
        <v>0</v>
      </c>
      <c r="AJ100" s="140" t="e">
        <f t="shared" si="18"/>
        <v>#REF!</v>
      </c>
      <c r="AK100" s="24" t="e">
        <f>#REF!</f>
        <v>#REF!</v>
      </c>
      <c r="AL100" s="8" t="e">
        <f t="shared" si="19"/>
        <v>#REF!</v>
      </c>
    </row>
    <row r="101" spans="1:41" s="26" customFormat="1" ht="13.5" customHeight="1" x14ac:dyDescent="0.2">
      <c r="A101" s="26">
        <v>98</v>
      </c>
      <c r="B101" s="1" t="s">
        <v>440</v>
      </c>
      <c r="C101" s="1" t="s">
        <v>13</v>
      </c>
      <c r="D101" s="1" t="s">
        <v>20</v>
      </c>
      <c r="E101" s="1" t="s">
        <v>22</v>
      </c>
      <c r="F101" s="1" t="s">
        <v>23</v>
      </c>
      <c r="G101" s="24">
        <v>1</v>
      </c>
      <c r="H101" s="76">
        <v>1250</v>
      </c>
      <c r="I101" s="37"/>
      <c r="J101" s="1" t="s">
        <v>20</v>
      </c>
      <c r="K101" s="1" t="s">
        <v>22</v>
      </c>
      <c r="L101" s="1" t="s">
        <v>23</v>
      </c>
      <c r="M101" s="24">
        <v>1</v>
      </c>
      <c r="N101" s="73">
        <v>1250</v>
      </c>
      <c r="O101" s="1"/>
      <c r="P101" s="1"/>
      <c r="Q101" s="1"/>
      <c r="R101" s="24">
        <v>1</v>
      </c>
      <c r="S101" s="74">
        <v>1250</v>
      </c>
      <c r="T101" s="78" t="s">
        <v>664</v>
      </c>
      <c r="U101" s="78" t="s">
        <v>6</v>
      </c>
      <c r="V101" s="78" t="s">
        <v>88</v>
      </c>
      <c r="W101" s="128">
        <v>1</v>
      </c>
      <c r="X101" s="144">
        <v>1250</v>
      </c>
      <c r="Y101" s="37">
        <v>2174</v>
      </c>
      <c r="Z101" s="37"/>
      <c r="AA101" s="169">
        <f>2.73*$Y$1</f>
        <v>3105.2658000000001</v>
      </c>
      <c r="AB101" s="37"/>
      <c r="AC101" s="37">
        <v>3726</v>
      </c>
      <c r="AF101" s="140">
        <f t="shared" si="14"/>
        <v>1370</v>
      </c>
      <c r="AG101" s="8">
        <f t="shared" si="15"/>
        <v>1370</v>
      </c>
      <c r="AH101" s="37">
        <f t="shared" si="16"/>
        <v>2174</v>
      </c>
      <c r="AI101" s="175">
        <f t="shared" si="17"/>
        <v>-804</v>
      </c>
      <c r="AJ101" s="140" t="e">
        <f t="shared" si="18"/>
        <v>#REF!</v>
      </c>
      <c r="AK101" s="24" t="e">
        <f>#REF!</f>
        <v>#REF!</v>
      </c>
      <c r="AL101" s="8" t="e">
        <f t="shared" si="19"/>
        <v>#REF!</v>
      </c>
    </row>
    <row r="102" spans="1:41" s="26" customFormat="1" ht="13.5" customHeight="1" x14ac:dyDescent="0.2">
      <c r="A102" s="26">
        <v>99</v>
      </c>
      <c r="B102" s="1" t="s">
        <v>440</v>
      </c>
      <c r="C102" s="1" t="s">
        <v>14</v>
      </c>
      <c r="D102" s="1" t="s">
        <v>21</v>
      </c>
      <c r="E102" s="1" t="s">
        <v>24</v>
      </c>
      <c r="F102" s="1" t="s">
        <v>25</v>
      </c>
      <c r="G102" s="24">
        <v>0.5</v>
      </c>
      <c r="H102" s="73">
        <v>739</v>
      </c>
      <c r="I102" s="37"/>
      <c r="J102" s="1" t="s">
        <v>21</v>
      </c>
      <c r="K102" s="1" t="s">
        <v>24</v>
      </c>
      <c r="L102" s="1" t="s">
        <v>25</v>
      </c>
      <c r="M102" s="24">
        <v>0.5</v>
      </c>
      <c r="N102" s="73">
        <v>739</v>
      </c>
      <c r="O102" s="1"/>
      <c r="P102" s="1"/>
      <c r="Q102" s="1"/>
      <c r="R102" s="24">
        <v>0.5</v>
      </c>
      <c r="S102" s="74">
        <v>739</v>
      </c>
      <c r="T102" s="78" t="s">
        <v>660</v>
      </c>
      <c r="U102" s="78" t="s">
        <v>6</v>
      </c>
      <c r="V102" s="78" t="s">
        <v>45</v>
      </c>
      <c r="W102" s="128">
        <v>0.5</v>
      </c>
      <c r="X102" s="144">
        <v>739</v>
      </c>
      <c r="Y102" s="37">
        <v>758</v>
      </c>
      <c r="Z102" s="37"/>
      <c r="AA102" s="169">
        <f>0.95*$Y$1</f>
        <v>1080.587</v>
      </c>
      <c r="AB102" s="37"/>
      <c r="AC102" s="37">
        <v>1406</v>
      </c>
      <c r="AF102" s="140">
        <f t="shared" si="14"/>
        <v>429.5</v>
      </c>
      <c r="AG102" s="8">
        <f t="shared" si="15"/>
        <v>859</v>
      </c>
      <c r="AH102" s="37">
        <f t="shared" si="16"/>
        <v>758</v>
      </c>
      <c r="AI102" s="8">
        <f t="shared" si="17"/>
        <v>101</v>
      </c>
      <c r="AJ102" s="140" t="e">
        <f t="shared" si="18"/>
        <v>#REF!</v>
      </c>
      <c r="AK102" s="24" t="e">
        <f>#REF!</f>
        <v>#REF!</v>
      </c>
      <c r="AL102" s="8" t="e">
        <f t="shared" si="19"/>
        <v>#REF!</v>
      </c>
    </row>
    <row r="103" spans="1:41" s="26" customFormat="1" ht="13.5" customHeight="1" x14ac:dyDescent="0.2">
      <c r="A103" s="26">
        <v>100</v>
      </c>
      <c r="B103" s="1" t="s">
        <v>440</v>
      </c>
      <c r="C103" s="1" t="s">
        <v>15</v>
      </c>
      <c r="D103" s="1" t="s">
        <v>20</v>
      </c>
      <c r="E103" s="1" t="s">
        <v>26</v>
      </c>
      <c r="F103" s="1" t="s">
        <v>27</v>
      </c>
      <c r="G103" s="24">
        <v>3</v>
      </c>
      <c r="H103" s="76">
        <v>800</v>
      </c>
      <c r="I103" s="37"/>
      <c r="J103" s="1" t="s">
        <v>20</v>
      </c>
      <c r="K103" s="1" t="s">
        <v>26</v>
      </c>
      <c r="L103" s="1" t="s">
        <v>27</v>
      </c>
      <c r="M103" s="24">
        <v>3</v>
      </c>
      <c r="N103" s="73">
        <v>800</v>
      </c>
      <c r="O103" s="1"/>
      <c r="P103" s="1"/>
      <c r="Q103" s="1"/>
      <c r="R103" s="24">
        <v>3</v>
      </c>
      <c r="S103" s="74">
        <v>800</v>
      </c>
      <c r="T103" s="78" t="s">
        <v>700</v>
      </c>
      <c r="U103" s="78" t="s">
        <v>311</v>
      </c>
      <c r="V103" s="78" t="s">
        <v>45</v>
      </c>
      <c r="W103" s="128">
        <v>3</v>
      </c>
      <c r="X103" s="146">
        <v>800</v>
      </c>
      <c r="Y103" s="37">
        <v>758</v>
      </c>
      <c r="Z103" s="37"/>
      <c r="AA103" s="169">
        <f>0.95*$Y$1</f>
        <v>1080.587</v>
      </c>
      <c r="AB103" s="37"/>
      <c r="AC103" s="37">
        <v>1406</v>
      </c>
      <c r="AF103" s="140">
        <f t="shared" si="14"/>
        <v>2760</v>
      </c>
      <c r="AG103" s="8">
        <f t="shared" si="15"/>
        <v>920</v>
      </c>
      <c r="AH103" s="37">
        <f t="shared" si="16"/>
        <v>758</v>
      </c>
      <c r="AI103" s="8">
        <f t="shared" si="17"/>
        <v>162</v>
      </c>
      <c r="AJ103" s="140" t="e">
        <f t="shared" si="18"/>
        <v>#REF!</v>
      </c>
      <c r="AK103" s="24" t="e">
        <f>#REF!</f>
        <v>#REF!</v>
      </c>
      <c r="AL103" s="8" t="e">
        <f t="shared" si="19"/>
        <v>#REF!</v>
      </c>
    </row>
    <row r="104" spans="1:41" s="26" customFormat="1" ht="13.5" customHeight="1" x14ac:dyDescent="0.2">
      <c r="A104" s="26">
        <v>101</v>
      </c>
      <c r="B104" s="1" t="s">
        <v>440</v>
      </c>
      <c r="C104" s="1" t="s">
        <v>16</v>
      </c>
      <c r="D104" s="1" t="s">
        <v>20</v>
      </c>
      <c r="E104" s="1" t="s">
        <v>9</v>
      </c>
      <c r="F104" s="1" t="s">
        <v>28</v>
      </c>
      <c r="G104" s="24">
        <v>1</v>
      </c>
      <c r="H104" s="73">
        <v>1000</v>
      </c>
      <c r="I104" s="37"/>
      <c r="J104" s="1" t="s">
        <v>20</v>
      </c>
      <c r="K104" s="1" t="s">
        <v>9</v>
      </c>
      <c r="L104" s="1" t="s">
        <v>28</v>
      </c>
      <c r="M104" s="24">
        <v>1</v>
      </c>
      <c r="N104" s="73">
        <v>1000</v>
      </c>
      <c r="O104" s="1"/>
      <c r="P104" s="1"/>
      <c r="Q104" s="1"/>
      <c r="R104" s="24">
        <v>1</v>
      </c>
      <c r="S104" s="74">
        <v>1000</v>
      </c>
      <c r="T104" s="78" t="s">
        <v>697</v>
      </c>
      <c r="U104" s="78" t="s">
        <v>344</v>
      </c>
      <c r="V104" s="78" t="s">
        <v>70</v>
      </c>
      <c r="W104" s="128">
        <v>1</v>
      </c>
      <c r="X104" s="144">
        <v>1000</v>
      </c>
      <c r="Y104" s="37">
        <v>1157</v>
      </c>
      <c r="Z104" s="37"/>
      <c r="AA104" s="169">
        <f>1.453*$Y$1</f>
        <v>1652.7293800000002</v>
      </c>
      <c r="AB104" s="37"/>
      <c r="AC104" s="37">
        <v>2067</v>
      </c>
      <c r="AF104" s="140">
        <f t="shared" si="14"/>
        <v>1120</v>
      </c>
      <c r="AG104" s="8">
        <f t="shared" si="15"/>
        <v>1120</v>
      </c>
      <c r="AH104" s="37">
        <f t="shared" si="16"/>
        <v>1157</v>
      </c>
      <c r="AI104" s="175">
        <f t="shared" si="17"/>
        <v>-37</v>
      </c>
      <c r="AJ104" s="140" t="e">
        <f t="shared" si="18"/>
        <v>#REF!</v>
      </c>
      <c r="AK104" s="24" t="e">
        <f>#REF!</f>
        <v>#REF!</v>
      </c>
      <c r="AL104" s="8" t="e">
        <f t="shared" si="19"/>
        <v>#REF!</v>
      </c>
    </row>
    <row r="105" spans="1:41" s="26" customFormat="1" ht="13.5" customHeight="1" x14ac:dyDescent="0.2">
      <c r="A105" s="26">
        <v>102</v>
      </c>
      <c r="B105" s="1" t="s">
        <v>440</v>
      </c>
      <c r="C105" s="1" t="s">
        <v>17</v>
      </c>
      <c r="D105" s="1" t="s">
        <v>20</v>
      </c>
      <c r="E105" s="1" t="s">
        <v>26</v>
      </c>
      <c r="F105" s="1" t="s">
        <v>27</v>
      </c>
      <c r="G105" s="24">
        <v>0.7</v>
      </c>
      <c r="H105" s="76">
        <v>800</v>
      </c>
      <c r="I105" s="37"/>
      <c r="J105" s="1" t="s">
        <v>20</v>
      </c>
      <c r="K105" s="1" t="s">
        <v>26</v>
      </c>
      <c r="L105" s="1" t="s">
        <v>27</v>
      </c>
      <c r="M105" s="24">
        <v>0.7</v>
      </c>
      <c r="N105" s="73">
        <v>800</v>
      </c>
      <c r="O105" s="1"/>
      <c r="P105" s="1"/>
      <c r="Q105" s="1"/>
      <c r="R105" s="24">
        <v>0.7</v>
      </c>
      <c r="S105" s="74">
        <v>800</v>
      </c>
      <c r="T105" s="78" t="s">
        <v>697</v>
      </c>
      <c r="U105" s="78" t="s">
        <v>9</v>
      </c>
      <c r="V105" s="78" t="s">
        <v>45</v>
      </c>
      <c r="W105" s="128">
        <v>0.7</v>
      </c>
      <c r="X105" s="144">
        <v>800</v>
      </c>
      <c r="Y105" s="37">
        <v>758</v>
      </c>
      <c r="Z105" s="37"/>
      <c r="AA105" s="169">
        <f>0.95*$Y$1</f>
        <v>1080.587</v>
      </c>
      <c r="AB105" s="37"/>
      <c r="AC105" s="37">
        <v>1406</v>
      </c>
      <c r="AF105" s="140">
        <f t="shared" si="14"/>
        <v>644</v>
      </c>
      <c r="AG105" s="8">
        <f t="shared" si="15"/>
        <v>920</v>
      </c>
      <c r="AH105" s="37">
        <f t="shared" si="16"/>
        <v>758</v>
      </c>
      <c r="AI105" s="8">
        <f t="shared" si="17"/>
        <v>162</v>
      </c>
      <c r="AJ105" s="140" t="e">
        <f t="shared" si="18"/>
        <v>#REF!</v>
      </c>
      <c r="AK105" s="24" t="e">
        <f>#REF!</f>
        <v>#REF!</v>
      </c>
      <c r="AL105" s="8" t="e">
        <f t="shared" si="19"/>
        <v>#REF!</v>
      </c>
    </row>
    <row r="106" spans="1:41" s="26" customFormat="1" ht="13.5" customHeight="1" x14ac:dyDescent="0.2">
      <c r="A106" s="26">
        <v>103</v>
      </c>
      <c r="B106" s="1" t="s">
        <v>440</v>
      </c>
      <c r="C106" s="1" t="s">
        <v>18</v>
      </c>
      <c r="D106" s="1" t="s">
        <v>20</v>
      </c>
      <c r="E106" s="1" t="s">
        <v>26</v>
      </c>
      <c r="F106" s="1" t="s">
        <v>27</v>
      </c>
      <c r="G106" s="24">
        <v>1</v>
      </c>
      <c r="H106" s="76">
        <v>800</v>
      </c>
      <c r="I106" s="37"/>
      <c r="J106" s="1" t="s">
        <v>20</v>
      </c>
      <c r="K106" s="1" t="s">
        <v>26</v>
      </c>
      <c r="L106" s="1" t="s">
        <v>27</v>
      </c>
      <c r="M106" s="24">
        <v>1</v>
      </c>
      <c r="N106" s="73">
        <v>800</v>
      </c>
      <c r="O106" s="1"/>
      <c r="P106" s="1"/>
      <c r="Q106" s="1"/>
      <c r="R106" s="24">
        <v>1</v>
      </c>
      <c r="S106" s="74">
        <v>800</v>
      </c>
      <c r="T106" s="78" t="s">
        <v>697</v>
      </c>
      <c r="U106" s="78" t="s">
        <v>319</v>
      </c>
      <c r="V106" s="78" t="s">
        <v>45</v>
      </c>
      <c r="W106" s="128">
        <v>1</v>
      </c>
      <c r="X106" s="144">
        <v>800</v>
      </c>
      <c r="Y106" s="37">
        <v>758</v>
      </c>
      <c r="Z106" s="37"/>
      <c r="AA106" s="169">
        <f>0.95*$Y$1</f>
        <v>1080.587</v>
      </c>
      <c r="AB106" s="37"/>
      <c r="AC106" s="37">
        <v>1406</v>
      </c>
      <c r="AF106" s="140">
        <f t="shared" si="14"/>
        <v>920</v>
      </c>
      <c r="AG106" s="8">
        <f t="shared" si="15"/>
        <v>920</v>
      </c>
      <c r="AH106" s="37">
        <f t="shared" si="16"/>
        <v>758</v>
      </c>
      <c r="AI106" s="8">
        <f t="shared" si="17"/>
        <v>162</v>
      </c>
      <c r="AJ106" s="140" t="e">
        <f t="shared" si="18"/>
        <v>#REF!</v>
      </c>
      <c r="AK106" s="24" t="e">
        <f>#REF!</f>
        <v>#REF!</v>
      </c>
      <c r="AL106" s="8" t="e">
        <f t="shared" si="19"/>
        <v>#REF!</v>
      </c>
    </row>
    <row r="107" spans="1:41" s="26" customFormat="1" ht="13.5" customHeight="1" x14ac:dyDescent="0.2">
      <c r="A107" s="26">
        <v>104</v>
      </c>
      <c r="B107" s="1" t="s">
        <v>440</v>
      </c>
      <c r="C107" s="1" t="s">
        <v>19</v>
      </c>
      <c r="D107" s="1" t="s">
        <v>20</v>
      </c>
      <c r="E107" s="1" t="s">
        <v>6</v>
      </c>
      <c r="F107" s="1" t="s">
        <v>10</v>
      </c>
      <c r="G107" s="24">
        <v>4</v>
      </c>
      <c r="H107" s="73">
        <v>608</v>
      </c>
      <c r="I107" s="37"/>
      <c r="J107" s="1" t="s">
        <v>20</v>
      </c>
      <c r="K107" s="1" t="s">
        <v>6</v>
      </c>
      <c r="L107" s="1" t="s">
        <v>10</v>
      </c>
      <c r="M107" s="24">
        <v>4</v>
      </c>
      <c r="N107" s="73">
        <v>608</v>
      </c>
      <c r="O107" s="1"/>
      <c r="P107" s="1"/>
      <c r="Q107" s="1"/>
      <c r="R107" s="24">
        <v>4</v>
      </c>
      <c r="S107" s="74">
        <v>608</v>
      </c>
      <c r="T107" s="78" t="s">
        <v>697</v>
      </c>
      <c r="U107" s="78" t="s">
        <v>47</v>
      </c>
      <c r="V107" s="78" t="s">
        <v>52</v>
      </c>
      <c r="W107" s="128">
        <v>4</v>
      </c>
      <c r="X107" s="144">
        <v>608</v>
      </c>
      <c r="Y107" s="37">
        <v>662</v>
      </c>
      <c r="Z107" s="37"/>
      <c r="AA107" s="169">
        <f>0.832*$Y$1</f>
        <v>946.36671999999999</v>
      </c>
      <c r="AB107" s="37"/>
      <c r="AC107" s="37">
        <v>1228</v>
      </c>
      <c r="AF107" s="140">
        <f t="shared" si="14"/>
        <v>2912</v>
      </c>
      <c r="AG107" s="8">
        <f t="shared" si="15"/>
        <v>728</v>
      </c>
      <c r="AH107" s="37">
        <f t="shared" si="16"/>
        <v>662</v>
      </c>
      <c r="AI107" s="8">
        <f t="shared" si="17"/>
        <v>66</v>
      </c>
      <c r="AJ107" s="140" t="e">
        <f t="shared" si="18"/>
        <v>#REF!</v>
      </c>
      <c r="AK107" s="24" t="e">
        <f>#REF!</f>
        <v>#REF!</v>
      </c>
      <c r="AL107" s="8" t="e">
        <f t="shared" si="19"/>
        <v>#REF!</v>
      </c>
    </row>
    <row r="108" spans="1:41" s="26" customFormat="1" ht="13.5" customHeight="1" x14ac:dyDescent="0.2">
      <c r="A108" s="26">
        <v>105</v>
      </c>
      <c r="B108" s="1" t="s">
        <v>440</v>
      </c>
      <c r="C108" s="1" t="s">
        <v>11</v>
      </c>
      <c r="D108" s="1" t="s">
        <v>5</v>
      </c>
      <c r="E108" s="1" t="s">
        <v>6</v>
      </c>
      <c r="F108" s="1" t="s">
        <v>7</v>
      </c>
      <c r="G108" s="24">
        <v>4</v>
      </c>
      <c r="H108" s="73">
        <v>500</v>
      </c>
      <c r="I108" s="37"/>
      <c r="J108" s="1" t="s">
        <v>5</v>
      </c>
      <c r="K108" s="1" t="s">
        <v>6</v>
      </c>
      <c r="L108" s="1" t="s">
        <v>7</v>
      </c>
      <c r="M108" s="24">
        <v>4</v>
      </c>
      <c r="N108" s="73">
        <v>500</v>
      </c>
      <c r="O108" s="1"/>
      <c r="P108" s="1"/>
      <c r="Q108" s="1"/>
      <c r="R108" s="24">
        <v>4</v>
      </c>
      <c r="S108" s="74">
        <v>500</v>
      </c>
      <c r="T108" s="78" t="s">
        <v>303</v>
      </c>
      <c r="U108" s="78" t="s">
        <v>6</v>
      </c>
      <c r="V108" s="78" t="s">
        <v>7</v>
      </c>
      <c r="W108" s="128">
        <v>4</v>
      </c>
      <c r="X108" s="144">
        <v>500</v>
      </c>
      <c r="Y108" s="37">
        <v>620</v>
      </c>
      <c r="Z108" s="37"/>
      <c r="AA108" s="169">
        <f>0.581*$Y$1</f>
        <v>660.86425999999994</v>
      </c>
      <c r="AB108" s="37"/>
      <c r="AC108" s="37">
        <v>859</v>
      </c>
      <c r="AF108" s="140">
        <f t="shared" si="14"/>
        <v>2480</v>
      </c>
      <c r="AG108" s="8">
        <f t="shared" si="15"/>
        <v>620</v>
      </c>
      <c r="AH108" s="37">
        <f t="shared" si="16"/>
        <v>620</v>
      </c>
      <c r="AI108" s="8">
        <f t="shared" si="17"/>
        <v>0</v>
      </c>
      <c r="AJ108" s="140" t="e">
        <f t="shared" si="18"/>
        <v>#REF!</v>
      </c>
      <c r="AK108" s="24" t="e">
        <f>#REF!</f>
        <v>#REF!</v>
      </c>
      <c r="AL108" s="8" t="e">
        <f t="shared" si="19"/>
        <v>#REF!</v>
      </c>
    </row>
    <row r="109" spans="1:41" s="26" customFormat="1" ht="13.5" customHeight="1" x14ac:dyDescent="0.2">
      <c r="A109" s="26">
        <v>106</v>
      </c>
      <c r="B109" s="1" t="s">
        <v>440</v>
      </c>
      <c r="C109" s="162" t="s">
        <v>8</v>
      </c>
      <c r="D109" s="1" t="s">
        <v>5</v>
      </c>
      <c r="E109" s="1" t="s">
        <v>6</v>
      </c>
      <c r="F109" s="1" t="s">
        <v>7</v>
      </c>
      <c r="G109" s="24">
        <v>1</v>
      </c>
      <c r="H109" s="73">
        <v>500</v>
      </c>
      <c r="I109" s="37"/>
      <c r="J109" s="1" t="s">
        <v>5</v>
      </c>
      <c r="K109" s="1" t="s">
        <v>6</v>
      </c>
      <c r="L109" s="1" t="s">
        <v>7</v>
      </c>
      <c r="M109" s="24">
        <v>1</v>
      </c>
      <c r="N109" s="73">
        <v>500</v>
      </c>
      <c r="O109" s="1"/>
      <c r="P109" s="1"/>
      <c r="Q109" s="1"/>
      <c r="R109" s="24">
        <v>1</v>
      </c>
      <c r="S109" s="74">
        <v>500</v>
      </c>
      <c r="T109" s="78" t="s">
        <v>303</v>
      </c>
      <c r="U109" s="78" t="s">
        <v>6</v>
      </c>
      <c r="V109" s="78" t="s">
        <v>7</v>
      </c>
      <c r="W109" s="128">
        <v>1</v>
      </c>
      <c r="X109" s="144">
        <v>500</v>
      </c>
      <c r="Y109" s="37">
        <v>620</v>
      </c>
      <c r="Z109" s="37"/>
      <c r="AA109" s="169">
        <f>0.581*$Y$1</f>
        <v>660.86425999999994</v>
      </c>
      <c r="AB109" s="37"/>
      <c r="AC109" s="37">
        <v>859</v>
      </c>
      <c r="AF109" s="140">
        <f t="shared" si="14"/>
        <v>620</v>
      </c>
      <c r="AG109" s="8">
        <f t="shared" si="15"/>
        <v>620</v>
      </c>
      <c r="AH109" s="37">
        <f t="shared" si="16"/>
        <v>620</v>
      </c>
      <c r="AI109" s="8">
        <f t="shared" si="17"/>
        <v>0</v>
      </c>
      <c r="AJ109" s="140" t="e">
        <f t="shared" si="18"/>
        <v>#REF!</v>
      </c>
      <c r="AK109" s="24" t="e">
        <f>#REF!</f>
        <v>#REF!</v>
      </c>
      <c r="AL109" s="8" t="e">
        <f t="shared" si="19"/>
        <v>#REF!</v>
      </c>
    </row>
    <row r="110" spans="1:41" s="26" customFormat="1" ht="13.5" customHeight="1" x14ac:dyDescent="0.2">
      <c r="A110" s="26">
        <v>107</v>
      </c>
      <c r="B110" s="159" t="s">
        <v>444</v>
      </c>
      <c r="C110" s="159" t="s">
        <v>13</v>
      </c>
      <c r="D110" s="1" t="s">
        <v>20</v>
      </c>
      <c r="E110" s="1" t="s">
        <v>22</v>
      </c>
      <c r="F110" s="1" t="s">
        <v>23</v>
      </c>
      <c r="G110" s="92">
        <v>1</v>
      </c>
      <c r="H110" s="52">
        <v>1208</v>
      </c>
      <c r="I110" s="37"/>
      <c r="J110" s="1" t="s">
        <v>20</v>
      </c>
      <c r="K110" s="1" t="s">
        <v>22</v>
      </c>
      <c r="L110" s="1" t="s">
        <v>23</v>
      </c>
      <c r="M110" s="92">
        <v>1</v>
      </c>
      <c r="N110" s="51">
        <v>1208</v>
      </c>
      <c r="O110" s="1"/>
      <c r="P110" s="1"/>
      <c r="Q110" s="1"/>
      <c r="R110" s="92">
        <v>1</v>
      </c>
      <c r="S110" s="63">
        <v>1208</v>
      </c>
      <c r="T110" s="78" t="s">
        <v>664</v>
      </c>
      <c r="U110" s="78" t="s">
        <v>6</v>
      </c>
      <c r="V110" s="78" t="s">
        <v>88</v>
      </c>
      <c r="W110" s="133">
        <v>1</v>
      </c>
      <c r="X110" s="144">
        <v>1208</v>
      </c>
      <c r="Y110" s="37">
        <v>2174</v>
      </c>
      <c r="Z110" s="37"/>
      <c r="AA110" s="169">
        <f>2.73*$Y$1</f>
        <v>3105.2658000000001</v>
      </c>
      <c r="AB110" s="37"/>
      <c r="AC110" s="37">
        <v>3726</v>
      </c>
      <c r="AF110" s="140">
        <f t="shared" si="14"/>
        <v>1328</v>
      </c>
      <c r="AG110" s="8">
        <f t="shared" si="15"/>
        <v>1328</v>
      </c>
      <c r="AH110" s="37">
        <f t="shared" si="16"/>
        <v>2174</v>
      </c>
      <c r="AI110" s="175">
        <f t="shared" si="17"/>
        <v>-846</v>
      </c>
      <c r="AJ110" s="140" t="e">
        <f t="shared" si="18"/>
        <v>#REF!</v>
      </c>
      <c r="AK110" s="24" t="e">
        <f>#REF!</f>
        <v>#REF!</v>
      </c>
      <c r="AL110" s="8" t="e">
        <f t="shared" si="19"/>
        <v>#REF!</v>
      </c>
    </row>
    <row r="111" spans="1:41" s="26" customFormat="1" ht="13.5" customHeight="1" x14ac:dyDescent="0.2">
      <c r="A111" s="26">
        <v>108</v>
      </c>
      <c r="B111" s="159" t="s">
        <v>444</v>
      </c>
      <c r="C111" s="1" t="s">
        <v>16</v>
      </c>
      <c r="D111" s="1" t="s">
        <v>20</v>
      </c>
      <c r="E111" s="1" t="s">
        <v>9</v>
      </c>
      <c r="F111" s="1" t="s">
        <v>28</v>
      </c>
      <c r="G111" s="93">
        <v>1</v>
      </c>
      <c r="H111" s="51">
        <v>1000</v>
      </c>
      <c r="I111" s="37"/>
      <c r="J111" s="1" t="s">
        <v>20</v>
      </c>
      <c r="K111" s="1" t="s">
        <v>9</v>
      </c>
      <c r="L111" s="1" t="s">
        <v>28</v>
      </c>
      <c r="M111" s="93">
        <v>1</v>
      </c>
      <c r="N111" s="51">
        <v>1000</v>
      </c>
      <c r="O111" s="1"/>
      <c r="P111" s="1"/>
      <c r="Q111" s="1"/>
      <c r="R111" s="93">
        <v>1</v>
      </c>
      <c r="S111" s="63">
        <v>1000</v>
      </c>
      <c r="T111" s="78" t="s">
        <v>697</v>
      </c>
      <c r="U111" s="78" t="s">
        <v>344</v>
      </c>
      <c r="V111" s="78" t="s">
        <v>70</v>
      </c>
      <c r="W111" s="15">
        <v>1</v>
      </c>
      <c r="X111" s="146">
        <v>1000</v>
      </c>
      <c r="Y111" s="37">
        <v>1157</v>
      </c>
      <c r="Z111" s="37"/>
      <c r="AA111" s="169">
        <f>1.453*$Y$1</f>
        <v>1652.7293800000002</v>
      </c>
      <c r="AB111" s="37"/>
      <c r="AC111" s="37">
        <v>2067</v>
      </c>
      <c r="AF111" s="140">
        <f t="shared" si="14"/>
        <v>1120</v>
      </c>
      <c r="AG111" s="8">
        <f t="shared" si="15"/>
        <v>1120</v>
      </c>
      <c r="AH111" s="37">
        <f t="shared" si="16"/>
        <v>1157</v>
      </c>
      <c r="AI111" s="175">
        <f t="shared" si="17"/>
        <v>-37</v>
      </c>
      <c r="AJ111" s="140" t="e">
        <f t="shared" si="18"/>
        <v>#REF!</v>
      </c>
      <c r="AK111" s="24" t="e">
        <f>#REF!</f>
        <v>#REF!</v>
      </c>
      <c r="AL111" s="8" t="e">
        <f t="shared" si="19"/>
        <v>#REF!</v>
      </c>
    </row>
    <row r="112" spans="1:41" s="26" customFormat="1" ht="13.5" customHeight="1" x14ac:dyDescent="0.2">
      <c r="A112" s="26">
        <v>109</v>
      </c>
      <c r="B112" s="159" t="s">
        <v>444</v>
      </c>
      <c r="C112" s="1" t="s">
        <v>204</v>
      </c>
      <c r="D112" s="1" t="s">
        <v>20</v>
      </c>
      <c r="E112" s="1" t="s">
        <v>26</v>
      </c>
      <c r="F112" s="1" t="s">
        <v>27</v>
      </c>
      <c r="G112" s="93">
        <v>0.5</v>
      </c>
      <c r="H112" s="52">
        <v>800</v>
      </c>
      <c r="I112" s="37"/>
      <c r="J112" s="1" t="s">
        <v>20</v>
      </c>
      <c r="K112" s="1" t="s">
        <v>26</v>
      </c>
      <c r="L112" s="1" t="s">
        <v>27</v>
      </c>
      <c r="M112" s="93">
        <v>0.5</v>
      </c>
      <c r="N112" s="51">
        <v>800</v>
      </c>
      <c r="O112" s="1"/>
      <c r="P112" s="1"/>
      <c r="Q112" s="1"/>
      <c r="R112" s="93">
        <v>0.5</v>
      </c>
      <c r="S112" s="63">
        <v>800</v>
      </c>
      <c r="T112" s="78" t="s">
        <v>700</v>
      </c>
      <c r="U112" s="78" t="s">
        <v>311</v>
      </c>
      <c r="V112" s="78" t="s">
        <v>45</v>
      </c>
      <c r="W112" s="15">
        <v>0.5</v>
      </c>
      <c r="X112" s="146">
        <v>800</v>
      </c>
      <c r="Y112" s="37">
        <v>758</v>
      </c>
      <c r="Z112" s="37"/>
      <c r="AA112" s="169">
        <f>0.95*$Y$1</f>
        <v>1080.587</v>
      </c>
      <c r="AB112" s="37"/>
      <c r="AC112" s="37">
        <v>1406</v>
      </c>
      <c r="AF112" s="140">
        <f t="shared" si="14"/>
        <v>460</v>
      </c>
      <c r="AG112" s="8">
        <f t="shared" si="15"/>
        <v>920</v>
      </c>
      <c r="AH112" s="37">
        <f t="shared" si="16"/>
        <v>758</v>
      </c>
      <c r="AI112" s="8">
        <f t="shared" si="17"/>
        <v>162</v>
      </c>
      <c r="AJ112" s="140" t="e">
        <f t="shared" si="18"/>
        <v>#REF!</v>
      </c>
      <c r="AK112" s="24" t="e">
        <f>#REF!</f>
        <v>#REF!</v>
      </c>
      <c r="AL112" s="8" t="e">
        <f t="shared" si="19"/>
        <v>#REF!</v>
      </c>
    </row>
    <row r="113" spans="1:41" s="26" customFormat="1" ht="13.5" customHeight="1" x14ac:dyDescent="0.2">
      <c r="A113" s="26">
        <v>110</v>
      </c>
      <c r="B113" s="159" t="s">
        <v>444</v>
      </c>
      <c r="C113" s="159" t="s">
        <v>19</v>
      </c>
      <c r="D113" s="1" t="s">
        <v>20</v>
      </c>
      <c r="E113" s="1" t="s">
        <v>6</v>
      </c>
      <c r="F113" s="1" t="s">
        <v>10</v>
      </c>
      <c r="G113" s="94">
        <v>0.5</v>
      </c>
      <c r="H113" s="76">
        <v>608</v>
      </c>
      <c r="I113" s="37"/>
      <c r="J113" s="1" t="s">
        <v>20</v>
      </c>
      <c r="K113" s="1" t="s">
        <v>6</v>
      </c>
      <c r="L113" s="1" t="s">
        <v>10</v>
      </c>
      <c r="M113" s="93">
        <v>0.5</v>
      </c>
      <c r="N113" s="73">
        <v>608</v>
      </c>
      <c r="O113" s="1"/>
      <c r="P113" s="1"/>
      <c r="Q113" s="1"/>
      <c r="R113" s="93">
        <v>0.5</v>
      </c>
      <c r="S113" s="74">
        <v>608</v>
      </c>
      <c r="T113" s="78" t="s">
        <v>697</v>
      </c>
      <c r="U113" s="78" t="s">
        <v>47</v>
      </c>
      <c r="V113" s="78" t="s">
        <v>52</v>
      </c>
      <c r="W113" s="15">
        <v>0.5</v>
      </c>
      <c r="X113" s="144">
        <v>608</v>
      </c>
      <c r="Y113" s="37">
        <v>662</v>
      </c>
      <c r="Z113" s="37"/>
      <c r="AA113" s="169">
        <f>0.832*$Y$1</f>
        <v>946.36671999999999</v>
      </c>
      <c r="AB113" s="37"/>
      <c r="AC113" s="37">
        <v>1228</v>
      </c>
      <c r="AF113" s="140">
        <f t="shared" si="14"/>
        <v>364</v>
      </c>
      <c r="AG113" s="8">
        <f t="shared" si="15"/>
        <v>728</v>
      </c>
      <c r="AH113" s="37">
        <f t="shared" si="16"/>
        <v>662</v>
      </c>
      <c r="AI113" s="8">
        <f t="shared" si="17"/>
        <v>66</v>
      </c>
      <c r="AJ113" s="140" t="e">
        <f t="shared" si="18"/>
        <v>#REF!</v>
      </c>
      <c r="AK113" s="24" t="e">
        <f>#REF!</f>
        <v>#REF!</v>
      </c>
      <c r="AL113" s="8" t="e">
        <f t="shared" si="19"/>
        <v>#REF!</v>
      </c>
    </row>
    <row r="114" spans="1:41" s="26" customFormat="1" ht="13.5" customHeight="1" x14ac:dyDescent="0.2">
      <c r="A114" s="26">
        <v>111</v>
      </c>
      <c r="B114" s="159" t="s">
        <v>444</v>
      </c>
      <c r="C114" s="159" t="s">
        <v>8</v>
      </c>
      <c r="D114" s="1">
        <v>13</v>
      </c>
      <c r="E114" s="1" t="s">
        <v>6</v>
      </c>
      <c r="F114" s="1" t="s">
        <v>7</v>
      </c>
      <c r="G114" s="92">
        <v>0.7</v>
      </c>
      <c r="H114" s="51">
        <v>500</v>
      </c>
      <c r="I114" s="37"/>
      <c r="J114" s="1">
        <v>13</v>
      </c>
      <c r="K114" s="1" t="s">
        <v>6</v>
      </c>
      <c r="L114" s="1" t="s">
        <v>7</v>
      </c>
      <c r="M114" s="92">
        <v>0.7</v>
      </c>
      <c r="N114" s="51">
        <v>500</v>
      </c>
      <c r="O114" s="1"/>
      <c r="P114" s="1"/>
      <c r="Q114" s="1"/>
      <c r="R114" s="92">
        <v>0.7</v>
      </c>
      <c r="S114" s="63">
        <v>500</v>
      </c>
      <c r="T114" s="78" t="s">
        <v>303</v>
      </c>
      <c r="U114" s="78" t="s">
        <v>6</v>
      </c>
      <c r="V114" s="78" t="s">
        <v>7</v>
      </c>
      <c r="W114" s="133">
        <v>0.7</v>
      </c>
      <c r="X114" s="146">
        <v>500</v>
      </c>
      <c r="Y114" s="37">
        <v>620</v>
      </c>
      <c r="Z114" s="37"/>
      <c r="AA114" s="169">
        <f>0.581*$Y$1</f>
        <v>660.86425999999994</v>
      </c>
      <c r="AB114" s="37"/>
      <c r="AC114" s="37">
        <v>859</v>
      </c>
      <c r="AF114" s="140">
        <f t="shared" si="14"/>
        <v>434</v>
      </c>
      <c r="AG114" s="8">
        <f t="shared" si="15"/>
        <v>620</v>
      </c>
      <c r="AH114" s="37">
        <f t="shared" si="16"/>
        <v>620</v>
      </c>
      <c r="AI114" s="8">
        <f t="shared" si="17"/>
        <v>0</v>
      </c>
      <c r="AJ114" s="140" t="e">
        <f t="shared" si="18"/>
        <v>#REF!</v>
      </c>
      <c r="AK114" s="24" t="e">
        <f>#REF!</f>
        <v>#REF!</v>
      </c>
      <c r="AL114" s="8" t="e">
        <f t="shared" si="19"/>
        <v>#REF!</v>
      </c>
    </row>
    <row r="115" spans="1:41" s="26" customFormat="1" ht="13.5" customHeight="1" x14ac:dyDescent="0.2">
      <c r="A115" s="26">
        <v>112</v>
      </c>
      <c r="B115" s="159" t="s">
        <v>359</v>
      </c>
      <c r="C115" s="159" t="s">
        <v>13</v>
      </c>
      <c r="D115" s="1" t="s">
        <v>20</v>
      </c>
      <c r="E115" s="1" t="s">
        <v>22</v>
      </c>
      <c r="F115" s="1" t="s">
        <v>23</v>
      </c>
      <c r="G115" s="24">
        <v>1</v>
      </c>
      <c r="H115" s="76">
        <v>1208</v>
      </c>
      <c r="I115" s="37"/>
      <c r="J115" s="1" t="s">
        <v>20</v>
      </c>
      <c r="K115" s="1" t="s">
        <v>22</v>
      </c>
      <c r="L115" s="1" t="s">
        <v>23</v>
      </c>
      <c r="M115" s="24">
        <v>1</v>
      </c>
      <c r="N115" s="73">
        <v>1208</v>
      </c>
      <c r="O115" s="1"/>
      <c r="P115" s="1"/>
      <c r="Q115" s="1"/>
      <c r="R115" s="24">
        <v>1</v>
      </c>
      <c r="S115" s="74">
        <v>1208</v>
      </c>
      <c r="T115" s="78" t="s">
        <v>664</v>
      </c>
      <c r="U115" s="78" t="s">
        <v>6</v>
      </c>
      <c r="V115" s="78" t="s">
        <v>88</v>
      </c>
      <c r="W115" s="128">
        <v>1</v>
      </c>
      <c r="X115" s="144">
        <v>1208</v>
      </c>
      <c r="Y115" s="37">
        <v>2174</v>
      </c>
      <c r="Z115" s="37"/>
      <c r="AA115" s="169">
        <f>2.73*$Y$1</f>
        <v>3105.2658000000001</v>
      </c>
      <c r="AB115" s="37"/>
      <c r="AC115" s="37">
        <v>3726</v>
      </c>
      <c r="AF115" s="140">
        <f t="shared" si="14"/>
        <v>1328</v>
      </c>
      <c r="AG115" s="8">
        <f t="shared" si="15"/>
        <v>1328</v>
      </c>
      <c r="AH115" s="37">
        <f t="shared" si="16"/>
        <v>2174</v>
      </c>
      <c r="AI115" s="175">
        <f t="shared" si="17"/>
        <v>-846</v>
      </c>
      <c r="AJ115" s="140" t="e">
        <f t="shared" si="18"/>
        <v>#REF!</v>
      </c>
      <c r="AK115" s="24" t="e">
        <f>#REF!</f>
        <v>#REF!</v>
      </c>
      <c r="AL115" s="8" t="e">
        <f t="shared" si="19"/>
        <v>#REF!</v>
      </c>
    </row>
    <row r="116" spans="1:41" s="26" customFormat="1" ht="13.5" customHeight="1" x14ac:dyDescent="0.2">
      <c r="A116" s="26">
        <v>113</v>
      </c>
      <c r="B116" s="159" t="s">
        <v>359</v>
      </c>
      <c r="C116" s="1" t="s">
        <v>16</v>
      </c>
      <c r="D116" s="1" t="s">
        <v>20</v>
      </c>
      <c r="E116" s="1" t="s">
        <v>9</v>
      </c>
      <c r="F116" s="1" t="s">
        <v>28</v>
      </c>
      <c r="G116" s="24">
        <v>1</v>
      </c>
      <c r="H116" s="76">
        <v>1000</v>
      </c>
      <c r="I116" s="37"/>
      <c r="J116" s="1" t="s">
        <v>20</v>
      </c>
      <c r="K116" s="1" t="s">
        <v>9</v>
      </c>
      <c r="L116" s="1" t="s">
        <v>28</v>
      </c>
      <c r="M116" s="24">
        <v>1</v>
      </c>
      <c r="N116" s="73">
        <v>1000</v>
      </c>
      <c r="O116" s="1"/>
      <c r="P116" s="1"/>
      <c r="Q116" s="1"/>
      <c r="R116" s="24">
        <v>1</v>
      </c>
      <c r="S116" s="74">
        <v>1000</v>
      </c>
      <c r="T116" s="78" t="s">
        <v>697</v>
      </c>
      <c r="U116" s="78" t="s">
        <v>344</v>
      </c>
      <c r="V116" s="78" t="s">
        <v>70</v>
      </c>
      <c r="W116" s="128">
        <v>1</v>
      </c>
      <c r="X116" s="146">
        <v>1000</v>
      </c>
      <c r="Y116" s="37">
        <v>1157</v>
      </c>
      <c r="Z116" s="37"/>
      <c r="AA116" s="169">
        <f>1.453*$Y$1</f>
        <v>1652.7293800000002</v>
      </c>
      <c r="AB116" s="37"/>
      <c r="AC116" s="37">
        <v>2067</v>
      </c>
      <c r="AF116" s="140">
        <f t="shared" si="14"/>
        <v>1120</v>
      </c>
      <c r="AG116" s="8">
        <f t="shared" si="15"/>
        <v>1120</v>
      </c>
      <c r="AH116" s="37">
        <f t="shared" si="16"/>
        <v>1157</v>
      </c>
      <c r="AI116" s="175">
        <f t="shared" si="17"/>
        <v>-37</v>
      </c>
      <c r="AJ116" s="140" t="e">
        <f t="shared" si="18"/>
        <v>#REF!</v>
      </c>
      <c r="AK116" s="24" t="e">
        <f>#REF!</f>
        <v>#REF!</v>
      </c>
      <c r="AL116" s="8" t="e">
        <f t="shared" si="19"/>
        <v>#REF!</v>
      </c>
    </row>
    <row r="117" spans="1:41" s="26" customFormat="1" ht="13.5" customHeight="1" x14ac:dyDescent="0.2">
      <c r="A117" s="26">
        <v>114</v>
      </c>
      <c r="B117" s="159" t="s">
        <v>359</v>
      </c>
      <c r="C117" s="159" t="s">
        <v>204</v>
      </c>
      <c r="D117" s="1" t="s">
        <v>20</v>
      </c>
      <c r="E117" s="1" t="s">
        <v>26</v>
      </c>
      <c r="F117" s="1" t="s">
        <v>27</v>
      </c>
      <c r="G117" s="24">
        <v>2</v>
      </c>
      <c r="H117" s="76">
        <v>800</v>
      </c>
      <c r="I117" s="37"/>
      <c r="J117" s="1" t="s">
        <v>20</v>
      </c>
      <c r="K117" s="1" t="s">
        <v>26</v>
      </c>
      <c r="L117" s="1" t="s">
        <v>27</v>
      </c>
      <c r="M117" s="24">
        <v>2</v>
      </c>
      <c r="N117" s="73">
        <v>800</v>
      </c>
      <c r="O117" s="1"/>
      <c r="P117" s="1"/>
      <c r="Q117" s="1"/>
      <c r="R117" s="24">
        <v>2</v>
      </c>
      <c r="S117" s="74">
        <v>800</v>
      </c>
      <c r="T117" s="78" t="s">
        <v>700</v>
      </c>
      <c r="U117" s="78" t="s">
        <v>311</v>
      </c>
      <c r="V117" s="78" t="s">
        <v>45</v>
      </c>
      <c r="W117" s="128">
        <v>2</v>
      </c>
      <c r="X117" s="146">
        <v>800</v>
      </c>
      <c r="Y117" s="37">
        <v>758</v>
      </c>
      <c r="Z117" s="37"/>
      <c r="AA117" s="169">
        <f>0.95*$Y$1</f>
        <v>1080.587</v>
      </c>
      <c r="AB117" s="37"/>
      <c r="AC117" s="37">
        <v>1406</v>
      </c>
      <c r="AF117" s="140">
        <f t="shared" si="14"/>
        <v>1840</v>
      </c>
      <c r="AG117" s="8">
        <f t="shared" si="15"/>
        <v>920</v>
      </c>
      <c r="AH117" s="37">
        <f t="shared" si="16"/>
        <v>758</v>
      </c>
      <c r="AI117" s="8">
        <f t="shared" si="17"/>
        <v>162</v>
      </c>
      <c r="AJ117" s="140" t="e">
        <f t="shared" si="18"/>
        <v>#REF!</v>
      </c>
      <c r="AK117" s="24" t="e">
        <f>#REF!</f>
        <v>#REF!</v>
      </c>
      <c r="AL117" s="8" t="e">
        <f t="shared" si="19"/>
        <v>#REF!</v>
      </c>
    </row>
    <row r="118" spans="1:41" s="26" customFormat="1" ht="13.5" customHeight="1" x14ac:dyDescent="0.2">
      <c r="A118" s="26">
        <v>115</v>
      </c>
      <c r="B118" s="159" t="s">
        <v>359</v>
      </c>
      <c r="C118" s="159" t="s">
        <v>17</v>
      </c>
      <c r="D118" s="1" t="s">
        <v>20</v>
      </c>
      <c r="E118" s="1" t="s">
        <v>26</v>
      </c>
      <c r="F118" s="1" t="s">
        <v>27</v>
      </c>
      <c r="G118" s="24">
        <v>1</v>
      </c>
      <c r="H118" s="76">
        <v>800</v>
      </c>
      <c r="I118" s="37"/>
      <c r="J118" s="1" t="s">
        <v>20</v>
      </c>
      <c r="K118" s="1" t="s">
        <v>26</v>
      </c>
      <c r="L118" s="1" t="s">
        <v>27</v>
      </c>
      <c r="M118" s="24">
        <v>1</v>
      </c>
      <c r="N118" s="73">
        <v>800</v>
      </c>
      <c r="O118" s="1"/>
      <c r="P118" s="1"/>
      <c r="Q118" s="1"/>
      <c r="R118" s="24">
        <v>1</v>
      </c>
      <c r="S118" s="74">
        <v>800</v>
      </c>
      <c r="T118" s="78" t="s">
        <v>697</v>
      </c>
      <c r="U118" s="78" t="s">
        <v>9</v>
      </c>
      <c r="V118" s="78" t="s">
        <v>45</v>
      </c>
      <c r="W118" s="128">
        <v>1</v>
      </c>
      <c r="X118" s="144">
        <v>800</v>
      </c>
      <c r="Y118" s="37">
        <v>758</v>
      </c>
      <c r="Z118" s="37"/>
      <c r="AA118" s="169">
        <f>0.95*$Y$1</f>
        <v>1080.587</v>
      </c>
      <c r="AB118" s="37"/>
      <c r="AC118" s="37">
        <v>1406</v>
      </c>
      <c r="AF118" s="140">
        <f t="shared" si="14"/>
        <v>920</v>
      </c>
      <c r="AG118" s="8">
        <f t="shared" si="15"/>
        <v>920</v>
      </c>
      <c r="AH118" s="37">
        <f t="shared" si="16"/>
        <v>758</v>
      </c>
      <c r="AI118" s="8">
        <f t="shared" si="17"/>
        <v>162</v>
      </c>
      <c r="AJ118" s="140" t="e">
        <f t="shared" si="18"/>
        <v>#REF!</v>
      </c>
      <c r="AK118" s="24" t="e">
        <f>#REF!</f>
        <v>#REF!</v>
      </c>
      <c r="AL118" s="8" t="e">
        <f t="shared" si="19"/>
        <v>#REF!</v>
      </c>
    </row>
    <row r="119" spans="1:41" s="26" customFormat="1" ht="13.5" customHeight="1" x14ac:dyDescent="0.2">
      <c r="A119" s="26">
        <v>116</v>
      </c>
      <c r="B119" s="159" t="s">
        <v>359</v>
      </c>
      <c r="C119" s="159" t="s">
        <v>19</v>
      </c>
      <c r="D119" s="1" t="s">
        <v>20</v>
      </c>
      <c r="E119" s="1" t="s">
        <v>6</v>
      </c>
      <c r="F119" s="1" t="s">
        <v>10</v>
      </c>
      <c r="G119" s="24">
        <v>1</v>
      </c>
      <c r="H119" s="73">
        <v>608</v>
      </c>
      <c r="I119" s="37"/>
      <c r="J119" s="1" t="s">
        <v>20</v>
      </c>
      <c r="K119" s="1" t="s">
        <v>6</v>
      </c>
      <c r="L119" s="1" t="s">
        <v>10</v>
      </c>
      <c r="M119" s="24">
        <v>1</v>
      </c>
      <c r="N119" s="73">
        <v>608</v>
      </c>
      <c r="O119" s="1"/>
      <c r="P119" s="1"/>
      <c r="Q119" s="1"/>
      <c r="R119" s="24">
        <v>1</v>
      </c>
      <c r="S119" s="74">
        <v>608</v>
      </c>
      <c r="T119" s="78" t="s">
        <v>697</v>
      </c>
      <c r="U119" s="78" t="s">
        <v>47</v>
      </c>
      <c r="V119" s="78" t="s">
        <v>52</v>
      </c>
      <c r="W119" s="128">
        <v>1</v>
      </c>
      <c r="X119" s="144">
        <v>608</v>
      </c>
      <c r="Y119" s="37">
        <v>662</v>
      </c>
      <c r="Z119" s="37"/>
      <c r="AA119" s="169">
        <f>0.832*$Y$1</f>
        <v>946.36671999999999</v>
      </c>
      <c r="AB119" s="37"/>
      <c r="AC119" s="37">
        <v>1228</v>
      </c>
      <c r="AF119" s="140">
        <f t="shared" si="14"/>
        <v>728</v>
      </c>
      <c r="AG119" s="8">
        <f t="shared" si="15"/>
        <v>728</v>
      </c>
      <c r="AH119" s="37">
        <f t="shared" si="16"/>
        <v>662</v>
      </c>
      <c r="AI119" s="8">
        <f t="shared" si="17"/>
        <v>66</v>
      </c>
      <c r="AJ119" s="140" t="e">
        <f t="shared" si="18"/>
        <v>#REF!</v>
      </c>
      <c r="AK119" s="24" t="e">
        <f>#REF!</f>
        <v>#REF!</v>
      </c>
      <c r="AL119" s="8" t="e">
        <f t="shared" si="19"/>
        <v>#REF!</v>
      </c>
    </row>
    <row r="120" spans="1:41" s="26" customFormat="1" ht="13.5" customHeight="1" x14ac:dyDescent="0.2">
      <c r="A120" s="26">
        <v>117</v>
      </c>
      <c r="B120" s="159" t="s">
        <v>359</v>
      </c>
      <c r="C120" s="159" t="s">
        <v>8</v>
      </c>
      <c r="D120" s="1">
        <v>13</v>
      </c>
      <c r="E120" s="1" t="s">
        <v>6</v>
      </c>
      <c r="F120" s="1" t="s">
        <v>7</v>
      </c>
      <c r="G120" s="24">
        <v>1</v>
      </c>
      <c r="H120" s="73">
        <v>500</v>
      </c>
      <c r="I120" s="37"/>
      <c r="J120" s="1">
        <v>13</v>
      </c>
      <c r="K120" s="1" t="s">
        <v>6</v>
      </c>
      <c r="L120" s="1" t="s">
        <v>7</v>
      </c>
      <c r="M120" s="24">
        <v>1</v>
      </c>
      <c r="N120" s="73">
        <v>500</v>
      </c>
      <c r="O120" s="1"/>
      <c r="P120" s="1"/>
      <c r="Q120" s="1"/>
      <c r="R120" s="24">
        <v>1</v>
      </c>
      <c r="S120" s="74">
        <v>500</v>
      </c>
      <c r="T120" s="78" t="s">
        <v>303</v>
      </c>
      <c r="U120" s="78" t="s">
        <v>6</v>
      </c>
      <c r="V120" s="78" t="s">
        <v>7</v>
      </c>
      <c r="W120" s="128">
        <v>1</v>
      </c>
      <c r="X120" s="144">
        <v>500</v>
      </c>
      <c r="Y120" s="37">
        <v>620</v>
      </c>
      <c r="Z120" s="37"/>
      <c r="AA120" s="169">
        <f>0.581*$Y$1</f>
        <v>660.86425999999994</v>
      </c>
      <c r="AB120" s="37"/>
      <c r="AC120" s="37">
        <v>859</v>
      </c>
      <c r="AF120" s="140">
        <f t="shared" si="14"/>
        <v>620</v>
      </c>
      <c r="AG120" s="8">
        <f t="shared" si="15"/>
        <v>620</v>
      </c>
      <c r="AH120" s="37">
        <f t="shared" si="16"/>
        <v>620</v>
      </c>
      <c r="AI120" s="8">
        <f t="shared" si="17"/>
        <v>0</v>
      </c>
      <c r="AJ120" s="140" t="e">
        <f t="shared" si="18"/>
        <v>#REF!</v>
      </c>
      <c r="AK120" s="24" t="e">
        <f>#REF!</f>
        <v>#REF!</v>
      </c>
      <c r="AL120" s="8" t="e">
        <f t="shared" si="19"/>
        <v>#REF!</v>
      </c>
    </row>
    <row r="121" spans="1:41" s="26" customFormat="1" ht="13.5" customHeight="1" x14ac:dyDescent="0.2">
      <c r="A121" s="26">
        <v>118</v>
      </c>
      <c r="B121" s="159" t="s">
        <v>359</v>
      </c>
      <c r="C121" s="159" t="s">
        <v>126</v>
      </c>
      <c r="D121" s="1" t="s">
        <v>5</v>
      </c>
      <c r="E121" s="1" t="s">
        <v>42</v>
      </c>
      <c r="F121" s="1" t="s">
        <v>52</v>
      </c>
      <c r="G121" s="24">
        <v>0.2</v>
      </c>
      <c r="H121" s="53">
        <v>705</v>
      </c>
      <c r="I121" s="37"/>
      <c r="J121" s="1" t="s">
        <v>5</v>
      </c>
      <c r="K121" s="1" t="s">
        <v>42</v>
      </c>
      <c r="L121" s="1" t="s">
        <v>52</v>
      </c>
      <c r="M121" s="24">
        <v>0.2</v>
      </c>
      <c r="N121" s="47">
        <v>705</v>
      </c>
      <c r="O121" s="1" t="s">
        <v>303</v>
      </c>
      <c r="P121" s="1" t="s">
        <v>24</v>
      </c>
      <c r="Q121" s="1" t="s">
        <v>39</v>
      </c>
      <c r="R121" s="24">
        <v>0.2</v>
      </c>
      <c r="S121" s="64">
        <v>705</v>
      </c>
      <c r="T121" s="78" t="s">
        <v>303</v>
      </c>
      <c r="U121" s="78" t="s">
        <v>42</v>
      </c>
      <c r="V121" s="78" t="s">
        <v>10</v>
      </c>
      <c r="W121" s="128">
        <v>0.2</v>
      </c>
      <c r="X121" s="145">
        <v>705</v>
      </c>
      <c r="Y121" s="37">
        <v>648</v>
      </c>
      <c r="Z121" s="37"/>
      <c r="AA121" s="169">
        <f>0.814*$Y$1</f>
        <v>925.89243999999997</v>
      </c>
      <c r="AB121" s="37"/>
      <c r="AC121" s="37">
        <v>1205</v>
      </c>
      <c r="AF121" s="140">
        <f t="shared" si="14"/>
        <v>165</v>
      </c>
      <c r="AG121" s="8">
        <f t="shared" si="15"/>
        <v>825</v>
      </c>
      <c r="AH121" s="37">
        <f t="shared" si="16"/>
        <v>648</v>
      </c>
      <c r="AI121" s="8">
        <f t="shared" si="17"/>
        <v>177</v>
      </c>
      <c r="AJ121" s="140" t="e">
        <f t="shared" si="18"/>
        <v>#REF!</v>
      </c>
      <c r="AK121" s="24" t="e">
        <f>#REF!</f>
        <v>#REF!</v>
      </c>
      <c r="AL121" s="8" t="e">
        <f t="shared" si="19"/>
        <v>#REF!</v>
      </c>
    </row>
    <row r="122" spans="1:41" s="26" customFormat="1" ht="13.5" customHeight="1" x14ac:dyDescent="0.2">
      <c r="A122" s="26">
        <v>119</v>
      </c>
      <c r="B122" s="159" t="s">
        <v>146</v>
      </c>
      <c r="C122" s="159" t="s">
        <v>13</v>
      </c>
      <c r="D122" s="1" t="s">
        <v>7</v>
      </c>
      <c r="E122" s="1" t="s">
        <v>89</v>
      </c>
      <c r="F122" s="1" t="s">
        <v>5</v>
      </c>
      <c r="G122" s="95">
        <v>1</v>
      </c>
      <c r="H122" s="51">
        <v>1401</v>
      </c>
      <c r="I122" s="37"/>
      <c r="J122" s="1" t="s">
        <v>7</v>
      </c>
      <c r="K122" s="1" t="s">
        <v>89</v>
      </c>
      <c r="L122" s="1" t="s">
        <v>5</v>
      </c>
      <c r="M122" s="92">
        <v>1</v>
      </c>
      <c r="N122" s="51">
        <v>1401</v>
      </c>
      <c r="O122" s="1"/>
      <c r="P122" s="1"/>
      <c r="Q122" s="1"/>
      <c r="R122" s="92">
        <v>1</v>
      </c>
      <c r="S122" s="63">
        <v>1401</v>
      </c>
      <c r="T122" s="78" t="s">
        <v>664</v>
      </c>
      <c r="U122" s="78" t="s">
        <v>6</v>
      </c>
      <c r="V122" s="78" t="s">
        <v>88</v>
      </c>
      <c r="W122" s="133">
        <v>1</v>
      </c>
      <c r="X122" s="146">
        <v>1401</v>
      </c>
      <c r="Y122" s="37">
        <v>2174</v>
      </c>
      <c r="Z122" s="37"/>
      <c r="AA122" s="169">
        <f>2.73*$Y$1</f>
        <v>3105.2658000000001</v>
      </c>
      <c r="AB122" s="37"/>
      <c r="AC122" s="37">
        <v>3726</v>
      </c>
      <c r="AF122" s="140">
        <f t="shared" si="14"/>
        <v>1521</v>
      </c>
      <c r="AG122" s="8">
        <f t="shared" si="15"/>
        <v>1521</v>
      </c>
      <c r="AH122" s="37">
        <f t="shared" si="16"/>
        <v>2174</v>
      </c>
      <c r="AI122" s="175">
        <f t="shared" si="17"/>
        <v>-653</v>
      </c>
      <c r="AJ122" s="140" t="e">
        <f t="shared" si="18"/>
        <v>#REF!</v>
      </c>
      <c r="AK122" s="24" t="e">
        <f>#REF!</f>
        <v>#REF!</v>
      </c>
      <c r="AL122" s="8" t="e">
        <f t="shared" si="19"/>
        <v>#REF!</v>
      </c>
    </row>
    <row r="123" spans="1:41" s="26" customFormat="1" ht="13.5" customHeight="1" x14ac:dyDescent="0.2">
      <c r="A123" s="26">
        <v>120</v>
      </c>
      <c r="B123" s="159" t="s">
        <v>146</v>
      </c>
      <c r="C123" s="21" t="s">
        <v>83</v>
      </c>
      <c r="D123" s="1" t="s">
        <v>10</v>
      </c>
      <c r="E123" s="1" t="s">
        <v>26</v>
      </c>
      <c r="F123" s="1" t="s">
        <v>28</v>
      </c>
      <c r="G123" s="95">
        <v>1</v>
      </c>
      <c r="H123" s="53">
        <v>1050</v>
      </c>
      <c r="I123" s="37"/>
      <c r="J123" s="1" t="s">
        <v>10</v>
      </c>
      <c r="K123" s="1" t="s">
        <v>26</v>
      </c>
      <c r="L123" s="1" t="s">
        <v>28</v>
      </c>
      <c r="M123" s="92">
        <v>1</v>
      </c>
      <c r="N123" s="47">
        <v>1050</v>
      </c>
      <c r="O123" s="1"/>
      <c r="P123" s="1"/>
      <c r="Q123" s="1"/>
      <c r="R123" s="92">
        <v>1</v>
      </c>
      <c r="S123" s="64">
        <v>1050</v>
      </c>
      <c r="T123" s="78" t="s">
        <v>10</v>
      </c>
      <c r="U123" s="78" t="s">
        <v>24</v>
      </c>
      <c r="V123" s="78" t="s">
        <v>25</v>
      </c>
      <c r="W123" s="133">
        <v>1</v>
      </c>
      <c r="X123" s="145">
        <v>1050</v>
      </c>
      <c r="Y123" s="37">
        <v>905</v>
      </c>
      <c r="Z123" s="37"/>
      <c r="AA123" s="169">
        <f>1.137*$Y$1</f>
        <v>1293.2920200000001</v>
      </c>
      <c r="AB123" s="37"/>
      <c r="AC123" s="37">
        <v>1682</v>
      </c>
      <c r="AF123" s="140">
        <f t="shared" si="14"/>
        <v>1170</v>
      </c>
      <c r="AG123" s="8">
        <f t="shared" si="15"/>
        <v>1170</v>
      </c>
      <c r="AH123" s="37">
        <f t="shared" si="16"/>
        <v>905</v>
      </c>
      <c r="AI123" s="8">
        <f t="shared" si="17"/>
        <v>265</v>
      </c>
      <c r="AJ123" s="140" t="e">
        <f t="shared" si="18"/>
        <v>#REF!</v>
      </c>
      <c r="AK123" s="24" t="e">
        <f>#REF!</f>
        <v>#REF!</v>
      </c>
      <c r="AL123" s="8" t="e">
        <f t="shared" si="19"/>
        <v>#REF!</v>
      </c>
    </row>
    <row r="124" spans="1:41" s="26" customFormat="1" ht="13.5" customHeight="1" x14ac:dyDescent="0.2">
      <c r="A124" s="26">
        <v>121</v>
      </c>
      <c r="B124" s="159" t="s">
        <v>146</v>
      </c>
      <c r="C124" s="162" t="s">
        <v>8</v>
      </c>
      <c r="D124" s="1" t="s">
        <v>5</v>
      </c>
      <c r="E124" s="1" t="s">
        <v>6</v>
      </c>
      <c r="F124" s="1" t="s">
        <v>7</v>
      </c>
      <c r="G124" s="95">
        <v>0.7</v>
      </c>
      <c r="H124" s="51">
        <v>500</v>
      </c>
      <c r="I124" s="37"/>
      <c r="J124" s="1" t="s">
        <v>5</v>
      </c>
      <c r="K124" s="1" t="s">
        <v>6</v>
      </c>
      <c r="L124" s="1" t="s">
        <v>7</v>
      </c>
      <c r="M124" s="92">
        <v>0.7</v>
      </c>
      <c r="N124" s="51">
        <v>500</v>
      </c>
      <c r="O124" s="1"/>
      <c r="P124" s="1"/>
      <c r="Q124" s="1"/>
      <c r="R124" s="92">
        <v>0.7</v>
      </c>
      <c r="S124" s="63">
        <v>500</v>
      </c>
      <c r="T124" s="78" t="s">
        <v>303</v>
      </c>
      <c r="U124" s="78" t="s">
        <v>6</v>
      </c>
      <c r="V124" s="78" t="s">
        <v>7</v>
      </c>
      <c r="W124" s="133">
        <v>0.7</v>
      </c>
      <c r="X124" s="146">
        <v>500</v>
      </c>
      <c r="Y124" s="37">
        <v>620</v>
      </c>
      <c r="Z124" s="37"/>
      <c r="AA124" s="169">
        <f>0.581*$Y$1</f>
        <v>660.86425999999994</v>
      </c>
      <c r="AB124" s="37"/>
      <c r="AC124" s="37">
        <v>859</v>
      </c>
      <c r="AF124" s="140">
        <f t="shared" si="14"/>
        <v>434</v>
      </c>
      <c r="AG124" s="8">
        <f t="shared" si="15"/>
        <v>620</v>
      </c>
      <c r="AH124" s="37">
        <f t="shared" si="16"/>
        <v>620</v>
      </c>
      <c r="AI124" s="8">
        <f t="shared" si="17"/>
        <v>0</v>
      </c>
      <c r="AJ124" s="140" t="e">
        <f t="shared" si="18"/>
        <v>#REF!</v>
      </c>
      <c r="AK124" s="24" t="e">
        <f>#REF!</f>
        <v>#REF!</v>
      </c>
      <c r="AL124" s="8" t="e">
        <f t="shared" si="19"/>
        <v>#REF!</v>
      </c>
    </row>
    <row r="125" spans="1:41" s="26" customFormat="1" ht="13.5" customHeight="1" x14ac:dyDescent="0.2">
      <c r="A125" s="26">
        <v>122</v>
      </c>
      <c r="B125" s="159" t="s">
        <v>374</v>
      </c>
      <c r="C125" s="159" t="s">
        <v>81</v>
      </c>
      <c r="D125" s="1" t="s">
        <v>5</v>
      </c>
      <c r="E125" s="1" t="s">
        <v>6</v>
      </c>
      <c r="F125" s="1" t="s">
        <v>7</v>
      </c>
      <c r="G125" s="95">
        <v>0.7</v>
      </c>
      <c r="H125" s="51">
        <v>500</v>
      </c>
      <c r="I125" s="37"/>
      <c r="J125" s="1" t="s">
        <v>5</v>
      </c>
      <c r="K125" s="1" t="s">
        <v>6</v>
      </c>
      <c r="L125" s="1" t="s">
        <v>7</v>
      </c>
      <c r="M125" s="92">
        <v>0.7</v>
      </c>
      <c r="N125" s="51">
        <v>500</v>
      </c>
      <c r="O125" s="1"/>
      <c r="P125" s="1"/>
      <c r="Q125" s="1"/>
      <c r="R125" s="92">
        <v>0.7</v>
      </c>
      <c r="S125" s="63">
        <v>500</v>
      </c>
      <c r="T125" s="78" t="s">
        <v>303</v>
      </c>
      <c r="U125" s="78" t="s">
        <v>6</v>
      </c>
      <c r="V125" s="78" t="s">
        <v>7</v>
      </c>
      <c r="W125" s="133">
        <v>0.7</v>
      </c>
      <c r="X125" s="146">
        <v>500</v>
      </c>
      <c r="Y125" s="37">
        <v>620</v>
      </c>
      <c r="Z125" s="37"/>
      <c r="AA125" s="169">
        <f>0.581*$Y$1</f>
        <v>660.86425999999994</v>
      </c>
      <c r="AB125" s="37"/>
      <c r="AC125" s="37">
        <v>859</v>
      </c>
      <c r="AF125" s="140">
        <f t="shared" si="14"/>
        <v>434</v>
      </c>
      <c r="AG125" s="8">
        <f t="shared" si="15"/>
        <v>620</v>
      </c>
      <c r="AH125" s="37">
        <f t="shared" si="16"/>
        <v>620</v>
      </c>
      <c r="AI125" s="8">
        <f t="shared" si="17"/>
        <v>0</v>
      </c>
      <c r="AJ125" s="140" t="e">
        <f t="shared" si="18"/>
        <v>#REF!</v>
      </c>
      <c r="AK125" s="24" t="e">
        <f>#REF!</f>
        <v>#REF!</v>
      </c>
      <c r="AL125" s="8" t="e">
        <f t="shared" si="19"/>
        <v>#REF!</v>
      </c>
    </row>
    <row r="126" spans="1:41" s="26" customFormat="1" ht="13.5" customHeight="1" x14ac:dyDescent="0.2">
      <c r="A126" s="26">
        <v>123</v>
      </c>
      <c r="B126" s="18" t="s">
        <v>620</v>
      </c>
      <c r="C126" s="159" t="s">
        <v>153</v>
      </c>
      <c r="D126" s="1" t="s">
        <v>5</v>
      </c>
      <c r="E126" s="1" t="s">
        <v>42</v>
      </c>
      <c r="F126" s="1" t="s">
        <v>52</v>
      </c>
      <c r="G126" s="95">
        <v>1</v>
      </c>
      <c r="H126" s="51">
        <v>679</v>
      </c>
      <c r="I126" s="37"/>
      <c r="J126" s="1" t="s">
        <v>5</v>
      </c>
      <c r="K126" s="1" t="s">
        <v>42</v>
      </c>
      <c r="L126" s="1" t="s">
        <v>52</v>
      </c>
      <c r="M126" s="92">
        <v>1</v>
      </c>
      <c r="N126" s="51">
        <v>679</v>
      </c>
      <c r="O126" s="1"/>
      <c r="P126" s="1"/>
      <c r="Q126" s="1"/>
      <c r="R126" s="92">
        <v>1</v>
      </c>
      <c r="S126" s="63">
        <v>679</v>
      </c>
      <c r="T126" s="78" t="s">
        <v>303</v>
      </c>
      <c r="U126" s="78" t="s">
        <v>42</v>
      </c>
      <c r="V126" s="78" t="s">
        <v>10</v>
      </c>
      <c r="W126" s="133">
        <v>1</v>
      </c>
      <c r="X126" s="146">
        <v>679</v>
      </c>
      <c r="Y126" s="37">
        <v>648</v>
      </c>
      <c r="Z126" s="37"/>
      <c r="AA126" s="169">
        <f>0.814*$Y$1</f>
        <v>925.89243999999997</v>
      </c>
      <c r="AB126" s="37"/>
      <c r="AC126" s="37">
        <v>1205</v>
      </c>
      <c r="AF126" s="140">
        <f t="shared" si="14"/>
        <v>799</v>
      </c>
      <c r="AG126" s="8">
        <f t="shared" si="15"/>
        <v>799</v>
      </c>
      <c r="AH126" s="37">
        <f t="shared" si="16"/>
        <v>648</v>
      </c>
      <c r="AI126" s="8">
        <f t="shared" si="17"/>
        <v>151</v>
      </c>
      <c r="AJ126" s="140" t="e">
        <f t="shared" si="18"/>
        <v>#REF!</v>
      </c>
      <c r="AK126" s="24" t="e">
        <f>#REF!</f>
        <v>#REF!</v>
      </c>
      <c r="AL126" s="8" t="e">
        <f t="shared" si="19"/>
        <v>#REF!</v>
      </c>
    </row>
    <row r="127" spans="1:41" s="91" customFormat="1" ht="13.5" customHeight="1" x14ac:dyDescent="0.2">
      <c r="A127" s="26">
        <v>124</v>
      </c>
      <c r="B127" s="18" t="s">
        <v>620</v>
      </c>
      <c r="C127" s="159" t="s">
        <v>11</v>
      </c>
      <c r="D127" s="1" t="s">
        <v>5</v>
      </c>
      <c r="E127" s="1" t="s">
        <v>6</v>
      </c>
      <c r="F127" s="1" t="s">
        <v>7</v>
      </c>
      <c r="G127" s="95">
        <v>1</v>
      </c>
      <c r="H127" s="51">
        <v>500</v>
      </c>
      <c r="I127" s="37"/>
      <c r="J127" s="1" t="s">
        <v>5</v>
      </c>
      <c r="K127" s="1" t="s">
        <v>6</v>
      </c>
      <c r="L127" s="1" t="s">
        <v>7</v>
      </c>
      <c r="M127" s="92">
        <v>1</v>
      </c>
      <c r="N127" s="51">
        <v>500</v>
      </c>
      <c r="O127" s="1"/>
      <c r="P127" s="1"/>
      <c r="Q127" s="1"/>
      <c r="R127" s="92">
        <v>1</v>
      </c>
      <c r="S127" s="63">
        <v>500</v>
      </c>
      <c r="T127" s="78" t="s">
        <v>303</v>
      </c>
      <c r="U127" s="78" t="s">
        <v>6</v>
      </c>
      <c r="V127" s="78" t="s">
        <v>7</v>
      </c>
      <c r="W127" s="133">
        <v>1</v>
      </c>
      <c r="X127" s="146">
        <v>500</v>
      </c>
      <c r="Y127" s="37">
        <v>620</v>
      </c>
      <c r="Z127" s="37"/>
      <c r="AA127" s="169">
        <f>0.581*$Y$1</f>
        <v>660.86425999999994</v>
      </c>
      <c r="AB127" s="37"/>
      <c r="AC127" s="37">
        <v>859</v>
      </c>
      <c r="AD127" s="26"/>
      <c r="AE127" s="26"/>
      <c r="AF127" s="140">
        <f t="shared" si="14"/>
        <v>620</v>
      </c>
      <c r="AG127" s="8">
        <f t="shared" si="15"/>
        <v>620</v>
      </c>
      <c r="AH127" s="37">
        <f t="shared" si="16"/>
        <v>620</v>
      </c>
      <c r="AI127" s="8">
        <f t="shared" si="17"/>
        <v>0</v>
      </c>
      <c r="AJ127" s="140" t="e">
        <f t="shared" si="18"/>
        <v>#REF!</v>
      </c>
      <c r="AK127" s="24" t="e">
        <f>#REF!</f>
        <v>#REF!</v>
      </c>
      <c r="AL127" s="8" t="e">
        <f t="shared" si="19"/>
        <v>#REF!</v>
      </c>
      <c r="AM127" s="26"/>
      <c r="AN127" s="26"/>
      <c r="AO127" s="26"/>
    </row>
    <row r="128" spans="1:41" s="26" customFormat="1" ht="13.5" customHeight="1" x14ac:dyDescent="0.2">
      <c r="A128" s="26">
        <v>125</v>
      </c>
      <c r="B128" s="18" t="s">
        <v>620</v>
      </c>
      <c r="C128" s="159" t="s">
        <v>31</v>
      </c>
      <c r="D128" s="1" t="s">
        <v>39</v>
      </c>
      <c r="E128" s="1" t="s">
        <v>6</v>
      </c>
      <c r="F128" s="1" t="s">
        <v>27</v>
      </c>
      <c r="G128" s="95">
        <v>0.5</v>
      </c>
      <c r="H128" s="51">
        <v>610</v>
      </c>
      <c r="I128" s="37"/>
      <c r="J128" s="1" t="s">
        <v>39</v>
      </c>
      <c r="K128" s="1" t="s">
        <v>6</v>
      </c>
      <c r="L128" s="1" t="s">
        <v>27</v>
      </c>
      <c r="M128" s="92">
        <v>0.5</v>
      </c>
      <c r="N128" s="51">
        <v>610</v>
      </c>
      <c r="O128" s="1"/>
      <c r="P128" s="1"/>
      <c r="Q128" s="1"/>
      <c r="R128" s="92">
        <v>0.5</v>
      </c>
      <c r="S128" s="63">
        <v>610</v>
      </c>
      <c r="T128" s="78" t="s">
        <v>39</v>
      </c>
      <c r="U128" s="78" t="s">
        <v>6</v>
      </c>
      <c r="V128" s="78" t="s">
        <v>52</v>
      </c>
      <c r="W128" s="133">
        <v>0.5</v>
      </c>
      <c r="X128" s="146">
        <v>610</v>
      </c>
      <c r="Y128" s="37">
        <v>662</v>
      </c>
      <c r="Z128" s="37"/>
      <c r="AA128" s="169">
        <f>0.832*$Y$1</f>
        <v>946.36671999999999</v>
      </c>
      <c r="AB128" s="37"/>
      <c r="AC128" s="37">
        <v>1228</v>
      </c>
      <c r="AF128" s="140">
        <f t="shared" si="14"/>
        <v>365</v>
      </c>
      <c r="AG128" s="8">
        <f t="shared" si="15"/>
        <v>730</v>
      </c>
      <c r="AH128" s="37">
        <f t="shared" si="16"/>
        <v>662</v>
      </c>
      <c r="AI128" s="8">
        <f t="shared" si="17"/>
        <v>68</v>
      </c>
      <c r="AJ128" s="140" t="e">
        <f t="shared" si="18"/>
        <v>#REF!</v>
      </c>
      <c r="AK128" s="24" t="e">
        <f>#REF!</f>
        <v>#REF!</v>
      </c>
      <c r="AL128" s="8" t="e">
        <f t="shared" si="19"/>
        <v>#REF!</v>
      </c>
    </row>
    <row r="129" spans="1:38" s="26" customFormat="1" ht="13.5" customHeight="1" x14ac:dyDescent="0.2">
      <c r="A129" s="26">
        <v>126</v>
      </c>
      <c r="B129" s="159" t="s">
        <v>375</v>
      </c>
      <c r="C129" s="159" t="s">
        <v>81</v>
      </c>
      <c r="D129" s="1" t="s">
        <v>5</v>
      </c>
      <c r="E129" s="1" t="s">
        <v>6</v>
      </c>
      <c r="F129" s="1" t="s">
        <v>7</v>
      </c>
      <c r="G129" s="95">
        <v>1</v>
      </c>
      <c r="H129" s="51">
        <v>500</v>
      </c>
      <c r="I129" s="37"/>
      <c r="J129" s="1" t="s">
        <v>5</v>
      </c>
      <c r="K129" s="1" t="s">
        <v>6</v>
      </c>
      <c r="L129" s="1" t="s">
        <v>7</v>
      </c>
      <c r="M129" s="92">
        <v>1</v>
      </c>
      <c r="N129" s="51">
        <v>500</v>
      </c>
      <c r="O129" s="1"/>
      <c r="P129" s="1"/>
      <c r="Q129" s="1"/>
      <c r="R129" s="92">
        <v>1</v>
      </c>
      <c r="S129" s="63">
        <v>500</v>
      </c>
      <c r="T129" s="78" t="s">
        <v>303</v>
      </c>
      <c r="U129" s="78" t="s">
        <v>6</v>
      </c>
      <c r="V129" s="78" t="s">
        <v>7</v>
      </c>
      <c r="W129" s="133">
        <v>1</v>
      </c>
      <c r="X129" s="146">
        <v>500</v>
      </c>
      <c r="Y129" s="37">
        <v>620</v>
      </c>
      <c r="Z129" s="37"/>
      <c r="AA129" s="169">
        <f>0.581*$Y$1</f>
        <v>660.86425999999994</v>
      </c>
      <c r="AB129" s="37"/>
      <c r="AC129" s="37">
        <v>859</v>
      </c>
      <c r="AF129" s="140">
        <f t="shared" si="14"/>
        <v>620</v>
      </c>
      <c r="AG129" s="8">
        <f t="shared" si="15"/>
        <v>620</v>
      </c>
      <c r="AH129" s="37">
        <f t="shared" si="16"/>
        <v>620</v>
      </c>
      <c r="AI129" s="8">
        <f t="shared" si="17"/>
        <v>0</v>
      </c>
      <c r="AJ129" s="140" t="e">
        <f t="shared" si="18"/>
        <v>#REF!</v>
      </c>
      <c r="AK129" s="24" t="e">
        <f>#REF!</f>
        <v>#REF!</v>
      </c>
      <c r="AL129" s="8" t="e">
        <f t="shared" si="19"/>
        <v>#REF!</v>
      </c>
    </row>
    <row r="130" spans="1:38" s="26" customFormat="1" ht="13.5" customHeight="1" x14ac:dyDescent="0.2">
      <c r="A130" s="26">
        <v>127</v>
      </c>
      <c r="B130" s="159" t="s">
        <v>373</v>
      </c>
      <c r="C130" s="162" t="s">
        <v>8</v>
      </c>
      <c r="D130" s="1" t="s">
        <v>5</v>
      </c>
      <c r="E130" s="1" t="s">
        <v>6</v>
      </c>
      <c r="F130" s="1" t="s">
        <v>7</v>
      </c>
      <c r="G130" s="95">
        <v>0.3</v>
      </c>
      <c r="H130" s="51">
        <v>500</v>
      </c>
      <c r="I130" s="37"/>
      <c r="J130" s="1" t="s">
        <v>5</v>
      </c>
      <c r="K130" s="1" t="s">
        <v>6</v>
      </c>
      <c r="L130" s="1" t="s">
        <v>7</v>
      </c>
      <c r="M130" s="92">
        <v>0.3</v>
      </c>
      <c r="N130" s="51">
        <v>500</v>
      </c>
      <c r="O130" s="1"/>
      <c r="P130" s="1"/>
      <c r="Q130" s="1"/>
      <c r="R130" s="92">
        <v>0.3</v>
      </c>
      <c r="S130" s="63">
        <v>500</v>
      </c>
      <c r="T130" s="78" t="s">
        <v>303</v>
      </c>
      <c r="U130" s="78" t="s">
        <v>6</v>
      </c>
      <c r="V130" s="78" t="s">
        <v>7</v>
      </c>
      <c r="W130" s="133">
        <v>0.3</v>
      </c>
      <c r="X130" s="146">
        <v>500</v>
      </c>
      <c r="Y130" s="37">
        <v>620</v>
      </c>
      <c r="Z130" s="37"/>
      <c r="AA130" s="169">
        <f>0.581*$Y$1</f>
        <v>660.86425999999994</v>
      </c>
      <c r="AB130" s="37"/>
      <c r="AC130" s="37">
        <v>859</v>
      </c>
      <c r="AF130" s="140">
        <f t="shared" si="14"/>
        <v>186</v>
      </c>
      <c r="AG130" s="8">
        <f t="shared" si="15"/>
        <v>620</v>
      </c>
      <c r="AH130" s="37">
        <f t="shared" si="16"/>
        <v>620</v>
      </c>
      <c r="AI130" s="8">
        <f t="shared" si="17"/>
        <v>0</v>
      </c>
      <c r="AJ130" s="140" t="e">
        <f t="shared" si="18"/>
        <v>#REF!</v>
      </c>
      <c r="AK130" s="24" t="e">
        <f>#REF!</f>
        <v>#REF!</v>
      </c>
      <c r="AL130" s="8" t="e">
        <f t="shared" si="19"/>
        <v>#REF!</v>
      </c>
    </row>
    <row r="131" spans="1:38" s="26" customFormat="1" ht="13.5" customHeight="1" x14ac:dyDescent="0.2">
      <c r="A131" s="26">
        <v>128</v>
      </c>
      <c r="B131" s="159" t="s">
        <v>621</v>
      </c>
      <c r="C131" s="179" t="s">
        <v>112</v>
      </c>
      <c r="D131" s="1" t="s">
        <v>10</v>
      </c>
      <c r="E131" s="1" t="s">
        <v>40</v>
      </c>
      <c r="F131" s="1" t="s">
        <v>45</v>
      </c>
      <c r="G131" s="95">
        <v>1</v>
      </c>
      <c r="H131" s="53">
        <v>850</v>
      </c>
      <c r="I131" s="37"/>
      <c r="J131" s="1" t="s">
        <v>10</v>
      </c>
      <c r="K131" s="1" t="s">
        <v>40</v>
      </c>
      <c r="L131" s="1" t="s">
        <v>45</v>
      </c>
      <c r="M131" s="92">
        <v>1</v>
      </c>
      <c r="N131" s="47">
        <v>850</v>
      </c>
      <c r="O131" s="1"/>
      <c r="P131" s="1"/>
      <c r="Q131" s="1"/>
      <c r="R131" s="92">
        <v>1</v>
      </c>
      <c r="S131" s="64">
        <v>850</v>
      </c>
      <c r="T131" s="78" t="s">
        <v>10</v>
      </c>
      <c r="U131" s="78" t="s">
        <v>6</v>
      </c>
      <c r="V131" s="78" t="s">
        <v>27</v>
      </c>
      <c r="W131" s="133">
        <v>1</v>
      </c>
      <c r="X131" s="145">
        <v>850</v>
      </c>
      <c r="Y131" s="37">
        <v>709</v>
      </c>
      <c r="Z131" s="37"/>
      <c r="AA131" s="169">
        <f>0.89*$Y$1</f>
        <v>1012.3394000000001</v>
      </c>
      <c r="AB131" s="37"/>
      <c r="AC131" s="37">
        <v>1315</v>
      </c>
      <c r="AF131" s="140">
        <f t="shared" si="14"/>
        <v>970</v>
      </c>
      <c r="AG131" s="8">
        <f t="shared" si="15"/>
        <v>970</v>
      </c>
      <c r="AH131" s="37">
        <f t="shared" si="16"/>
        <v>709</v>
      </c>
      <c r="AI131" s="8">
        <f t="shared" si="17"/>
        <v>261</v>
      </c>
      <c r="AJ131" s="140" t="e">
        <f t="shared" si="18"/>
        <v>#REF!</v>
      </c>
      <c r="AK131" s="24" t="e">
        <f>#REF!</f>
        <v>#REF!</v>
      </c>
      <c r="AL131" s="8" t="e">
        <f t="shared" si="19"/>
        <v>#REF!</v>
      </c>
    </row>
    <row r="132" spans="1:38" s="26" customFormat="1" ht="13.5" customHeight="1" x14ac:dyDescent="0.2">
      <c r="A132" s="26">
        <v>129</v>
      </c>
      <c r="B132" s="159" t="s">
        <v>621</v>
      </c>
      <c r="C132" s="179" t="s">
        <v>153</v>
      </c>
      <c r="D132" s="1" t="s">
        <v>5</v>
      </c>
      <c r="E132" s="1" t="s">
        <v>42</v>
      </c>
      <c r="F132" s="1" t="s">
        <v>52</v>
      </c>
      <c r="G132" s="95">
        <v>2</v>
      </c>
      <c r="H132" s="51">
        <v>679</v>
      </c>
      <c r="I132" s="37"/>
      <c r="J132" s="1" t="s">
        <v>5</v>
      </c>
      <c r="K132" s="1" t="s">
        <v>42</v>
      </c>
      <c r="L132" s="1" t="s">
        <v>52</v>
      </c>
      <c r="M132" s="92">
        <v>2</v>
      </c>
      <c r="N132" s="51">
        <v>679</v>
      </c>
      <c r="O132" s="1"/>
      <c r="P132" s="1"/>
      <c r="Q132" s="1"/>
      <c r="R132" s="92">
        <v>2</v>
      </c>
      <c r="S132" s="63">
        <v>679</v>
      </c>
      <c r="T132" s="78" t="s">
        <v>303</v>
      </c>
      <c r="U132" s="78" t="s">
        <v>42</v>
      </c>
      <c r="V132" s="78" t="s">
        <v>10</v>
      </c>
      <c r="W132" s="133">
        <v>2</v>
      </c>
      <c r="X132" s="146">
        <v>679</v>
      </c>
      <c r="Y132" s="37">
        <v>648</v>
      </c>
      <c r="Z132" s="37"/>
      <c r="AA132" s="169">
        <f>0.814*$Y$1</f>
        <v>925.89243999999997</v>
      </c>
      <c r="AB132" s="37"/>
      <c r="AC132" s="37">
        <v>1205</v>
      </c>
      <c r="AF132" s="140">
        <f t="shared" si="14"/>
        <v>1598</v>
      </c>
      <c r="AG132" s="8">
        <f t="shared" si="15"/>
        <v>799</v>
      </c>
      <c r="AH132" s="37">
        <f t="shared" si="16"/>
        <v>648</v>
      </c>
      <c r="AI132" s="8">
        <f t="shared" si="17"/>
        <v>151</v>
      </c>
      <c r="AJ132" s="140" t="e">
        <f t="shared" si="18"/>
        <v>#REF!</v>
      </c>
      <c r="AK132" s="24" t="e">
        <f>#REF!</f>
        <v>#REF!</v>
      </c>
      <c r="AL132" s="8" t="e">
        <f t="shared" si="19"/>
        <v>#REF!</v>
      </c>
    </row>
    <row r="133" spans="1:38" s="26" customFormat="1" ht="13.5" customHeight="1" x14ac:dyDescent="0.2">
      <c r="A133" s="26">
        <v>130</v>
      </c>
      <c r="B133" s="159" t="s">
        <v>621</v>
      </c>
      <c r="C133" s="159" t="s">
        <v>33</v>
      </c>
      <c r="D133" s="1" t="s">
        <v>41</v>
      </c>
      <c r="E133" s="1" t="s">
        <v>42</v>
      </c>
      <c r="F133" s="1" t="s">
        <v>25</v>
      </c>
      <c r="G133" s="95">
        <v>2.25</v>
      </c>
      <c r="H133" s="51">
        <v>866</v>
      </c>
      <c r="I133" s="37"/>
      <c r="J133" s="1" t="s">
        <v>41</v>
      </c>
      <c r="K133" s="1" t="s">
        <v>42</v>
      </c>
      <c r="L133" s="1" t="s">
        <v>25</v>
      </c>
      <c r="M133" s="92">
        <v>2.25</v>
      </c>
      <c r="N133" s="51">
        <v>866</v>
      </c>
      <c r="O133" s="1"/>
      <c r="P133" s="1"/>
      <c r="Q133" s="1"/>
      <c r="R133" s="92">
        <v>2.25</v>
      </c>
      <c r="S133" s="63">
        <v>866</v>
      </c>
      <c r="T133" s="78" t="s">
        <v>699</v>
      </c>
      <c r="U133" s="78" t="s">
        <v>42</v>
      </c>
      <c r="V133" s="78" t="s">
        <v>45</v>
      </c>
      <c r="W133" s="133">
        <v>2.25</v>
      </c>
      <c r="X133" s="146">
        <v>866</v>
      </c>
      <c r="Y133" s="37">
        <v>758</v>
      </c>
      <c r="Z133" s="37"/>
      <c r="AA133" s="169">
        <f>0.95*$Y$1</f>
        <v>1080.587</v>
      </c>
      <c r="AB133" s="37"/>
      <c r="AC133" s="37">
        <v>1406</v>
      </c>
      <c r="AF133" s="140">
        <f t="shared" si="14"/>
        <v>2218.5</v>
      </c>
      <c r="AG133" s="8">
        <f t="shared" si="15"/>
        <v>986</v>
      </c>
      <c r="AH133" s="37">
        <f t="shared" si="16"/>
        <v>758</v>
      </c>
      <c r="AI133" s="8">
        <f t="shared" si="17"/>
        <v>228</v>
      </c>
      <c r="AJ133" s="140" t="e">
        <f t="shared" si="18"/>
        <v>#REF!</v>
      </c>
      <c r="AK133" s="24" t="e">
        <f>#REF!</f>
        <v>#REF!</v>
      </c>
      <c r="AL133" s="8" t="e">
        <f t="shared" si="19"/>
        <v>#REF!</v>
      </c>
    </row>
    <row r="134" spans="1:38" s="26" customFormat="1" ht="13.5" customHeight="1" x14ac:dyDescent="0.2">
      <c r="A134" s="26">
        <v>131</v>
      </c>
      <c r="B134" s="159" t="s">
        <v>621</v>
      </c>
      <c r="C134" s="159" t="s">
        <v>81</v>
      </c>
      <c r="D134" s="1" t="s">
        <v>5</v>
      </c>
      <c r="E134" s="1" t="s">
        <v>26</v>
      </c>
      <c r="F134" s="1" t="s">
        <v>10</v>
      </c>
      <c r="G134" s="94">
        <v>3</v>
      </c>
      <c r="H134" s="51">
        <v>575</v>
      </c>
      <c r="I134" s="37"/>
      <c r="J134" s="1" t="s">
        <v>5</v>
      </c>
      <c r="K134" s="1" t="s">
        <v>26</v>
      </c>
      <c r="L134" s="1" t="s">
        <v>10</v>
      </c>
      <c r="M134" s="93">
        <v>6</v>
      </c>
      <c r="N134" s="51">
        <v>575</v>
      </c>
      <c r="O134" s="1"/>
      <c r="P134" s="1"/>
      <c r="Q134" s="1"/>
      <c r="R134" s="93">
        <v>3</v>
      </c>
      <c r="S134" s="63">
        <v>575</v>
      </c>
      <c r="T134" s="78" t="s">
        <v>303</v>
      </c>
      <c r="U134" s="78" t="s">
        <v>24</v>
      </c>
      <c r="V134" s="78" t="s">
        <v>39</v>
      </c>
      <c r="W134" s="15">
        <v>6</v>
      </c>
      <c r="X134" s="146">
        <v>575</v>
      </c>
      <c r="Y134" s="37">
        <v>620</v>
      </c>
      <c r="Z134" s="37"/>
      <c r="AA134" s="169">
        <f>0.592*$Y$1</f>
        <v>673.37631999999996</v>
      </c>
      <c r="AB134" s="37"/>
      <c r="AC134" s="37">
        <v>875</v>
      </c>
      <c r="AF134" s="140">
        <f t="shared" si="14"/>
        <v>4170</v>
      </c>
      <c r="AG134" s="8">
        <f t="shared" si="15"/>
        <v>695</v>
      </c>
      <c r="AH134" s="37">
        <f t="shared" si="16"/>
        <v>620</v>
      </c>
      <c r="AI134" s="8">
        <f t="shared" si="17"/>
        <v>75</v>
      </c>
      <c r="AJ134" s="140" t="e">
        <f t="shared" si="18"/>
        <v>#REF!</v>
      </c>
      <c r="AK134" s="24" t="e">
        <f>#REF!</f>
        <v>#REF!</v>
      </c>
      <c r="AL134" s="8" t="e">
        <f t="shared" si="19"/>
        <v>#REF!</v>
      </c>
    </row>
    <row r="135" spans="1:38" s="26" customFormat="1" ht="13.5" customHeight="1" x14ac:dyDescent="0.2">
      <c r="A135" s="26">
        <v>132</v>
      </c>
      <c r="B135" s="159" t="s">
        <v>621</v>
      </c>
      <c r="C135" s="162" t="s">
        <v>8</v>
      </c>
      <c r="D135" s="1" t="s">
        <v>5</v>
      </c>
      <c r="E135" s="1" t="s">
        <v>26</v>
      </c>
      <c r="F135" s="1" t="s">
        <v>10</v>
      </c>
      <c r="G135" s="94">
        <v>3</v>
      </c>
      <c r="H135" s="51">
        <v>575</v>
      </c>
      <c r="I135" s="37"/>
      <c r="J135" s="1" t="s">
        <v>5</v>
      </c>
      <c r="K135" s="1" t="s">
        <v>26</v>
      </c>
      <c r="L135" s="1" t="s">
        <v>10</v>
      </c>
      <c r="M135" s="93">
        <v>3</v>
      </c>
      <c r="N135" s="51">
        <v>575</v>
      </c>
      <c r="O135" s="1"/>
      <c r="P135" s="1"/>
      <c r="Q135" s="1"/>
      <c r="R135" s="93">
        <v>3</v>
      </c>
      <c r="S135" s="63">
        <v>575</v>
      </c>
      <c r="T135" s="78" t="s">
        <v>303</v>
      </c>
      <c r="U135" s="78" t="s">
        <v>24</v>
      </c>
      <c r="V135" s="78" t="s">
        <v>39</v>
      </c>
      <c r="W135" s="15">
        <v>3</v>
      </c>
      <c r="X135" s="146">
        <v>575</v>
      </c>
      <c r="Y135" s="37">
        <v>620</v>
      </c>
      <c r="Z135" s="37"/>
      <c r="AA135" s="169">
        <f>0.592*$Y$1</f>
        <v>673.37631999999996</v>
      </c>
      <c r="AB135" s="37"/>
      <c r="AC135" s="37">
        <v>875</v>
      </c>
      <c r="AF135" s="140">
        <f t="shared" si="14"/>
        <v>2085</v>
      </c>
      <c r="AG135" s="8">
        <f t="shared" si="15"/>
        <v>695</v>
      </c>
      <c r="AH135" s="37">
        <f t="shared" si="16"/>
        <v>620</v>
      </c>
      <c r="AI135" s="8">
        <f t="shared" si="17"/>
        <v>75</v>
      </c>
      <c r="AJ135" s="140" t="e">
        <f t="shared" si="18"/>
        <v>#REF!</v>
      </c>
      <c r="AK135" s="24" t="e">
        <f>#REF!</f>
        <v>#REF!</v>
      </c>
      <c r="AL135" s="8" t="e">
        <f t="shared" si="19"/>
        <v>#REF!</v>
      </c>
    </row>
    <row r="136" spans="1:38" s="26" customFormat="1" ht="13.5" customHeight="1" x14ac:dyDescent="0.2">
      <c r="A136" s="26">
        <v>133</v>
      </c>
      <c r="B136" s="159" t="s">
        <v>621</v>
      </c>
      <c r="C136" s="159" t="s">
        <v>126</v>
      </c>
      <c r="D136" s="1" t="s">
        <v>5</v>
      </c>
      <c r="E136" s="1" t="s">
        <v>42</v>
      </c>
      <c r="F136" s="1" t="s">
        <v>52</v>
      </c>
      <c r="G136" s="95">
        <v>1</v>
      </c>
      <c r="H136" s="53">
        <v>705</v>
      </c>
      <c r="I136" s="37"/>
      <c r="J136" s="1" t="s">
        <v>5</v>
      </c>
      <c r="K136" s="1" t="s">
        <v>42</v>
      </c>
      <c r="L136" s="1" t="s">
        <v>52</v>
      </c>
      <c r="M136" s="92">
        <v>1</v>
      </c>
      <c r="N136" s="47">
        <v>705</v>
      </c>
      <c r="O136" s="1" t="s">
        <v>303</v>
      </c>
      <c r="P136" s="1" t="s">
        <v>24</v>
      </c>
      <c r="Q136" s="1" t="s">
        <v>39</v>
      </c>
      <c r="R136" s="92">
        <v>1</v>
      </c>
      <c r="S136" s="64">
        <v>705</v>
      </c>
      <c r="T136" s="78" t="s">
        <v>303</v>
      </c>
      <c r="U136" s="78" t="s">
        <v>42</v>
      </c>
      <c r="V136" s="78" t="s">
        <v>10</v>
      </c>
      <c r="W136" s="133">
        <v>1</v>
      </c>
      <c r="X136" s="145">
        <v>705</v>
      </c>
      <c r="Y136" s="37">
        <v>648</v>
      </c>
      <c r="Z136" s="37"/>
      <c r="AA136" s="169">
        <f>0.814*$Y$1</f>
        <v>925.89243999999997</v>
      </c>
      <c r="AB136" s="37"/>
      <c r="AC136" s="37">
        <v>1205</v>
      </c>
      <c r="AF136" s="140">
        <f t="shared" si="14"/>
        <v>825</v>
      </c>
      <c r="AG136" s="8">
        <f t="shared" si="15"/>
        <v>825</v>
      </c>
      <c r="AH136" s="37">
        <f t="shared" si="16"/>
        <v>648</v>
      </c>
      <c r="AI136" s="8">
        <f t="shared" si="17"/>
        <v>177</v>
      </c>
      <c r="AJ136" s="140" t="e">
        <f t="shared" si="18"/>
        <v>#REF!</v>
      </c>
      <c r="AK136" s="24" t="e">
        <f>#REF!</f>
        <v>#REF!</v>
      </c>
      <c r="AL136" s="8" t="e">
        <f t="shared" si="19"/>
        <v>#REF!</v>
      </c>
    </row>
    <row r="137" spans="1:38" s="26" customFormat="1" ht="13.5" customHeight="1" x14ac:dyDescent="0.2">
      <c r="A137" s="26">
        <v>134</v>
      </c>
      <c r="B137" s="1" t="s">
        <v>644</v>
      </c>
      <c r="C137" s="159" t="s">
        <v>153</v>
      </c>
      <c r="D137" s="1" t="s">
        <v>5</v>
      </c>
      <c r="E137" s="1" t="s">
        <v>42</v>
      </c>
      <c r="F137" s="1" t="s">
        <v>52</v>
      </c>
      <c r="G137" s="40">
        <v>1</v>
      </c>
      <c r="H137" s="51">
        <v>679</v>
      </c>
      <c r="I137" s="37"/>
      <c r="J137" s="1" t="s">
        <v>5</v>
      </c>
      <c r="K137" s="1" t="s">
        <v>42</v>
      </c>
      <c r="L137" s="1" t="s">
        <v>52</v>
      </c>
      <c r="M137" s="32">
        <v>1</v>
      </c>
      <c r="N137" s="51">
        <v>679</v>
      </c>
      <c r="O137" s="1"/>
      <c r="P137" s="1"/>
      <c r="Q137" s="1"/>
      <c r="R137" s="32">
        <v>1</v>
      </c>
      <c r="S137" s="63">
        <v>679</v>
      </c>
      <c r="T137" s="78" t="s">
        <v>303</v>
      </c>
      <c r="U137" s="78" t="s">
        <v>42</v>
      </c>
      <c r="V137" s="78" t="s">
        <v>10</v>
      </c>
      <c r="W137" s="134">
        <v>1</v>
      </c>
      <c r="X137" s="146">
        <v>679</v>
      </c>
      <c r="Y137" s="37">
        <v>648</v>
      </c>
      <c r="Z137" s="37"/>
      <c r="AA137" s="169">
        <f>0.814*$Y$1</f>
        <v>925.89243999999997</v>
      </c>
      <c r="AB137" s="37"/>
      <c r="AC137" s="37">
        <v>1205</v>
      </c>
      <c r="AF137" s="140">
        <f t="shared" si="14"/>
        <v>799</v>
      </c>
      <c r="AG137" s="8">
        <f t="shared" si="15"/>
        <v>799</v>
      </c>
      <c r="AH137" s="37">
        <f t="shared" si="16"/>
        <v>648</v>
      </c>
      <c r="AI137" s="8">
        <f t="shared" si="17"/>
        <v>151</v>
      </c>
      <c r="AJ137" s="140" t="e">
        <f t="shared" si="18"/>
        <v>#REF!</v>
      </c>
      <c r="AK137" s="24" t="e">
        <f>#REF!</f>
        <v>#REF!</v>
      </c>
      <c r="AL137" s="8" t="e">
        <f t="shared" si="19"/>
        <v>#REF!</v>
      </c>
    </row>
    <row r="138" spans="1:38" s="26" customFormat="1" ht="13.5" customHeight="1" x14ac:dyDescent="0.2">
      <c r="A138" s="26">
        <v>135</v>
      </c>
      <c r="B138" s="1" t="s">
        <v>644</v>
      </c>
      <c r="C138" s="159" t="s">
        <v>126</v>
      </c>
      <c r="D138" s="1" t="s">
        <v>5</v>
      </c>
      <c r="E138" s="1" t="s">
        <v>42</v>
      </c>
      <c r="F138" s="1" t="s">
        <v>52</v>
      </c>
      <c r="G138" s="40">
        <v>1</v>
      </c>
      <c r="H138" s="53">
        <v>705</v>
      </c>
      <c r="I138" s="37"/>
      <c r="J138" s="1" t="s">
        <v>5</v>
      </c>
      <c r="K138" s="1" t="s">
        <v>42</v>
      </c>
      <c r="L138" s="1" t="s">
        <v>52</v>
      </c>
      <c r="M138" s="32">
        <v>1</v>
      </c>
      <c r="N138" s="47">
        <v>705</v>
      </c>
      <c r="O138" s="1" t="s">
        <v>303</v>
      </c>
      <c r="P138" s="1" t="s">
        <v>24</v>
      </c>
      <c r="Q138" s="1" t="s">
        <v>39</v>
      </c>
      <c r="R138" s="32">
        <v>1</v>
      </c>
      <c r="S138" s="64">
        <v>705</v>
      </c>
      <c r="T138" s="78" t="s">
        <v>303</v>
      </c>
      <c r="U138" s="78" t="s">
        <v>42</v>
      </c>
      <c r="V138" s="78" t="s">
        <v>10</v>
      </c>
      <c r="W138" s="134">
        <v>1</v>
      </c>
      <c r="X138" s="145">
        <v>705</v>
      </c>
      <c r="Y138" s="37">
        <v>648</v>
      </c>
      <c r="Z138" s="37"/>
      <c r="AA138" s="169">
        <f>0.814*$Y$1</f>
        <v>925.89243999999997</v>
      </c>
      <c r="AB138" s="37"/>
      <c r="AC138" s="37">
        <v>1205</v>
      </c>
      <c r="AF138" s="140">
        <f t="shared" si="14"/>
        <v>825</v>
      </c>
      <c r="AG138" s="8">
        <f t="shared" si="15"/>
        <v>825</v>
      </c>
      <c r="AH138" s="37">
        <f t="shared" si="16"/>
        <v>648</v>
      </c>
      <c r="AI138" s="8">
        <f t="shared" si="17"/>
        <v>177</v>
      </c>
      <c r="AJ138" s="140" t="e">
        <f t="shared" si="18"/>
        <v>#REF!</v>
      </c>
      <c r="AK138" s="24" t="e">
        <f>#REF!</f>
        <v>#REF!</v>
      </c>
      <c r="AL138" s="8" t="e">
        <f t="shared" si="19"/>
        <v>#REF!</v>
      </c>
    </row>
    <row r="139" spans="1:38" s="26" customFormat="1" ht="13.5" customHeight="1" x14ac:dyDescent="0.2">
      <c r="A139" s="26">
        <v>136</v>
      </c>
      <c r="B139" s="18" t="s">
        <v>355</v>
      </c>
      <c r="C139" s="21" t="s">
        <v>36</v>
      </c>
      <c r="D139" s="1" t="s">
        <v>43</v>
      </c>
      <c r="E139" s="1" t="s">
        <v>42</v>
      </c>
      <c r="F139" s="1" t="s">
        <v>25</v>
      </c>
      <c r="G139" s="23">
        <v>1</v>
      </c>
      <c r="H139" s="53">
        <v>1032</v>
      </c>
      <c r="I139" s="37" t="s">
        <v>650</v>
      </c>
      <c r="J139" s="1" t="s">
        <v>43</v>
      </c>
      <c r="K139" s="1" t="s">
        <v>42</v>
      </c>
      <c r="L139" s="1" t="s">
        <v>25</v>
      </c>
      <c r="M139" s="77">
        <v>1</v>
      </c>
      <c r="N139" s="47">
        <v>1032</v>
      </c>
      <c r="O139" s="1"/>
      <c r="P139" s="1"/>
      <c r="Q139" s="1"/>
      <c r="R139" s="77">
        <v>1</v>
      </c>
      <c r="S139" s="64">
        <v>1032</v>
      </c>
      <c r="T139" s="78" t="s">
        <v>695</v>
      </c>
      <c r="U139" s="78" t="s">
        <v>180</v>
      </c>
      <c r="V139" s="78" t="s">
        <v>45</v>
      </c>
      <c r="W139" s="131">
        <v>1</v>
      </c>
      <c r="X139" s="145">
        <v>1032</v>
      </c>
      <c r="Y139" s="37">
        <v>758</v>
      </c>
      <c r="Z139" s="37"/>
      <c r="AA139" s="169">
        <f>0.95*$Y$1</f>
        <v>1080.587</v>
      </c>
      <c r="AB139" s="37"/>
      <c r="AC139" s="37">
        <v>1406</v>
      </c>
      <c r="AF139" s="140">
        <f t="shared" si="14"/>
        <v>1152</v>
      </c>
      <c r="AG139" s="8">
        <f t="shared" si="15"/>
        <v>1152</v>
      </c>
      <c r="AH139" s="37">
        <f t="shared" si="16"/>
        <v>758</v>
      </c>
      <c r="AI139" s="8">
        <f t="shared" si="17"/>
        <v>394</v>
      </c>
      <c r="AJ139" s="140" t="e">
        <f t="shared" si="18"/>
        <v>#REF!</v>
      </c>
      <c r="AK139" s="24" t="e">
        <f>#REF!</f>
        <v>#REF!</v>
      </c>
      <c r="AL139" s="8" t="e">
        <f t="shared" si="19"/>
        <v>#REF!</v>
      </c>
    </row>
    <row r="140" spans="1:38" s="26" customFormat="1" ht="13.5" customHeight="1" x14ac:dyDescent="0.2">
      <c r="A140" s="26">
        <v>137</v>
      </c>
      <c r="B140" s="18" t="s">
        <v>355</v>
      </c>
      <c r="C140" s="21" t="s">
        <v>92</v>
      </c>
      <c r="D140" s="1" t="s">
        <v>96</v>
      </c>
      <c r="E140" s="1" t="s">
        <v>24</v>
      </c>
      <c r="F140" s="1" t="s">
        <v>28</v>
      </c>
      <c r="G140" s="23">
        <v>0.2</v>
      </c>
      <c r="H140" s="53">
        <v>739</v>
      </c>
      <c r="I140" s="37"/>
      <c r="J140" s="1" t="s">
        <v>96</v>
      </c>
      <c r="K140" s="1" t="s">
        <v>24</v>
      </c>
      <c r="L140" s="1" t="s">
        <v>28</v>
      </c>
      <c r="M140" s="77">
        <v>0.2</v>
      </c>
      <c r="N140" s="47">
        <v>739</v>
      </c>
      <c r="O140" s="1"/>
      <c r="P140" s="1"/>
      <c r="Q140" s="1"/>
      <c r="R140" s="77">
        <v>0.2</v>
      </c>
      <c r="S140" s="64">
        <v>739</v>
      </c>
      <c r="T140" s="78" t="s">
        <v>674</v>
      </c>
      <c r="U140" s="78" t="s">
        <v>6</v>
      </c>
      <c r="V140" s="78" t="s">
        <v>28</v>
      </c>
      <c r="W140" s="131">
        <v>0.2</v>
      </c>
      <c r="X140" s="145">
        <v>739</v>
      </c>
      <c r="Y140" s="37">
        <v>967</v>
      </c>
      <c r="Z140" s="37"/>
      <c r="AA140" s="169">
        <f>1.22*$Y$1</f>
        <v>1387.7012</v>
      </c>
      <c r="AB140" s="37"/>
      <c r="AC140" s="37">
        <v>1796</v>
      </c>
      <c r="AF140" s="140">
        <f t="shared" si="14"/>
        <v>171.8</v>
      </c>
      <c r="AG140" s="8">
        <f t="shared" si="15"/>
        <v>859</v>
      </c>
      <c r="AH140" s="37">
        <f t="shared" si="16"/>
        <v>967</v>
      </c>
      <c r="AI140" s="175">
        <f t="shared" si="17"/>
        <v>-108</v>
      </c>
      <c r="AJ140" s="140" t="e">
        <f t="shared" si="18"/>
        <v>#REF!</v>
      </c>
      <c r="AK140" s="24" t="e">
        <f>#REF!</f>
        <v>#REF!</v>
      </c>
      <c r="AL140" s="8" t="e">
        <f t="shared" si="19"/>
        <v>#REF!</v>
      </c>
    </row>
    <row r="141" spans="1:38" s="26" customFormat="1" ht="13.5" customHeight="1" x14ac:dyDescent="0.2">
      <c r="A141" s="26">
        <v>138</v>
      </c>
      <c r="B141" s="18" t="s">
        <v>355</v>
      </c>
      <c r="C141" s="21" t="s">
        <v>14</v>
      </c>
      <c r="D141" s="1" t="s">
        <v>38</v>
      </c>
      <c r="E141" s="1" t="s">
        <v>24</v>
      </c>
      <c r="F141" s="1" t="s">
        <v>25</v>
      </c>
      <c r="G141" s="23">
        <v>0.3</v>
      </c>
      <c r="H141" s="53">
        <v>739</v>
      </c>
      <c r="I141" s="37"/>
      <c r="J141" s="1" t="s">
        <v>38</v>
      </c>
      <c r="K141" s="1" t="s">
        <v>24</v>
      </c>
      <c r="L141" s="1" t="s">
        <v>25</v>
      </c>
      <c r="M141" s="77">
        <v>0.3</v>
      </c>
      <c r="N141" s="47">
        <v>739</v>
      </c>
      <c r="O141" s="1"/>
      <c r="P141" s="1"/>
      <c r="Q141" s="1"/>
      <c r="R141" s="77">
        <v>0.3</v>
      </c>
      <c r="S141" s="64">
        <v>739</v>
      </c>
      <c r="T141" s="78" t="s">
        <v>660</v>
      </c>
      <c r="U141" s="78" t="s">
        <v>6</v>
      </c>
      <c r="V141" s="78" t="s">
        <v>45</v>
      </c>
      <c r="W141" s="131">
        <v>0.3</v>
      </c>
      <c r="X141" s="145">
        <v>739</v>
      </c>
      <c r="Y141" s="37">
        <v>758</v>
      </c>
      <c r="Z141" s="37"/>
      <c r="AA141" s="169">
        <f>0.95*$Y$1</f>
        <v>1080.587</v>
      </c>
      <c r="AB141" s="37"/>
      <c r="AC141" s="37">
        <v>1406</v>
      </c>
      <c r="AF141" s="140">
        <f t="shared" si="14"/>
        <v>257.7</v>
      </c>
      <c r="AG141" s="8">
        <f t="shared" si="15"/>
        <v>859</v>
      </c>
      <c r="AH141" s="37">
        <f t="shared" si="16"/>
        <v>758</v>
      </c>
      <c r="AI141" s="8">
        <f t="shared" si="17"/>
        <v>101</v>
      </c>
      <c r="AJ141" s="140" t="e">
        <f t="shared" si="18"/>
        <v>#REF!</v>
      </c>
      <c r="AK141" s="24" t="e">
        <f>#REF!</f>
        <v>#REF!</v>
      </c>
      <c r="AL141" s="8" t="e">
        <f t="shared" si="19"/>
        <v>#REF!</v>
      </c>
    </row>
    <row r="142" spans="1:38" s="26" customFormat="1" ht="13.5" customHeight="1" x14ac:dyDescent="0.2">
      <c r="A142" s="26">
        <v>139</v>
      </c>
      <c r="B142" s="18" t="s">
        <v>355</v>
      </c>
      <c r="C142" s="18" t="s">
        <v>93</v>
      </c>
      <c r="D142" s="1" t="s">
        <v>90</v>
      </c>
      <c r="E142" s="1" t="s">
        <v>6</v>
      </c>
      <c r="F142" s="1" t="s">
        <v>52</v>
      </c>
      <c r="G142" s="23">
        <v>7</v>
      </c>
      <c r="H142" s="53">
        <v>639</v>
      </c>
      <c r="I142" s="37"/>
      <c r="J142" s="1" t="s">
        <v>90</v>
      </c>
      <c r="K142" s="1" t="s">
        <v>6</v>
      </c>
      <c r="L142" s="1" t="s">
        <v>52</v>
      </c>
      <c r="M142" s="77">
        <v>7</v>
      </c>
      <c r="N142" s="47">
        <v>639</v>
      </c>
      <c r="O142" s="1"/>
      <c r="P142" s="1"/>
      <c r="Q142" s="1"/>
      <c r="R142" s="77">
        <v>7</v>
      </c>
      <c r="S142" s="64">
        <v>688</v>
      </c>
      <c r="T142" s="78" t="s">
        <v>171</v>
      </c>
      <c r="U142" s="78" t="s">
        <v>6</v>
      </c>
      <c r="V142" s="78" t="s">
        <v>52</v>
      </c>
      <c r="W142" s="131">
        <v>7</v>
      </c>
      <c r="X142" s="145">
        <v>688</v>
      </c>
      <c r="Y142" s="37">
        <v>662</v>
      </c>
      <c r="Z142" s="37"/>
      <c r="AA142" s="169">
        <f>0.832*$Y$1</f>
        <v>946.36671999999999</v>
      </c>
      <c r="AB142" s="37"/>
      <c r="AC142" s="37">
        <v>1228</v>
      </c>
      <c r="AF142" s="140">
        <f t="shared" si="14"/>
        <v>5656</v>
      </c>
      <c r="AG142" s="8">
        <f t="shared" si="15"/>
        <v>808</v>
      </c>
      <c r="AH142" s="37">
        <f t="shared" si="16"/>
        <v>662</v>
      </c>
      <c r="AI142" s="8">
        <f t="shared" si="17"/>
        <v>146</v>
      </c>
      <c r="AJ142" s="140" t="e">
        <f t="shared" si="18"/>
        <v>#REF!</v>
      </c>
      <c r="AK142" s="24" t="e">
        <f>#REF!</f>
        <v>#REF!</v>
      </c>
      <c r="AL142" s="8" t="e">
        <f t="shared" si="19"/>
        <v>#REF!</v>
      </c>
    </row>
    <row r="143" spans="1:38" s="26" customFormat="1" ht="13.5" customHeight="1" x14ac:dyDescent="0.2">
      <c r="A143" s="26">
        <v>140</v>
      </c>
      <c r="B143" s="18" t="s">
        <v>357</v>
      </c>
      <c r="C143" s="21" t="s">
        <v>36</v>
      </c>
      <c r="D143" s="1" t="s">
        <v>43</v>
      </c>
      <c r="E143" s="1" t="s">
        <v>42</v>
      </c>
      <c r="F143" s="1" t="s">
        <v>25</v>
      </c>
      <c r="G143" s="23">
        <v>0.25</v>
      </c>
      <c r="H143" s="53">
        <v>1032</v>
      </c>
      <c r="I143" s="37" t="s">
        <v>650</v>
      </c>
      <c r="J143" s="1" t="s">
        <v>43</v>
      </c>
      <c r="K143" s="1" t="s">
        <v>42</v>
      </c>
      <c r="L143" s="1" t="s">
        <v>25</v>
      </c>
      <c r="M143" s="77">
        <v>0.25</v>
      </c>
      <c r="N143" s="47">
        <v>1032</v>
      </c>
      <c r="O143" s="1"/>
      <c r="P143" s="1"/>
      <c r="Q143" s="1"/>
      <c r="R143" s="77">
        <v>0.25</v>
      </c>
      <c r="S143" s="64">
        <v>1032</v>
      </c>
      <c r="T143" s="78" t="s">
        <v>695</v>
      </c>
      <c r="U143" s="78" t="s">
        <v>180</v>
      </c>
      <c r="V143" s="78" t="s">
        <v>45</v>
      </c>
      <c r="W143" s="131">
        <v>0.25</v>
      </c>
      <c r="X143" s="145">
        <v>1032</v>
      </c>
      <c r="Y143" s="37">
        <v>758</v>
      </c>
      <c r="Z143" s="37"/>
      <c r="AA143" s="169">
        <f>0.95*$Y$1</f>
        <v>1080.587</v>
      </c>
      <c r="AB143" s="37"/>
      <c r="AC143" s="37">
        <v>1406</v>
      </c>
      <c r="AF143" s="140">
        <f t="shared" si="14"/>
        <v>288</v>
      </c>
      <c r="AG143" s="8">
        <f t="shared" si="15"/>
        <v>1152</v>
      </c>
      <c r="AH143" s="37">
        <f t="shared" si="16"/>
        <v>758</v>
      </c>
      <c r="AI143" s="8">
        <f t="shared" si="17"/>
        <v>394</v>
      </c>
      <c r="AJ143" s="140" t="e">
        <f t="shared" si="18"/>
        <v>#REF!</v>
      </c>
      <c r="AK143" s="24" t="e">
        <f>#REF!</f>
        <v>#REF!</v>
      </c>
      <c r="AL143" s="8" t="e">
        <f t="shared" si="19"/>
        <v>#REF!</v>
      </c>
    </row>
    <row r="144" spans="1:38" s="26" customFormat="1" ht="13.5" customHeight="1" x14ac:dyDescent="0.2">
      <c r="A144" s="26">
        <v>141</v>
      </c>
      <c r="B144" s="18" t="s">
        <v>357</v>
      </c>
      <c r="C144" s="18" t="s">
        <v>93</v>
      </c>
      <c r="D144" s="1" t="s">
        <v>90</v>
      </c>
      <c r="E144" s="1" t="s">
        <v>6</v>
      </c>
      <c r="F144" s="1" t="s">
        <v>52</v>
      </c>
      <c r="G144" s="23">
        <v>4</v>
      </c>
      <c r="H144" s="53">
        <v>639</v>
      </c>
      <c r="I144" s="37"/>
      <c r="J144" s="1" t="s">
        <v>90</v>
      </c>
      <c r="K144" s="1" t="s">
        <v>6</v>
      </c>
      <c r="L144" s="1" t="s">
        <v>52</v>
      </c>
      <c r="M144" s="77">
        <v>4</v>
      </c>
      <c r="N144" s="47">
        <v>639</v>
      </c>
      <c r="O144" s="1"/>
      <c r="P144" s="1"/>
      <c r="Q144" s="1"/>
      <c r="R144" s="77">
        <v>4</v>
      </c>
      <c r="S144" s="64">
        <v>688</v>
      </c>
      <c r="T144" s="78" t="s">
        <v>171</v>
      </c>
      <c r="U144" s="78" t="s">
        <v>6</v>
      </c>
      <c r="V144" s="78" t="s">
        <v>52</v>
      </c>
      <c r="W144" s="131">
        <v>4</v>
      </c>
      <c r="X144" s="145">
        <v>688</v>
      </c>
      <c r="Y144" s="37">
        <v>662</v>
      </c>
      <c r="Z144" s="37"/>
      <c r="AA144" s="169">
        <f>0.832*$Y$1</f>
        <v>946.36671999999999</v>
      </c>
      <c r="AB144" s="37"/>
      <c r="AC144" s="37">
        <v>1228</v>
      </c>
      <c r="AF144" s="140">
        <f t="shared" si="14"/>
        <v>3232</v>
      </c>
      <c r="AG144" s="8">
        <f t="shared" si="15"/>
        <v>808</v>
      </c>
      <c r="AH144" s="37">
        <f t="shared" si="16"/>
        <v>662</v>
      </c>
      <c r="AI144" s="8">
        <f t="shared" si="17"/>
        <v>146</v>
      </c>
      <c r="AJ144" s="140" t="e">
        <f t="shared" si="18"/>
        <v>#REF!</v>
      </c>
      <c r="AK144" s="24" t="e">
        <f>#REF!</f>
        <v>#REF!</v>
      </c>
      <c r="AL144" s="8" t="e">
        <f t="shared" si="19"/>
        <v>#REF!</v>
      </c>
    </row>
    <row r="145" spans="1:38" s="26" customFormat="1" ht="13.5" customHeight="1" x14ac:dyDescent="0.2">
      <c r="A145" s="26">
        <v>142</v>
      </c>
      <c r="B145" s="18" t="s">
        <v>121</v>
      </c>
      <c r="C145" s="18" t="s">
        <v>36</v>
      </c>
      <c r="D145" s="1" t="s">
        <v>43</v>
      </c>
      <c r="E145" s="1" t="s">
        <v>42</v>
      </c>
      <c r="F145" s="1" t="s">
        <v>25</v>
      </c>
      <c r="G145" s="23">
        <v>1</v>
      </c>
      <c r="H145" s="53">
        <v>908</v>
      </c>
      <c r="I145" s="37" t="s">
        <v>650</v>
      </c>
      <c r="J145" s="1" t="s">
        <v>43</v>
      </c>
      <c r="K145" s="1" t="s">
        <v>42</v>
      </c>
      <c r="L145" s="1" t="s">
        <v>25</v>
      </c>
      <c r="M145" s="77">
        <v>1</v>
      </c>
      <c r="N145" s="47">
        <v>908</v>
      </c>
      <c r="O145" s="1"/>
      <c r="P145" s="1"/>
      <c r="Q145" s="1"/>
      <c r="R145" s="77">
        <v>1</v>
      </c>
      <c r="S145" s="64">
        <v>908</v>
      </c>
      <c r="T145" s="78" t="s">
        <v>695</v>
      </c>
      <c r="U145" s="78" t="s">
        <v>180</v>
      </c>
      <c r="V145" s="78" t="s">
        <v>45</v>
      </c>
      <c r="W145" s="131">
        <v>1</v>
      </c>
      <c r="X145" s="145">
        <v>908</v>
      </c>
      <c r="Y145" s="37">
        <v>758</v>
      </c>
      <c r="Z145" s="37"/>
      <c r="AA145" s="169">
        <f>0.95*$Y$1</f>
        <v>1080.587</v>
      </c>
      <c r="AB145" s="37"/>
      <c r="AC145" s="37">
        <v>1406</v>
      </c>
      <c r="AF145" s="140">
        <f t="shared" si="14"/>
        <v>1028</v>
      </c>
      <c r="AG145" s="8">
        <f t="shared" si="15"/>
        <v>1028</v>
      </c>
      <c r="AH145" s="37">
        <f t="shared" si="16"/>
        <v>758</v>
      </c>
      <c r="AI145" s="8">
        <f t="shared" si="17"/>
        <v>270</v>
      </c>
      <c r="AJ145" s="140" t="e">
        <f t="shared" si="18"/>
        <v>#REF!</v>
      </c>
      <c r="AK145" s="24" t="e">
        <f>#REF!</f>
        <v>#REF!</v>
      </c>
      <c r="AL145" s="8" t="e">
        <f t="shared" si="19"/>
        <v>#REF!</v>
      </c>
    </row>
    <row r="146" spans="1:38" s="26" customFormat="1" ht="13.5" customHeight="1" x14ac:dyDescent="0.2">
      <c r="A146" s="26">
        <v>143</v>
      </c>
      <c r="B146" s="18" t="s">
        <v>121</v>
      </c>
      <c r="C146" s="18" t="s">
        <v>92</v>
      </c>
      <c r="D146" s="1" t="s">
        <v>96</v>
      </c>
      <c r="E146" s="1" t="s">
        <v>24</v>
      </c>
      <c r="F146" s="1" t="s">
        <v>28</v>
      </c>
      <c r="G146" s="23">
        <v>0.2</v>
      </c>
      <c r="H146" s="47">
        <v>739</v>
      </c>
      <c r="I146" s="37"/>
      <c r="J146" s="1" t="s">
        <v>96</v>
      </c>
      <c r="K146" s="1" t="s">
        <v>24</v>
      </c>
      <c r="L146" s="1" t="s">
        <v>28</v>
      </c>
      <c r="M146" s="77">
        <v>0.2</v>
      </c>
      <c r="N146" s="47">
        <v>739</v>
      </c>
      <c r="O146" s="1"/>
      <c r="P146" s="1"/>
      <c r="Q146" s="1"/>
      <c r="R146" s="77">
        <v>0.2</v>
      </c>
      <c r="S146" s="64">
        <v>739</v>
      </c>
      <c r="T146" s="78" t="s">
        <v>674</v>
      </c>
      <c r="U146" s="78" t="s">
        <v>6</v>
      </c>
      <c r="V146" s="78" t="s">
        <v>28</v>
      </c>
      <c r="W146" s="131">
        <v>0.2</v>
      </c>
      <c r="X146" s="145">
        <v>739</v>
      </c>
      <c r="Y146" s="37">
        <v>967</v>
      </c>
      <c r="Z146" s="37"/>
      <c r="AA146" s="169">
        <f>1.22*$Y$1</f>
        <v>1387.7012</v>
      </c>
      <c r="AB146" s="37"/>
      <c r="AC146" s="37">
        <v>1796</v>
      </c>
      <c r="AF146" s="140">
        <f t="shared" si="14"/>
        <v>171.8</v>
      </c>
      <c r="AG146" s="8">
        <f t="shared" si="15"/>
        <v>859</v>
      </c>
      <c r="AH146" s="37">
        <f t="shared" si="16"/>
        <v>967</v>
      </c>
      <c r="AI146" s="175">
        <f t="shared" si="17"/>
        <v>-108</v>
      </c>
      <c r="AJ146" s="140" t="e">
        <f t="shared" si="18"/>
        <v>#REF!</v>
      </c>
      <c r="AK146" s="24" t="e">
        <f>#REF!</f>
        <v>#REF!</v>
      </c>
      <c r="AL146" s="8" t="e">
        <f t="shared" si="19"/>
        <v>#REF!</v>
      </c>
    </row>
    <row r="147" spans="1:38" s="26" customFormat="1" ht="13.5" customHeight="1" x14ac:dyDescent="0.2">
      <c r="A147" s="26">
        <v>144</v>
      </c>
      <c r="B147" s="18" t="s">
        <v>121</v>
      </c>
      <c r="C147" s="18" t="s">
        <v>14</v>
      </c>
      <c r="D147" s="1" t="s">
        <v>38</v>
      </c>
      <c r="E147" s="1" t="s">
        <v>24</v>
      </c>
      <c r="F147" s="1" t="s">
        <v>25</v>
      </c>
      <c r="G147" s="23">
        <v>0.8</v>
      </c>
      <c r="H147" s="47">
        <v>776</v>
      </c>
      <c r="I147" s="37"/>
      <c r="J147" s="1" t="s">
        <v>38</v>
      </c>
      <c r="K147" s="1" t="s">
        <v>24</v>
      </c>
      <c r="L147" s="1" t="s">
        <v>25</v>
      </c>
      <c r="M147" s="77">
        <v>0.8</v>
      </c>
      <c r="N147" s="47">
        <v>776</v>
      </c>
      <c r="O147" s="1"/>
      <c r="P147" s="1"/>
      <c r="Q147" s="1"/>
      <c r="R147" s="77">
        <v>0.8</v>
      </c>
      <c r="S147" s="64">
        <v>776</v>
      </c>
      <c r="T147" s="78" t="s">
        <v>660</v>
      </c>
      <c r="U147" s="78" t="s">
        <v>6</v>
      </c>
      <c r="V147" s="78" t="s">
        <v>45</v>
      </c>
      <c r="W147" s="131">
        <v>0.8</v>
      </c>
      <c r="X147" s="145">
        <v>776</v>
      </c>
      <c r="Y147" s="37">
        <v>758</v>
      </c>
      <c r="Z147" s="37"/>
      <c r="AA147" s="169">
        <f>0.95*$Y$1</f>
        <v>1080.587</v>
      </c>
      <c r="AB147" s="37"/>
      <c r="AC147" s="37">
        <v>1406</v>
      </c>
      <c r="AF147" s="140">
        <f t="shared" si="14"/>
        <v>716.80000000000007</v>
      </c>
      <c r="AG147" s="8">
        <f t="shared" si="15"/>
        <v>896</v>
      </c>
      <c r="AH147" s="37">
        <f t="shared" si="16"/>
        <v>758</v>
      </c>
      <c r="AI147" s="8">
        <f t="shared" si="17"/>
        <v>138</v>
      </c>
      <c r="AJ147" s="140" t="e">
        <f t="shared" si="18"/>
        <v>#REF!</v>
      </c>
      <c r="AK147" s="24" t="e">
        <f>#REF!</f>
        <v>#REF!</v>
      </c>
      <c r="AL147" s="8" t="e">
        <f t="shared" si="19"/>
        <v>#REF!</v>
      </c>
    </row>
    <row r="148" spans="1:38" s="26" customFormat="1" ht="13.5" customHeight="1" x14ac:dyDescent="0.2">
      <c r="A148" s="26">
        <v>145</v>
      </c>
      <c r="B148" s="18" t="s">
        <v>121</v>
      </c>
      <c r="C148" s="18" t="s">
        <v>94</v>
      </c>
      <c r="D148" s="1" t="s">
        <v>97</v>
      </c>
      <c r="E148" s="1" t="s">
        <v>6</v>
      </c>
      <c r="F148" s="1" t="s">
        <v>45</v>
      </c>
      <c r="G148" s="23">
        <v>0.3</v>
      </c>
      <c r="H148" s="47">
        <v>647</v>
      </c>
      <c r="I148" s="37"/>
      <c r="J148" s="1" t="s">
        <v>97</v>
      </c>
      <c r="K148" s="1" t="s">
        <v>6</v>
      </c>
      <c r="L148" s="1" t="s">
        <v>45</v>
      </c>
      <c r="M148" s="77">
        <v>0.3</v>
      </c>
      <c r="N148" s="47">
        <v>647</v>
      </c>
      <c r="O148" s="1"/>
      <c r="P148" s="1"/>
      <c r="Q148" s="1"/>
      <c r="R148" s="77">
        <v>0.3</v>
      </c>
      <c r="S148" s="64">
        <v>647</v>
      </c>
      <c r="T148" s="75" t="s">
        <v>693</v>
      </c>
      <c r="U148" s="75" t="s">
        <v>6</v>
      </c>
      <c r="V148" s="75" t="s">
        <v>25</v>
      </c>
      <c r="W148" s="131">
        <v>0.3</v>
      </c>
      <c r="X148" s="145">
        <v>647</v>
      </c>
      <c r="Y148" s="37">
        <v>905</v>
      </c>
      <c r="Z148" s="37"/>
      <c r="AA148" s="169">
        <f>1.137*$Y$1</f>
        <v>1293.2920200000001</v>
      </c>
      <c r="AB148" s="37"/>
      <c r="AC148" s="37">
        <v>1682</v>
      </c>
      <c r="AF148" s="140">
        <f t="shared" si="14"/>
        <v>230.1</v>
      </c>
      <c r="AG148" s="8">
        <f t="shared" si="15"/>
        <v>767</v>
      </c>
      <c r="AH148" s="37">
        <f t="shared" si="16"/>
        <v>905</v>
      </c>
      <c r="AI148" s="175">
        <f t="shared" si="17"/>
        <v>-138</v>
      </c>
      <c r="AJ148" s="140" t="e">
        <f t="shared" si="18"/>
        <v>#REF!</v>
      </c>
      <c r="AK148" s="24" t="e">
        <f>#REF!</f>
        <v>#REF!</v>
      </c>
      <c r="AL148" s="8" t="e">
        <f t="shared" si="19"/>
        <v>#REF!</v>
      </c>
    </row>
    <row r="149" spans="1:38" s="26" customFormat="1" ht="13.5" customHeight="1" x14ac:dyDescent="0.2">
      <c r="A149" s="26">
        <v>146</v>
      </c>
      <c r="B149" s="18" t="s">
        <v>121</v>
      </c>
      <c r="C149" s="18" t="s">
        <v>95</v>
      </c>
      <c r="D149" s="1" t="s">
        <v>5</v>
      </c>
      <c r="E149" s="1" t="s">
        <v>6</v>
      </c>
      <c r="F149" s="1" t="s">
        <v>7</v>
      </c>
      <c r="G149" s="23">
        <v>1.5</v>
      </c>
      <c r="H149" s="47">
        <v>500</v>
      </c>
      <c r="I149" s="37"/>
      <c r="J149" s="1" t="s">
        <v>5</v>
      </c>
      <c r="K149" s="1" t="s">
        <v>6</v>
      </c>
      <c r="L149" s="1" t="s">
        <v>7</v>
      </c>
      <c r="M149" s="77">
        <v>1.5</v>
      </c>
      <c r="N149" s="47">
        <v>500</v>
      </c>
      <c r="O149" s="1"/>
      <c r="P149" s="1"/>
      <c r="Q149" s="1"/>
      <c r="R149" s="77">
        <v>1.5</v>
      </c>
      <c r="S149" s="64">
        <v>500</v>
      </c>
      <c r="T149" s="78" t="s">
        <v>303</v>
      </c>
      <c r="U149" s="78" t="s">
        <v>6</v>
      </c>
      <c r="V149" s="78" t="s">
        <v>7</v>
      </c>
      <c r="W149" s="131">
        <v>1.5</v>
      </c>
      <c r="X149" s="145">
        <v>500</v>
      </c>
      <c r="Y149" s="37">
        <v>620</v>
      </c>
      <c r="Z149" s="37"/>
      <c r="AA149" s="169">
        <f>0.581*$Y$1</f>
        <v>660.86425999999994</v>
      </c>
      <c r="AB149" s="37"/>
      <c r="AC149" s="37">
        <v>859</v>
      </c>
      <c r="AF149" s="140">
        <f t="shared" si="14"/>
        <v>930</v>
      </c>
      <c r="AG149" s="8">
        <f t="shared" si="15"/>
        <v>620</v>
      </c>
      <c r="AH149" s="37">
        <f t="shared" si="16"/>
        <v>620</v>
      </c>
      <c r="AI149" s="8">
        <f t="shared" si="17"/>
        <v>0</v>
      </c>
      <c r="AJ149" s="140" t="e">
        <f t="shared" si="18"/>
        <v>#REF!</v>
      </c>
      <c r="AK149" s="24" t="e">
        <f>#REF!</f>
        <v>#REF!</v>
      </c>
      <c r="AL149" s="8" t="e">
        <f t="shared" si="19"/>
        <v>#REF!</v>
      </c>
    </row>
    <row r="150" spans="1:38" s="26" customFormat="1" ht="13.5" customHeight="1" x14ac:dyDescent="0.2">
      <c r="A150" s="26">
        <v>147</v>
      </c>
      <c r="B150" s="14" t="s">
        <v>113</v>
      </c>
      <c r="C150" s="18" t="s">
        <v>14</v>
      </c>
      <c r="D150" s="1" t="s">
        <v>21</v>
      </c>
      <c r="E150" s="1" t="s">
        <v>24</v>
      </c>
      <c r="F150" s="1" t="s">
        <v>25</v>
      </c>
      <c r="G150" s="46">
        <v>0.8</v>
      </c>
      <c r="H150" s="53">
        <v>700</v>
      </c>
      <c r="I150" s="37"/>
      <c r="J150" s="1" t="s">
        <v>21</v>
      </c>
      <c r="K150" s="1" t="s">
        <v>24</v>
      </c>
      <c r="L150" s="1" t="s">
        <v>25</v>
      </c>
      <c r="M150" s="46">
        <v>0.8</v>
      </c>
      <c r="N150" s="47">
        <v>700</v>
      </c>
      <c r="O150" s="1"/>
      <c r="P150" s="1"/>
      <c r="Q150" s="1"/>
      <c r="R150" s="46">
        <v>0.8</v>
      </c>
      <c r="S150" s="64">
        <v>700</v>
      </c>
      <c r="T150" s="78" t="s">
        <v>660</v>
      </c>
      <c r="U150" s="78" t="s">
        <v>6</v>
      </c>
      <c r="V150" s="78" t="s">
        <v>45</v>
      </c>
      <c r="W150" s="17">
        <v>0.8</v>
      </c>
      <c r="X150" s="145">
        <v>700</v>
      </c>
      <c r="Y150" s="37">
        <v>758</v>
      </c>
      <c r="Z150" s="37"/>
      <c r="AA150" s="169">
        <f>0.95*$Y$1</f>
        <v>1080.587</v>
      </c>
      <c r="AB150" s="37"/>
      <c r="AC150" s="37">
        <v>1406</v>
      </c>
      <c r="AF150" s="140">
        <f t="shared" ref="AF150:AF213" si="20">(X150+120)*W150</f>
        <v>656</v>
      </c>
      <c r="AG150" s="8">
        <f t="shared" ref="AG150:AG213" si="21">SUM(X150+120)</f>
        <v>820</v>
      </c>
      <c r="AH150" s="37">
        <f t="shared" ref="AH150:AH213" si="22">Y150</f>
        <v>758</v>
      </c>
      <c r="AI150" s="8">
        <f t="shared" ref="AI150:AI213" si="23">SUM(AG150-AH150)</f>
        <v>62</v>
      </c>
      <c r="AJ150" s="140" t="e">
        <f t="shared" ref="AJ150:AJ213" si="24">AK150*W150</f>
        <v>#REF!</v>
      </c>
      <c r="AK150" s="24" t="e">
        <f>#REF!</f>
        <v>#REF!</v>
      </c>
      <c r="AL150" s="8" t="e">
        <f t="shared" ref="AL150:AL213" si="25">SUM(AK150-X150)</f>
        <v>#REF!</v>
      </c>
    </row>
    <row r="151" spans="1:38" s="26" customFormat="1" ht="13.5" customHeight="1" x14ac:dyDescent="0.2">
      <c r="A151" s="26">
        <v>148</v>
      </c>
      <c r="B151" s="14" t="s">
        <v>113</v>
      </c>
      <c r="C151" s="18" t="s">
        <v>92</v>
      </c>
      <c r="D151" s="1" t="s">
        <v>96</v>
      </c>
      <c r="E151" s="1" t="s">
        <v>24</v>
      </c>
      <c r="F151" s="1" t="s">
        <v>28</v>
      </c>
      <c r="G151" s="46">
        <v>0.2</v>
      </c>
      <c r="H151" s="49">
        <v>739</v>
      </c>
      <c r="I151" s="37"/>
      <c r="J151" s="1" t="s">
        <v>96</v>
      </c>
      <c r="K151" s="1" t="s">
        <v>24</v>
      </c>
      <c r="L151" s="1" t="s">
        <v>28</v>
      </c>
      <c r="M151" s="46">
        <v>0.2</v>
      </c>
      <c r="N151" s="50">
        <v>739</v>
      </c>
      <c r="O151" s="1"/>
      <c r="P151" s="1"/>
      <c r="Q151" s="1"/>
      <c r="R151" s="46">
        <v>0.2</v>
      </c>
      <c r="S151" s="62">
        <v>739</v>
      </c>
      <c r="T151" s="78" t="s">
        <v>674</v>
      </c>
      <c r="U151" s="78" t="s">
        <v>6</v>
      </c>
      <c r="V151" s="78" t="s">
        <v>28</v>
      </c>
      <c r="W151" s="17">
        <v>0.2</v>
      </c>
      <c r="X151" s="149">
        <v>739</v>
      </c>
      <c r="Y151" s="37">
        <v>967</v>
      </c>
      <c r="Z151" s="37"/>
      <c r="AA151" s="169">
        <f>1.22*$Y$1</f>
        <v>1387.7012</v>
      </c>
      <c r="AB151" s="37"/>
      <c r="AC151" s="37">
        <v>1796</v>
      </c>
      <c r="AF151" s="140">
        <f t="shared" si="20"/>
        <v>171.8</v>
      </c>
      <c r="AG151" s="8">
        <f t="shared" si="21"/>
        <v>859</v>
      </c>
      <c r="AH151" s="37">
        <f t="shared" si="22"/>
        <v>967</v>
      </c>
      <c r="AI151" s="175">
        <f t="shared" si="23"/>
        <v>-108</v>
      </c>
      <c r="AJ151" s="140" t="e">
        <f t="shared" si="24"/>
        <v>#REF!</v>
      </c>
      <c r="AK151" s="24" t="e">
        <f>#REF!</f>
        <v>#REF!</v>
      </c>
      <c r="AL151" s="8" t="e">
        <f t="shared" si="25"/>
        <v>#REF!</v>
      </c>
    </row>
    <row r="152" spans="1:38" s="26" customFormat="1" ht="13.5" customHeight="1" x14ac:dyDescent="0.2">
      <c r="A152" s="26">
        <v>149</v>
      </c>
      <c r="B152" s="14" t="s">
        <v>113</v>
      </c>
      <c r="C152" s="18" t="s">
        <v>36</v>
      </c>
      <c r="D152" s="1" t="s">
        <v>43</v>
      </c>
      <c r="E152" s="1" t="s">
        <v>42</v>
      </c>
      <c r="F152" s="1">
        <v>7</v>
      </c>
      <c r="G152" s="46">
        <v>0.5</v>
      </c>
      <c r="H152" s="49">
        <v>809</v>
      </c>
      <c r="I152" s="37" t="s">
        <v>650</v>
      </c>
      <c r="J152" s="1" t="s">
        <v>43</v>
      </c>
      <c r="K152" s="1" t="s">
        <v>42</v>
      </c>
      <c r="L152" s="1">
        <v>7</v>
      </c>
      <c r="M152" s="46">
        <v>0.5</v>
      </c>
      <c r="N152" s="50">
        <v>809</v>
      </c>
      <c r="O152" s="1"/>
      <c r="P152" s="1"/>
      <c r="Q152" s="1"/>
      <c r="R152" s="46">
        <v>0.5</v>
      </c>
      <c r="S152" s="62">
        <v>809</v>
      </c>
      <c r="T152" s="78" t="s">
        <v>695</v>
      </c>
      <c r="U152" s="78" t="s">
        <v>180</v>
      </c>
      <c r="V152" s="78" t="s">
        <v>45</v>
      </c>
      <c r="W152" s="17">
        <v>0.5</v>
      </c>
      <c r="X152" s="149">
        <v>809</v>
      </c>
      <c r="Y152" s="37">
        <v>758</v>
      </c>
      <c r="Z152" s="37"/>
      <c r="AA152" s="169">
        <f>0.95*$Y$1</f>
        <v>1080.587</v>
      </c>
      <c r="AB152" s="37"/>
      <c r="AC152" s="37">
        <v>1406</v>
      </c>
      <c r="AF152" s="140">
        <f t="shared" si="20"/>
        <v>464.5</v>
      </c>
      <c r="AG152" s="8">
        <f t="shared" si="21"/>
        <v>929</v>
      </c>
      <c r="AH152" s="37">
        <f t="shared" si="22"/>
        <v>758</v>
      </c>
      <c r="AI152" s="8">
        <f t="shared" si="23"/>
        <v>171</v>
      </c>
      <c r="AJ152" s="140" t="e">
        <f t="shared" si="24"/>
        <v>#REF!</v>
      </c>
      <c r="AK152" s="24" t="e">
        <f>#REF!</f>
        <v>#REF!</v>
      </c>
      <c r="AL152" s="8" t="e">
        <f t="shared" si="25"/>
        <v>#REF!</v>
      </c>
    </row>
    <row r="153" spans="1:38" s="26" customFormat="1" ht="13.5" customHeight="1" x14ac:dyDescent="0.2">
      <c r="A153" s="26">
        <v>150</v>
      </c>
      <c r="B153" s="14" t="s">
        <v>113</v>
      </c>
      <c r="C153" s="18" t="s">
        <v>93</v>
      </c>
      <c r="D153" s="1">
        <v>29</v>
      </c>
      <c r="E153" s="1" t="s">
        <v>6</v>
      </c>
      <c r="F153" s="1">
        <v>4</v>
      </c>
      <c r="G153" s="23">
        <v>4</v>
      </c>
      <c r="H153" s="53">
        <v>639</v>
      </c>
      <c r="I153" s="37"/>
      <c r="J153" s="1">
        <v>29</v>
      </c>
      <c r="K153" s="1" t="s">
        <v>6</v>
      </c>
      <c r="L153" s="1">
        <v>4</v>
      </c>
      <c r="M153" s="77">
        <v>4</v>
      </c>
      <c r="N153" s="47">
        <v>639</v>
      </c>
      <c r="O153" s="1"/>
      <c r="P153" s="1"/>
      <c r="Q153" s="1"/>
      <c r="R153" s="77">
        <v>4</v>
      </c>
      <c r="S153" s="64">
        <v>688</v>
      </c>
      <c r="T153" s="78" t="s">
        <v>171</v>
      </c>
      <c r="U153" s="78" t="s">
        <v>6</v>
      </c>
      <c r="V153" s="78" t="s">
        <v>52</v>
      </c>
      <c r="W153" s="131">
        <v>4</v>
      </c>
      <c r="X153" s="145">
        <v>688</v>
      </c>
      <c r="Y153" s="37">
        <v>662</v>
      </c>
      <c r="Z153" s="37"/>
      <c r="AA153" s="169">
        <f>0.832*$Y$1</f>
        <v>946.36671999999999</v>
      </c>
      <c r="AB153" s="37"/>
      <c r="AC153" s="37">
        <v>1228</v>
      </c>
      <c r="AF153" s="140">
        <f t="shared" si="20"/>
        <v>3232</v>
      </c>
      <c r="AG153" s="8">
        <f t="shared" si="21"/>
        <v>808</v>
      </c>
      <c r="AH153" s="37">
        <f t="shared" si="22"/>
        <v>662</v>
      </c>
      <c r="AI153" s="8">
        <f t="shared" si="23"/>
        <v>146</v>
      </c>
      <c r="AJ153" s="140" t="e">
        <f t="shared" si="24"/>
        <v>#REF!</v>
      </c>
      <c r="AK153" s="24" t="e">
        <f>#REF!</f>
        <v>#REF!</v>
      </c>
      <c r="AL153" s="8" t="e">
        <f t="shared" si="25"/>
        <v>#REF!</v>
      </c>
    </row>
    <row r="154" spans="1:38" s="26" customFormat="1" ht="13.5" customHeight="1" x14ac:dyDescent="0.2">
      <c r="A154" s="26">
        <v>151</v>
      </c>
      <c r="B154" s="159" t="s">
        <v>155</v>
      </c>
      <c r="C154" s="159" t="s">
        <v>13</v>
      </c>
      <c r="D154" s="1" t="s">
        <v>7</v>
      </c>
      <c r="E154" s="1" t="s">
        <v>89</v>
      </c>
      <c r="F154" s="1" t="s">
        <v>5</v>
      </c>
      <c r="G154" s="95">
        <v>1</v>
      </c>
      <c r="H154" s="51">
        <v>1401</v>
      </c>
      <c r="I154" s="37"/>
      <c r="J154" s="1" t="s">
        <v>7</v>
      </c>
      <c r="K154" s="1" t="s">
        <v>89</v>
      </c>
      <c r="L154" s="1" t="s">
        <v>5</v>
      </c>
      <c r="M154" s="92">
        <v>1</v>
      </c>
      <c r="N154" s="51">
        <v>1401</v>
      </c>
      <c r="O154" s="1"/>
      <c r="P154" s="1"/>
      <c r="Q154" s="1"/>
      <c r="R154" s="92">
        <v>1</v>
      </c>
      <c r="S154" s="63">
        <v>1401</v>
      </c>
      <c r="T154" s="78" t="s">
        <v>664</v>
      </c>
      <c r="U154" s="78" t="s">
        <v>6</v>
      </c>
      <c r="V154" s="78" t="s">
        <v>88</v>
      </c>
      <c r="W154" s="133">
        <v>1</v>
      </c>
      <c r="X154" s="146">
        <v>1401</v>
      </c>
      <c r="Y154" s="37">
        <v>2174</v>
      </c>
      <c r="Z154" s="37"/>
      <c r="AA154" s="169">
        <f>2.73*$Y$1</f>
        <v>3105.2658000000001</v>
      </c>
      <c r="AB154" s="37"/>
      <c r="AC154" s="37">
        <v>3726</v>
      </c>
      <c r="AF154" s="140">
        <f t="shared" si="20"/>
        <v>1521</v>
      </c>
      <c r="AG154" s="8">
        <f t="shared" si="21"/>
        <v>1521</v>
      </c>
      <c r="AH154" s="37">
        <f t="shared" si="22"/>
        <v>2174</v>
      </c>
      <c r="AI154" s="175">
        <f t="shared" si="23"/>
        <v>-653</v>
      </c>
      <c r="AJ154" s="140" t="e">
        <f t="shared" si="24"/>
        <v>#REF!</v>
      </c>
      <c r="AK154" s="24" t="e">
        <f>#REF!</f>
        <v>#REF!</v>
      </c>
      <c r="AL154" s="8" t="e">
        <f t="shared" si="25"/>
        <v>#REF!</v>
      </c>
    </row>
    <row r="155" spans="1:38" s="26" customFormat="1" ht="13.5" customHeight="1" x14ac:dyDescent="0.2">
      <c r="A155" s="26">
        <v>152</v>
      </c>
      <c r="B155" s="159" t="s">
        <v>155</v>
      </c>
      <c r="C155" s="21" t="s">
        <v>83</v>
      </c>
      <c r="D155" s="1" t="s">
        <v>10</v>
      </c>
      <c r="E155" s="1" t="s">
        <v>26</v>
      </c>
      <c r="F155" s="1" t="s">
        <v>28</v>
      </c>
      <c r="G155" s="95">
        <v>1</v>
      </c>
      <c r="H155" s="53">
        <v>1050</v>
      </c>
      <c r="I155" s="37"/>
      <c r="J155" s="1" t="s">
        <v>10</v>
      </c>
      <c r="K155" s="1" t="s">
        <v>26</v>
      </c>
      <c r="L155" s="1" t="s">
        <v>28</v>
      </c>
      <c r="M155" s="92">
        <v>1</v>
      </c>
      <c r="N155" s="47">
        <v>1050</v>
      </c>
      <c r="O155" s="1"/>
      <c r="P155" s="1"/>
      <c r="Q155" s="1"/>
      <c r="R155" s="92">
        <v>1</v>
      </c>
      <c r="S155" s="64">
        <v>1050</v>
      </c>
      <c r="T155" s="78" t="s">
        <v>10</v>
      </c>
      <c r="U155" s="78" t="s">
        <v>24</v>
      </c>
      <c r="V155" s="78" t="s">
        <v>25</v>
      </c>
      <c r="W155" s="133">
        <v>1</v>
      </c>
      <c r="X155" s="145">
        <v>1050</v>
      </c>
      <c r="Y155" s="37">
        <v>905</v>
      </c>
      <c r="Z155" s="37"/>
      <c r="AA155" s="169">
        <f>1.137*$Y$1</f>
        <v>1293.2920200000001</v>
      </c>
      <c r="AB155" s="37"/>
      <c r="AC155" s="37">
        <v>1682</v>
      </c>
      <c r="AF155" s="140">
        <f t="shared" si="20"/>
        <v>1170</v>
      </c>
      <c r="AG155" s="8">
        <f t="shared" si="21"/>
        <v>1170</v>
      </c>
      <c r="AH155" s="37">
        <f t="shared" si="22"/>
        <v>905</v>
      </c>
      <c r="AI155" s="8">
        <f t="shared" si="23"/>
        <v>265</v>
      </c>
      <c r="AJ155" s="140" t="e">
        <f t="shared" si="24"/>
        <v>#REF!</v>
      </c>
      <c r="AK155" s="24" t="e">
        <f>#REF!</f>
        <v>#REF!</v>
      </c>
      <c r="AL155" s="8" t="e">
        <f t="shared" si="25"/>
        <v>#REF!</v>
      </c>
    </row>
    <row r="156" spans="1:38" s="26" customFormat="1" ht="13.5" customHeight="1" x14ac:dyDescent="0.2">
      <c r="A156" s="26">
        <v>153</v>
      </c>
      <c r="B156" s="159" t="s">
        <v>155</v>
      </c>
      <c r="C156" s="159" t="s">
        <v>112</v>
      </c>
      <c r="D156" s="1" t="s">
        <v>10</v>
      </c>
      <c r="E156" s="1" t="s">
        <v>40</v>
      </c>
      <c r="F156" s="1" t="s">
        <v>45</v>
      </c>
      <c r="G156" s="95">
        <v>1</v>
      </c>
      <c r="H156" s="53">
        <v>850</v>
      </c>
      <c r="I156" s="37"/>
      <c r="J156" s="1" t="s">
        <v>10</v>
      </c>
      <c r="K156" s="1" t="s">
        <v>40</v>
      </c>
      <c r="L156" s="1" t="s">
        <v>45</v>
      </c>
      <c r="M156" s="92">
        <v>1</v>
      </c>
      <c r="N156" s="47">
        <v>850</v>
      </c>
      <c r="O156" s="1"/>
      <c r="P156" s="1"/>
      <c r="Q156" s="1"/>
      <c r="R156" s="92">
        <v>1</v>
      </c>
      <c r="S156" s="64">
        <v>850</v>
      </c>
      <c r="T156" s="78" t="s">
        <v>10</v>
      </c>
      <c r="U156" s="78" t="s">
        <v>6</v>
      </c>
      <c r="V156" s="78" t="s">
        <v>27</v>
      </c>
      <c r="W156" s="133">
        <v>1</v>
      </c>
      <c r="X156" s="145">
        <v>850</v>
      </c>
      <c r="Y156" s="37">
        <v>709</v>
      </c>
      <c r="Z156" s="37"/>
      <c r="AA156" s="169">
        <f>0.89*$Y$1</f>
        <v>1012.3394000000001</v>
      </c>
      <c r="AB156" s="37"/>
      <c r="AC156" s="37">
        <v>1315</v>
      </c>
      <c r="AF156" s="140">
        <f t="shared" si="20"/>
        <v>970</v>
      </c>
      <c r="AG156" s="8">
        <f t="shared" si="21"/>
        <v>970</v>
      </c>
      <c r="AH156" s="37">
        <f t="shared" si="22"/>
        <v>709</v>
      </c>
      <c r="AI156" s="8">
        <f t="shared" si="23"/>
        <v>261</v>
      </c>
      <c r="AJ156" s="140" t="e">
        <f t="shared" si="24"/>
        <v>#REF!</v>
      </c>
      <c r="AK156" s="24" t="e">
        <f>#REF!</f>
        <v>#REF!</v>
      </c>
      <c r="AL156" s="8" t="e">
        <f t="shared" si="25"/>
        <v>#REF!</v>
      </c>
    </row>
    <row r="157" spans="1:38" s="26" customFormat="1" ht="13.5" customHeight="1" x14ac:dyDescent="0.2">
      <c r="A157" s="26">
        <v>154</v>
      </c>
      <c r="B157" s="159" t="s">
        <v>155</v>
      </c>
      <c r="C157" s="159" t="s">
        <v>33</v>
      </c>
      <c r="D157" s="1" t="s">
        <v>41</v>
      </c>
      <c r="E157" s="1" t="s">
        <v>42</v>
      </c>
      <c r="F157" s="1" t="s">
        <v>25</v>
      </c>
      <c r="G157" s="95">
        <v>1</v>
      </c>
      <c r="H157" s="51">
        <v>866</v>
      </c>
      <c r="I157" s="37"/>
      <c r="J157" s="1" t="s">
        <v>41</v>
      </c>
      <c r="K157" s="1" t="s">
        <v>42</v>
      </c>
      <c r="L157" s="1" t="s">
        <v>25</v>
      </c>
      <c r="M157" s="92">
        <v>1</v>
      </c>
      <c r="N157" s="51">
        <v>866</v>
      </c>
      <c r="O157" s="1"/>
      <c r="P157" s="1"/>
      <c r="Q157" s="1"/>
      <c r="R157" s="92">
        <v>1</v>
      </c>
      <c r="S157" s="63">
        <v>866</v>
      </c>
      <c r="T157" s="78" t="s">
        <v>699</v>
      </c>
      <c r="U157" s="78" t="s">
        <v>42</v>
      </c>
      <c r="V157" s="78" t="s">
        <v>45</v>
      </c>
      <c r="W157" s="133">
        <v>1</v>
      </c>
      <c r="X157" s="146">
        <v>866</v>
      </c>
      <c r="Y157" s="37">
        <v>758</v>
      </c>
      <c r="Z157" s="37"/>
      <c r="AA157" s="169">
        <f>0.95*$Y$1</f>
        <v>1080.587</v>
      </c>
      <c r="AB157" s="37"/>
      <c r="AC157" s="37">
        <v>1406</v>
      </c>
      <c r="AF157" s="140">
        <f t="shared" si="20"/>
        <v>986</v>
      </c>
      <c r="AG157" s="8">
        <f t="shared" si="21"/>
        <v>986</v>
      </c>
      <c r="AH157" s="37">
        <f t="shared" si="22"/>
        <v>758</v>
      </c>
      <c r="AI157" s="8">
        <f t="shared" si="23"/>
        <v>228</v>
      </c>
      <c r="AJ157" s="140" t="e">
        <f t="shared" si="24"/>
        <v>#REF!</v>
      </c>
      <c r="AK157" s="24" t="e">
        <f>#REF!</f>
        <v>#REF!</v>
      </c>
      <c r="AL157" s="8" t="e">
        <f t="shared" si="25"/>
        <v>#REF!</v>
      </c>
    </row>
    <row r="158" spans="1:38" s="26" customFormat="1" ht="13.5" customHeight="1" x14ac:dyDescent="0.2">
      <c r="A158" s="26">
        <v>155</v>
      </c>
      <c r="B158" s="159" t="s">
        <v>155</v>
      </c>
      <c r="C158" s="159" t="s">
        <v>81</v>
      </c>
      <c r="D158" s="1" t="s">
        <v>5</v>
      </c>
      <c r="E158" s="1" t="s">
        <v>6</v>
      </c>
      <c r="F158" s="1" t="s">
        <v>7</v>
      </c>
      <c r="G158" s="95">
        <v>2</v>
      </c>
      <c r="H158" s="51">
        <v>500</v>
      </c>
      <c r="I158" s="37"/>
      <c r="J158" s="1" t="s">
        <v>5</v>
      </c>
      <c r="K158" s="1" t="s">
        <v>6</v>
      </c>
      <c r="L158" s="1" t="s">
        <v>7</v>
      </c>
      <c r="M158" s="92">
        <v>2</v>
      </c>
      <c r="N158" s="51">
        <v>500</v>
      </c>
      <c r="O158" s="1"/>
      <c r="P158" s="1"/>
      <c r="Q158" s="1"/>
      <c r="R158" s="92">
        <v>2</v>
      </c>
      <c r="S158" s="63">
        <v>500</v>
      </c>
      <c r="T158" s="78" t="s">
        <v>303</v>
      </c>
      <c r="U158" s="78" t="s">
        <v>6</v>
      </c>
      <c r="V158" s="78" t="s">
        <v>7</v>
      </c>
      <c r="W158" s="133">
        <v>2</v>
      </c>
      <c r="X158" s="146">
        <v>500</v>
      </c>
      <c r="Y158" s="37">
        <v>620</v>
      </c>
      <c r="Z158" s="37"/>
      <c r="AA158" s="169">
        <f>0.581*$Y$1</f>
        <v>660.86425999999994</v>
      </c>
      <c r="AB158" s="37"/>
      <c r="AC158" s="37">
        <v>859</v>
      </c>
      <c r="AF158" s="140">
        <f t="shared" si="20"/>
        <v>1240</v>
      </c>
      <c r="AG158" s="8">
        <f t="shared" si="21"/>
        <v>620</v>
      </c>
      <c r="AH158" s="37">
        <f t="shared" si="22"/>
        <v>620</v>
      </c>
      <c r="AI158" s="8">
        <f t="shared" si="23"/>
        <v>0</v>
      </c>
      <c r="AJ158" s="140" t="e">
        <f t="shared" si="24"/>
        <v>#REF!</v>
      </c>
      <c r="AK158" s="24" t="e">
        <f>#REF!</f>
        <v>#REF!</v>
      </c>
      <c r="AL158" s="8" t="e">
        <f t="shared" si="25"/>
        <v>#REF!</v>
      </c>
    </row>
    <row r="159" spans="1:38" s="26" customFormat="1" ht="13.5" customHeight="1" x14ac:dyDescent="0.2">
      <c r="A159" s="26">
        <v>156</v>
      </c>
      <c r="B159" s="159" t="s">
        <v>155</v>
      </c>
      <c r="C159" s="159" t="s">
        <v>126</v>
      </c>
      <c r="D159" s="1" t="s">
        <v>5</v>
      </c>
      <c r="E159" s="1" t="s">
        <v>42</v>
      </c>
      <c r="F159" s="1" t="s">
        <v>52</v>
      </c>
      <c r="G159" s="95">
        <v>2</v>
      </c>
      <c r="H159" s="53">
        <v>705</v>
      </c>
      <c r="I159" s="37"/>
      <c r="J159" s="1" t="s">
        <v>5</v>
      </c>
      <c r="K159" s="1" t="s">
        <v>42</v>
      </c>
      <c r="L159" s="1" t="s">
        <v>52</v>
      </c>
      <c r="M159" s="92">
        <v>2</v>
      </c>
      <c r="N159" s="47">
        <v>705</v>
      </c>
      <c r="O159" s="1" t="s">
        <v>303</v>
      </c>
      <c r="P159" s="1" t="s">
        <v>24</v>
      </c>
      <c r="Q159" s="1" t="s">
        <v>39</v>
      </c>
      <c r="R159" s="92">
        <v>2</v>
      </c>
      <c r="S159" s="64">
        <v>705</v>
      </c>
      <c r="T159" s="78" t="s">
        <v>303</v>
      </c>
      <c r="U159" s="78" t="s">
        <v>42</v>
      </c>
      <c r="V159" s="78" t="s">
        <v>10</v>
      </c>
      <c r="W159" s="133">
        <v>2</v>
      </c>
      <c r="X159" s="145">
        <v>705</v>
      </c>
      <c r="Y159" s="37">
        <v>648</v>
      </c>
      <c r="Z159" s="37"/>
      <c r="AA159" s="169">
        <f>0.814*$Y$1</f>
        <v>925.89243999999997</v>
      </c>
      <c r="AB159" s="37"/>
      <c r="AC159" s="37">
        <v>1205</v>
      </c>
      <c r="AF159" s="140">
        <f t="shared" si="20"/>
        <v>1650</v>
      </c>
      <c r="AG159" s="8">
        <f t="shared" si="21"/>
        <v>825</v>
      </c>
      <c r="AH159" s="37">
        <f t="shared" si="22"/>
        <v>648</v>
      </c>
      <c r="AI159" s="8">
        <f t="shared" si="23"/>
        <v>177</v>
      </c>
      <c r="AJ159" s="140" t="e">
        <f t="shared" si="24"/>
        <v>#REF!</v>
      </c>
      <c r="AK159" s="24" t="e">
        <f>#REF!</f>
        <v>#REF!</v>
      </c>
      <c r="AL159" s="8" t="e">
        <f t="shared" si="25"/>
        <v>#REF!</v>
      </c>
    </row>
    <row r="160" spans="1:38" s="26" customFormat="1" ht="13.5" customHeight="1" x14ac:dyDescent="0.2">
      <c r="A160" s="26">
        <v>157</v>
      </c>
      <c r="B160" s="18" t="s">
        <v>411</v>
      </c>
      <c r="C160" s="162" t="s">
        <v>8</v>
      </c>
      <c r="D160" s="1" t="s">
        <v>5</v>
      </c>
      <c r="E160" s="1" t="s">
        <v>6</v>
      </c>
      <c r="F160" s="1" t="s">
        <v>7</v>
      </c>
      <c r="G160" s="95">
        <v>1</v>
      </c>
      <c r="H160" s="51">
        <v>500</v>
      </c>
      <c r="I160" s="37"/>
      <c r="J160" s="1" t="s">
        <v>5</v>
      </c>
      <c r="K160" s="1" t="s">
        <v>6</v>
      </c>
      <c r="L160" s="1" t="s">
        <v>7</v>
      </c>
      <c r="M160" s="92">
        <v>1</v>
      </c>
      <c r="N160" s="51">
        <v>500</v>
      </c>
      <c r="O160" s="1"/>
      <c r="P160" s="1"/>
      <c r="Q160" s="1"/>
      <c r="R160" s="92">
        <v>1</v>
      </c>
      <c r="S160" s="63">
        <v>500</v>
      </c>
      <c r="T160" s="78" t="s">
        <v>303</v>
      </c>
      <c r="U160" s="78" t="s">
        <v>6</v>
      </c>
      <c r="V160" s="78" t="s">
        <v>7</v>
      </c>
      <c r="W160" s="133">
        <v>1</v>
      </c>
      <c r="X160" s="146">
        <v>500</v>
      </c>
      <c r="Y160" s="37">
        <v>620</v>
      </c>
      <c r="Z160" s="37"/>
      <c r="AA160" s="169">
        <f t="shared" ref="AA160:AA166" si="26">0.581*$Y$1</f>
        <v>660.86425999999994</v>
      </c>
      <c r="AB160" s="37"/>
      <c r="AC160" s="37">
        <v>859</v>
      </c>
      <c r="AF160" s="140">
        <f t="shared" si="20"/>
        <v>620</v>
      </c>
      <c r="AG160" s="8">
        <f t="shared" si="21"/>
        <v>620</v>
      </c>
      <c r="AH160" s="37">
        <f t="shared" si="22"/>
        <v>620</v>
      </c>
      <c r="AI160" s="8">
        <f t="shared" si="23"/>
        <v>0</v>
      </c>
      <c r="AJ160" s="140" t="e">
        <f t="shared" si="24"/>
        <v>#REF!</v>
      </c>
      <c r="AK160" s="24" t="e">
        <f>#REF!</f>
        <v>#REF!</v>
      </c>
      <c r="AL160" s="8" t="e">
        <f t="shared" si="25"/>
        <v>#REF!</v>
      </c>
    </row>
    <row r="161" spans="1:38" s="26" customFormat="1" ht="13.5" customHeight="1" x14ac:dyDescent="0.2">
      <c r="A161" s="26">
        <v>158</v>
      </c>
      <c r="B161" s="159" t="s">
        <v>636</v>
      </c>
      <c r="C161" s="162" t="s">
        <v>8</v>
      </c>
      <c r="D161" s="1" t="s">
        <v>5</v>
      </c>
      <c r="E161" s="1" t="s">
        <v>6</v>
      </c>
      <c r="F161" s="1" t="s">
        <v>7</v>
      </c>
      <c r="G161" s="40">
        <v>1</v>
      </c>
      <c r="H161" s="51">
        <v>500</v>
      </c>
      <c r="I161" s="37"/>
      <c r="J161" s="1" t="s">
        <v>5</v>
      </c>
      <c r="K161" s="1" t="s">
        <v>6</v>
      </c>
      <c r="L161" s="1" t="s">
        <v>7</v>
      </c>
      <c r="M161" s="32">
        <v>1</v>
      </c>
      <c r="N161" s="51">
        <v>500</v>
      </c>
      <c r="O161" s="1"/>
      <c r="P161" s="1"/>
      <c r="Q161" s="1"/>
      <c r="R161" s="32">
        <v>1</v>
      </c>
      <c r="S161" s="63">
        <v>500</v>
      </c>
      <c r="T161" s="78" t="s">
        <v>303</v>
      </c>
      <c r="U161" s="78" t="s">
        <v>6</v>
      </c>
      <c r="V161" s="78" t="s">
        <v>7</v>
      </c>
      <c r="W161" s="134">
        <v>1</v>
      </c>
      <c r="X161" s="146">
        <v>500</v>
      </c>
      <c r="Y161" s="37">
        <v>620</v>
      </c>
      <c r="Z161" s="37"/>
      <c r="AA161" s="169">
        <f t="shared" si="26"/>
        <v>660.86425999999994</v>
      </c>
      <c r="AB161" s="37"/>
      <c r="AC161" s="37">
        <v>859</v>
      </c>
      <c r="AF161" s="140">
        <f t="shared" si="20"/>
        <v>620</v>
      </c>
      <c r="AG161" s="8">
        <f t="shared" si="21"/>
        <v>620</v>
      </c>
      <c r="AH161" s="37">
        <f t="shared" si="22"/>
        <v>620</v>
      </c>
      <c r="AI161" s="8">
        <f t="shared" si="23"/>
        <v>0</v>
      </c>
      <c r="AJ161" s="140" t="e">
        <f t="shared" si="24"/>
        <v>#REF!</v>
      </c>
      <c r="AK161" s="24" t="e">
        <f>#REF!</f>
        <v>#REF!</v>
      </c>
      <c r="AL161" s="8" t="e">
        <f t="shared" si="25"/>
        <v>#REF!</v>
      </c>
    </row>
    <row r="162" spans="1:38" s="26" customFormat="1" ht="13.5" customHeight="1" x14ac:dyDescent="0.2">
      <c r="A162" s="26">
        <v>159</v>
      </c>
      <c r="B162" s="159" t="s">
        <v>636</v>
      </c>
      <c r="C162" s="159" t="s">
        <v>11</v>
      </c>
      <c r="D162" s="1" t="s">
        <v>5</v>
      </c>
      <c r="E162" s="1" t="s">
        <v>6</v>
      </c>
      <c r="F162" s="1" t="s">
        <v>7</v>
      </c>
      <c r="G162" s="40">
        <v>1</v>
      </c>
      <c r="H162" s="51">
        <v>500</v>
      </c>
      <c r="I162" s="37"/>
      <c r="J162" s="1" t="s">
        <v>5</v>
      </c>
      <c r="K162" s="1" t="s">
        <v>6</v>
      </c>
      <c r="L162" s="1" t="s">
        <v>7</v>
      </c>
      <c r="M162" s="32">
        <v>1</v>
      </c>
      <c r="N162" s="51">
        <v>500</v>
      </c>
      <c r="O162" s="1"/>
      <c r="P162" s="1"/>
      <c r="Q162" s="1"/>
      <c r="R162" s="32">
        <v>1</v>
      </c>
      <c r="S162" s="63">
        <v>500</v>
      </c>
      <c r="T162" s="78" t="s">
        <v>303</v>
      </c>
      <c r="U162" s="78" t="s">
        <v>6</v>
      </c>
      <c r="V162" s="78" t="s">
        <v>7</v>
      </c>
      <c r="W162" s="134">
        <v>1</v>
      </c>
      <c r="X162" s="146">
        <v>500</v>
      </c>
      <c r="Y162" s="37">
        <v>620</v>
      </c>
      <c r="Z162" s="37"/>
      <c r="AA162" s="169">
        <f t="shared" si="26"/>
        <v>660.86425999999994</v>
      </c>
      <c r="AB162" s="37"/>
      <c r="AC162" s="37">
        <v>859</v>
      </c>
      <c r="AF162" s="140">
        <f t="shared" si="20"/>
        <v>620</v>
      </c>
      <c r="AG162" s="8">
        <f t="shared" si="21"/>
        <v>620</v>
      </c>
      <c r="AH162" s="37">
        <f t="shared" si="22"/>
        <v>620</v>
      </c>
      <c r="AI162" s="8">
        <f t="shared" si="23"/>
        <v>0</v>
      </c>
      <c r="AJ162" s="140" t="e">
        <f t="shared" si="24"/>
        <v>#REF!</v>
      </c>
      <c r="AK162" s="24" t="e">
        <f>#REF!</f>
        <v>#REF!</v>
      </c>
      <c r="AL162" s="8" t="e">
        <f t="shared" si="25"/>
        <v>#REF!</v>
      </c>
    </row>
    <row r="163" spans="1:38" s="26" customFormat="1" ht="13.5" customHeight="1" x14ac:dyDescent="0.2">
      <c r="A163" s="26">
        <v>160</v>
      </c>
      <c r="B163" s="159" t="s">
        <v>614</v>
      </c>
      <c r="C163" s="159" t="s">
        <v>81</v>
      </c>
      <c r="D163" s="1" t="s">
        <v>5</v>
      </c>
      <c r="E163" s="1" t="s">
        <v>6</v>
      </c>
      <c r="F163" s="1" t="s">
        <v>7</v>
      </c>
      <c r="G163" s="40">
        <v>1</v>
      </c>
      <c r="H163" s="51">
        <v>500</v>
      </c>
      <c r="I163" s="37"/>
      <c r="J163" s="1" t="s">
        <v>5</v>
      </c>
      <c r="K163" s="1" t="s">
        <v>6</v>
      </c>
      <c r="L163" s="1" t="s">
        <v>7</v>
      </c>
      <c r="M163" s="32">
        <v>1</v>
      </c>
      <c r="N163" s="51">
        <v>500</v>
      </c>
      <c r="O163" s="1"/>
      <c r="P163" s="1"/>
      <c r="Q163" s="1"/>
      <c r="R163" s="32">
        <v>1</v>
      </c>
      <c r="S163" s="63">
        <v>500</v>
      </c>
      <c r="T163" s="78" t="s">
        <v>303</v>
      </c>
      <c r="U163" s="78" t="s">
        <v>6</v>
      </c>
      <c r="V163" s="78" t="s">
        <v>7</v>
      </c>
      <c r="W163" s="134">
        <v>1</v>
      </c>
      <c r="X163" s="146">
        <v>500</v>
      </c>
      <c r="Y163" s="37">
        <v>620</v>
      </c>
      <c r="Z163" s="37"/>
      <c r="AA163" s="169">
        <f t="shared" si="26"/>
        <v>660.86425999999994</v>
      </c>
      <c r="AB163" s="37"/>
      <c r="AC163" s="37">
        <v>859</v>
      </c>
      <c r="AF163" s="140">
        <f t="shared" si="20"/>
        <v>620</v>
      </c>
      <c r="AG163" s="8">
        <f t="shared" si="21"/>
        <v>620</v>
      </c>
      <c r="AH163" s="37">
        <f t="shared" si="22"/>
        <v>620</v>
      </c>
      <c r="AI163" s="8">
        <f t="shared" si="23"/>
        <v>0</v>
      </c>
      <c r="AJ163" s="140" t="e">
        <f t="shared" si="24"/>
        <v>#REF!</v>
      </c>
      <c r="AK163" s="24" t="e">
        <f>#REF!</f>
        <v>#REF!</v>
      </c>
      <c r="AL163" s="8" t="e">
        <f t="shared" si="25"/>
        <v>#REF!</v>
      </c>
    </row>
    <row r="164" spans="1:38" s="26" customFormat="1" ht="13.5" customHeight="1" x14ac:dyDescent="0.2">
      <c r="A164" s="26">
        <v>161</v>
      </c>
      <c r="B164" s="159" t="s">
        <v>622</v>
      </c>
      <c r="C164" s="159" t="s">
        <v>81</v>
      </c>
      <c r="D164" s="1" t="s">
        <v>5</v>
      </c>
      <c r="E164" s="1" t="s">
        <v>6</v>
      </c>
      <c r="F164" s="1" t="s">
        <v>7</v>
      </c>
      <c r="G164" s="40">
        <v>4.7</v>
      </c>
      <c r="H164" s="51">
        <v>500</v>
      </c>
      <c r="I164" s="37"/>
      <c r="J164" s="1" t="s">
        <v>5</v>
      </c>
      <c r="K164" s="1" t="s">
        <v>6</v>
      </c>
      <c r="L164" s="1" t="s">
        <v>7</v>
      </c>
      <c r="M164" s="32">
        <v>4.7</v>
      </c>
      <c r="N164" s="51">
        <v>500</v>
      </c>
      <c r="O164" s="1"/>
      <c r="P164" s="1"/>
      <c r="Q164" s="1"/>
      <c r="R164" s="32">
        <v>4.7</v>
      </c>
      <c r="S164" s="63">
        <v>500</v>
      </c>
      <c r="T164" s="78" t="s">
        <v>303</v>
      </c>
      <c r="U164" s="78" t="s">
        <v>6</v>
      </c>
      <c r="V164" s="78" t="s">
        <v>7</v>
      </c>
      <c r="W164" s="134">
        <v>4.7</v>
      </c>
      <c r="X164" s="146">
        <v>500</v>
      </c>
      <c r="Y164" s="37">
        <v>620</v>
      </c>
      <c r="Z164" s="37"/>
      <c r="AA164" s="169">
        <f t="shared" si="26"/>
        <v>660.86425999999994</v>
      </c>
      <c r="AB164" s="37"/>
      <c r="AC164" s="37">
        <v>859</v>
      </c>
      <c r="AF164" s="140">
        <f t="shared" si="20"/>
        <v>2914</v>
      </c>
      <c r="AG164" s="8">
        <f t="shared" si="21"/>
        <v>620</v>
      </c>
      <c r="AH164" s="37">
        <f t="shared" si="22"/>
        <v>620</v>
      </c>
      <c r="AI164" s="8">
        <f t="shared" si="23"/>
        <v>0</v>
      </c>
      <c r="AJ164" s="140" t="e">
        <f t="shared" si="24"/>
        <v>#REF!</v>
      </c>
      <c r="AK164" s="24" t="e">
        <f>#REF!</f>
        <v>#REF!</v>
      </c>
      <c r="AL164" s="8" t="e">
        <f t="shared" si="25"/>
        <v>#REF!</v>
      </c>
    </row>
    <row r="165" spans="1:38" s="26" customFormat="1" ht="13.5" customHeight="1" x14ac:dyDescent="0.2">
      <c r="A165" s="26">
        <v>162</v>
      </c>
      <c r="B165" s="159" t="s">
        <v>623</v>
      </c>
      <c r="C165" s="162" t="s">
        <v>8</v>
      </c>
      <c r="D165" s="1" t="s">
        <v>5</v>
      </c>
      <c r="E165" s="1" t="s">
        <v>6</v>
      </c>
      <c r="F165" s="1" t="s">
        <v>7</v>
      </c>
      <c r="G165" s="40">
        <v>1</v>
      </c>
      <c r="H165" s="51">
        <v>500</v>
      </c>
      <c r="I165" s="37"/>
      <c r="J165" s="1" t="s">
        <v>5</v>
      </c>
      <c r="K165" s="1" t="s">
        <v>6</v>
      </c>
      <c r="L165" s="1" t="s">
        <v>7</v>
      </c>
      <c r="M165" s="32">
        <v>1</v>
      </c>
      <c r="N165" s="51">
        <v>500</v>
      </c>
      <c r="O165" s="1"/>
      <c r="P165" s="1"/>
      <c r="Q165" s="1"/>
      <c r="R165" s="32">
        <v>1</v>
      </c>
      <c r="S165" s="63">
        <v>500</v>
      </c>
      <c r="T165" s="78" t="s">
        <v>303</v>
      </c>
      <c r="U165" s="78" t="s">
        <v>6</v>
      </c>
      <c r="V165" s="78" t="s">
        <v>7</v>
      </c>
      <c r="W165" s="134">
        <v>1</v>
      </c>
      <c r="X165" s="146">
        <v>500</v>
      </c>
      <c r="Y165" s="37">
        <v>620</v>
      </c>
      <c r="Z165" s="37"/>
      <c r="AA165" s="169">
        <f t="shared" si="26"/>
        <v>660.86425999999994</v>
      </c>
      <c r="AB165" s="37"/>
      <c r="AC165" s="37">
        <v>859</v>
      </c>
      <c r="AF165" s="140">
        <f t="shared" si="20"/>
        <v>620</v>
      </c>
      <c r="AG165" s="8">
        <f t="shared" si="21"/>
        <v>620</v>
      </c>
      <c r="AH165" s="37">
        <f t="shared" si="22"/>
        <v>620</v>
      </c>
      <c r="AI165" s="8">
        <f t="shared" si="23"/>
        <v>0</v>
      </c>
      <c r="AJ165" s="140" t="e">
        <f t="shared" si="24"/>
        <v>#REF!</v>
      </c>
      <c r="AK165" s="24" t="e">
        <f>#REF!</f>
        <v>#REF!</v>
      </c>
      <c r="AL165" s="8" t="e">
        <f t="shared" si="25"/>
        <v>#REF!</v>
      </c>
    </row>
    <row r="166" spans="1:38" s="26" customFormat="1" ht="13.5" customHeight="1" x14ac:dyDescent="0.2">
      <c r="A166" s="26">
        <v>163</v>
      </c>
      <c r="B166" s="159" t="s">
        <v>623</v>
      </c>
      <c r="C166" s="159" t="s">
        <v>156</v>
      </c>
      <c r="D166" s="1" t="s">
        <v>5</v>
      </c>
      <c r="E166" s="1" t="s">
        <v>6</v>
      </c>
      <c r="F166" s="1" t="s">
        <v>7</v>
      </c>
      <c r="G166" s="40">
        <v>1</v>
      </c>
      <c r="H166" s="51">
        <v>500</v>
      </c>
      <c r="I166" s="37"/>
      <c r="J166" s="1" t="s">
        <v>5</v>
      </c>
      <c r="K166" s="1" t="s">
        <v>6</v>
      </c>
      <c r="L166" s="1" t="s">
        <v>7</v>
      </c>
      <c r="M166" s="32">
        <v>1</v>
      </c>
      <c r="N166" s="51">
        <v>500</v>
      </c>
      <c r="O166" s="1"/>
      <c r="P166" s="1"/>
      <c r="Q166" s="1"/>
      <c r="R166" s="32">
        <v>1</v>
      </c>
      <c r="S166" s="63">
        <v>500</v>
      </c>
      <c r="T166" s="78" t="s">
        <v>303</v>
      </c>
      <c r="U166" s="78" t="s">
        <v>6</v>
      </c>
      <c r="V166" s="78" t="s">
        <v>7</v>
      </c>
      <c r="W166" s="134">
        <v>1</v>
      </c>
      <c r="X166" s="146">
        <v>500</v>
      </c>
      <c r="Y166" s="37">
        <v>620</v>
      </c>
      <c r="Z166" s="37"/>
      <c r="AA166" s="169">
        <f t="shared" si="26"/>
        <v>660.86425999999994</v>
      </c>
      <c r="AB166" s="37"/>
      <c r="AC166" s="37">
        <v>859</v>
      </c>
      <c r="AF166" s="140">
        <f t="shared" si="20"/>
        <v>620</v>
      </c>
      <c r="AG166" s="8">
        <f t="shared" si="21"/>
        <v>620</v>
      </c>
      <c r="AH166" s="37">
        <f t="shared" si="22"/>
        <v>620</v>
      </c>
      <c r="AI166" s="8">
        <f t="shared" si="23"/>
        <v>0</v>
      </c>
      <c r="AJ166" s="140" t="e">
        <f t="shared" si="24"/>
        <v>#REF!</v>
      </c>
      <c r="AK166" s="24" t="e">
        <f>#REF!</f>
        <v>#REF!</v>
      </c>
      <c r="AL166" s="8" t="e">
        <f t="shared" si="25"/>
        <v>#REF!</v>
      </c>
    </row>
    <row r="167" spans="1:38" s="26" customFormat="1" ht="13.5" customHeight="1" x14ac:dyDescent="0.2">
      <c r="A167" s="26">
        <v>164</v>
      </c>
      <c r="B167" s="1" t="s">
        <v>248</v>
      </c>
      <c r="C167" s="161" t="s">
        <v>57</v>
      </c>
      <c r="D167" s="1" t="s">
        <v>39</v>
      </c>
      <c r="E167" s="1" t="s">
        <v>22</v>
      </c>
      <c r="F167" s="1">
        <v>12</v>
      </c>
      <c r="G167" s="72">
        <v>1</v>
      </c>
      <c r="H167" s="73">
        <v>1647</v>
      </c>
      <c r="I167" s="37"/>
      <c r="J167" s="1" t="s">
        <v>39</v>
      </c>
      <c r="K167" s="1" t="s">
        <v>22</v>
      </c>
      <c r="L167" s="1">
        <v>12</v>
      </c>
      <c r="M167" s="72">
        <v>1</v>
      </c>
      <c r="N167" s="73">
        <v>1647</v>
      </c>
      <c r="O167" s="1"/>
      <c r="P167" s="1"/>
      <c r="Q167" s="1"/>
      <c r="R167" s="72">
        <v>1</v>
      </c>
      <c r="S167" s="74">
        <v>1647</v>
      </c>
      <c r="T167" s="78" t="s">
        <v>39</v>
      </c>
      <c r="U167" s="78" t="s">
        <v>690</v>
      </c>
      <c r="V167" s="78" t="s">
        <v>88</v>
      </c>
      <c r="W167" s="128">
        <v>1</v>
      </c>
      <c r="X167" s="144">
        <v>1647</v>
      </c>
      <c r="Y167" s="37">
        <v>2174</v>
      </c>
      <c r="Z167" s="37"/>
      <c r="AA167" s="169">
        <f>2.73*$Y$1</f>
        <v>3105.2658000000001</v>
      </c>
      <c r="AB167" s="37"/>
      <c r="AC167" s="37">
        <v>3726</v>
      </c>
      <c r="AF167" s="140">
        <f t="shared" si="20"/>
        <v>1767</v>
      </c>
      <c r="AG167" s="8">
        <f t="shared" si="21"/>
        <v>1767</v>
      </c>
      <c r="AH167" s="37">
        <f t="shared" si="22"/>
        <v>2174</v>
      </c>
      <c r="AI167" s="175">
        <f t="shared" si="23"/>
        <v>-407</v>
      </c>
      <c r="AJ167" s="140" t="e">
        <f t="shared" si="24"/>
        <v>#REF!</v>
      </c>
      <c r="AK167" s="24" t="e">
        <f>#REF!</f>
        <v>#REF!</v>
      </c>
      <c r="AL167" s="8" t="e">
        <f t="shared" si="25"/>
        <v>#REF!</v>
      </c>
    </row>
    <row r="168" spans="1:38" s="26" customFormat="1" ht="13.5" customHeight="1" x14ac:dyDescent="0.2">
      <c r="A168" s="26">
        <v>165</v>
      </c>
      <c r="B168" s="1" t="s">
        <v>248</v>
      </c>
      <c r="C168" s="1" t="s">
        <v>297</v>
      </c>
      <c r="D168" s="1" t="s">
        <v>39</v>
      </c>
      <c r="E168" s="1" t="s">
        <v>319</v>
      </c>
      <c r="F168" s="1" t="s">
        <v>70</v>
      </c>
      <c r="G168" s="72">
        <v>3</v>
      </c>
      <c r="H168" s="73">
        <v>1099</v>
      </c>
      <c r="I168" s="37"/>
      <c r="J168" s="1" t="s">
        <v>39</v>
      </c>
      <c r="K168" s="1" t="s">
        <v>319</v>
      </c>
      <c r="L168" s="1" t="s">
        <v>70</v>
      </c>
      <c r="M168" s="72">
        <v>3</v>
      </c>
      <c r="N168" s="73">
        <v>1099</v>
      </c>
      <c r="O168" s="1"/>
      <c r="P168" s="1"/>
      <c r="Q168" s="1"/>
      <c r="R168" s="72">
        <v>3</v>
      </c>
      <c r="S168" s="74">
        <v>1099</v>
      </c>
      <c r="T168" s="78" t="s">
        <v>39</v>
      </c>
      <c r="U168" s="78" t="s">
        <v>22</v>
      </c>
      <c r="V168" s="78" t="s">
        <v>66</v>
      </c>
      <c r="W168" s="128">
        <v>3</v>
      </c>
      <c r="X168" s="144">
        <v>1099</v>
      </c>
      <c r="Y168" s="37">
        <v>1399</v>
      </c>
      <c r="Z168" s="37"/>
      <c r="AA168" s="169">
        <f>1.757*$Y$1</f>
        <v>1998.51722</v>
      </c>
      <c r="AB168" s="37"/>
      <c r="AC168" s="37">
        <v>2499</v>
      </c>
      <c r="AF168" s="140">
        <f t="shared" si="20"/>
        <v>3657</v>
      </c>
      <c r="AG168" s="8">
        <f t="shared" si="21"/>
        <v>1219</v>
      </c>
      <c r="AH168" s="37">
        <f t="shared" si="22"/>
        <v>1399</v>
      </c>
      <c r="AI168" s="175">
        <f t="shared" si="23"/>
        <v>-180</v>
      </c>
      <c r="AJ168" s="140" t="e">
        <f t="shared" si="24"/>
        <v>#REF!</v>
      </c>
      <c r="AK168" s="24" t="e">
        <f>#REF!</f>
        <v>#REF!</v>
      </c>
      <c r="AL168" s="8" t="e">
        <f t="shared" si="25"/>
        <v>#REF!</v>
      </c>
    </row>
    <row r="169" spans="1:38" s="26" customFormat="1" ht="13.5" customHeight="1" x14ac:dyDescent="0.2">
      <c r="A169" s="26">
        <v>166</v>
      </c>
      <c r="B169" s="18" t="s">
        <v>157</v>
      </c>
      <c r="C169" s="18" t="s">
        <v>13</v>
      </c>
      <c r="D169" s="1" t="s">
        <v>7</v>
      </c>
      <c r="E169" s="1" t="s">
        <v>89</v>
      </c>
      <c r="F169" s="1" t="s">
        <v>5</v>
      </c>
      <c r="G169" s="27">
        <v>1</v>
      </c>
      <c r="H169" s="51">
        <v>1401</v>
      </c>
      <c r="I169" s="37"/>
      <c r="J169" s="1" t="s">
        <v>7</v>
      </c>
      <c r="K169" s="1" t="s">
        <v>89</v>
      </c>
      <c r="L169" s="1" t="s">
        <v>5</v>
      </c>
      <c r="M169" s="33">
        <v>1</v>
      </c>
      <c r="N169" s="51">
        <v>1401</v>
      </c>
      <c r="O169" s="1"/>
      <c r="P169" s="1"/>
      <c r="Q169" s="1"/>
      <c r="R169" s="33">
        <v>1</v>
      </c>
      <c r="S169" s="63">
        <v>1401</v>
      </c>
      <c r="T169" s="78" t="s">
        <v>664</v>
      </c>
      <c r="U169" s="78" t="s">
        <v>6</v>
      </c>
      <c r="V169" s="78" t="s">
        <v>88</v>
      </c>
      <c r="W169" s="130">
        <v>1</v>
      </c>
      <c r="X169" s="146">
        <v>1401</v>
      </c>
      <c r="Y169" s="37">
        <v>2174</v>
      </c>
      <c r="Z169" s="37"/>
      <c r="AA169" s="169">
        <f>2.73*$Y$1</f>
        <v>3105.2658000000001</v>
      </c>
      <c r="AB169" s="37"/>
      <c r="AC169" s="37">
        <v>3726</v>
      </c>
      <c r="AF169" s="140">
        <f t="shared" si="20"/>
        <v>1521</v>
      </c>
      <c r="AG169" s="8">
        <f t="shared" si="21"/>
        <v>1521</v>
      </c>
      <c r="AH169" s="37">
        <f t="shared" si="22"/>
        <v>2174</v>
      </c>
      <c r="AI169" s="175">
        <f t="shared" si="23"/>
        <v>-653</v>
      </c>
      <c r="AJ169" s="140" t="e">
        <f t="shared" si="24"/>
        <v>#REF!</v>
      </c>
      <c r="AK169" s="24" t="e">
        <f>#REF!</f>
        <v>#REF!</v>
      </c>
      <c r="AL169" s="8" t="e">
        <f t="shared" si="25"/>
        <v>#REF!</v>
      </c>
    </row>
    <row r="170" spans="1:38" s="26" customFormat="1" ht="13.5" customHeight="1" x14ac:dyDescent="0.2">
      <c r="A170" s="26">
        <v>167</v>
      </c>
      <c r="B170" s="18" t="s">
        <v>157</v>
      </c>
      <c r="C170" s="21" t="s">
        <v>83</v>
      </c>
      <c r="D170" s="1" t="s">
        <v>10</v>
      </c>
      <c r="E170" s="1" t="s">
        <v>26</v>
      </c>
      <c r="F170" s="1" t="s">
        <v>28</v>
      </c>
      <c r="G170" s="27">
        <v>1</v>
      </c>
      <c r="H170" s="53">
        <v>1050</v>
      </c>
      <c r="I170" s="37"/>
      <c r="J170" s="1" t="s">
        <v>10</v>
      </c>
      <c r="K170" s="1" t="s">
        <v>26</v>
      </c>
      <c r="L170" s="1" t="s">
        <v>28</v>
      </c>
      <c r="M170" s="33">
        <v>1</v>
      </c>
      <c r="N170" s="47">
        <v>1050</v>
      </c>
      <c r="O170" s="1"/>
      <c r="P170" s="1"/>
      <c r="Q170" s="1"/>
      <c r="R170" s="33">
        <v>1</v>
      </c>
      <c r="S170" s="64">
        <v>1050</v>
      </c>
      <c r="T170" s="78" t="s">
        <v>10</v>
      </c>
      <c r="U170" s="78" t="s">
        <v>24</v>
      </c>
      <c r="V170" s="78" t="s">
        <v>25</v>
      </c>
      <c r="W170" s="130">
        <v>1</v>
      </c>
      <c r="X170" s="145">
        <v>1050</v>
      </c>
      <c r="Y170" s="37">
        <v>905</v>
      </c>
      <c r="Z170" s="37"/>
      <c r="AA170" s="169">
        <f>1.137*$Y$1</f>
        <v>1293.2920200000001</v>
      </c>
      <c r="AB170" s="37"/>
      <c r="AC170" s="37">
        <v>1682</v>
      </c>
      <c r="AF170" s="140">
        <f t="shared" si="20"/>
        <v>1170</v>
      </c>
      <c r="AG170" s="8">
        <f t="shared" si="21"/>
        <v>1170</v>
      </c>
      <c r="AH170" s="37">
        <f t="shared" si="22"/>
        <v>905</v>
      </c>
      <c r="AI170" s="8">
        <f t="shared" si="23"/>
        <v>265</v>
      </c>
      <c r="AJ170" s="140" t="e">
        <f t="shared" si="24"/>
        <v>#REF!</v>
      </c>
      <c r="AK170" s="24" t="e">
        <f>#REF!</f>
        <v>#REF!</v>
      </c>
      <c r="AL170" s="8" t="e">
        <f t="shared" si="25"/>
        <v>#REF!</v>
      </c>
    </row>
    <row r="171" spans="1:38" s="26" customFormat="1" ht="13.5" customHeight="1" x14ac:dyDescent="0.2">
      <c r="A171" s="26">
        <v>168</v>
      </c>
      <c r="B171" s="18" t="s">
        <v>157</v>
      </c>
      <c r="C171" s="18" t="s">
        <v>112</v>
      </c>
      <c r="D171" s="1" t="s">
        <v>10</v>
      </c>
      <c r="E171" s="1" t="s">
        <v>40</v>
      </c>
      <c r="F171" s="1" t="s">
        <v>45</v>
      </c>
      <c r="G171" s="27">
        <v>0.5</v>
      </c>
      <c r="H171" s="53">
        <v>850</v>
      </c>
      <c r="I171" s="37"/>
      <c r="J171" s="1" t="s">
        <v>10</v>
      </c>
      <c r="K171" s="1" t="s">
        <v>40</v>
      </c>
      <c r="L171" s="1" t="s">
        <v>45</v>
      </c>
      <c r="M171" s="33">
        <v>0.5</v>
      </c>
      <c r="N171" s="47">
        <v>850</v>
      </c>
      <c r="O171" s="1"/>
      <c r="P171" s="1"/>
      <c r="Q171" s="1"/>
      <c r="R171" s="33">
        <v>0.5</v>
      </c>
      <c r="S171" s="64">
        <v>850</v>
      </c>
      <c r="T171" s="78" t="s">
        <v>10</v>
      </c>
      <c r="U171" s="78" t="s">
        <v>6</v>
      </c>
      <c r="V171" s="78" t="s">
        <v>27</v>
      </c>
      <c r="W171" s="130">
        <v>0.5</v>
      </c>
      <c r="X171" s="145">
        <v>850</v>
      </c>
      <c r="Y171" s="37">
        <v>709</v>
      </c>
      <c r="Z171" s="37"/>
      <c r="AA171" s="169">
        <f>0.89*$Y$1</f>
        <v>1012.3394000000001</v>
      </c>
      <c r="AB171" s="37"/>
      <c r="AC171" s="37">
        <v>1315</v>
      </c>
      <c r="AF171" s="140">
        <f t="shared" si="20"/>
        <v>485</v>
      </c>
      <c r="AG171" s="8">
        <f t="shared" si="21"/>
        <v>970</v>
      </c>
      <c r="AH171" s="37">
        <f t="shared" si="22"/>
        <v>709</v>
      </c>
      <c r="AI171" s="8">
        <f t="shared" si="23"/>
        <v>261</v>
      </c>
      <c r="AJ171" s="140" t="e">
        <f t="shared" si="24"/>
        <v>#REF!</v>
      </c>
      <c r="AK171" s="24" t="e">
        <f>#REF!</f>
        <v>#REF!</v>
      </c>
      <c r="AL171" s="8" t="e">
        <f t="shared" si="25"/>
        <v>#REF!</v>
      </c>
    </row>
    <row r="172" spans="1:38" s="26" customFormat="1" ht="13.5" customHeight="1" x14ac:dyDescent="0.2">
      <c r="A172" s="26">
        <v>169</v>
      </c>
      <c r="B172" s="18" t="s">
        <v>157</v>
      </c>
      <c r="C172" s="18" t="s">
        <v>153</v>
      </c>
      <c r="D172" s="1" t="s">
        <v>5</v>
      </c>
      <c r="E172" s="1" t="s">
        <v>42</v>
      </c>
      <c r="F172" s="1" t="s">
        <v>52</v>
      </c>
      <c r="G172" s="27">
        <v>1.3</v>
      </c>
      <c r="H172" s="51">
        <v>679</v>
      </c>
      <c r="I172" s="37"/>
      <c r="J172" s="1" t="s">
        <v>5</v>
      </c>
      <c r="K172" s="1" t="s">
        <v>42</v>
      </c>
      <c r="L172" s="1" t="s">
        <v>52</v>
      </c>
      <c r="M172" s="33">
        <v>1.3</v>
      </c>
      <c r="N172" s="51">
        <v>679</v>
      </c>
      <c r="O172" s="1"/>
      <c r="P172" s="1"/>
      <c r="Q172" s="1"/>
      <c r="R172" s="33">
        <v>1.3</v>
      </c>
      <c r="S172" s="63">
        <v>679</v>
      </c>
      <c r="T172" s="78" t="s">
        <v>303</v>
      </c>
      <c r="U172" s="78" t="s">
        <v>42</v>
      </c>
      <c r="V172" s="78" t="s">
        <v>10</v>
      </c>
      <c r="W172" s="130">
        <v>1.3</v>
      </c>
      <c r="X172" s="146">
        <v>679</v>
      </c>
      <c r="Y172" s="37">
        <v>648</v>
      </c>
      <c r="Z172" s="37"/>
      <c r="AA172" s="169">
        <f>0.814*$Y$1</f>
        <v>925.89243999999997</v>
      </c>
      <c r="AB172" s="37"/>
      <c r="AC172" s="37">
        <v>1205</v>
      </c>
      <c r="AF172" s="140">
        <f t="shared" si="20"/>
        <v>1038.7</v>
      </c>
      <c r="AG172" s="8">
        <f t="shared" si="21"/>
        <v>799</v>
      </c>
      <c r="AH172" s="37">
        <f t="shared" si="22"/>
        <v>648</v>
      </c>
      <c r="AI172" s="8">
        <f t="shared" si="23"/>
        <v>151</v>
      </c>
      <c r="AJ172" s="140" t="e">
        <f t="shared" si="24"/>
        <v>#REF!</v>
      </c>
      <c r="AK172" s="24" t="e">
        <f>#REF!</f>
        <v>#REF!</v>
      </c>
      <c r="AL172" s="8" t="e">
        <f t="shared" si="25"/>
        <v>#REF!</v>
      </c>
    </row>
    <row r="173" spans="1:38" s="26" customFormat="1" ht="13.5" customHeight="1" x14ac:dyDescent="0.2">
      <c r="A173" s="26">
        <v>170</v>
      </c>
      <c r="B173" s="18" t="s">
        <v>157</v>
      </c>
      <c r="C173" s="162" t="s">
        <v>8</v>
      </c>
      <c r="D173" s="1" t="s">
        <v>5</v>
      </c>
      <c r="E173" s="1" t="s">
        <v>6</v>
      </c>
      <c r="F173" s="1" t="s">
        <v>7</v>
      </c>
      <c r="G173" s="27">
        <v>1.4</v>
      </c>
      <c r="H173" s="47">
        <v>500</v>
      </c>
      <c r="I173" s="37"/>
      <c r="J173" s="1" t="s">
        <v>5</v>
      </c>
      <c r="K173" s="1" t="s">
        <v>6</v>
      </c>
      <c r="L173" s="1" t="s">
        <v>7</v>
      </c>
      <c r="M173" s="33">
        <v>1.4</v>
      </c>
      <c r="N173" s="47">
        <v>500</v>
      </c>
      <c r="O173" s="1"/>
      <c r="P173" s="1"/>
      <c r="Q173" s="1"/>
      <c r="R173" s="33">
        <v>1.4</v>
      </c>
      <c r="S173" s="64">
        <v>500</v>
      </c>
      <c r="T173" s="78" t="s">
        <v>303</v>
      </c>
      <c r="U173" s="78" t="s">
        <v>6</v>
      </c>
      <c r="V173" s="78" t="s">
        <v>7</v>
      </c>
      <c r="W173" s="130">
        <v>1.4</v>
      </c>
      <c r="X173" s="145">
        <v>500</v>
      </c>
      <c r="Y173" s="37">
        <v>620</v>
      </c>
      <c r="Z173" s="37"/>
      <c r="AA173" s="169">
        <f>0.581*$Y$1</f>
        <v>660.86425999999994</v>
      </c>
      <c r="AB173" s="37"/>
      <c r="AC173" s="37">
        <v>859</v>
      </c>
      <c r="AF173" s="140">
        <f t="shared" si="20"/>
        <v>868</v>
      </c>
      <c r="AG173" s="8">
        <f t="shared" si="21"/>
        <v>620</v>
      </c>
      <c r="AH173" s="37">
        <f t="shared" si="22"/>
        <v>620</v>
      </c>
      <c r="AI173" s="8">
        <f t="shared" si="23"/>
        <v>0</v>
      </c>
      <c r="AJ173" s="140" t="e">
        <f t="shared" si="24"/>
        <v>#REF!</v>
      </c>
      <c r="AK173" s="24" t="e">
        <f>#REF!</f>
        <v>#REF!</v>
      </c>
      <c r="AL173" s="8" t="e">
        <f t="shared" si="25"/>
        <v>#REF!</v>
      </c>
    </row>
    <row r="174" spans="1:38" s="26" customFormat="1" ht="13.5" customHeight="1" x14ac:dyDescent="0.2">
      <c r="A174" s="26">
        <v>171</v>
      </c>
      <c r="B174" s="18" t="s">
        <v>157</v>
      </c>
      <c r="C174" s="18" t="s">
        <v>81</v>
      </c>
      <c r="D174" s="1" t="s">
        <v>5</v>
      </c>
      <c r="E174" s="1" t="s">
        <v>6</v>
      </c>
      <c r="F174" s="1" t="s">
        <v>7</v>
      </c>
      <c r="G174" s="27">
        <v>4</v>
      </c>
      <c r="H174" s="47">
        <v>500</v>
      </c>
      <c r="I174" s="37"/>
      <c r="J174" s="1" t="s">
        <v>5</v>
      </c>
      <c r="K174" s="1" t="s">
        <v>6</v>
      </c>
      <c r="L174" s="1" t="s">
        <v>7</v>
      </c>
      <c r="M174" s="33">
        <v>4</v>
      </c>
      <c r="N174" s="47">
        <v>500</v>
      </c>
      <c r="O174" s="1"/>
      <c r="P174" s="1"/>
      <c r="Q174" s="1"/>
      <c r="R174" s="33">
        <v>4</v>
      </c>
      <c r="S174" s="64">
        <v>500</v>
      </c>
      <c r="T174" s="78" t="s">
        <v>303</v>
      </c>
      <c r="U174" s="78" t="s">
        <v>6</v>
      </c>
      <c r="V174" s="78" t="s">
        <v>7</v>
      </c>
      <c r="W174" s="130">
        <v>4</v>
      </c>
      <c r="X174" s="145">
        <v>500</v>
      </c>
      <c r="Y174" s="37">
        <v>620</v>
      </c>
      <c r="Z174" s="37"/>
      <c r="AA174" s="169">
        <f>0.581*$Y$1</f>
        <v>660.86425999999994</v>
      </c>
      <c r="AB174" s="37"/>
      <c r="AC174" s="37">
        <v>859</v>
      </c>
      <c r="AF174" s="140">
        <f t="shared" si="20"/>
        <v>2480</v>
      </c>
      <c r="AG174" s="8">
        <f t="shared" si="21"/>
        <v>620</v>
      </c>
      <c r="AH174" s="37">
        <f t="shared" si="22"/>
        <v>620</v>
      </c>
      <c r="AI174" s="8">
        <f t="shared" si="23"/>
        <v>0</v>
      </c>
      <c r="AJ174" s="140" t="e">
        <f t="shared" si="24"/>
        <v>#REF!</v>
      </c>
      <c r="AK174" s="24" t="e">
        <f>#REF!</f>
        <v>#REF!</v>
      </c>
      <c r="AL174" s="8" t="e">
        <f t="shared" si="25"/>
        <v>#REF!</v>
      </c>
    </row>
    <row r="175" spans="1:38" s="26" customFormat="1" ht="13.5" customHeight="1" x14ac:dyDescent="0.2">
      <c r="A175" s="26">
        <v>172</v>
      </c>
      <c r="B175" s="18" t="s">
        <v>157</v>
      </c>
      <c r="C175" s="18" t="s">
        <v>126</v>
      </c>
      <c r="D175" s="1" t="s">
        <v>5</v>
      </c>
      <c r="E175" s="1" t="s">
        <v>40</v>
      </c>
      <c r="F175" s="1" t="s">
        <v>39</v>
      </c>
      <c r="G175" s="27">
        <v>0.7</v>
      </c>
      <c r="H175" s="69">
        <v>530</v>
      </c>
      <c r="I175" s="37"/>
      <c r="J175" s="1" t="s">
        <v>5</v>
      </c>
      <c r="K175" s="1" t="s">
        <v>40</v>
      </c>
      <c r="L175" s="1" t="s">
        <v>39</v>
      </c>
      <c r="M175" s="33">
        <v>0.7</v>
      </c>
      <c r="N175" s="69">
        <v>530</v>
      </c>
      <c r="O175" s="1" t="s">
        <v>303</v>
      </c>
      <c r="P175" s="1" t="s">
        <v>6</v>
      </c>
      <c r="Q175" s="1" t="s">
        <v>7</v>
      </c>
      <c r="R175" s="33">
        <v>0.7</v>
      </c>
      <c r="S175" s="70">
        <v>530</v>
      </c>
      <c r="T175" s="78" t="s">
        <v>303</v>
      </c>
      <c r="U175" s="78" t="s">
        <v>6</v>
      </c>
      <c r="V175" s="78" t="s">
        <v>7</v>
      </c>
      <c r="W175" s="130">
        <v>0.7</v>
      </c>
      <c r="X175" s="150">
        <v>530</v>
      </c>
      <c r="Y175" s="37">
        <v>620</v>
      </c>
      <c r="Z175" s="37"/>
      <c r="AA175" s="169">
        <f>0.581*$Y$1</f>
        <v>660.86425999999994</v>
      </c>
      <c r="AB175" s="37"/>
      <c r="AC175" s="37">
        <v>859</v>
      </c>
      <c r="AF175" s="140">
        <f t="shared" si="20"/>
        <v>454.99999999999994</v>
      </c>
      <c r="AG175" s="8">
        <f t="shared" si="21"/>
        <v>650</v>
      </c>
      <c r="AH175" s="37">
        <f t="shared" si="22"/>
        <v>620</v>
      </c>
      <c r="AI175" s="8">
        <f t="shared" si="23"/>
        <v>30</v>
      </c>
      <c r="AJ175" s="140" t="e">
        <f t="shared" si="24"/>
        <v>#REF!</v>
      </c>
      <c r="AK175" s="24" t="e">
        <f>#REF!</f>
        <v>#REF!</v>
      </c>
      <c r="AL175" s="8" t="e">
        <f t="shared" si="25"/>
        <v>#REF!</v>
      </c>
    </row>
    <row r="176" spans="1:38" s="26" customFormat="1" ht="13.5" customHeight="1" x14ac:dyDescent="0.2">
      <c r="A176" s="26">
        <v>173</v>
      </c>
      <c r="B176" s="18" t="s">
        <v>157</v>
      </c>
      <c r="C176" s="18" t="s">
        <v>126</v>
      </c>
      <c r="D176" s="1" t="s">
        <v>5</v>
      </c>
      <c r="E176" s="1" t="s">
        <v>42</v>
      </c>
      <c r="F176" s="1" t="s">
        <v>52</v>
      </c>
      <c r="G176" s="27">
        <v>0.8</v>
      </c>
      <c r="H176" s="53">
        <v>705</v>
      </c>
      <c r="I176" s="37"/>
      <c r="J176" s="1" t="s">
        <v>5</v>
      </c>
      <c r="K176" s="1" t="s">
        <v>42</v>
      </c>
      <c r="L176" s="1" t="s">
        <v>52</v>
      </c>
      <c r="M176" s="33">
        <v>0.8</v>
      </c>
      <c r="N176" s="47">
        <v>705</v>
      </c>
      <c r="O176" s="1" t="s">
        <v>303</v>
      </c>
      <c r="P176" s="1" t="s">
        <v>24</v>
      </c>
      <c r="Q176" s="1" t="s">
        <v>39</v>
      </c>
      <c r="R176" s="33">
        <v>0.8</v>
      </c>
      <c r="S176" s="64">
        <v>705</v>
      </c>
      <c r="T176" s="78" t="s">
        <v>303</v>
      </c>
      <c r="U176" s="78" t="s">
        <v>42</v>
      </c>
      <c r="V176" s="78" t="s">
        <v>10</v>
      </c>
      <c r="W176" s="130">
        <v>0.8</v>
      </c>
      <c r="X176" s="145">
        <v>705</v>
      </c>
      <c r="Y176" s="37">
        <v>648</v>
      </c>
      <c r="Z176" s="37"/>
      <c r="AA176" s="169">
        <f>0.814*$Y$1</f>
        <v>925.89243999999997</v>
      </c>
      <c r="AB176" s="37"/>
      <c r="AC176" s="37">
        <v>1205</v>
      </c>
      <c r="AF176" s="140">
        <f t="shared" si="20"/>
        <v>660</v>
      </c>
      <c r="AG176" s="8">
        <f t="shared" si="21"/>
        <v>825</v>
      </c>
      <c r="AH176" s="37">
        <f t="shared" si="22"/>
        <v>648</v>
      </c>
      <c r="AI176" s="8">
        <f t="shared" si="23"/>
        <v>177</v>
      </c>
      <c r="AJ176" s="140" t="e">
        <f t="shared" si="24"/>
        <v>#REF!</v>
      </c>
      <c r="AK176" s="24" t="e">
        <f>#REF!</f>
        <v>#REF!</v>
      </c>
      <c r="AL176" s="8" t="e">
        <f t="shared" si="25"/>
        <v>#REF!</v>
      </c>
    </row>
    <row r="177" spans="1:38" s="26" customFormat="1" ht="13.5" customHeight="1" x14ac:dyDescent="0.2">
      <c r="A177" s="26">
        <v>174</v>
      </c>
      <c r="B177" s="18" t="s">
        <v>376</v>
      </c>
      <c r="C177" s="18" t="s">
        <v>81</v>
      </c>
      <c r="D177" s="1" t="s">
        <v>5</v>
      </c>
      <c r="E177" s="1" t="s">
        <v>6</v>
      </c>
      <c r="F177" s="1" t="s">
        <v>7</v>
      </c>
      <c r="G177" s="27">
        <v>1</v>
      </c>
      <c r="H177" s="47">
        <v>500</v>
      </c>
      <c r="I177" s="37"/>
      <c r="J177" s="1" t="s">
        <v>5</v>
      </c>
      <c r="K177" s="1" t="s">
        <v>6</v>
      </c>
      <c r="L177" s="1" t="s">
        <v>7</v>
      </c>
      <c r="M177" s="33">
        <v>1</v>
      </c>
      <c r="N177" s="47">
        <v>500</v>
      </c>
      <c r="O177" s="1"/>
      <c r="P177" s="1"/>
      <c r="Q177" s="1"/>
      <c r="R177" s="33">
        <v>1</v>
      </c>
      <c r="S177" s="64">
        <v>500</v>
      </c>
      <c r="T177" s="78" t="s">
        <v>303</v>
      </c>
      <c r="U177" s="78" t="s">
        <v>6</v>
      </c>
      <c r="V177" s="78" t="s">
        <v>7</v>
      </c>
      <c r="W177" s="130">
        <v>1</v>
      </c>
      <c r="X177" s="145">
        <v>500</v>
      </c>
      <c r="Y177" s="37">
        <v>620</v>
      </c>
      <c r="Z177" s="37"/>
      <c r="AA177" s="169">
        <f>0.581*$Y$1</f>
        <v>660.86425999999994</v>
      </c>
      <c r="AB177" s="37"/>
      <c r="AC177" s="37">
        <v>859</v>
      </c>
      <c r="AF177" s="140">
        <f t="shared" si="20"/>
        <v>620</v>
      </c>
      <c r="AG177" s="8">
        <f t="shared" si="21"/>
        <v>620</v>
      </c>
      <c r="AH177" s="37">
        <f t="shared" si="22"/>
        <v>620</v>
      </c>
      <c r="AI177" s="8">
        <f t="shared" si="23"/>
        <v>0</v>
      </c>
      <c r="AJ177" s="140" t="e">
        <f t="shared" si="24"/>
        <v>#REF!</v>
      </c>
      <c r="AK177" s="24" t="e">
        <f>#REF!</f>
        <v>#REF!</v>
      </c>
      <c r="AL177" s="8" t="e">
        <f t="shared" si="25"/>
        <v>#REF!</v>
      </c>
    </row>
    <row r="178" spans="1:38" s="26" customFormat="1" ht="13.5" customHeight="1" x14ac:dyDescent="0.2">
      <c r="A178" s="26">
        <v>175</v>
      </c>
      <c r="B178" s="18" t="s">
        <v>372</v>
      </c>
      <c r="C178" s="18" t="s">
        <v>81</v>
      </c>
      <c r="D178" s="1" t="s">
        <v>5</v>
      </c>
      <c r="E178" s="1" t="s">
        <v>6</v>
      </c>
      <c r="F178" s="1" t="s">
        <v>7</v>
      </c>
      <c r="G178" s="27">
        <v>2</v>
      </c>
      <c r="H178" s="47">
        <v>500</v>
      </c>
      <c r="I178" s="37"/>
      <c r="J178" s="1" t="s">
        <v>5</v>
      </c>
      <c r="K178" s="1" t="s">
        <v>6</v>
      </c>
      <c r="L178" s="1" t="s">
        <v>7</v>
      </c>
      <c r="M178" s="33">
        <v>2</v>
      </c>
      <c r="N178" s="47">
        <v>500</v>
      </c>
      <c r="O178" s="1"/>
      <c r="P178" s="1"/>
      <c r="Q178" s="1"/>
      <c r="R178" s="33">
        <v>2</v>
      </c>
      <c r="S178" s="64">
        <v>500</v>
      </c>
      <c r="T178" s="78" t="s">
        <v>303</v>
      </c>
      <c r="U178" s="78" t="s">
        <v>6</v>
      </c>
      <c r="V178" s="78" t="s">
        <v>7</v>
      </c>
      <c r="W178" s="130">
        <v>2</v>
      </c>
      <c r="X178" s="145">
        <v>500</v>
      </c>
      <c r="Y178" s="37">
        <v>620</v>
      </c>
      <c r="Z178" s="37"/>
      <c r="AA178" s="169">
        <f>0.581*$Y$1</f>
        <v>660.86425999999994</v>
      </c>
      <c r="AB178" s="37"/>
      <c r="AC178" s="37">
        <v>859</v>
      </c>
      <c r="AF178" s="140">
        <f t="shared" si="20"/>
        <v>1240</v>
      </c>
      <c r="AG178" s="8">
        <f t="shared" si="21"/>
        <v>620</v>
      </c>
      <c r="AH178" s="37">
        <f t="shared" si="22"/>
        <v>620</v>
      </c>
      <c r="AI178" s="8">
        <f t="shared" si="23"/>
        <v>0</v>
      </c>
      <c r="AJ178" s="140" t="e">
        <f t="shared" si="24"/>
        <v>#REF!</v>
      </c>
      <c r="AK178" s="24" t="e">
        <f>#REF!</f>
        <v>#REF!</v>
      </c>
      <c r="AL178" s="8" t="e">
        <f t="shared" si="25"/>
        <v>#REF!</v>
      </c>
    </row>
    <row r="179" spans="1:38" s="26" customFormat="1" ht="13.5" customHeight="1" x14ac:dyDescent="0.2">
      <c r="A179" s="26">
        <v>176</v>
      </c>
      <c r="B179" s="18" t="s">
        <v>613</v>
      </c>
      <c r="C179" s="41" t="s">
        <v>81</v>
      </c>
      <c r="D179" s="1" t="s">
        <v>5</v>
      </c>
      <c r="E179" s="1" t="s">
        <v>6</v>
      </c>
      <c r="F179" s="1" t="s">
        <v>7</v>
      </c>
      <c r="G179" s="27">
        <v>3</v>
      </c>
      <c r="H179" s="47">
        <v>500</v>
      </c>
      <c r="I179" s="37"/>
      <c r="J179" s="1" t="s">
        <v>5</v>
      </c>
      <c r="K179" s="1" t="s">
        <v>6</v>
      </c>
      <c r="L179" s="1" t="s">
        <v>7</v>
      </c>
      <c r="M179" s="33">
        <v>3</v>
      </c>
      <c r="N179" s="47">
        <v>500</v>
      </c>
      <c r="O179" s="1"/>
      <c r="P179" s="1"/>
      <c r="Q179" s="1"/>
      <c r="R179" s="33">
        <v>3</v>
      </c>
      <c r="S179" s="64">
        <v>500</v>
      </c>
      <c r="T179" s="78" t="s">
        <v>303</v>
      </c>
      <c r="U179" s="78" t="s">
        <v>6</v>
      </c>
      <c r="V179" s="78" t="s">
        <v>7</v>
      </c>
      <c r="W179" s="130">
        <v>3</v>
      </c>
      <c r="X179" s="145">
        <v>500</v>
      </c>
      <c r="Y179" s="37">
        <v>620</v>
      </c>
      <c r="Z179" s="37"/>
      <c r="AA179" s="169">
        <f>0.581*$Y$1</f>
        <v>660.86425999999994</v>
      </c>
      <c r="AB179" s="37"/>
      <c r="AC179" s="37">
        <v>859</v>
      </c>
      <c r="AF179" s="140">
        <f t="shared" si="20"/>
        <v>1860</v>
      </c>
      <c r="AG179" s="8">
        <f t="shared" si="21"/>
        <v>620</v>
      </c>
      <c r="AH179" s="37">
        <f t="shared" si="22"/>
        <v>620</v>
      </c>
      <c r="AI179" s="8">
        <f t="shared" si="23"/>
        <v>0</v>
      </c>
      <c r="AJ179" s="140" t="e">
        <f t="shared" si="24"/>
        <v>#REF!</v>
      </c>
      <c r="AK179" s="24" t="e">
        <f>#REF!</f>
        <v>#REF!</v>
      </c>
      <c r="AL179" s="8" t="e">
        <f t="shared" si="25"/>
        <v>#REF!</v>
      </c>
    </row>
    <row r="180" spans="1:38" s="26" customFormat="1" ht="13.5" customHeight="1" x14ac:dyDescent="0.2">
      <c r="A180" s="26">
        <v>177</v>
      </c>
      <c r="B180" s="18" t="s">
        <v>624</v>
      </c>
      <c r="C180" s="18" t="s">
        <v>112</v>
      </c>
      <c r="D180" s="1" t="s">
        <v>10</v>
      </c>
      <c r="E180" s="1" t="s">
        <v>40</v>
      </c>
      <c r="F180" s="1" t="s">
        <v>45</v>
      </c>
      <c r="G180" s="27">
        <v>1</v>
      </c>
      <c r="H180" s="96">
        <v>850</v>
      </c>
      <c r="I180" s="37"/>
      <c r="J180" s="1" t="s">
        <v>10</v>
      </c>
      <c r="K180" s="1" t="s">
        <v>40</v>
      </c>
      <c r="L180" s="1" t="s">
        <v>45</v>
      </c>
      <c r="M180" s="33">
        <v>1</v>
      </c>
      <c r="N180" s="69">
        <v>850</v>
      </c>
      <c r="O180" s="1"/>
      <c r="P180" s="1"/>
      <c r="Q180" s="1"/>
      <c r="R180" s="33">
        <v>1</v>
      </c>
      <c r="S180" s="70">
        <v>850</v>
      </c>
      <c r="T180" s="78" t="s">
        <v>10</v>
      </c>
      <c r="U180" s="78" t="s">
        <v>6</v>
      </c>
      <c r="V180" s="78" t="s">
        <v>27</v>
      </c>
      <c r="W180" s="130">
        <v>1</v>
      </c>
      <c r="X180" s="150">
        <v>850</v>
      </c>
      <c r="Y180" s="37">
        <v>709</v>
      </c>
      <c r="Z180" s="37"/>
      <c r="AA180" s="169">
        <f>0.89*$Y$1</f>
        <v>1012.3394000000001</v>
      </c>
      <c r="AB180" s="37"/>
      <c r="AC180" s="37">
        <v>1315</v>
      </c>
      <c r="AF180" s="140">
        <f t="shared" si="20"/>
        <v>970</v>
      </c>
      <c r="AG180" s="8">
        <f t="shared" si="21"/>
        <v>970</v>
      </c>
      <c r="AH180" s="37">
        <f t="shared" si="22"/>
        <v>709</v>
      </c>
      <c r="AI180" s="8">
        <f t="shared" si="23"/>
        <v>261</v>
      </c>
      <c r="AJ180" s="140" t="e">
        <f t="shared" si="24"/>
        <v>#REF!</v>
      </c>
      <c r="AK180" s="24" t="e">
        <f>#REF!</f>
        <v>#REF!</v>
      </c>
      <c r="AL180" s="8" t="e">
        <f t="shared" si="25"/>
        <v>#REF!</v>
      </c>
    </row>
    <row r="181" spans="1:38" s="26" customFormat="1" ht="13.5" customHeight="1" x14ac:dyDescent="0.2">
      <c r="A181" s="26">
        <v>178</v>
      </c>
      <c r="B181" s="18" t="s">
        <v>624</v>
      </c>
      <c r="C181" s="18" t="s">
        <v>32</v>
      </c>
      <c r="D181" s="1" t="s">
        <v>5</v>
      </c>
      <c r="E181" s="1" t="s">
        <v>40</v>
      </c>
      <c r="F181" s="1">
        <v>2</v>
      </c>
      <c r="G181" s="27">
        <v>1</v>
      </c>
      <c r="H181" s="69">
        <v>530</v>
      </c>
      <c r="I181" s="37"/>
      <c r="J181" s="1" t="s">
        <v>5</v>
      </c>
      <c r="K181" s="1" t="s">
        <v>40</v>
      </c>
      <c r="L181" s="1">
        <v>2</v>
      </c>
      <c r="M181" s="33">
        <v>1</v>
      </c>
      <c r="N181" s="69">
        <v>530</v>
      </c>
      <c r="O181" s="1"/>
      <c r="P181" s="1"/>
      <c r="Q181" s="1"/>
      <c r="R181" s="33">
        <v>1</v>
      </c>
      <c r="S181" s="70">
        <v>530</v>
      </c>
      <c r="T181" s="78" t="s">
        <v>303</v>
      </c>
      <c r="U181" s="78" t="s">
        <v>6</v>
      </c>
      <c r="V181" s="78" t="s">
        <v>7</v>
      </c>
      <c r="W181" s="130">
        <v>1</v>
      </c>
      <c r="X181" s="150">
        <v>530</v>
      </c>
      <c r="Y181" s="37">
        <v>620</v>
      </c>
      <c r="Z181" s="37"/>
      <c r="AA181" s="169">
        <f>0.581*$Y$1</f>
        <v>660.86425999999994</v>
      </c>
      <c r="AB181" s="37"/>
      <c r="AC181" s="37">
        <v>859</v>
      </c>
      <c r="AF181" s="140">
        <f t="shared" si="20"/>
        <v>650</v>
      </c>
      <c r="AG181" s="8">
        <f t="shared" si="21"/>
        <v>650</v>
      </c>
      <c r="AH181" s="37">
        <f t="shared" si="22"/>
        <v>620</v>
      </c>
      <c r="AI181" s="8">
        <f t="shared" si="23"/>
        <v>30</v>
      </c>
      <c r="AJ181" s="140" t="e">
        <f t="shared" si="24"/>
        <v>#REF!</v>
      </c>
      <c r="AK181" s="24" t="e">
        <f>#REF!</f>
        <v>#REF!</v>
      </c>
      <c r="AL181" s="8" t="e">
        <f t="shared" si="25"/>
        <v>#REF!</v>
      </c>
    </row>
    <row r="182" spans="1:38" s="26" customFormat="1" ht="13.5" customHeight="1" x14ac:dyDescent="0.2">
      <c r="A182" s="26">
        <v>179</v>
      </c>
      <c r="B182" s="18" t="s">
        <v>624</v>
      </c>
      <c r="C182" s="18" t="s">
        <v>153</v>
      </c>
      <c r="D182" s="1" t="s">
        <v>5</v>
      </c>
      <c r="E182" s="1" t="s">
        <v>42</v>
      </c>
      <c r="F182" s="1" t="s">
        <v>52</v>
      </c>
      <c r="G182" s="27">
        <v>0.5</v>
      </c>
      <c r="H182" s="183">
        <v>679</v>
      </c>
      <c r="I182" s="37"/>
      <c r="J182" s="1" t="s">
        <v>5</v>
      </c>
      <c r="K182" s="1" t="s">
        <v>42</v>
      </c>
      <c r="L182" s="1" t="s">
        <v>52</v>
      </c>
      <c r="M182" s="33">
        <v>0.5</v>
      </c>
      <c r="N182" s="183">
        <v>679</v>
      </c>
      <c r="O182" s="1"/>
      <c r="P182" s="1"/>
      <c r="Q182" s="1"/>
      <c r="R182" s="33">
        <v>0.5</v>
      </c>
      <c r="S182" s="63">
        <v>679</v>
      </c>
      <c r="T182" s="78" t="s">
        <v>303</v>
      </c>
      <c r="U182" s="78" t="s">
        <v>42</v>
      </c>
      <c r="V182" s="78" t="s">
        <v>10</v>
      </c>
      <c r="W182" s="130">
        <v>0.5</v>
      </c>
      <c r="X182" s="146">
        <v>679</v>
      </c>
      <c r="Y182" s="37">
        <v>648</v>
      </c>
      <c r="Z182" s="37"/>
      <c r="AA182" s="169">
        <f>0.814*$Y$1</f>
        <v>925.89243999999997</v>
      </c>
      <c r="AB182" s="37"/>
      <c r="AC182" s="37">
        <v>1205</v>
      </c>
      <c r="AF182" s="140">
        <f t="shared" si="20"/>
        <v>399.5</v>
      </c>
      <c r="AG182" s="8">
        <f t="shared" si="21"/>
        <v>799</v>
      </c>
      <c r="AH182" s="37">
        <f t="shared" si="22"/>
        <v>648</v>
      </c>
      <c r="AI182" s="8">
        <f t="shared" si="23"/>
        <v>151</v>
      </c>
      <c r="AJ182" s="140" t="e">
        <f t="shared" si="24"/>
        <v>#REF!</v>
      </c>
      <c r="AK182" s="24" t="e">
        <f>#REF!</f>
        <v>#REF!</v>
      </c>
      <c r="AL182" s="8" t="e">
        <f t="shared" si="25"/>
        <v>#REF!</v>
      </c>
    </row>
    <row r="183" spans="1:38" s="26" customFormat="1" ht="13.5" customHeight="1" x14ac:dyDescent="0.2">
      <c r="A183" s="26">
        <v>180</v>
      </c>
      <c r="B183" s="18" t="s">
        <v>624</v>
      </c>
      <c r="C183" s="18" t="s">
        <v>33</v>
      </c>
      <c r="D183" s="1" t="s">
        <v>41</v>
      </c>
      <c r="E183" s="1" t="s">
        <v>42</v>
      </c>
      <c r="F183" s="1" t="s">
        <v>25</v>
      </c>
      <c r="G183" s="27">
        <v>3</v>
      </c>
      <c r="H183" s="47">
        <v>866</v>
      </c>
      <c r="I183" s="37"/>
      <c r="J183" s="1" t="s">
        <v>41</v>
      </c>
      <c r="K183" s="1" t="s">
        <v>42</v>
      </c>
      <c r="L183" s="1" t="s">
        <v>25</v>
      </c>
      <c r="M183" s="33">
        <v>3</v>
      </c>
      <c r="N183" s="47">
        <v>866</v>
      </c>
      <c r="O183" s="1"/>
      <c r="P183" s="1"/>
      <c r="Q183" s="1"/>
      <c r="R183" s="33">
        <v>3</v>
      </c>
      <c r="S183" s="64">
        <v>866</v>
      </c>
      <c r="T183" s="78" t="s">
        <v>699</v>
      </c>
      <c r="U183" s="78" t="s">
        <v>42</v>
      </c>
      <c r="V183" s="78" t="s">
        <v>45</v>
      </c>
      <c r="W183" s="130">
        <v>3</v>
      </c>
      <c r="X183" s="145">
        <v>866</v>
      </c>
      <c r="Y183" s="37">
        <v>758</v>
      </c>
      <c r="Z183" s="37"/>
      <c r="AA183" s="169">
        <f>0.95*$Y$1</f>
        <v>1080.587</v>
      </c>
      <c r="AB183" s="37"/>
      <c r="AC183" s="37">
        <v>1406</v>
      </c>
      <c r="AF183" s="140">
        <f t="shared" si="20"/>
        <v>2958</v>
      </c>
      <c r="AG183" s="8">
        <f t="shared" si="21"/>
        <v>986</v>
      </c>
      <c r="AH183" s="37">
        <f t="shared" si="22"/>
        <v>758</v>
      </c>
      <c r="AI183" s="8">
        <f t="shared" si="23"/>
        <v>228</v>
      </c>
      <c r="AJ183" s="140" t="e">
        <f t="shared" si="24"/>
        <v>#REF!</v>
      </c>
      <c r="AK183" s="24" t="e">
        <f>#REF!</f>
        <v>#REF!</v>
      </c>
      <c r="AL183" s="8" t="e">
        <f t="shared" si="25"/>
        <v>#REF!</v>
      </c>
    </row>
    <row r="184" spans="1:38" s="26" customFormat="1" ht="13.5" customHeight="1" x14ac:dyDescent="0.2">
      <c r="A184" s="26">
        <v>181</v>
      </c>
      <c r="B184" s="18" t="s">
        <v>624</v>
      </c>
      <c r="C184" s="162" t="s">
        <v>8</v>
      </c>
      <c r="D184" s="1" t="s">
        <v>5</v>
      </c>
      <c r="E184" s="1" t="s">
        <v>26</v>
      </c>
      <c r="F184" s="1" t="s">
        <v>10</v>
      </c>
      <c r="G184" s="27">
        <v>3</v>
      </c>
      <c r="H184" s="47">
        <v>575</v>
      </c>
      <c r="I184" s="37"/>
      <c r="J184" s="1" t="s">
        <v>5</v>
      </c>
      <c r="K184" s="1" t="s">
        <v>26</v>
      </c>
      <c r="L184" s="1" t="s">
        <v>10</v>
      </c>
      <c r="M184" s="33">
        <v>3</v>
      </c>
      <c r="N184" s="47">
        <v>575</v>
      </c>
      <c r="O184" s="1"/>
      <c r="P184" s="1"/>
      <c r="Q184" s="1"/>
      <c r="R184" s="33">
        <v>3</v>
      </c>
      <c r="S184" s="64">
        <v>575</v>
      </c>
      <c r="T184" s="78" t="s">
        <v>303</v>
      </c>
      <c r="U184" s="78" t="s">
        <v>24</v>
      </c>
      <c r="V184" s="78" t="s">
        <v>39</v>
      </c>
      <c r="W184" s="130">
        <v>3</v>
      </c>
      <c r="X184" s="145">
        <v>575</v>
      </c>
      <c r="Y184" s="37">
        <v>620</v>
      </c>
      <c r="Z184" s="37"/>
      <c r="AA184" s="169">
        <f>0.592*$Y$1</f>
        <v>673.37631999999996</v>
      </c>
      <c r="AB184" s="37"/>
      <c r="AC184" s="37">
        <v>875</v>
      </c>
      <c r="AF184" s="140">
        <f t="shared" si="20"/>
        <v>2085</v>
      </c>
      <c r="AG184" s="8">
        <f t="shared" si="21"/>
        <v>695</v>
      </c>
      <c r="AH184" s="37">
        <f t="shared" si="22"/>
        <v>620</v>
      </c>
      <c r="AI184" s="8">
        <f t="shared" si="23"/>
        <v>75</v>
      </c>
      <c r="AJ184" s="140" t="e">
        <f t="shared" si="24"/>
        <v>#REF!</v>
      </c>
      <c r="AK184" s="24" t="e">
        <f>#REF!</f>
        <v>#REF!</v>
      </c>
      <c r="AL184" s="8" t="e">
        <f t="shared" si="25"/>
        <v>#REF!</v>
      </c>
    </row>
    <row r="185" spans="1:38" s="26" customFormat="1" ht="13.5" customHeight="1" x14ac:dyDescent="0.2">
      <c r="A185" s="26">
        <v>182</v>
      </c>
      <c r="B185" s="18" t="s">
        <v>624</v>
      </c>
      <c r="C185" s="18" t="s">
        <v>81</v>
      </c>
      <c r="D185" s="1" t="s">
        <v>5</v>
      </c>
      <c r="E185" s="1" t="s">
        <v>26</v>
      </c>
      <c r="F185" s="1" t="s">
        <v>10</v>
      </c>
      <c r="G185" s="27">
        <v>2</v>
      </c>
      <c r="H185" s="47">
        <v>575</v>
      </c>
      <c r="I185" s="37"/>
      <c r="J185" s="1" t="s">
        <v>5</v>
      </c>
      <c r="K185" s="1" t="s">
        <v>26</v>
      </c>
      <c r="L185" s="1" t="s">
        <v>10</v>
      </c>
      <c r="M185" s="33">
        <v>2</v>
      </c>
      <c r="N185" s="47">
        <v>575</v>
      </c>
      <c r="O185" s="1"/>
      <c r="P185" s="1"/>
      <c r="Q185" s="1"/>
      <c r="R185" s="33">
        <v>2</v>
      </c>
      <c r="S185" s="64">
        <v>575</v>
      </c>
      <c r="T185" s="78" t="s">
        <v>303</v>
      </c>
      <c r="U185" s="78" t="s">
        <v>24</v>
      </c>
      <c r="V185" s="78" t="s">
        <v>39</v>
      </c>
      <c r="W185" s="130">
        <v>2</v>
      </c>
      <c r="X185" s="145">
        <v>575</v>
      </c>
      <c r="Y185" s="37">
        <v>620</v>
      </c>
      <c r="Z185" s="37"/>
      <c r="AA185" s="169">
        <f>0.592*$Y$1</f>
        <v>673.37631999999996</v>
      </c>
      <c r="AB185" s="37"/>
      <c r="AC185" s="37">
        <v>875</v>
      </c>
      <c r="AF185" s="140">
        <f t="shared" si="20"/>
        <v>1390</v>
      </c>
      <c r="AG185" s="8">
        <f t="shared" si="21"/>
        <v>695</v>
      </c>
      <c r="AH185" s="37">
        <f t="shared" si="22"/>
        <v>620</v>
      </c>
      <c r="AI185" s="8">
        <f t="shared" si="23"/>
        <v>75</v>
      </c>
      <c r="AJ185" s="140" t="e">
        <f t="shared" si="24"/>
        <v>#REF!</v>
      </c>
      <c r="AK185" s="24" t="e">
        <f>#REF!</f>
        <v>#REF!</v>
      </c>
      <c r="AL185" s="8" t="e">
        <f t="shared" si="25"/>
        <v>#REF!</v>
      </c>
    </row>
    <row r="186" spans="1:38" s="26" customFormat="1" ht="13.5" customHeight="1" x14ac:dyDescent="0.2">
      <c r="A186" s="26">
        <v>183</v>
      </c>
      <c r="B186" s="18" t="s">
        <v>624</v>
      </c>
      <c r="C186" s="18" t="s">
        <v>126</v>
      </c>
      <c r="D186" s="1" t="s">
        <v>5</v>
      </c>
      <c r="E186" s="1" t="s">
        <v>40</v>
      </c>
      <c r="F186" s="1" t="s">
        <v>39</v>
      </c>
      <c r="G186" s="27">
        <v>0.5</v>
      </c>
      <c r="H186" s="47">
        <v>530</v>
      </c>
      <c r="I186" s="37"/>
      <c r="J186" s="1" t="s">
        <v>5</v>
      </c>
      <c r="K186" s="1" t="s">
        <v>40</v>
      </c>
      <c r="L186" s="1" t="s">
        <v>39</v>
      </c>
      <c r="M186" s="33">
        <v>0.5</v>
      </c>
      <c r="N186" s="47">
        <v>530</v>
      </c>
      <c r="O186" s="1" t="s">
        <v>303</v>
      </c>
      <c r="P186" s="1" t="s">
        <v>6</v>
      </c>
      <c r="Q186" s="1" t="s">
        <v>7</v>
      </c>
      <c r="R186" s="33">
        <v>0.5</v>
      </c>
      <c r="S186" s="64">
        <v>530</v>
      </c>
      <c r="T186" s="78" t="s">
        <v>303</v>
      </c>
      <c r="U186" s="78" t="s">
        <v>6</v>
      </c>
      <c r="V186" s="78" t="s">
        <v>7</v>
      </c>
      <c r="W186" s="130">
        <v>0.5</v>
      </c>
      <c r="X186" s="145">
        <v>530</v>
      </c>
      <c r="Y186" s="37">
        <v>620</v>
      </c>
      <c r="Z186" s="37"/>
      <c r="AA186" s="169">
        <f>0.581*$Y$1</f>
        <v>660.86425999999994</v>
      </c>
      <c r="AB186" s="37"/>
      <c r="AC186" s="37">
        <v>859</v>
      </c>
      <c r="AF186" s="140">
        <f t="shared" si="20"/>
        <v>325</v>
      </c>
      <c r="AG186" s="8">
        <f t="shared" si="21"/>
        <v>650</v>
      </c>
      <c r="AH186" s="37">
        <f t="shared" si="22"/>
        <v>620</v>
      </c>
      <c r="AI186" s="8">
        <f t="shared" si="23"/>
        <v>30</v>
      </c>
      <c r="AJ186" s="140" t="e">
        <f t="shared" si="24"/>
        <v>#REF!</v>
      </c>
      <c r="AK186" s="24" t="e">
        <f>#REF!</f>
        <v>#REF!</v>
      </c>
      <c r="AL186" s="8" t="e">
        <f t="shared" si="25"/>
        <v>#REF!</v>
      </c>
    </row>
    <row r="187" spans="1:38" s="26" customFormat="1" ht="13.5" customHeight="1" x14ac:dyDescent="0.2">
      <c r="A187" s="26">
        <v>184</v>
      </c>
      <c r="B187" s="159" t="s">
        <v>401</v>
      </c>
      <c r="C187" s="159" t="s">
        <v>72</v>
      </c>
      <c r="D187" s="1" t="s">
        <v>7</v>
      </c>
      <c r="E187" s="1" t="s">
        <v>65</v>
      </c>
      <c r="F187" s="1" t="s">
        <v>5</v>
      </c>
      <c r="G187" s="28">
        <v>1</v>
      </c>
      <c r="H187" s="73">
        <v>1731</v>
      </c>
      <c r="I187" s="37"/>
      <c r="J187" s="1" t="s">
        <v>7</v>
      </c>
      <c r="K187" s="1" t="s">
        <v>65</v>
      </c>
      <c r="L187" s="1" t="s">
        <v>5</v>
      </c>
      <c r="M187" s="28">
        <v>1</v>
      </c>
      <c r="N187" s="73">
        <v>1731</v>
      </c>
      <c r="O187" s="1"/>
      <c r="P187" s="1"/>
      <c r="Q187" s="1"/>
      <c r="R187" s="28">
        <v>1</v>
      </c>
      <c r="S187" s="74">
        <v>1731</v>
      </c>
      <c r="T187" s="78" t="s">
        <v>25</v>
      </c>
      <c r="U187" s="78" t="s">
        <v>690</v>
      </c>
      <c r="V187" s="78" t="s">
        <v>5</v>
      </c>
      <c r="W187" s="129">
        <v>1</v>
      </c>
      <c r="X187" s="144">
        <v>1731</v>
      </c>
      <c r="Y187" s="37">
        <v>2695</v>
      </c>
      <c r="Z187" s="37"/>
      <c r="AA187" s="169">
        <f>3.385*$Y$1</f>
        <v>3850.3020999999999</v>
      </c>
      <c r="AB187" s="37"/>
      <c r="AC187" s="37">
        <v>4620</v>
      </c>
      <c r="AF187" s="140">
        <f t="shared" si="20"/>
        <v>1851</v>
      </c>
      <c r="AG187" s="8">
        <f t="shared" si="21"/>
        <v>1851</v>
      </c>
      <c r="AH187" s="37">
        <f t="shared" si="22"/>
        <v>2695</v>
      </c>
      <c r="AI187" s="175">
        <f t="shared" si="23"/>
        <v>-844</v>
      </c>
      <c r="AJ187" s="140" t="e">
        <f t="shared" si="24"/>
        <v>#REF!</v>
      </c>
      <c r="AK187" s="24" t="e">
        <f>#REF!</f>
        <v>#REF!</v>
      </c>
      <c r="AL187" s="8" t="e">
        <f t="shared" si="25"/>
        <v>#REF!</v>
      </c>
    </row>
    <row r="188" spans="1:38" s="26" customFormat="1" ht="13.5" customHeight="1" x14ac:dyDescent="0.2">
      <c r="A188" s="26">
        <v>185</v>
      </c>
      <c r="B188" s="159" t="s">
        <v>401</v>
      </c>
      <c r="C188" s="159" t="s">
        <v>73</v>
      </c>
      <c r="D188" s="1" t="s">
        <v>75</v>
      </c>
      <c r="E188" s="1" t="s">
        <v>42</v>
      </c>
      <c r="F188" s="1" t="s">
        <v>23</v>
      </c>
      <c r="G188" s="28">
        <v>1</v>
      </c>
      <c r="H188" s="76">
        <v>1382</v>
      </c>
      <c r="I188" s="37" t="s">
        <v>649</v>
      </c>
      <c r="J188" s="1" t="s">
        <v>75</v>
      </c>
      <c r="K188" s="1" t="s">
        <v>42</v>
      </c>
      <c r="L188" s="1" t="s">
        <v>23</v>
      </c>
      <c r="M188" s="28">
        <v>1</v>
      </c>
      <c r="N188" s="73">
        <v>1382</v>
      </c>
      <c r="O188" s="1"/>
      <c r="P188" s="1"/>
      <c r="Q188" s="1"/>
      <c r="R188" s="28">
        <v>1</v>
      </c>
      <c r="S188" s="74">
        <v>1382</v>
      </c>
      <c r="T188" s="78" t="s">
        <v>25</v>
      </c>
      <c r="U188" s="78" t="s">
        <v>44</v>
      </c>
      <c r="V188" s="78" t="s">
        <v>66</v>
      </c>
      <c r="W188" s="129">
        <v>1</v>
      </c>
      <c r="X188" s="144">
        <v>1382</v>
      </c>
      <c r="Y188" s="37">
        <v>1399</v>
      </c>
      <c r="Z188" s="37"/>
      <c r="AA188" s="169">
        <f>1.757*$Y$1</f>
        <v>1998.51722</v>
      </c>
      <c r="AB188" s="37"/>
      <c r="AC188" s="37">
        <v>2499</v>
      </c>
      <c r="AF188" s="140">
        <f t="shared" si="20"/>
        <v>1502</v>
      </c>
      <c r="AG188" s="8">
        <f t="shared" si="21"/>
        <v>1502</v>
      </c>
      <c r="AH188" s="37">
        <f t="shared" si="22"/>
        <v>1399</v>
      </c>
      <c r="AI188" s="8">
        <f t="shared" si="23"/>
        <v>103</v>
      </c>
      <c r="AJ188" s="140" t="e">
        <f t="shared" si="24"/>
        <v>#REF!</v>
      </c>
      <c r="AK188" s="24" t="e">
        <f>#REF!</f>
        <v>#REF!</v>
      </c>
      <c r="AL188" s="8" t="e">
        <f t="shared" si="25"/>
        <v>#REF!</v>
      </c>
    </row>
    <row r="189" spans="1:38" s="26" customFormat="1" ht="13.5" customHeight="1" x14ac:dyDescent="0.2">
      <c r="A189" s="26">
        <v>186</v>
      </c>
      <c r="B189" s="159" t="s">
        <v>401</v>
      </c>
      <c r="C189" s="164" t="s">
        <v>61</v>
      </c>
      <c r="D189" s="1" t="s">
        <v>38</v>
      </c>
      <c r="E189" s="1" t="s">
        <v>24</v>
      </c>
      <c r="F189" s="1" t="s">
        <v>25</v>
      </c>
      <c r="G189" s="28">
        <v>1</v>
      </c>
      <c r="H189" s="73">
        <v>899</v>
      </c>
      <c r="I189" s="37"/>
      <c r="J189" s="1" t="s">
        <v>38</v>
      </c>
      <c r="K189" s="1" t="s">
        <v>24</v>
      </c>
      <c r="L189" s="1" t="s">
        <v>25</v>
      </c>
      <c r="M189" s="28">
        <v>1</v>
      </c>
      <c r="N189" s="73">
        <v>899</v>
      </c>
      <c r="O189" s="1"/>
      <c r="P189" s="1"/>
      <c r="Q189" s="1"/>
      <c r="R189" s="28">
        <v>1</v>
      </c>
      <c r="S189" s="74">
        <v>899</v>
      </c>
      <c r="T189" s="75" t="s">
        <v>684</v>
      </c>
      <c r="U189" s="75" t="s">
        <v>6</v>
      </c>
      <c r="V189" s="78" t="s">
        <v>45</v>
      </c>
      <c r="W189" s="129">
        <v>1</v>
      </c>
      <c r="X189" s="144">
        <v>899</v>
      </c>
      <c r="Y189" s="37">
        <v>758</v>
      </c>
      <c r="Z189" s="37"/>
      <c r="AA189" s="169">
        <f>0.95*$Y$1</f>
        <v>1080.587</v>
      </c>
      <c r="AB189" s="37"/>
      <c r="AC189" s="37">
        <v>1406</v>
      </c>
      <c r="AF189" s="140">
        <f t="shared" si="20"/>
        <v>1019</v>
      </c>
      <c r="AG189" s="8">
        <f t="shared" si="21"/>
        <v>1019</v>
      </c>
      <c r="AH189" s="37">
        <f t="shared" si="22"/>
        <v>758</v>
      </c>
      <c r="AI189" s="8">
        <f t="shared" si="23"/>
        <v>261</v>
      </c>
      <c r="AJ189" s="140" t="e">
        <f t="shared" si="24"/>
        <v>#REF!</v>
      </c>
      <c r="AK189" s="24" t="e">
        <f>#REF!</f>
        <v>#REF!</v>
      </c>
      <c r="AL189" s="8" t="e">
        <f t="shared" si="25"/>
        <v>#REF!</v>
      </c>
    </row>
    <row r="190" spans="1:38" s="26" customFormat="1" ht="13.5" customHeight="1" x14ac:dyDescent="0.2">
      <c r="A190" s="26">
        <v>187</v>
      </c>
      <c r="B190" s="159" t="s">
        <v>401</v>
      </c>
      <c r="C190" s="179" t="s">
        <v>14</v>
      </c>
      <c r="D190" s="1" t="s">
        <v>38</v>
      </c>
      <c r="E190" s="1" t="s">
        <v>24</v>
      </c>
      <c r="F190" s="1" t="s">
        <v>25</v>
      </c>
      <c r="G190" s="28">
        <v>1</v>
      </c>
      <c r="H190" s="73">
        <v>911</v>
      </c>
      <c r="I190" s="37"/>
      <c r="J190" s="1" t="s">
        <v>38</v>
      </c>
      <c r="K190" s="1" t="s">
        <v>24</v>
      </c>
      <c r="L190" s="1" t="s">
        <v>25</v>
      </c>
      <c r="M190" s="28">
        <v>1</v>
      </c>
      <c r="N190" s="73">
        <v>911</v>
      </c>
      <c r="O190" s="1"/>
      <c r="P190" s="1"/>
      <c r="Q190" s="1"/>
      <c r="R190" s="28">
        <v>1</v>
      </c>
      <c r="S190" s="74">
        <v>911</v>
      </c>
      <c r="T190" s="78" t="s">
        <v>683</v>
      </c>
      <c r="U190" s="78" t="s">
        <v>24</v>
      </c>
      <c r="V190" s="78" t="s">
        <v>25</v>
      </c>
      <c r="W190" s="129">
        <v>1</v>
      </c>
      <c r="X190" s="144">
        <v>911</v>
      </c>
      <c r="Y190" s="37">
        <v>905</v>
      </c>
      <c r="Z190" s="37"/>
      <c r="AA190" s="169">
        <f>1.137*$Y$1</f>
        <v>1293.2920200000001</v>
      </c>
      <c r="AB190" s="37"/>
      <c r="AC190" s="37">
        <v>1682</v>
      </c>
      <c r="AF190" s="140">
        <f t="shared" si="20"/>
        <v>1031</v>
      </c>
      <c r="AG190" s="8">
        <f t="shared" si="21"/>
        <v>1031</v>
      </c>
      <c r="AH190" s="37">
        <f t="shared" si="22"/>
        <v>905</v>
      </c>
      <c r="AI190" s="8">
        <f t="shared" si="23"/>
        <v>126</v>
      </c>
      <c r="AJ190" s="140" t="e">
        <f t="shared" si="24"/>
        <v>#REF!</v>
      </c>
      <c r="AK190" s="24" t="e">
        <f>#REF!</f>
        <v>#REF!</v>
      </c>
      <c r="AL190" s="8" t="e">
        <f t="shared" si="25"/>
        <v>#REF!</v>
      </c>
    </row>
    <row r="191" spans="1:38" s="26" customFormat="1" ht="13.5" customHeight="1" x14ac:dyDescent="0.2">
      <c r="A191" s="26">
        <v>188</v>
      </c>
      <c r="B191" s="159" t="s">
        <v>401</v>
      </c>
      <c r="C191" s="159" t="s">
        <v>74</v>
      </c>
      <c r="D191" s="1" t="s">
        <v>75</v>
      </c>
      <c r="E191" s="1" t="s">
        <v>24</v>
      </c>
      <c r="F191" s="1" t="s">
        <v>70</v>
      </c>
      <c r="G191" s="28">
        <v>7</v>
      </c>
      <c r="H191" s="73">
        <v>1050</v>
      </c>
      <c r="I191" s="37"/>
      <c r="J191" s="1" t="s">
        <v>75</v>
      </c>
      <c r="K191" s="1" t="s">
        <v>24</v>
      </c>
      <c r="L191" s="1" t="s">
        <v>70</v>
      </c>
      <c r="M191" s="28">
        <v>7</v>
      </c>
      <c r="N191" s="73">
        <v>1050</v>
      </c>
      <c r="O191" s="1"/>
      <c r="P191" s="1"/>
      <c r="Q191" s="1"/>
      <c r="R191" s="28">
        <v>7</v>
      </c>
      <c r="S191" s="74">
        <v>1050</v>
      </c>
      <c r="T191" s="78" t="s">
        <v>25</v>
      </c>
      <c r="U191" s="78" t="s">
        <v>42</v>
      </c>
      <c r="V191" s="78" t="s">
        <v>70</v>
      </c>
      <c r="W191" s="129">
        <v>7</v>
      </c>
      <c r="X191" s="144">
        <v>1050</v>
      </c>
      <c r="Y191" s="37">
        <v>1157</v>
      </c>
      <c r="Z191" s="37"/>
      <c r="AA191" s="169">
        <f>1.453*$Y$1</f>
        <v>1652.7293800000002</v>
      </c>
      <c r="AB191" s="37"/>
      <c r="AC191" s="37">
        <v>2067</v>
      </c>
      <c r="AF191" s="140">
        <f t="shared" si="20"/>
        <v>8190</v>
      </c>
      <c r="AG191" s="8">
        <f t="shared" si="21"/>
        <v>1170</v>
      </c>
      <c r="AH191" s="37">
        <f t="shared" si="22"/>
        <v>1157</v>
      </c>
      <c r="AI191" s="8">
        <f t="shared" si="23"/>
        <v>13</v>
      </c>
      <c r="AJ191" s="140" t="e">
        <f t="shared" si="24"/>
        <v>#REF!</v>
      </c>
      <c r="AK191" s="24" t="e">
        <f>#REF!</f>
        <v>#REF!</v>
      </c>
      <c r="AL191" s="8" t="e">
        <f t="shared" si="25"/>
        <v>#REF!</v>
      </c>
    </row>
    <row r="192" spans="1:38" s="26" customFormat="1" ht="13.5" customHeight="1" x14ac:dyDescent="0.2">
      <c r="A192" s="26">
        <v>189</v>
      </c>
      <c r="B192" s="159" t="s">
        <v>401</v>
      </c>
      <c r="C192" s="159" t="s">
        <v>74</v>
      </c>
      <c r="D192" s="1" t="s">
        <v>75</v>
      </c>
      <c r="E192" s="1" t="s">
        <v>24</v>
      </c>
      <c r="F192" s="1" t="s">
        <v>70</v>
      </c>
      <c r="G192" s="28">
        <v>5</v>
      </c>
      <c r="H192" s="73">
        <v>1090</v>
      </c>
      <c r="I192" s="37"/>
      <c r="J192" s="1" t="s">
        <v>75</v>
      </c>
      <c r="K192" s="1" t="s">
        <v>24</v>
      </c>
      <c r="L192" s="1" t="s">
        <v>70</v>
      </c>
      <c r="M192" s="28">
        <v>5</v>
      </c>
      <c r="N192" s="73">
        <v>1090</v>
      </c>
      <c r="O192" s="1"/>
      <c r="P192" s="1"/>
      <c r="Q192" s="1"/>
      <c r="R192" s="28">
        <v>5</v>
      </c>
      <c r="S192" s="74">
        <v>1090</v>
      </c>
      <c r="T192" s="78" t="s">
        <v>25</v>
      </c>
      <c r="U192" s="78" t="s">
        <v>42</v>
      </c>
      <c r="V192" s="78" t="s">
        <v>70</v>
      </c>
      <c r="W192" s="129">
        <v>5</v>
      </c>
      <c r="X192" s="144">
        <v>1090</v>
      </c>
      <c r="Y192" s="37">
        <v>1157</v>
      </c>
      <c r="Z192" s="37"/>
      <c r="AA192" s="169">
        <f>1.453*$Y$1</f>
        <v>1652.7293800000002</v>
      </c>
      <c r="AB192" s="37"/>
      <c r="AC192" s="37">
        <v>2067</v>
      </c>
      <c r="AF192" s="140">
        <f t="shared" si="20"/>
        <v>6050</v>
      </c>
      <c r="AG192" s="8">
        <f t="shared" si="21"/>
        <v>1210</v>
      </c>
      <c r="AH192" s="37">
        <f t="shared" si="22"/>
        <v>1157</v>
      </c>
      <c r="AI192" s="8">
        <f t="shared" si="23"/>
        <v>53</v>
      </c>
      <c r="AJ192" s="140" t="e">
        <f t="shared" si="24"/>
        <v>#REF!</v>
      </c>
      <c r="AK192" s="24" t="e">
        <f>#REF!</f>
        <v>#REF!</v>
      </c>
      <c r="AL192" s="8" t="e">
        <f t="shared" si="25"/>
        <v>#REF!</v>
      </c>
    </row>
    <row r="193" spans="1:38" s="26" customFormat="1" ht="13.5" customHeight="1" x14ac:dyDescent="0.2">
      <c r="A193" s="26">
        <v>190</v>
      </c>
      <c r="B193" s="159" t="s">
        <v>401</v>
      </c>
      <c r="C193" s="159" t="s">
        <v>74</v>
      </c>
      <c r="D193" s="1" t="s">
        <v>75</v>
      </c>
      <c r="E193" s="1" t="s">
        <v>24</v>
      </c>
      <c r="F193" s="1" t="s">
        <v>70</v>
      </c>
      <c r="G193" s="28">
        <v>3</v>
      </c>
      <c r="H193" s="73">
        <v>1190</v>
      </c>
      <c r="I193" s="37"/>
      <c r="J193" s="1" t="s">
        <v>75</v>
      </c>
      <c r="K193" s="1" t="s">
        <v>24</v>
      </c>
      <c r="L193" s="1" t="s">
        <v>70</v>
      </c>
      <c r="M193" s="28">
        <v>3</v>
      </c>
      <c r="N193" s="73">
        <v>1190</v>
      </c>
      <c r="O193" s="1"/>
      <c r="P193" s="1"/>
      <c r="Q193" s="1"/>
      <c r="R193" s="28">
        <v>3</v>
      </c>
      <c r="S193" s="74">
        <v>1190</v>
      </c>
      <c r="T193" s="78" t="s">
        <v>25</v>
      </c>
      <c r="U193" s="78" t="s">
        <v>42</v>
      </c>
      <c r="V193" s="78" t="s">
        <v>70</v>
      </c>
      <c r="W193" s="129">
        <v>3</v>
      </c>
      <c r="X193" s="144">
        <v>1190</v>
      </c>
      <c r="Y193" s="37">
        <v>1157</v>
      </c>
      <c r="Z193" s="37"/>
      <c r="AA193" s="169">
        <f>1.453*$Y$1</f>
        <v>1652.7293800000002</v>
      </c>
      <c r="AB193" s="37"/>
      <c r="AC193" s="37">
        <v>2067</v>
      </c>
      <c r="AF193" s="140">
        <f t="shared" si="20"/>
        <v>3930</v>
      </c>
      <c r="AG193" s="8">
        <f t="shared" si="21"/>
        <v>1310</v>
      </c>
      <c r="AH193" s="37">
        <f t="shared" si="22"/>
        <v>1157</v>
      </c>
      <c r="AI193" s="8">
        <f t="shared" si="23"/>
        <v>153</v>
      </c>
      <c r="AJ193" s="140" t="e">
        <f t="shared" si="24"/>
        <v>#REF!</v>
      </c>
      <c r="AK193" s="24" t="e">
        <f>#REF!</f>
        <v>#REF!</v>
      </c>
      <c r="AL193" s="8" t="e">
        <f t="shared" si="25"/>
        <v>#REF!</v>
      </c>
    </row>
    <row r="194" spans="1:38" s="26" customFormat="1" ht="13.5" customHeight="1" x14ac:dyDescent="0.2">
      <c r="A194" s="26">
        <v>191</v>
      </c>
      <c r="B194" s="159" t="s">
        <v>401</v>
      </c>
      <c r="C194" s="1" t="s">
        <v>58</v>
      </c>
      <c r="D194" s="1" t="s">
        <v>20</v>
      </c>
      <c r="E194" s="1" t="s">
        <v>9</v>
      </c>
      <c r="F194" s="1" t="s">
        <v>28</v>
      </c>
      <c r="G194" s="28">
        <v>0.5</v>
      </c>
      <c r="H194" s="73">
        <v>1090</v>
      </c>
      <c r="I194" s="37"/>
      <c r="J194" s="1" t="s">
        <v>20</v>
      </c>
      <c r="K194" s="1" t="s">
        <v>9</v>
      </c>
      <c r="L194" s="1" t="s">
        <v>28</v>
      </c>
      <c r="M194" s="28">
        <v>0.5</v>
      </c>
      <c r="N194" s="73">
        <v>1090</v>
      </c>
      <c r="O194" s="1"/>
      <c r="P194" s="1"/>
      <c r="Q194" s="1"/>
      <c r="R194" s="28">
        <v>0.5</v>
      </c>
      <c r="S194" s="74">
        <v>1090</v>
      </c>
      <c r="T194" s="78" t="s">
        <v>685</v>
      </c>
      <c r="U194" s="78" t="s">
        <v>47</v>
      </c>
      <c r="V194" s="78" t="s">
        <v>28</v>
      </c>
      <c r="W194" s="129">
        <v>0.5</v>
      </c>
      <c r="X194" s="144">
        <v>1090</v>
      </c>
      <c r="Y194" s="37">
        <v>967</v>
      </c>
      <c r="Z194" s="37"/>
      <c r="AA194" s="169">
        <f>1.22*$Y$1</f>
        <v>1387.7012</v>
      </c>
      <c r="AB194" s="37"/>
      <c r="AC194" s="37">
        <v>1796</v>
      </c>
      <c r="AF194" s="140">
        <f t="shared" si="20"/>
        <v>605</v>
      </c>
      <c r="AG194" s="8">
        <f t="shared" si="21"/>
        <v>1210</v>
      </c>
      <c r="AH194" s="37">
        <f t="shared" si="22"/>
        <v>967</v>
      </c>
      <c r="AI194" s="8">
        <f t="shared" si="23"/>
        <v>243</v>
      </c>
      <c r="AJ194" s="140" t="e">
        <f t="shared" si="24"/>
        <v>#REF!</v>
      </c>
      <c r="AK194" s="24" t="e">
        <f>#REF!</f>
        <v>#REF!</v>
      </c>
      <c r="AL194" s="8" t="e">
        <f t="shared" si="25"/>
        <v>#REF!</v>
      </c>
    </row>
    <row r="195" spans="1:38" s="26" customFormat="1" ht="13.5" customHeight="1" x14ac:dyDescent="0.2">
      <c r="A195" s="26">
        <v>192</v>
      </c>
      <c r="B195" s="18" t="s">
        <v>402</v>
      </c>
      <c r="C195" s="18" t="s">
        <v>13</v>
      </c>
      <c r="D195" s="1" t="s">
        <v>179</v>
      </c>
      <c r="E195" s="1" t="s">
        <v>22</v>
      </c>
      <c r="F195" s="1" t="s">
        <v>5</v>
      </c>
      <c r="G195" s="27">
        <v>1</v>
      </c>
      <c r="H195" s="73">
        <v>1731</v>
      </c>
      <c r="I195" s="37" t="s">
        <v>647</v>
      </c>
      <c r="J195" s="1" t="s">
        <v>179</v>
      </c>
      <c r="K195" s="1" t="s">
        <v>22</v>
      </c>
      <c r="L195" s="1" t="s">
        <v>5</v>
      </c>
      <c r="M195" s="33">
        <v>1</v>
      </c>
      <c r="N195" s="73">
        <v>1731</v>
      </c>
      <c r="O195" s="1"/>
      <c r="P195" s="1"/>
      <c r="Q195" s="1"/>
      <c r="R195" s="33">
        <v>1</v>
      </c>
      <c r="S195" s="74">
        <v>1731</v>
      </c>
      <c r="T195" s="78" t="s">
        <v>46</v>
      </c>
      <c r="U195" s="78" t="s">
        <v>694</v>
      </c>
      <c r="V195" s="78" t="s">
        <v>88</v>
      </c>
      <c r="W195" s="130">
        <v>1</v>
      </c>
      <c r="X195" s="144">
        <v>1731</v>
      </c>
      <c r="Y195" s="37">
        <v>2174</v>
      </c>
      <c r="Z195" s="37"/>
      <c r="AA195" s="169">
        <f>2.73*$Y$1</f>
        <v>3105.2658000000001</v>
      </c>
      <c r="AB195" s="37"/>
      <c r="AC195" s="37">
        <v>3726</v>
      </c>
      <c r="AF195" s="140">
        <f t="shared" si="20"/>
        <v>1851</v>
      </c>
      <c r="AG195" s="8">
        <f t="shared" si="21"/>
        <v>1851</v>
      </c>
      <c r="AH195" s="37">
        <f t="shared" si="22"/>
        <v>2174</v>
      </c>
      <c r="AI195" s="175">
        <f t="shared" si="23"/>
        <v>-323</v>
      </c>
      <c r="AJ195" s="140" t="e">
        <f t="shared" si="24"/>
        <v>#REF!</v>
      </c>
      <c r="AK195" s="24" t="e">
        <f>#REF!</f>
        <v>#REF!</v>
      </c>
      <c r="AL195" s="8" t="e">
        <f t="shared" si="25"/>
        <v>#REF!</v>
      </c>
    </row>
    <row r="196" spans="1:38" s="26" customFormat="1" ht="13.5" customHeight="1" x14ac:dyDescent="0.2">
      <c r="A196" s="26">
        <v>193</v>
      </c>
      <c r="B196" s="18" t="s">
        <v>402</v>
      </c>
      <c r="C196" s="18" t="s">
        <v>56</v>
      </c>
      <c r="D196" s="1" t="s">
        <v>179</v>
      </c>
      <c r="E196" s="1" t="s">
        <v>180</v>
      </c>
      <c r="F196" s="1" t="s">
        <v>88</v>
      </c>
      <c r="G196" s="27">
        <v>1</v>
      </c>
      <c r="H196" s="53">
        <v>1471</v>
      </c>
      <c r="I196" s="37" t="s">
        <v>647</v>
      </c>
      <c r="J196" s="1" t="s">
        <v>179</v>
      </c>
      <c r="K196" s="1" t="s">
        <v>180</v>
      </c>
      <c r="L196" s="1" t="s">
        <v>88</v>
      </c>
      <c r="M196" s="33">
        <v>1</v>
      </c>
      <c r="N196" s="47">
        <v>1471</v>
      </c>
      <c r="O196" s="1"/>
      <c r="P196" s="1"/>
      <c r="Q196" s="1"/>
      <c r="R196" s="33">
        <v>1</v>
      </c>
      <c r="S196" s="64">
        <v>1471</v>
      </c>
      <c r="T196" s="78" t="s">
        <v>46</v>
      </c>
      <c r="U196" s="78" t="s">
        <v>22</v>
      </c>
      <c r="V196" s="78" t="s">
        <v>23</v>
      </c>
      <c r="W196" s="130">
        <v>1</v>
      </c>
      <c r="X196" s="145">
        <v>1471</v>
      </c>
      <c r="Y196" s="37">
        <v>1746</v>
      </c>
      <c r="Z196" s="37"/>
      <c r="AA196" s="169">
        <f>2.194*$Y$1</f>
        <v>2495.5872399999998</v>
      </c>
      <c r="AB196" s="37"/>
      <c r="AC196" s="37">
        <v>3120</v>
      </c>
      <c r="AF196" s="140">
        <f t="shared" si="20"/>
        <v>1591</v>
      </c>
      <c r="AG196" s="8">
        <f t="shared" si="21"/>
        <v>1591</v>
      </c>
      <c r="AH196" s="37">
        <f t="shared" si="22"/>
        <v>1746</v>
      </c>
      <c r="AI196" s="175">
        <f t="shared" si="23"/>
        <v>-155</v>
      </c>
      <c r="AJ196" s="140" t="e">
        <f t="shared" si="24"/>
        <v>#REF!</v>
      </c>
      <c r="AK196" s="24" t="e">
        <f>#REF!</f>
        <v>#REF!</v>
      </c>
      <c r="AL196" s="8" t="e">
        <f t="shared" si="25"/>
        <v>#REF!</v>
      </c>
    </row>
    <row r="197" spans="1:38" s="26" customFormat="1" ht="13.5" customHeight="1" x14ac:dyDescent="0.2">
      <c r="A197" s="26">
        <v>194</v>
      </c>
      <c r="B197" s="18" t="s">
        <v>402</v>
      </c>
      <c r="C197" s="18" t="s">
        <v>174</v>
      </c>
      <c r="D197" s="1" t="s">
        <v>179</v>
      </c>
      <c r="E197" s="1" t="s">
        <v>180</v>
      </c>
      <c r="F197" s="1" t="s">
        <v>88</v>
      </c>
      <c r="G197" s="27">
        <v>1</v>
      </c>
      <c r="H197" s="53">
        <v>1574</v>
      </c>
      <c r="I197" s="37" t="s">
        <v>647</v>
      </c>
      <c r="J197" s="1" t="s">
        <v>179</v>
      </c>
      <c r="K197" s="1" t="s">
        <v>180</v>
      </c>
      <c r="L197" s="1" t="s">
        <v>88</v>
      </c>
      <c r="M197" s="33">
        <v>1</v>
      </c>
      <c r="N197" s="47">
        <v>1574</v>
      </c>
      <c r="O197" s="1"/>
      <c r="P197" s="1"/>
      <c r="Q197" s="1"/>
      <c r="R197" s="33">
        <v>1</v>
      </c>
      <c r="S197" s="64">
        <v>1574</v>
      </c>
      <c r="T197" s="78" t="s">
        <v>46</v>
      </c>
      <c r="U197" s="78" t="s">
        <v>22</v>
      </c>
      <c r="V197" s="78" t="s">
        <v>23</v>
      </c>
      <c r="W197" s="130">
        <v>1</v>
      </c>
      <c r="X197" s="145">
        <v>1574</v>
      </c>
      <c r="Y197" s="37">
        <v>1746</v>
      </c>
      <c r="Z197" s="37"/>
      <c r="AA197" s="169">
        <f>2.194*$Y$1</f>
        <v>2495.5872399999998</v>
      </c>
      <c r="AB197" s="37"/>
      <c r="AC197" s="37">
        <v>3120</v>
      </c>
      <c r="AF197" s="140">
        <f t="shared" si="20"/>
        <v>1694</v>
      </c>
      <c r="AG197" s="8">
        <f t="shared" si="21"/>
        <v>1694</v>
      </c>
      <c r="AH197" s="37">
        <f t="shared" si="22"/>
        <v>1746</v>
      </c>
      <c r="AI197" s="175">
        <f t="shared" si="23"/>
        <v>-52</v>
      </c>
      <c r="AJ197" s="140" t="e">
        <f t="shared" si="24"/>
        <v>#REF!</v>
      </c>
      <c r="AK197" s="24" t="e">
        <f>#REF!</f>
        <v>#REF!</v>
      </c>
      <c r="AL197" s="8" t="e">
        <f t="shared" si="25"/>
        <v>#REF!</v>
      </c>
    </row>
    <row r="198" spans="1:38" s="26" customFormat="1" ht="13.5" customHeight="1" x14ac:dyDescent="0.2">
      <c r="A198" s="26">
        <v>195</v>
      </c>
      <c r="B198" s="18" t="s">
        <v>402</v>
      </c>
      <c r="C198" s="18" t="s">
        <v>175</v>
      </c>
      <c r="D198" s="1" t="s">
        <v>179</v>
      </c>
      <c r="E198" s="1" t="s">
        <v>180</v>
      </c>
      <c r="F198" s="1" t="s">
        <v>88</v>
      </c>
      <c r="G198" s="27">
        <v>2</v>
      </c>
      <c r="H198" s="53">
        <v>1574</v>
      </c>
      <c r="I198" s="37" t="s">
        <v>647</v>
      </c>
      <c r="J198" s="1" t="s">
        <v>179</v>
      </c>
      <c r="K198" s="1" t="s">
        <v>180</v>
      </c>
      <c r="L198" s="1" t="s">
        <v>88</v>
      </c>
      <c r="M198" s="33">
        <v>2</v>
      </c>
      <c r="N198" s="47">
        <v>1574</v>
      </c>
      <c r="O198" s="1"/>
      <c r="P198" s="1"/>
      <c r="Q198" s="1"/>
      <c r="R198" s="33">
        <v>2</v>
      </c>
      <c r="S198" s="64">
        <v>1574</v>
      </c>
      <c r="T198" s="78" t="s">
        <v>46</v>
      </c>
      <c r="U198" s="78" t="s">
        <v>22</v>
      </c>
      <c r="V198" s="78" t="s">
        <v>23</v>
      </c>
      <c r="W198" s="130">
        <v>2</v>
      </c>
      <c r="X198" s="145">
        <v>1574</v>
      </c>
      <c r="Y198" s="37">
        <v>1746</v>
      </c>
      <c r="Z198" s="37"/>
      <c r="AA198" s="169">
        <f>2.194*$Y$1</f>
        <v>2495.5872399999998</v>
      </c>
      <c r="AB198" s="37"/>
      <c r="AC198" s="37">
        <v>3120</v>
      </c>
      <c r="AF198" s="140">
        <f t="shared" si="20"/>
        <v>3388</v>
      </c>
      <c r="AG198" s="8">
        <f t="shared" si="21"/>
        <v>1694</v>
      </c>
      <c r="AH198" s="37">
        <f t="shared" si="22"/>
        <v>1746</v>
      </c>
      <c r="AI198" s="175">
        <f t="shared" si="23"/>
        <v>-52</v>
      </c>
      <c r="AJ198" s="140" t="e">
        <f t="shared" si="24"/>
        <v>#REF!</v>
      </c>
      <c r="AK198" s="24" t="e">
        <f>#REF!</f>
        <v>#REF!</v>
      </c>
      <c r="AL198" s="8" t="e">
        <f t="shared" si="25"/>
        <v>#REF!</v>
      </c>
    </row>
    <row r="199" spans="1:38" s="26" customFormat="1" ht="13.5" customHeight="1" x14ac:dyDescent="0.2">
      <c r="A199" s="26">
        <v>196</v>
      </c>
      <c r="B199" s="18" t="s">
        <v>402</v>
      </c>
      <c r="C199" s="18" t="s">
        <v>176</v>
      </c>
      <c r="D199" s="1" t="s">
        <v>179</v>
      </c>
      <c r="E199" s="1" t="s">
        <v>24</v>
      </c>
      <c r="F199" s="1" t="s">
        <v>70</v>
      </c>
      <c r="G199" s="27">
        <v>2</v>
      </c>
      <c r="H199" s="53">
        <v>1099</v>
      </c>
      <c r="I199" s="37" t="s">
        <v>647</v>
      </c>
      <c r="J199" s="1" t="s">
        <v>179</v>
      </c>
      <c r="K199" s="1" t="s">
        <v>24</v>
      </c>
      <c r="L199" s="1" t="s">
        <v>70</v>
      </c>
      <c r="M199" s="33">
        <v>2</v>
      </c>
      <c r="N199" s="47">
        <v>1099</v>
      </c>
      <c r="O199" s="1"/>
      <c r="P199" s="1"/>
      <c r="Q199" s="1"/>
      <c r="R199" s="33">
        <v>2</v>
      </c>
      <c r="S199" s="64">
        <v>1099</v>
      </c>
      <c r="T199" s="78" t="s">
        <v>46</v>
      </c>
      <c r="U199" s="78" t="s">
        <v>24</v>
      </c>
      <c r="V199" s="78" t="s">
        <v>28</v>
      </c>
      <c r="W199" s="130">
        <v>2</v>
      </c>
      <c r="X199" s="145">
        <v>1099</v>
      </c>
      <c r="Y199" s="37">
        <v>967</v>
      </c>
      <c r="Z199" s="37"/>
      <c r="AA199" s="169">
        <f>1.22*$Y$1</f>
        <v>1387.7012</v>
      </c>
      <c r="AB199" s="37"/>
      <c r="AC199" s="37">
        <v>1796</v>
      </c>
      <c r="AF199" s="140">
        <f t="shared" si="20"/>
        <v>2438</v>
      </c>
      <c r="AG199" s="8">
        <f t="shared" si="21"/>
        <v>1219</v>
      </c>
      <c r="AH199" s="37">
        <f t="shared" si="22"/>
        <v>967</v>
      </c>
      <c r="AI199" s="8">
        <f t="shared" si="23"/>
        <v>252</v>
      </c>
      <c r="AJ199" s="140" t="e">
        <f t="shared" si="24"/>
        <v>#REF!</v>
      </c>
      <c r="AK199" s="24" t="e">
        <f>#REF!</f>
        <v>#REF!</v>
      </c>
      <c r="AL199" s="8" t="e">
        <f t="shared" si="25"/>
        <v>#REF!</v>
      </c>
    </row>
    <row r="200" spans="1:38" s="26" customFormat="1" ht="13.5" customHeight="1" x14ac:dyDescent="0.2">
      <c r="A200" s="26">
        <v>197</v>
      </c>
      <c r="B200" s="18" t="s">
        <v>402</v>
      </c>
      <c r="C200" s="18" t="s">
        <v>80</v>
      </c>
      <c r="D200" s="1"/>
      <c r="E200" s="1"/>
      <c r="F200" s="1"/>
      <c r="G200" s="27"/>
      <c r="H200" s="53"/>
      <c r="I200" s="37"/>
      <c r="J200" s="1"/>
      <c r="K200" s="1"/>
      <c r="L200" s="1"/>
      <c r="M200" s="33"/>
      <c r="N200" s="47"/>
      <c r="O200" s="83" t="s">
        <v>46</v>
      </c>
      <c r="P200" s="83" t="s">
        <v>44</v>
      </c>
      <c r="Q200" s="83" t="s">
        <v>66</v>
      </c>
      <c r="R200" s="86">
        <v>1</v>
      </c>
      <c r="S200" s="97">
        <v>1574</v>
      </c>
      <c r="T200" s="78" t="s">
        <v>46</v>
      </c>
      <c r="U200" s="78" t="s">
        <v>44</v>
      </c>
      <c r="V200" s="78" t="s">
        <v>66</v>
      </c>
      <c r="W200" s="130">
        <v>1</v>
      </c>
      <c r="X200" s="145">
        <v>1574</v>
      </c>
      <c r="Y200" s="37">
        <v>1399</v>
      </c>
      <c r="Z200" s="37"/>
      <c r="AA200" s="169">
        <f>1.757*$Y$1</f>
        <v>1998.51722</v>
      </c>
      <c r="AB200" s="37"/>
      <c r="AC200" s="37">
        <v>2499</v>
      </c>
      <c r="AF200" s="140">
        <f t="shared" si="20"/>
        <v>1694</v>
      </c>
      <c r="AG200" s="8">
        <f t="shared" si="21"/>
        <v>1694</v>
      </c>
      <c r="AH200" s="37">
        <f t="shared" si="22"/>
        <v>1399</v>
      </c>
      <c r="AI200" s="8">
        <f t="shared" si="23"/>
        <v>295</v>
      </c>
      <c r="AJ200" s="140" t="e">
        <f t="shared" si="24"/>
        <v>#REF!</v>
      </c>
      <c r="AK200" s="24" t="e">
        <f>#REF!</f>
        <v>#REF!</v>
      </c>
      <c r="AL200" s="8" t="e">
        <f t="shared" si="25"/>
        <v>#REF!</v>
      </c>
    </row>
    <row r="201" spans="1:38" s="26" customFormat="1" ht="13.5" customHeight="1" x14ac:dyDescent="0.2">
      <c r="A201" s="26">
        <v>198</v>
      </c>
      <c r="B201" s="18" t="s">
        <v>402</v>
      </c>
      <c r="C201" s="18" t="s">
        <v>84</v>
      </c>
      <c r="D201" s="1" t="s">
        <v>38</v>
      </c>
      <c r="E201" s="1" t="s">
        <v>42</v>
      </c>
      <c r="F201" s="1" t="s">
        <v>28</v>
      </c>
      <c r="G201" s="27">
        <v>1</v>
      </c>
      <c r="H201" s="53">
        <v>1045</v>
      </c>
      <c r="I201" s="37" t="s">
        <v>647</v>
      </c>
      <c r="J201" s="1" t="s">
        <v>38</v>
      </c>
      <c r="K201" s="1" t="s">
        <v>42</v>
      </c>
      <c r="L201" s="1" t="s">
        <v>28</v>
      </c>
      <c r="M201" s="33">
        <v>1</v>
      </c>
      <c r="N201" s="47">
        <v>1045</v>
      </c>
      <c r="O201" s="83" t="s">
        <v>660</v>
      </c>
      <c r="P201" s="83" t="s">
        <v>24</v>
      </c>
      <c r="Q201" s="83" t="s">
        <v>25</v>
      </c>
      <c r="R201" s="86">
        <v>1</v>
      </c>
      <c r="S201" s="97">
        <v>1045</v>
      </c>
      <c r="T201" s="78" t="s">
        <v>660</v>
      </c>
      <c r="U201" s="78" t="s">
        <v>24</v>
      </c>
      <c r="V201" s="78" t="s">
        <v>25</v>
      </c>
      <c r="W201" s="130">
        <v>1</v>
      </c>
      <c r="X201" s="145">
        <v>1045</v>
      </c>
      <c r="Y201" s="37">
        <v>905</v>
      </c>
      <c r="Z201" s="37"/>
      <c r="AA201" s="169">
        <f>1.137*$Y$1</f>
        <v>1293.2920200000001</v>
      </c>
      <c r="AB201" s="37"/>
      <c r="AC201" s="37">
        <v>1682</v>
      </c>
      <c r="AF201" s="140">
        <f t="shared" si="20"/>
        <v>1165</v>
      </c>
      <c r="AG201" s="8">
        <f t="shared" si="21"/>
        <v>1165</v>
      </c>
      <c r="AH201" s="37">
        <f t="shared" si="22"/>
        <v>905</v>
      </c>
      <c r="AI201" s="8">
        <f t="shared" si="23"/>
        <v>260</v>
      </c>
      <c r="AJ201" s="140" t="e">
        <f t="shared" si="24"/>
        <v>#REF!</v>
      </c>
      <c r="AK201" s="24" t="e">
        <f>#REF!</f>
        <v>#REF!</v>
      </c>
      <c r="AL201" s="8" t="e">
        <f t="shared" si="25"/>
        <v>#REF!</v>
      </c>
    </row>
    <row r="202" spans="1:38" s="26" customFormat="1" ht="13.5" customHeight="1" x14ac:dyDescent="0.2">
      <c r="A202" s="26">
        <v>199</v>
      </c>
      <c r="B202" s="18" t="s">
        <v>402</v>
      </c>
      <c r="C202" s="18" t="s">
        <v>659</v>
      </c>
      <c r="D202" s="1"/>
      <c r="E202" s="1"/>
      <c r="F202" s="1"/>
      <c r="G202" s="27"/>
      <c r="H202" s="53"/>
      <c r="I202" s="37"/>
      <c r="J202" s="1"/>
      <c r="K202" s="1"/>
      <c r="L202" s="1"/>
      <c r="M202" s="33"/>
      <c r="N202" s="47"/>
      <c r="O202" s="83" t="s">
        <v>660</v>
      </c>
      <c r="P202" s="83" t="s">
        <v>6</v>
      </c>
      <c r="Q202" s="83" t="s">
        <v>45</v>
      </c>
      <c r="R202" s="86">
        <v>1</v>
      </c>
      <c r="S202" s="97">
        <v>911</v>
      </c>
      <c r="T202" s="78" t="s">
        <v>660</v>
      </c>
      <c r="U202" s="75" t="s">
        <v>24</v>
      </c>
      <c r="V202" s="75" t="s">
        <v>25</v>
      </c>
      <c r="W202" s="130">
        <v>1</v>
      </c>
      <c r="X202" s="145">
        <v>911</v>
      </c>
      <c r="Y202" s="37">
        <v>905</v>
      </c>
      <c r="Z202" s="37"/>
      <c r="AA202" s="169">
        <f>1.137*$Y$1</f>
        <v>1293.2920200000001</v>
      </c>
      <c r="AB202" s="37"/>
      <c r="AC202" s="37">
        <v>1682</v>
      </c>
      <c r="AF202" s="140">
        <f t="shared" si="20"/>
        <v>1031</v>
      </c>
      <c r="AG202" s="8">
        <f t="shared" si="21"/>
        <v>1031</v>
      </c>
      <c r="AH202" s="37">
        <f t="shared" si="22"/>
        <v>905</v>
      </c>
      <c r="AI202" s="8">
        <f t="shared" si="23"/>
        <v>126</v>
      </c>
      <c r="AJ202" s="140" t="e">
        <f t="shared" si="24"/>
        <v>#REF!</v>
      </c>
      <c r="AK202" s="24" t="e">
        <f>#REF!</f>
        <v>#REF!</v>
      </c>
      <c r="AL202" s="8" t="e">
        <f t="shared" si="25"/>
        <v>#REF!</v>
      </c>
    </row>
    <row r="203" spans="1:38" s="26" customFormat="1" ht="13.5" customHeight="1" x14ac:dyDescent="0.2">
      <c r="A203" s="26">
        <v>200</v>
      </c>
      <c r="B203" s="18" t="s">
        <v>402</v>
      </c>
      <c r="C203" s="18" t="s">
        <v>658</v>
      </c>
      <c r="D203" s="1"/>
      <c r="E203" s="1"/>
      <c r="F203" s="1"/>
      <c r="G203" s="27"/>
      <c r="H203" s="53"/>
      <c r="I203" s="37"/>
      <c r="J203" s="1"/>
      <c r="K203" s="1"/>
      <c r="L203" s="1"/>
      <c r="M203" s="33"/>
      <c r="N203" s="47"/>
      <c r="O203" s="83" t="s">
        <v>46</v>
      </c>
      <c r="P203" s="83" t="s">
        <v>42</v>
      </c>
      <c r="Q203" s="83" t="s">
        <v>70</v>
      </c>
      <c r="R203" s="86">
        <v>1</v>
      </c>
      <c r="S203" s="97">
        <v>1250</v>
      </c>
      <c r="T203" s="78" t="s">
        <v>46</v>
      </c>
      <c r="U203" s="78" t="s">
        <v>42</v>
      </c>
      <c r="V203" s="78" t="s">
        <v>70</v>
      </c>
      <c r="W203" s="130">
        <v>1</v>
      </c>
      <c r="X203" s="145">
        <v>1250</v>
      </c>
      <c r="Y203" s="37">
        <v>1157</v>
      </c>
      <c r="Z203" s="37"/>
      <c r="AA203" s="169">
        <f>1.453*$Y$1</f>
        <v>1652.7293800000002</v>
      </c>
      <c r="AB203" s="37"/>
      <c r="AC203" s="37">
        <v>2067</v>
      </c>
      <c r="AF203" s="140">
        <f t="shared" si="20"/>
        <v>1370</v>
      </c>
      <c r="AG203" s="8">
        <f t="shared" si="21"/>
        <v>1370</v>
      </c>
      <c r="AH203" s="37">
        <f t="shared" si="22"/>
        <v>1157</v>
      </c>
      <c r="AI203" s="8">
        <f t="shared" si="23"/>
        <v>213</v>
      </c>
      <c r="AJ203" s="140" t="e">
        <f t="shared" si="24"/>
        <v>#REF!</v>
      </c>
      <c r="AK203" s="24" t="e">
        <f>#REF!</f>
        <v>#REF!</v>
      </c>
      <c r="AL203" s="8" t="e">
        <f t="shared" si="25"/>
        <v>#REF!</v>
      </c>
    </row>
    <row r="204" spans="1:38" s="26" customFormat="1" ht="13.5" customHeight="1" x14ac:dyDescent="0.2">
      <c r="A204" s="26">
        <v>201</v>
      </c>
      <c r="B204" s="162" t="s">
        <v>400</v>
      </c>
      <c r="C204" s="162" t="s">
        <v>13</v>
      </c>
      <c r="D204" s="1" t="s">
        <v>129</v>
      </c>
      <c r="E204" s="1" t="s">
        <v>42</v>
      </c>
      <c r="F204" s="1" t="s">
        <v>66</v>
      </c>
      <c r="G204" s="98">
        <v>1</v>
      </c>
      <c r="H204" s="73">
        <v>1287</v>
      </c>
      <c r="I204" s="37" t="s">
        <v>647</v>
      </c>
      <c r="J204" s="1" t="s">
        <v>129</v>
      </c>
      <c r="K204" s="1" t="s">
        <v>42</v>
      </c>
      <c r="L204" s="1" t="s">
        <v>66</v>
      </c>
      <c r="M204" s="99">
        <v>1</v>
      </c>
      <c r="N204" s="73">
        <v>1287</v>
      </c>
      <c r="O204" s="1"/>
      <c r="P204" s="1"/>
      <c r="Q204" s="1"/>
      <c r="R204" s="99">
        <v>1</v>
      </c>
      <c r="S204" s="74">
        <v>1287</v>
      </c>
      <c r="T204" s="78" t="s">
        <v>88</v>
      </c>
      <c r="U204" s="78" t="s">
        <v>44</v>
      </c>
      <c r="V204" s="78" t="s">
        <v>23</v>
      </c>
      <c r="W204" s="135">
        <v>1</v>
      </c>
      <c r="X204" s="144">
        <v>1287</v>
      </c>
      <c r="Y204" s="37">
        <v>1746</v>
      </c>
      <c r="Z204" s="37"/>
      <c r="AA204" s="169">
        <f>2.194*$Y$1</f>
        <v>2495.5872399999998</v>
      </c>
      <c r="AB204" s="37"/>
      <c r="AC204" s="37">
        <v>3120</v>
      </c>
      <c r="AF204" s="140">
        <f t="shared" si="20"/>
        <v>1407</v>
      </c>
      <c r="AG204" s="8">
        <f t="shared" si="21"/>
        <v>1407</v>
      </c>
      <c r="AH204" s="37">
        <f t="shared" si="22"/>
        <v>1746</v>
      </c>
      <c r="AI204" s="175">
        <f t="shared" si="23"/>
        <v>-339</v>
      </c>
      <c r="AJ204" s="140" t="e">
        <f t="shared" si="24"/>
        <v>#REF!</v>
      </c>
      <c r="AK204" s="24" t="e">
        <f>#REF!</f>
        <v>#REF!</v>
      </c>
      <c r="AL204" s="8" t="e">
        <f t="shared" si="25"/>
        <v>#REF!</v>
      </c>
    </row>
    <row r="205" spans="1:38" s="26" customFormat="1" ht="13.5" customHeight="1" x14ac:dyDescent="0.2">
      <c r="A205" s="26">
        <v>202</v>
      </c>
      <c r="B205" s="162" t="s">
        <v>400</v>
      </c>
      <c r="C205" s="162" t="s">
        <v>56</v>
      </c>
      <c r="D205" s="1" t="s">
        <v>129</v>
      </c>
      <c r="E205" s="1" t="s">
        <v>42</v>
      </c>
      <c r="F205" s="1" t="s">
        <v>66</v>
      </c>
      <c r="G205" s="98">
        <v>2</v>
      </c>
      <c r="H205" s="100">
        <v>1094</v>
      </c>
      <c r="I205" s="37" t="s">
        <v>647</v>
      </c>
      <c r="J205" s="1" t="s">
        <v>129</v>
      </c>
      <c r="K205" s="1" t="s">
        <v>42</v>
      </c>
      <c r="L205" s="1" t="s">
        <v>66</v>
      </c>
      <c r="M205" s="99">
        <v>2</v>
      </c>
      <c r="N205" s="101">
        <v>1094</v>
      </c>
      <c r="O205" s="1"/>
      <c r="P205" s="1"/>
      <c r="Q205" s="1"/>
      <c r="R205" s="99">
        <v>2</v>
      </c>
      <c r="S205" s="102">
        <v>1094</v>
      </c>
      <c r="T205" s="78" t="s">
        <v>88</v>
      </c>
      <c r="U205" s="78" t="s">
        <v>42</v>
      </c>
      <c r="V205" s="78" t="s">
        <v>66</v>
      </c>
      <c r="W205" s="135">
        <v>2</v>
      </c>
      <c r="X205" s="151">
        <v>1094</v>
      </c>
      <c r="Y205" s="37">
        <v>1399</v>
      </c>
      <c r="Z205" s="37"/>
      <c r="AA205" s="169">
        <f>1.757*$Y$1</f>
        <v>1998.51722</v>
      </c>
      <c r="AB205" s="37"/>
      <c r="AC205" s="37">
        <v>2499</v>
      </c>
      <c r="AF205" s="140">
        <f t="shared" si="20"/>
        <v>2428</v>
      </c>
      <c r="AG205" s="8">
        <f t="shared" si="21"/>
        <v>1214</v>
      </c>
      <c r="AH205" s="37">
        <f t="shared" si="22"/>
        <v>1399</v>
      </c>
      <c r="AI205" s="175">
        <f t="shared" si="23"/>
        <v>-185</v>
      </c>
      <c r="AJ205" s="140" t="e">
        <f t="shared" si="24"/>
        <v>#REF!</v>
      </c>
      <c r="AK205" s="24" t="e">
        <f>#REF!</f>
        <v>#REF!</v>
      </c>
      <c r="AL205" s="8" t="e">
        <f t="shared" si="25"/>
        <v>#REF!</v>
      </c>
    </row>
    <row r="206" spans="1:38" s="26" customFormat="1" ht="13.5" customHeight="1" x14ac:dyDescent="0.2">
      <c r="A206" s="26">
        <v>203</v>
      </c>
      <c r="B206" s="18" t="s">
        <v>448</v>
      </c>
      <c r="C206" s="18" t="s">
        <v>13</v>
      </c>
      <c r="D206" s="1" t="s">
        <v>7</v>
      </c>
      <c r="E206" s="1" t="s">
        <v>65</v>
      </c>
      <c r="F206" s="1" t="s">
        <v>5</v>
      </c>
      <c r="G206" s="23">
        <v>1</v>
      </c>
      <c r="H206" s="73">
        <v>1731</v>
      </c>
      <c r="I206" s="37"/>
      <c r="J206" s="1" t="s">
        <v>7</v>
      </c>
      <c r="K206" s="1" t="s">
        <v>65</v>
      </c>
      <c r="L206" s="1" t="s">
        <v>5</v>
      </c>
      <c r="M206" s="77">
        <v>1</v>
      </c>
      <c r="N206" s="73">
        <v>1731</v>
      </c>
      <c r="O206" s="1"/>
      <c r="P206" s="1"/>
      <c r="Q206" s="1"/>
      <c r="R206" s="77">
        <v>1</v>
      </c>
      <c r="S206" s="74">
        <v>1731</v>
      </c>
      <c r="T206" s="78" t="s">
        <v>664</v>
      </c>
      <c r="U206" s="78" t="s">
        <v>24</v>
      </c>
      <c r="V206" s="78" t="s">
        <v>5</v>
      </c>
      <c r="W206" s="131">
        <v>1</v>
      </c>
      <c r="X206" s="144">
        <v>1731</v>
      </c>
      <c r="Y206" s="37">
        <v>2695</v>
      </c>
      <c r="Z206" s="37"/>
      <c r="AA206" s="169">
        <f>3.385*$Y$1</f>
        <v>3850.3020999999999</v>
      </c>
      <c r="AB206" s="37"/>
      <c r="AC206" s="37">
        <v>4620</v>
      </c>
      <c r="AF206" s="140">
        <f t="shared" si="20"/>
        <v>1851</v>
      </c>
      <c r="AG206" s="8">
        <f t="shared" si="21"/>
        <v>1851</v>
      </c>
      <c r="AH206" s="37">
        <f t="shared" si="22"/>
        <v>2695</v>
      </c>
      <c r="AI206" s="175">
        <f t="shared" si="23"/>
        <v>-844</v>
      </c>
      <c r="AJ206" s="140" t="e">
        <f t="shared" si="24"/>
        <v>#REF!</v>
      </c>
      <c r="AK206" s="24" t="e">
        <f>#REF!</f>
        <v>#REF!</v>
      </c>
      <c r="AL206" s="8" t="e">
        <f t="shared" si="25"/>
        <v>#REF!</v>
      </c>
    </row>
    <row r="207" spans="1:38" s="26" customFormat="1" ht="13.5" customHeight="1" x14ac:dyDescent="0.2">
      <c r="A207" s="26">
        <v>204</v>
      </c>
      <c r="B207" s="18" t="s">
        <v>448</v>
      </c>
      <c r="C207" s="18" t="s">
        <v>323</v>
      </c>
      <c r="D207" s="1" t="s">
        <v>7</v>
      </c>
      <c r="E207" s="1" t="s">
        <v>87</v>
      </c>
      <c r="F207" s="1" t="s">
        <v>88</v>
      </c>
      <c r="G207" s="23">
        <v>1</v>
      </c>
      <c r="H207" s="76">
        <v>1471</v>
      </c>
      <c r="I207" s="37"/>
      <c r="J207" s="1" t="s">
        <v>7</v>
      </c>
      <c r="K207" s="1" t="s">
        <v>87</v>
      </c>
      <c r="L207" s="1" t="s">
        <v>88</v>
      </c>
      <c r="M207" s="77">
        <v>1</v>
      </c>
      <c r="N207" s="73">
        <v>1471</v>
      </c>
      <c r="O207" s="1"/>
      <c r="P207" s="1"/>
      <c r="Q207" s="1"/>
      <c r="R207" s="77">
        <v>1</v>
      </c>
      <c r="S207" s="74">
        <v>1471</v>
      </c>
      <c r="T207" s="78" t="s">
        <v>664</v>
      </c>
      <c r="U207" s="78" t="s">
        <v>6</v>
      </c>
      <c r="V207" s="78" t="s">
        <v>88</v>
      </c>
      <c r="W207" s="131">
        <v>1</v>
      </c>
      <c r="X207" s="144">
        <v>1471</v>
      </c>
      <c r="Y207" s="37">
        <v>2174</v>
      </c>
      <c r="Z207" s="37"/>
      <c r="AA207" s="169">
        <f>2.73*$Y$1</f>
        <v>3105.2658000000001</v>
      </c>
      <c r="AB207" s="37"/>
      <c r="AC207" s="37">
        <v>3726</v>
      </c>
      <c r="AF207" s="140">
        <f t="shared" si="20"/>
        <v>1591</v>
      </c>
      <c r="AG207" s="8">
        <f t="shared" si="21"/>
        <v>1591</v>
      </c>
      <c r="AH207" s="37">
        <f t="shared" si="22"/>
        <v>2174</v>
      </c>
      <c r="AI207" s="175">
        <f t="shared" si="23"/>
        <v>-583</v>
      </c>
      <c r="AJ207" s="140" t="e">
        <f t="shared" si="24"/>
        <v>#REF!</v>
      </c>
      <c r="AK207" s="24" t="e">
        <f>#REF!</f>
        <v>#REF!</v>
      </c>
      <c r="AL207" s="8" t="e">
        <f t="shared" si="25"/>
        <v>#REF!</v>
      </c>
    </row>
    <row r="208" spans="1:38" s="26" customFormat="1" ht="13.5" customHeight="1" x14ac:dyDescent="0.2">
      <c r="A208" s="26">
        <v>205</v>
      </c>
      <c r="B208" s="18" t="s">
        <v>448</v>
      </c>
      <c r="C208" s="18" t="s">
        <v>324</v>
      </c>
      <c r="D208" s="1" t="s">
        <v>7</v>
      </c>
      <c r="E208" s="1" t="s">
        <v>87</v>
      </c>
      <c r="F208" s="1" t="s">
        <v>88</v>
      </c>
      <c r="G208" s="23">
        <v>1</v>
      </c>
      <c r="H208" s="76">
        <v>1471</v>
      </c>
      <c r="I208" s="37"/>
      <c r="J208" s="1" t="s">
        <v>7</v>
      </c>
      <c r="K208" s="1" t="s">
        <v>87</v>
      </c>
      <c r="L208" s="1" t="s">
        <v>88</v>
      </c>
      <c r="M208" s="77">
        <v>1</v>
      </c>
      <c r="N208" s="73">
        <v>1471</v>
      </c>
      <c r="O208" s="1"/>
      <c r="P208" s="1"/>
      <c r="Q208" s="1"/>
      <c r="R208" s="77">
        <v>1</v>
      </c>
      <c r="S208" s="74">
        <v>1471</v>
      </c>
      <c r="T208" s="78" t="s">
        <v>664</v>
      </c>
      <c r="U208" s="78" t="s">
        <v>6</v>
      </c>
      <c r="V208" s="78" t="s">
        <v>88</v>
      </c>
      <c r="W208" s="131">
        <v>1</v>
      </c>
      <c r="X208" s="144">
        <v>1471</v>
      </c>
      <c r="Y208" s="37">
        <v>2174</v>
      </c>
      <c r="Z208" s="37"/>
      <c r="AA208" s="169">
        <f>2.73*$Y$1</f>
        <v>3105.2658000000001</v>
      </c>
      <c r="AB208" s="37"/>
      <c r="AC208" s="37">
        <v>3726</v>
      </c>
      <c r="AF208" s="140">
        <f t="shared" si="20"/>
        <v>1591</v>
      </c>
      <c r="AG208" s="8">
        <f t="shared" si="21"/>
        <v>1591</v>
      </c>
      <c r="AH208" s="37">
        <f t="shared" si="22"/>
        <v>2174</v>
      </c>
      <c r="AI208" s="175">
        <f t="shared" si="23"/>
        <v>-583</v>
      </c>
      <c r="AJ208" s="140" t="e">
        <f t="shared" si="24"/>
        <v>#REF!</v>
      </c>
      <c r="AK208" s="24" t="e">
        <f>#REF!</f>
        <v>#REF!</v>
      </c>
      <c r="AL208" s="8" t="e">
        <f t="shared" si="25"/>
        <v>#REF!</v>
      </c>
    </row>
    <row r="209" spans="1:38" s="26" customFormat="1" ht="13.5" customHeight="1" x14ac:dyDescent="0.2">
      <c r="A209" s="26">
        <v>206</v>
      </c>
      <c r="B209" s="18" t="s">
        <v>448</v>
      </c>
      <c r="C209" s="18" t="s">
        <v>325</v>
      </c>
      <c r="D209" s="1" t="s">
        <v>7</v>
      </c>
      <c r="E209" s="1" t="s">
        <v>87</v>
      </c>
      <c r="F209" s="1" t="s">
        <v>88</v>
      </c>
      <c r="G209" s="23">
        <v>1</v>
      </c>
      <c r="H209" s="76">
        <v>1471</v>
      </c>
      <c r="I209" s="37"/>
      <c r="J209" s="1" t="s">
        <v>7</v>
      </c>
      <c r="K209" s="1" t="s">
        <v>87</v>
      </c>
      <c r="L209" s="1" t="s">
        <v>88</v>
      </c>
      <c r="M209" s="77">
        <v>1</v>
      </c>
      <c r="N209" s="73">
        <v>1471</v>
      </c>
      <c r="O209" s="1"/>
      <c r="P209" s="1"/>
      <c r="Q209" s="1"/>
      <c r="R209" s="77">
        <v>1</v>
      </c>
      <c r="S209" s="74">
        <v>1471</v>
      </c>
      <c r="T209" s="78" t="s">
        <v>664</v>
      </c>
      <c r="U209" s="78" t="s">
        <v>6</v>
      </c>
      <c r="V209" s="78" t="s">
        <v>88</v>
      </c>
      <c r="W209" s="131">
        <v>1</v>
      </c>
      <c r="X209" s="144">
        <v>1471</v>
      </c>
      <c r="Y209" s="37">
        <v>2174</v>
      </c>
      <c r="Z209" s="37"/>
      <c r="AA209" s="169">
        <f>2.73*$Y$1</f>
        <v>3105.2658000000001</v>
      </c>
      <c r="AB209" s="37"/>
      <c r="AC209" s="37">
        <v>3726</v>
      </c>
      <c r="AF209" s="140">
        <f t="shared" si="20"/>
        <v>1591</v>
      </c>
      <c r="AG209" s="8">
        <f t="shared" si="21"/>
        <v>1591</v>
      </c>
      <c r="AH209" s="37">
        <f t="shared" si="22"/>
        <v>2174</v>
      </c>
      <c r="AI209" s="175">
        <f t="shared" si="23"/>
        <v>-583</v>
      </c>
      <c r="AJ209" s="140" t="e">
        <f t="shared" si="24"/>
        <v>#REF!</v>
      </c>
      <c r="AK209" s="24" t="e">
        <f>#REF!</f>
        <v>#REF!</v>
      </c>
      <c r="AL209" s="8" t="e">
        <f t="shared" si="25"/>
        <v>#REF!</v>
      </c>
    </row>
    <row r="210" spans="1:38" s="26" customFormat="1" ht="13.5" customHeight="1" x14ac:dyDescent="0.2">
      <c r="A210" s="26">
        <v>207</v>
      </c>
      <c r="B210" s="18" t="s">
        <v>448</v>
      </c>
      <c r="C210" s="18" t="s">
        <v>616</v>
      </c>
      <c r="D210" s="1" t="s">
        <v>90</v>
      </c>
      <c r="E210" s="1" t="s">
        <v>42</v>
      </c>
      <c r="F210" s="1" t="s">
        <v>23</v>
      </c>
      <c r="G210" s="23">
        <v>1</v>
      </c>
      <c r="H210" s="73">
        <v>1351</v>
      </c>
      <c r="I210" s="37"/>
      <c r="J210" s="1" t="s">
        <v>90</v>
      </c>
      <c r="K210" s="1" t="s">
        <v>42</v>
      </c>
      <c r="L210" s="1" t="s">
        <v>23</v>
      </c>
      <c r="M210" s="77">
        <v>1</v>
      </c>
      <c r="N210" s="73">
        <v>1351</v>
      </c>
      <c r="O210" s="1"/>
      <c r="P210" s="1"/>
      <c r="Q210" s="1"/>
      <c r="R210" s="77">
        <v>1</v>
      </c>
      <c r="S210" s="74">
        <v>1351</v>
      </c>
      <c r="T210" s="78" t="s">
        <v>171</v>
      </c>
      <c r="U210" s="78" t="s">
        <v>44</v>
      </c>
      <c r="V210" s="78" t="s">
        <v>66</v>
      </c>
      <c r="W210" s="131">
        <v>1</v>
      </c>
      <c r="X210" s="144">
        <v>1351</v>
      </c>
      <c r="Y210" s="37">
        <v>1399</v>
      </c>
      <c r="Z210" s="37"/>
      <c r="AA210" s="169">
        <f>1.757*$Y$1</f>
        <v>1998.51722</v>
      </c>
      <c r="AB210" s="37"/>
      <c r="AC210" s="37">
        <v>2499</v>
      </c>
      <c r="AF210" s="140">
        <f t="shared" si="20"/>
        <v>1471</v>
      </c>
      <c r="AG210" s="8">
        <f t="shared" si="21"/>
        <v>1471</v>
      </c>
      <c r="AH210" s="37">
        <f t="shared" si="22"/>
        <v>1399</v>
      </c>
      <c r="AI210" s="8">
        <f t="shared" si="23"/>
        <v>72</v>
      </c>
      <c r="AJ210" s="140" t="e">
        <f t="shared" si="24"/>
        <v>#REF!</v>
      </c>
      <c r="AK210" s="24" t="e">
        <f>#REF!</f>
        <v>#REF!</v>
      </c>
      <c r="AL210" s="8" t="e">
        <f t="shared" si="25"/>
        <v>#REF!</v>
      </c>
    </row>
    <row r="211" spans="1:38" s="26" customFormat="1" ht="13.5" customHeight="1" x14ac:dyDescent="0.2">
      <c r="A211" s="26">
        <v>208</v>
      </c>
      <c r="B211" s="18" t="s">
        <v>448</v>
      </c>
      <c r="C211" s="18" t="s">
        <v>326</v>
      </c>
      <c r="D211" s="1" t="s">
        <v>90</v>
      </c>
      <c r="E211" s="1" t="s">
        <v>24</v>
      </c>
      <c r="F211" s="1" t="s">
        <v>66</v>
      </c>
      <c r="G211" s="23">
        <v>2.1</v>
      </c>
      <c r="H211" s="53">
        <v>1200</v>
      </c>
      <c r="I211" s="37"/>
      <c r="J211" s="1" t="s">
        <v>90</v>
      </c>
      <c r="K211" s="1" t="s">
        <v>24</v>
      </c>
      <c r="L211" s="1" t="s">
        <v>66</v>
      </c>
      <c r="M211" s="77">
        <v>2.1</v>
      </c>
      <c r="N211" s="47">
        <v>1200</v>
      </c>
      <c r="O211" s="1"/>
      <c r="P211" s="1"/>
      <c r="Q211" s="1"/>
      <c r="R211" s="77">
        <v>2.1</v>
      </c>
      <c r="S211" s="64">
        <v>1200</v>
      </c>
      <c r="T211" s="78" t="s">
        <v>171</v>
      </c>
      <c r="U211" s="78" t="s">
        <v>42</v>
      </c>
      <c r="V211" s="78" t="s">
        <v>70</v>
      </c>
      <c r="W211" s="131">
        <v>2.1</v>
      </c>
      <c r="X211" s="145">
        <v>1200</v>
      </c>
      <c r="Y211" s="37">
        <v>1157</v>
      </c>
      <c r="Z211" s="37"/>
      <c r="AA211" s="169">
        <f>1.453*$Y$1</f>
        <v>1652.7293800000002</v>
      </c>
      <c r="AB211" s="37"/>
      <c r="AC211" s="37">
        <v>2067</v>
      </c>
      <c r="AF211" s="140">
        <f t="shared" si="20"/>
        <v>2772</v>
      </c>
      <c r="AG211" s="8">
        <f t="shared" si="21"/>
        <v>1320</v>
      </c>
      <c r="AH211" s="37">
        <f t="shared" si="22"/>
        <v>1157</v>
      </c>
      <c r="AI211" s="8">
        <f t="shared" si="23"/>
        <v>163</v>
      </c>
      <c r="AJ211" s="140" t="e">
        <f t="shared" si="24"/>
        <v>#REF!</v>
      </c>
      <c r="AK211" s="24" t="e">
        <f>#REF!</f>
        <v>#REF!</v>
      </c>
      <c r="AL211" s="8" t="e">
        <f t="shared" si="25"/>
        <v>#REF!</v>
      </c>
    </row>
    <row r="212" spans="1:38" s="26" customFormat="1" ht="13.5" customHeight="1" x14ac:dyDescent="0.2">
      <c r="A212" s="26">
        <v>209</v>
      </c>
      <c r="B212" s="18" t="s">
        <v>448</v>
      </c>
      <c r="C212" s="18" t="s">
        <v>327</v>
      </c>
      <c r="D212" s="1" t="s">
        <v>20</v>
      </c>
      <c r="E212" s="1" t="s">
        <v>44</v>
      </c>
      <c r="F212" s="1" t="s">
        <v>66</v>
      </c>
      <c r="G212" s="23">
        <v>1</v>
      </c>
      <c r="H212" s="73">
        <v>1250</v>
      </c>
      <c r="I212" s="37"/>
      <c r="J212" s="1" t="s">
        <v>20</v>
      </c>
      <c r="K212" s="1" t="s">
        <v>44</v>
      </c>
      <c r="L212" s="1" t="s">
        <v>66</v>
      </c>
      <c r="M212" s="77">
        <v>1</v>
      </c>
      <c r="N212" s="73">
        <v>1250</v>
      </c>
      <c r="O212" s="1"/>
      <c r="P212" s="1"/>
      <c r="Q212" s="1"/>
      <c r="R212" s="77">
        <v>1</v>
      </c>
      <c r="S212" s="74">
        <v>1250</v>
      </c>
      <c r="T212" s="78" t="s">
        <v>697</v>
      </c>
      <c r="U212" s="78" t="s">
        <v>710</v>
      </c>
      <c r="V212" s="78" t="s">
        <v>66</v>
      </c>
      <c r="W212" s="131">
        <v>1</v>
      </c>
      <c r="X212" s="144">
        <v>1250</v>
      </c>
      <c r="Y212" s="37">
        <v>1399</v>
      </c>
      <c r="Z212" s="37"/>
      <c r="AA212" s="169">
        <f>1.757*$Y$1</f>
        <v>1998.51722</v>
      </c>
      <c r="AB212" s="37"/>
      <c r="AC212" s="37">
        <v>2499</v>
      </c>
      <c r="AF212" s="140">
        <f t="shared" si="20"/>
        <v>1370</v>
      </c>
      <c r="AG212" s="8">
        <f t="shared" si="21"/>
        <v>1370</v>
      </c>
      <c r="AH212" s="37">
        <f t="shared" si="22"/>
        <v>1399</v>
      </c>
      <c r="AI212" s="175">
        <f t="shared" si="23"/>
        <v>-29</v>
      </c>
      <c r="AJ212" s="140" t="e">
        <f t="shared" si="24"/>
        <v>#REF!</v>
      </c>
      <c r="AK212" s="24" t="e">
        <f>#REF!</f>
        <v>#REF!</v>
      </c>
      <c r="AL212" s="8" t="e">
        <f t="shared" si="25"/>
        <v>#REF!</v>
      </c>
    </row>
    <row r="213" spans="1:38" s="26" customFormat="1" ht="13.5" customHeight="1" x14ac:dyDescent="0.2">
      <c r="A213" s="26">
        <v>210</v>
      </c>
      <c r="B213" s="18" t="s">
        <v>448</v>
      </c>
      <c r="C213" s="18" t="s">
        <v>328</v>
      </c>
      <c r="D213" s="1" t="s">
        <v>21</v>
      </c>
      <c r="E213" s="1" t="s">
        <v>42</v>
      </c>
      <c r="F213" s="1" t="s">
        <v>28</v>
      </c>
      <c r="G213" s="23">
        <v>1</v>
      </c>
      <c r="H213" s="53">
        <v>1045</v>
      </c>
      <c r="I213" s="37"/>
      <c r="J213" s="1" t="s">
        <v>21</v>
      </c>
      <c r="K213" s="1" t="s">
        <v>42</v>
      </c>
      <c r="L213" s="1" t="s">
        <v>28</v>
      </c>
      <c r="M213" s="77">
        <v>1</v>
      </c>
      <c r="N213" s="47">
        <v>1045</v>
      </c>
      <c r="O213" s="1"/>
      <c r="P213" s="1"/>
      <c r="Q213" s="1"/>
      <c r="R213" s="77">
        <v>1</v>
      </c>
      <c r="S213" s="64">
        <v>1045</v>
      </c>
      <c r="T213" s="78" t="s">
        <v>660</v>
      </c>
      <c r="U213" s="78" t="s">
        <v>24</v>
      </c>
      <c r="V213" s="78" t="s">
        <v>25</v>
      </c>
      <c r="W213" s="131">
        <v>1</v>
      </c>
      <c r="X213" s="145">
        <v>1045</v>
      </c>
      <c r="Y213" s="37">
        <v>905</v>
      </c>
      <c r="Z213" s="37"/>
      <c r="AA213" s="169">
        <f>1.137*$Y$1</f>
        <v>1293.2920200000001</v>
      </c>
      <c r="AB213" s="37"/>
      <c r="AC213" s="37">
        <v>1682</v>
      </c>
      <c r="AF213" s="140">
        <f t="shared" si="20"/>
        <v>1165</v>
      </c>
      <c r="AG213" s="8">
        <f t="shared" si="21"/>
        <v>1165</v>
      </c>
      <c r="AH213" s="37">
        <f t="shared" si="22"/>
        <v>905</v>
      </c>
      <c r="AI213" s="8">
        <f t="shared" si="23"/>
        <v>260</v>
      </c>
      <c r="AJ213" s="140" t="e">
        <f t="shared" si="24"/>
        <v>#REF!</v>
      </c>
      <c r="AK213" s="24" t="e">
        <f>#REF!</f>
        <v>#REF!</v>
      </c>
      <c r="AL213" s="8" t="e">
        <f t="shared" si="25"/>
        <v>#REF!</v>
      </c>
    </row>
    <row r="214" spans="1:38" s="26" customFormat="1" ht="13.5" customHeight="1" x14ac:dyDescent="0.2">
      <c r="A214" s="26">
        <v>211</v>
      </c>
      <c r="B214" s="18" t="s">
        <v>449</v>
      </c>
      <c r="C214" s="18" t="s">
        <v>57</v>
      </c>
      <c r="D214" s="1" t="s">
        <v>90</v>
      </c>
      <c r="E214" s="1" t="s">
        <v>44</v>
      </c>
      <c r="F214" s="1" t="s">
        <v>88</v>
      </c>
      <c r="G214" s="23">
        <v>1</v>
      </c>
      <c r="H214" s="53">
        <v>1400</v>
      </c>
      <c r="I214" s="37"/>
      <c r="J214" s="1" t="s">
        <v>90</v>
      </c>
      <c r="K214" s="1" t="s">
        <v>44</v>
      </c>
      <c r="L214" s="1" t="s">
        <v>88</v>
      </c>
      <c r="M214" s="77">
        <v>1</v>
      </c>
      <c r="N214" s="47">
        <v>1400</v>
      </c>
      <c r="O214" s="1"/>
      <c r="P214" s="1"/>
      <c r="Q214" s="1"/>
      <c r="R214" s="77">
        <v>1</v>
      </c>
      <c r="S214" s="64">
        <v>1400</v>
      </c>
      <c r="T214" s="78" t="s">
        <v>171</v>
      </c>
      <c r="U214" s="78" t="s">
        <v>22</v>
      </c>
      <c r="V214" s="78" t="s">
        <v>23</v>
      </c>
      <c r="W214" s="131">
        <v>1</v>
      </c>
      <c r="X214" s="145">
        <v>1400</v>
      </c>
      <c r="Y214" s="37">
        <v>1746</v>
      </c>
      <c r="Z214" s="37"/>
      <c r="AA214" s="169">
        <f>2.194*$Y$1</f>
        <v>2495.5872399999998</v>
      </c>
      <c r="AB214" s="37"/>
      <c r="AC214" s="37">
        <v>3120</v>
      </c>
      <c r="AF214" s="140">
        <f t="shared" ref="AF214:AF277" si="27">(X214+120)*W214</f>
        <v>1520</v>
      </c>
      <c r="AG214" s="8">
        <f t="shared" ref="AG214:AG277" si="28">SUM(X214+120)</f>
        <v>1520</v>
      </c>
      <c r="AH214" s="37">
        <f t="shared" ref="AH214:AH277" si="29">Y214</f>
        <v>1746</v>
      </c>
      <c r="AI214" s="175">
        <f t="shared" ref="AI214:AI277" si="30">SUM(AG214-AH214)</f>
        <v>-226</v>
      </c>
      <c r="AJ214" s="140" t="e">
        <f t="shared" ref="AJ214:AJ277" si="31">AK214*W214</f>
        <v>#REF!</v>
      </c>
      <c r="AK214" s="24" t="e">
        <f>#REF!</f>
        <v>#REF!</v>
      </c>
      <c r="AL214" s="8" t="e">
        <f t="shared" ref="AL214:AL277" si="32">SUM(AK214-X214)</f>
        <v>#REF!</v>
      </c>
    </row>
    <row r="215" spans="1:38" s="26" customFormat="1" ht="13.5" customHeight="1" x14ac:dyDescent="0.2">
      <c r="A215" s="26">
        <v>212</v>
      </c>
      <c r="B215" s="18" t="s">
        <v>449</v>
      </c>
      <c r="C215" s="18" t="s">
        <v>333</v>
      </c>
      <c r="D215" s="1" t="s">
        <v>90</v>
      </c>
      <c r="E215" s="1" t="s">
        <v>24</v>
      </c>
      <c r="F215" s="1" t="s">
        <v>66</v>
      </c>
      <c r="G215" s="23">
        <v>1.2</v>
      </c>
      <c r="H215" s="53">
        <v>1200</v>
      </c>
      <c r="I215" s="37"/>
      <c r="J215" s="1" t="s">
        <v>90</v>
      </c>
      <c r="K215" s="1" t="s">
        <v>24</v>
      </c>
      <c r="L215" s="1" t="s">
        <v>66</v>
      </c>
      <c r="M215" s="77">
        <v>1.2</v>
      </c>
      <c r="N215" s="47">
        <v>1200</v>
      </c>
      <c r="O215" s="1"/>
      <c r="P215" s="1"/>
      <c r="Q215" s="1"/>
      <c r="R215" s="77">
        <v>1.2</v>
      </c>
      <c r="S215" s="64">
        <v>1200</v>
      </c>
      <c r="T215" s="78" t="s">
        <v>171</v>
      </c>
      <c r="U215" s="78" t="s">
        <v>42</v>
      </c>
      <c r="V215" s="78" t="s">
        <v>70</v>
      </c>
      <c r="W215" s="131">
        <v>1.2</v>
      </c>
      <c r="X215" s="145">
        <v>1200</v>
      </c>
      <c r="Y215" s="37">
        <v>1157</v>
      </c>
      <c r="Z215" s="37"/>
      <c r="AA215" s="169">
        <f>1.453*$Y$1</f>
        <v>1652.7293800000002</v>
      </c>
      <c r="AB215" s="37"/>
      <c r="AC215" s="37">
        <v>2067</v>
      </c>
      <c r="AF215" s="140">
        <f t="shared" si="27"/>
        <v>1584</v>
      </c>
      <c r="AG215" s="8">
        <f t="shared" si="28"/>
        <v>1320</v>
      </c>
      <c r="AH215" s="37">
        <f t="shared" si="29"/>
        <v>1157</v>
      </c>
      <c r="AI215" s="8">
        <f t="shared" si="30"/>
        <v>163</v>
      </c>
      <c r="AJ215" s="140" t="e">
        <f t="shared" si="31"/>
        <v>#REF!</v>
      </c>
      <c r="AK215" s="24" t="e">
        <f>#REF!</f>
        <v>#REF!</v>
      </c>
      <c r="AL215" s="8" t="e">
        <f t="shared" si="32"/>
        <v>#REF!</v>
      </c>
    </row>
    <row r="216" spans="1:38" s="26" customFormat="1" ht="13.5" customHeight="1" x14ac:dyDescent="0.2">
      <c r="A216" s="26">
        <v>213</v>
      </c>
      <c r="B216" s="18" t="s">
        <v>450</v>
      </c>
      <c r="C216" s="18" t="s">
        <v>57</v>
      </c>
      <c r="D216" s="1" t="s">
        <v>90</v>
      </c>
      <c r="E216" s="1" t="s">
        <v>44</v>
      </c>
      <c r="F216" s="1" t="s">
        <v>88</v>
      </c>
      <c r="G216" s="23">
        <v>1</v>
      </c>
      <c r="H216" s="53">
        <v>1400</v>
      </c>
      <c r="I216" s="37"/>
      <c r="J216" s="1" t="s">
        <v>90</v>
      </c>
      <c r="K216" s="1" t="s">
        <v>44</v>
      </c>
      <c r="L216" s="1" t="s">
        <v>88</v>
      </c>
      <c r="M216" s="77">
        <v>1</v>
      </c>
      <c r="N216" s="47">
        <v>1400</v>
      </c>
      <c r="O216" s="1"/>
      <c r="P216" s="1"/>
      <c r="Q216" s="1"/>
      <c r="R216" s="77">
        <v>1</v>
      </c>
      <c r="S216" s="64">
        <v>1400</v>
      </c>
      <c r="T216" s="78" t="s">
        <v>171</v>
      </c>
      <c r="U216" s="78" t="s">
        <v>22</v>
      </c>
      <c r="V216" s="78" t="s">
        <v>23</v>
      </c>
      <c r="W216" s="131">
        <v>1</v>
      </c>
      <c r="X216" s="145">
        <v>1400</v>
      </c>
      <c r="Y216" s="37">
        <v>1746</v>
      </c>
      <c r="Z216" s="37"/>
      <c r="AA216" s="169">
        <f>2.194*$Y$1</f>
        <v>2495.5872399999998</v>
      </c>
      <c r="AB216" s="37"/>
      <c r="AC216" s="37">
        <v>3120</v>
      </c>
      <c r="AF216" s="140">
        <f t="shared" si="27"/>
        <v>1520</v>
      </c>
      <c r="AG216" s="8">
        <f t="shared" si="28"/>
        <v>1520</v>
      </c>
      <c r="AH216" s="37">
        <f t="shared" si="29"/>
        <v>1746</v>
      </c>
      <c r="AI216" s="175">
        <f t="shared" si="30"/>
        <v>-226</v>
      </c>
      <c r="AJ216" s="140" t="e">
        <f t="shared" si="31"/>
        <v>#REF!</v>
      </c>
      <c r="AK216" s="24" t="e">
        <f>#REF!</f>
        <v>#REF!</v>
      </c>
      <c r="AL216" s="8" t="e">
        <f t="shared" si="32"/>
        <v>#REF!</v>
      </c>
    </row>
    <row r="217" spans="1:38" s="26" customFormat="1" ht="13.5" customHeight="1" x14ac:dyDescent="0.2">
      <c r="A217" s="26">
        <v>214</v>
      </c>
      <c r="B217" s="18" t="s">
        <v>450</v>
      </c>
      <c r="C217" s="18" t="s">
        <v>329</v>
      </c>
      <c r="D217" s="1" t="s">
        <v>90</v>
      </c>
      <c r="E217" s="1" t="s">
        <v>24</v>
      </c>
      <c r="F217" s="1" t="s">
        <v>66</v>
      </c>
      <c r="G217" s="23">
        <v>1</v>
      </c>
      <c r="H217" s="73">
        <v>1250</v>
      </c>
      <c r="I217" s="37"/>
      <c r="J217" s="1" t="s">
        <v>90</v>
      </c>
      <c r="K217" s="1" t="s">
        <v>24</v>
      </c>
      <c r="L217" s="1" t="s">
        <v>66</v>
      </c>
      <c r="M217" s="77">
        <v>1</v>
      </c>
      <c r="N217" s="73">
        <v>1250</v>
      </c>
      <c r="O217" s="1"/>
      <c r="P217" s="1"/>
      <c r="Q217" s="1"/>
      <c r="R217" s="77">
        <v>1</v>
      </c>
      <c r="S217" s="74">
        <v>1250</v>
      </c>
      <c r="T217" s="78" t="s">
        <v>171</v>
      </c>
      <c r="U217" s="78" t="s">
        <v>42</v>
      </c>
      <c r="V217" s="78" t="s">
        <v>70</v>
      </c>
      <c r="W217" s="131">
        <v>1</v>
      </c>
      <c r="X217" s="144">
        <v>1250</v>
      </c>
      <c r="Y217" s="37">
        <v>1157</v>
      </c>
      <c r="Z217" s="37"/>
      <c r="AA217" s="169">
        <f>1.453*$Y$1</f>
        <v>1652.7293800000002</v>
      </c>
      <c r="AB217" s="37"/>
      <c r="AC217" s="37">
        <v>2067</v>
      </c>
      <c r="AF217" s="140">
        <f t="shared" si="27"/>
        <v>1370</v>
      </c>
      <c r="AG217" s="8">
        <f t="shared" si="28"/>
        <v>1370</v>
      </c>
      <c r="AH217" s="37">
        <f t="shared" si="29"/>
        <v>1157</v>
      </c>
      <c r="AI217" s="8">
        <f t="shared" si="30"/>
        <v>213</v>
      </c>
      <c r="AJ217" s="140" t="e">
        <f t="shared" si="31"/>
        <v>#REF!</v>
      </c>
      <c r="AK217" s="24" t="e">
        <f>#REF!</f>
        <v>#REF!</v>
      </c>
      <c r="AL217" s="8" t="e">
        <f t="shared" si="32"/>
        <v>#REF!</v>
      </c>
    </row>
    <row r="218" spans="1:38" s="26" customFormat="1" ht="13.5" customHeight="1" x14ac:dyDescent="0.2">
      <c r="A218" s="26">
        <v>215</v>
      </c>
      <c r="B218" s="18" t="s">
        <v>450</v>
      </c>
      <c r="C218" s="18" t="s">
        <v>330</v>
      </c>
      <c r="D218" s="1" t="s">
        <v>90</v>
      </c>
      <c r="E218" s="1" t="s">
        <v>24</v>
      </c>
      <c r="F218" s="1" t="s">
        <v>66</v>
      </c>
      <c r="G218" s="23">
        <v>1.4</v>
      </c>
      <c r="H218" s="53">
        <v>1200</v>
      </c>
      <c r="I218" s="37"/>
      <c r="J218" s="1" t="s">
        <v>90</v>
      </c>
      <c r="K218" s="1" t="s">
        <v>24</v>
      </c>
      <c r="L218" s="1" t="s">
        <v>66</v>
      </c>
      <c r="M218" s="77">
        <v>1.4</v>
      </c>
      <c r="N218" s="47">
        <v>1200</v>
      </c>
      <c r="O218" s="1"/>
      <c r="P218" s="1"/>
      <c r="Q218" s="1"/>
      <c r="R218" s="77">
        <v>1.4</v>
      </c>
      <c r="S218" s="64">
        <v>1200</v>
      </c>
      <c r="T218" s="78" t="s">
        <v>171</v>
      </c>
      <c r="U218" s="78" t="s">
        <v>42</v>
      </c>
      <c r="V218" s="78" t="s">
        <v>70</v>
      </c>
      <c r="W218" s="131">
        <v>1.4</v>
      </c>
      <c r="X218" s="145">
        <v>1200</v>
      </c>
      <c r="Y218" s="37">
        <v>1157</v>
      </c>
      <c r="Z218" s="37"/>
      <c r="AA218" s="169">
        <f>1.453*$Y$1</f>
        <v>1652.7293800000002</v>
      </c>
      <c r="AB218" s="37"/>
      <c r="AC218" s="37">
        <v>2067</v>
      </c>
      <c r="AF218" s="140">
        <f t="shared" si="27"/>
        <v>1847.9999999999998</v>
      </c>
      <c r="AG218" s="8">
        <f t="shared" si="28"/>
        <v>1320</v>
      </c>
      <c r="AH218" s="37">
        <f t="shared" si="29"/>
        <v>1157</v>
      </c>
      <c r="AI218" s="8">
        <f t="shared" si="30"/>
        <v>163</v>
      </c>
      <c r="AJ218" s="140" t="e">
        <f t="shared" si="31"/>
        <v>#REF!</v>
      </c>
      <c r="AK218" s="24" t="e">
        <f>#REF!</f>
        <v>#REF!</v>
      </c>
      <c r="AL218" s="8" t="e">
        <f t="shared" si="32"/>
        <v>#REF!</v>
      </c>
    </row>
    <row r="219" spans="1:38" s="26" customFormat="1" ht="13.5" customHeight="1" x14ac:dyDescent="0.2">
      <c r="A219" s="26">
        <v>216</v>
      </c>
      <c r="B219" s="18" t="s">
        <v>450</v>
      </c>
      <c r="C219" s="18" t="s">
        <v>331</v>
      </c>
      <c r="D219" s="1" t="s">
        <v>90</v>
      </c>
      <c r="E219" s="1" t="s">
        <v>24</v>
      </c>
      <c r="F219" s="1" t="s">
        <v>66</v>
      </c>
      <c r="G219" s="23">
        <v>2.4</v>
      </c>
      <c r="H219" s="53">
        <v>1200</v>
      </c>
      <c r="I219" s="37"/>
      <c r="J219" s="1" t="s">
        <v>90</v>
      </c>
      <c r="K219" s="1" t="s">
        <v>24</v>
      </c>
      <c r="L219" s="1" t="s">
        <v>66</v>
      </c>
      <c r="M219" s="77">
        <v>2.4</v>
      </c>
      <c r="N219" s="47">
        <v>1200</v>
      </c>
      <c r="O219" s="1"/>
      <c r="P219" s="1"/>
      <c r="Q219" s="1"/>
      <c r="R219" s="77">
        <v>2.4</v>
      </c>
      <c r="S219" s="64">
        <v>1200</v>
      </c>
      <c r="T219" s="78" t="s">
        <v>171</v>
      </c>
      <c r="U219" s="78" t="s">
        <v>42</v>
      </c>
      <c r="V219" s="78" t="s">
        <v>70</v>
      </c>
      <c r="W219" s="131">
        <v>2.4</v>
      </c>
      <c r="X219" s="145">
        <v>1200</v>
      </c>
      <c r="Y219" s="37">
        <v>1157</v>
      </c>
      <c r="Z219" s="37"/>
      <c r="AA219" s="169">
        <f>1.453*$Y$1</f>
        <v>1652.7293800000002</v>
      </c>
      <c r="AB219" s="37"/>
      <c r="AC219" s="37">
        <v>2067</v>
      </c>
      <c r="AF219" s="140">
        <f t="shared" si="27"/>
        <v>3168</v>
      </c>
      <c r="AG219" s="8">
        <f t="shared" si="28"/>
        <v>1320</v>
      </c>
      <c r="AH219" s="37">
        <f t="shared" si="29"/>
        <v>1157</v>
      </c>
      <c r="AI219" s="8">
        <f t="shared" si="30"/>
        <v>163</v>
      </c>
      <c r="AJ219" s="140" t="e">
        <f t="shared" si="31"/>
        <v>#REF!</v>
      </c>
      <c r="AK219" s="24" t="e">
        <f>#REF!</f>
        <v>#REF!</v>
      </c>
      <c r="AL219" s="8" t="e">
        <f t="shared" si="32"/>
        <v>#REF!</v>
      </c>
    </row>
    <row r="220" spans="1:38" s="26" customFormat="1" ht="13.5" customHeight="1" x14ac:dyDescent="0.2">
      <c r="A220" s="26">
        <v>217</v>
      </c>
      <c r="B220" s="18" t="s">
        <v>450</v>
      </c>
      <c r="C220" s="18" t="s">
        <v>80</v>
      </c>
      <c r="D220" s="1" t="s">
        <v>90</v>
      </c>
      <c r="E220" s="1" t="s">
        <v>24</v>
      </c>
      <c r="F220" s="1" t="s">
        <v>66</v>
      </c>
      <c r="G220" s="23">
        <v>3.3</v>
      </c>
      <c r="H220" s="53">
        <v>1200</v>
      </c>
      <c r="I220" s="37"/>
      <c r="J220" s="1" t="s">
        <v>90</v>
      </c>
      <c r="K220" s="1" t="s">
        <v>24</v>
      </c>
      <c r="L220" s="1" t="s">
        <v>66</v>
      </c>
      <c r="M220" s="77">
        <v>3.3</v>
      </c>
      <c r="N220" s="47">
        <v>1200</v>
      </c>
      <c r="O220" s="1"/>
      <c r="P220" s="1"/>
      <c r="Q220" s="1"/>
      <c r="R220" s="77">
        <v>3.3</v>
      </c>
      <c r="S220" s="64">
        <v>1200</v>
      </c>
      <c r="T220" s="78" t="s">
        <v>171</v>
      </c>
      <c r="U220" s="78" t="s">
        <v>42</v>
      </c>
      <c r="V220" s="78" t="s">
        <v>70</v>
      </c>
      <c r="W220" s="131">
        <v>3.3</v>
      </c>
      <c r="X220" s="145">
        <v>1200</v>
      </c>
      <c r="Y220" s="37">
        <v>1157</v>
      </c>
      <c r="Z220" s="37"/>
      <c r="AA220" s="169">
        <f>1.453*$Y$1</f>
        <v>1652.7293800000002</v>
      </c>
      <c r="AB220" s="37"/>
      <c r="AC220" s="37">
        <v>2067</v>
      </c>
      <c r="AF220" s="140">
        <f t="shared" si="27"/>
        <v>4356</v>
      </c>
      <c r="AG220" s="8">
        <f t="shared" si="28"/>
        <v>1320</v>
      </c>
      <c r="AH220" s="37">
        <f t="shared" si="29"/>
        <v>1157</v>
      </c>
      <c r="AI220" s="8">
        <f t="shared" si="30"/>
        <v>163</v>
      </c>
      <c r="AJ220" s="140" t="e">
        <f t="shared" si="31"/>
        <v>#REF!</v>
      </c>
      <c r="AK220" s="24" t="e">
        <f>#REF!</f>
        <v>#REF!</v>
      </c>
      <c r="AL220" s="8" t="e">
        <f t="shared" si="32"/>
        <v>#REF!</v>
      </c>
    </row>
    <row r="221" spans="1:38" s="26" customFormat="1" ht="13.5" customHeight="1" x14ac:dyDescent="0.2">
      <c r="A221" s="26">
        <v>218</v>
      </c>
      <c r="B221" s="18" t="s">
        <v>450</v>
      </c>
      <c r="C221" s="18" t="s">
        <v>332</v>
      </c>
      <c r="D221" s="1" t="s">
        <v>90</v>
      </c>
      <c r="E221" s="1" t="s">
        <v>24</v>
      </c>
      <c r="F221" s="1" t="s">
        <v>66</v>
      </c>
      <c r="G221" s="23">
        <v>0.6</v>
      </c>
      <c r="H221" s="53">
        <v>1200</v>
      </c>
      <c r="I221" s="37"/>
      <c r="J221" s="1" t="s">
        <v>90</v>
      </c>
      <c r="K221" s="1" t="s">
        <v>24</v>
      </c>
      <c r="L221" s="1" t="s">
        <v>66</v>
      </c>
      <c r="M221" s="77">
        <v>0.6</v>
      </c>
      <c r="N221" s="47">
        <v>1200</v>
      </c>
      <c r="O221" s="1"/>
      <c r="P221" s="1"/>
      <c r="Q221" s="1"/>
      <c r="R221" s="77">
        <v>0.6</v>
      </c>
      <c r="S221" s="64">
        <v>1200</v>
      </c>
      <c r="T221" s="78" t="s">
        <v>171</v>
      </c>
      <c r="U221" s="78" t="s">
        <v>42</v>
      </c>
      <c r="V221" s="78" t="s">
        <v>70</v>
      </c>
      <c r="W221" s="131">
        <v>0.6</v>
      </c>
      <c r="X221" s="145">
        <v>1200</v>
      </c>
      <c r="Y221" s="37">
        <v>1157</v>
      </c>
      <c r="Z221" s="37"/>
      <c r="AA221" s="169">
        <f>1.453*$Y$1</f>
        <v>1652.7293800000002</v>
      </c>
      <c r="AB221" s="37"/>
      <c r="AC221" s="37">
        <v>2067</v>
      </c>
      <c r="AF221" s="140">
        <f t="shared" si="27"/>
        <v>792</v>
      </c>
      <c r="AG221" s="8">
        <f t="shared" si="28"/>
        <v>1320</v>
      </c>
      <c r="AH221" s="37">
        <f t="shared" si="29"/>
        <v>1157</v>
      </c>
      <c r="AI221" s="8">
        <f t="shared" si="30"/>
        <v>163</v>
      </c>
      <c r="AJ221" s="140" t="e">
        <f t="shared" si="31"/>
        <v>#REF!</v>
      </c>
      <c r="AK221" s="24" t="e">
        <f>#REF!</f>
        <v>#REF!</v>
      </c>
      <c r="AL221" s="8" t="e">
        <f t="shared" si="32"/>
        <v>#REF!</v>
      </c>
    </row>
    <row r="222" spans="1:38" s="26" customFormat="1" ht="13.5" customHeight="1" x14ac:dyDescent="0.2">
      <c r="A222" s="26">
        <v>219</v>
      </c>
      <c r="B222" s="18" t="s">
        <v>450</v>
      </c>
      <c r="C222" s="165" t="s">
        <v>228</v>
      </c>
      <c r="D222" s="1" t="s">
        <v>171</v>
      </c>
      <c r="E222" s="1" t="s">
        <v>42</v>
      </c>
      <c r="F222" s="1" t="s">
        <v>70</v>
      </c>
      <c r="G222" s="23">
        <v>0.5</v>
      </c>
      <c r="H222" s="51">
        <v>1025</v>
      </c>
      <c r="I222" s="37"/>
      <c r="J222" s="1" t="s">
        <v>171</v>
      </c>
      <c r="K222" s="1" t="s">
        <v>42</v>
      </c>
      <c r="L222" s="1" t="s">
        <v>70</v>
      </c>
      <c r="M222" s="77">
        <v>0.5</v>
      </c>
      <c r="N222" s="51">
        <v>1025</v>
      </c>
      <c r="O222" s="1"/>
      <c r="P222" s="1"/>
      <c r="Q222" s="1"/>
      <c r="R222" s="77">
        <v>0.5</v>
      </c>
      <c r="S222" s="63">
        <v>1025</v>
      </c>
      <c r="T222" s="78" t="s">
        <v>69</v>
      </c>
      <c r="U222" s="78" t="s">
        <v>44</v>
      </c>
      <c r="V222" s="78" t="s">
        <v>28</v>
      </c>
      <c r="W222" s="131">
        <v>0.5</v>
      </c>
      <c r="X222" s="146">
        <v>1025</v>
      </c>
      <c r="Y222" s="37">
        <v>967</v>
      </c>
      <c r="Z222" s="37"/>
      <c r="AA222" s="169">
        <f>1.22*$Y$1</f>
        <v>1387.7012</v>
      </c>
      <c r="AB222" s="37"/>
      <c r="AC222" s="37">
        <v>1796</v>
      </c>
      <c r="AF222" s="140">
        <f t="shared" si="27"/>
        <v>572.5</v>
      </c>
      <c r="AG222" s="8">
        <f t="shared" si="28"/>
        <v>1145</v>
      </c>
      <c r="AH222" s="37">
        <f t="shared" si="29"/>
        <v>967</v>
      </c>
      <c r="AI222" s="8">
        <f t="shared" si="30"/>
        <v>178</v>
      </c>
      <c r="AJ222" s="140" t="e">
        <f t="shared" si="31"/>
        <v>#REF!</v>
      </c>
      <c r="AK222" s="24" t="e">
        <f>#REF!</f>
        <v>#REF!</v>
      </c>
      <c r="AL222" s="8" t="e">
        <f t="shared" si="32"/>
        <v>#REF!</v>
      </c>
    </row>
    <row r="223" spans="1:38" s="26" customFormat="1" ht="13.5" customHeight="1" x14ac:dyDescent="0.2">
      <c r="A223" s="26">
        <v>220</v>
      </c>
      <c r="B223" s="18" t="s">
        <v>450</v>
      </c>
      <c r="C223" s="18" t="s">
        <v>214</v>
      </c>
      <c r="D223" s="1" t="s">
        <v>171</v>
      </c>
      <c r="E223" s="1" t="s">
        <v>217</v>
      </c>
      <c r="F223" s="1" t="s">
        <v>25</v>
      </c>
      <c r="G223" s="23">
        <v>3.3</v>
      </c>
      <c r="H223" s="47">
        <v>719</v>
      </c>
      <c r="I223" s="37"/>
      <c r="J223" s="1" t="s">
        <v>171</v>
      </c>
      <c r="K223" s="1" t="s">
        <v>217</v>
      </c>
      <c r="L223" s="1" t="s">
        <v>25</v>
      </c>
      <c r="M223" s="77">
        <v>3.3</v>
      </c>
      <c r="N223" s="47">
        <v>719</v>
      </c>
      <c r="O223" s="1"/>
      <c r="P223" s="1"/>
      <c r="Q223" s="1"/>
      <c r="R223" s="77">
        <v>3.3</v>
      </c>
      <c r="S223" s="64">
        <v>719</v>
      </c>
      <c r="T223" s="78" t="s">
        <v>69</v>
      </c>
      <c r="U223" s="78" t="s">
        <v>315</v>
      </c>
      <c r="V223" s="78" t="s">
        <v>45</v>
      </c>
      <c r="W223" s="131">
        <v>3.3</v>
      </c>
      <c r="X223" s="145">
        <v>719</v>
      </c>
      <c r="Y223" s="37">
        <v>758</v>
      </c>
      <c r="Z223" s="37"/>
      <c r="AA223" s="169">
        <f>0.95*$Y$1</f>
        <v>1080.587</v>
      </c>
      <c r="AB223" s="37"/>
      <c r="AC223" s="37">
        <v>1406</v>
      </c>
      <c r="AF223" s="140">
        <f t="shared" si="27"/>
        <v>2768.7</v>
      </c>
      <c r="AG223" s="8">
        <f t="shared" si="28"/>
        <v>839</v>
      </c>
      <c r="AH223" s="37">
        <f t="shared" si="29"/>
        <v>758</v>
      </c>
      <c r="AI223" s="8">
        <f t="shared" si="30"/>
        <v>81</v>
      </c>
      <c r="AJ223" s="140" t="e">
        <f t="shared" si="31"/>
        <v>#REF!</v>
      </c>
      <c r="AK223" s="24" t="e">
        <f>#REF!</f>
        <v>#REF!</v>
      </c>
      <c r="AL223" s="8" t="e">
        <f t="shared" si="32"/>
        <v>#REF!</v>
      </c>
    </row>
    <row r="224" spans="1:38" s="26" customFormat="1" ht="13.5" customHeight="1" x14ac:dyDescent="0.2">
      <c r="A224" s="26">
        <v>221</v>
      </c>
      <c r="B224" s="18" t="s">
        <v>451</v>
      </c>
      <c r="C224" s="18" t="s">
        <v>57</v>
      </c>
      <c r="D224" s="1" t="s">
        <v>90</v>
      </c>
      <c r="E224" s="1" t="s">
        <v>44</v>
      </c>
      <c r="F224" s="1" t="s">
        <v>88</v>
      </c>
      <c r="G224" s="23">
        <v>1</v>
      </c>
      <c r="H224" s="53">
        <v>1300</v>
      </c>
      <c r="I224" s="37"/>
      <c r="J224" s="1" t="s">
        <v>90</v>
      </c>
      <c r="K224" s="1" t="s">
        <v>44</v>
      </c>
      <c r="L224" s="1" t="s">
        <v>88</v>
      </c>
      <c r="M224" s="77">
        <v>1</v>
      </c>
      <c r="N224" s="47">
        <v>1300</v>
      </c>
      <c r="O224" s="1"/>
      <c r="P224" s="1"/>
      <c r="Q224" s="1"/>
      <c r="R224" s="77">
        <v>1</v>
      </c>
      <c r="S224" s="64">
        <v>1300</v>
      </c>
      <c r="T224" s="78" t="s">
        <v>171</v>
      </c>
      <c r="U224" s="78" t="s">
        <v>22</v>
      </c>
      <c r="V224" s="78" t="s">
        <v>23</v>
      </c>
      <c r="W224" s="131">
        <v>1</v>
      </c>
      <c r="X224" s="145">
        <v>1300</v>
      </c>
      <c r="Y224" s="37">
        <v>1746</v>
      </c>
      <c r="Z224" s="37"/>
      <c r="AA224" s="169">
        <f>2.194*$Y$1</f>
        <v>2495.5872399999998</v>
      </c>
      <c r="AB224" s="37"/>
      <c r="AC224" s="37">
        <v>3120</v>
      </c>
      <c r="AF224" s="140">
        <f t="shared" si="27"/>
        <v>1420</v>
      </c>
      <c r="AG224" s="8">
        <f t="shared" si="28"/>
        <v>1420</v>
      </c>
      <c r="AH224" s="37">
        <f t="shared" si="29"/>
        <v>1746</v>
      </c>
      <c r="AI224" s="175">
        <f t="shared" si="30"/>
        <v>-326</v>
      </c>
      <c r="AJ224" s="140" t="e">
        <f t="shared" si="31"/>
        <v>#REF!</v>
      </c>
      <c r="AK224" s="24" t="e">
        <f>#REF!</f>
        <v>#REF!</v>
      </c>
      <c r="AL224" s="8" t="e">
        <f t="shared" si="32"/>
        <v>#REF!</v>
      </c>
    </row>
    <row r="225" spans="1:38" s="26" customFormat="1" ht="13.5" customHeight="1" x14ac:dyDescent="0.2">
      <c r="A225" s="26">
        <v>222</v>
      </c>
      <c r="B225" s="18" t="s">
        <v>451</v>
      </c>
      <c r="C225" s="18" t="s">
        <v>349</v>
      </c>
      <c r="D225" s="1" t="s">
        <v>171</v>
      </c>
      <c r="E225" s="1" t="s">
        <v>217</v>
      </c>
      <c r="F225" s="1" t="s">
        <v>25</v>
      </c>
      <c r="G225" s="23">
        <v>1.05</v>
      </c>
      <c r="H225" s="53">
        <v>850</v>
      </c>
      <c r="I225" s="37"/>
      <c r="J225" s="1" t="s">
        <v>171</v>
      </c>
      <c r="K225" s="1" t="s">
        <v>217</v>
      </c>
      <c r="L225" s="1" t="s">
        <v>25</v>
      </c>
      <c r="M225" s="77">
        <v>1.05</v>
      </c>
      <c r="N225" s="47">
        <v>850</v>
      </c>
      <c r="O225" s="1"/>
      <c r="P225" s="1"/>
      <c r="Q225" s="1"/>
      <c r="R225" s="77">
        <v>1.05</v>
      </c>
      <c r="S225" s="64">
        <v>850</v>
      </c>
      <c r="T225" s="78" t="s">
        <v>69</v>
      </c>
      <c r="U225" s="78" t="s">
        <v>315</v>
      </c>
      <c r="V225" s="78" t="s">
        <v>45</v>
      </c>
      <c r="W225" s="131">
        <v>1.05</v>
      </c>
      <c r="X225" s="145">
        <v>850</v>
      </c>
      <c r="Y225" s="37">
        <v>758</v>
      </c>
      <c r="Z225" s="37"/>
      <c r="AA225" s="169">
        <f t="shared" ref="AA225:AA233" si="33">0.95*$Y$1</f>
        <v>1080.587</v>
      </c>
      <c r="AB225" s="37"/>
      <c r="AC225" s="37">
        <v>1406</v>
      </c>
      <c r="AF225" s="140">
        <f t="shared" si="27"/>
        <v>1018.5</v>
      </c>
      <c r="AG225" s="8">
        <f t="shared" si="28"/>
        <v>970</v>
      </c>
      <c r="AH225" s="37">
        <f t="shared" si="29"/>
        <v>758</v>
      </c>
      <c r="AI225" s="8">
        <f t="shared" si="30"/>
        <v>212</v>
      </c>
      <c r="AJ225" s="140" t="e">
        <f t="shared" si="31"/>
        <v>#REF!</v>
      </c>
      <c r="AK225" s="24" t="e">
        <f>#REF!</f>
        <v>#REF!</v>
      </c>
      <c r="AL225" s="8" t="e">
        <f t="shared" si="32"/>
        <v>#REF!</v>
      </c>
    </row>
    <row r="226" spans="1:38" s="26" customFormat="1" ht="13.5" customHeight="1" x14ac:dyDescent="0.2">
      <c r="A226" s="26">
        <v>223</v>
      </c>
      <c r="B226" s="18" t="s">
        <v>452</v>
      </c>
      <c r="C226" s="18" t="s">
        <v>13</v>
      </c>
      <c r="D226" s="1" t="s">
        <v>171</v>
      </c>
      <c r="E226" s="1" t="s">
        <v>218</v>
      </c>
      <c r="F226" s="1" t="s">
        <v>28</v>
      </c>
      <c r="G226" s="23">
        <v>1</v>
      </c>
      <c r="H226" s="53">
        <v>950</v>
      </c>
      <c r="I226" s="37"/>
      <c r="J226" s="1" t="s">
        <v>171</v>
      </c>
      <c r="K226" s="1" t="s">
        <v>218</v>
      </c>
      <c r="L226" s="1" t="s">
        <v>28</v>
      </c>
      <c r="M226" s="77">
        <v>1</v>
      </c>
      <c r="N226" s="47">
        <v>950</v>
      </c>
      <c r="O226" s="1"/>
      <c r="P226" s="1"/>
      <c r="Q226" s="1"/>
      <c r="R226" s="77">
        <v>1</v>
      </c>
      <c r="S226" s="64">
        <v>950</v>
      </c>
      <c r="T226" s="78" t="s">
        <v>69</v>
      </c>
      <c r="U226" s="78" t="s">
        <v>87</v>
      </c>
      <c r="V226" s="78" t="s">
        <v>45</v>
      </c>
      <c r="W226" s="131">
        <v>1</v>
      </c>
      <c r="X226" s="145">
        <v>950</v>
      </c>
      <c r="Y226" s="37">
        <v>758</v>
      </c>
      <c r="Z226" s="37"/>
      <c r="AA226" s="169">
        <f t="shared" si="33"/>
        <v>1080.587</v>
      </c>
      <c r="AB226" s="37"/>
      <c r="AC226" s="37">
        <v>1406</v>
      </c>
      <c r="AF226" s="140">
        <f t="shared" si="27"/>
        <v>1070</v>
      </c>
      <c r="AG226" s="8">
        <f t="shared" si="28"/>
        <v>1070</v>
      </c>
      <c r="AH226" s="37">
        <f t="shared" si="29"/>
        <v>758</v>
      </c>
      <c r="AI226" s="8">
        <f t="shared" si="30"/>
        <v>312</v>
      </c>
      <c r="AJ226" s="140" t="e">
        <f t="shared" si="31"/>
        <v>#REF!</v>
      </c>
      <c r="AK226" s="24" t="e">
        <f>#REF!</f>
        <v>#REF!</v>
      </c>
      <c r="AL226" s="8" t="e">
        <f t="shared" si="32"/>
        <v>#REF!</v>
      </c>
    </row>
    <row r="227" spans="1:38" s="26" customFormat="1" ht="13.5" customHeight="1" x14ac:dyDescent="0.2">
      <c r="A227" s="26">
        <v>224</v>
      </c>
      <c r="B227" s="18" t="s">
        <v>452</v>
      </c>
      <c r="C227" s="18" t="s">
        <v>349</v>
      </c>
      <c r="D227" s="1" t="s">
        <v>171</v>
      </c>
      <c r="E227" s="1" t="s">
        <v>145</v>
      </c>
      <c r="F227" s="1" t="s">
        <v>25</v>
      </c>
      <c r="G227" s="23">
        <v>1</v>
      </c>
      <c r="H227" s="53">
        <v>850</v>
      </c>
      <c r="I227" s="37"/>
      <c r="J227" s="1" t="s">
        <v>171</v>
      </c>
      <c r="K227" s="1" t="s">
        <v>145</v>
      </c>
      <c r="L227" s="1" t="s">
        <v>25</v>
      </c>
      <c r="M227" s="77">
        <v>1</v>
      </c>
      <c r="N227" s="47">
        <v>850</v>
      </c>
      <c r="O227" s="1"/>
      <c r="P227" s="1"/>
      <c r="Q227" s="1"/>
      <c r="R227" s="77">
        <v>1</v>
      </c>
      <c r="S227" s="64">
        <v>850</v>
      </c>
      <c r="T227" s="78" t="s">
        <v>69</v>
      </c>
      <c r="U227" s="78" t="s">
        <v>315</v>
      </c>
      <c r="V227" s="78" t="s">
        <v>45</v>
      </c>
      <c r="W227" s="131">
        <v>1</v>
      </c>
      <c r="X227" s="145">
        <v>850</v>
      </c>
      <c r="Y227" s="37">
        <v>758</v>
      </c>
      <c r="Z227" s="37"/>
      <c r="AA227" s="169">
        <f t="shared" si="33"/>
        <v>1080.587</v>
      </c>
      <c r="AB227" s="37"/>
      <c r="AC227" s="37">
        <v>1406</v>
      </c>
      <c r="AF227" s="140">
        <f t="shared" si="27"/>
        <v>970</v>
      </c>
      <c r="AG227" s="8">
        <f t="shared" si="28"/>
        <v>970</v>
      </c>
      <c r="AH227" s="37">
        <f t="shared" si="29"/>
        <v>758</v>
      </c>
      <c r="AI227" s="8">
        <f t="shared" si="30"/>
        <v>212</v>
      </c>
      <c r="AJ227" s="140" t="e">
        <f t="shared" si="31"/>
        <v>#REF!</v>
      </c>
      <c r="AK227" s="24" t="e">
        <f>#REF!</f>
        <v>#REF!</v>
      </c>
      <c r="AL227" s="8" t="e">
        <f t="shared" si="32"/>
        <v>#REF!</v>
      </c>
    </row>
    <row r="228" spans="1:38" s="26" customFormat="1" ht="13.5" customHeight="1" x14ac:dyDescent="0.2">
      <c r="A228" s="26">
        <v>225</v>
      </c>
      <c r="B228" s="18" t="s">
        <v>453</v>
      </c>
      <c r="C228" s="18" t="s">
        <v>349</v>
      </c>
      <c r="D228" s="1" t="s">
        <v>171</v>
      </c>
      <c r="E228" s="1" t="s">
        <v>145</v>
      </c>
      <c r="F228" s="1" t="s">
        <v>25</v>
      </c>
      <c r="G228" s="22">
        <v>1</v>
      </c>
      <c r="H228" s="53">
        <v>850</v>
      </c>
      <c r="I228" s="37"/>
      <c r="J228" s="1" t="s">
        <v>171</v>
      </c>
      <c r="K228" s="1" t="s">
        <v>145</v>
      </c>
      <c r="L228" s="1" t="s">
        <v>25</v>
      </c>
      <c r="M228" s="103">
        <v>1</v>
      </c>
      <c r="N228" s="47">
        <v>850</v>
      </c>
      <c r="O228" s="1"/>
      <c r="P228" s="1"/>
      <c r="Q228" s="1"/>
      <c r="R228" s="103">
        <v>1</v>
      </c>
      <c r="S228" s="64">
        <v>850</v>
      </c>
      <c r="T228" s="78" t="s">
        <v>69</v>
      </c>
      <c r="U228" s="78" t="s">
        <v>315</v>
      </c>
      <c r="V228" s="78" t="s">
        <v>45</v>
      </c>
      <c r="W228" s="136">
        <v>1</v>
      </c>
      <c r="X228" s="145">
        <v>850</v>
      </c>
      <c r="Y228" s="37">
        <v>758</v>
      </c>
      <c r="Z228" s="37"/>
      <c r="AA228" s="169">
        <f t="shared" si="33"/>
        <v>1080.587</v>
      </c>
      <c r="AB228" s="37"/>
      <c r="AC228" s="37">
        <v>1406</v>
      </c>
      <c r="AF228" s="140">
        <f t="shared" si="27"/>
        <v>970</v>
      </c>
      <c r="AG228" s="8">
        <f t="shared" si="28"/>
        <v>970</v>
      </c>
      <c r="AH228" s="37">
        <f t="shared" si="29"/>
        <v>758</v>
      </c>
      <c r="AI228" s="8">
        <f t="shared" si="30"/>
        <v>212</v>
      </c>
      <c r="AJ228" s="140" t="e">
        <f t="shared" si="31"/>
        <v>#REF!</v>
      </c>
      <c r="AK228" s="24" t="e">
        <f>#REF!</f>
        <v>#REF!</v>
      </c>
      <c r="AL228" s="8" t="e">
        <f t="shared" si="32"/>
        <v>#REF!</v>
      </c>
    </row>
    <row r="229" spans="1:38" s="26" customFormat="1" ht="13.5" customHeight="1" x14ac:dyDescent="0.2">
      <c r="A229" s="26">
        <v>226</v>
      </c>
      <c r="B229" s="18" t="s">
        <v>454</v>
      </c>
      <c r="C229" s="18" t="s">
        <v>13</v>
      </c>
      <c r="D229" s="1" t="s">
        <v>171</v>
      </c>
      <c r="E229" s="1" t="s">
        <v>218</v>
      </c>
      <c r="F229" s="1" t="s">
        <v>28</v>
      </c>
      <c r="G229" s="22">
        <v>1</v>
      </c>
      <c r="H229" s="53">
        <v>950</v>
      </c>
      <c r="I229" s="37"/>
      <c r="J229" s="1" t="s">
        <v>171</v>
      </c>
      <c r="K229" s="1" t="s">
        <v>218</v>
      </c>
      <c r="L229" s="1" t="s">
        <v>28</v>
      </c>
      <c r="M229" s="103">
        <v>1</v>
      </c>
      <c r="N229" s="47">
        <v>950</v>
      </c>
      <c r="O229" s="1"/>
      <c r="P229" s="1"/>
      <c r="Q229" s="1"/>
      <c r="R229" s="103">
        <v>1</v>
      </c>
      <c r="S229" s="64">
        <v>950</v>
      </c>
      <c r="T229" s="78" t="s">
        <v>69</v>
      </c>
      <c r="U229" s="78" t="s">
        <v>87</v>
      </c>
      <c r="V229" s="78" t="s">
        <v>45</v>
      </c>
      <c r="W229" s="136">
        <v>1</v>
      </c>
      <c r="X229" s="145">
        <v>950</v>
      </c>
      <c r="Y229" s="37">
        <v>758</v>
      </c>
      <c r="Z229" s="37"/>
      <c r="AA229" s="169">
        <f t="shared" si="33"/>
        <v>1080.587</v>
      </c>
      <c r="AB229" s="37"/>
      <c r="AC229" s="37">
        <v>1406</v>
      </c>
      <c r="AF229" s="140">
        <f t="shared" si="27"/>
        <v>1070</v>
      </c>
      <c r="AG229" s="8">
        <f t="shared" si="28"/>
        <v>1070</v>
      </c>
      <c r="AH229" s="37">
        <f t="shared" si="29"/>
        <v>758</v>
      </c>
      <c r="AI229" s="8">
        <f t="shared" si="30"/>
        <v>312</v>
      </c>
      <c r="AJ229" s="140" t="e">
        <f t="shared" si="31"/>
        <v>#REF!</v>
      </c>
      <c r="AK229" s="24" t="e">
        <f>#REF!</f>
        <v>#REF!</v>
      </c>
      <c r="AL229" s="8" t="e">
        <f t="shared" si="32"/>
        <v>#REF!</v>
      </c>
    </row>
    <row r="230" spans="1:38" s="26" customFormat="1" ht="13.5" customHeight="1" x14ac:dyDescent="0.2">
      <c r="A230" s="26">
        <v>227</v>
      </c>
      <c r="B230" s="18" t="s">
        <v>455</v>
      </c>
      <c r="C230" s="18" t="s">
        <v>13</v>
      </c>
      <c r="D230" s="1" t="s">
        <v>171</v>
      </c>
      <c r="E230" s="1" t="s">
        <v>218</v>
      </c>
      <c r="F230" s="1" t="s">
        <v>28</v>
      </c>
      <c r="G230" s="22">
        <v>1</v>
      </c>
      <c r="H230" s="53">
        <v>850</v>
      </c>
      <c r="I230" s="37"/>
      <c r="J230" s="1" t="s">
        <v>171</v>
      </c>
      <c r="K230" s="1" t="s">
        <v>218</v>
      </c>
      <c r="L230" s="1" t="s">
        <v>28</v>
      </c>
      <c r="M230" s="103">
        <v>1</v>
      </c>
      <c r="N230" s="47">
        <v>850</v>
      </c>
      <c r="O230" s="1"/>
      <c r="P230" s="1"/>
      <c r="Q230" s="1"/>
      <c r="R230" s="103">
        <v>1</v>
      </c>
      <c r="S230" s="64">
        <v>850</v>
      </c>
      <c r="T230" s="78" t="s">
        <v>69</v>
      </c>
      <c r="U230" s="78" t="s">
        <v>87</v>
      </c>
      <c r="V230" s="78" t="s">
        <v>45</v>
      </c>
      <c r="W230" s="136">
        <v>1</v>
      </c>
      <c r="X230" s="145">
        <v>850</v>
      </c>
      <c r="Y230" s="37">
        <v>758</v>
      </c>
      <c r="Z230" s="37"/>
      <c r="AA230" s="169">
        <f t="shared" si="33"/>
        <v>1080.587</v>
      </c>
      <c r="AB230" s="37"/>
      <c r="AC230" s="37">
        <v>1406</v>
      </c>
      <c r="AF230" s="140">
        <f t="shared" si="27"/>
        <v>970</v>
      </c>
      <c r="AG230" s="8">
        <f t="shared" si="28"/>
        <v>970</v>
      </c>
      <c r="AH230" s="37">
        <f t="shared" si="29"/>
        <v>758</v>
      </c>
      <c r="AI230" s="8">
        <f t="shared" si="30"/>
        <v>212</v>
      </c>
      <c r="AJ230" s="140" t="e">
        <f t="shared" si="31"/>
        <v>#REF!</v>
      </c>
      <c r="AK230" s="24" t="e">
        <f>#REF!</f>
        <v>#REF!</v>
      </c>
      <c r="AL230" s="8" t="e">
        <f t="shared" si="32"/>
        <v>#REF!</v>
      </c>
    </row>
    <row r="231" spans="1:38" s="26" customFormat="1" ht="13.5" customHeight="1" x14ac:dyDescent="0.2">
      <c r="A231" s="26">
        <v>228</v>
      </c>
      <c r="B231" s="18" t="s">
        <v>456</v>
      </c>
      <c r="C231" s="18" t="s">
        <v>13</v>
      </c>
      <c r="D231" s="1" t="s">
        <v>171</v>
      </c>
      <c r="E231" s="1" t="s">
        <v>218</v>
      </c>
      <c r="F231" s="1" t="s">
        <v>28</v>
      </c>
      <c r="G231" s="22">
        <v>1</v>
      </c>
      <c r="H231" s="53">
        <v>850</v>
      </c>
      <c r="I231" s="37"/>
      <c r="J231" s="1" t="s">
        <v>171</v>
      </c>
      <c r="K231" s="1" t="s">
        <v>218</v>
      </c>
      <c r="L231" s="1" t="s">
        <v>28</v>
      </c>
      <c r="M231" s="103">
        <v>1</v>
      </c>
      <c r="N231" s="47">
        <v>850</v>
      </c>
      <c r="O231" s="1"/>
      <c r="P231" s="1"/>
      <c r="Q231" s="1"/>
      <c r="R231" s="103">
        <v>1</v>
      </c>
      <c r="S231" s="64">
        <v>850</v>
      </c>
      <c r="T231" s="78" t="s">
        <v>69</v>
      </c>
      <c r="U231" s="78" t="s">
        <v>87</v>
      </c>
      <c r="V231" s="78" t="s">
        <v>45</v>
      </c>
      <c r="W231" s="136">
        <v>1</v>
      </c>
      <c r="X231" s="145">
        <v>850</v>
      </c>
      <c r="Y231" s="37">
        <v>758</v>
      </c>
      <c r="Z231" s="37"/>
      <c r="AA231" s="169">
        <f t="shared" si="33"/>
        <v>1080.587</v>
      </c>
      <c r="AB231" s="37"/>
      <c r="AC231" s="37">
        <v>1406</v>
      </c>
      <c r="AF231" s="140">
        <f t="shared" si="27"/>
        <v>970</v>
      </c>
      <c r="AG231" s="8">
        <f t="shared" si="28"/>
        <v>970</v>
      </c>
      <c r="AH231" s="37">
        <f t="shared" si="29"/>
        <v>758</v>
      </c>
      <c r="AI231" s="8">
        <f t="shared" si="30"/>
        <v>212</v>
      </c>
      <c r="AJ231" s="140" t="e">
        <f t="shared" si="31"/>
        <v>#REF!</v>
      </c>
      <c r="AK231" s="24" t="e">
        <f>#REF!</f>
        <v>#REF!</v>
      </c>
      <c r="AL231" s="8" t="e">
        <f t="shared" si="32"/>
        <v>#REF!</v>
      </c>
    </row>
    <row r="232" spans="1:38" s="26" customFormat="1" ht="13.5" customHeight="1" x14ac:dyDescent="0.2">
      <c r="A232" s="26">
        <v>229</v>
      </c>
      <c r="B232" s="18" t="s">
        <v>457</v>
      </c>
      <c r="C232" s="18" t="s">
        <v>13</v>
      </c>
      <c r="D232" s="1" t="s">
        <v>171</v>
      </c>
      <c r="E232" s="1" t="s">
        <v>218</v>
      </c>
      <c r="F232" s="1" t="s">
        <v>28</v>
      </c>
      <c r="G232" s="22">
        <v>1</v>
      </c>
      <c r="H232" s="53">
        <v>850</v>
      </c>
      <c r="I232" s="37"/>
      <c r="J232" s="1" t="s">
        <v>171</v>
      </c>
      <c r="K232" s="1" t="s">
        <v>218</v>
      </c>
      <c r="L232" s="1" t="s">
        <v>28</v>
      </c>
      <c r="M232" s="103">
        <v>1</v>
      </c>
      <c r="N232" s="47">
        <v>850</v>
      </c>
      <c r="O232" s="1"/>
      <c r="P232" s="1"/>
      <c r="Q232" s="1"/>
      <c r="R232" s="103">
        <v>1</v>
      </c>
      <c r="S232" s="64">
        <v>850</v>
      </c>
      <c r="T232" s="78" t="s">
        <v>69</v>
      </c>
      <c r="U232" s="78" t="s">
        <v>87</v>
      </c>
      <c r="V232" s="78" t="s">
        <v>45</v>
      </c>
      <c r="W232" s="136">
        <v>1</v>
      </c>
      <c r="X232" s="145">
        <v>850</v>
      </c>
      <c r="Y232" s="37">
        <v>758</v>
      </c>
      <c r="Z232" s="37"/>
      <c r="AA232" s="169">
        <f t="shared" si="33"/>
        <v>1080.587</v>
      </c>
      <c r="AB232" s="37"/>
      <c r="AC232" s="37">
        <v>1406</v>
      </c>
      <c r="AF232" s="140">
        <f t="shared" si="27"/>
        <v>970</v>
      </c>
      <c r="AG232" s="8">
        <f t="shared" si="28"/>
        <v>970</v>
      </c>
      <c r="AH232" s="37">
        <f t="shared" si="29"/>
        <v>758</v>
      </c>
      <c r="AI232" s="8">
        <f t="shared" si="30"/>
        <v>212</v>
      </c>
      <c r="AJ232" s="140" t="e">
        <f t="shared" si="31"/>
        <v>#REF!</v>
      </c>
      <c r="AK232" s="24" t="e">
        <f>#REF!</f>
        <v>#REF!</v>
      </c>
      <c r="AL232" s="8" t="e">
        <f t="shared" si="32"/>
        <v>#REF!</v>
      </c>
    </row>
    <row r="233" spans="1:38" s="26" customFormat="1" ht="13.5" customHeight="1" x14ac:dyDescent="0.2">
      <c r="A233" s="26">
        <v>230</v>
      </c>
      <c r="B233" s="18" t="s">
        <v>458</v>
      </c>
      <c r="C233" s="18" t="s">
        <v>13</v>
      </c>
      <c r="D233" s="1" t="s">
        <v>171</v>
      </c>
      <c r="E233" s="1" t="s">
        <v>218</v>
      </c>
      <c r="F233" s="1" t="s">
        <v>28</v>
      </c>
      <c r="G233" s="22">
        <v>1</v>
      </c>
      <c r="H233" s="53">
        <v>850</v>
      </c>
      <c r="I233" s="37"/>
      <c r="J233" s="1" t="s">
        <v>171</v>
      </c>
      <c r="K233" s="1" t="s">
        <v>218</v>
      </c>
      <c r="L233" s="1" t="s">
        <v>28</v>
      </c>
      <c r="M233" s="103">
        <v>1</v>
      </c>
      <c r="N233" s="47">
        <v>850</v>
      </c>
      <c r="O233" s="1"/>
      <c r="P233" s="1"/>
      <c r="Q233" s="1"/>
      <c r="R233" s="103">
        <v>1</v>
      </c>
      <c r="S233" s="64">
        <v>850</v>
      </c>
      <c r="T233" s="78" t="s">
        <v>69</v>
      </c>
      <c r="U233" s="78" t="s">
        <v>87</v>
      </c>
      <c r="V233" s="78" t="s">
        <v>45</v>
      </c>
      <c r="W233" s="136">
        <v>1</v>
      </c>
      <c r="X233" s="145">
        <v>850</v>
      </c>
      <c r="Y233" s="37">
        <v>758</v>
      </c>
      <c r="Z233" s="37"/>
      <c r="AA233" s="169">
        <f t="shared" si="33"/>
        <v>1080.587</v>
      </c>
      <c r="AB233" s="37"/>
      <c r="AC233" s="37">
        <v>1406</v>
      </c>
      <c r="AF233" s="140">
        <f t="shared" si="27"/>
        <v>970</v>
      </c>
      <c r="AG233" s="8">
        <f t="shared" si="28"/>
        <v>970</v>
      </c>
      <c r="AH233" s="37">
        <f t="shared" si="29"/>
        <v>758</v>
      </c>
      <c r="AI233" s="8">
        <f t="shared" si="30"/>
        <v>212</v>
      </c>
      <c r="AJ233" s="140" t="e">
        <f t="shared" si="31"/>
        <v>#REF!</v>
      </c>
      <c r="AK233" s="24" t="e">
        <f>#REF!</f>
        <v>#REF!</v>
      </c>
      <c r="AL233" s="8" t="e">
        <f t="shared" si="32"/>
        <v>#REF!</v>
      </c>
    </row>
    <row r="234" spans="1:38" s="26" customFormat="1" ht="13.5" customHeight="1" x14ac:dyDescent="0.2">
      <c r="A234" s="26">
        <v>231</v>
      </c>
      <c r="B234" s="18" t="s">
        <v>459</v>
      </c>
      <c r="C234" s="18" t="s">
        <v>57</v>
      </c>
      <c r="D234" s="1" t="s">
        <v>90</v>
      </c>
      <c r="E234" s="1" t="s">
        <v>44</v>
      </c>
      <c r="F234" s="1" t="s">
        <v>88</v>
      </c>
      <c r="G234" s="72">
        <v>1</v>
      </c>
      <c r="H234" s="53">
        <v>1300</v>
      </c>
      <c r="I234" s="37"/>
      <c r="J234" s="1" t="s">
        <v>90</v>
      </c>
      <c r="K234" s="1" t="s">
        <v>44</v>
      </c>
      <c r="L234" s="1" t="s">
        <v>88</v>
      </c>
      <c r="M234" s="72">
        <v>1</v>
      </c>
      <c r="N234" s="47">
        <v>1300</v>
      </c>
      <c r="O234" s="1"/>
      <c r="P234" s="1"/>
      <c r="Q234" s="1"/>
      <c r="R234" s="72">
        <v>1</v>
      </c>
      <c r="S234" s="64">
        <v>1300</v>
      </c>
      <c r="T234" s="78" t="s">
        <v>171</v>
      </c>
      <c r="U234" s="78" t="s">
        <v>22</v>
      </c>
      <c r="V234" s="78" t="s">
        <v>23</v>
      </c>
      <c r="W234" s="128">
        <v>1</v>
      </c>
      <c r="X234" s="145">
        <v>1300</v>
      </c>
      <c r="Y234" s="37">
        <v>1746</v>
      </c>
      <c r="Z234" s="37"/>
      <c r="AA234" s="169">
        <f>2.194*$Y$1</f>
        <v>2495.5872399999998</v>
      </c>
      <c r="AB234" s="37"/>
      <c r="AC234" s="37">
        <v>3120</v>
      </c>
      <c r="AF234" s="140">
        <f t="shared" si="27"/>
        <v>1420</v>
      </c>
      <c r="AG234" s="8">
        <f t="shared" si="28"/>
        <v>1420</v>
      </c>
      <c r="AH234" s="37">
        <f t="shared" si="29"/>
        <v>1746</v>
      </c>
      <c r="AI234" s="175">
        <f t="shared" si="30"/>
        <v>-326</v>
      </c>
      <c r="AJ234" s="140" t="e">
        <f t="shared" si="31"/>
        <v>#REF!</v>
      </c>
      <c r="AK234" s="24" t="e">
        <f>#REF!</f>
        <v>#REF!</v>
      </c>
      <c r="AL234" s="8" t="e">
        <f t="shared" si="32"/>
        <v>#REF!</v>
      </c>
    </row>
    <row r="235" spans="1:38" s="26" customFormat="1" ht="13.5" customHeight="1" x14ac:dyDescent="0.2">
      <c r="A235" s="26">
        <v>232</v>
      </c>
      <c r="B235" s="18" t="s">
        <v>459</v>
      </c>
      <c r="C235" s="18" t="s">
        <v>191</v>
      </c>
      <c r="D235" s="1" t="s">
        <v>171</v>
      </c>
      <c r="E235" s="1" t="s">
        <v>217</v>
      </c>
      <c r="F235" s="1" t="s">
        <v>25</v>
      </c>
      <c r="G235" s="22">
        <v>2</v>
      </c>
      <c r="H235" s="53">
        <v>850</v>
      </c>
      <c r="I235" s="37"/>
      <c r="J235" s="1" t="s">
        <v>171</v>
      </c>
      <c r="K235" s="1" t="s">
        <v>217</v>
      </c>
      <c r="L235" s="1" t="s">
        <v>25</v>
      </c>
      <c r="M235" s="103">
        <v>2</v>
      </c>
      <c r="N235" s="47">
        <v>850</v>
      </c>
      <c r="O235" s="1"/>
      <c r="P235" s="1"/>
      <c r="Q235" s="1"/>
      <c r="R235" s="103">
        <v>2</v>
      </c>
      <c r="S235" s="64">
        <v>850</v>
      </c>
      <c r="T235" s="78" t="s">
        <v>69</v>
      </c>
      <c r="U235" s="78" t="s">
        <v>315</v>
      </c>
      <c r="V235" s="78" t="s">
        <v>45</v>
      </c>
      <c r="W235" s="136">
        <v>2</v>
      </c>
      <c r="X235" s="145">
        <v>850</v>
      </c>
      <c r="Y235" s="37">
        <v>758</v>
      </c>
      <c r="Z235" s="37"/>
      <c r="AA235" s="169">
        <f>0.95*$Y$1</f>
        <v>1080.587</v>
      </c>
      <c r="AB235" s="37"/>
      <c r="AC235" s="37">
        <v>1406</v>
      </c>
      <c r="AF235" s="140">
        <f t="shared" si="27"/>
        <v>1940</v>
      </c>
      <c r="AG235" s="8">
        <f t="shared" si="28"/>
        <v>970</v>
      </c>
      <c r="AH235" s="37">
        <f t="shared" si="29"/>
        <v>758</v>
      </c>
      <c r="AI235" s="8">
        <f t="shared" si="30"/>
        <v>212</v>
      </c>
      <c r="AJ235" s="140" t="e">
        <f t="shared" si="31"/>
        <v>#REF!</v>
      </c>
      <c r="AK235" s="24" t="e">
        <f>#REF!</f>
        <v>#REF!</v>
      </c>
      <c r="AL235" s="8" t="e">
        <f t="shared" si="32"/>
        <v>#REF!</v>
      </c>
    </row>
    <row r="236" spans="1:38" s="26" customFormat="1" ht="13.5" customHeight="1" x14ac:dyDescent="0.2">
      <c r="A236" s="26">
        <v>233</v>
      </c>
      <c r="B236" s="18" t="s">
        <v>405</v>
      </c>
      <c r="C236" s="18" t="s">
        <v>13</v>
      </c>
      <c r="D236" s="1" t="s">
        <v>7</v>
      </c>
      <c r="E236" s="1" t="s">
        <v>65</v>
      </c>
      <c r="F236" s="1" t="s">
        <v>5</v>
      </c>
      <c r="G236" s="27">
        <v>1</v>
      </c>
      <c r="H236" s="73">
        <v>1917</v>
      </c>
      <c r="I236" s="37"/>
      <c r="J236" s="1" t="s">
        <v>7</v>
      </c>
      <c r="K236" s="1" t="s">
        <v>65</v>
      </c>
      <c r="L236" s="1" t="s">
        <v>5</v>
      </c>
      <c r="M236" s="33">
        <v>1</v>
      </c>
      <c r="N236" s="73">
        <v>1917</v>
      </c>
      <c r="O236" s="1"/>
      <c r="P236" s="1"/>
      <c r="Q236" s="1"/>
      <c r="R236" s="33">
        <v>1</v>
      </c>
      <c r="S236" s="74">
        <v>1917</v>
      </c>
      <c r="T236" s="78" t="s">
        <v>664</v>
      </c>
      <c r="U236" s="78" t="s">
        <v>6</v>
      </c>
      <c r="V236" s="78" t="s">
        <v>88</v>
      </c>
      <c r="W236" s="130">
        <v>1</v>
      </c>
      <c r="X236" s="144">
        <v>1917</v>
      </c>
      <c r="Y236" s="37">
        <v>2174</v>
      </c>
      <c r="Z236" s="37"/>
      <c r="AA236" s="169">
        <f>2.73*$Y$1</f>
        <v>3105.2658000000001</v>
      </c>
      <c r="AB236" s="37"/>
      <c r="AC236" s="37">
        <v>3726</v>
      </c>
      <c r="AF236" s="140">
        <f t="shared" si="27"/>
        <v>2037</v>
      </c>
      <c r="AG236" s="8">
        <f t="shared" si="28"/>
        <v>2037</v>
      </c>
      <c r="AH236" s="37">
        <f t="shared" si="29"/>
        <v>2174</v>
      </c>
      <c r="AI236" s="175">
        <f t="shared" si="30"/>
        <v>-137</v>
      </c>
      <c r="AJ236" s="140" t="e">
        <f t="shared" si="31"/>
        <v>#REF!</v>
      </c>
      <c r="AK236" s="24" t="e">
        <f>#REF!</f>
        <v>#REF!</v>
      </c>
      <c r="AL236" s="8" t="e">
        <f t="shared" si="32"/>
        <v>#REF!</v>
      </c>
    </row>
    <row r="237" spans="1:38" s="26" customFormat="1" ht="13.5" customHeight="1" x14ac:dyDescent="0.2">
      <c r="A237" s="26">
        <v>234</v>
      </c>
      <c r="B237" s="18" t="s">
        <v>405</v>
      </c>
      <c r="C237" s="18" t="s">
        <v>56</v>
      </c>
      <c r="D237" s="1" t="s">
        <v>10</v>
      </c>
      <c r="E237" s="1" t="s">
        <v>22</v>
      </c>
      <c r="F237" s="1" t="s">
        <v>88</v>
      </c>
      <c r="G237" s="27">
        <v>1</v>
      </c>
      <c r="H237" s="53">
        <v>1647</v>
      </c>
      <c r="I237" s="37"/>
      <c r="J237" s="1" t="s">
        <v>10</v>
      </c>
      <c r="K237" s="1" t="s">
        <v>22</v>
      </c>
      <c r="L237" s="1" t="s">
        <v>88</v>
      </c>
      <c r="M237" s="33">
        <v>1</v>
      </c>
      <c r="N237" s="47">
        <v>1647</v>
      </c>
      <c r="O237" s="1"/>
      <c r="P237" s="1"/>
      <c r="Q237" s="1"/>
      <c r="R237" s="33">
        <v>1</v>
      </c>
      <c r="S237" s="64">
        <v>1647</v>
      </c>
      <c r="T237" s="78" t="s">
        <v>10</v>
      </c>
      <c r="U237" s="78" t="s">
        <v>194</v>
      </c>
      <c r="V237" s="78" t="s">
        <v>23</v>
      </c>
      <c r="W237" s="130">
        <v>1</v>
      </c>
      <c r="X237" s="145">
        <v>1647</v>
      </c>
      <c r="Y237" s="37">
        <v>1746</v>
      </c>
      <c r="Z237" s="37"/>
      <c r="AA237" s="169">
        <f>2.194*$Y$1</f>
        <v>2495.5872399999998</v>
      </c>
      <c r="AB237" s="37"/>
      <c r="AC237" s="37">
        <v>3120</v>
      </c>
      <c r="AF237" s="140">
        <f t="shared" si="27"/>
        <v>1767</v>
      </c>
      <c r="AG237" s="8">
        <f t="shared" si="28"/>
        <v>1767</v>
      </c>
      <c r="AH237" s="37">
        <f t="shared" si="29"/>
        <v>1746</v>
      </c>
      <c r="AI237" s="8">
        <f t="shared" si="30"/>
        <v>21</v>
      </c>
      <c r="AJ237" s="140" t="e">
        <f t="shared" si="31"/>
        <v>#REF!</v>
      </c>
      <c r="AK237" s="24" t="e">
        <f>#REF!</f>
        <v>#REF!</v>
      </c>
      <c r="AL237" s="8" t="e">
        <f t="shared" si="32"/>
        <v>#REF!</v>
      </c>
    </row>
    <row r="238" spans="1:38" s="26" customFormat="1" ht="13.5" customHeight="1" x14ac:dyDescent="0.2">
      <c r="A238" s="26">
        <v>235</v>
      </c>
      <c r="B238" s="18" t="s">
        <v>666</v>
      </c>
      <c r="C238" s="18" t="s">
        <v>200</v>
      </c>
      <c r="D238" s="1" t="s">
        <v>196</v>
      </c>
      <c r="E238" s="1" t="s">
        <v>44</v>
      </c>
      <c r="F238" s="1" t="s">
        <v>88</v>
      </c>
      <c r="G238" s="27">
        <v>1</v>
      </c>
      <c r="H238" s="53">
        <v>1400</v>
      </c>
      <c r="I238" s="37"/>
      <c r="J238" s="1" t="s">
        <v>196</v>
      </c>
      <c r="K238" s="1" t="s">
        <v>44</v>
      </c>
      <c r="L238" s="1" t="s">
        <v>88</v>
      </c>
      <c r="M238" s="33">
        <v>1</v>
      </c>
      <c r="N238" s="47">
        <v>1400</v>
      </c>
      <c r="O238" s="1" t="s">
        <v>67</v>
      </c>
      <c r="P238" s="1" t="s">
        <v>22</v>
      </c>
      <c r="Q238" s="1" t="s">
        <v>23</v>
      </c>
      <c r="R238" s="33">
        <v>1</v>
      </c>
      <c r="S238" s="172">
        <v>1574</v>
      </c>
      <c r="T238" s="78" t="s">
        <v>67</v>
      </c>
      <c r="U238" s="78" t="s">
        <v>22</v>
      </c>
      <c r="V238" s="78" t="s">
        <v>23</v>
      </c>
      <c r="W238" s="130">
        <v>1</v>
      </c>
      <c r="X238" s="145">
        <v>1574</v>
      </c>
      <c r="Y238" s="37">
        <v>1746</v>
      </c>
      <c r="Z238" s="37"/>
      <c r="AA238" s="169">
        <f>2.194*$Y$1</f>
        <v>2495.5872399999998</v>
      </c>
      <c r="AB238" s="37"/>
      <c r="AC238" s="37">
        <v>3120</v>
      </c>
      <c r="AF238" s="171">
        <f t="shared" si="27"/>
        <v>1694</v>
      </c>
      <c r="AG238" s="8">
        <f t="shared" si="28"/>
        <v>1694</v>
      </c>
      <c r="AH238" s="37">
        <f t="shared" si="29"/>
        <v>1746</v>
      </c>
      <c r="AI238" s="175">
        <f t="shared" si="30"/>
        <v>-52</v>
      </c>
      <c r="AJ238" s="140" t="e">
        <f t="shared" si="31"/>
        <v>#REF!</v>
      </c>
      <c r="AK238" s="24" t="e">
        <f>#REF!</f>
        <v>#REF!</v>
      </c>
      <c r="AL238" s="8" t="e">
        <f t="shared" si="32"/>
        <v>#REF!</v>
      </c>
    </row>
    <row r="239" spans="1:38" s="26" customFormat="1" ht="13.5" customHeight="1" x14ac:dyDescent="0.2">
      <c r="A239" s="26">
        <v>236</v>
      </c>
      <c r="B239" s="18" t="s">
        <v>666</v>
      </c>
      <c r="C239" s="18" t="s">
        <v>201</v>
      </c>
      <c r="D239" s="1" t="s">
        <v>196</v>
      </c>
      <c r="E239" s="1" t="s">
        <v>44</v>
      </c>
      <c r="F239" s="1" t="s">
        <v>88</v>
      </c>
      <c r="G239" s="27">
        <v>1</v>
      </c>
      <c r="H239" s="53">
        <v>1400</v>
      </c>
      <c r="I239" s="37"/>
      <c r="J239" s="1" t="s">
        <v>196</v>
      </c>
      <c r="K239" s="1" t="s">
        <v>44</v>
      </c>
      <c r="L239" s="1" t="s">
        <v>88</v>
      </c>
      <c r="M239" s="33">
        <v>1</v>
      </c>
      <c r="N239" s="47">
        <v>1400</v>
      </c>
      <c r="O239" s="1" t="s">
        <v>67</v>
      </c>
      <c r="P239" s="1" t="s">
        <v>22</v>
      </c>
      <c r="Q239" s="1" t="s">
        <v>23</v>
      </c>
      <c r="R239" s="33">
        <v>1</v>
      </c>
      <c r="S239" s="172">
        <v>2000</v>
      </c>
      <c r="T239" s="78" t="s">
        <v>67</v>
      </c>
      <c r="U239" s="78" t="s">
        <v>22</v>
      </c>
      <c r="V239" s="78" t="s">
        <v>23</v>
      </c>
      <c r="W239" s="130">
        <v>1</v>
      </c>
      <c r="X239" s="145">
        <v>2000</v>
      </c>
      <c r="Y239" s="37">
        <v>1746</v>
      </c>
      <c r="Z239" s="37"/>
      <c r="AA239" s="169">
        <f>2.194*$Y$1</f>
        <v>2495.5872399999998</v>
      </c>
      <c r="AB239" s="37"/>
      <c r="AC239" s="37">
        <v>3120</v>
      </c>
      <c r="AF239" s="171">
        <f t="shared" si="27"/>
        <v>2120</v>
      </c>
      <c r="AG239" s="8">
        <f t="shared" si="28"/>
        <v>2120</v>
      </c>
      <c r="AH239" s="37">
        <f t="shared" si="29"/>
        <v>1746</v>
      </c>
      <c r="AI239" s="8">
        <f t="shared" si="30"/>
        <v>374</v>
      </c>
      <c r="AJ239" s="140" t="e">
        <f t="shared" si="31"/>
        <v>#REF!</v>
      </c>
      <c r="AK239" s="24" t="e">
        <f>#REF!</f>
        <v>#REF!</v>
      </c>
      <c r="AL239" s="8" t="e">
        <f t="shared" si="32"/>
        <v>#REF!</v>
      </c>
    </row>
    <row r="240" spans="1:38" s="26" customFormat="1" ht="13.5" customHeight="1" x14ac:dyDescent="0.2">
      <c r="A240" s="26">
        <v>237</v>
      </c>
      <c r="B240" s="18" t="s">
        <v>666</v>
      </c>
      <c r="C240" s="18" t="s">
        <v>203</v>
      </c>
      <c r="D240" s="1" t="s">
        <v>196</v>
      </c>
      <c r="E240" s="1" t="s">
        <v>44</v>
      </c>
      <c r="F240" s="1" t="s">
        <v>88</v>
      </c>
      <c r="G240" s="27">
        <v>1</v>
      </c>
      <c r="H240" s="53">
        <v>1400</v>
      </c>
      <c r="I240" s="37"/>
      <c r="J240" s="1" t="s">
        <v>196</v>
      </c>
      <c r="K240" s="1" t="s">
        <v>44</v>
      </c>
      <c r="L240" s="1" t="s">
        <v>88</v>
      </c>
      <c r="M240" s="33">
        <v>1</v>
      </c>
      <c r="N240" s="47">
        <v>1400</v>
      </c>
      <c r="O240" s="1" t="s">
        <v>67</v>
      </c>
      <c r="P240" s="1" t="s">
        <v>22</v>
      </c>
      <c r="Q240" s="1" t="s">
        <v>23</v>
      </c>
      <c r="R240" s="33">
        <v>1</v>
      </c>
      <c r="S240" s="172">
        <v>1574</v>
      </c>
      <c r="T240" s="78" t="s">
        <v>67</v>
      </c>
      <c r="U240" s="78" t="s">
        <v>22</v>
      </c>
      <c r="V240" s="78" t="s">
        <v>23</v>
      </c>
      <c r="W240" s="130">
        <v>1</v>
      </c>
      <c r="X240" s="145">
        <v>1574</v>
      </c>
      <c r="Y240" s="37">
        <v>1746</v>
      </c>
      <c r="Z240" s="37"/>
      <c r="AA240" s="169">
        <f>2.194*$Y$1</f>
        <v>2495.5872399999998</v>
      </c>
      <c r="AB240" s="37"/>
      <c r="AC240" s="37">
        <v>3120</v>
      </c>
      <c r="AF240" s="171">
        <f t="shared" si="27"/>
        <v>1694</v>
      </c>
      <c r="AG240" s="8">
        <f t="shared" si="28"/>
        <v>1694</v>
      </c>
      <c r="AH240" s="37">
        <f t="shared" si="29"/>
        <v>1746</v>
      </c>
      <c r="AI240" s="175">
        <f t="shared" si="30"/>
        <v>-52</v>
      </c>
      <c r="AJ240" s="140" t="e">
        <f t="shared" si="31"/>
        <v>#REF!</v>
      </c>
      <c r="AK240" s="24" t="e">
        <f>#REF!</f>
        <v>#REF!</v>
      </c>
      <c r="AL240" s="8" t="e">
        <f t="shared" si="32"/>
        <v>#REF!</v>
      </c>
    </row>
    <row r="241" spans="1:38" s="26" customFormat="1" ht="13.5" customHeight="1" x14ac:dyDescent="0.2">
      <c r="A241" s="26">
        <v>238</v>
      </c>
      <c r="B241" s="18" t="s">
        <v>666</v>
      </c>
      <c r="C241" s="18" t="s">
        <v>350</v>
      </c>
      <c r="D241" s="1" t="s">
        <v>196</v>
      </c>
      <c r="E241" s="1" t="s">
        <v>44</v>
      </c>
      <c r="F241" s="1" t="s">
        <v>88</v>
      </c>
      <c r="G241" s="27">
        <v>1</v>
      </c>
      <c r="H241" s="53">
        <v>1400</v>
      </c>
      <c r="I241" s="37"/>
      <c r="J241" s="1" t="s">
        <v>196</v>
      </c>
      <c r="K241" s="1" t="s">
        <v>44</v>
      </c>
      <c r="L241" s="1" t="s">
        <v>88</v>
      </c>
      <c r="M241" s="33">
        <v>1</v>
      </c>
      <c r="N241" s="47">
        <v>1400</v>
      </c>
      <c r="O241" s="1" t="s">
        <v>67</v>
      </c>
      <c r="P241" s="1" t="s">
        <v>22</v>
      </c>
      <c r="Q241" s="1" t="s">
        <v>23</v>
      </c>
      <c r="R241" s="33">
        <v>1</v>
      </c>
      <c r="S241" s="172">
        <v>1574</v>
      </c>
      <c r="T241" s="78" t="s">
        <v>67</v>
      </c>
      <c r="U241" s="78" t="s">
        <v>22</v>
      </c>
      <c r="V241" s="78" t="s">
        <v>23</v>
      </c>
      <c r="W241" s="130">
        <v>1</v>
      </c>
      <c r="X241" s="145">
        <v>1574</v>
      </c>
      <c r="Y241" s="37">
        <v>1746</v>
      </c>
      <c r="Z241" s="37"/>
      <c r="AA241" s="169">
        <f>2.194*$Y$1</f>
        <v>2495.5872399999998</v>
      </c>
      <c r="AB241" s="37"/>
      <c r="AC241" s="37">
        <v>3120</v>
      </c>
      <c r="AF241" s="171">
        <f t="shared" si="27"/>
        <v>1694</v>
      </c>
      <c r="AG241" s="8">
        <f t="shared" si="28"/>
        <v>1694</v>
      </c>
      <c r="AH241" s="37">
        <f t="shared" si="29"/>
        <v>1746</v>
      </c>
      <c r="AI241" s="175">
        <f t="shared" si="30"/>
        <v>-52</v>
      </c>
      <c r="AJ241" s="140" t="e">
        <f t="shared" si="31"/>
        <v>#REF!</v>
      </c>
      <c r="AK241" s="24" t="e">
        <f>#REF!</f>
        <v>#REF!</v>
      </c>
      <c r="AL241" s="8" t="e">
        <f t="shared" si="32"/>
        <v>#REF!</v>
      </c>
    </row>
    <row r="242" spans="1:38" s="26" customFormat="1" ht="13.5" customHeight="1" x14ac:dyDescent="0.2">
      <c r="A242" s="26">
        <v>239</v>
      </c>
      <c r="B242" s="18" t="s">
        <v>666</v>
      </c>
      <c r="C242" s="18" t="s">
        <v>57</v>
      </c>
      <c r="D242" s="1" t="s">
        <v>196</v>
      </c>
      <c r="E242" s="1" t="s">
        <v>22</v>
      </c>
      <c r="F242" s="1" t="s">
        <v>5</v>
      </c>
      <c r="G242" s="27">
        <v>1</v>
      </c>
      <c r="H242" s="52">
        <v>1647</v>
      </c>
      <c r="I242" s="37"/>
      <c r="J242" s="1" t="s">
        <v>196</v>
      </c>
      <c r="K242" s="1" t="s">
        <v>22</v>
      </c>
      <c r="L242" s="1" t="s">
        <v>5</v>
      </c>
      <c r="M242" s="33">
        <v>1</v>
      </c>
      <c r="N242" s="51">
        <v>1647</v>
      </c>
      <c r="O242" s="1" t="s">
        <v>67</v>
      </c>
      <c r="P242" s="1" t="s">
        <v>194</v>
      </c>
      <c r="Q242" s="1" t="s">
        <v>88</v>
      </c>
      <c r="R242" s="33">
        <v>1</v>
      </c>
      <c r="S242" s="63">
        <v>1647</v>
      </c>
      <c r="T242" s="78" t="s">
        <v>67</v>
      </c>
      <c r="U242" s="78" t="s">
        <v>194</v>
      </c>
      <c r="V242" s="78" t="s">
        <v>88</v>
      </c>
      <c r="W242" s="130">
        <v>1</v>
      </c>
      <c r="X242" s="146">
        <v>1647</v>
      </c>
      <c r="Y242" s="37">
        <v>2174</v>
      </c>
      <c r="Z242" s="37"/>
      <c r="AA242" s="169">
        <f>2.73*$Y$1</f>
        <v>3105.2658000000001</v>
      </c>
      <c r="AB242" s="37"/>
      <c r="AC242" s="37">
        <v>3726</v>
      </c>
      <c r="AF242" s="140">
        <f t="shared" si="27"/>
        <v>1767</v>
      </c>
      <c r="AG242" s="8">
        <f t="shared" si="28"/>
        <v>1767</v>
      </c>
      <c r="AH242" s="37">
        <f t="shared" si="29"/>
        <v>2174</v>
      </c>
      <c r="AI242" s="175">
        <f t="shared" si="30"/>
        <v>-407</v>
      </c>
      <c r="AJ242" s="140" t="e">
        <f t="shared" si="31"/>
        <v>#REF!</v>
      </c>
      <c r="AK242" s="24" t="e">
        <f>#REF!</f>
        <v>#REF!</v>
      </c>
      <c r="AL242" s="8" t="e">
        <f t="shared" si="32"/>
        <v>#REF!</v>
      </c>
    </row>
    <row r="243" spans="1:38" s="26" customFormat="1" ht="13.5" customHeight="1" x14ac:dyDescent="0.2">
      <c r="A243" s="26">
        <v>240</v>
      </c>
      <c r="B243" s="18" t="s">
        <v>406</v>
      </c>
      <c r="C243" s="18" t="s">
        <v>57</v>
      </c>
      <c r="D243" s="1" t="s">
        <v>196</v>
      </c>
      <c r="E243" s="1" t="s">
        <v>22</v>
      </c>
      <c r="F243" s="1" t="s">
        <v>5</v>
      </c>
      <c r="G243" s="27">
        <v>1</v>
      </c>
      <c r="H243" s="52">
        <v>1647</v>
      </c>
      <c r="I243" s="37"/>
      <c r="J243" s="1" t="s">
        <v>196</v>
      </c>
      <c r="K243" s="1" t="s">
        <v>22</v>
      </c>
      <c r="L243" s="1" t="s">
        <v>5</v>
      </c>
      <c r="M243" s="33">
        <v>1</v>
      </c>
      <c r="N243" s="51">
        <v>1647</v>
      </c>
      <c r="O243" s="1" t="s">
        <v>67</v>
      </c>
      <c r="P243" s="1" t="s">
        <v>194</v>
      </c>
      <c r="Q243" s="1" t="s">
        <v>88</v>
      </c>
      <c r="R243" s="33">
        <v>1</v>
      </c>
      <c r="S243" s="63">
        <v>1647</v>
      </c>
      <c r="T243" s="78" t="s">
        <v>67</v>
      </c>
      <c r="U243" s="78" t="s">
        <v>194</v>
      </c>
      <c r="V243" s="78" t="s">
        <v>88</v>
      </c>
      <c r="W243" s="130">
        <v>1</v>
      </c>
      <c r="X243" s="146">
        <v>1647</v>
      </c>
      <c r="Y243" s="37">
        <v>2174</v>
      </c>
      <c r="Z243" s="37"/>
      <c r="AA243" s="169">
        <f>2.73*$Y$1</f>
        <v>3105.2658000000001</v>
      </c>
      <c r="AB243" s="37"/>
      <c r="AC243" s="37">
        <v>3726</v>
      </c>
      <c r="AF243" s="140">
        <f t="shared" si="27"/>
        <v>1767</v>
      </c>
      <c r="AG243" s="8">
        <f t="shared" si="28"/>
        <v>1767</v>
      </c>
      <c r="AH243" s="37">
        <f t="shared" si="29"/>
        <v>2174</v>
      </c>
      <c r="AI243" s="175">
        <f t="shared" si="30"/>
        <v>-407</v>
      </c>
      <c r="AJ243" s="140" t="e">
        <f t="shared" si="31"/>
        <v>#REF!</v>
      </c>
      <c r="AK243" s="24" t="e">
        <f>#REF!</f>
        <v>#REF!</v>
      </c>
      <c r="AL243" s="8" t="e">
        <f t="shared" si="32"/>
        <v>#REF!</v>
      </c>
    </row>
    <row r="244" spans="1:38" s="26" customFormat="1" ht="13.5" customHeight="1" x14ac:dyDescent="0.2">
      <c r="A244" s="26">
        <v>241</v>
      </c>
      <c r="B244" s="18" t="s">
        <v>406</v>
      </c>
      <c r="C244" s="18" t="s">
        <v>198</v>
      </c>
      <c r="D244" s="1" t="s">
        <v>196</v>
      </c>
      <c r="E244" s="1" t="s">
        <v>42</v>
      </c>
      <c r="F244" s="1" t="s">
        <v>66</v>
      </c>
      <c r="G244" s="27">
        <v>7</v>
      </c>
      <c r="H244" s="73">
        <v>1250</v>
      </c>
      <c r="I244" s="37"/>
      <c r="J244" s="1" t="s">
        <v>196</v>
      </c>
      <c r="K244" s="1" t="s">
        <v>42</v>
      </c>
      <c r="L244" s="1" t="s">
        <v>66</v>
      </c>
      <c r="M244" s="33">
        <v>7</v>
      </c>
      <c r="N244" s="73">
        <v>1250</v>
      </c>
      <c r="O244" s="1"/>
      <c r="P244" s="1"/>
      <c r="Q244" s="1"/>
      <c r="R244" s="86">
        <v>6</v>
      </c>
      <c r="S244" s="74">
        <v>1250</v>
      </c>
      <c r="T244" s="78" t="s">
        <v>67</v>
      </c>
      <c r="U244" s="78" t="s">
        <v>44</v>
      </c>
      <c r="V244" s="78" t="s">
        <v>66</v>
      </c>
      <c r="W244" s="130">
        <v>7</v>
      </c>
      <c r="X244" s="144">
        <v>1250</v>
      </c>
      <c r="Y244" s="37">
        <v>1399</v>
      </c>
      <c r="Z244" s="37"/>
      <c r="AA244" s="169">
        <f>1.757*$Y$1</f>
        <v>1998.51722</v>
      </c>
      <c r="AB244" s="37"/>
      <c r="AC244" s="37">
        <v>2499</v>
      </c>
      <c r="AF244" s="140">
        <f t="shared" si="27"/>
        <v>9590</v>
      </c>
      <c r="AG244" s="8">
        <f t="shared" si="28"/>
        <v>1370</v>
      </c>
      <c r="AH244" s="37">
        <f t="shared" si="29"/>
        <v>1399</v>
      </c>
      <c r="AI244" s="175">
        <f t="shared" si="30"/>
        <v>-29</v>
      </c>
      <c r="AJ244" s="140" t="e">
        <f t="shared" si="31"/>
        <v>#REF!</v>
      </c>
      <c r="AK244" s="24" t="e">
        <f>#REF!</f>
        <v>#REF!</v>
      </c>
      <c r="AL244" s="8" t="e">
        <f t="shared" si="32"/>
        <v>#REF!</v>
      </c>
    </row>
    <row r="245" spans="1:38" s="26" customFormat="1" ht="13.5" customHeight="1" x14ac:dyDescent="0.2">
      <c r="A245" s="26">
        <v>242</v>
      </c>
      <c r="B245" s="18" t="s">
        <v>667</v>
      </c>
      <c r="C245" s="18" t="s">
        <v>57</v>
      </c>
      <c r="D245" s="1"/>
      <c r="E245" s="1"/>
      <c r="F245" s="1"/>
      <c r="G245" s="27"/>
      <c r="H245" s="52"/>
      <c r="I245" s="37"/>
      <c r="J245" s="1"/>
      <c r="K245" s="1"/>
      <c r="L245" s="1"/>
      <c r="M245" s="33"/>
      <c r="N245" s="51"/>
      <c r="O245" s="1" t="s">
        <v>196</v>
      </c>
      <c r="P245" s="1" t="s">
        <v>22</v>
      </c>
      <c r="Q245" s="1" t="s">
        <v>5</v>
      </c>
      <c r="R245" s="33">
        <v>1</v>
      </c>
      <c r="S245" s="63">
        <v>1647</v>
      </c>
      <c r="T245" s="78" t="s">
        <v>714</v>
      </c>
      <c r="U245" s="78" t="s">
        <v>194</v>
      </c>
      <c r="V245" s="78" t="s">
        <v>88</v>
      </c>
      <c r="W245" s="130">
        <v>1</v>
      </c>
      <c r="X245" s="146">
        <v>1647</v>
      </c>
      <c r="Y245" s="37">
        <v>2174</v>
      </c>
      <c r="Z245" s="37"/>
      <c r="AA245" s="169">
        <f>2.73*$Y$1</f>
        <v>3105.2658000000001</v>
      </c>
      <c r="AB245" s="37"/>
      <c r="AC245" s="37">
        <v>3726</v>
      </c>
      <c r="AE245" s="81"/>
      <c r="AF245" s="140">
        <f t="shared" si="27"/>
        <v>1767</v>
      </c>
      <c r="AG245" s="8">
        <f t="shared" si="28"/>
        <v>1767</v>
      </c>
      <c r="AH245" s="37">
        <f t="shared" si="29"/>
        <v>2174</v>
      </c>
      <c r="AI245" s="175">
        <f t="shared" si="30"/>
        <v>-407</v>
      </c>
      <c r="AJ245" s="140" t="e">
        <f t="shared" si="31"/>
        <v>#REF!</v>
      </c>
      <c r="AK245" s="24" t="e">
        <f>#REF!</f>
        <v>#REF!</v>
      </c>
      <c r="AL245" s="8" t="e">
        <f t="shared" si="32"/>
        <v>#REF!</v>
      </c>
    </row>
    <row r="246" spans="1:38" s="26" customFormat="1" ht="13.5" customHeight="1" x14ac:dyDescent="0.2">
      <c r="A246" s="26">
        <v>243</v>
      </c>
      <c r="B246" s="18" t="s">
        <v>667</v>
      </c>
      <c r="C246" s="18" t="s">
        <v>197</v>
      </c>
      <c r="D246" s="1" t="s">
        <v>196</v>
      </c>
      <c r="E246" s="1" t="s">
        <v>42</v>
      </c>
      <c r="F246" s="1" t="s">
        <v>66</v>
      </c>
      <c r="G246" s="27">
        <v>2</v>
      </c>
      <c r="H246" s="73">
        <v>1250</v>
      </c>
      <c r="I246" s="37"/>
      <c r="J246" s="1" t="s">
        <v>196</v>
      </c>
      <c r="K246" s="1" t="s">
        <v>42</v>
      </c>
      <c r="L246" s="1" t="s">
        <v>66</v>
      </c>
      <c r="M246" s="33">
        <v>2</v>
      </c>
      <c r="N246" s="73">
        <v>1250</v>
      </c>
      <c r="O246" s="1"/>
      <c r="P246" s="1"/>
      <c r="Q246" s="1"/>
      <c r="R246" s="33">
        <v>2</v>
      </c>
      <c r="S246" s="74">
        <v>1250</v>
      </c>
      <c r="T246" s="78" t="s">
        <v>67</v>
      </c>
      <c r="U246" s="78" t="s">
        <v>44</v>
      </c>
      <c r="V246" s="78" t="s">
        <v>66</v>
      </c>
      <c r="W246" s="130">
        <v>2</v>
      </c>
      <c r="X246" s="144">
        <v>1250</v>
      </c>
      <c r="Y246" s="37">
        <v>1399</v>
      </c>
      <c r="Z246" s="37"/>
      <c r="AA246" s="169">
        <f>1.757*$Y$1</f>
        <v>1998.51722</v>
      </c>
      <c r="AB246" s="37"/>
      <c r="AC246" s="37">
        <v>2499</v>
      </c>
      <c r="AF246" s="140">
        <f t="shared" si="27"/>
        <v>2740</v>
      </c>
      <c r="AG246" s="8">
        <f t="shared" si="28"/>
        <v>1370</v>
      </c>
      <c r="AH246" s="37">
        <f t="shared" si="29"/>
        <v>1399</v>
      </c>
      <c r="AI246" s="175">
        <f t="shared" si="30"/>
        <v>-29</v>
      </c>
      <c r="AJ246" s="140" t="e">
        <f t="shared" si="31"/>
        <v>#REF!</v>
      </c>
      <c r="AK246" s="24" t="e">
        <f>#REF!</f>
        <v>#REF!</v>
      </c>
      <c r="AL246" s="8" t="e">
        <f t="shared" si="32"/>
        <v>#REF!</v>
      </c>
    </row>
    <row r="247" spans="1:38" s="26" customFormat="1" ht="13.5" customHeight="1" x14ac:dyDescent="0.2">
      <c r="A247" s="26">
        <v>244</v>
      </c>
      <c r="B247" s="18" t="s">
        <v>667</v>
      </c>
      <c r="C247" s="18" t="s">
        <v>142</v>
      </c>
      <c r="D247" s="1" t="s">
        <v>5</v>
      </c>
      <c r="E247" s="1" t="s">
        <v>22</v>
      </c>
      <c r="F247" s="1" t="s">
        <v>25</v>
      </c>
      <c r="G247" s="27">
        <v>1</v>
      </c>
      <c r="H247" s="53">
        <v>996</v>
      </c>
      <c r="I247" s="37"/>
      <c r="J247" s="1" t="s">
        <v>5</v>
      </c>
      <c r="K247" s="1" t="s">
        <v>22</v>
      </c>
      <c r="L247" s="1" t="s">
        <v>25</v>
      </c>
      <c r="M247" s="33">
        <v>1</v>
      </c>
      <c r="N247" s="47">
        <v>996</v>
      </c>
      <c r="O247" s="1"/>
      <c r="P247" s="1"/>
      <c r="Q247" s="1"/>
      <c r="R247" s="33">
        <v>1</v>
      </c>
      <c r="S247" s="64">
        <v>996</v>
      </c>
      <c r="T247" s="78" t="s">
        <v>303</v>
      </c>
      <c r="U247" s="78" t="s">
        <v>22</v>
      </c>
      <c r="V247" s="78" t="s">
        <v>45</v>
      </c>
      <c r="W247" s="130">
        <v>1</v>
      </c>
      <c r="X247" s="145">
        <v>996</v>
      </c>
      <c r="Y247" s="37">
        <v>758</v>
      </c>
      <c r="Z247" s="37"/>
      <c r="AA247" s="169">
        <f>0.95*$Y$1</f>
        <v>1080.587</v>
      </c>
      <c r="AB247" s="37"/>
      <c r="AC247" s="37">
        <v>1406</v>
      </c>
      <c r="AF247" s="140">
        <f t="shared" si="27"/>
        <v>1116</v>
      </c>
      <c r="AG247" s="8">
        <f t="shared" si="28"/>
        <v>1116</v>
      </c>
      <c r="AH247" s="37">
        <f t="shared" si="29"/>
        <v>758</v>
      </c>
      <c r="AI247" s="8">
        <f t="shared" si="30"/>
        <v>358</v>
      </c>
      <c r="AJ247" s="140" t="e">
        <f t="shared" si="31"/>
        <v>#REF!</v>
      </c>
      <c r="AK247" s="24" t="e">
        <f>#REF!</f>
        <v>#REF!</v>
      </c>
      <c r="AL247" s="8" t="e">
        <f t="shared" si="32"/>
        <v>#REF!</v>
      </c>
    </row>
    <row r="248" spans="1:38" s="26" customFormat="1" ht="13.5" customHeight="1" x14ac:dyDescent="0.2">
      <c r="A248" s="26">
        <v>245</v>
      </c>
      <c r="B248" s="1" t="s">
        <v>429</v>
      </c>
      <c r="C248" s="1" t="s">
        <v>675</v>
      </c>
      <c r="D248" s="1"/>
      <c r="E248" s="1"/>
      <c r="F248" s="1"/>
      <c r="G248" s="84"/>
      <c r="H248" s="76"/>
      <c r="I248" s="37"/>
      <c r="J248" s="1"/>
      <c r="K248" s="1"/>
      <c r="L248" s="1"/>
      <c r="M248" s="84"/>
      <c r="N248" s="73"/>
      <c r="O248" s="1" t="s">
        <v>679</v>
      </c>
      <c r="P248" s="1" t="s">
        <v>42</v>
      </c>
      <c r="Q248" s="1" t="s">
        <v>66</v>
      </c>
      <c r="R248" s="84">
        <v>1</v>
      </c>
      <c r="S248" s="74">
        <v>1250</v>
      </c>
      <c r="T248" s="78" t="s">
        <v>679</v>
      </c>
      <c r="U248" s="78" t="s">
        <v>42</v>
      </c>
      <c r="V248" s="78" t="s">
        <v>66</v>
      </c>
      <c r="W248" s="129">
        <v>1</v>
      </c>
      <c r="X248" s="144">
        <v>1250</v>
      </c>
      <c r="Y248" s="37">
        <v>1399</v>
      </c>
      <c r="Z248" s="37"/>
      <c r="AA248" s="169">
        <f>1.757*$Y$1</f>
        <v>1998.51722</v>
      </c>
      <c r="AB248" s="37"/>
      <c r="AC248" s="37">
        <v>2499</v>
      </c>
      <c r="AF248" s="140">
        <f t="shared" si="27"/>
        <v>1370</v>
      </c>
      <c r="AG248" s="8">
        <f t="shared" si="28"/>
        <v>1370</v>
      </c>
      <c r="AH248" s="37">
        <f t="shared" si="29"/>
        <v>1399</v>
      </c>
      <c r="AI248" s="175">
        <f t="shared" si="30"/>
        <v>-29</v>
      </c>
      <c r="AJ248" s="140" t="e">
        <f t="shared" si="31"/>
        <v>#REF!</v>
      </c>
      <c r="AK248" s="24" t="e">
        <f>#REF!</f>
        <v>#REF!</v>
      </c>
      <c r="AL248" s="8" t="e">
        <f t="shared" si="32"/>
        <v>#REF!</v>
      </c>
    </row>
    <row r="249" spans="1:38" s="26" customFormat="1" ht="13.5" customHeight="1" x14ac:dyDescent="0.2">
      <c r="A249" s="26">
        <v>246</v>
      </c>
      <c r="B249" s="1" t="s">
        <v>429</v>
      </c>
      <c r="C249" s="1" t="s">
        <v>646</v>
      </c>
      <c r="D249" s="1" t="s">
        <v>316</v>
      </c>
      <c r="E249" s="1" t="s">
        <v>24</v>
      </c>
      <c r="F249" s="1" t="s">
        <v>70</v>
      </c>
      <c r="G249" s="84">
        <v>1</v>
      </c>
      <c r="H249" s="76">
        <v>1190</v>
      </c>
      <c r="I249" s="37"/>
      <c r="J249" s="1" t="s">
        <v>316</v>
      </c>
      <c r="K249" s="1" t="s">
        <v>24</v>
      </c>
      <c r="L249" s="1" t="s">
        <v>70</v>
      </c>
      <c r="M249" s="84">
        <v>1</v>
      </c>
      <c r="N249" s="73">
        <v>1190</v>
      </c>
      <c r="O249" s="1"/>
      <c r="P249" s="1"/>
      <c r="Q249" s="1"/>
      <c r="R249" s="84">
        <v>1</v>
      </c>
      <c r="S249" s="74">
        <v>1190</v>
      </c>
      <c r="T249" s="78" t="s">
        <v>679</v>
      </c>
      <c r="U249" s="78" t="s">
        <v>24</v>
      </c>
      <c r="V249" s="78" t="s">
        <v>28</v>
      </c>
      <c r="W249" s="129">
        <v>1</v>
      </c>
      <c r="X249" s="144">
        <v>1190</v>
      </c>
      <c r="Y249" s="37">
        <v>967</v>
      </c>
      <c r="Z249" s="37"/>
      <c r="AA249" s="169">
        <f>1.22*$Y$1</f>
        <v>1387.7012</v>
      </c>
      <c r="AB249" s="37"/>
      <c r="AC249" s="37">
        <v>1796</v>
      </c>
      <c r="AF249" s="140">
        <f t="shared" si="27"/>
        <v>1310</v>
      </c>
      <c r="AG249" s="8">
        <f t="shared" si="28"/>
        <v>1310</v>
      </c>
      <c r="AH249" s="37">
        <f t="shared" si="29"/>
        <v>967</v>
      </c>
      <c r="AI249" s="8">
        <f t="shared" si="30"/>
        <v>343</v>
      </c>
      <c r="AJ249" s="140" t="e">
        <f t="shared" si="31"/>
        <v>#REF!</v>
      </c>
      <c r="AK249" s="24" t="e">
        <f>#REF!</f>
        <v>#REF!</v>
      </c>
      <c r="AL249" s="8" t="e">
        <f t="shared" si="32"/>
        <v>#REF!</v>
      </c>
    </row>
    <row r="250" spans="1:38" s="26" customFormat="1" ht="13.5" customHeight="1" x14ac:dyDescent="0.2">
      <c r="A250" s="26">
        <v>247</v>
      </c>
      <c r="B250" s="1" t="s">
        <v>429</v>
      </c>
      <c r="C250" s="1" t="s">
        <v>282</v>
      </c>
      <c r="D250" s="1" t="s">
        <v>316</v>
      </c>
      <c r="E250" s="1" t="s">
        <v>6</v>
      </c>
      <c r="F250" s="1" t="s">
        <v>45</v>
      </c>
      <c r="G250" s="84">
        <v>1</v>
      </c>
      <c r="H250" s="76">
        <v>748</v>
      </c>
      <c r="I250" s="37"/>
      <c r="J250" s="1" t="s">
        <v>316</v>
      </c>
      <c r="K250" s="1" t="s">
        <v>6</v>
      </c>
      <c r="L250" s="1" t="s">
        <v>45</v>
      </c>
      <c r="M250" s="84">
        <v>1</v>
      </c>
      <c r="N250" s="73">
        <v>748</v>
      </c>
      <c r="O250" s="1"/>
      <c r="P250" s="1"/>
      <c r="Q250" s="1"/>
      <c r="R250" s="84">
        <v>1</v>
      </c>
      <c r="S250" s="74">
        <v>748</v>
      </c>
      <c r="T250" s="78" t="s">
        <v>679</v>
      </c>
      <c r="U250" s="78" t="s">
        <v>6</v>
      </c>
      <c r="V250" s="78" t="s">
        <v>27</v>
      </c>
      <c r="W250" s="129">
        <v>1</v>
      </c>
      <c r="X250" s="144">
        <v>748</v>
      </c>
      <c r="Y250" s="37">
        <v>709</v>
      </c>
      <c r="Z250" s="37"/>
      <c r="AA250" s="169">
        <f t="shared" ref="AA250:AA255" si="34">0.89*$Y$1</f>
        <v>1012.3394000000001</v>
      </c>
      <c r="AB250" s="37"/>
      <c r="AC250" s="37">
        <v>1315</v>
      </c>
      <c r="AF250" s="140">
        <f t="shared" si="27"/>
        <v>868</v>
      </c>
      <c r="AG250" s="8">
        <f t="shared" si="28"/>
        <v>868</v>
      </c>
      <c r="AH250" s="37">
        <f t="shared" si="29"/>
        <v>709</v>
      </c>
      <c r="AI250" s="8">
        <f t="shared" si="30"/>
        <v>159</v>
      </c>
      <c r="AJ250" s="140" t="e">
        <f t="shared" si="31"/>
        <v>#REF!</v>
      </c>
      <c r="AK250" s="24" t="e">
        <f>#REF!</f>
        <v>#REF!</v>
      </c>
      <c r="AL250" s="8" t="e">
        <f t="shared" si="32"/>
        <v>#REF!</v>
      </c>
    </row>
    <row r="251" spans="1:38" s="26" customFormat="1" ht="13.5" customHeight="1" x14ac:dyDescent="0.2">
      <c r="A251" s="26">
        <v>248</v>
      </c>
      <c r="B251" s="1" t="s">
        <v>429</v>
      </c>
      <c r="C251" s="1" t="s">
        <v>283</v>
      </c>
      <c r="D251" s="1" t="s">
        <v>316</v>
      </c>
      <c r="E251" s="1" t="s">
        <v>6</v>
      </c>
      <c r="F251" s="1" t="s">
        <v>45</v>
      </c>
      <c r="G251" s="84">
        <v>0.5</v>
      </c>
      <c r="H251" s="73">
        <v>748</v>
      </c>
      <c r="I251" s="37"/>
      <c r="J251" s="1" t="s">
        <v>316</v>
      </c>
      <c r="K251" s="1" t="s">
        <v>6</v>
      </c>
      <c r="L251" s="1" t="s">
        <v>45</v>
      </c>
      <c r="M251" s="84">
        <v>0.5</v>
      </c>
      <c r="N251" s="73">
        <v>748</v>
      </c>
      <c r="O251" s="1"/>
      <c r="P251" s="1"/>
      <c r="Q251" s="1"/>
      <c r="R251" s="84">
        <v>0.5</v>
      </c>
      <c r="S251" s="74">
        <v>748</v>
      </c>
      <c r="T251" s="78" t="s">
        <v>679</v>
      </c>
      <c r="U251" s="78" t="s">
        <v>6</v>
      </c>
      <c r="V251" s="78" t="s">
        <v>27</v>
      </c>
      <c r="W251" s="129">
        <v>0.5</v>
      </c>
      <c r="X251" s="144">
        <v>748</v>
      </c>
      <c r="Y251" s="37">
        <v>709</v>
      </c>
      <c r="Z251" s="37"/>
      <c r="AA251" s="169">
        <f t="shared" si="34"/>
        <v>1012.3394000000001</v>
      </c>
      <c r="AB251" s="37"/>
      <c r="AC251" s="37">
        <v>1315</v>
      </c>
      <c r="AF251" s="140">
        <f t="shared" si="27"/>
        <v>434</v>
      </c>
      <c r="AG251" s="8">
        <f t="shared" si="28"/>
        <v>868</v>
      </c>
      <c r="AH251" s="37">
        <f t="shared" si="29"/>
        <v>709</v>
      </c>
      <c r="AI251" s="8">
        <f t="shared" si="30"/>
        <v>159</v>
      </c>
      <c r="AJ251" s="140" t="e">
        <f t="shared" si="31"/>
        <v>#REF!</v>
      </c>
      <c r="AK251" s="24" t="e">
        <f>#REF!</f>
        <v>#REF!</v>
      </c>
      <c r="AL251" s="8" t="e">
        <f t="shared" si="32"/>
        <v>#REF!</v>
      </c>
    </row>
    <row r="252" spans="1:38" s="26" customFormat="1" ht="13.5" customHeight="1" x14ac:dyDescent="0.2">
      <c r="A252" s="26">
        <v>249</v>
      </c>
      <c r="B252" s="1" t="s">
        <v>429</v>
      </c>
      <c r="C252" s="1" t="s">
        <v>284</v>
      </c>
      <c r="D252" s="1" t="s">
        <v>316</v>
      </c>
      <c r="E252" s="1" t="s">
        <v>6</v>
      </c>
      <c r="F252" s="1" t="s">
        <v>45</v>
      </c>
      <c r="G252" s="84">
        <v>1</v>
      </c>
      <c r="H252" s="73">
        <v>748</v>
      </c>
      <c r="I252" s="37"/>
      <c r="J252" s="1" t="s">
        <v>316</v>
      </c>
      <c r="K252" s="1" t="s">
        <v>6</v>
      </c>
      <c r="L252" s="1" t="s">
        <v>45</v>
      </c>
      <c r="M252" s="84">
        <v>1</v>
      </c>
      <c r="N252" s="73">
        <v>748</v>
      </c>
      <c r="O252" s="1"/>
      <c r="P252" s="1"/>
      <c r="Q252" s="1"/>
      <c r="R252" s="84">
        <v>1</v>
      </c>
      <c r="S252" s="74">
        <v>748</v>
      </c>
      <c r="T252" s="78" t="s">
        <v>679</v>
      </c>
      <c r="U252" s="78" t="s">
        <v>6</v>
      </c>
      <c r="V252" s="78" t="s">
        <v>27</v>
      </c>
      <c r="W252" s="129">
        <v>1</v>
      </c>
      <c r="X252" s="144">
        <v>748</v>
      </c>
      <c r="Y252" s="37">
        <v>709</v>
      </c>
      <c r="Z252" s="37"/>
      <c r="AA252" s="169">
        <f t="shared" si="34"/>
        <v>1012.3394000000001</v>
      </c>
      <c r="AB252" s="37"/>
      <c r="AC252" s="37">
        <v>1315</v>
      </c>
      <c r="AF252" s="140">
        <f t="shared" si="27"/>
        <v>868</v>
      </c>
      <c r="AG252" s="8">
        <f t="shared" si="28"/>
        <v>868</v>
      </c>
      <c r="AH252" s="37">
        <f t="shared" si="29"/>
        <v>709</v>
      </c>
      <c r="AI252" s="8">
        <f t="shared" si="30"/>
        <v>159</v>
      </c>
      <c r="AJ252" s="140" t="e">
        <f t="shared" si="31"/>
        <v>#REF!</v>
      </c>
      <c r="AK252" s="24" t="e">
        <f>#REF!</f>
        <v>#REF!</v>
      </c>
      <c r="AL252" s="8" t="e">
        <f t="shared" si="32"/>
        <v>#REF!</v>
      </c>
    </row>
    <row r="253" spans="1:38" s="26" customFormat="1" ht="13.5" customHeight="1" x14ac:dyDescent="0.2">
      <c r="A253" s="26">
        <v>250</v>
      </c>
      <c r="B253" s="1" t="s">
        <v>429</v>
      </c>
      <c r="C253" s="1" t="s">
        <v>285</v>
      </c>
      <c r="D253" s="1" t="s">
        <v>316</v>
      </c>
      <c r="E253" s="1" t="s">
        <v>6</v>
      </c>
      <c r="F253" s="1" t="s">
        <v>45</v>
      </c>
      <c r="G253" s="84">
        <v>1</v>
      </c>
      <c r="H253" s="73">
        <v>748</v>
      </c>
      <c r="I253" s="37"/>
      <c r="J253" s="1" t="s">
        <v>316</v>
      </c>
      <c r="K253" s="1" t="s">
        <v>6</v>
      </c>
      <c r="L253" s="1" t="s">
        <v>45</v>
      </c>
      <c r="M253" s="84">
        <v>1</v>
      </c>
      <c r="N253" s="73">
        <v>748</v>
      </c>
      <c r="O253" s="1"/>
      <c r="P253" s="1"/>
      <c r="Q253" s="1"/>
      <c r="R253" s="84">
        <v>1</v>
      </c>
      <c r="S253" s="74">
        <v>748</v>
      </c>
      <c r="T253" s="78" t="s">
        <v>679</v>
      </c>
      <c r="U253" s="78" t="s">
        <v>6</v>
      </c>
      <c r="V253" s="78" t="s">
        <v>27</v>
      </c>
      <c r="W253" s="129">
        <v>1</v>
      </c>
      <c r="X253" s="144">
        <v>748</v>
      </c>
      <c r="Y253" s="37">
        <v>709</v>
      </c>
      <c r="Z253" s="37"/>
      <c r="AA253" s="169">
        <f t="shared" si="34"/>
        <v>1012.3394000000001</v>
      </c>
      <c r="AB253" s="37"/>
      <c r="AC253" s="37">
        <v>1315</v>
      </c>
      <c r="AF253" s="140">
        <f t="shared" si="27"/>
        <v>868</v>
      </c>
      <c r="AG253" s="8">
        <f t="shared" si="28"/>
        <v>868</v>
      </c>
      <c r="AH253" s="37">
        <f t="shared" si="29"/>
        <v>709</v>
      </c>
      <c r="AI253" s="8">
        <f t="shared" si="30"/>
        <v>159</v>
      </c>
      <c r="AJ253" s="140" t="e">
        <f t="shared" si="31"/>
        <v>#REF!</v>
      </c>
      <c r="AK253" s="24" t="e">
        <f>#REF!</f>
        <v>#REF!</v>
      </c>
      <c r="AL253" s="8" t="e">
        <f t="shared" si="32"/>
        <v>#REF!</v>
      </c>
    </row>
    <row r="254" spans="1:38" s="26" customFormat="1" ht="13.5" customHeight="1" x14ac:dyDescent="0.2">
      <c r="A254" s="26">
        <v>251</v>
      </c>
      <c r="B254" s="1" t="s">
        <v>429</v>
      </c>
      <c r="C254" s="1" t="s">
        <v>286</v>
      </c>
      <c r="D254" s="1" t="s">
        <v>316</v>
      </c>
      <c r="E254" s="1" t="s">
        <v>6</v>
      </c>
      <c r="F254" s="1" t="s">
        <v>45</v>
      </c>
      <c r="G254" s="104">
        <v>0.5</v>
      </c>
      <c r="H254" s="73">
        <v>748</v>
      </c>
      <c r="I254" s="37"/>
      <c r="J254" s="1" t="s">
        <v>316</v>
      </c>
      <c r="K254" s="1" t="s">
        <v>6</v>
      </c>
      <c r="L254" s="1" t="s">
        <v>45</v>
      </c>
      <c r="M254" s="84">
        <v>0.5</v>
      </c>
      <c r="N254" s="73">
        <v>748</v>
      </c>
      <c r="O254" s="1"/>
      <c r="P254" s="1"/>
      <c r="Q254" s="1"/>
      <c r="R254" s="84">
        <v>0.5</v>
      </c>
      <c r="S254" s="74">
        <v>748</v>
      </c>
      <c r="T254" s="78" t="s">
        <v>679</v>
      </c>
      <c r="U254" s="78" t="s">
        <v>6</v>
      </c>
      <c r="V254" s="78" t="s">
        <v>27</v>
      </c>
      <c r="W254" s="129">
        <v>0.5</v>
      </c>
      <c r="X254" s="144">
        <v>748</v>
      </c>
      <c r="Y254" s="37">
        <v>709</v>
      </c>
      <c r="Z254" s="37"/>
      <c r="AA254" s="169">
        <f t="shared" si="34"/>
        <v>1012.3394000000001</v>
      </c>
      <c r="AB254" s="37"/>
      <c r="AC254" s="37">
        <v>1315</v>
      </c>
      <c r="AF254" s="140">
        <f t="shared" si="27"/>
        <v>434</v>
      </c>
      <c r="AG254" s="8">
        <f t="shared" si="28"/>
        <v>868</v>
      </c>
      <c r="AH254" s="37">
        <f t="shared" si="29"/>
        <v>709</v>
      </c>
      <c r="AI254" s="8">
        <f t="shared" si="30"/>
        <v>159</v>
      </c>
      <c r="AJ254" s="140" t="e">
        <f t="shared" si="31"/>
        <v>#REF!</v>
      </c>
      <c r="AK254" s="24" t="e">
        <f>#REF!</f>
        <v>#REF!</v>
      </c>
      <c r="AL254" s="8" t="e">
        <f t="shared" si="32"/>
        <v>#REF!</v>
      </c>
    </row>
    <row r="255" spans="1:38" s="26" customFormat="1" ht="13.5" customHeight="1" x14ac:dyDescent="0.2">
      <c r="A255" s="26">
        <v>252</v>
      </c>
      <c r="B255" s="1" t="s">
        <v>429</v>
      </c>
      <c r="C255" s="1" t="s">
        <v>287</v>
      </c>
      <c r="D255" s="1" t="s">
        <v>316</v>
      </c>
      <c r="E255" s="1" t="s">
        <v>6</v>
      </c>
      <c r="F255" s="1" t="s">
        <v>45</v>
      </c>
      <c r="G255" s="104">
        <v>0.3</v>
      </c>
      <c r="H255" s="73">
        <v>748</v>
      </c>
      <c r="I255" s="37"/>
      <c r="J255" s="1" t="s">
        <v>316</v>
      </c>
      <c r="K255" s="1" t="s">
        <v>6</v>
      </c>
      <c r="L255" s="1" t="s">
        <v>45</v>
      </c>
      <c r="M255" s="84">
        <v>0.3</v>
      </c>
      <c r="N255" s="73">
        <v>748</v>
      </c>
      <c r="O255" s="1"/>
      <c r="P255" s="1"/>
      <c r="Q255" s="1"/>
      <c r="R255" s="84">
        <v>0.3</v>
      </c>
      <c r="S255" s="74">
        <v>748</v>
      </c>
      <c r="T255" s="78" t="s">
        <v>679</v>
      </c>
      <c r="U255" s="78" t="s">
        <v>6</v>
      </c>
      <c r="V255" s="78" t="s">
        <v>27</v>
      </c>
      <c r="W255" s="129">
        <v>0.3</v>
      </c>
      <c r="X255" s="144">
        <v>748</v>
      </c>
      <c r="Y255" s="37">
        <v>709</v>
      </c>
      <c r="Z255" s="37"/>
      <c r="AA255" s="169">
        <f t="shared" si="34"/>
        <v>1012.3394000000001</v>
      </c>
      <c r="AB255" s="37"/>
      <c r="AC255" s="37">
        <v>1315</v>
      </c>
      <c r="AF255" s="140">
        <f t="shared" si="27"/>
        <v>260.39999999999998</v>
      </c>
      <c r="AG255" s="8">
        <f t="shared" si="28"/>
        <v>868</v>
      </c>
      <c r="AH255" s="37">
        <f t="shared" si="29"/>
        <v>709</v>
      </c>
      <c r="AI255" s="8">
        <f t="shared" si="30"/>
        <v>159</v>
      </c>
      <c r="AJ255" s="140" t="e">
        <f t="shared" si="31"/>
        <v>#REF!</v>
      </c>
      <c r="AK255" s="24" t="e">
        <f>#REF!</f>
        <v>#REF!</v>
      </c>
      <c r="AL255" s="8" t="e">
        <f t="shared" si="32"/>
        <v>#REF!</v>
      </c>
    </row>
    <row r="256" spans="1:38" s="26" customFormat="1" ht="13.5" customHeight="1" x14ac:dyDescent="0.2">
      <c r="A256" s="26">
        <v>253</v>
      </c>
      <c r="B256" s="1" t="s">
        <v>429</v>
      </c>
      <c r="C256" s="165" t="s">
        <v>13</v>
      </c>
      <c r="D256" s="1" t="s">
        <v>7</v>
      </c>
      <c r="E256" s="1" t="s">
        <v>65</v>
      </c>
      <c r="F256" s="1" t="s">
        <v>5</v>
      </c>
      <c r="G256" s="28">
        <v>1</v>
      </c>
      <c r="H256" s="51">
        <v>1731</v>
      </c>
      <c r="I256" s="37"/>
      <c r="J256" s="1" t="s">
        <v>7</v>
      </c>
      <c r="K256" s="1" t="s">
        <v>65</v>
      </c>
      <c r="L256" s="1" t="s">
        <v>5</v>
      </c>
      <c r="M256" s="28">
        <v>1</v>
      </c>
      <c r="N256" s="51">
        <v>1731</v>
      </c>
      <c r="O256" s="1"/>
      <c r="P256" s="1"/>
      <c r="Q256" s="1"/>
      <c r="R256" s="28">
        <v>1</v>
      </c>
      <c r="S256" s="63">
        <v>1731</v>
      </c>
      <c r="T256" s="78" t="s">
        <v>664</v>
      </c>
      <c r="U256" s="78" t="s">
        <v>24</v>
      </c>
      <c r="V256" s="78" t="s">
        <v>5</v>
      </c>
      <c r="W256" s="129">
        <v>1</v>
      </c>
      <c r="X256" s="146">
        <v>1731</v>
      </c>
      <c r="Y256" s="37">
        <v>2695</v>
      </c>
      <c r="Z256" s="37"/>
      <c r="AA256" s="169">
        <f>3.385*$Y$1</f>
        <v>3850.3020999999999</v>
      </c>
      <c r="AB256" s="37"/>
      <c r="AC256" s="37">
        <v>4620</v>
      </c>
      <c r="AF256" s="140">
        <f t="shared" si="27"/>
        <v>1851</v>
      </c>
      <c r="AG256" s="8">
        <f t="shared" si="28"/>
        <v>1851</v>
      </c>
      <c r="AH256" s="37">
        <f t="shared" si="29"/>
        <v>2695</v>
      </c>
      <c r="AI256" s="175">
        <f t="shared" si="30"/>
        <v>-844</v>
      </c>
      <c r="AJ256" s="140" t="e">
        <f t="shared" si="31"/>
        <v>#REF!</v>
      </c>
      <c r="AK256" s="24" t="e">
        <f>#REF!</f>
        <v>#REF!</v>
      </c>
      <c r="AL256" s="8" t="e">
        <f t="shared" si="32"/>
        <v>#REF!</v>
      </c>
    </row>
    <row r="257" spans="1:38" s="26" customFormat="1" ht="13.5" customHeight="1" x14ac:dyDescent="0.2">
      <c r="A257" s="26">
        <v>254</v>
      </c>
      <c r="B257" s="1" t="s">
        <v>429</v>
      </c>
      <c r="C257" s="165" t="s">
        <v>56</v>
      </c>
      <c r="D257" s="1" t="s">
        <v>7</v>
      </c>
      <c r="E257" s="1" t="s">
        <v>26</v>
      </c>
      <c r="F257" s="1" t="s">
        <v>88</v>
      </c>
      <c r="G257" s="28">
        <v>2</v>
      </c>
      <c r="H257" s="51">
        <v>1471</v>
      </c>
      <c r="I257" s="37"/>
      <c r="J257" s="1" t="s">
        <v>7</v>
      </c>
      <c r="K257" s="1" t="s">
        <v>26</v>
      </c>
      <c r="L257" s="1" t="s">
        <v>88</v>
      </c>
      <c r="M257" s="28">
        <v>2</v>
      </c>
      <c r="N257" s="51">
        <v>1471</v>
      </c>
      <c r="O257" s="1"/>
      <c r="P257" s="1"/>
      <c r="Q257" s="1"/>
      <c r="R257" s="28">
        <v>2</v>
      </c>
      <c r="S257" s="63">
        <v>1471</v>
      </c>
      <c r="T257" s="75" t="s">
        <v>664</v>
      </c>
      <c r="U257" s="75" t="s">
        <v>6</v>
      </c>
      <c r="V257" s="75" t="s">
        <v>88</v>
      </c>
      <c r="W257" s="129">
        <v>2</v>
      </c>
      <c r="X257" s="146">
        <v>1471</v>
      </c>
      <c r="Y257" s="37">
        <v>2174</v>
      </c>
      <c r="Z257" s="37"/>
      <c r="AA257" s="169">
        <f>2.73*$Y$1</f>
        <v>3105.2658000000001</v>
      </c>
      <c r="AB257" s="37"/>
      <c r="AC257" s="37">
        <v>3726</v>
      </c>
      <c r="AF257" s="140">
        <f t="shared" si="27"/>
        <v>3182</v>
      </c>
      <c r="AG257" s="8">
        <f t="shared" si="28"/>
        <v>1591</v>
      </c>
      <c r="AH257" s="37">
        <f t="shared" si="29"/>
        <v>2174</v>
      </c>
      <c r="AI257" s="175">
        <f t="shared" si="30"/>
        <v>-583</v>
      </c>
      <c r="AJ257" s="140" t="e">
        <f t="shared" si="31"/>
        <v>#REF!</v>
      </c>
      <c r="AK257" s="24" t="e">
        <f>#REF!</f>
        <v>#REF!</v>
      </c>
      <c r="AL257" s="8" t="e">
        <f t="shared" si="32"/>
        <v>#REF!</v>
      </c>
    </row>
    <row r="258" spans="1:38" s="26" customFormat="1" ht="13.5" customHeight="1" x14ac:dyDescent="0.2">
      <c r="A258" s="26">
        <v>255</v>
      </c>
      <c r="B258" s="1" t="s">
        <v>429</v>
      </c>
      <c r="C258" s="165" t="s">
        <v>80</v>
      </c>
      <c r="D258" s="1" t="s">
        <v>171</v>
      </c>
      <c r="E258" s="1" t="s">
        <v>44</v>
      </c>
      <c r="F258" s="1" t="s">
        <v>66</v>
      </c>
      <c r="G258" s="28">
        <v>3</v>
      </c>
      <c r="H258" s="73">
        <v>1250</v>
      </c>
      <c r="I258" s="37"/>
      <c r="J258" s="1" t="s">
        <v>171</v>
      </c>
      <c r="K258" s="1" t="s">
        <v>44</v>
      </c>
      <c r="L258" s="1" t="s">
        <v>66</v>
      </c>
      <c r="M258" s="28">
        <v>3</v>
      </c>
      <c r="N258" s="73">
        <v>1250</v>
      </c>
      <c r="O258" s="1"/>
      <c r="P258" s="1"/>
      <c r="Q258" s="1"/>
      <c r="R258" s="28">
        <v>3</v>
      </c>
      <c r="S258" s="74">
        <v>1250</v>
      </c>
      <c r="T258" s="78" t="s">
        <v>69</v>
      </c>
      <c r="U258" s="78" t="s">
        <v>22</v>
      </c>
      <c r="V258" s="78" t="s">
        <v>66</v>
      </c>
      <c r="W258" s="129">
        <v>3</v>
      </c>
      <c r="X258" s="144">
        <v>1250</v>
      </c>
      <c r="Y258" s="37">
        <v>1399</v>
      </c>
      <c r="Z258" s="37"/>
      <c r="AA258" s="169">
        <f>1.757*$Y$1</f>
        <v>1998.51722</v>
      </c>
      <c r="AB258" s="37"/>
      <c r="AC258" s="37">
        <v>2499</v>
      </c>
      <c r="AF258" s="140">
        <f t="shared" si="27"/>
        <v>4110</v>
      </c>
      <c r="AG258" s="8">
        <f t="shared" si="28"/>
        <v>1370</v>
      </c>
      <c r="AH258" s="37">
        <f t="shared" si="29"/>
        <v>1399</v>
      </c>
      <c r="AI258" s="175">
        <f t="shared" si="30"/>
        <v>-29</v>
      </c>
      <c r="AJ258" s="140" t="e">
        <f t="shared" si="31"/>
        <v>#REF!</v>
      </c>
      <c r="AK258" s="24" t="e">
        <f>#REF!</f>
        <v>#REF!</v>
      </c>
      <c r="AL258" s="8" t="e">
        <f t="shared" si="32"/>
        <v>#REF!</v>
      </c>
    </row>
    <row r="259" spans="1:38" s="26" customFormat="1" ht="13.5" customHeight="1" x14ac:dyDescent="0.2">
      <c r="A259" s="26">
        <v>256</v>
      </c>
      <c r="B259" s="1" t="s">
        <v>429</v>
      </c>
      <c r="C259" s="165" t="s">
        <v>222</v>
      </c>
      <c r="D259" s="1" t="s">
        <v>171</v>
      </c>
      <c r="E259" s="1" t="s">
        <v>42</v>
      </c>
      <c r="F259" s="1" t="s">
        <v>70</v>
      </c>
      <c r="G259" s="28">
        <v>0.25</v>
      </c>
      <c r="H259" s="51">
        <v>1050</v>
      </c>
      <c r="I259" s="37"/>
      <c r="J259" s="1" t="s">
        <v>171</v>
      </c>
      <c r="K259" s="1" t="s">
        <v>42</v>
      </c>
      <c r="L259" s="1" t="s">
        <v>70</v>
      </c>
      <c r="M259" s="28">
        <v>0.25</v>
      </c>
      <c r="N259" s="51">
        <v>1050</v>
      </c>
      <c r="O259" s="1"/>
      <c r="P259" s="1"/>
      <c r="Q259" s="1"/>
      <c r="R259" s="28">
        <v>0.25</v>
      </c>
      <c r="S259" s="63">
        <v>1050</v>
      </c>
      <c r="T259" s="78" t="s">
        <v>69</v>
      </c>
      <c r="U259" s="78" t="s">
        <v>44</v>
      </c>
      <c r="V259" s="78" t="s">
        <v>28</v>
      </c>
      <c r="W259" s="129">
        <v>0.25</v>
      </c>
      <c r="X259" s="146">
        <v>1050</v>
      </c>
      <c r="Y259" s="37">
        <v>967</v>
      </c>
      <c r="Z259" s="37"/>
      <c r="AA259" s="169">
        <f>1.22*$Y$1</f>
        <v>1387.7012</v>
      </c>
      <c r="AB259" s="37"/>
      <c r="AC259" s="37">
        <v>1796</v>
      </c>
      <c r="AF259" s="140">
        <f t="shared" si="27"/>
        <v>292.5</v>
      </c>
      <c r="AG259" s="8">
        <f t="shared" si="28"/>
        <v>1170</v>
      </c>
      <c r="AH259" s="37">
        <f t="shared" si="29"/>
        <v>967</v>
      </c>
      <c r="AI259" s="8">
        <f t="shared" si="30"/>
        <v>203</v>
      </c>
      <c r="AJ259" s="140" t="e">
        <f t="shared" si="31"/>
        <v>#REF!</v>
      </c>
      <c r="AK259" s="24" t="e">
        <f>#REF!</f>
        <v>#REF!</v>
      </c>
      <c r="AL259" s="8" t="e">
        <f t="shared" si="32"/>
        <v>#REF!</v>
      </c>
    </row>
    <row r="260" spans="1:38" s="26" customFormat="1" ht="13.5" customHeight="1" x14ac:dyDescent="0.2">
      <c r="A260" s="26">
        <v>257</v>
      </c>
      <c r="B260" s="1" t="s">
        <v>429</v>
      </c>
      <c r="C260" s="165" t="s">
        <v>223</v>
      </c>
      <c r="D260" s="1" t="s">
        <v>171</v>
      </c>
      <c r="E260" s="1" t="s">
        <v>42</v>
      </c>
      <c r="F260" s="1" t="s">
        <v>70</v>
      </c>
      <c r="G260" s="28">
        <v>0.25</v>
      </c>
      <c r="H260" s="51">
        <v>1050</v>
      </c>
      <c r="I260" s="37"/>
      <c r="J260" s="1" t="s">
        <v>171</v>
      </c>
      <c r="K260" s="1" t="s">
        <v>42</v>
      </c>
      <c r="L260" s="1" t="s">
        <v>70</v>
      </c>
      <c r="M260" s="28">
        <v>0.25</v>
      </c>
      <c r="N260" s="51">
        <v>1050</v>
      </c>
      <c r="O260" s="1"/>
      <c r="P260" s="1"/>
      <c r="Q260" s="1"/>
      <c r="R260" s="28">
        <v>0.25</v>
      </c>
      <c r="S260" s="63">
        <v>1050</v>
      </c>
      <c r="T260" s="78" t="s">
        <v>69</v>
      </c>
      <c r="U260" s="78" t="s">
        <v>44</v>
      </c>
      <c r="V260" s="78" t="s">
        <v>28</v>
      </c>
      <c r="W260" s="129">
        <v>0.25</v>
      </c>
      <c r="X260" s="146">
        <v>1050</v>
      </c>
      <c r="Y260" s="37">
        <v>967</v>
      </c>
      <c r="Z260" s="37"/>
      <c r="AA260" s="169">
        <f>1.22*$Y$1</f>
        <v>1387.7012</v>
      </c>
      <c r="AB260" s="37"/>
      <c r="AC260" s="37">
        <v>1796</v>
      </c>
      <c r="AF260" s="140">
        <f t="shared" si="27"/>
        <v>292.5</v>
      </c>
      <c r="AG260" s="8">
        <f t="shared" si="28"/>
        <v>1170</v>
      </c>
      <c r="AH260" s="37">
        <f t="shared" si="29"/>
        <v>967</v>
      </c>
      <c r="AI260" s="8">
        <f t="shared" si="30"/>
        <v>203</v>
      </c>
      <c r="AJ260" s="140" t="e">
        <f t="shared" si="31"/>
        <v>#REF!</v>
      </c>
      <c r="AK260" s="24" t="e">
        <f>#REF!</f>
        <v>#REF!</v>
      </c>
      <c r="AL260" s="8" t="e">
        <f t="shared" si="32"/>
        <v>#REF!</v>
      </c>
    </row>
    <row r="261" spans="1:38" s="26" customFormat="1" ht="13.5" customHeight="1" x14ac:dyDescent="0.2">
      <c r="A261" s="26">
        <v>258</v>
      </c>
      <c r="B261" s="1" t="s">
        <v>429</v>
      </c>
      <c r="C261" s="165" t="s">
        <v>224</v>
      </c>
      <c r="D261" s="1" t="s">
        <v>171</v>
      </c>
      <c r="E261" s="1" t="s">
        <v>42</v>
      </c>
      <c r="F261" s="1" t="s">
        <v>70</v>
      </c>
      <c r="G261" s="28">
        <v>0.25</v>
      </c>
      <c r="H261" s="51">
        <v>1050</v>
      </c>
      <c r="I261" s="37"/>
      <c r="J261" s="1" t="s">
        <v>171</v>
      </c>
      <c r="K261" s="1" t="s">
        <v>42</v>
      </c>
      <c r="L261" s="1" t="s">
        <v>70</v>
      </c>
      <c r="M261" s="28">
        <v>0.25</v>
      </c>
      <c r="N261" s="51">
        <v>1050</v>
      </c>
      <c r="O261" s="1"/>
      <c r="P261" s="1"/>
      <c r="Q261" s="1"/>
      <c r="R261" s="28">
        <v>0.25</v>
      </c>
      <c r="S261" s="63">
        <v>1050</v>
      </c>
      <c r="T261" s="78" t="s">
        <v>69</v>
      </c>
      <c r="U261" s="78" t="s">
        <v>44</v>
      </c>
      <c r="V261" s="78" t="s">
        <v>28</v>
      </c>
      <c r="W261" s="129">
        <v>0.25</v>
      </c>
      <c r="X261" s="146">
        <v>1050</v>
      </c>
      <c r="Y261" s="37">
        <v>967</v>
      </c>
      <c r="Z261" s="37"/>
      <c r="AA261" s="169">
        <f>1.22*$Y$1</f>
        <v>1387.7012</v>
      </c>
      <c r="AB261" s="37"/>
      <c r="AC261" s="37">
        <v>1796</v>
      </c>
      <c r="AF261" s="140">
        <f t="shared" si="27"/>
        <v>292.5</v>
      </c>
      <c r="AG261" s="8">
        <f t="shared" si="28"/>
        <v>1170</v>
      </c>
      <c r="AH261" s="37">
        <f t="shared" si="29"/>
        <v>967</v>
      </c>
      <c r="AI261" s="8">
        <f t="shared" si="30"/>
        <v>203</v>
      </c>
      <c r="AJ261" s="140" t="e">
        <f t="shared" si="31"/>
        <v>#REF!</v>
      </c>
      <c r="AK261" s="24" t="e">
        <f>#REF!</f>
        <v>#REF!</v>
      </c>
      <c r="AL261" s="8" t="e">
        <f t="shared" si="32"/>
        <v>#REF!</v>
      </c>
    </row>
    <row r="262" spans="1:38" s="26" customFormat="1" ht="13.5" customHeight="1" x14ac:dyDescent="0.2">
      <c r="A262" s="26">
        <v>259</v>
      </c>
      <c r="B262" s="1" t="s">
        <v>429</v>
      </c>
      <c r="C262" s="165" t="s">
        <v>225</v>
      </c>
      <c r="D262" s="1" t="s">
        <v>5</v>
      </c>
      <c r="E262" s="1" t="s">
        <v>44</v>
      </c>
      <c r="F262" s="1" t="s">
        <v>27</v>
      </c>
      <c r="G262" s="28">
        <v>0.7</v>
      </c>
      <c r="H262" s="51">
        <v>747</v>
      </c>
      <c r="I262" s="37"/>
      <c r="J262" s="1" t="s">
        <v>5</v>
      </c>
      <c r="K262" s="1" t="s">
        <v>44</v>
      </c>
      <c r="L262" s="1" t="s">
        <v>27</v>
      </c>
      <c r="M262" s="28">
        <v>0.7</v>
      </c>
      <c r="N262" s="51">
        <v>747</v>
      </c>
      <c r="O262" s="1"/>
      <c r="P262" s="1"/>
      <c r="Q262" s="1"/>
      <c r="R262" s="28">
        <v>0.7</v>
      </c>
      <c r="S262" s="63">
        <v>747</v>
      </c>
      <c r="T262" s="78" t="s">
        <v>303</v>
      </c>
      <c r="U262" s="78" t="s">
        <v>44</v>
      </c>
      <c r="V262" s="78" t="s">
        <v>52</v>
      </c>
      <c r="W262" s="129">
        <v>0.7</v>
      </c>
      <c r="X262" s="146">
        <v>747</v>
      </c>
      <c r="Y262" s="37">
        <v>662</v>
      </c>
      <c r="Z262" s="37"/>
      <c r="AA262" s="169">
        <f>0.832*$Y$1</f>
        <v>946.36671999999999</v>
      </c>
      <c r="AB262" s="37"/>
      <c r="AC262" s="37">
        <v>1228</v>
      </c>
      <c r="AF262" s="140">
        <f t="shared" si="27"/>
        <v>606.9</v>
      </c>
      <c r="AG262" s="8">
        <f t="shared" si="28"/>
        <v>867</v>
      </c>
      <c r="AH262" s="37">
        <f t="shared" si="29"/>
        <v>662</v>
      </c>
      <c r="AI262" s="8">
        <f t="shared" si="30"/>
        <v>205</v>
      </c>
      <c r="AJ262" s="140" t="e">
        <f t="shared" si="31"/>
        <v>#REF!</v>
      </c>
      <c r="AK262" s="24" t="e">
        <f>#REF!</f>
        <v>#REF!</v>
      </c>
      <c r="AL262" s="8" t="e">
        <f t="shared" si="32"/>
        <v>#REF!</v>
      </c>
    </row>
    <row r="263" spans="1:38" s="26" customFormat="1" ht="13.5" customHeight="1" x14ac:dyDescent="0.2">
      <c r="A263" s="26">
        <v>260</v>
      </c>
      <c r="B263" s="1" t="s">
        <v>556</v>
      </c>
      <c r="C263" s="165" t="s">
        <v>230</v>
      </c>
      <c r="D263" s="1" t="s">
        <v>171</v>
      </c>
      <c r="E263" s="1" t="s">
        <v>42</v>
      </c>
      <c r="F263" s="1" t="s">
        <v>70</v>
      </c>
      <c r="G263" s="28">
        <v>1</v>
      </c>
      <c r="H263" s="51">
        <v>850</v>
      </c>
      <c r="I263" s="37"/>
      <c r="J263" s="1" t="s">
        <v>171</v>
      </c>
      <c r="K263" s="1" t="s">
        <v>42</v>
      </c>
      <c r="L263" s="1" t="s">
        <v>70</v>
      </c>
      <c r="M263" s="28">
        <v>1</v>
      </c>
      <c r="N263" s="51">
        <v>850</v>
      </c>
      <c r="O263" s="1"/>
      <c r="P263" s="1"/>
      <c r="Q263" s="1"/>
      <c r="R263" s="28">
        <v>1</v>
      </c>
      <c r="S263" s="63">
        <v>850</v>
      </c>
      <c r="T263" s="78" t="s">
        <v>69</v>
      </c>
      <c r="U263" s="78" t="s">
        <v>44</v>
      </c>
      <c r="V263" s="78" t="s">
        <v>28</v>
      </c>
      <c r="W263" s="129">
        <v>1</v>
      </c>
      <c r="X263" s="146">
        <v>850</v>
      </c>
      <c r="Y263" s="37">
        <v>967</v>
      </c>
      <c r="Z263" s="37"/>
      <c r="AA263" s="169">
        <f t="shared" ref="AA263:AA280" si="35">1.22*$Y$1</f>
        <v>1387.7012</v>
      </c>
      <c r="AB263" s="37"/>
      <c r="AC263" s="37">
        <v>1796</v>
      </c>
      <c r="AF263" s="140">
        <f t="shared" si="27"/>
        <v>970</v>
      </c>
      <c r="AG263" s="8">
        <f t="shared" si="28"/>
        <v>970</v>
      </c>
      <c r="AH263" s="37">
        <f t="shared" si="29"/>
        <v>967</v>
      </c>
      <c r="AI263" s="8">
        <f t="shared" si="30"/>
        <v>3</v>
      </c>
      <c r="AJ263" s="140" t="e">
        <f t="shared" si="31"/>
        <v>#REF!</v>
      </c>
      <c r="AK263" s="24" t="e">
        <f>#REF!</f>
        <v>#REF!</v>
      </c>
      <c r="AL263" s="8" t="e">
        <f t="shared" si="32"/>
        <v>#REF!</v>
      </c>
    </row>
    <row r="264" spans="1:38" s="26" customFormat="1" ht="13.5" customHeight="1" x14ac:dyDescent="0.2">
      <c r="A264" s="26">
        <v>261</v>
      </c>
      <c r="B264" s="1" t="s">
        <v>460</v>
      </c>
      <c r="C264" s="165" t="s">
        <v>231</v>
      </c>
      <c r="D264" s="1" t="s">
        <v>171</v>
      </c>
      <c r="E264" s="1" t="s">
        <v>42</v>
      </c>
      <c r="F264" s="1" t="s">
        <v>70</v>
      </c>
      <c r="G264" s="28">
        <v>0.3</v>
      </c>
      <c r="H264" s="51">
        <v>950</v>
      </c>
      <c r="I264" s="37"/>
      <c r="J264" s="1" t="s">
        <v>171</v>
      </c>
      <c r="K264" s="1" t="s">
        <v>42</v>
      </c>
      <c r="L264" s="1" t="s">
        <v>70</v>
      </c>
      <c r="M264" s="28">
        <v>0.3</v>
      </c>
      <c r="N264" s="51">
        <v>950</v>
      </c>
      <c r="O264" s="1"/>
      <c r="P264" s="1"/>
      <c r="Q264" s="1"/>
      <c r="R264" s="28">
        <v>0.3</v>
      </c>
      <c r="S264" s="63">
        <v>950</v>
      </c>
      <c r="T264" s="78" t="s">
        <v>69</v>
      </c>
      <c r="U264" s="78" t="s">
        <v>44</v>
      </c>
      <c r="V264" s="78" t="s">
        <v>28</v>
      </c>
      <c r="W264" s="129">
        <v>0.3</v>
      </c>
      <c r="X264" s="146">
        <v>950</v>
      </c>
      <c r="Y264" s="37">
        <v>967</v>
      </c>
      <c r="Z264" s="37"/>
      <c r="AA264" s="169">
        <f t="shared" si="35"/>
        <v>1387.7012</v>
      </c>
      <c r="AB264" s="37"/>
      <c r="AC264" s="37">
        <v>1796</v>
      </c>
      <c r="AF264" s="140">
        <f t="shared" si="27"/>
        <v>321</v>
      </c>
      <c r="AG264" s="8">
        <f t="shared" si="28"/>
        <v>1070</v>
      </c>
      <c r="AH264" s="37">
        <f t="shared" si="29"/>
        <v>967</v>
      </c>
      <c r="AI264" s="8">
        <f t="shared" si="30"/>
        <v>103</v>
      </c>
      <c r="AJ264" s="140" t="e">
        <f t="shared" si="31"/>
        <v>#REF!</v>
      </c>
      <c r="AK264" s="24" t="e">
        <f>#REF!</f>
        <v>#REF!</v>
      </c>
      <c r="AL264" s="8" t="e">
        <f t="shared" si="32"/>
        <v>#REF!</v>
      </c>
    </row>
    <row r="265" spans="1:38" s="26" customFormat="1" ht="13.5" customHeight="1" x14ac:dyDescent="0.2">
      <c r="A265" s="26">
        <v>262</v>
      </c>
      <c r="B265" s="1" t="s">
        <v>461</v>
      </c>
      <c r="C265" s="165" t="s">
        <v>231</v>
      </c>
      <c r="D265" s="1" t="s">
        <v>171</v>
      </c>
      <c r="E265" s="1" t="s">
        <v>42</v>
      </c>
      <c r="F265" s="1" t="s">
        <v>70</v>
      </c>
      <c r="G265" s="28">
        <v>0.3</v>
      </c>
      <c r="H265" s="51">
        <v>950</v>
      </c>
      <c r="I265" s="37"/>
      <c r="J265" s="1" t="s">
        <v>171</v>
      </c>
      <c r="K265" s="1" t="s">
        <v>42</v>
      </c>
      <c r="L265" s="1" t="s">
        <v>70</v>
      </c>
      <c r="M265" s="28">
        <v>0.3</v>
      </c>
      <c r="N265" s="51">
        <v>950</v>
      </c>
      <c r="O265" s="1"/>
      <c r="P265" s="1"/>
      <c r="Q265" s="1"/>
      <c r="R265" s="28">
        <v>0.3</v>
      </c>
      <c r="S265" s="63">
        <v>950</v>
      </c>
      <c r="T265" s="78" t="s">
        <v>69</v>
      </c>
      <c r="U265" s="78" t="s">
        <v>44</v>
      </c>
      <c r="V265" s="78" t="s">
        <v>28</v>
      </c>
      <c r="W265" s="129">
        <v>0.3</v>
      </c>
      <c r="X265" s="146">
        <v>950</v>
      </c>
      <c r="Y265" s="37">
        <v>967</v>
      </c>
      <c r="Z265" s="37"/>
      <c r="AA265" s="169">
        <f t="shared" si="35"/>
        <v>1387.7012</v>
      </c>
      <c r="AB265" s="37"/>
      <c r="AC265" s="37">
        <v>1796</v>
      </c>
      <c r="AF265" s="140">
        <f t="shared" si="27"/>
        <v>321</v>
      </c>
      <c r="AG265" s="8">
        <f t="shared" si="28"/>
        <v>1070</v>
      </c>
      <c r="AH265" s="37">
        <f t="shared" si="29"/>
        <v>967</v>
      </c>
      <c r="AI265" s="8">
        <f t="shared" si="30"/>
        <v>103</v>
      </c>
      <c r="AJ265" s="140" t="e">
        <f t="shared" si="31"/>
        <v>#REF!</v>
      </c>
      <c r="AK265" s="24" t="e">
        <f>#REF!</f>
        <v>#REF!</v>
      </c>
      <c r="AL265" s="8" t="e">
        <f t="shared" si="32"/>
        <v>#REF!</v>
      </c>
    </row>
    <row r="266" spans="1:38" s="26" customFormat="1" ht="13.5" customHeight="1" x14ac:dyDescent="0.2">
      <c r="A266" s="26">
        <v>263</v>
      </c>
      <c r="B266" s="1" t="s">
        <v>462</v>
      </c>
      <c r="C266" s="165" t="s">
        <v>231</v>
      </c>
      <c r="D266" s="1" t="s">
        <v>171</v>
      </c>
      <c r="E266" s="1" t="s">
        <v>42</v>
      </c>
      <c r="F266" s="1" t="s">
        <v>70</v>
      </c>
      <c r="G266" s="28">
        <v>0.3</v>
      </c>
      <c r="H266" s="51">
        <v>950</v>
      </c>
      <c r="I266" s="37"/>
      <c r="J266" s="1" t="s">
        <v>171</v>
      </c>
      <c r="K266" s="1" t="s">
        <v>42</v>
      </c>
      <c r="L266" s="1" t="s">
        <v>70</v>
      </c>
      <c r="M266" s="28">
        <v>0.3</v>
      </c>
      <c r="N266" s="51">
        <v>950</v>
      </c>
      <c r="O266" s="1"/>
      <c r="P266" s="1"/>
      <c r="Q266" s="1"/>
      <c r="R266" s="28">
        <v>0.3</v>
      </c>
      <c r="S266" s="63">
        <v>950</v>
      </c>
      <c r="T266" s="78" t="s">
        <v>69</v>
      </c>
      <c r="U266" s="78" t="s">
        <v>44</v>
      </c>
      <c r="V266" s="78" t="s">
        <v>28</v>
      </c>
      <c r="W266" s="129">
        <v>0.3</v>
      </c>
      <c r="X266" s="146">
        <v>950</v>
      </c>
      <c r="Y266" s="37">
        <v>967</v>
      </c>
      <c r="Z266" s="37"/>
      <c r="AA266" s="169">
        <f t="shared" si="35"/>
        <v>1387.7012</v>
      </c>
      <c r="AB266" s="37"/>
      <c r="AC266" s="37">
        <v>1796</v>
      </c>
      <c r="AF266" s="140">
        <f t="shared" si="27"/>
        <v>321</v>
      </c>
      <c r="AG266" s="8">
        <f t="shared" si="28"/>
        <v>1070</v>
      </c>
      <c r="AH266" s="37">
        <f t="shared" si="29"/>
        <v>967</v>
      </c>
      <c r="AI266" s="8">
        <f t="shared" si="30"/>
        <v>103</v>
      </c>
      <c r="AJ266" s="140" t="e">
        <f t="shared" si="31"/>
        <v>#REF!</v>
      </c>
      <c r="AK266" s="24" t="e">
        <f>#REF!</f>
        <v>#REF!</v>
      </c>
      <c r="AL266" s="8" t="e">
        <f t="shared" si="32"/>
        <v>#REF!</v>
      </c>
    </row>
    <row r="267" spans="1:38" s="26" customFormat="1" ht="13.5" customHeight="1" x14ac:dyDescent="0.2">
      <c r="A267" s="26">
        <v>264</v>
      </c>
      <c r="B267" s="1" t="s">
        <v>463</v>
      </c>
      <c r="C267" s="165" t="s">
        <v>231</v>
      </c>
      <c r="D267" s="1" t="s">
        <v>171</v>
      </c>
      <c r="E267" s="1" t="s">
        <v>42</v>
      </c>
      <c r="F267" s="1" t="s">
        <v>70</v>
      </c>
      <c r="G267" s="28">
        <v>0.3</v>
      </c>
      <c r="H267" s="51">
        <v>950</v>
      </c>
      <c r="I267" s="37"/>
      <c r="J267" s="1" t="s">
        <v>171</v>
      </c>
      <c r="K267" s="1" t="s">
        <v>42</v>
      </c>
      <c r="L267" s="1" t="s">
        <v>70</v>
      </c>
      <c r="M267" s="28">
        <v>0.3</v>
      </c>
      <c r="N267" s="51">
        <v>950</v>
      </c>
      <c r="O267" s="1"/>
      <c r="P267" s="1"/>
      <c r="Q267" s="1"/>
      <c r="R267" s="28">
        <v>0.3</v>
      </c>
      <c r="S267" s="63">
        <v>950</v>
      </c>
      <c r="T267" s="78" t="s">
        <v>69</v>
      </c>
      <c r="U267" s="78" t="s">
        <v>44</v>
      </c>
      <c r="V267" s="78" t="s">
        <v>28</v>
      </c>
      <c r="W267" s="129">
        <v>0.3</v>
      </c>
      <c r="X267" s="146">
        <v>950</v>
      </c>
      <c r="Y267" s="37">
        <v>967</v>
      </c>
      <c r="Z267" s="37"/>
      <c r="AA267" s="169">
        <f t="shared" si="35"/>
        <v>1387.7012</v>
      </c>
      <c r="AB267" s="37"/>
      <c r="AC267" s="37">
        <v>1796</v>
      </c>
      <c r="AF267" s="140">
        <f t="shared" si="27"/>
        <v>321</v>
      </c>
      <c r="AG267" s="8">
        <f t="shared" si="28"/>
        <v>1070</v>
      </c>
      <c r="AH267" s="37">
        <f t="shared" si="29"/>
        <v>967</v>
      </c>
      <c r="AI267" s="8">
        <f t="shared" si="30"/>
        <v>103</v>
      </c>
      <c r="AJ267" s="140" t="e">
        <f t="shared" si="31"/>
        <v>#REF!</v>
      </c>
      <c r="AK267" s="24" t="e">
        <f>#REF!</f>
        <v>#REF!</v>
      </c>
      <c r="AL267" s="8" t="e">
        <f t="shared" si="32"/>
        <v>#REF!</v>
      </c>
    </row>
    <row r="268" spans="1:38" s="26" customFormat="1" ht="13.5" customHeight="1" x14ac:dyDescent="0.2">
      <c r="A268" s="26">
        <v>265</v>
      </c>
      <c r="B268" s="1" t="s">
        <v>464</v>
      </c>
      <c r="C268" s="165" t="s">
        <v>231</v>
      </c>
      <c r="D268" s="1" t="s">
        <v>171</v>
      </c>
      <c r="E268" s="1" t="s">
        <v>42</v>
      </c>
      <c r="F268" s="1" t="s">
        <v>70</v>
      </c>
      <c r="G268" s="28">
        <v>0.3</v>
      </c>
      <c r="H268" s="51">
        <v>950</v>
      </c>
      <c r="I268" s="37"/>
      <c r="J268" s="1" t="s">
        <v>171</v>
      </c>
      <c r="K268" s="1" t="s">
        <v>42</v>
      </c>
      <c r="L268" s="1" t="s">
        <v>70</v>
      </c>
      <c r="M268" s="28">
        <v>0.3</v>
      </c>
      <c r="N268" s="51">
        <v>950</v>
      </c>
      <c r="O268" s="1"/>
      <c r="P268" s="1"/>
      <c r="Q268" s="1"/>
      <c r="R268" s="28">
        <v>0.3</v>
      </c>
      <c r="S268" s="63">
        <v>950</v>
      </c>
      <c r="T268" s="78" t="s">
        <v>69</v>
      </c>
      <c r="U268" s="78" t="s">
        <v>44</v>
      </c>
      <c r="V268" s="78" t="s">
        <v>28</v>
      </c>
      <c r="W268" s="129">
        <v>0.3</v>
      </c>
      <c r="X268" s="146">
        <v>950</v>
      </c>
      <c r="Y268" s="37">
        <v>967</v>
      </c>
      <c r="Z268" s="37"/>
      <c r="AA268" s="169">
        <f t="shared" si="35"/>
        <v>1387.7012</v>
      </c>
      <c r="AB268" s="37"/>
      <c r="AC268" s="37">
        <v>1796</v>
      </c>
      <c r="AF268" s="140">
        <f t="shared" si="27"/>
        <v>321</v>
      </c>
      <c r="AG268" s="8">
        <f t="shared" si="28"/>
        <v>1070</v>
      </c>
      <c r="AH268" s="37">
        <f t="shared" si="29"/>
        <v>967</v>
      </c>
      <c r="AI268" s="8">
        <f t="shared" si="30"/>
        <v>103</v>
      </c>
      <c r="AJ268" s="140" t="e">
        <f t="shared" si="31"/>
        <v>#REF!</v>
      </c>
      <c r="AK268" s="24" t="e">
        <f>#REF!</f>
        <v>#REF!</v>
      </c>
      <c r="AL268" s="8" t="e">
        <f t="shared" si="32"/>
        <v>#REF!</v>
      </c>
    </row>
    <row r="269" spans="1:38" s="26" customFormat="1" ht="13.5" customHeight="1" x14ac:dyDescent="0.2">
      <c r="A269" s="26">
        <v>266</v>
      </c>
      <c r="B269" s="1" t="s">
        <v>465</v>
      </c>
      <c r="C269" s="165" t="s">
        <v>231</v>
      </c>
      <c r="D269" s="1" t="s">
        <v>171</v>
      </c>
      <c r="E269" s="1" t="s">
        <v>42</v>
      </c>
      <c r="F269" s="1" t="s">
        <v>70</v>
      </c>
      <c r="G269" s="28">
        <v>0.4</v>
      </c>
      <c r="H269" s="51">
        <v>1037</v>
      </c>
      <c r="I269" s="37"/>
      <c r="J269" s="1" t="s">
        <v>171</v>
      </c>
      <c r="K269" s="1" t="s">
        <v>42</v>
      </c>
      <c r="L269" s="1" t="s">
        <v>70</v>
      </c>
      <c r="M269" s="28">
        <v>0.4</v>
      </c>
      <c r="N269" s="51">
        <v>1037</v>
      </c>
      <c r="O269" s="1"/>
      <c r="P269" s="1"/>
      <c r="Q269" s="1"/>
      <c r="R269" s="28">
        <v>0.4</v>
      </c>
      <c r="S269" s="63">
        <v>1037</v>
      </c>
      <c r="T269" s="78" t="s">
        <v>69</v>
      </c>
      <c r="U269" s="78" t="s">
        <v>44</v>
      </c>
      <c r="V269" s="78" t="s">
        <v>28</v>
      </c>
      <c r="W269" s="129">
        <v>0.4</v>
      </c>
      <c r="X269" s="146">
        <v>1037</v>
      </c>
      <c r="Y269" s="37">
        <v>967</v>
      </c>
      <c r="Z269" s="37"/>
      <c r="AA269" s="169">
        <f t="shared" si="35"/>
        <v>1387.7012</v>
      </c>
      <c r="AB269" s="37"/>
      <c r="AC269" s="37">
        <v>1796</v>
      </c>
      <c r="AF269" s="140">
        <f t="shared" si="27"/>
        <v>462.8</v>
      </c>
      <c r="AG269" s="8">
        <f t="shared" si="28"/>
        <v>1157</v>
      </c>
      <c r="AH269" s="37">
        <f t="shared" si="29"/>
        <v>967</v>
      </c>
      <c r="AI269" s="8">
        <f t="shared" si="30"/>
        <v>190</v>
      </c>
      <c r="AJ269" s="140" t="e">
        <f t="shared" si="31"/>
        <v>#REF!</v>
      </c>
      <c r="AK269" s="24" t="e">
        <f>#REF!</f>
        <v>#REF!</v>
      </c>
      <c r="AL269" s="8" t="e">
        <f t="shared" si="32"/>
        <v>#REF!</v>
      </c>
    </row>
    <row r="270" spans="1:38" s="26" customFormat="1" ht="13.5" customHeight="1" x14ac:dyDescent="0.2">
      <c r="A270" s="26">
        <v>267</v>
      </c>
      <c r="B270" s="1" t="s">
        <v>466</v>
      </c>
      <c r="C270" s="165" t="s">
        <v>231</v>
      </c>
      <c r="D270" s="1" t="s">
        <v>171</v>
      </c>
      <c r="E270" s="1" t="s">
        <v>42</v>
      </c>
      <c r="F270" s="1" t="s">
        <v>70</v>
      </c>
      <c r="G270" s="28">
        <v>0.3</v>
      </c>
      <c r="H270" s="51">
        <v>950</v>
      </c>
      <c r="I270" s="37"/>
      <c r="J270" s="1" t="s">
        <v>171</v>
      </c>
      <c r="K270" s="1" t="s">
        <v>42</v>
      </c>
      <c r="L270" s="1" t="s">
        <v>70</v>
      </c>
      <c r="M270" s="28">
        <v>0.3</v>
      </c>
      <c r="N270" s="51">
        <v>950</v>
      </c>
      <c r="O270" s="1"/>
      <c r="P270" s="1"/>
      <c r="Q270" s="1"/>
      <c r="R270" s="28">
        <v>0.3</v>
      </c>
      <c r="S270" s="63">
        <v>950</v>
      </c>
      <c r="T270" s="78" t="s">
        <v>69</v>
      </c>
      <c r="U270" s="78" t="s">
        <v>44</v>
      </c>
      <c r="V270" s="78" t="s">
        <v>28</v>
      </c>
      <c r="W270" s="129">
        <v>0.3</v>
      </c>
      <c r="X270" s="146">
        <v>950</v>
      </c>
      <c r="Y270" s="37">
        <v>967</v>
      </c>
      <c r="Z270" s="37"/>
      <c r="AA270" s="169">
        <f t="shared" si="35"/>
        <v>1387.7012</v>
      </c>
      <c r="AB270" s="37"/>
      <c r="AC270" s="37">
        <v>1796</v>
      </c>
      <c r="AF270" s="140">
        <f t="shared" si="27"/>
        <v>321</v>
      </c>
      <c r="AG270" s="8">
        <f t="shared" si="28"/>
        <v>1070</v>
      </c>
      <c r="AH270" s="37">
        <f t="shared" si="29"/>
        <v>967</v>
      </c>
      <c r="AI270" s="8">
        <f t="shared" si="30"/>
        <v>103</v>
      </c>
      <c r="AJ270" s="140" t="e">
        <f t="shared" si="31"/>
        <v>#REF!</v>
      </c>
      <c r="AK270" s="24" t="e">
        <f>#REF!</f>
        <v>#REF!</v>
      </c>
      <c r="AL270" s="8" t="e">
        <f t="shared" si="32"/>
        <v>#REF!</v>
      </c>
    </row>
    <row r="271" spans="1:38" s="26" customFormat="1" ht="13.5" customHeight="1" x14ac:dyDescent="0.2">
      <c r="A271" s="26">
        <v>268</v>
      </c>
      <c r="B271" s="1" t="s">
        <v>467</v>
      </c>
      <c r="C271" s="165" t="s">
        <v>231</v>
      </c>
      <c r="D271" s="1" t="s">
        <v>171</v>
      </c>
      <c r="E271" s="1" t="s">
        <v>42</v>
      </c>
      <c r="F271" s="1" t="s">
        <v>70</v>
      </c>
      <c r="G271" s="28">
        <v>0.6</v>
      </c>
      <c r="H271" s="51">
        <v>950</v>
      </c>
      <c r="I271" s="37"/>
      <c r="J271" s="1" t="s">
        <v>171</v>
      </c>
      <c r="K271" s="1" t="s">
        <v>42</v>
      </c>
      <c r="L271" s="1" t="s">
        <v>70</v>
      </c>
      <c r="M271" s="28">
        <v>0.6</v>
      </c>
      <c r="N271" s="51">
        <v>950</v>
      </c>
      <c r="O271" s="1"/>
      <c r="P271" s="1"/>
      <c r="Q271" s="1"/>
      <c r="R271" s="28">
        <v>0.6</v>
      </c>
      <c r="S271" s="63">
        <v>950</v>
      </c>
      <c r="T271" s="78" t="s">
        <v>69</v>
      </c>
      <c r="U271" s="78" t="s">
        <v>44</v>
      </c>
      <c r="V271" s="78" t="s">
        <v>28</v>
      </c>
      <c r="W271" s="129">
        <v>0.6</v>
      </c>
      <c r="X271" s="146">
        <v>950</v>
      </c>
      <c r="Y271" s="37">
        <v>967</v>
      </c>
      <c r="Z271" s="37"/>
      <c r="AA271" s="169">
        <f t="shared" si="35"/>
        <v>1387.7012</v>
      </c>
      <c r="AB271" s="37"/>
      <c r="AC271" s="37">
        <v>1796</v>
      </c>
      <c r="AF271" s="140">
        <f t="shared" si="27"/>
        <v>642</v>
      </c>
      <c r="AG271" s="8">
        <f t="shared" si="28"/>
        <v>1070</v>
      </c>
      <c r="AH271" s="37">
        <f t="shared" si="29"/>
        <v>967</v>
      </c>
      <c r="AI271" s="8">
        <f t="shared" si="30"/>
        <v>103</v>
      </c>
      <c r="AJ271" s="140" t="e">
        <f t="shared" si="31"/>
        <v>#REF!</v>
      </c>
      <c r="AK271" s="24" t="e">
        <f>#REF!</f>
        <v>#REF!</v>
      </c>
      <c r="AL271" s="8" t="e">
        <f t="shared" si="32"/>
        <v>#REF!</v>
      </c>
    </row>
    <row r="272" spans="1:38" s="26" customFormat="1" ht="13.5" customHeight="1" x14ac:dyDescent="0.2">
      <c r="A272" s="26">
        <v>269</v>
      </c>
      <c r="B272" s="1" t="s">
        <v>468</v>
      </c>
      <c r="C272" s="165" t="s">
        <v>231</v>
      </c>
      <c r="D272" s="1" t="s">
        <v>171</v>
      </c>
      <c r="E272" s="1" t="s">
        <v>42</v>
      </c>
      <c r="F272" s="1" t="s">
        <v>70</v>
      </c>
      <c r="G272" s="28">
        <v>0.5</v>
      </c>
      <c r="H272" s="51">
        <v>950</v>
      </c>
      <c r="I272" s="37"/>
      <c r="J272" s="1" t="s">
        <v>171</v>
      </c>
      <c r="K272" s="1" t="s">
        <v>42</v>
      </c>
      <c r="L272" s="1" t="s">
        <v>70</v>
      </c>
      <c r="M272" s="28">
        <v>0.5</v>
      </c>
      <c r="N272" s="51">
        <v>950</v>
      </c>
      <c r="O272" s="1"/>
      <c r="P272" s="1"/>
      <c r="Q272" s="1"/>
      <c r="R272" s="28">
        <v>0.5</v>
      </c>
      <c r="S272" s="63">
        <v>950</v>
      </c>
      <c r="T272" s="78" t="s">
        <v>69</v>
      </c>
      <c r="U272" s="78" t="s">
        <v>44</v>
      </c>
      <c r="V272" s="78" t="s">
        <v>28</v>
      </c>
      <c r="W272" s="129">
        <v>0.5</v>
      </c>
      <c r="X272" s="146">
        <v>950</v>
      </c>
      <c r="Y272" s="37">
        <v>967</v>
      </c>
      <c r="Z272" s="37"/>
      <c r="AA272" s="169">
        <f t="shared" si="35"/>
        <v>1387.7012</v>
      </c>
      <c r="AB272" s="37"/>
      <c r="AC272" s="37">
        <v>1796</v>
      </c>
      <c r="AF272" s="140">
        <f t="shared" si="27"/>
        <v>535</v>
      </c>
      <c r="AG272" s="8">
        <f t="shared" si="28"/>
        <v>1070</v>
      </c>
      <c r="AH272" s="37">
        <f t="shared" si="29"/>
        <v>967</v>
      </c>
      <c r="AI272" s="8">
        <f t="shared" si="30"/>
        <v>103</v>
      </c>
      <c r="AJ272" s="140" t="e">
        <f t="shared" si="31"/>
        <v>#REF!</v>
      </c>
      <c r="AK272" s="24" t="e">
        <f>#REF!</f>
        <v>#REF!</v>
      </c>
      <c r="AL272" s="8" t="e">
        <f t="shared" si="32"/>
        <v>#REF!</v>
      </c>
    </row>
    <row r="273" spans="1:38" s="26" customFormat="1" ht="13.5" customHeight="1" x14ac:dyDescent="0.2">
      <c r="A273" s="26">
        <v>270</v>
      </c>
      <c r="B273" s="1" t="s">
        <v>469</v>
      </c>
      <c r="C273" s="165" t="s">
        <v>231</v>
      </c>
      <c r="D273" s="1" t="s">
        <v>171</v>
      </c>
      <c r="E273" s="1" t="s">
        <v>42</v>
      </c>
      <c r="F273" s="1" t="s">
        <v>70</v>
      </c>
      <c r="G273" s="28">
        <v>0.3</v>
      </c>
      <c r="H273" s="51">
        <v>950</v>
      </c>
      <c r="I273" s="37"/>
      <c r="J273" s="1" t="s">
        <v>171</v>
      </c>
      <c r="K273" s="1" t="s">
        <v>42</v>
      </c>
      <c r="L273" s="1" t="s">
        <v>70</v>
      </c>
      <c r="M273" s="28">
        <v>0.3</v>
      </c>
      <c r="N273" s="51">
        <v>950</v>
      </c>
      <c r="O273" s="1"/>
      <c r="P273" s="1"/>
      <c r="Q273" s="1"/>
      <c r="R273" s="28">
        <v>0.3</v>
      </c>
      <c r="S273" s="63">
        <v>950</v>
      </c>
      <c r="T273" s="78" t="s">
        <v>69</v>
      </c>
      <c r="U273" s="78" t="s">
        <v>44</v>
      </c>
      <c r="V273" s="78" t="s">
        <v>28</v>
      </c>
      <c r="W273" s="129">
        <v>0.3</v>
      </c>
      <c r="X273" s="146">
        <v>950</v>
      </c>
      <c r="Y273" s="37">
        <v>967</v>
      </c>
      <c r="Z273" s="37"/>
      <c r="AA273" s="169">
        <f t="shared" si="35"/>
        <v>1387.7012</v>
      </c>
      <c r="AB273" s="37"/>
      <c r="AC273" s="37">
        <v>1796</v>
      </c>
      <c r="AF273" s="140">
        <f t="shared" si="27"/>
        <v>321</v>
      </c>
      <c r="AG273" s="8">
        <f t="shared" si="28"/>
        <v>1070</v>
      </c>
      <c r="AH273" s="37">
        <f t="shared" si="29"/>
        <v>967</v>
      </c>
      <c r="AI273" s="8">
        <f t="shared" si="30"/>
        <v>103</v>
      </c>
      <c r="AJ273" s="140" t="e">
        <f t="shared" si="31"/>
        <v>#REF!</v>
      </c>
      <c r="AK273" s="24" t="e">
        <f>#REF!</f>
        <v>#REF!</v>
      </c>
      <c r="AL273" s="8" t="e">
        <f t="shared" si="32"/>
        <v>#REF!</v>
      </c>
    </row>
    <row r="274" spans="1:38" s="26" customFormat="1" ht="13.5" customHeight="1" x14ac:dyDescent="0.2">
      <c r="A274" s="26">
        <v>271</v>
      </c>
      <c r="B274" s="1" t="s">
        <v>470</v>
      </c>
      <c r="C274" s="165" t="s">
        <v>231</v>
      </c>
      <c r="D274" s="1" t="s">
        <v>171</v>
      </c>
      <c r="E274" s="1" t="s">
        <v>42</v>
      </c>
      <c r="F274" s="1" t="s">
        <v>70</v>
      </c>
      <c r="G274" s="28">
        <v>0.3</v>
      </c>
      <c r="H274" s="51">
        <v>1037</v>
      </c>
      <c r="I274" s="37"/>
      <c r="J274" s="1" t="s">
        <v>171</v>
      </c>
      <c r="K274" s="1" t="s">
        <v>42</v>
      </c>
      <c r="L274" s="1" t="s">
        <v>70</v>
      </c>
      <c r="M274" s="28">
        <v>0.3</v>
      </c>
      <c r="N274" s="51">
        <v>1037</v>
      </c>
      <c r="O274" s="1"/>
      <c r="P274" s="1"/>
      <c r="Q274" s="1"/>
      <c r="R274" s="28">
        <v>0.3</v>
      </c>
      <c r="S274" s="63">
        <v>1037</v>
      </c>
      <c r="T274" s="78" t="s">
        <v>69</v>
      </c>
      <c r="U274" s="78" t="s">
        <v>44</v>
      </c>
      <c r="V274" s="78" t="s">
        <v>28</v>
      </c>
      <c r="W274" s="129">
        <v>0.3</v>
      </c>
      <c r="X274" s="146">
        <v>1037</v>
      </c>
      <c r="Y274" s="37">
        <v>967</v>
      </c>
      <c r="Z274" s="37"/>
      <c r="AA274" s="169">
        <f t="shared" si="35"/>
        <v>1387.7012</v>
      </c>
      <c r="AB274" s="37"/>
      <c r="AC274" s="37">
        <v>1796</v>
      </c>
      <c r="AF274" s="140">
        <f t="shared" si="27"/>
        <v>347.09999999999997</v>
      </c>
      <c r="AG274" s="8">
        <f t="shared" si="28"/>
        <v>1157</v>
      </c>
      <c r="AH274" s="37">
        <f t="shared" si="29"/>
        <v>967</v>
      </c>
      <c r="AI274" s="8">
        <f t="shared" si="30"/>
        <v>190</v>
      </c>
      <c r="AJ274" s="140" t="e">
        <f t="shared" si="31"/>
        <v>#REF!</v>
      </c>
      <c r="AK274" s="24" t="e">
        <f>#REF!</f>
        <v>#REF!</v>
      </c>
      <c r="AL274" s="8" t="e">
        <f t="shared" si="32"/>
        <v>#REF!</v>
      </c>
    </row>
    <row r="275" spans="1:38" s="26" customFormat="1" ht="13.5" customHeight="1" x14ac:dyDescent="0.2">
      <c r="A275" s="26">
        <v>272</v>
      </c>
      <c r="B275" s="1" t="s">
        <v>471</v>
      </c>
      <c r="C275" s="165" t="s">
        <v>232</v>
      </c>
      <c r="D275" s="1" t="s">
        <v>245</v>
      </c>
      <c r="E275" s="1" t="s">
        <v>42</v>
      </c>
      <c r="F275" s="1" t="s">
        <v>66</v>
      </c>
      <c r="G275" s="28">
        <v>1</v>
      </c>
      <c r="H275" s="52">
        <v>900</v>
      </c>
      <c r="I275" s="37"/>
      <c r="J275" s="1" t="s">
        <v>245</v>
      </c>
      <c r="K275" s="1" t="s">
        <v>42</v>
      </c>
      <c r="L275" s="1" t="s">
        <v>66</v>
      </c>
      <c r="M275" s="28">
        <v>1</v>
      </c>
      <c r="N275" s="51">
        <v>900</v>
      </c>
      <c r="O275" s="1"/>
      <c r="P275" s="1"/>
      <c r="Q275" s="1"/>
      <c r="R275" s="28">
        <v>1</v>
      </c>
      <c r="S275" s="63">
        <v>900</v>
      </c>
      <c r="T275" s="78" t="s">
        <v>705</v>
      </c>
      <c r="U275" s="78" t="s">
        <v>9</v>
      </c>
      <c r="V275" s="78" t="s">
        <v>28</v>
      </c>
      <c r="W275" s="129">
        <v>1</v>
      </c>
      <c r="X275" s="146">
        <v>900</v>
      </c>
      <c r="Y275" s="37">
        <v>967</v>
      </c>
      <c r="Z275" s="37"/>
      <c r="AA275" s="169">
        <f t="shared" si="35"/>
        <v>1387.7012</v>
      </c>
      <c r="AB275" s="37"/>
      <c r="AC275" s="37">
        <v>1796</v>
      </c>
      <c r="AF275" s="140">
        <f t="shared" si="27"/>
        <v>1020</v>
      </c>
      <c r="AG275" s="8">
        <f t="shared" si="28"/>
        <v>1020</v>
      </c>
      <c r="AH275" s="37">
        <f t="shared" si="29"/>
        <v>967</v>
      </c>
      <c r="AI275" s="8">
        <f t="shared" si="30"/>
        <v>53</v>
      </c>
      <c r="AJ275" s="140" t="e">
        <f t="shared" si="31"/>
        <v>#REF!</v>
      </c>
      <c r="AK275" s="24" t="e">
        <f>#REF!</f>
        <v>#REF!</v>
      </c>
      <c r="AL275" s="8" t="e">
        <f t="shared" si="32"/>
        <v>#REF!</v>
      </c>
    </row>
    <row r="276" spans="1:38" s="26" customFormat="1" ht="13.5" customHeight="1" x14ac:dyDescent="0.2">
      <c r="A276" s="26">
        <v>273</v>
      </c>
      <c r="B276" s="1" t="s">
        <v>472</v>
      </c>
      <c r="C276" s="165" t="s">
        <v>230</v>
      </c>
      <c r="D276" s="1" t="s">
        <v>171</v>
      </c>
      <c r="E276" s="1" t="s">
        <v>42</v>
      </c>
      <c r="F276" s="1" t="s">
        <v>70</v>
      </c>
      <c r="G276" s="28">
        <v>1</v>
      </c>
      <c r="H276" s="51">
        <v>1000</v>
      </c>
      <c r="I276" s="37"/>
      <c r="J276" s="1" t="s">
        <v>171</v>
      </c>
      <c r="K276" s="1" t="s">
        <v>42</v>
      </c>
      <c r="L276" s="1" t="s">
        <v>70</v>
      </c>
      <c r="M276" s="28">
        <v>1</v>
      </c>
      <c r="N276" s="51">
        <v>1000</v>
      </c>
      <c r="O276" s="1"/>
      <c r="P276" s="1"/>
      <c r="Q276" s="1"/>
      <c r="R276" s="28">
        <v>1</v>
      </c>
      <c r="S276" s="63">
        <v>1000</v>
      </c>
      <c r="T276" s="78" t="s">
        <v>69</v>
      </c>
      <c r="U276" s="78" t="s">
        <v>44</v>
      </c>
      <c r="V276" s="78" t="s">
        <v>28</v>
      </c>
      <c r="W276" s="129">
        <v>1</v>
      </c>
      <c r="X276" s="146">
        <v>1000</v>
      </c>
      <c r="Y276" s="37">
        <v>967</v>
      </c>
      <c r="Z276" s="37"/>
      <c r="AA276" s="169">
        <f t="shared" si="35"/>
        <v>1387.7012</v>
      </c>
      <c r="AB276" s="37"/>
      <c r="AC276" s="37">
        <v>1796</v>
      </c>
      <c r="AF276" s="140">
        <f t="shared" si="27"/>
        <v>1120</v>
      </c>
      <c r="AG276" s="8">
        <f t="shared" si="28"/>
        <v>1120</v>
      </c>
      <c r="AH276" s="37">
        <f t="shared" si="29"/>
        <v>967</v>
      </c>
      <c r="AI276" s="8">
        <f t="shared" si="30"/>
        <v>153</v>
      </c>
      <c r="AJ276" s="140" t="e">
        <f t="shared" si="31"/>
        <v>#REF!</v>
      </c>
      <c r="AK276" s="24" t="e">
        <f>#REF!</f>
        <v>#REF!</v>
      </c>
      <c r="AL276" s="8" t="e">
        <f t="shared" si="32"/>
        <v>#REF!</v>
      </c>
    </row>
    <row r="277" spans="1:38" s="26" customFormat="1" ht="13.5" customHeight="1" x14ac:dyDescent="0.2">
      <c r="A277" s="26">
        <v>274</v>
      </c>
      <c r="B277" s="1" t="s">
        <v>473</v>
      </c>
      <c r="C277" s="165" t="s">
        <v>177</v>
      </c>
      <c r="D277" s="1">
        <v>18.2</v>
      </c>
      <c r="E277" s="1" t="s">
        <v>24</v>
      </c>
      <c r="F277" s="1" t="s">
        <v>28</v>
      </c>
      <c r="G277" s="28">
        <v>0.3</v>
      </c>
      <c r="H277" s="52">
        <v>800</v>
      </c>
      <c r="I277" s="37"/>
      <c r="J277" s="1">
        <v>18.2</v>
      </c>
      <c r="K277" s="1" t="s">
        <v>24</v>
      </c>
      <c r="L277" s="1" t="s">
        <v>28</v>
      </c>
      <c r="M277" s="28">
        <v>0.3</v>
      </c>
      <c r="N277" s="51">
        <v>800</v>
      </c>
      <c r="O277" s="1"/>
      <c r="P277" s="1"/>
      <c r="Q277" s="1"/>
      <c r="R277" s="28">
        <v>0.3</v>
      </c>
      <c r="S277" s="63">
        <v>800</v>
      </c>
      <c r="T277" s="78" t="s">
        <v>705</v>
      </c>
      <c r="U277" s="75" t="s">
        <v>312</v>
      </c>
      <c r="V277" s="75" t="s">
        <v>28</v>
      </c>
      <c r="W277" s="129">
        <v>0.3</v>
      </c>
      <c r="X277" s="146">
        <v>800</v>
      </c>
      <c r="Y277" s="37">
        <v>967</v>
      </c>
      <c r="Z277" s="37"/>
      <c r="AA277" s="169">
        <f t="shared" si="35"/>
        <v>1387.7012</v>
      </c>
      <c r="AB277" s="37"/>
      <c r="AC277" s="37">
        <v>1796</v>
      </c>
      <c r="AF277" s="140">
        <f t="shared" si="27"/>
        <v>276</v>
      </c>
      <c r="AG277" s="8">
        <f t="shared" si="28"/>
        <v>920</v>
      </c>
      <c r="AH277" s="37">
        <f t="shared" si="29"/>
        <v>967</v>
      </c>
      <c r="AI277" s="175">
        <f t="shared" si="30"/>
        <v>-47</v>
      </c>
      <c r="AJ277" s="140" t="e">
        <f t="shared" si="31"/>
        <v>#REF!</v>
      </c>
      <c r="AK277" s="24" t="e">
        <f>#REF!</f>
        <v>#REF!</v>
      </c>
      <c r="AL277" s="8" t="e">
        <f t="shared" si="32"/>
        <v>#REF!</v>
      </c>
    </row>
    <row r="278" spans="1:38" s="26" customFormat="1" ht="13.5" customHeight="1" x14ac:dyDescent="0.2">
      <c r="A278" s="26">
        <v>275</v>
      </c>
      <c r="B278" s="1" t="s">
        <v>474</v>
      </c>
      <c r="C278" s="165" t="s">
        <v>237</v>
      </c>
      <c r="D278" s="1" t="s">
        <v>171</v>
      </c>
      <c r="E278" s="1" t="s">
        <v>42</v>
      </c>
      <c r="F278" s="1" t="s">
        <v>70</v>
      </c>
      <c r="G278" s="28">
        <v>0.3</v>
      </c>
      <c r="H278" s="105">
        <v>700</v>
      </c>
      <c r="I278" s="37"/>
      <c r="J278" s="1" t="s">
        <v>171</v>
      </c>
      <c r="K278" s="1" t="s">
        <v>42</v>
      </c>
      <c r="L278" s="1" t="s">
        <v>70</v>
      </c>
      <c r="M278" s="28">
        <v>0.3</v>
      </c>
      <c r="N278" s="105">
        <v>700</v>
      </c>
      <c r="O278" s="1"/>
      <c r="P278" s="1"/>
      <c r="Q278" s="1"/>
      <c r="R278" s="28">
        <v>0.3</v>
      </c>
      <c r="S278" s="106">
        <v>700</v>
      </c>
      <c r="T278" s="78" t="s">
        <v>69</v>
      </c>
      <c r="U278" s="78" t="s">
        <v>44</v>
      </c>
      <c r="V278" s="78" t="s">
        <v>28</v>
      </c>
      <c r="W278" s="129">
        <v>0.3</v>
      </c>
      <c r="X278" s="152">
        <v>700</v>
      </c>
      <c r="Y278" s="37">
        <v>967</v>
      </c>
      <c r="Z278" s="37"/>
      <c r="AA278" s="169">
        <f t="shared" si="35"/>
        <v>1387.7012</v>
      </c>
      <c r="AB278" s="37"/>
      <c r="AC278" s="37">
        <v>1796</v>
      </c>
      <c r="AF278" s="140">
        <f t="shared" ref="AF278:AF341" si="36">(X278+120)*W278</f>
        <v>246</v>
      </c>
      <c r="AG278" s="8">
        <f t="shared" ref="AG278:AG341" si="37">SUM(X278+120)</f>
        <v>820</v>
      </c>
      <c r="AH278" s="37">
        <f t="shared" ref="AH278:AH341" si="38">Y278</f>
        <v>967</v>
      </c>
      <c r="AI278" s="175">
        <f t="shared" ref="AI278:AI341" si="39">SUM(AG278-AH278)</f>
        <v>-147</v>
      </c>
      <c r="AJ278" s="140" t="e">
        <f t="shared" ref="AJ278:AJ341" si="40">AK278*W278</f>
        <v>#REF!</v>
      </c>
      <c r="AK278" s="24" t="e">
        <f>#REF!</f>
        <v>#REF!</v>
      </c>
      <c r="AL278" s="8" t="e">
        <f t="shared" ref="AL278:AL341" si="41">SUM(AK278-X278)</f>
        <v>#REF!</v>
      </c>
    </row>
    <row r="279" spans="1:38" s="26" customFormat="1" ht="13.5" customHeight="1" x14ac:dyDescent="0.2">
      <c r="A279" s="26">
        <v>276</v>
      </c>
      <c r="B279" s="1" t="s">
        <v>475</v>
      </c>
      <c r="C279" s="165" t="s">
        <v>237</v>
      </c>
      <c r="D279" s="1" t="s">
        <v>171</v>
      </c>
      <c r="E279" s="1" t="s">
        <v>42</v>
      </c>
      <c r="F279" s="1" t="s">
        <v>70</v>
      </c>
      <c r="G279" s="28">
        <v>0.3</v>
      </c>
      <c r="H279" s="105">
        <v>700</v>
      </c>
      <c r="I279" s="37"/>
      <c r="J279" s="1" t="s">
        <v>171</v>
      </c>
      <c r="K279" s="1" t="s">
        <v>42</v>
      </c>
      <c r="L279" s="1" t="s">
        <v>70</v>
      </c>
      <c r="M279" s="28">
        <v>0.3</v>
      </c>
      <c r="N279" s="105">
        <v>700</v>
      </c>
      <c r="O279" s="1"/>
      <c r="P279" s="1"/>
      <c r="Q279" s="1"/>
      <c r="R279" s="28">
        <v>0.3</v>
      </c>
      <c r="S279" s="106">
        <v>700</v>
      </c>
      <c r="T279" s="78" t="s">
        <v>69</v>
      </c>
      <c r="U279" s="78" t="s">
        <v>44</v>
      </c>
      <c r="V279" s="78" t="s">
        <v>28</v>
      </c>
      <c r="W279" s="129">
        <v>0.3</v>
      </c>
      <c r="X279" s="152">
        <v>700</v>
      </c>
      <c r="Y279" s="37">
        <v>967</v>
      </c>
      <c r="Z279" s="37"/>
      <c r="AA279" s="169">
        <f t="shared" si="35"/>
        <v>1387.7012</v>
      </c>
      <c r="AB279" s="37"/>
      <c r="AC279" s="37">
        <v>1796</v>
      </c>
      <c r="AF279" s="140">
        <f t="shared" si="36"/>
        <v>246</v>
      </c>
      <c r="AG279" s="8">
        <f t="shared" si="37"/>
        <v>820</v>
      </c>
      <c r="AH279" s="37">
        <f t="shared" si="38"/>
        <v>967</v>
      </c>
      <c r="AI279" s="175">
        <f t="shared" si="39"/>
        <v>-147</v>
      </c>
      <c r="AJ279" s="140" t="e">
        <f t="shared" si="40"/>
        <v>#REF!</v>
      </c>
      <c r="AK279" s="24" t="e">
        <f>#REF!</f>
        <v>#REF!</v>
      </c>
      <c r="AL279" s="8" t="e">
        <f t="shared" si="41"/>
        <v>#REF!</v>
      </c>
    </row>
    <row r="280" spans="1:38" s="26" customFormat="1" ht="13.5" customHeight="1" x14ac:dyDescent="0.2">
      <c r="A280" s="26">
        <v>277</v>
      </c>
      <c r="B280" s="1" t="s">
        <v>476</v>
      </c>
      <c r="C280" s="165" t="s">
        <v>237</v>
      </c>
      <c r="D280" s="1" t="s">
        <v>171</v>
      </c>
      <c r="E280" s="1" t="s">
        <v>42</v>
      </c>
      <c r="F280" s="1" t="s">
        <v>70</v>
      </c>
      <c r="G280" s="28">
        <v>0.3</v>
      </c>
      <c r="H280" s="105">
        <v>700</v>
      </c>
      <c r="I280" s="37"/>
      <c r="J280" s="1" t="s">
        <v>171</v>
      </c>
      <c r="K280" s="1" t="s">
        <v>42</v>
      </c>
      <c r="L280" s="1" t="s">
        <v>70</v>
      </c>
      <c r="M280" s="28">
        <v>0.3</v>
      </c>
      <c r="N280" s="105">
        <v>700</v>
      </c>
      <c r="O280" s="1"/>
      <c r="P280" s="1"/>
      <c r="Q280" s="1"/>
      <c r="R280" s="28">
        <v>0.3</v>
      </c>
      <c r="S280" s="106">
        <v>700</v>
      </c>
      <c r="T280" s="78" t="s">
        <v>69</v>
      </c>
      <c r="U280" s="78" t="s">
        <v>44</v>
      </c>
      <c r="V280" s="78" t="s">
        <v>28</v>
      </c>
      <c r="W280" s="129">
        <v>0.3</v>
      </c>
      <c r="X280" s="152">
        <v>700</v>
      </c>
      <c r="Y280" s="37">
        <v>967</v>
      </c>
      <c r="Z280" s="37"/>
      <c r="AA280" s="169">
        <f t="shared" si="35"/>
        <v>1387.7012</v>
      </c>
      <c r="AB280" s="37"/>
      <c r="AC280" s="37">
        <v>1796</v>
      </c>
      <c r="AF280" s="140">
        <f t="shared" si="36"/>
        <v>246</v>
      </c>
      <c r="AG280" s="8">
        <f t="shared" si="37"/>
        <v>820</v>
      </c>
      <c r="AH280" s="37">
        <f t="shared" si="38"/>
        <v>967</v>
      </c>
      <c r="AI280" s="175">
        <f t="shared" si="39"/>
        <v>-147</v>
      </c>
      <c r="AJ280" s="140" t="e">
        <f t="shared" si="40"/>
        <v>#REF!</v>
      </c>
      <c r="AK280" s="24" t="e">
        <f>#REF!</f>
        <v>#REF!</v>
      </c>
      <c r="AL280" s="8" t="e">
        <f t="shared" si="41"/>
        <v>#REF!</v>
      </c>
    </row>
    <row r="281" spans="1:38" s="26" customFormat="1" ht="13.5" customHeight="1" x14ac:dyDescent="0.2">
      <c r="A281" s="26">
        <v>278</v>
      </c>
      <c r="B281" s="1" t="s">
        <v>476</v>
      </c>
      <c r="C281" s="165" t="s">
        <v>227</v>
      </c>
      <c r="D281" s="1" t="s">
        <v>171</v>
      </c>
      <c r="E281" s="1" t="s">
        <v>217</v>
      </c>
      <c r="F281" s="1" t="s">
        <v>25</v>
      </c>
      <c r="G281" s="28">
        <v>0.3</v>
      </c>
      <c r="H281" s="51">
        <v>630</v>
      </c>
      <c r="I281" s="37"/>
      <c r="J281" s="1" t="s">
        <v>171</v>
      </c>
      <c r="K281" s="1" t="s">
        <v>217</v>
      </c>
      <c r="L281" s="1" t="s">
        <v>25</v>
      </c>
      <c r="M281" s="28">
        <v>0.3</v>
      </c>
      <c r="N281" s="51">
        <v>630</v>
      </c>
      <c r="O281" s="1"/>
      <c r="P281" s="1"/>
      <c r="Q281" s="1"/>
      <c r="R281" s="28">
        <v>0.3</v>
      </c>
      <c r="S281" s="63">
        <v>630</v>
      </c>
      <c r="T281" s="78" t="s">
        <v>69</v>
      </c>
      <c r="U281" s="78" t="s">
        <v>315</v>
      </c>
      <c r="V281" s="78" t="s">
        <v>45</v>
      </c>
      <c r="W281" s="129">
        <v>0.3</v>
      </c>
      <c r="X281" s="146">
        <v>630</v>
      </c>
      <c r="Y281" s="37">
        <v>758</v>
      </c>
      <c r="Z281" s="37"/>
      <c r="AA281" s="169">
        <f>0.95*$Y$1</f>
        <v>1080.587</v>
      </c>
      <c r="AB281" s="37"/>
      <c r="AC281" s="37">
        <v>1406</v>
      </c>
      <c r="AF281" s="140">
        <f t="shared" si="36"/>
        <v>225</v>
      </c>
      <c r="AG281" s="8">
        <f t="shared" si="37"/>
        <v>750</v>
      </c>
      <c r="AH281" s="37">
        <f t="shared" si="38"/>
        <v>758</v>
      </c>
      <c r="AI281" s="175">
        <f t="shared" si="39"/>
        <v>-8</v>
      </c>
      <c r="AJ281" s="140" t="e">
        <f t="shared" si="40"/>
        <v>#REF!</v>
      </c>
      <c r="AK281" s="24" t="e">
        <f>#REF!</f>
        <v>#REF!</v>
      </c>
      <c r="AL281" s="8" t="e">
        <f t="shared" si="41"/>
        <v>#REF!</v>
      </c>
    </row>
    <row r="282" spans="1:38" s="26" customFormat="1" ht="13.5" customHeight="1" x14ac:dyDescent="0.2">
      <c r="A282" s="26">
        <v>279</v>
      </c>
      <c r="B282" s="1" t="s">
        <v>477</v>
      </c>
      <c r="C282" s="165" t="s">
        <v>237</v>
      </c>
      <c r="D282" s="1" t="s">
        <v>171</v>
      </c>
      <c r="E282" s="1" t="s">
        <v>42</v>
      </c>
      <c r="F282" s="1" t="s">
        <v>70</v>
      </c>
      <c r="G282" s="28">
        <v>0.3</v>
      </c>
      <c r="H282" s="105">
        <v>700</v>
      </c>
      <c r="I282" s="37"/>
      <c r="J282" s="1" t="s">
        <v>171</v>
      </c>
      <c r="K282" s="1" t="s">
        <v>42</v>
      </c>
      <c r="L282" s="1" t="s">
        <v>70</v>
      </c>
      <c r="M282" s="28">
        <v>0.3</v>
      </c>
      <c r="N282" s="105">
        <v>700</v>
      </c>
      <c r="O282" s="1"/>
      <c r="P282" s="1"/>
      <c r="Q282" s="1"/>
      <c r="R282" s="28">
        <v>0.3</v>
      </c>
      <c r="S282" s="106">
        <v>700</v>
      </c>
      <c r="T282" s="78" t="s">
        <v>69</v>
      </c>
      <c r="U282" s="78" t="s">
        <v>44</v>
      </c>
      <c r="V282" s="78" t="s">
        <v>28</v>
      </c>
      <c r="W282" s="129">
        <v>0.3</v>
      </c>
      <c r="X282" s="152">
        <v>700</v>
      </c>
      <c r="Y282" s="37">
        <v>967</v>
      </c>
      <c r="Z282" s="37"/>
      <c r="AA282" s="169">
        <f>1.22*$Y$1</f>
        <v>1387.7012</v>
      </c>
      <c r="AB282" s="37"/>
      <c r="AC282" s="37">
        <v>1796</v>
      </c>
      <c r="AF282" s="140">
        <f t="shared" si="36"/>
        <v>246</v>
      </c>
      <c r="AG282" s="8">
        <f t="shared" si="37"/>
        <v>820</v>
      </c>
      <c r="AH282" s="37">
        <f t="shared" si="38"/>
        <v>967</v>
      </c>
      <c r="AI282" s="175">
        <f t="shared" si="39"/>
        <v>-147</v>
      </c>
      <c r="AJ282" s="140" t="e">
        <f t="shared" si="40"/>
        <v>#REF!</v>
      </c>
      <c r="AK282" s="24" t="e">
        <f>#REF!</f>
        <v>#REF!</v>
      </c>
      <c r="AL282" s="8" t="e">
        <f t="shared" si="41"/>
        <v>#REF!</v>
      </c>
    </row>
    <row r="283" spans="1:38" s="26" customFormat="1" ht="13.5" customHeight="1" x14ac:dyDescent="0.2">
      <c r="A283" s="26">
        <v>280</v>
      </c>
      <c r="B283" s="1" t="s">
        <v>477</v>
      </c>
      <c r="C283" s="165" t="s">
        <v>227</v>
      </c>
      <c r="D283" s="1" t="s">
        <v>171</v>
      </c>
      <c r="E283" s="1" t="s">
        <v>217</v>
      </c>
      <c r="F283" s="1" t="s">
        <v>25</v>
      </c>
      <c r="G283" s="28">
        <v>0.3</v>
      </c>
      <c r="H283" s="51">
        <v>630</v>
      </c>
      <c r="I283" s="37"/>
      <c r="J283" s="1" t="s">
        <v>171</v>
      </c>
      <c r="K283" s="1" t="s">
        <v>217</v>
      </c>
      <c r="L283" s="1" t="s">
        <v>25</v>
      </c>
      <c r="M283" s="28">
        <v>0.3</v>
      </c>
      <c r="N283" s="51">
        <v>630</v>
      </c>
      <c r="O283" s="1"/>
      <c r="P283" s="1"/>
      <c r="Q283" s="1"/>
      <c r="R283" s="28">
        <v>0.3</v>
      </c>
      <c r="S283" s="63">
        <v>630</v>
      </c>
      <c r="T283" s="78" t="s">
        <v>69</v>
      </c>
      <c r="U283" s="78" t="s">
        <v>315</v>
      </c>
      <c r="V283" s="78" t="s">
        <v>45</v>
      </c>
      <c r="W283" s="129">
        <v>0.3</v>
      </c>
      <c r="X283" s="146">
        <v>630</v>
      </c>
      <c r="Y283" s="37">
        <v>758</v>
      </c>
      <c r="Z283" s="37"/>
      <c r="AA283" s="169">
        <f>0.95*$Y$1</f>
        <v>1080.587</v>
      </c>
      <c r="AB283" s="37"/>
      <c r="AC283" s="37">
        <v>1406</v>
      </c>
      <c r="AF283" s="140">
        <f t="shared" si="36"/>
        <v>225</v>
      </c>
      <c r="AG283" s="8">
        <f t="shared" si="37"/>
        <v>750</v>
      </c>
      <c r="AH283" s="37">
        <f t="shared" si="38"/>
        <v>758</v>
      </c>
      <c r="AI283" s="175">
        <f t="shared" si="39"/>
        <v>-8</v>
      </c>
      <c r="AJ283" s="140" t="e">
        <f t="shared" si="40"/>
        <v>#REF!</v>
      </c>
      <c r="AK283" s="24" t="e">
        <f>#REF!</f>
        <v>#REF!</v>
      </c>
      <c r="AL283" s="8" t="e">
        <f t="shared" si="41"/>
        <v>#REF!</v>
      </c>
    </row>
    <row r="284" spans="1:38" s="26" customFormat="1" ht="13.5" customHeight="1" x14ac:dyDescent="0.2">
      <c r="A284" s="26">
        <v>281</v>
      </c>
      <c r="B284" s="1" t="s">
        <v>478</v>
      </c>
      <c r="C284" s="165" t="s">
        <v>237</v>
      </c>
      <c r="D284" s="1" t="s">
        <v>171</v>
      </c>
      <c r="E284" s="1" t="s">
        <v>42</v>
      </c>
      <c r="F284" s="1" t="s">
        <v>70</v>
      </c>
      <c r="G284" s="28">
        <v>0.3</v>
      </c>
      <c r="H284" s="105">
        <v>700</v>
      </c>
      <c r="I284" s="37"/>
      <c r="J284" s="1" t="s">
        <v>171</v>
      </c>
      <c r="K284" s="1" t="s">
        <v>42</v>
      </c>
      <c r="L284" s="1" t="s">
        <v>70</v>
      </c>
      <c r="M284" s="28">
        <v>0.3</v>
      </c>
      <c r="N284" s="105">
        <v>700</v>
      </c>
      <c r="O284" s="1"/>
      <c r="P284" s="1"/>
      <c r="Q284" s="1"/>
      <c r="R284" s="28">
        <v>0.3</v>
      </c>
      <c r="S284" s="106">
        <v>700</v>
      </c>
      <c r="T284" s="78" t="s">
        <v>69</v>
      </c>
      <c r="U284" s="78" t="s">
        <v>44</v>
      </c>
      <c r="V284" s="78" t="s">
        <v>28</v>
      </c>
      <c r="W284" s="129">
        <v>0.3</v>
      </c>
      <c r="X284" s="152">
        <v>700</v>
      </c>
      <c r="Y284" s="37">
        <v>967</v>
      </c>
      <c r="Z284" s="37"/>
      <c r="AA284" s="169">
        <f>1.22*$Y$1</f>
        <v>1387.7012</v>
      </c>
      <c r="AB284" s="37"/>
      <c r="AC284" s="37">
        <v>1796</v>
      </c>
      <c r="AF284" s="140">
        <f t="shared" si="36"/>
        <v>246</v>
      </c>
      <c r="AG284" s="8">
        <f t="shared" si="37"/>
        <v>820</v>
      </c>
      <c r="AH284" s="37">
        <f t="shared" si="38"/>
        <v>967</v>
      </c>
      <c r="AI284" s="175">
        <f t="shared" si="39"/>
        <v>-147</v>
      </c>
      <c r="AJ284" s="140" t="e">
        <f t="shared" si="40"/>
        <v>#REF!</v>
      </c>
      <c r="AK284" s="24" t="e">
        <f>#REF!</f>
        <v>#REF!</v>
      </c>
      <c r="AL284" s="8" t="e">
        <f t="shared" si="41"/>
        <v>#REF!</v>
      </c>
    </row>
    <row r="285" spans="1:38" s="26" customFormat="1" ht="13.5" customHeight="1" x14ac:dyDescent="0.2">
      <c r="A285" s="26">
        <v>282</v>
      </c>
      <c r="B285" s="1" t="s">
        <v>479</v>
      </c>
      <c r="C285" s="165" t="s">
        <v>237</v>
      </c>
      <c r="D285" s="1" t="s">
        <v>171</v>
      </c>
      <c r="E285" s="1" t="s">
        <v>42</v>
      </c>
      <c r="F285" s="1" t="s">
        <v>70</v>
      </c>
      <c r="G285" s="28">
        <v>0.3</v>
      </c>
      <c r="H285" s="105">
        <v>700</v>
      </c>
      <c r="I285" s="37"/>
      <c r="J285" s="1" t="s">
        <v>171</v>
      </c>
      <c r="K285" s="1" t="s">
        <v>42</v>
      </c>
      <c r="L285" s="1" t="s">
        <v>70</v>
      </c>
      <c r="M285" s="28">
        <v>0.3</v>
      </c>
      <c r="N285" s="105">
        <v>700</v>
      </c>
      <c r="O285" s="1"/>
      <c r="P285" s="1"/>
      <c r="Q285" s="1"/>
      <c r="R285" s="28">
        <v>0.3</v>
      </c>
      <c r="S285" s="106">
        <v>700</v>
      </c>
      <c r="T285" s="78" t="s">
        <v>69</v>
      </c>
      <c r="U285" s="78" t="s">
        <v>44</v>
      </c>
      <c r="V285" s="78" t="s">
        <v>28</v>
      </c>
      <c r="W285" s="129">
        <v>0.3</v>
      </c>
      <c r="X285" s="152">
        <v>700</v>
      </c>
      <c r="Y285" s="37">
        <v>967</v>
      </c>
      <c r="Z285" s="37"/>
      <c r="AA285" s="169">
        <f>1.22*$Y$1</f>
        <v>1387.7012</v>
      </c>
      <c r="AB285" s="37"/>
      <c r="AC285" s="37">
        <v>1796</v>
      </c>
      <c r="AF285" s="140">
        <f t="shared" si="36"/>
        <v>246</v>
      </c>
      <c r="AG285" s="8">
        <f t="shared" si="37"/>
        <v>820</v>
      </c>
      <c r="AH285" s="37">
        <f t="shared" si="38"/>
        <v>967</v>
      </c>
      <c r="AI285" s="175">
        <f t="shared" si="39"/>
        <v>-147</v>
      </c>
      <c r="AJ285" s="140" t="e">
        <f t="shared" si="40"/>
        <v>#REF!</v>
      </c>
      <c r="AK285" s="24" t="e">
        <f>#REF!</f>
        <v>#REF!</v>
      </c>
      <c r="AL285" s="8" t="e">
        <f t="shared" si="41"/>
        <v>#REF!</v>
      </c>
    </row>
    <row r="286" spans="1:38" s="26" customFormat="1" ht="13.5" customHeight="1" x14ac:dyDescent="0.2">
      <c r="A286" s="26">
        <v>283</v>
      </c>
      <c r="B286" s="1" t="s">
        <v>480</v>
      </c>
      <c r="C286" s="165" t="s">
        <v>237</v>
      </c>
      <c r="D286" s="1" t="s">
        <v>171</v>
      </c>
      <c r="E286" s="1" t="s">
        <v>42</v>
      </c>
      <c r="F286" s="1" t="s">
        <v>70</v>
      </c>
      <c r="G286" s="28">
        <v>0.3</v>
      </c>
      <c r="H286" s="105">
        <v>700</v>
      </c>
      <c r="I286" s="37"/>
      <c r="J286" s="1" t="s">
        <v>171</v>
      </c>
      <c r="K286" s="1" t="s">
        <v>42</v>
      </c>
      <c r="L286" s="1" t="s">
        <v>70</v>
      </c>
      <c r="M286" s="28">
        <v>0.3</v>
      </c>
      <c r="N286" s="105">
        <v>700</v>
      </c>
      <c r="O286" s="1"/>
      <c r="P286" s="1"/>
      <c r="Q286" s="1"/>
      <c r="R286" s="28">
        <v>0.3</v>
      </c>
      <c r="S286" s="106">
        <v>700</v>
      </c>
      <c r="T286" s="78" t="s">
        <v>69</v>
      </c>
      <c r="U286" s="78" t="s">
        <v>44</v>
      </c>
      <c r="V286" s="78" t="s">
        <v>28</v>
      </c>
      <c r="W286" s="129">
        <v>0.3</v>
      </c>
      <c r="X286" s="152">
        <v>700</v>
      </c>
      <c r="Y286" s="37">
        <v>967</v>
      </c>
      <c r="Z286" s="37"/>
      <c r="AA286" s="169">
        <f>1.22*$Y$1</f>
        <v>1387.7012</v>
      </c>
      <c r="AB286" s="37"/>
      <c r="AC286" s="37">
        <v>1796</v>
      </c>
      <c r="AF286" s="140">
        <f t="shared" si="36"/>
        <v>246</v>
      </c>
      <c r="AG286" s="8">
        <f t="shared" si="37"/>
        <v>820</v>
      </c>
      <c r="AH286" s="37">
        <f t="shared" si="38"/>
        <v>967</v>
      </c>
      <c r="AI286" s="175">
        <f t="shared" si="39"/>
        <v>-147</v>
      </c>
      <c r="AJ286" s="140" t="e">
        <f t="shared" si="40"/>
        <v>#REF!</v>
      </c>
      <c r="AK286" s="24" t="e">
        <f>#REF!</f>
        <v>#REF!</v>
      </c>
      <c r="AL286" s="8" t="e">
        <f t="shared" si="41"/>
        <v>#REF!</v>
      </c>
    </row>
    <row r="287" spans="1:38" s="26" customFormat="1" ht="13.5" customHeight="1" x14ac:dyDescent="0.2">
      <c r="A287" s="26">
        <v>284</v>
      </c>
      <c r="B287" s="1" t="s">
        <v>480</v>
      </c>
      <c r="C287" s="165" t="s">
        <v>235</v>
      </c>
      <c r="D287" s="1" t="s">
        <v>171</v>
      </c>
      <c r="E287" s="1" t="s">
        <v>217</v>
      </c>
      <c r="F287" s="1" t="s">
        <v>25</v>
      </c>
      <c r="G287" s="28">
        <v>0.3</v>
      </c>
      <c r="H287" s="51">
        <v>665</v>
      </c>
      <c r="I287" s="37"/>
      <c r="J287" s="1" t="s">
        <v>171</v>
      </c>
      <c r="K287" s="1" t="s">
        <v>217</v>
      </c>
      <c r="L287" s="1" t="s">
        <v>25</v>
      </c>
      <c r="M287" s="28">
        <v>0.3</v>
      </c>
      <c r="N287" s="51">
        <v>665</v>
      </c>
      <c r="O287" s="1"/>
      <c r="P287" s="1"/>
      <c r="Q287" s="1"/>
      <c r="R287" s="28">
        <v>0.3</v>
      </c>
      <c r="S287" s="63">
        <v>665</v>
      </c>
      <c r="T287" s="78" t="s">
        <v>69</v>
      </c>
      <c r="U287" s="78" t="s">
        <v>315</v>
      </c>
      <c r="V287" s="78" t="s">
        <v>45</v>
      </c>
      <c r="W287" s="129">
        <v>0.3</v>
      </c>
      <c r="X287" s="146">
        <v>665</v>
      </c>
      <c r="Y287" s="37">
        <v>758</v>
      </c>
      <c r="Z287" s="37"/>
      <c r="AA287" s="169">
        <f>0.95*$Y$1</f>
        <v>1080.587</v>
      </c>
      <c r="AB287" s="37"/>
      <c r="AC287" s="37">
        <v>1406</v>
      </c>
      <c r="AF287" s="140">
        <f t="shared" si="36"/>
        <v>235.5</v>
      </c>
      <c r="AG287" s="8">
        <f t="shared" si="37"/>
        <v>785</v>
      </c>
      <c r="AH287" s="37">
        <f t="shared" si="38"/>
        <v>758</v>
      </c>
      <c r="AI287" s="8">
        <f t="shared" si="39"/>
        <v>27</v>
      </c>
      <c r="AJ287" s="140" t="e">
        <f t="shared" si="40"/>
        <v>#REF!</v>
      </c>
      <c r="AK287" s="24" t="e">
        <f>#REF!</f>
        <v>#REF!</v>
      </c>
      <c r="AL287" s="8" t="e">
        <f t="shared" si="41"/>
        <v>#REF!</v>
      </c>
    </row>
    <row r="288" spans="1:38" s="26" customFormat="1" ht="13.5" customHeight="1" x14ac:dyDescent="0.2">
      <c r="A288" s="26">
        <v>285</v>
      </c>
      <c r="B288" s="1" t="s">
        <v>481</v>
      </c>
      <c r="C288" s="165" t="s">
        <v>237</v>
      </c>
      <c r="D288" s="1" t="s">
        <v>171</v>
      </c>
      <c r="E288" s="1" t="s">
        <v>42</v>
      </c>
      <c r="F288" s="1" t="s">
        <v>70</v>
      </c>
      <c r="G288" s="28">
        <v>0.3</v>
      </c>
      <c r="H288" s="105">
        <v>700</v>
      </c>
      <c r="I288" s="37"/>
      <c r="J288" s="1" t="s">
        <v>171</v>
      </c>
      <c r="K288" s="1" t="s">
        <v>42</v>
      </c>
      <c r="L288" s="1" t="s">
        <v>70</v>
      </c>
      <c r="M288" s="28">
        <v>0.3</v>
      </c>
      <c r="N288" s="105">
        <v>700</v>
      </c>
      <c r="O288" s="1"/>
      <c r="P288" s="1"/>
      <c r="Q288" s="1"/>
      <c r="R288" s="28">
        <v>0.3</v>
      </c>
      <c r="S288" s="106">
        <v>700</v>
      </c>
      <c r="T288" s="78" t="s">
        <v>69</v>
      </c>
      <c r="U288" s="78" t="s">
        <v>44</v>
      </c>
      <c r="V288" s="78" t="s">
        <v>28</v>
      </c>
      <c r="W288" s="129">
        <v>0.3</v>
      </c>
      <c r="X288" s="152">
        <v>700</v>
      </c>
      <c r="Y288" s="37">
        <v>967</v>
      </c>
      <c r="Z288" s="37"/>
      <c r="AA288" s="169">
        <f>1.22*$Y$1</f>
        <v>1387.7012</v>
      </c>
      <c r="AB288" s="37"/>
      <c r="AC288" s="37">
        <v>1796</v>
      </c>
      <c r="AF288" s="140">
        <f t="shared" si="36"/>
        <v>246</v>
      </c>
      <c r="AG288" s="8">
        <f t="shared" si="37"/>
        <v>820</v>
      </c>
      <c r="AH288" s="37">
        <f t="shared" si="38"/>
        <v>967</v>
      </c>
      <c r="AI288" s="175">
        <f t="shared" si="39"/>
        <v>-147</v>
      </c>
      <c r="AJ288" s="140" t="e">
        <f t="shared" si="40"/>
        <v>#REF!</v>
      </c>
      <c r="AK288" s="24" t="e">
        <f>#REF!</f>
        <v>#REF!</v>
      </c>
      <c r="AL288" s="8" t="e">
        <f t="shared" si="41"/>
        <v>#REF!</v>
      </c>
    </row>
    <row r="289" spans="1:38" s="26" customFormat="1" ht="13.5" customHeight="1" x14ac:dyDescent="0.2">
      <c r="A289" s="26">
        <v>286</v>
      </c>
      <c r="B289" s="1" t="s">
        <v>482</v>
      </c>
      <c r="C289" s="165" t="s">
        <v>237</v>
      </c>
      <c r="D289" s="1" t="s">
        <v>171</v>
      </c>
      <c r="E289" s="1" t="s">
        <v>42</v>
      </c>
      <c r="F289" s="1" t="s">
        <v>70</v>
      </c>
      <c r="G289" s="28">
        <v>0.3</v>
      </c>
      <c r="H289" s="105">
        <v>700</v>
      </c>
      <c r="I289" s="37"/>
      <c r="J289" s="1" t="s">
        <v>171</v>
      </c>
      <c r="K289" s="1" t="s">
        <v>42</v>
      </c>
      <c r="L289" s="1" t="s">
        <v>70</v>
      </c>
      <c r="M289" s="28">
        <v>0.3</v>
      </c>
      <c r="N289" s="105">
        <v>700</v>
      </c>
      <c r="O289" s="1"/>
      <c r="P289" s="1"/>
      <c r="Q289" s="1"/>
      <c r="R289" s="28">
        <v>0.3</v>
      </c>
      <c r="S289" s="106">
        <v>700</v>
      </c>
      <c r="T289" s="78" t="s">
        <v>69</v>
      </c>
      <c r="U289" s="78" t="s">
        <v>44</v>
      </c>
      <c r="V289" s="78" t="s">
        <v>28</v>
      </c>
      <c r="W289" s="129">
        <v>0.3</v>
      </c>
      <c r="X289" s="152">
        <v>700</v>
      </c>
      <c r="Y289" s="37">
        <v>967</v>
      </c>
      <c r="Z289" s="37"/>
      <c r="AA289" s="169">
        <f>1.22*$Y$1</f>
        <v>1387.7012</v>
      </c>
      <c r="AB289" s="37"/>
      <c r="AC289" s="37">
        <v>1796</v>
      </c>
      <c r="AF289" s="140">
        <f t="shared" si="36"/>
        <v>246</v>
      </c>
      <c r="AG289" s="8">
        <f t="shared" si="37"/>
        <v>820</v>
      </c>
      <c r="AH289" s="37">
        <f t="shared" si="38"/>
        <v>967</v>
      </c>
      <c r="AI289" s="175">
        <f t="shared" si="39"/>
        <v>-147</v>
      </c>
      <c r="AJ289" s="140" t="e">
        <f t="shared" si="40"/>
        <v>#REF!</v>
      </c>
      <c r="AK289" s="24" t="e">
        <f>#REF!</f>
        <v>#REF!</v>
      </c>
      <c r="AL289" s="8" t="e">
        <f t="shared" si="41"/>
        <v>#REF!</v>
      </c>
    </row>
    <row r="290" spans="1:38" s="26" customFormat="1" ht="13.5" customHeight="1" x14ac:dyDescent="0.2">
      <c r="A290" s="26">
        <v>287</v>
      </c>
      <c r="B290" s="1" t="s">
        <v>483</v>
      </c>
      <c r="C290" s="165" t="s">
        <v>214</v>
      </c>
      <c r="D290" s="1" t="s">
        <v>171</v>
      </c>
      <c r="E290" s="1" t="s">
        <v>217</v>
      </c>
      <c r="F290" s="1" t="s">
        <v>25</v>
      </c>
      <c r="G290" s="28">
        <v>0.3</v>
      </c>
      <c r="H290" s="51">
        <v>630</v>
      </c>
      <c r="I290" s="37"/>
      <c r="J290" s="1" t="s">
        <v>171</v>
      </c>
      <c r="K290" s="1" t="s">
        <v>217</v>
      </c>
      <c r="L290" s="1" t="s">
        <v>25</v>
      </c>
      <c r="M290" s="28">
        <v>0.3</v>
      </c>
      <c r="N290" s="51">
        <v>630</v>
      </c>
      <c r="O290" s="1"/>
      <c r="P290" s="1"/>
      <c r="Q290" s="1"/>
      <c r="R290" s="28">
        <v>0.3</v>
      </c>
      <c r="S290" s="63">
        <v>630</v>
      </c>
      <c r="T290" s="78" t="s">
        <v>69</v>
      </c>
      <c r="U290" s="78" t="s">
        <v>315</v>
      </c>
      <c r="V290" s="78" t="s">
        <v>45</v>
      </c>
      <c r="W290" s="129">
        <v>0.3</v>
      </c>
      <c r="X290" s="146">
        <v>630</v>
      </c>
      <c r="Y290" s="37">
        <v>758</v>
      </c>
      <c r="Z290" s="37"/>
      <c r="AA290" s="169">
        <f>0.95*$Y$1</f>
        <v>1080.587</v>
      </c>
      <c r="AB290" s="37"/>
      <c r="AC290" s="37">
        <v>1406</v>
      </c>
      <c r="AF290" s="140">
        <f t="shared" si="36"/>
        <v>225</v>
      </c>
      <c r="AG290" s="8">
        <f t="shared" si="37"/>
        <v>750</v>
      </c>
      <c r="AH290" s="37">
        <f t="shared" si="38"/>
        <v>758</v>
      </c>
      <c r="AI290" s="175">
        <f t="shared" si="39"/>
        <v>-8</v>
      </c>
      <c r="AJ290" s="140" t="e">
        <f t="shared" si="40"/>
        <v>#REF!</v>
      </c>
      <c r="AK290" s="24" t="e">
        <f>#REF!</f>
        <v>#REF!</v>
      </c>
      <c r="AL290" s="8" t="e">
        <f t="shared" si="41"/>
        <v>#REF!</v>
      </c>
    </row>
    <row r="291" spans="1:38" s="26" customFormat="1" ht="13.5" customHeight="1" x14ac:dyDescent="0.2">
      <c r="A291" s="26">
        <v>288</v>
      </c>
      <c r="B291" s="1" t="s">
        <v>484</v>
      </c>
      <c r="C291" s="165" t="s">
        <v>214</v>
      </c>
      <c r="D291" s="1" t="s">
        <v>171</v>
      </c>
      <c r="E291" s="1" t="s">
        <v>217</v>
      </c>
      <c r="F291" s="1" t="s">
        <v>25</v>
      </c>
      <c r="G291" s="28">
        <v>0.3</v>
      </c>
      <c r="H291" s="51">
        <v>630</v>
      </c>
      <c r="I291" s="37"/>
      <c r="J291" s="1" t="s">
        <v>171</v>
      </c>
      <c r="K291" s="1" t="s">
        <v>217</v>
      </c>
      <c r="L291" s="1" t="s">
        <v>25</v>
      </c>
      <c r="M291" s="28">
        <v>0.3</v>
      </c>
      <c r="N291" s="51">
        <v>630</v>
      </c>
      <c r="O291" s="1"/>
      <c r="P291" s="1"/>
      <c r="Q291" s="1"/>
      <c r="R291" s="28">
        <v>0.3</v>
      </c>
      <c r="S291" s="63">
        <v>630</v>
      </c>
      <c r="T291" s="78" t="s">
        <v>69</v>
      </c>
      <c r="U291" s="78" t="s">
        <v>315</v>
      </c>
      <c r="V291" s="78" t="s">
        <v>45</v>
      </c>
      <c r="W291" s="129">
        <v>0.3</v>
      </c>
      <c r="X291" s="146">
        <v>630</v>
      </c>
      <c r="Y291" s="37">
        <v>758</v>
      </c>
      <c r="Z291" s="37"/>
      <c r="AA291" s="169">
        <f>0.95*$Y$1</f>
        <v>1080.587</v>
      </c>
      <c r="AB291" s="37"/>
      <c r="AC291" s="37">
        <v>1406</v>
      </c>
      <c r="AF291" s="140">
        <f t="shared" si="36"/>
        <v>225</v>
      </c>
      <c r="AG291" s="8">
        <f t="shared" si="37"/>
        <v>750</v>
      </c>
      <c r="AH291" s="37">
        <f t="shared" si="38"/>
        <v>758</v>
      </c>
      <c r="AI291" s="175">
        <f t="shared" si="39"/>
        <v>-8</v>
      </c>
      <c r="AJ291" s="140" t="e">
        <f t="shared" si="40"/>
        <v>#REF!</v>
      </c>
      <c r="AK291" s="24" t="e">
        <f>#REF!</f>
        <v>#REF!</v>
      </c>
      <c r="AL291" s="8" t="e">
        <f t="shared" si="41"/>
        <v>#REF!</v>
      </c>
    </row>
    <row r="292" spans="1:38" s="26" customFormat="1" ht="13.5" customHeight="1" x14ac:dyDescent="0.2">
      <c r="A292" s="26">
        <v>289</v>
      </c>
      <c r="B292" s="1" t="s">
        <v>485</v>
      </c>
      <c r="C292" s="165" t="s">
        <v>214</v>
      </c>
      <c r="D292" s="1" t="s">
        <v>171</v>
      </c>
      <c r="E292" s="1" t="s">
        <v>217</v>
      </c>
      <c r="F292" s="1" t="s">
        <v>25</v>
      </c>
      <c r="G292" s="28">
        <v>0.6</v>
      </c>
      <c r="H292" s="51">
        <v>630</v>
      </c>
      <c r="I292" s="37"/>
      <c r="J292" s="1" t="s">
        <v>171</v>
      </c>
      <c r="K292" s="1" t="s">
        <v>217</v>
      </c>
      <c r="L292" s="1" t="s">
        <v>25</v>
      </c>
      <c r="M292" s="28">
        <v>0.6</v>
      </c>
      <c r="N292" s="51">
        <v>630</v>
      </c>
      <c r="O292" s="1"/>
      <c r="P292" s="1"/>
      <c r="Q292" s="1"/>
      <c r="R292" s="28">
        <v>0.6</v>
      </c>
      <c r="S292" s="63">
        <v>630</v>
      </c>
      <c r="T292" s="78" t="s">
        <v>69</v>
      </c>
      <c r="U292" s="78" t="s">
        <v>315</v>
      </c>
      <c r="V292" s="78" t="s">
        <v>45</v>
      </c>
      <c r="W292" s="129">
        <v>0.6</v>
      </c>
      <c r="X292" s="146">
        <v>630</v>
      </c>
      <c r="Y292" s="37">
        <v>758</v>
      </c>
      <c r="Z292" s="37"/>
      <c r="AA292" s="169">
        <f>0.95*$Y$1</f>
        <v>1080.587</v>
      </c>
      <c r="AB292" s="37"/>
      <c r="AC292" s="37">
        <v>1406</v>
      </c>
      <c r="AF292" s="140">
        <f t="shared" si="36"/>
        <v>450</v>
      </c>
      <c r="AG292" s="8">
        <f t="shared" si="37"/>
        <v>750</v>
      </c>
      <c r="AH292" s="37">
        <f t="shared" si="38"/>
        <v>758</v>
      </c>
      <c r="AI292" s="175">
        <f t="shared" si="39"/>
        <v>-8</v>
      </c>
      <c r="AJ292" s="140" t="e">
        <f t="shared" si="40"/>
        <v>#REF!</v>
      </c>
      <c r="AK292" s="24" t="e">
        <f>#REF!</f>
        <v>#REF!</v>
      </c>
      <c r="AL292" s="8" t="e">
        <f t="shared" si="41"/>
        <v>#REF!</v>
      </c>
    </row>
    <row r="293" spans="1:38" s="26" customFormat="1" ht="13.5" customHeight="1" x14ac:dyDescent="0.2">
      <c r="A293" s="26">
        <v>290</v>
      </c>
      <c r="B293" s="1" t="s">
        <v>486</v>
      </c>
      <c r="C293" s="165" t="s">
        <v>237</v>
      </c>
      <c r="D293" s="1" t="s">
        <v>171</v>
      </c>
      <c r="E293" s="1" t="s">
        <v>42</v>
      </c>
      <c r="F293" s="1" t="s">
        <v>70</v>
      </c>
      <c r="G293" s="28">
        <v>0.3</v>
      </c>
      <c r="H293" s="105">
        <v>700</v>
      </c>
      <c r="I293" s="37"/>
      <c r="J293" s="1" t="s">
        <v>171</v>
      </c>
      <c r="K293" s="1" t="s">
        <v>42</v>
      </c>
      <c r="L293" s="1" t="s">
        <v>70</v>
      </c>
      <c r="M293" s="28">
        <v>0.3</v>
      </c>
      <c r="N293" s="105">
        <v>700</v>
      </c>
      <c r="O293" s="1"/>
      <c r="P293" s="1"/>
      <c r="Q293" s="1"/>
      <c r="R293" s="28">
        <v>0.3</v>
      </c>
      <c r="S293" s="106">
        <v>700</v>
      </c>
      <c r="T293" s="78" t="s">
        <v>69</v>
      </c>
      <c r="U293" s="78" t="s">
        <v>44</v>
      </c>
      <c r="V293" s="78" t="s">
        <v>28</v>
      </c>
      <c r="W293" s="129">
        <v>0.3</v>
      </c>
      <c r="X293" s="152">
        <v>700</v>
      </c>
      <c r="Y293" s="37">
        <v>967</v>
      </c>
      <c r="Z293" s="37"/>
      <c r="AA293" s="169">
        <f t="shared" ref="AA293:AA310" si="42">1.22*$Y$1</f>
        <v>1387.7012</v>
      </c>
      <c r="AB293" s="37"/>
      <c r="AC293" s="37">
        <v>1796</v>
      </c>
      <c r="AF293" s="140">
        <f t="shared" si="36"/>
        <v>246</v>
      </c>
      <c r="AG293" s="8">
        <f t="shared" si="37"/>
        <v>820</v>
      </c>
      <c r="AH293" s="37">
        <f t="shared" si="38"/>
        <v>967</v>
      </c>
      <c r="AI293" s="175">
        <f t="shared" si="39"/>
        <v>-147</v>
      </c>
      <c r="AJ293" s="140" t="e">
        <f t="shared" si="40"/>
        <v>#REF!</v>
      </c>
      <c r="AK293" s="24" t="e">
        <f>#REF!</f>
        <v>#REF!</v>
      </c>
      <c r="AL293" s="8" t="e">
        <f t="shared" si="41"/>
        <v>#REF!</v>
      </c>
    </row>
    <row r="294" spans="1:38" s="26" customFormat="1" ht="13.5" customHeight="1" x14ac:dyDescent="0.2">
      <c r="A294" s="26">
        <v>291</v>
      </c>
      <c r="B294" s="1" t="s">
        <v>487</v>
      </c>
      <c r="C294" s="165" t="s">
        <v>237</v>
      </c>
      <c r="D294" s="1" t="s">
        <v>171</v>
      </c>
      <c r="E294" s="1" t="s">
        <v>42</v>
      </c>
      <c r="F294" s="1" t="s">
        <v>70</v>
      </c>
      <c r="G294" s="28">
        <v>0.3</v>
      </c>
      <c r="H294" s="105">
        <v>700</v>
      </c>
      <c r="I294" s="37"/>
      <c r="J294" s="1" t="s">
        <v>171</v>
      </c>
      <c r="K294" s="1" t="s">
        <v>42</v>
      </c>
      <c r="L294" s="1" t="s">
        <v>70</v>
      </c>
      <c r="M294" s="28">
        <v>0.3</v>
      </c>
      <c r="N294" s="105">
        <v>700</v>
      </c>
      <c r="O294" s="1"/>
      <c r="P294" s="1"/>
      <c r="Q294" s="1"/>
      <c r="R294" s="28">
        <v>0.3</v>
      </c>
      <c r="S294" s="106">
        <v>700</v>
      </c>
      <c r="T294" s="78" t="s">
        <v>69</v>
      </c>
      <c r="U294" s="78" t="s">
        <v>44</v>
      </c>
      <c r="V294" s="78" t="s">
        <v>28</v>
      </c>
      <c r="W294" s="129">
        <v>0.3</v>
      </c>
      <c r="X294" s="152">
        <v>700</v>
      </c>
      <c r="Y294" s="37">
        <v>967</v>
      </c>
      <c r="Z294" s="37"/>
      <c r="AA294" s="169">
        <f t="shared" si="42"/>
        <v>1387.7012</v>
      </c>
      <c r="AB294" s="37"/>
      <c r="AC294" s="37">
        <v>1796</v>
      </c>
      <c r="AF294" s="140">
        <f t="shared" si="36"/>
        <v>246</v>
      </c>
      <c r="AG294" s="8">
        <f t="shared" si="37"/>
        <v>820</v>
      </c>
      <c r="AH294" s="37">
        <f t="shared" si="38"/>
        <v>967</v>
      </c>
      <c r="AI294" s="175">
        <f t="shared" si="39"/>
        <v>-147</v>
      </c>
      <c r="AJ294" s="140" t="e">
        <f t="shared" si="40"/>
        <v>#REF!</v>
      </c>
      <c r="AK294" s="24" t="e">
        <f>#REF!</f>
        <v>#REF!</v>
      </c>
      <c r="AL294" s="8" t="e">
        <f t="shared" si="41"/>
        <v>#REF!</v>
      </c>
    </row>
    <row r="295" spans="1:38" s="26" customFormat="1" ht="13.5" customHeight="1" x14ac:dyDescent="0.2">
      <c r="A295" s="26">
        <v>292</v>
      </c>
      <c r="B295" s="1" t="s">
        <v>488</v>
      </c>
      <c r="C295" s="165" t="s">
        <v>237</v>
      </c>
      <c r="D295" s="1" t="s">
        <v>171</v>
      </c>
      <c r="E295" s="1" t="s">
        <v>42</v>
      </c>
      <c r="F295" s="1" t="s">
        <v>70</v>
      </c>
      <c r="G295" s="28">
        <v>0.3</v>
      </c>
      <c r="H295" s="105">
        <v>700</v>
      </c>
      <c r="I295" s="37"/>
      <c r="J295" s="1" t="s">
        <v>171</v>
      </c>
      <c r="K295" s="1" t="s">
        <v>42</v>
      </c>
      <c r="L295" s="1" t="s">
        <v>70</v>
      </c>
      <c r="M295" s="28">
        <v>0.3</v>
      </c>
      <c r="N295" s="105">
        <v>700</v>
      </c>
      <c r="O295" s="1"/>
      <c r="P295" s="1"/>
      <c r="Q295" s="1"/>
      <c r="R295" s="28">
        <v>0.3</v>
      </c>
      <c r="S295" s="106">
        <v>700</v>
      </c>
      <c r="T295" s="78" t="s">
        <v>69</v>
      </c>
      <c r="U295" s="78" t="s">
        <v>44</v>
      </c>
      <c r="V295" s="78" t="s">
        <v>28</v>
      </c>
      <c r="W295" s="129">
        <v>0.3</v>
      </c>
      <c r="X295" s="152">
        <v>700</v>
      </c>
      <c r="Y295" s="37">
        <v>967</v>
      </c>
      <c r="Z295" s="37"/>
      <c r="AA295" s="169">
        <f t="shared" si="42"/>
        <v>1387.7012</v>
      </c>
      <c r="AB295" s="37"/>
      <c r="AC295" s="37">
        <v>1796</v>
      </c>
      <c r="AF295" s="140">
        <f t="shared" si="36"/>
        <v>246</v>
      </c>
      <c r="AG295" s="8">
        <f t="shared" si="37"/>
        <v>820</v>
      </c>
      <c r="AH295" s="37">
        <f t="shared" si="38"/>
        <v>967</v>
      </c>
      <c r="AI295" s="175">
        <f t="shared" si="39"/>
        <v>-147</v>
      </c>
      <c r="AJ295" s="140" t="e">
        <f t="shared" si="40"/>
        <v>#REF!</v>
      </c>
      <c r="AK295" s="24" t="e">
        <f>#REF!</f>
        <v>#REF!</v>
      </c>
      <c r="AL295" s="8" t="e">
        <f t="shared" si="41"/>
        <v>#REF!</v>
      </c>
    </row>
    <row r="296" spans="1:38" s="26" customFormat="1" ht="13.5" customHeight="1" x14ac:dyDescent="0.2">
      <c r="A296" s="26">
        <v>293</v>
      </c>
      <c r="B296" s="1" t="s">
        <v>489</v>
      </c>
      <c r="C296" s="165" t="s">
        <v>237</v>
      </c>
      <c r="D296" s="1" t="s">
        <v>171</v>
      </c>
      <c r="E296" s="1" t="s">
        <v>42</v>
      </c>
      <c r="F296" s="1" t="s">
        <v>70</v>
      </c>
      <c r="G296" s="89">
        <v>0.4</v>
      </c>
      <c r="H296" s="107">
        <v>900</v>
      </c>
      <c r="I296" s="37"/>
      <c r="J296" s="1" t="s">
        <v>171</v>
      </c>
      <c r="K296" s="1" t="s">
        <v>42</v>
      </c>
      <c r="L296" s="1" t="s">
        <v>70</v>
      </c>
      <c r="M296" s="28">
        <v>0.4</v>
      </c>
      <c r="N296" s="105">
        <v>900</v>
      </c>
      <c r="O296" s="1"/>
      <c r="P296" s="1"/>
      <c r="Q296" s="1"/>
      <c r="R296" s="28">
        <v>0.4</v>
      </c>
      <c r="S296" s="106">
        <v>900</v>
      </c>
      <c r="T296" s="78" t="s">
        <v>69</v>
      </c>
      <c r="U296" s="78" t="s">
        <v>44</v>
      </c>
      <c r="V296" s="78" t="s">
        <v>28</v>
      </c>
      <c r="W296" s="129">
        <v>0.4</v>
      </c>
      <c r="X296" s="152">
        <v>900</v>
      </c>
      <c r="Y296" s="37">
        <v>967</v>
      </c>
      <c r="Z296" s="37"/>
      <c r="AA296" s="169">
        <f t="shared" si="42"/>
        <v>1387.7012</v>
      </c>
      <c r="AB296" s="37"/>
      <c r="AC296" s="37">
        <v>1796</v>
      </c>
      <c r="AF296" s="140">
        <f t="shared" si="36"/>
        <v>408</v>
      </c>
      <c r="AG296" s="8">
        <f t="shared" si="37"/>
        <v>1020</v>
      </c>
      <c r="AH296" s="37">
        <f t="shared" si="38"/>
        <v>967</v>
      </c>
      <c r="AI296" s="8">
        <f t="shared" si="39"/>
        <v>53</v>
      </c>
      <c r="AJ296" s="140" t="e">
        <f t="shared" si="40"/>
        <v>#REF!</v>
      </c>
      <c r="AK296" s="24" t="e">
        <f>#REF!</f>
        <v>#REF!</v>
      </c>
      <c r="AL296" s="8" t="e">
        <f t="shared" si="41"/>
        <v>#REF!</v>
      </c>
    </row>
    <row r="297" spans="1:38" s="26" customFormat="1" ht="13.5" customHeight="1" x14ac:dyDescent="0.2">
      <c r="A297" s="26">
        <v>294</v>
      </c>
      <c r="B297" s="1" t="s">
        <v>490</v>
      </c>
      <c r="C297" s="165" t="s">
        <v>237</v>
      </c>
      <c r="D297" s="1" t="s">
        <v>171</v>
      </c>
      <c r="E297" s="1" t="s">
        <v>42</v>
      </c>
      <c r="F297" s="1" t="s">
        <v>70</v>
      </c>
      <c r="G297" s="28">
        <v>0.3</v>
      </c>
      <c r="H297" s="105">
        <v>700</v>
      </c>
      <c r="I297" s="37"/>
      <c r="J297" s="1" t="s">
        <v>171</v>
      </c>
      <c r="K297" s="1" t="s">
        <v>42</v>
      </c>
      <c r="L297" s="1" t="s">
        <v>70</v>
      </c>
      <c r="M297" s="28">
        <v>0.3</v>
      </c>
      <c r="N297" s="105">
        <v>700</v>
      </c>
      <c r="O297" s="1"/>
      <c r="P297" s="1"/>
      <c r="Q297" s="1"/>
      <c r="R297" s="28">
        <v>0.3</v>
      </c>
      <c r="S297" s="106">
        <v>700</v>
      </c>
      <c r="T297" s="78" t="s">
        <v>69</v>
      </c>
      <c r="U297" s="78" t="s">
        <v>44</v>
      </c>
      <c r="V297" s="78" t="s">
        <v>28</v>
      </c>
      <c r="W297" s="129">
        <v>0.3</v>
      </c>
      <c r="X297" s="152">
        <v>700</v>
      </c>
      <c r="Y297" s="37">
        <v>967</v>
      </c>
      <c r="Z297" s="37"/>
      <c r="AA297" s="169">
        <f t="shared" si="42"/>
        <v>1387.7012</v>
      </c>
      <c r="AB297" s="37"/>
      <c r="AC297" s="37">
        <v>1796</v>
      </c>
      <c r="AF297" s="140">
        <f t="shared" si="36"/>
        <v>246</v>
      </c>
      <c r="AG297" s="8">
        <f t="shared" si="37"/>
        <v>820</v>
      </c>
      <c r="AH297" s="37">
        <f t="shared" si="38"/>
        <v>967</v>
      </c>
      <c r="AI297" s="175">
        <f t="shared" si="39"/>
        <v>-147</v>
      </c>
      <c r="AJ297" s="140" t="e">
        <f t="shared" si="40"/>
        <v>#REF!</v>
      </c>
      <c r="AK297" s="24" t="e">
        <f>#REF!</f>
        <v>#REF!</v>
      </c>
      <c r="AL297" s="8" t="e">
        <f t="shared" si="41"/>
        <v>#REF!</v>
      </c>
    </row>
    <row r="298" spans="1:38" s="26" customFormat="1" ht="13.5" customHeight="1" x14ac:dyDescent="0.2">
      <c r="A298" s="26">
        <v>295</v>
      </c>
      <c r="B298" s="1" t="s">
        <v>491</v>
      </c>
      <c r="C298" s="165" t="s">
        <v>237</v>
      </c>
      <c r="D298" s="1" t="s">
        <v>171</v>
      </c>
      <c r="E298" s="1" t="s">
        <v>42</v>
      </c>
      <c r="F298" s="1" t="s">
        <v>70</v>
      </c>
      <c r="G298" s="28">
        <v>0.3</v>
      </c>
      <c r="H298" s="105">
        <v>700</v>
      </c>
      <c r="I298" s="37"/>
      <c r="J298" s="1" t="s">
        <v>171</v>
      </c>
      <c r="K298" s="1" t="s">
        <v>42</v>
      </c>
      <c r="L298" s="1" t="s">
        <v>70</v>
      </c>
      <c r="M298" s="28">
        <v>0.3</v>
      </c>
      <c r="N298" s="105">
        <v>700</v>
      </c>
      <c r="O298" s="1"/>
      <c r="P298" s="1"/>
      <c r="Q298" s="1"/>
      <c r="R298" s="28">
        <v>0.3</v>
      </c>
      <c r="S298" s="106">
        <v>700</v>
      </c>
      <c r="T298" s="78" t="s">
        <v>69</v>
      </c>
      <c r="U298" s="78" t="s">
        <v>44</v>
      </c>
      <c r="V298" s="78" t="s">
        <v>28</v>
      </c>
      <c r="W298" s="129">
        <v>0.3</v>
      </c>
      <c r="X298" s="152">
        <v>700</v>
      </c>
      <c r="Y298" s="37">
        <v>967</v>
      </c>
      <c r="Z298" s="37"/>
      <c r="AA298" s="169">
        <f t="shared" si="42"/>
        <v>1387.7012</v>
      </c>
      <c r="AB298" s="37"/>
      <c r="AC298" s="37">
        <v>1796</v>
      </c>
      <c r="AF298" s="140">
        <f t="shared" si="36"/>
        <v>246</v>
      </c>
      <c r="AG298" s="8">
        <f t="shared" si="37"/>
        <v>820</v>
      </c>
      <c r="AH298" s="37">
        <f t="shared" si="38"/>
        <v>967</v>
      </c>
      <c r="AI298" s="175">
        <f t="shared" si="39"/>
        <v>-147</v>
      </c>
      <c r="AJ298" s="140" t="e">
        <f t="shared" si="40"/>
        <v>#REF!</v>
      </c>
      <c r="AK298" s="24" t="e">
        <f>#REF!</f>
        <v>#REF!</v>
      </c>
      <c r="AL298" s="8" t="e">
        <f t="shared" si="41"/>
        <v>#REF!</v>
      </c>
    </row>
    <row r="299" spans="1:38" s="26" customFormat="1" ht="13.5" customHeight="1" x14ac:dyDescent="0.2">
      <c r="A299" s="26">
        <v>296</v>
      </c>
      <c r="B299" s="1" t="s">
        <v>492</v>
      </c>
      <c r="C299" s="165" t="s">
        <v>237</v>
      </c>
      <c r="D299" s="1" t="s">
        <v>171</v>
      </c>
      <c r="E299" s="1" t="s">
        <v>42</v>
      </c>
      <c r="F299" s="1" t="s">
        <v>70</v>
      </c>
      <c r="G299" s="28">
        <v>0.3</v>
      </c>
      <c r="H299" s="105">
        <v>700</v>
      </c>
      <c r="I299" s="37"/>
      <c r="J299" s="1" t="s">
        <v>171</v>
      </c>
      <c r="K299" s="1" t="s">
        <v>42</v>
      </c>
      <c r="L299" s="1" t="s">
        <v>70</v>
      </c>
      <c r="M299" s="28">
        <v>0.3</v>
      </c>
      <c r="N299" s="105">
        <v>700</v>
      </c>
      <c r="O299" s="1"/>
      <c r="P299" s="1"/>
      <c r="Q299" s="1"/>
      <c r="R299" s="28">
        <v>0.3</v>
      </c>
      <c r="S299" s="106">
        <v>700</v>
      </c>
      <c r="T299" s="78" t="s">
        <v>69</v>
      </c>
      <c r="U299" s="78" t="s">
        <v>44</v>
      </c>
      <c r="V299" s="78" t="s">
        <v>28</v>
      </c>
      <c r="W299" s="129">
        <v>0.3</v>
      </c>
      <c r="X299" s="152">
        <v>700</v>
      </c>
      <c r="Y299" s="37">
        <v>967</v>
      </c>
      <c r="Z299" s="37"/>
      <c r="AA299" s="169">
        <f t="shared" si="42"/>
        <v>1387.7012</v>
      </c>
      <c r="AB299" s="37"/>
      <c r="AC299" s="37">
        <v>1796</v>
      </c>
      <c r="AF299" s="140">
        <f t="shared" si="36"/>
        <v>246</v>
      </c>
      <c r="AG299" s="8">
        <f t="shared" si="37"/>
        <v>820</v>
      </c>
      <c r="AH299" s="37">
        <f t="shared" si="38"/>
        <v>967</v>
      </c>
      <c r="AI299" s="175">
        <f t="shared" si="39"/>
        <v>-147</v>
      </c>
      <c r="AJ299" s="140" t="e">
        <f t="shared" si="40"/>
        <v>#REF!</v>
      </c>
      <c r="AK299" s="24" t="e">
        <f>#REF!</f>
        <v>#REF!</v>
      </c>
      <c r="AL299" s="8" t="e">
        <f t="shared" si="41"/>
        <v>#REF!</v>
      </c>
    </row>
    <row r="300" spans="1:38" s="26" customFormat="1" ht="13.5" customHeight="1" x14ac:dyDescent="0.2">
      <c r="A300" s="26">
        <v>297</v>
      </c>
      <c r="B300" s="1" t="s">
        <v>493</v>
      </c>
      <c r="C300" s="165" t="s">
        <v>232</v>
      </c>
      <c r="D300" s="1" t="s">
        <v>245</v>
      </c>
      <c r="E300" s="1" t="s">
        <v>42</v>
      </c>
      <c r="F300" s="1" t="s">
        <v>66</v>
      </c>
      <c r="G300" s="28">
        <v>1</v>
      </c>
      <c r="H300" s="52">
        <v>850</v>
      </c>
      <c r="I300" s="37"/>
      <c r="J300" s="1" t="s">
        <v>245</v>
      </c>
      <c r="K300" s="1" t="s">
        <v>42</v>
      </c>
      <c r="L300" s="1" t="s">
        <v>66</v>
      </c>
      <c r="M300" s="28">
        <v>1</v>
      </c>
      <c r="N300" s="51">
        <v>850</v>
      </c>
      <c r="O300" s="1"/>
      <c r="P300" s="1"/>
      <c r="Q300" s="1"/>
      <c r="R300" s="28">
        <v>1</v>
      </c>
      <c r="S300" s="63">
        <v>850</v>
      </c>
      <c r="T300" s="78" t="s">
        <v>705</v>
      </c>
      <c r="U300" s="78" t="s">
        <v>9</v>
      </c>
      <c r="V300" s="78" t="s">
        <v>28</v>
      </c>
      <c r="W300" s="129">
        <v>1</v>
      </c>
      <c r="X300" s="146">
        <v>850</v>
      </c>
      <c r="Y300" s="37">
        <v>967</v>
      </c>
      <c r="Z300" s="37"/>
      <c r="AA300" s="169">
        <f t="shared" si="42"/>
        <v>1387.7012</v>
      </c>
      <c r="AB300" s="37"/>
      <c r="AC300" s="37">
        <v>1796</v>
      </c>
      <c r="AF300" s="140">
        <f t="shared" si="36"/>
        <v>970</v>
      </c>
      <c r="AG300" s="8">
        <f t="shared" si="37"/>
        <v>970</v>
      </c>
      <c r="AH300" s="37">
        <f t="shared" si="38"/>
        <v>967</v>
      </c>
      <c r="AI300" s="8">
        <f t="shared" si="39"/>
        <v>3</v>
      </c>
      <c r="AJ300" s="140" t="e">
        <f t="shared" si="40"/>
        <v>#REF!</v>
      </c>
      <c r="AK300" s="24" t="e">
        <f>#REF!</f>
        <v>#REF!</v>
      </c>
      <c r="AL300" s="8" t="e">
        <f t="shared" si="41"/>
        <v>#REF!</v>
      </c>
    </row>
    <row r="301" spans="1:38" s="26" customFormat="1" ht="13.5" customHeight="1" x14ac:dyDescent="0.2">
      <c r="A301" s="26">
        <v>298</v>
      </c>
      <c r="B301" s="1" t="s">
        <v>494</v>
      </c>
      <c r="C301" s="165" t="s">
        <v>230</v>
      </c>
      <c r="D301" s="1" t="s">
        <v>171</v>
      </c>
      <c r="E301" s="1" t="s">
        <v>42</v>
      </c>
      <c r="F301" s="1" t="s">
        <v>70</v>
      </c>
      <c r="G301" s="28">
        <v>1</v>
      </c>
      <c r="H301" s="51">
        <v>900</v>
      </c>
      <c r="I301" s="37"/>
      <c r="J301" s="1" t="s">
        <v>171</v>
      </c>
      <c r="K301" s="1" t="s">
        <v>42</v>
      </c>
      <c r="L301" s="1" t="s">
        <v>70</v>
      </c>
      <c r="M301" s="28">
        <v>1</v>
      </c>
      <c r="N301" s="51">
        <v>900</v>
      </c>
      <c r="O301" s="1"/>
      <c r="P301" s="1"/>
      <c r="Q301" s="1"/>
      <c r="R301" s="28">
        <v>1</v>
      </c>
      <c r="S301" s="63">
        <v>900</v>
      </c>
      <c r="T301" s="78" t="s">
        <v>69</v>
      </c>
      <c r="U301" s="78" t="s">
        <v>44</v>
      </c>
      <c r="V301" s="78" t="s">
        <v>28</v>
      </c>
      <c r="W301" s="129">
        <v>1</v>
      </c>
      <c r="X301" s="146">
        <v>900</v>
      </c>
      <c r="Y301" s="37">
        <v>967</v>
      </c>
      <c r="Z301" s="37"/>
      <c r="AA301" s="169">
        <f t="shared" si="42"/>
        <v>1387.7012</v>
      </c>
      <c r="AB301" s="37"/>
      <c r="AC301" s="37">
        <v>1796</v>
      </c>
      <c r="AF301" s="140">
        <f t="shared" si="36"/>
        <v>1020</v>
      </c>
      <c r="AG301" s="8">
        <f t="shared" si="37"/>
        <v>1020</v>
      </c>
      <c r="AH301" s="37">
        <f t="shared" si="38"/>
        <v>967</v>
      </c>
      <c r="AI301" s="8">
        <f t="shared" si="39"/>
        <v>53</v>
      </c>
      <c r="AJ301" s="140" t="e">
        <f t="shared" si="40"/>
        <v>#REF!</v>
      </c>
      <c r="AK301" s="24" t="e">
        <f>#REF!</f>
        <v>#REF!</v>
      </c>
      <c r="AL301" s="8" t="e">
        <f t="shared" si="41"/>
        <v>#REF!</v>
      </c>
    </row>
    <row r="302" spans="1:38" s="26" customFormat="1" ht="13.5" customHeight="1" x14ac:dyDescent="0.2">
      <c r="A302" s="26">
        <v>299</v>
      </c>
      <c r="B302" s="1" t="s">
        <v>495</v>
      </c>
      <c r="C302" s="165" t="s">
        <v>232</v>
      </c>
      <c r="D302" s="1" t="s">
        <v>245</v>
      </c>
      <c r="E302" s="1" t="s">
        <v>42</v>
      </c>
      <c r="F302" s="1" t="s">
        <v>66</v>
      </c>
      <c r="G302" s="28">
        <v>1</v>
      </c>
      <c r="H302" s="52">
        <v>900</v>
      </c>
      <c r="I302" s="37"/>
      <c r="J302" s="1" t="s">
        <v>245</v>
      </c>
      <c r="K302" s="1" t="s">
        <v>42</v>
      </c>
      <c r="L302" s="1" t="s">
        <v>66</v>
      </c>
      <c r="M302" s="28">
        <v>1</v>
      </c>
      <c r="N302" s="51">
        <v>900</v>
      </c>
      <c r="O302" s="1"/>
      <c r="P302" s="1"/>
      <c r="Q302" s="1"/>
      <c r="R302" s="28">
        <v>1</v>
      </c>
      <c r="S302" s="63">
        <v>900</v>
      </c>
      <c r="T302" s="78" t="s">
        <v>705</v>
      </c>
      <c r="U302" s="78" t="s">
        <v>9</v>
      </c>
      <c r="V302" s="78" t="s">
        <v>28</v>
      </c>
      <c r="W302" s="129">
        <v>1</v>
      </c>
      <c r="X302" s="146">
        <v>900</v>
      </c>
      <c r="Y302" s="37">
        <v>967</v>
      </c>
      <c r="Z302" s="37"/>
      <c r="AA302" s="169">
        <f t="shared" si="42"/>
        <v>1387.7012</v>
      </c>
      <c r="AB302" s="37"/>
      <c r="AC302" s="37">
        <v>1796</v>
      </c>
      <c r="AF302" s="140">
        <f t="shared" si="36"/>
        <v>1020</v>
      </c>
      <c r="AG302" s="8">
        <f t="shared" si="37"/>
        <v>1020</v>
      </c>
      <c r="AH302" s="37">
        <f t="shared" si="38"/>
        <v>967</v>
      </c>
      <c r="AI302" s="8">
        <f t="shared" si="39"/>
        <v>53</v>
      </c>
      <c r="AJ302" s="140" t="e">
        <f t="shared" si="40"/>
        <v>#REF!</v>
      </c>
      <c r="AK302" s="24" t="e">
        <f>#REF!</f>
        <v>#REF!</v>
      </c>
      <c r="AL302" s="8" t="e">
        <f t="shared" si="41"/>
        <v>#REF!</v>
      </c>
    </row>
    <row r="303" spans="1:38" s="26" customFormat="1" ht="13.5" customHeight="1" x14ac:dyDescent="0.2">
      <c r="A303" s="26">
        <v>300</v>
      </c>
      <c r="B303" s="1" t="s">
        <v>496</v>
      </c>
      <c r="C303" s="165" t="s">
        <v>232</v>
      </c>
      <c r="D303" s="1" t="s">
        <v>245</v>
      </c>
      <c r="E303" s="1" t="s">
        <v>42</v>
      </c>
      <c r="F303" s="1" t="s">
        <v>66</v>
      </c>
      <c r="G303" s="28">
        <v>1</v>
      </c>
      <c r="H303" s="52">
        <v>850</v>
      </c>
      <c r="I303" s="37"/>
      <c r="J303" s="1" t="s">
        <v>245</v>
      </c>
      <c r="K303" s="1" t="s">
        <v>42</v>
      </c>
      <c r="L303" s="1" t="s">
        <v>66</v>
      </c>
      <c r="M303" s="28">
        <v>1</v>
      </c>
      <c r="N303" s="51">
        <v>850</v>
      </c>
      <c r="O303" s="1"/>
      <c r="P303" s="1"/>
      <c r="Q303" s="1"/>
      <c r="R303" s="28">
        <v>1</v>
      </c>
      <c r="S303" s="63">
        <v>850</v>
      </c>
      <c r="T303" s="78" t="s">
        <v>705</v>
      </c>
      <c r="U303" s="78" t="s">
        <v>9</v>
      </c>
      <c r="V303" s="78" t="s">
        <v>28</v>
      </c>
      <c r="W303" s="129">
        <v>1</v>
      </c>
      <c r="X303" s="146">
        <v>850</v>
      </c>
      <c r="Y303" s="37">
        <v>967</v>
      </c>
      <c r="Z303" s="37"/>
      <c r="AA303" s="169">
        <f t="shared" si="42"/>
        <v>1387.7012</v>
      </c>
      <c r="AB303" s="37"/>
      <c r="AC303" s="37">
        <v>1796</v>
      </c>
      <c r="AF303" s="140">
        <f t="shared" si="36"/>
        <v>970</v>
      </c>
      <c r="AG303" s="8">
        <f t="shared" si="37"/>
        <v>970</v>
      </c>
      <c r="AH303" s="37">
        <f t="shared" si="38"/>
        <v>967</v>
      </c>
      <c r="AI303" s="8">
        <f t="shared" si="39"/>
        <v>3</v>
      </c>
      <c r="AJ303" s="140" t="e">
        <f t="shared" si="40"/>
        <v>#REF!</v>
      </c>
      <c r="AK303" s="24" t="e">
        <f>#REF!</f>
        <v>#REF!</v>
      </c>
      <c r="AL303" s="8" t="e">
        <f t="shared" si="41"/>
        <v>#REF!</v>
      </c>
    </row>
    <row r="304" spans="1:38" s="26" customFormat="1" ht="13.5" customHeight="1" x14ac:dyDescent="0.2">
      <c r="A304" s="26">
        <v>301</v>
      </c>
      <c r="B304" s="1" t="s">
        <v>497</v>
      </c>
      <c r="C304" s="165" t="s">
        <v>232</v>
      </c>
      <c r="D304" s="1" t="s">
        <v>245</v>
      </c>
      <c r="E304" s="1" t="s">
        <v>42</v>
      </c>
      <c r="F304" s="1" t="s">
        <v>66</v>
      </c>
      <c r="G304" s="28">
        <v>1</v>
      </c>
      <c r="H304" s="52">
        <v>960</v>
      </c>
      <c r="I304" s="37"/>
      <c r="J304" s="1" t="s">
        <v>245</v>
      </c>
      <c r="K304" s="1" t="s">
        <v>42</v>
      </c>
      <c r="L304" s="1" t="s">
        <v>66</v>
      </c>
      <c r="M304" s="28">
        <v>1</v>
      </c>
      <c r="N304" s="51">
        <v>960</v>
      </c>
      <c r="O304" s="1"/>
      <c r="P304" s="1"/>
      <c r="Q304" s="1"/>
      <c r="R304" s="28">
        <v>1</v>
      </c>
      <c r="S304" s="63">
        <v>960</v>
      </c>
      <c r="T304" s="78" t="s">
        <v>705</v>
      </c>
      <c r="U304" s="78" t="s">
        <v>9</v>
      </c>
      <c r="V304" s="78" t="s">
        <v>28</v>
      </c>
      <c r="W304" s="129">
        <v>1</v>
      </c>
      <c r="X304" s="146">
        <v>960</v>
      </c>
      <c r="Y304" s="37">
        <v>967</v>
      </c>
      <c r="Z304" s="37"/>
      <c r="AA304" s="169">
        <f t="shared" si="42"/>
        <v>1387.7012</v>
      </c>
      <c r="AB304" s="37"/>
      <c r="AC304" s="37">
        <v>1796</v>
      </c>
      <c r="AF304" s="140">
        <f t="shared" si="36"/>
        <v>1080</v>
      </c>
      <c r="AG304" s="8">
        <f t="shared" si="37"/>
        <v>1080</v>
      </c>
      <c r="AH304" s="37">
        <f t="shared" si="38"/>
        <v>967</v>
      </c>
      <c r="AI304" s="8">
        <f t="shared" si="39"/>
        <v>113</v>
      </c>
      <c r="AJ304" s="140" t="e">
        <f t="shared" si="40"/>
        <v>#REF!</v>
      </c>
      <c r="AK304" s="24" t="e">
        <f>#REF!</f>
        <v>#REF!</v>
      </c>
      <c r="AL304" s="8" t="e">
        <f t="shared" si="41"/>
        <v>#REF!</v>
      </c>
    </row>
    <row r="305" spans="1:38" s="26" customFormat="1" ht="13.5" customHeight="1" x14ac:dyDescent="0.2">
      <c r="A305" s="26">
        <v>302</v>
      </c>
      <c r="B305" s="1" t="s">
        <v>497</v>
      </c>
      <c r="C305" s="165" t="s">
        <v>234</v>
      </c>
      <c r="D305" s="1" t="s">
        <v>245</v>
      </c>
      <c r="E305" s="1" t="s">
        <v>24</v>
      </c>
      <c r="F305" s="1" t="s">
        <v>28</v>
      </c>
      <c r="G305" s="28">
        <v>1</v>
      </c>
      <c r="H305" s="52">
        <v>800</v>
      </c>
      <c r="I305" s="37"/>
      <c r="J305" s="1" t="s">
        <v>245</v>
      </c>
      <c r="K305" s="1" t="s">
        <v>24</v>
      </c>
      <c r="L305" s="1" t="s">
        <v>28</v>
      </c>
      <c r="M305" s="28">
        <v>1</v>
      </c>
      <c r="N305" s="51">
        <v>800</v>
      </c>
      <c r="O305" s="1"/>
      <c r="P305" s="1"/>
      <c r="Q305" s="1"/>
      <c r="R305" s="28">
        <v>1</v>
      </c>
      <c r="S305" s="63">
        <v>800</v>
      </c>
      <c r="T305" s="78" t="s">
        <v>705</v>
      </c>
      <c r="U305" s="75" t="s">
        <v>312</v>
      </c>
      <c r="V305" s="75" t="s">
        <v>28</v>
      </c>
      <c r="W305" s="129">
        <v>1</v>
      </c>
      <c r="X305" s="146">
        <v>800</v>
      </c>
      <c r="Y305" s="37">
        <v>967</v>
      </c>
      <c r="Z305" s="37"/>
      <c r="AA305" s="169">
        <f t="shared" si="42"/>
        <v>1387.7012</v>
      </c>
      <c r="AB305" s="37"/>
      <c r="AC305" s="37">
        <v>1796</v>
      </c>
      <c r="AF305" s="140">
        <f t="shared" si="36"/>
        <v>920</v>
      </c>
      <c r="AG305" s="8">
        <f t="shared" si="37"/>
        <v>920</v>
      </c>
      <c r="AH305" s="37">
        <f t="shared" si="38"/>
        <v>967</v>
      </c>
      <c r="AI305" s="175">
        <f t="shared" si="39"/>
        <v>-47</v>
      </c>
      <c r="AJ305" s="140" t="e">
        <f t="shared" si="40"/>
        <v>#REF!</v>
      </c>
      <c r="AK305" s="24" t="e">
        <f>#REF!</f>
        <v>#REF!</v>
      </c>
      <c r="AL305" s="8" t="e">
        <f t="shared" si="41"/>
        <v>#REF!</v>
      </c>
    </row>
    <row r="306" spans="1:38" s="26" customFormat="1" ht="13.5" customHeight="1" x14ac:dyDescent="0.2">
      <c r="A306" s="26">
        <v>303</v>
      </c>
      <c r="B306" s="1" t="s">
        <v>498</v>
      </c>
      <c r="C306" s="165" t="s">
        <v>230</v>
      </c>
      <c r="D306" s="1" t="s">
        <v>171</v>
      </c>
      <c r="E306" s="1" t="s">
        <v>42</v>
      </c>
      <c r="F306" s="1" t="s">
        <v>70</v>
      </c>
      <c r="G306" s="28">
        <v>1</v>
      </c>
      <c r="H306" s="51">
        <v>950</v>
      </c>
      <c r="I306" s="37"/>
      <c r="J306" s="1" t="s">
        <v>171</v>
      </c>
      <c r="K306" s="1" t="s">
        <v>42</v>
      </c>
      <c r="L306" s="1" t="s">
        <v>70</v>
      </c>
      <c r="M306" s="28">
        <v>1</v>
      </c>
      <c r="N306" s="51">
        <v>950</v>
      </c>
      <c r="O306" s="1"/>
      <c r="P306" s="1"/>
      <c r="Q306" s="1"/>
      <c r="R306" s="28">
        <v>1</v>
      </c>
      <c r="S306" s="63">
        <v>950</v>
      </c>
      <c r="T306" s="78" t="s">
        <v>69</v>
      </c>
      <c r="U306" s="78" t="s">
        <v>44</v>
      </c>
      <c r="V306" s="78" t="s">
        <v>28</v>
      </c>
      <c r="W306" s="129">
        <v>1</v>
      </c>
      <c r="X306" s="146">
        <v>950</v>
      </c>
      <c r="Y306" s="37">
        <v>967</v>
      </c>
      <c r="Z306" s="37"/>
      <c r="AA306" s="169">
        <f t="shared" si="42"/>
        <v>1387.7012</v>
      </c>
      <c r="AB306" s="37"/>
      <c r="AC306" s="37">
        <v>1796</v>
      </c>
      <c r="AF306" s="140">
        <f t="shared" si="36"/>
        <v>1070</v>
      </c>
      <c r="AG306" s="8">
        <f t="shared" si="37"/>
        <v>1070</v>
      </c>
      <c r="AH306" s="37">
        <f t="shared" si="38"/>
        <v>967</v>
      </c>
      <c r="AI306" s="8">
        <f t="shared" si="39"/>
        <v>103</v>
      </c>
      <c r="AJ306" s="140" t="e">
        <f t="shared" si="40"/>
        <v>#REF!</v>
      </c>
      <c r="AK306" s="24" t="e">
        <f>#REF!</f>
        <v>#REF!</v>
      </c>
      <c r="AL306" s="8" t="e">
        <f t="shared" si="41"/>
        <v>#REF!</v>
      </c>
    </row>
    <row r="307" spans="1:38" s="26" customFormat="1" ht="13.5" customHeight="1" x14ac:dyDescent="0.2">
      <c r="A307" s="26">
        <v>304</v>
      </c>
      <c r="B307" s="1" t="s">
        <v>499</v>
      </c>
      <c r="C307" s="165" t="s">
        <v>220</v>
      </c>
      <c r="D307" s="1" t="s">
        <v>171</v>
      </c>
      <c r="E307" s="1" t="s">
        <v>42</v>
      </c>
      <c r="F307" s="1" t="s">
        <v>70</v>
      </c>
      <c r="G307" s="28">
        <v>0.3</v>
      </c>
      <c r="H307" s="51">
        <v>900</v>
      </c>
      <c r="I307" s="37"/>
      <c r="J307" s="1" t="s">
        <v>171</v>
      </c>
      <c r="K307" s="1" t="s">
        <v>42</v>
      </c>
      <c r="L307" s="1" t="s">
        <v>70</v>
      </c>
      <c r="M307" s="28">
        <v>0.3</v>
      </c>
      <c r="N307" s="51">
        <v>900</v>
      </c>
      <c r="O307" s="1"/>
      <c r="P307" s="1"/>
      <c r="Q307" s="1"/>
      <c r="R307" s="28">
        <v>0.3</v>
      </c>
      <c r="S307" s="63">
        <v>900</v>
      </c>
      <c r="T307" s="78" t="s">
        <v>69</v>
      </c>
      <c r="U307" s="78" t="s">
        <v>44</v>
      </c>
      <c r="V307" s="78" t="s">
        <v>28</v>
      </c>
      <c r="W307" s="129">
        <v>0.3</v>
      </c>
      <c r="X307" s="146">
        <v>900</v>
      </c>
      <c r="Y307" s="37">
        <v>967</v>
      </c>
      <c r="Z307" s="37"/>
      <c r="AA307" s="169">
        <f t="shared" si="42"/>
        <v>1387.7012</v>
      </c>
      <c r="AB307" s="37"/>
      <c r="AC307" s="37">
        <v>1796</v>
      </c>
      <c r="AF307" s="140">
        <f t="shared" si="36"/>
        <v>306</v>
      </c>
      <c r="AG307" s="8">
        <f t="shared" si="37"/>
        <v>1020</v>
      </c>
      <c r="AH307" s="37">
        <f t="shared" si="38"/>
        <v>967</v>
      </c>
      <c r="AI307" s="8">
        <f t="shared" si="39"/>
        <v>53</v>
      </c>
      <c r="AJ307" s="140" t="e">
        <f t="shared" si="40"/>
        <v>#REF!</v>
      </c>
      <c r="AK307" s="24" t="e">
        <f>#REF!</f>
        <v>#REF!</v>
      </c>
      <c r="AL307" s="8" t="e">
        <f t="shared" si="41"/>
        <v>#REF!</v>
      </c>
    </row>
    <row r="308" spans="1:38" s="26" customFormat="1" ht="13.5" customHeight="1" x14ac:dyDescent="0.2">
      <c r="A308" s="26">
        <v>305</v>
      </c>
      <c r="B308" s="1" t="s">
        <v>500</v>
      </c>
      <c r="C308" s="165" t="s">
        <v>220</v>
      </c>
      <c r="D308" s="1" t="s">
        <v>171</v>
      </c>
      <c r="E308" s="1" t="s">
        <v>42</v>
      </c>
      <c r="F308" s="1" t="s">
        <v>70</v>
      </c>
      <c r="G308" s="28">
        <v>0.3</v>
      </c>
      <c r="H308" s="51">
        <v>900</v>
      </c>
      <c r="I308" s="37"/>
      <c r="J308" s="1" t="s">
        <v>171</v>
      </c>
      <c r="K308" s="1" t="s">
        <v>42</v>
      </c>
      <c r="L308" s="1" t="s">
        <v>70</v>
      </c>
      <c r="M308" s="28">
        <v>0.3</v>
      </c>
      <c r="N308" s="51">
        <v>900</v>
      </c>
      <c r="O308" s="1"/>
      <c r="P308" s="1"/>
      <c r="Q308" s="1"/>
      <c r="R308" s="28">
        <v>0.3</v>
      </c>
      <c r="S308" s="63">
        <v>900</v>
      </c>
      <c r="T308" s="78" t="s">
        <v>69</v>
      </c>
      <c r="U308" s="78" t="s">
        <v>44</v>
      </c>
      <c r="V308" s="78" t="s">
        <v>28</v>
      </c>
      <c r="W308" s="129">
        <v>0.3</v>
      </c>
      <c r="X308" s="146">
        <v>900</v>
      </c>
      <c r="Y308" s="37">
        <v>967</v>
      </c>
      <c r="Z308" s="37"/>
      <c r="AA308" s="169">
        <f t="shared" si="42"/>
        <v>1387.7012</v>
      </c>
      <c r="AB308" s="37"/>
      <c r="AC308" s="37">
        <v>1796</v>
      </c>
      <c r="AF308" s="140">
        <f t="shared" si="36"/>
        <v>306</v>
      </c>
      <c r="AG308" s="8">
        <f t="shared" si="37"/>
        <v>1020</v>
      </c>
      <c r="AH308" s="37">
        <f t="shared" si="38"/>
        <v>967</v>
      </c>
      <c r="AI308" s="8">
        <f t="shared" si="39"/>
        <v>53</v>
      </c>
      <c r="AJ308" s="140" t="e">
        <f t="shared" si="40"/>
        <v>#REF!</v>
      </c>
      <c r="AK308" s="24" t="e">
        <f>#REF!</f>
        <v>#REF!</v>
      </c>
      <c r="AL308" s="8" t="e">
        <f t="shared" si="41"/>
        <v>#REF!</v>
      </c>
    </row>
    <row r="309" spans="1:38" s="26" customFormat="1" ht="13.5" customHeight="1" x14ac:dyDescent="0.2">
      <c r="A309" s="26">
        <v>306</v>
      </c>
      <c r="B309" s="1" t="s">
        <v>501</v>
      </c>
      <c r="C309" s="165" t="s">
        <v>220</v>
      </c>
      <c r="D309" s="1" t="s">
        <v>171</v>
      </c>
      <c r="E309" s="1" t="s">
        <v>42</v>
      </c>
      <c r="F309" s="1" t="s">
        <v>70</v>
      </c>
      <c r="G309" s="28">
        <v>0.3</v>
      </c>
      <c r="H309" s="51">
        <v>900</v>
      </c>
      <c r="I309" s="37"/>
      <c r="J309" s="1" t="s">
        <v>171</v>
      </c>
      <c r="K309" s="1" t="s">
        <v>42</v>
      </c>
      <c r="L309" s="1" t="s">
        <v>70</v>
      </c>
      <c r="M309" s="28">
        <v>0.3</v>
      </c>
      <c r="N309" s="51">
        <v>900</v>
      </c>
      <c r="O309" s="1"/>
      <c r="P309" s="1"/>
      <c r="Q309" s="1"/>
      <c r="R309" s="28">
        <v>0.3</v>
      </c>
      <c r="S309" s="63">
        <v>900</v>
      </c>
      <c r="T309" s="78" t="s">
        <v>69</v>
      </c>
      <c r="U309" s="78" t="s">
        <v>44</v>
      </c>
      <c r="V309" s="78" t="s">
        <v>28</v>
      </c>
      <c r="W309" s="129">
        <v>0.3</v>
      </c>
      <c r="X309" s="146">
        <v>900</v>
      </c>
      <c r="Y309" s="37">
        <v>967</v>
      </c>
      <c r="Z309" s="37"/>
      <c r="AA309" s="169">
        <f t="shared" si="42"/>
        <v>1387.7012</v>
      </c>
      <c r="AB309" s="37"/>
      <c r="AC309" s="37">
        <v>1796</v>
      </c>
      <c r="AF309" s="140">
        <f t="shared" si="36"/>
        <v>306</v>
      </c>
      <c r="AG309" s="8">
        <f t="shared" si="37"/>
        <v>1020</v>
      </c>
      <c r="AH309" s="37">
        <f t="shared" si="38"/>
        <v>967</v>
      </c>
      <c r="AI309" s="8">
        <f t="shared" si="39"/>
        <v>53</v>
      </c>
      <c r="AJ309" s="140" t="e">
        <f t="shared" si="40"/>
        <v>#REF!</v>
      </c>
      <c r="AK309" s="24" t="e">
        <f>#REF!</f>
        <v>#REF!</v>
      </c>
      <c r="AL309" s="8" t="e">
        <f t="shared" si="41"/>
        <v>#REF!</v>
      </c>
    </row>
    <row r="310" spans="1:38" s="26" customFormat="1" ht="13.5" customHeight="1" x14ac:dyDescent="0.2">
      <c r="A310" s="26">
        <v>307</v>
      </c>
      <c r="B310" s="1" t="s">
        <v>502</v>
      </c>
      <c r="C310" s="165" t="s">
        <v>220</v>
      </c>
      <c r="D310" s="1" t="s">
        <v>171</v>
      </c>
      <c r="E310" s="1" t="s">
        <v>42</v>
      </c>
      <c r="F310" s="1" t="s">
        <v>70</v>
      </c>
      <c r="G310" s="28">
        <v>0.3</v>
      </c>
      <c r="H310" s="51">
        <v>900</v>
      </c>
      <c r="I310" s="37"/>
      <c r="J310" s="1" t="s">
        <v>171</v>
      </c>
      <c r="K310" s="1" t="s">
        <v>42</v>
      </c>
      <c r="L310" s="1" t="s">
        <v>70</v>
      </c>
      <c r="M310" s="28">
        <v>0.3</v>
      </c>
      <c r="N310" s="51">
        <v>900</v>
      </c>
      <c r="O310" s="1"/>
      <c r="P310" s="1"/>
      <c r="Q310" s="1"/>
      <c r="R310" s="28">
        <v>0.3</v>
      </c>
      <c r="S310" s="63">
        <v>900</v>
      </c>
      <c r="T310" s="78" t="s">
        <v>69</v>
      </c>
      <c r="U310" s="78" t="s">
        <v>44</v>
      </c>
      <c r="V310" s="78" t="s">
        <v>28</v>
      </c>
      <c r="W310" s="129">
        <v>0.3</v>
      </c>
      <c r="X310" s="146">
        <v>900</v>
      </c>
      <c r="Y310" s="37">
        <v>967</v>
      </c>
      <c r="Z310" s="37"/>
      <c r="AA310" s="169">
        <f t="shared" si="42"/>
        <v>1387.7012</v>
      </c>
      <c r="AB310" s="37"/>
      <c r="AC310" s="37">
        <v>1796</v>
      </c>
      <c r="AF310" s="140">
        <f t="shared" si="36"/>
        <v>306</v>
      </c>
      <c r="AG310" s="8">
        <f t="shared" si="37"/>
        <v>1020</v>
      </c>
      <c r="AH310" s="37">
        <f t="shared" si="38"/>
        <v>967</v>
      </c>
      <c r="AI310" s="8">
        <f t="shared" si="39"/>
        <v>53</v>
      </c>
      <c r="AJ310" s="140" t="e">
        <f t="shared" si="40"/>
        <v>#REF!</v>
      </c>
      <c r="AK310" s="24" t="e">
        <f>#REF!</f>
        <v>#REF!</v>
      </c>
      <c r="AL310" s="8" t="e">
        <f t="shared" si="41"/>
        <v>#REF!</v>
      </c>
    </row>
    <row r="311" spans="1:38" s="26" customFormat="1" ht="13.5" customHeight="1" x14ac:dyDescent="0.2">
      <c r="A311" s="26">
        <v>308</v>
      </c>
      <c r="B311" s="1" t="s">
        <v>503</v>
      </c>
      <c r="C311" s="165" t="s">
        <v>214</v>
      </c>
      <c r="D311" s="1" t="s">
        <v>171</v>
      </c>
      <c r="E311" s="1" t="s">
        <v>217</v>
      </c>
      <c r="F311" s="1" t="s">
        <v>25</v>
      </c>
      <c r="G311" s="28">
        <v>0.4</v>
      </c>
      <c r="H311" s="51">
        <v>630</v>
      </c>
      <c r="I311" s="37"/>
      <c r="J311" s="1" t="s">
        <v>171</v>
      </c>
      <c r="K311" s="1" t="s">
        <v>217</v>
      </c>
      <c r="L311" s="1" t="s">
        <v>25</v>
      </c>
      <c r="M311" s="28">
        <v>0.4</v>
      </c>
      <c r="N311" s="51">
        <v>630</v>
      </c>
      <c r="O311" s="1"/>
      <c r="P311" s="1"/>
      <c r="Q311" s="1"/>
      <c r="R311" s="28">
        <v>0.4</v>
      </c>
      <c r="S311" s="63">
        <v>630</v>
      </c>
      <c r="T311" s="78" t="s">
        <v>69</v>
      </c>
      <c r="U311" s="78" t="s">
        <v>315</v>
      </c>
      <c r="V311" s="78" t="s">
        <v>45</v>
      </c>
      <c r="W311" s="129">
        <v>0.4</v>
      </c>
      <c r="X311" s="146">
        <v>630</v>
      </c>
      <c r="Y311" s="37">
        <v>758</v>
      </c>
      <c r="Z311" s="37"/>
      <c r="AA311" s="169">
        <f>0.95*$Y$1</f>
        <v>1080.587</v>
      </c>
      <c r="AB311" s="37"/>
      <c r="AC311" s="37">
        <v>1406</v>
      </c>
      <c r="AF311" s="140">
        <f t="shared" si="36"/>
        <v>300</v>
      </c>
      <c r="AG311" s="8">
        <f t="shared" si="37"/>
        <v>750</v>
      </c>
      <c r="AH311" s="37">
        <f t="shared" si="38"/>
        <v>758</v>
      </c>
      <c r="AI311" s="175">
        <f t="shared" si="39"/>
        <v>-8</v>
      </c>
      <c r="AJ311" s="140" t="e">
        <f t="shared" si="40"/>
        <v>#REF!</v>
      </c>
      <c r="AK311" s="24" t="e">
        <f>#REF!</f>
        <v>#REF!</v>
      </c>
      <c r="AL311" s="8" t="e">
        <f t="shared" si="41"/>
        <v>#REF!</v>
      </c>
    </row>
    <row r="312" spans="1:38" s="26" customFormat="1" ht="13.5" customHeight="1" x14ac:dyDescent="0.2">
      <c r="A312" s="26">
        <v>309</v>
      </c>
      <c r="B312" s="1" t="s">
        <v>504</v>
      </c>
      <c r="C312" s="165" t="s">
        <v>232</v>
      </c>
      <c r="D312" s="1" t="s">
        <v>245</v>
      </c>
      <c r="E312" s="1" t="s">
        <v>42</v>
      </c>
      <c r="F312" s="1" t="s">
        <v>66</v>
      </c>
      <c r="G312" s="28">
        <v>1</v>
      </c>
      <c r="H312" s="52">
        <v>900</v>
      </c>
      <c r="I312" s="37"/>
      <c r="J312" s="1" t="s">
        <v>245</v>
      </c>
      <c r="K312" s="1" t="s">
        <v>42</v>
      </c>
      <c r="L312" s="1" t="s">
        <v>66</v>
      </c>
      <c r="M312" s="28">
        <v>1</v>
      </c>
      <c r="N312" s="51">
        <v>900</v>
      </c>
      <c r="O312" s="1"/>
      <c r="P312" s="1"/>
      <c r="Q312" s="1"/>
      <c r="R312" s="28">
        <v>1</v>
      </c>
      <c r="S312" s="63">
        <v>900</v>
      </c>
      <c r="T312" s="78" t="s">
        <v>705</v>
      </c>
      <c r="U312" s="78" t="s">
        <v>9</v>
      </c>
      <c r="V312" s="78" t="s">
        <v>28</v>
      </c>
      <c r="W312" s="129">
        <v>1</v>
      </c>
      <c r="X312" s="146">
        <v>900</v>
      </c>
      <c r="Y312" s="37">
        <v>967</v>
      </c>
      <c r="Z312" s="37"/>
      <c r="AA312" s="169">
        <f>1.22*$Y$1</f>
        <v>1387.7012</v>
      </c>
      <c r="AB312" s="37"/>
      <c r="AC312" s="37">
        <v>1796</v>
      </c>
      <c r="AF312" s="140">
        <f t="shared" si="36"/>
        <v>1020</v>
      </c>
      <c r="AG312" s="8">
        <f t="shared" si="37"/>
        <v>1020</v>
      </c>
      <c r="AH312" s="37">
        <f t="shared" si="38"/>
        <v>967</v>
      </c>
      <c r="AI312" s="8">
        <f t="shared" si="39"/>
        <v>53</v>
      </c>
      <c r="AJ312" s="140" t="e">
        <f t="shared" si="40"/>
        <v>#REF!</v>
      </c>
      <c r="AK312" s="24" t="e">
        <f>#REF!</f>
        <v>#REF!</v>
      </c>
      <c r="AL312" s="8" t="e">
        <f t="shared" si="41"/>
        <v>#REF!</v>
      </c>
    </row>
    <row r="313" spans="1:38" s="26" customFormat="1" ht="13.5" customHeight="1" x14ac:dyDescent="0.2">
      <c r="A313" s="26">
        <v>310</v>
      </c>
      <c r="B313" s="1" t="s">
        <v>505</v>
      </c>
      <c r="C313" s="165" t="s">
        <v>214</v>
      </c>
      <c r="D313" s="1" t="s">
        <v>171</v>
      </c>
      <c r="E313" s="1" t="s">
        <v>217</v>
      </c>
      <c r="F313" s="1" t="s">
        <v>25</v>
      </c>
      <c r="G313" s="28">
        <v>0.3</v>
      </c>
      <c r="H313" s="51">
        <v>630</v>
      </c>
      <c r="I313" s="37"/>
      <c r="J313" s="1" t="s">
        <v>171</v>
      </c>
      <c r="K313" s="1" t="s">
        <v>217</v>
      </c>
      <c r="L313" s="1" t="s">
        <v>25</v>
      </c>
      <c r="M313" s="28">
        <v>0.3</v>
      </c>
      <c r="N313" s="51">
        <v>630</v>
      </c>
      <c r="O313" s="1"/>
      <c r="P313" s="1"/>
      <c r="Q313" s="1"/>
      <c r="R313" s="28">
        <v>0.3</v>
      </c>
      <c r="S313" s="63">
        <v>630</v>
      </c>
      <c r="T313" s="78" t="s">
        <v>69</v>
      </c>
      <c r="U313" s="78" t="s">
        <v>315</v>
      </c>
      <c r="V313" s="78" t="s">
        <v>45</v>
      </c>
      <c r="W313" s="129">
        <v>0.3</v>
      </c>
      <c r="X313" s="146">
        <v>630</v>
      </c>
      <c r="Y313" s="37">
        <v>758</v>
      </c>
      <c r="Z313" s="37"/>
      <c r="AA313" s="169">
        <f>0.95*$Y$1</f>
        <v>1080.587</v>
      </c>
      <c r="AB313" s="37"/>
      <c r="AC313" s="37">
        <v>1406</v>
      </c>
      <c r="AF313" s="140">
        <f t="shared" si="36"/>
        <v>225</v>
      </c>
      <c r="AG313" s="8">
        <f t="shared" si="37"/>
        <v>750</v>
      </c>
      <c r="AH313" s="37">
        <f t="shared" si="38"/>
        <v>758</v>
      </c>
      <c r="AI313" s="175">
        <f t="shared" si="39"/>
        <v>-8</v>
      </c>
      <c r="AJ313" s="140" t="e">
        <f t="shared" si="40"/>
        <v>#REF!</v>
      </c>
      <c r="AK313" s="24" t="e">
        <f>#REF!</f>
        <v>#REF!</v>
      </c>
      <c r="AL313" s="8" t="e">
        <f t="shared" si="41"/>
        <v>#REF!</v>
      </c>
    </row>
    <row r="314" spans="1:38" s="26" customFormat="1" ht="13.5" customHeight="1" x14ac:dyDescent="0.2">
      <c r="A314" s="26">
        <v>311</v>
      </c>
      <c r="B314" s="1" t="s">
        <v>506</v>
      </c>
      <c r="C314" s="165" t="s">
        <v>214</v>
      </c>
      <c r="D314" s="1" t="s">
        <v>171</v>
      </c>
      <c r="E314" s="1" t="s">
        <v>217</v>
      </c>
      <c r="F314" s="1" t="s">
        <v>25</v>
      </c>
      <c r="G314" s="28">
        <v>0.3</v>
      </c>
      <c r="H314" s="51">
        <v>630</v>
      </c>
      <c r="I314" s="37"/>
      <c r="J314" s="1" t="s">
        <v>171</v>
      </c>
      <c r="K314" s="1" t="s">
        <v>217</v>
      </c>
      <c r="L314" s="1" t="s">
        <v>25</v>
      </c>
      <c r="M314" s="28">
        <v>0.3</v>
      </c>
      <c r="N314" s="51">
        <v>630</v>
      </c>
      <c r="O314" s="1"/>
      <c r="P314" s="1"/>
      <c r="Q314" s="1"/>
      <c r="R314" s="28">
        <v>0.3</v>
      </c>
      <c r="S314" s="63">
        <v>630</v>
      </c>
      <c r="T314" s="78" t="s">
        <v>69</v>
      </c>
      <c r="U314" s="78" t="s">
        <v>315</v>
      </c>
      <c r="V314" s="78" t="s">
        <v>45</v>
      </c>
      <c r="W314" s="129">
        <v>0.3</v>
      </c>
      <c r="X314" s="146">
        <v>630</v>
      </c>
      <c r="Y314" s="37">
        <v>758</v>
      </c>
      <c r="Z314" s="37"/>
      <c r="AA314" s="169">
        <f>0.95*$Y$1</f>
        <v>1080.587</v>
      </c>
      <c r="AB314" s="37"/>
      <c r="AC314" s="37">
        <v>1406</v>
      </c>
      <c r="AF314" s="140">
        <f t="shared" si="36"/>
        <v>225</v>
      </c>
      <c r="AG314" s="8">
        <f t="shared" si="37"/>
        <v>750</v>
      </c>
      <c r="AH314" s="37">
        <f t="shared" si="38"/>
        <v>758</v>
      </c>
      <c r="AI314" s="175">
        <f t="shared" si="39"/>
        <v>-8</v>
      </c>
      <c r="AJ314" s="140" t="e">
        <f t="shared" si="40"/>
        <v>#REF!</v>
      </c>
      <c r="AK314" s="24" t="e">
        <f>#REF!</f>
        <v>#REF!</v>
      </c>
      <c r="AL314" s="8" t="e">
        <f t="shared" si="41"/>
        <v>#REF!</v>
      </c>
    </row>
    <row r="315" spans="1:38" s="26" customFormat="1" ht="13.5" customHeight="1" x14ac:dyDescent="0.2">
      <c r="A315" s="26">
        <v>312</v>
      </c>
      <c r="B315" s="1" t="s">
        <v>507</v>
      </c>
      <c r="C315" s="165" t="s">
        <v>230</v>
      </c>
      <c r="D315" s="1" t="s">
        <v>171</v>
      </c>
      <c r="E315" s="1" t="s">
        <v>42</v>
      </c>
      <c r="F315" s="1" t="s">
        <v>70</v>
      </c>
      <c r="G315" s="28">
        <v>1</v>
      </c>
      <c r="H315" s="51">
        <v>950</v>
      </c>
      <c r="I315" s="37"/>
      <c r="J315" s="1" t="s">
        <v>171</v>
      </c>
      <c r="K315" s="1" t="s">
        <v>42</v>
      </c>
      <c r="L315" s="1" t="s">
        <v>70</v>
      </c>
      <c r="M315" s="28">
        <v>1</v>
      </c>
      <c r="N315" s="51">
        <v>950</v>
      </c>
      <c r="O315" s="1"/>
      <c r="P315" s="1"/>
      <c r="Q315" s="1"/>
      <c r="R315" s="28">
        <v>1</v>
      </c>
      <c r="S315" s="63">
        <v>950</v>
      </c>
      <c r="T315" s="78" t="s">
        <v>69</v>
      </c>
      <c r="U315" s="78" t="s">
        <v>44</v>
      </c>
      <c r="V315" s="78" t="s">
        <v>28</v>
      </c>
      <c r="W315" s="129">
        <v>1</v>
      </c>
      <c r="X315" s="146">
        <v>950</v>
      </c>
      <c r="Y315" s="37">
        <v>967</v>
      </c>
      <c r="Z315" s="37"/>
      <c r="AA315" s="169">
        <f>1.22*$Y$1</f>
        <v>1387.7012</v>
      </c>
      <c r="AB315" s="37"/>
      <c r="AC315" s="37">
        <v>1796</v>
      </c>
      <c r="AF315" s="140">
        <f t="shared" si="36"/>
        <v>1070</v>
      </c>
      <c r="AG315" s="8">
        <f t="shared" si="37"/>
        <v>1070</v>
      </c>
      <c r="AH315" s="37">
        <f t="shared" si="38"/>
        <v>967</v>
      </c>
      <c r="AI315" s="8">
        <f t="shared" si="39"/>
        <v>103</v>
      </c>
      <c r="AJ315" s="140" t="e">
        <f t="shared" si="40"/>
        <v>#REF!</v>
      </c>
      <c r="AK315" s="24" t="e">
        <f>#REF!</f>
        <v>#REF!</v>
      </c>
      <c r="AL315" s="8" t="e">
        <f t="shared" si="41"/>
        <v>#REF!</v>
      </c>
    </row>
    <row r="316" spans="1:38" s="26" customFormat="1" ht="13.5" customHeight="1" x14ac:dyDescent="0.2">
      <c r="A316" s="26">
        <v>313</v>
      </c>
      <c r="B316" s="1" t="s">
        <v>508</v>
      </c>
      <c r="C316" s="165" t="s">
        <v>13</v>
      </c>
      <c r="D316" s="1" t="s">
        <v>171</v>
      </c>
      <c r="E316" s="1" t="s">
        <v>42</v>
      </c>
      <c r="F316" s="1" t="s">
        <v>70</v>
      </c>
      <c r="G316" s="28">
        <v>1</v>
      </c>
      <c r="H316" s="51">
        <v>1000</v>
      </c>
      <c r="I316" s="37"/>
      <c r="J316" s="1" t="s">
        <v>171</v>
      </c>
      <c r="K316" s="1" t="s">
        <v>44</v>
      </c>
      <c r="L316" s="1" t="s">
        <v>66</v>
      </c>
      <c r="M316" s="28">
        <v>1</v>
      </c>
      <c r="N316" s="51">
        <v>1050</v>
      </c>
      <c r="O316" s="1"/>
      <c r="P316" s="1"/>
      <c r="Q316" s="1"/>
      <c r="R316" s="28">
        <v>1</v>
      </c>
      <c r="S316" s="63">
        <v>1050</v>
      </c>
      <c r="T316" s="78" t="s">
        <v>69</v>
      </c>
      <c r="U316" s="78" t="s">
        <v>22</v>
      </c>
      <c r="V316" s="78" t="s">
        <v>66</v>
      </c>
      <c r="W316" s="129">
        <v>1</v>
      </c>
      <c r="X316" s="146">
        <v>1050</v>
      </c>
      <c r="Y316" s="37">
        <v>1399</v>
      </c>
      <c r="Z316" s="37"/>
      <c r="AA316" s="169">
        <f>1.757*$Y$1</f>
        <v>1998.51722</v>
      </c>
      <c r="AB316" s="37"/>
      <c r="AC316" s="37">
        <v>2499</v>
      </c>
      <c r="AF316" s="140">
        <f t="shared" si="36"/>
        <v>1170</v>
      </c>
      <c r="AG316" s="8">
        <f t="shared" si="37"/>
        <v>1170</v>
      </c>
      <c r="AH316" s="37">
        <f t="shared" si="38"/>
        <v>1399</v>
      </c>
      <c r="AI316" s="175">
        <f t="shared" si="39"/>
        <v>-229</v>
      </c>
      <c r="AJ316" s="140" t="e">
        <f t="shared" si="40"/>
        <v>#REF!</v>
      </c>
      <c r="AK316" s="24" t="e">
        <f>#REF!</f>
        <v>#REF!</v>
      </c>
      <c r="AL316" s="8" t="e">
        <f t="shared" si="41"/>
        <v>#REF!</v>
      </c>
    </row>
    <row r="317" spans="1:38" s="26" customFormat="1" ht="13.5" customHeight="1" x14ac:dyDescent="0.2">
      <c r="A317" s="26">
        <v>314</v>
      </c>
      <c r="B317" s="1" t="s">
        <v>508</v>
      </c>
      <c r="C317" s="165" t="s">
        <v>215</v>
      </c>
      <c r="D317" s="1" t="s">
        <v>171</v>
      </c>
      <c r="E317" s="1" t="s">
        <v>364</v>
      </c>
      <c r="F317" s="1" t="s">
        <v>25</v>
      </c>
      <c r="G317" s="28">
        <v>0.5</v>
      </c>
      <c r="H317" s="52">
        <v>900</v>
      </c>
      <c r="I317" s="37"/>
      <c r="J317" s="1" t="s">
        <v>171</v>
      </c>
      <c r="K317" s="1" t="s">
        <v>364</v>
      </c>
      <c r="L317" s="1" t="s">
        <v>25</v>
      </c>
      <c r="M317" s="28">
        <v>0.5</v>
      </c>
      <c r="N317" s="51">
        <v>900</v>
      </c>
      <c r="O317" s="1"/>
      <c r="P317" s="1"/>
      <c r="Q317" s="1"/>
      <c r="R317" s="28">
        <v>0.5</v>
      </c>
      <c r="S317" s="63">
        <v>900</v>
      </c>
      <c r="T317" s="78" t="s">
        <v>69</v>
      </c>
      <c r="U317" s="78" t="s">
        <v>87</v>
      </c>
      <c r="V317" s="78" t="s">
        <v>45</v>
      </c>
      <c r="W317" s="129">
        <v>0.5</v>
      </c>
      <c r="X317" s="146">
        <v>900</v>
      </c>
      <c r="Y317" s="37">
        <v>758</v>
      </c>
      <c r="Z317" s="37"/>
      <c r="AA317" s="169">
        <f>0.95*$Y$1</f>
        <v>1080.587</v>
      </c>
      <c r="AB317" s="37"/>
      <c r="AC317" s="37">
        <v>1406</v>
      </c>
      <c r="AF317" s="140">
        <f t="shared" si="36"/>
        <v>510</v>
      </c>
      <c r="AG317" s="8">
        <f t="shared" si="37"/>
        <v>1020</v>
      </c>
      <c r="AH317" s="37">
        <f t="shared" si="38"/>
        <v>758</v>
      </c>
      <c r="AI317" s="8">
        <f t="shared" si="39"/>
        <v>262</v>
      </c>
      <c r="AJ317" s="140" t="e">
        <f t="shared" si="40"/>
        <v>#REF!</v>
      </c>
      <c r="AK317" s="24" t="e">
        <f>#REF!</f>
        <v>#REF!</v>
      </c>
      <c r="AL317" s="8" t="e">
        <f t="shared" si="41"/>
        <v>#REF!</v>
      </c>
    </row>
    <row r="318" spans="1:38" s="26" customFormat="1" ht="13.5" customHeight="1" x14ac:dyDescent="0.2">
      <c r="A318" s="26">
        <v>315</v>
      </c>
      <c r="B318" s="1" t="s">
        <v>509</v>
      </c>
      <c r="C318" s="165" t="s">
        <v>229</v>
      </c>
      <c r="D318" s="1" t="s">
        <v>171</v>
      </c>
      <c r="E318" s="1" t="s">
        <v>42</v>
      </c>
      <c r="F318" s="1" t="s">
        <v>70</v>
      </c>
      <c r="G318" s="28">
        <v>0.3</v>
      </c>
      <c r="H318" s="51">
        <v>1112</v>
      </c>
      <c r="I318" s="37"/>
      <c r="J318" s="1" t="s">
        <v>171</v>
      </c>
      <c r="K318" s="1" t="s">
        <v>42</v>
      </c>
      <c r="L318" s="1" t="s">
        <v>70</v>
      </c>
      <c r="M318" s="28">
        <v>0.3</v>
      </c>
      <c r="N318" s="51">
        <v>1112</v>
      </c>
      <c r="O318" s="1"/>
      <c r="P318" s="1"/>
      <c r="Q318" s="1"/>
      <c r="R318" s="28">
        <v>0.3</v>
      </c>
      <c r="S318" s="63">
        <v>1112</v>
      </c>
      <c r="T318" s="78" t="s">
        <v>69</v>
      </c>
      <c r="U318" s="78" t="s">
        <v>44</v>
      </c>
      <c r="V318" s="78" t="s">
        <v>28</v>
      </c>
      <c r="W318" s="129">
        <v>0.3</v>
      </c>
      <c r="X318" s="146">
        <v>1112</v>
      </c>
      <c r="Y318" s="37">
        <v>967</v>
      </c>
      <c r="Z318" s="37"/>
      <c r="AA318" s="169">
        <f t="shared" ref="AA318:AA323" si="43">1.22*$Y$1</f>
        <v>1387.7012</v>
      </c>
      <c r="AB318" s="37"/>
      <c r="AC318" s="37">
        <v>1796</v>
      </c>
      <c r="AF318" s="140">
        <f t="shared" si="36"/>
        <v>369.59999999999997</v>
      </c>
      <c r="AG318" s="8">
        <f t="shared" si="37"/>
        <v>1232</v>
      </c>
      <c r="AH318" s="37">
        <f t="shared" si="38"/>
        <v>967</v>
      </c>
      <c r="AI318" s="8">
        <f t="shared" si="39"/>
        <v>265</v>
      </c>
      <c r="AJ318" s="140" t="e">
        <f t="shared" si="40"/>
        <v>#REF!</v>
      </c>
      <c r="AK318" s="24" t="e">
        <f>#REF!</f>
        <v>#REF!</v>
      </c>
      <c r="AL318" s="8" t="e">
        <f t="shared" si="41"/>
        <v>#REF!</v>
      </c>
    </row>
    <row r="319" spans="1:38" s="26" customFormat="1" ht="13.5" customHeight="1" x14ac:dyDescent="0.2">
      <c r="A319" s="26">
        <v>316</v>
      </c>
      <c r="B319" s="1" t="s">
        <v>509</v>
      </c>
      <c r="C319" s="165" t="s">
        <v>228</v>
      </c>
      <c r="D319" s="1" t="s">
        <v>171</v>
      </c>
      <c r="E319" s="1" t="s">
        <v>42</v>
      </c>
      <c r="F319" s="1" t="s">
        <v>70</v>
      </c>
      <c r="G319" s="28">
        <v>0.3</v>
      </c>
      <c r="H319" s="183">
        <v>1025</v>
      </c>
      <c r="I319" s="37"/>
      <c r="J319" s="1" t="s">
        <v>171</v>
      </c>
      <c r="K319" s="1" t="s">
        <v>42</v>
      </c>
      <c r="L319" s="1" t="s">
        <v>70</v>
      </c>
      <c r="M319" s="28">
        <v>0.3</v>
      </c>
      <c r="N319" s="183">
        <v>1025</v>
      </c>
      <c r="O319" s="1"/>
      <c r="P319" s="1"/>
      <c r="Q319" s="1"/>
      <c r="R319" s="28">
        <v>0.3</v>
      </c>
      <c r="S319" s="189">
        <v>1025</v>
      </c>
      <c r="T319" s="78" t="s">
        <v>69</v>
      </c>
      <c r="U319" s="78" t="s">
        <v>44</v>
      </c>
      <c r="V319" s="78" t="s">
        <v>28</v>
      </c>
      <c r="W319" s="129">
        <v>0.3</v>
      </c>
      <c r="X319" s="194">
        <v>1025</v>
      </c>
      <c r="Y319" s="37">
        <v>967</v>
      </c>
      <c r="Z319" s="37"/>
      <c r="AA319" s="169">
        <f t="shared" si="43"/>
        <v>1387.7012</v>
      </c>
      <c r="AB319" s="37"/>
      <c r="AC319" s="37">
        <v>1796</v>
      </c>
      <c r="AF319" s="140">
        <f t="shared" si="36"/>
        <v>343.5</v>
      </c>
      <c r="AG319" s="8">
        <f t="shared" si="37"/>
        <v>1145</v>
      </c>
      <c r="AH319" s="37">
        <f t="shared" si="38"/>
        <v>967</v>
      </c>
      <c r="AI319" s="8">
        <f t="shared" si="39"/>
        <v>178</v>
      </c>
      <c r="AJ319" s="140" t="e">
        <f t="shared" si="40"/>
        <v>#REF!</v>
      </c>
      <c r="AK319" s="24" t="e">
        <f>#REF!</f>
        <v>#REF!</v>
      </c>
      <c r="AL319" s="8" t="e">
        <f t="shared" si="41"/>
        <v>#REF!</v>
      </c>
    </row>
    <row r="320" spans="1:38" s="26" customFormat="1" ht="13.5" customHeight="1" x14ac:dyDescent="0.2">
      <c r="A320" s="26">
        <v>317</v>
      </c>
      <c r="B320" s="1" t="s">
        <v>510</v>
      </c>
      <c r="C320" s="165" t="s">
        <v>228</v>
      </c>
      <c r="D320" s="1" t="s">
        <v>171</v>
      </c>
      <c r="E320" s="1" t="s">
        <v>42</v>
      </c>
      <c r="F320" s="1" t="s">
        <v>70</v>
      </c>
      <c r="G320" s="28">
        <v>0.3</v>
      </c>
      <c r="H320" s="183">
        <v>1025</v>
      </c>
      <c r="I320" s="37"/>
      <c r="J320" s="1" t="s">
        <v>171</v>
      </c>
      <c r="K320" s="1" t="s">
        <v>42</v>
      </c>
      <c r="L320" s="1" t="s">
        <v>70</v>
      </c>
      <c r="M320" s="28">
        <v>0.3</v>
      </c>
      <c r="N320" s="183">
        <v>1025</v>
      </c>
      <c r="O320" s="1"/>
      <c r="P320" s="1"/>
      <c r="Q320" s="1"/>
      <c r="R320" s="28">
        <v>0.3</v>
      </c>
      <c r="S320" s="189">
        <v>1025</v>
      </c>
      <c r="T320" s="78" t="s">
        <v>69</v>
      </c>
      <c r="U320" s="78" t="s">
        <v>44</v>
      </c>
      <c r="V320" s="78" t="s">
        <v>28</v>
      </c>
      <c r="W320" s="129">
        <v>0.3</v>
      </c>
      <c r="X320" s="194">
        <v>1025</v>
      </c>
      <c r="Y320" s="37">
        <v>967</v>
      </c>
      <c r="Z320" s="37"/>
      <c r="AA320" s="169">
        <f t="shared" si="43"/>
        <v>1387.7012</v>
      </c>
      <c r="AB320" s="37"/>
      <c r="AC320" s="37">
        <v>1796</v>
      </c>
      <c r="AF320" s="140">
        <f t="shared" si="36"/>
        <v>343.5</v>
      </c>
      <c r="AG320" s="8">
        <f t="shared" si="37"/>
        <v>1145</v>
      </c>
      <c r="AH320" s="37">
        <f t="shared" si="38"/>
        <v>967</v>
      </c>
      <c r="AI320" s="8">
        <f t="shared" si="39"/>
        <v>178</v>
      </c>
      <c r="AJ320" s="140" t="e">
        <f t="shared" si="40"/>
        <v>#REF!</v>
      </c>
      <c r="AK320" s="24" t="e">
        <f>#REF!</f>
        <v>#REF!</v>
      </c>
      <c r="AL320" s="8" t="e">
        <f t="shared" si="41"/>
        <v>#REF!</v>
      </c>
    </row>
    <row r="321" spans="1:38" s="26" customFormat="1" ht="13.5" customHeight="1" x14ac:dyDescent="0.2">
      <c r="A321" s="26">
        <v>318</v>
      </c>
      <c r="B321" s="1" t="s">
        <v>510</v>
      </c>
      <c r="C321" s="165" t="s">
        <v>229</v>
      </c>
      <c r="D321" s="1" t="s">
        <v>171</v>
      </c>
      <c r="E321" s="1" t="s">
        <v>42</v>
      </c>
      <c r="F321" s="1" t="s">
        <v>70</v>
      </c>
      <c r="G321" s="28">
        <v>0.3</v>
      </c>
      <c r="H321" s="51">
        <v>1112</v>
      </c>
      <c r="I321" s="37"/>
      <c r="J321" s="1" t="s">
        <v>171</v>
      </c>
      <c r="K321" s="1" t="s">
        <v>42</v>
      </c>
      <c r="L321" s="1" t="s">
        <v>70</v>
      </c>
      <c r="M321" s="28">
        <v>0.3</v>
      </c>
      <c r="N321" s="51">
        <v>1112</v>
      </c>
      <c r="O321" s="1"/>
      <c r="P321" s="1"/>
      <c r="Q321" s="1"/>
      <c r="R321" s="28">
        <v>0.3</v>
      </c>
      <c r="S321" s="63">
        <v>1112</v>
      </c>
      <c r="T321" s="78" t="s">
        <v>69</v>
      </c>
      <c r="U321" s="78" t="s">
        <v>44</v>
      </c>
      <c r="V321" s="78" t="s">
        <v>28</v>
      </c>
      <c r="W321" s="129">
        <v>0.3</v>
      </c>
      <c r="X321" s="146">
        <v>1112</v>
      </c>
      <c r="Y321" s="37">
        <v>967</v>
      </c>
      <c r="Z321" s="37"/>
      <c r="AA321" s="169">
        <f t="shared" si="43"/>
        <v>1387.7012</v>
      </c>
      <c r="AB321" s="37"/>
      <c r="AC321" s="37">
        <v>1796</v>
      </c>
      <c r="AF321" s="140">
        <f t="shared" si="36"/>
        <v>369.59999999999997</v>
      </c>
      <c r="AG321" s="8">
        <f t="shared" si="37"/>
        <v>1232</v>
      </c>
      <c r="AH321" s="37">
        <f t="shared" si="38"/>
        <v>967</v>
      </c>
      <c r="AI321" s="8">
        <f t="shared" si="39"/>
        <v>265</v>
      </c>
      <c r="AJ321" s="140" t="e">
        <f t="shared" si="40"/>
        <v>#REF!</v>
      </c>
      <c r="AK321" s="24" t="e">
        <f>#REF!</f>
        <v>#REF!</v>
      </c>
      <c r="AL321" s="8" t="e">
        <f t="shared" si="41"/>
        <v>#REF!</v>
      </c>
    </row>
    <row r="322" spans="1:38" s="26" customFormat="1" ht="13.5" customHeight="1" x14ac:dyDescent="0.2">
      <c r="A322" s="26">
        <v>319</v>
      </c>
      <c r="B322" s="1" t="s">
        <v>511</v>
      </c>
      <c r="C322" s="165" t="s">
        <v>228</v>
      </c>
      <c r="D322" s="1" t="s">
        <v>171</v>
      </c>
      <c r="E322" s="1" t="s">
        <v>42</v>
      </c>
      <c r="F322" s="1" t="s">
        <v>70</v>
      </c>
      <c r="G322" s="28">
        <v>0.3</v>
      </c>
      <c r="H322" s="51">
        <v>1025</v>
      </c>
      <c r="I322" s="37"/>
      <c r="J322" s="1" t="s">
        <v>171</v>
      </c>
      <c r="K322" s="1" t="s">
        <v>42</v>
      </c>
      <c r="L322" s="1" t="s">
        <v>70</v>
      </c>
      <c r="M322" s="28">
        <v>0.3</v>
      </c>
      <c r="N322" s="51">
        <v>1025</v>
      </c>
      <c r="O322" s="1"/>
      <c r="P322" s="1"/>
      <c r="Q322" s="1"/>
      <c r="R322" s="28">
        <v>0.3</v>
      </c>
      <c r="S322" s="63">
        <v>1025</v>
      </c>
      <c r="T322" s="78" t="s">
        <v>69</v>
      </c>
      <c r="U322" s="78" t="s">
        <v>44</v>
      </c>
      <c r="V322" s="78" t="s">
        <v>28</v>
      </c>
      <c r="W322" s="129">
        <v>0.3</v>
      </c>
      <c r="X322" s="146">
        <v>1025</v>
      </c>
      <c r="Y322" s="37">
        <v>967</v>
      </c>
      <c r="Z322" s="37"/>
      <c r="AA322" s="169">
        <f t="shared" si="43"/>
        <v>1387.7012</v>
      </c>
      <c r="AB322" s="37"/>
      <c r="AC322" s="37">
        <v>1796</v>
      </c>
      <c r="AF322" s="140">
        <f t="shared" si="36"/>
        <v>343.5</v>
      </c>
      <c r="AG322" s="8">
        <f t="shared" si="37"/>
        <v>1145</v>
      </c>
      <c r="AH322" s="37">
        <f t="shared" si="38"/>
        <v>967</v>
      </c>
      <c r="AI322" s="8">
        <f t="shared" si="39"/>
        <v>178</v>
      </c>
      <c r="AJ322" s="140" t="e">
        <f t="shared" si="40"/>
        <v>#REF!</v>
      </c>
      <c r="AK322" s="24" t="e">
        <f>#REF!</f>
        <v>#REF!</v>
      </c>
      <c r="AL322" s="8" t="e">
        <f t="shared" si="41"/>
        <v>#REF!</v>
      </c>
    </row>
    <row r="323" spans="1:38" s="26" customFormat="1" ht="13.5" customHeight="1" x14ac:dyDescent="0.2">
      <c r="A323" s="26">
        <v>320</v>
      </c>
      <c r="B323" s="1" t="s">
        <v>511</v>
      </c>
      <c r="C323" s="165" t="s">
        <v>229</v>
      </c>
      <c r="D323" s="1" t="s">
        <v>171</v>
      </c>
      <c r="E323" s="1" t="s">
        <v>42</v>
      </c>
      <c r="F323" s="1" t="s">
        <v>70</v>
      </c>
      <c r="G323" s="28">
        <v>0.3</v>
      </c>
      <c r="H323" s="51">
        <v>1112</v>
      </c>
      <c r="I323" s="37"/>
      <c r="J323" s="1" t="s">
        <v>171</v>
      </c>
      <c r="K323" s="1" t="s">
        <v>42</v>
      </c>
      <c r="L323" s="1" t="s">
        <v>70</v>
      </c>
      <c r="M323" s="28">
        <v>0.3</v>
      </c>
      <c r="N323" s="51">
        <v>1112</v>
      </c>
      <c r="O323" s="1"/>
      <c r="P323" s="1"/>
      <c r="Q323" s="1"/>
      <c r="R323" s="28">
        <v>0.3</v>
      </c>
      <c r="S323" s="63">
        <v>1112</v>
      </c>
      <c r="T323" s="78" t="s">
        <v>69</v>
      </c>
      <c r="U323" s="78" t="s">
        <v>44</v>
      </c>
      <c r="V323" s="78" t="s">
        <v>28</v>
      </c>
      <c r="W323" s="129">
        <v>0.3</v>
      </c>
      <c r="X323" s="146">
        <v>1112</v>
      </c>
      <c r="Y323" s="37">
        <v>967</v>
      </c>
      <c r="Z323" s="37"/>
      <c r="AA323" s="169">
        <f t="shared" si="43"/>
        <v>1387.7012</v>
      </c>
      <c r="AB323" s="37"/>
      <c r="AC323" s="37">
        <v>1796</v>
      </c>
      <c r="AF323" s="140">
        <f t="shared" si="36"/>
        <v>369.59999999999997</v>
      </c>
      <c r="AG323" s="8">
        <f t="shared" si="37"/>
        <v>1232</v>
      </c>
      <c r="AH323" s="37">
        <f t="shared" si="38"/>
        <v>967</v>
      </c>
      <c r="AI323" s="8">
        <f t="shared" si="39"/>
        <v>265</v>
      </c>
      <c r="AJ323" s="140" t="e">
        <f t="shared" si="40"/>
        <v>#REF!</v>
      </c>
      <c r="AK323" s="24" t="e">
        <f>#REF!</f>
        <v>#REF!</v>
      </c>
      <c r="AL323" s="8" t="e">
        <f t="shared" si="41"/>
        <v>#REF!</v>
      </c>
    </row>
    <row r="324" spans="1:38" s="26" customFormat="1" ht="13.5" customHeight="1" x14ac:dyDescent="0.2">
      <c r="A324" s="26">
        <v>321</v>
      </c>
      <c r="B324" s="1" t="s">
        <v>511</v>
      </c>
      <c r="C324" s="165" t="s">
        <v>235</v>
      </c>
      <c r="D324" s="1" t="s">
        <v>171</v>
      </c>
      <c r="E324" s="1" t="s">
        <v>217</v>
      </c>
      <c r="F324" s="1" t="s">
        <v>25</v>
      </c>
      <c r="G324" s="28">
        <v>0.3</v>
      </c>
      <c r="H324" s="51">
        <v>665</v>
      </c>
      <c r="I324" s="37"/>
      <c r="J324" s="1" t="s">
        <v>171</v>
      </c>
      <c r="K324" s="1" t="s">
        <v>217</v>
      </c>
      <c r="L324" s="1" t="s">
        <v>25</v>
      </c>
      <c r="M324" s="28">
        <v>0.3</v>
      </c>
      <c r="N324" s="51">
        <v>665</v>
      </c>
      <c r="O324" s="1"/>
      <c r="P324" s="1"/>
      <c r="Q324" s="1"/>
      <c r="R324" s="28">
        <v>0.3</v>
      </c>
      <c r="S324" s="63">
        <v>665</v>
      </c>
      <c r="T324" s="78" t="s">
        <v>69</v>
      </c>
      <c r="U324" s="78" t="s">
        <v>315</v>
      </c>
      <c r="V324" s="78" t="s">
        <v>45</v>
      </c>
      <c r="W324" s="129">
        <v>0.3</v>
      </c>
      <c r="X324" s="146">
        <v>665</v>
      </c>
      <c r="Y324" s="37">
        <v>758</v>
      </c>
      <c r="Z324" s="37"/>
      <c r="AA324" s="169">
        <f>0.95*$Y$1</f>
        <v>1080.587</v>
      </c>
      <c r="AB324" s="37"/>
      <c r="AC324" s="37">
        <v>1406</v>
      </c>
      <c r="AF324" s="140">
        <f t="shared" si="36"/>
        <v>235.5</v>
      </c>
      <c r="AG324" s="8">
        <f t="shared" si="37"/>
        <v>785</v>
      </c>
      <c r="AH324" s="37">
        <f t="shared" si="38"/>
        <v>758</v>
      </c>
      <c r="AI324" s="8">
        <f t="shared" si="39"/>
        <v>27</v>
      </c>
      <c r="AJ324" s="140" t="e">
        <f t="shared" si="40"/>
        <v>#REF!</v>
      </c>
      <c r="AK324" s="24" t="e">
        <f>#REF!</f>
        <v>#REF!</v>
      </c>
      <c r="AL324" s="8" t="e">
        <f t="shared" si="41"/>
        <v>#REF!</v>
      </c>
    </row>
    <row r="325" spans="1:38" s="26" customFormat="1" ht="13.5" customHeight="1" x14ac:dyDescent="0.2">
      <c r="A325" s="26">
        <v>322</v>
      </c>
      <c r="B325" s="1" t="s">
        <v>512</v>
      </c>
      <c r="C325" s="165" t="s">
        <v>233</v>
      </c>
      <c r="D325" s="1" t="s">
        <v>171</v>
      </c>
      <c r="E325" s="1" t="s">
        <v>42</v>
      </c>
      <c r="F325" s="1" t="s">
        <v>70</v>
      </c>
      <c r="G325" s="28">
        <v>0.3</v>
      </c>
      <c r="H325" s="51">
        <v>950</v>
      </c>
      <c r="I325" s="37"/>
      <c r="J325" s="1" t="s">
        <v>171</v>
      </c>
      <c r="K325" s="1" t="s">
        <v>42</v>
      </c>
      <c r="L325" s="1" t="s">
        <v>70</v>
      </c>
      <c r="M325" s="28">
        <v>0.3</v>
      </c>
      <c r="N325" s="51">
        <v>950</v>
      </c>
      <c r="O325" s="1"/>
      <c r="P325" s="1"/>
      <c r="Q325" s="1"/>
      <c r="R325" s="28">
        <v>0.3</v>
      </c>
      <c r="S325" s="63">
        <v>950</v>
      </c>
      <c r="T325" s="78" t="s">
        <v>69</v>
      </c>
      <c r="U325" s="78" t="s">
        <v>44</v>
      </c>
      <c r="V325" s="78" t="s">
        <v>28</v>
      </c>
      <c r="W325" s="129">
        <v>0.3</v>
      </c>
      <c r="X325" s="146">
        <v>950</v>
      </c>
      <c r="Y325" s="37">
        <v>967</v>
      </c>
      <c r="Z325" s="37"/>
      <c r="AA325" s="169">
        <f t="shared" ref="AA325:AA331" si="44">1.22*$Y$1</f>
        <v>1387.7012</v>
      </c>
      <c r="AB325" s="37"/>
      <c r="AC325" s="37">
        <v>1796</v>
      </c>
      <c r="AF325" s="140">
        <f t="shared" si="36"/>
        <v>321</v>
      </c>
      <c r="AG325" s="8">
        <f t="shared" si="37"/>
        <v>1070</v>
      </c>
      <c r="AH325" s="37">
        <f t="shared" si="38"/>
        <v>967</v>
      </c>
      <c r="AI325" s="8">
        <f t="shared" si="39"/>
        <v>103</v>
      </c>
      <c r="AJ325" s="140" t="e">
        <f t="shared" si="40"/>
        <v>#REF!</v>
      </c>
      <c r="AK325" s="24" t="e">
        <f>#REF!</f>
        <v>#REF!</v>
      </c>
      <c r="AL325" s="8" t="e">
        <f t="shared" si="41"/>
        <v>#REF!</v>
      </c>
    </row>
    <row r="326" spans="1:38" s="26" customFormat="1" ht="13.5" customHeight="1" x14ac:dyDescent="0.2">
      <c r="A326" s="26">
        <v>323</v>
      </c>
      <c r="B326" s="1" t="s">
        <v>513</v>
      </c>
      <c r="C326" s="165" t="s">
        <v>233</v>
      </c>
      <c r="D326" s="1" t="s">
        <v>171</v>
      </c>
      <c r="E326" s="1" t="s">
        <v>42</v>
      </c>
      <c r="F326" s="1" t="s">
        <v>70</v>
      </c>
      <c r="G326" s="28">
        <v>0.3</v>
      </c>
      <c r="H326" s="51">
        <v>950</v>
      </c>
      <c r="I326" s="37"/>
      <c r="J326" s="1" t="s">
        <v>171</v>
      </c>
      <c r="K326" s="1" t="s">
        <v>42</v>
      </c>
      <c r="L326" s="1" t="s">
        <v>70</v>
      </c>
      <c r="M326" s="28">
        <v>0.3</v>
      </c>
      <c r="N326" s="51">
        <v>950</v>
      </c>
      <c r="O326" s="1"/>
      <c r="P326" s="1"/>
      <c r="Q326" s="1"/>
      <c r="R326" s="28">
        <v>0.3</v>
      </c>
      <c r="S326" s="63">
        <v>950</v>
      </c>
      <c r="T326" s="78" t="s">
        <v>69</v>
      </c>
      <c r="U326" s="78" t="s">
        <v>44</v>
      </c>
      <c r="V326" s="78" t="s">
        <v>28</v>
      </c>
      <c r="W326" s="129">
        <v>0.3</v>
      </c>
      <c r="X326" s="146">
        <v>950</v>
      </c>
      <c r="Y326" s="37">
        <v>967</v>
      </c>
      <c r="Z326" s="37"/>
      <c r="AA326" s="169">
        <f t="shared" si="44"/>
        <v>1387.7012</v>
      </c>
      <c r="AB326" s="37"/>
      <c r="AC326" s="37">
        <v>1796</v>
      </c>
      <c r="AF326" s="140">
        <f t="shared" si="36"/>
        <v>321</v>
      </c>
      <c r="AG326" s="8">
        <f t="shared" si="37"/>
        <v>1070</v>
      </c>
      <c r="AH326" s="37">
        <f t="shared" si="38"/>
        <v>967</v>
      </c>
      <c r="AI326" s="8">
        <f t="shared" si="39"/>
        <v>103</v>
      </c>
      <c r="AJ326" s="140" t="e">
        <f t="shared" si="40"/>
        <v>#REF!</v>
      </c>
      <c r="AK326" s="24" t="e">
        <f>#REF!</f>
        <v>#REF!</v>
      </c>
      <c r="AL326" s="8" t="e">
        <f t="shared" si="41"/>
        <v>#REF!</v>
      </c>
    </row>
    <row r="327" spans="1:38" s="26" customFormat="1" ht="13.5" customHeight="1" x14ac:dyDescent="0.2">
      <c r="A327" s="26">
        <v>324</v>
      </c>
      <c r="B327" s="1" t="s">
        <v>514</v>
      </c>
      <c r="C327" s="165" t="s">
        <v>233</v>
      </c>
      <c r="D327" s="1" t="s">
        <v>171</v>
      </c>
      <c r="E327" s="1" t="s">
        <v>42</v>
      </c>
      <c r="F327" s="1" t="s">
        <v>70</v>
      </c>
      <c r="G327" s="28">
        <v>0.3</v>
      </c>
      <c r="H327" s="51">
        <v>950</v>
      </c>
      <c r="I327" s="37"/>
      <c r="J327" s="1" t="s">
        <v>171</v>
      </c>
      <c r="K327" s="1" t="s">
        <v>42</v>
      </c>
      <c r="L327" s="1" t="s">
        <v>70</v>
      </c>
      <c r="M327" s="28">
        <v>0.3</v>
      </c>
      <c r="N327" s="51">
        <v>950</v>
      </c>
      <c r="O327" s="1"/>
      <c r="P327" s="1"/>
      <c r="Q327" s="1"/>
      <c r="R327" s="28">
        <v>0.3</v>
      </c>
      <c r="S327" s="63">
        <v>950</v>
      </c>
      <c r="T327" s="78" t="s">
        <v>69</v>
      </c>
      <c r="U327" s="78" t="s">
        <v>44</v>
      </c>
      <c r="V327" s="78" t="s">
        <v>28</v>
      </c>
      <c r="W327" s="129">
        <v>0.3</v>
      </c>
      <c r="X327" s="146">
        <v>950</v>
      </c>
      <c r="Y327" s="37">
        <v>967</v>
      </c>
      <c r="Z327" s="37"/>
      <c r="AA327" s="169">
        <f t="shared" si="44"/>
        <v>1387.7012</v>
      </c>
      <c r="AB327" s="37"/>
      <c r="AC327" s="37">
        <v>1796</v>
      </c>
      <c r="AF327" s="140">
        <f t="shared" si="36"/>
        <v>321</v>
      </c>
      <c r="AG327" s="8">
        <f t="shared" si="37"/>
        <v>1070</v>
      </c>
      <c r="AH327" s="37">
        <f t="shared" si="38"/>
        <v>967</v>
      </c>
      <c r="AI327" s="8">
        <f t="shared" si="39"/>
        <v>103</v>
      </c>
      <c r="AJ327" s="140" t="e">
        <f t="shared" si="40"/>
        <v>#REF!</v>
      </c>
      <c r="AK327" s="24" t="e">
        <f>#REF!</f>
        <v>#REF!</v>
      </c>
      <c r="AL327" s="8" t="e">
        <f t="shared" si="41"/>
        <v>#REF!</v>
      </c>
    </row>
    <row r="328" spans="1:38" s="26" customFormat="1" ht="13.5" customHeight="1" x14ac:dyDescent="0.2">
      <c r="A328" s="26">
        <v>325</v>
      </c>
      <c r="B328" s="1" t="s">
        <v>515</v>
      </c>
      <c r="C328" s="165" t="s">
        <v>231</v>
      </c>
      <c r="D328" s="1"/>
      <c r="E328" s="1"/>
      <c r="F328" s="1"/>
      <c r="G328" s="28"/>
      <c r="H328" s="51"/>
      <c r="I328" s="37"/>
      <c r="J328" s="1" t="s">
        <v>171</v>
      </c>
      <c r="K328" s="1" t="s">
        <v>42</v>
      </c>
      <c r="L328" s="1" t="s">
        <v>70</v>
      </c>
      <c r="M328" s="28">
        <v>0.3</v>
      </c>
      <c r="N328" s="51">
        <v>950</v>
      </c>
      <c r="O328" s="1"/>
      <c r="P328" s="1"/>
      <c r="Q328" s="1"/>
      <c r="R328" s="28">
        <v>0.3</v>
      </c>
      <c r="S328" s="63">
        <v>950</v>
      </c>
      <c r="T328" s="78" t="s">
        <v>69</v>
      </c>
      <c r="U328" s="78" t="s">
        <v>44</v>
      </c>
      <c r="V328" s="78" t="s">
        <v>28</v>
      </c>
      <c r="W328" s="129">
        <v>0.3</v>
      </c>
      <c r="X328" s="146">
        <v>950</v>
      </c>
      <c r="Y328" s="37">
        <v>967</v>
      </c>
      <c r="Z328" s="37"/>
      <c r="AA328" s="169">
        <f t="shared" si="44"/>
        <v>1387.7012</v>
      </c>
      <c r="AB328" s="37"/>
      <c r="AC328" s="37">
        <v>1796</v>
      </c>
      <c r="AF328" s="140">
        <f t="shared" si="36"/>
        <v>321</v>
      </c>
      <c r="AG328" s="8">
        <f t="shared" si="37"/>
        <v>1070</v>
      </c>
      <c r="AH328" s="37">
        <f t="shared" si="38"/>
        <v>967</v>
      </c>
      <c r="AI328" s="8">
        <f t="shared" si="39"/>
        <v>103</v>
      </c>
      <c r="AJ328" s="140" t="e">
        <f t="shared" si="40"/>
        <v>#REF!</v>
      </c>
      <c r="AK328" s="24" t="e">
        <f>#REF!</f>
        <v>#REF!</v>
      </c>
      <c r="AL328" s="8" t="e">
        <f t="shared" si="41"/>
        <v>#REF!</v>
      </c>
    </row>
    <row r="329" spans="1:38" s="26" customFormat="1" ht="13.5" customHeight="1" x14ac:dyDescent="0.2">
      <c r="A329" s="26">
        <v>326</v>
      </c>
      <c r="B329" s="1" t="s">
        <v>516</v>
      </c>
      <c r="C329" s="165" t="s">
        <v>229</v>
      </c>
      <c r="D329" s="1" t="s">
        <v>171</v>
      </c>
      <c r="E329" s="1" t="s">
        <v>42</v>
      </c>
      <c r="F329" s="1" t="s">
        <v>70</v>
      </c>
      <c r="G329" s="28">
        <v>0.3</v>
      </c>
      <c r="H329" s="51">
        <v>1112</v>
      </c>
      <c r="I329" s="37"/>
      <c r="J329" s="1" t="s">
        <v>171</v>
      </c>
      <c r="K329" s="1" t="s">
        <v>42</v>
      </c>
      <c r="L329" s="1" t="s">
        <v>70</v>
      </c>
      <c r="M329" s="28">
        <v>0.3</v>
      </c>
      <c r="N329" s="51">
        <v>1112</v>
      </c>
      <c r="O329" s="1"/>
      <c r="P329" s="1"/>
      <c r="Q329" s="1"/>
      <c r="R329" s="28">
        <v>0.3</v>
      </c>
      <c r="S329" s="63">
        <v>1112</v>
      </c>
      <c r="T329" s="78" t="s">
        <v>69</v>
      </c>
      <c r="U329" s="78" t="s">
        <v>44</v>
      </c>
      <c r="V329" s="78" t="s">
        <v>28</v>
      </c>
      <c r="W329" s="129">
        <v>0.3</v>
      </c>
      <c r="X329" s="146">
        <v>1112</v>
      </c>
      <c r="Y329" s="37">
        <v>967</v>
      </c>
      <c r="Z329" s="37"/>
      <c r="AA329" s="169">
        <f t="shared" si="44"/>
        <v>1387.7012</v>
      </c>
      <c r="AB329" s="37"/>
      <c r="AC329" s="37">
        <v>1796</v>
      </c>
      <c r="AF329" s="140">
        <f t="shared" si="36"/>
        <v>369.59999999999997</v>
      </c>
      <c r="AG329" s="8">
        <f t="shared" si="37"/>
        <v>1232</v>
      </c>
      <c r="AH329" s="37">
        <f t="shared" si="38"/>
        <v>967</v>
      </c>
      <c r="AI329" s="8">
        <f t="shared" si="39"/>
        <v>265</v>
      </c>
      <c r="AJ329" s="140" t="e">
        <f t="shared" si="40"/>
        <v>#REF!</v>
      </c>
      <c r="AK329" s="24" t="e">
        <f>#REF!</f>
        <v>#REF!</v>
      </c>
      <c r="AL329" s="8" t="e">
        <f t="shared" si="41"/>
        <v>#REF!</v>
      </c>
    </row>
    <row r="330" spans="1:38" s="26" customFormat="1" ht="13.5" customHeight="1" x14ac:dyDescent="0.2">
      <c r="A330" s="26">
        <v>327</v>
      </c>
      <c r="B330" s="1" t="s">
        <v>516</v>
      </c>
      <c r="C330" s="165" t="s">
        <v>228</v>
      </c>
      <c r="D330" s="1" t="s">
        <v>171</v>
      </c>
      <c r="E330" s="1" t="s">
        <v>42</v>
      </c>
      <c r="F330" s="1" t="s">
        <v>70</v>
      </c>
      <c r="G330" s="28">
        <v>0.25</v>
      </c>
      <c r="H330" s="51">
        <v>1025</v>
      </c>
      <c r="I330" s="37"/>
      <c r="J330" s="1" t="s">
        <v>171</v>
      </c>
      <c r="K330" s="1" t="s">
        <v>42</v>
      </c>
      <c r="L330" s="1" t="s">
        <v>70</v>
      </c>
      <c r="M330" s="28">
        <v>0.25</v>
      </c>
      <c r="N330" s="51">
        <v>1025</v>
      </c>
      <c r="O330" s="1"/>
      <c r="P330" s="1"/>
      <c r="Q330" s="1"/>
      <c r="R330" s="28">
        <v>0.25</v>
      </c>
      <c r="S330" s="63">
        <v>1025</v>
      </c>
      <c r="T330" s="78" t="s">
        <v>69</v>
      </c>
      <c r="U330" s="78" t="s">
        <v>44</v>
      </c>
      <c r="V330" s="78" t="s">
        <v>28</v>
      </c>
      <c r="W330" s="129">
        <v>0.25</v>
      </c>
      <c r="X330" s="146">
        <v>1025</v>
      </c>
      <c r="Y330" s="37">
        <v>967</v>
      </c>
      <c r="Z330" s="37"/>
      <c r="AA330" s="169">
        <f t="shared" si="44"/>
        <v>1387.7012</v>
      </c>
      <c r="AB330" s="37"/>
      <c r="AC330" s="37">
        <v>1796</v>
      </c>
      <c r="AF330" s="140">
        <f t="shared" si="36"/>
        <v>286.25</v>
      </c>
      <c r="AG330" s="8">
        <f t="shared" si="37"/>
        <v>1145</v>
      </c>
      <c r="AH330" s="37">
        <f t="shared" si="38"/>
        <v>967</v>
      </c>
      <c r="AI330" s="8">
        <f t="shared" si="39"/>
        <v>178</v>
      </c>
      <c r="AJ330" s="140" t="e">
        <f t="shared" si="40"/>
        <v>#REF!</v>
      </c>
      <c r="AK330" s="24" t="e">
        <f>#REF!</f>
        <v>#REF!</v>
      </c>
      <c r="AL330" s="8" t="e">
        <f t="shared" si="41"/>
        <v>#REF!</v>
      </c>
    </row>
    <row r="331" spans="1:38" s="26" customFormat="1" ht="13.5" customHeight="1" x14ac:dyDescent="0.2">
      <c r="A331" s="26">
        <v>328</v>
      </c>
      <c r="B331" s="1" t="s">
        <v>517</v>
      </c>
      <c r="C331" s="165" t="s">
        <v>226</v>
      </c>
      <c r="D331" s="1" t="s">
        <v>171</v>
      </c>
      <c r="E331" s="1" t="s">
        <v>42</v>
      </c>
      <c r="F331" s="1" t="s">
        <v>70</v>
      </c>
      <c r="G331" s="28">
        <v>0.3</v>
      </c>
      <c r="H331" s="51">
        <v>1112</v>
      </c>
      <c r="I331" s="37"/>
      <c r="J331" s="1" t="s">
        <v>171</v>
      </c>
      <c r="K331" s="1" t="s">
        <v>42</v>
      </c>
      <c r="L331" s="1" t="s">
        <v>70</v>
      </c>
      <c r="M331" s="28">
        <v>0.3</v>
      </c>
      <c r="N331" s="51">
        <v>1112</v>
      </c>
      <c r="O331" s="1"/>
      <c r="P331" s="1"/>
      <c r="Q331" s="1"/>
      <c r="R331" s="28">
        <v>0.3</v>
      </c>
      <c r="S331" s="63">
        <v>1112</v>
      </c>
      <c r="T331" s="78" t="s">
        <v>69</v>
      </c>
      <c r="U331" s="78" t="s">
        <v>44</v>
      </c>
      <c r="V331" s="78" t="s">
        <v>28</v>
      </c>
      <c r="W331" s="129">
        <v>0.3</v>
      </c>
      <c r="X331" s="146">
        <v>1112</v>
      </c>
      <c r="Y331" s="37">
        <v>967</v>
      </c>
      <c r="Z331" s="37"/>
      <c r="AA331" s="169">
        <f t="shared" si="44"/>
        <v>1387.7012</v>
      </c>
      <c r="AB331" s="37"/>
      <c r="AC331" s="37">
        <v>1796</v>
      </c>
      <c r="AF331" s="140">
        <f t="shared" si="36"/>
        <v>369.59999999999997</v>
      </c>
      <c r="AG331" s="8">
        <f t="shared" si="37"/>
        <v>1232</v>
      </c>
      <c r="AH331" s="37">
        <f t="shared" si="38"/>
        <v>967</v>
      </c>
      <c r="AI331" s="8">
        <f t="shared" si="39"/>
        <v>265</v>
      </c>
      <c r="AJ331" s="140" t="e">
        <f t="shared" si="40"/>
        <v>#REF!</v>
      </c>
      <c r="AK331" s="24" t="e">
        <f>#REF!</f>
        <v>#REF!</v>
      </c>
      <c r="AL331" s="8" t="e">
        <f t="shared" si="41"/>
        <v>#REF!</v>
      </c>
    </row>
    <row r="332" spans="1:38" s="26" customFormat="1" ht="13.5" customHeight="1" x14ac:dyDescent="0.2">
      <c r="A332" s="26">
        <v>329</v>
      </c>
      <c r="B332" s="1" t="s">
        <v>517</v>
      </c>
      <c r="C332" s="165" t="s">
        <v>227</v>
      </c>
      <c r="D332" s="1" t="s">
        <v>171</v>
      </c>
      <c r="E332" s="1" t="s">
        <v>217</v>
      </c>
      <c r="F332" s="1" t="s">
        <v>25</v>
      </c>
      <c r="G332" s="28">
        <v>0.3</v>
      </c>
      <c r="H332" s="51">
        <v>630</v>
      </c>
      <c r="I332" s="37"/>
      <c r="J332" s="1" t="s">
        <v>171</v>
      </c>
      <c r="K332" s="1" t="s">
        <v>217</v>
      </c>
      <c r="L332" s="1" t="s">
        <v>25</v>
      </c>
      <c r="M332" s="28">
        <v>0.3</v>
      </c>
      <c r="N332" s="51">
        <v>630</v>
      </c>
      <c r="O332" s="1"/>
      <c r="P332" s="1"/>
      <c r="Q332" s="1"/>
      <c r="R332" s="28">
        <v>0.3</v>
      </c>
      <c r="S332" s="63">
        <v>630</v>
      </c>
      <c r="T332" s="78" t="s">
        <v>69</v>
      </c>
      <c r="U332" s="78" t="s">
        <v>315</v>
      </c>
      <c r="V332" s="78" t="s">
        <v>45</v>
      </c>
      <c r="W332" s="129">
        <v>0.3</v>
      </c>
      <c r="X332" s="146">
        <v>630</v>
      </c>
      <c r="Y332" s="37">
        <v>758</v>
      </c>
      <c r="Z332" s="37"/>
      <c r="AA332" s="169">
        <f>0.95*$Y$1</f>
        <v>1080.587</v>
      </c>
      <c r="AB332" s="37"/>
      <c r="AC332" s="37">
        <v>1406</v>
      </c>
      <c r="AF332" s="140">
        <f t="shared" si="36"/>
        <v>225</v>
      </c>
      <c r="AG332" s="8">
        <f t="shared" si="37"/>
        <v>750</v>
      </c>
      <c r="AH332" s="37">
        <f t="shared" si="38"/>
        <v>758</v>
      </c>
      <c r="AI332" s="8">
        <f t="shared" si="39"/>
        <v>-8</v>
      </c>
      <c r="AJ332" s="140" t="e">
        <f t="shared" si="40"/>
        <v>#REF!</v>
      </c>
      <c r="AK332" s="24" t="e">
        <f>#REF!</f>
        <v>#REF!</v>
      </c>
      <c r="AL332" s="8" t="e">
        <f t="shared" si="41"/>
        <v>#REF!</v>
      </c>
    </row>
    <row r="333" spans="1:38" s="26" customFormat="1" ht="13.5" customHeight="1" x14ac:dyDescent="0.2">
      <c r="A333" s="26">
        <v>330</v>
      </c>
      <c r="B333" s="1" t="s">
        <v>518</v>
      </c>
      <c r="C333" s="165" t="s">
        <v>221</v>
      </c>
      <c r="D333" s="1" t="s">
        <v>171</v>
      </c>
      <c r="E333" s="1" t="s">
        <v>42</v>
      </c>
      <c r="F333" s="1" t="s">
        <v>70</v>
      </c>
      <c r="G333" s="28">
        <v>0.3</v>
      </c>
      <c r="H333" s="51">
        <v>1037</v>
      </c>
      <c r="I333" s="37"/>
      <c r="J333" s="1" t="s">
        <v>171</v>
      </c>
      <c r="K333" s="1" t="s">
        <v>42</v>
      </c>
      <c r="L333" s="1" t="s">
        <v>70</v>
      </c>
      <c r="M333" s="28">
        <v>0.3</v>
      </c>
      <c r="N333" s="51">
        <v>1037</v>
      </c>
      <c r="O333" s="1"/>
      <c r="P333" s="1"/>
      <c r="Q333" s="1"/>
      <c r="R333" s="28">
        <v>0.3</v>
      </c>
      <c r="S333" s="63">
        <v>1037</v>
      </c>
      <c r="T333" s="78" t="s">
        <v>69</v>
      </c>
      <c r="U333" s="78" t="s">
        <v>44</v>
      </c>
      <c r="V333" s="78" t="s">
        <v>28</v>
      </c>
      <c r="W333" s="129">
        <v>0.3</v>
      </c>
      <c r="X333" s="146">
        <v>1037</v>
      </c>
      <c r="Y333" s="37">
        <v>967</v>
      </c>
      <c r="Z333" s="37"/>
      <c r="AA333" s="169">
        <f>1.22*$Y$1</f>
        <v>1387.7012</v>
      </c>
      <c r="AB333" s="37"/>
      <c r="AC333" s="37">
        <v>1796</v>
      </c>
      <c r="AF333" s="140">
        <f t="shared" si="36"/>
        <v>347.09999999999997</v>
      </c>
      <c r="AG333" s="8">
        <f t="shared" si="37"/>
        <v>1157</v>
      </c>
      <c r="AH333" s="37">
        <f t="shared" si="38"/>
        <v>967</v>
      </c>
      <c r="AI333" s="8">
        <f t="shared" si="39"/>
        <v>190</v>
      </c>
      <c r="AJ333" s="140" t="e">
        <f t="shared" si="40"/>
        <v>#REF!</v>
      </c>
      <c r="AK333" s="24" t="e">
        <f>#REF!</f>
        <v>#REF!</v>
      </c>
      <c r="AL333" s="8" t="e">
        <f t="shared" si="41"/>
        <v>#REF!</v>
      </c>
    </row>
    <row r="334" spans="1:38" s="26" customFormat="1" ht="13.5" customHeight="1" x14ac:dyDescent="0.2">
      <c r="A334" s="26">
        <v>331</v>
      </c>
      <c r="B334" s="1" t="s">
        <v>519</v>
      </c>
      <c r="C334" s="165" t="s">
        <v>227</v>
      </c>
      <c r="D334" s="1" t="s">
        <v>171</v>
      </c>
      <c r="E334" s="1" t="s">
        <v>217</v>
      </c>
      <c r="F334" s="1" t="s">
        <v>25</v>
      </c>
      <c r="G334" s="28">
        <v>0.3</v>
      </c>
      <c r="H334" s="51">
        <v>630</v>
      </c>
      <c r="I334" s="37"/>
      <c r="J334" s="1" t="s">
        <v>171</v>
      </c>
      <c r="K334" s="1" t="s">
        <v>217</v>
      </c>
      <c r="L334" s="1" t="s">
        <v>25</v>
      </c>
      <c r="M334" s="28">
        <v>0.3</v>
      </c>
      <c r="N334" s="51">
        <v>630</v>
      </c>
      <c r="O334" s="1"/>
      <c r="P334" s="1"/>
      <c r="Q334" s="1"/>
      <c r="R334" s="28">
        <v>0.3</v>
      </c>
      <c r="S334" s="63">
        <v>630</v>
      </c>
      <c r="T334" s="78" t="s">
        <v>69</v>
      </c>
      <c r="U334" s="78" t="s">
        <v>315</v>
      </c>
      <c r="V334" s="78" t="s">
        <v>45</v>
      </c>
      <c r="W334" s="129">
        <v>0.3</v>
      </c>
      <c r="X334" s="146">
        <v>630</v>
      </c>
      <c r="Y334" s="37">
        <v>758</v>
      </c>
      <c r="Z334" s="37"/>
      <c r="AA334" s="169">
        <f>0.95*$Y$1</f>
        <v>1080.587</v>
      </c>
      <c r="AB334" s="37"/>
      <c r="AC334" s="37">
        <v>1406</v>
      </c>
      <c r="AF334" s="140">
        <f t="shared" si="36"/>
        <v>225</v>
      </c>
      <c r="AG334" s="8">
        <f t="shared" si="37"/>
        <v>750</v>
      </c>
      <c r="AH334" s="37">
        <f t="shared" si="38"/>
        <v>758</v>
      </c>
      <c r="AI334" s="175">
        <f t="shared" si="39"/>
        <v>-8</v>
      </c>
      <c r="AJ334" s="140" t="e">
        <f t="shared" si="40"/>
        <v>#REF!</v>
      </c>
      <c r="AK334" s="24" t="e">
        <f>#REF!</f>
        <v>#REF!</v>
      </c>
      <c r="AL334" s="8" t="e">
        <f t="shared" si="41"/>
        <v>#REF!</v>
      </c>
    </row>
    <row r="335" spans="1:38" s="26" customFormat="1" ht="13.5" customHeight="1" x14ac:dyDescent="0.2">
      <c r="A335" s="26">
        <v>332</v>
      </c>
      <c r="B335" s="1" t="s">
        <v>519</v>
      </c>
      <c r="C335" s="165" t="s">
        <v>221</v>
      </c>
      <c r="D335" s="1" t="s">
        <v>171</v>
      </c>
      <c r="E335" s="1" t="s">
        <v>42</v>
      </c>
      <c r="F335" s="1" t="s">
        <v>70</v>
      </c>
      <c r="G335" s="28">
        <v>0.3</v>
      </c>
      <c r="H335" s="51">
        <v>1190</v>
      </c>
      <c r="I335" s="37"/>
      <c r="J335" s="1" t="s">
        <v>171</v>
      </c>
      <c r="K335" s="1" t="s">
        <v>42</v>
      </c>
      <c r="L335" s="1" t="s">
        <v>70</v>
      </c>
      <c r="M335" s="28">
        <v>0.3</v>
      </c>
      <c r="N335" s="51">
        <v>1190</v>
      </c>
      <c r="O335" s="1"/>
      <c r="P335" s="1"/>
      <c r="Q335" s="1"/>
      <c r="R335" s="28">
        <v>0.3</v>
      </c>
      <c r="S335" s="63">
        <v>1190</v>
      </c>
      <c r="T335" s="78" t="s">
        <v>69</v>
      </c>
      <c r="U335" s="78" t="s">
        <v>44</v>
      </c>
      <c r="V335" s="78" t="s">
        <v>28</v>
      </c>
      <c r="W335" s="129">
        <v>0.3</v>
      </c>
      <c r="X335" s="146">
        <v>1190</v>
      </c>
      <c r="Y335" s="37">
        <v>967</v>
      </c>
      <c r="Z335" s="37"/>
      <c r="AA335" s="169">
        <f>1.22*$Y$1</f>
        <v>1387.7012</v>
      </c>
      <c r="AB335" s="37"/>
      <c r="AC335" s="37">
        <v>1796</v>
      </c>
      <c r="AF335" s="140">
        <f t="shared" si="36"/>
        <v>393</v>
      </c>
      <c r="AG335" s="8">
        <f t="shared" si="37"/>
        <v>1310</v>
      </c>
      <c r="AH335" s="37">
        <f t="shared" si="38"/>
        <v>967</v>
      </c>
      <c r="AI335" s="8">
        <f t="shared" si="39"/>
        <v>343</v>
      </c>
      <c r="AJ335" s="140" t="e">
        <f t="shared" si="40"/>
        <v>#REF!</v>
      </c>
      <c r="AK335" s="24" t="e">
        <f>#REF!</f>
        <v>#REF!</v>
      </c>
      <c r="AL335" s="8" t="e">
        <f t="shared" si="41"/>
        <v>#REF!</v>
      </c>
    </row>
    <row r="336" spans="1:38" s="26" customFormat="1" ht="13.5" customHeight="1" x14ac:dyDescent="0.2">
      <c r="A336" s="26">
        <v>333</v>
      </c>
      <c r="B336" s="1" t="s">
        <v>520</v>
      </c>
      <c r="C336" s="165" t="s">
        <v>235</v>
      </c>
      <c r="D336" s="1" t="s">
        <v>171</v>
      </c>
      <c r="E336" s="1" t="s">
        <v>217</v>
      </c>
      <c r="F336" s="1" t="s">
        <v>25</v>
      </c>
      <c r="G336" s="28">
        <v>0.3</v>
      </c>
      <c r="H336" s="51">
        <v>665</v>
      </c>
      <c r="I336" s="37"/>
      <c r="J336" s="1" t="s">
        <v>171</v>
      </c>
      <c r="K336" s="1" t="s">
        <v>217</v>
      </c>
      <c r="L336" s="1" t="s">
        <v>25</v>
      </c>
      <c r="M336" s="28">
        <v>0.3</v>
      </c>
      <c r="N336" s="51">
        <v>665</v>
      </c>
      <c r="O336" s="1"/>
      <c r="P336" s="1"/>
      <c r="Q336" s="1"/>
      <c r="R336" s="28">
        <v>0.3</v>
      </c>
      <c r="S336" s="63">
        <v>665</v>
      </c>
      <c r="T336" s="78" t="s">
        <v>69</v>
      </c>
      <c r="U336" s="78" t="s">
        <v>315</v>
      </c>
      <c r="V336" s="78" t="s">
        <v>45</v>
      </c>
      <c r="W336" s="129">
        <v>0.3</v>
      </c>
      <c r="X336" s="146">
        <v>665</v>
      </c>
      <c r="Y336" s="37">
        <v>758</v>
      </c>
      <c r="Z336" s="37"/>
      <c r="AA336" s="169">
        <f>0.95*$Y$1</f>
        <v>1080.587</v>
      </c>
      <c r="AB336" s="37"/>
      <c r="AC336" s="37">
        <v>1406</v>
      </c>
      <c r="AF336" s="140">
        <f t="shared" si="36"/>
        <v>235.5</v>
      </c>
      <c r="AG336" s="8">
        <f t="shared" si="37"/>
        <v>785</v>
      </c>
      <c r="AH336" s="37">
        <f t="shared" si="38"/>
        <v>758</v>
      </c>
      <c r="AI336" s="8">
        <f t="shared" si="39"/>
        <v>27</v>
      </c>
      <c r="AJ336" s="140" t="e">
        <f t="shared" si="40"/>
        <v>#REF!</v>
      </c>
      <c r="AK336" s="24" t="e">
        <f>#REF!</f>
        <v>#REF!</v>
      </c>
      <c r="AL336" s="8" t="e">
        <f t="shared" si="41"/>
        <v>#REF!</v>
      </c>
    </row>
    <row r="337" spans="1:38" s="26" customFormat="1" ht="13.5" customHeight="1" x14ac:dyDescent="0.2">
      <c r="A337" s="26">
        <v>334</v>
      </c>
      <c r="B337" s="1" t="s">
        <v>520</v>
      </c>
      <c r="C337" s="165" t="s">
        <v>221</v>
      </c>
      <c r="D337" s="1" t="s">
        <v>171</v>
      </c>
      <c r="E337" s="1" t="s">
        <v>42</v>
      </c>
      <c r="F337" s="1" t="s">
        <v>70</v>
      </c>
      <c r="G337" s="28">
        <v>0.3</v>
      </c>
      <c r="H337" s="51">
        <v>1037</v>
      </c>
      <c r="I337" s="37"/>
      <c r="J337" s="1" t="s">
        <v>171</v>
      </c>
      <c r="K337" s="1" t="s">
        <v>42</v>
      </c>
      <c r="L337" s="1" t="s">
        <v>70</v>
      </c>
      <c r="M337" s="28">
        <v>0.3</v>
      </c>
      <c r="N337" s="51">
        <v>1037</v>
      </c>
      <c r="O337" s="1"/>
      <c r="P337" s="1"/>
      <c r="Q337" s="1"/>
      <c r="R337" s="28">
        <v>0.3</v>
      </c>
      <c r="S337" s="63">
        <v>1037</v>
      </c>
      <c r="T337" s="78" t="s">
        <v>69</v>
      </c>
      <c r="U337" s="78" t="s">
        <v>44</v>
      </c>
      <c r="V337" s="78" t="s">
        <v>28</v>
      </c>
      <c r="W337" s="129">
        <v>0.3</v>
      </c>
      <c r="X337" s="146">
        <v>1037</v>
      </c>
      <c r="Y337" s="37">
        <v>967</v>
      </c>
      <c r="Z337" s="37"/>
      <c r="AA337" s="169">
        <f>1.22*$Y$1</f>
        <v>1387.7012</v>
      </c>
      <c r="AB337" s="37"/>
      <c r="AC337" s="37">
        <v>1796</v>
      </c>
      <c r="AF337" s="140">
        <f t="shared" si="36"/>
        <v>347.09999999999997</v>
      </c>
      <c r="AG337" s="8">
        <f t="shared" si="37"/>
        <v>1157</v>
      </c>
      <c r="AH337" s="37">
        <f t="shared" si="38"/>
        <v>967</v>
      </c>
      <c r="AI337" s="8">
        <f t="shared" si="39"/>
        <v>190</v>
      </c>
      <c r="AJ337" s="140" t="e">
        <f t="shared" si="40"/>
        <v>#REF!</v>
      </c>
      <c r="AK337" s="24" t="e">
        <f>#REF!</f>
        <v>#REF!</v>
      </c>
      <c r="AL337" s="8" t="e">
        <f t="shared" si="41"/>
        <v>#REF!</v>
      </c>
    </row>
    <row r="338" spans="1:38" s="26" customFormat="1" ht="13.5" customHeight="1" x14ac:dyDescent="0.2">
      <c r="A338" s="26">
        <v>335</v>
      </c>
      <c r="B338" s="1" t="s">
        <v>521</v>
      </c>
      <c r="C338" s="165" t="s">
        <v>235</v>
      </c>
      <c r="D338" s="1" t="s">
        <v>171</v>
      </c>
      <c r="E338" s="1" t="s">
        <v>217</v>
      </c>
      <c r="F338" s="1" t="s">
        <v>25</v>
      </c>
      <c r="G338" s="28">
        <v>0.3</v>
      </c>
      <c r="H338" s="51">
        <v>665</v>
      </c>
      <c r="I338" s="37"/>
      <c r="J338" s="1" t="s">
        <v>171</v>
      </c>
      <c r="K338" s="1" t="s">
        <v>217</v>
      </c>
      <c r="L338" s="1" t="s">
        <v>25</v>
      </c>
      <c r="M338" s="28">
        <v>0.3</v>
      </c>
      <c r="N338" s="51">
        <v>665</v>
      </c>
      <c r="O338" s="1"/>
      <c r="P338" s="1"/>
      <c r="Q338" s="1"/>
      <c r="R338" s="28">
        <v>0.3</v>
      </c>
      <c r="S338" s="63">
        <v>665</v>
      </c>
      <c r="T338" s="78" t="s">
        <v>69</v>
      </c>
      <c r="U338" s="78" t="s">
        <v>315</v>
      </c>
      <c r="V338" s="78" t="s">
        <v>45</v>
      </c>
      <c r="W338" s="129">
        <v>0.3</v>
      </c>
      <c r="X338" s="146">
        <v>665</v>
      </c>
      <c r="Y338" s="37">
        <v>758</v>
      </c>
      <c r="Z338" s="37"/>
      <c r="AA338" s="169">
        <f>0.95*$Y$1</f>
        <v>1080.587</v>
      </c>
      <c r="AB338" s="37"/>
      <c r="AC338" s="37">
        <v>1406</v>
      </c>
      <c r="AF338" s="140">
        <f t="shared" si="36"/>
        <v>235.5</v>
      </c>
      <c r="AG338" s="8">
        <f t="shared" si="37"/>
        <v>785</v>
      </c>
      <c r="AH338" s="37">
        <f t="shared" si="38"/>
        <v>758</v>
      </c>
      <c r="AI338" s="8">
        <f t="shared" si="39"/>
        <v>27</v>
      </c>
      <c r="AJ338" s="140" t="e">
        <f t="shared" si="40"/>
        <v>#REF!</v>
      </c>
      <c r="AK338" s="24" t="e">
        <f>#REF!</f>
        <v>#REF!</v>
      </c>
      <c r="AL338" s="8" t="e">
        <f t="shared" si="41"/>
        <v>#REF!</v>
      </c>
    </row>
    <row r="339" spans="1:38" s="26" customFormat="1" ht="13.5" customHeight="1" x14ac:dyDescent="0.2">
      <c r="A339" s="26">
        <v>336</v>
      </c>
      <c r="B339" s="1" t="s">
        <v>521</v>
      </c>
      <c r="C339" s="165" t="s">
        <v>221</v>
      </c>
      <c r="D339" s="1" t="s">
        <v>171</v>
      </c>
      <c r="E339" s="1" t="s">
        <v>42</v>
      </c>
      <c r="F339" s="1" t="s">
        <v>70</v>
      </c>
      <c r="G339" s="28">
        <v>0.3</v>
      </c>
      <c r="H339" s="51">
        <v>1037</v>
      </c>
      <c r="I339" s="37"/>
      <c r="J339" s="1" t="s">
        <v>171</v>
      </c>
      <c r="K339" s="1" t="s">
        <v>42</v>
      </c>
      <c r="L339" s="1" t="s">
        <v>70</v>
      </c>
      <c r="M339" s="28">
        <v>0.3</v>
      </c>
      <c r="N339" s="51">
        <v>1037</v>
      </c>
      <c r="O339" s="1"/>
      <c r="P339" s="1"/>
      <c r="Q339" s="1"/>
      <c r="R339" s="28">
        <v>0.3</v>
      </c>
      <c r="S339" s="63">
        <v>1037</v>
      </c>
      <c r="T339" s="78" t="s">
        <v>69</v>
      </c>
      <c r="U339" s="78" t="s">
        <v>44</v>
      </c>
      <c r="V339" s="78" t="s">
        <v>28</v>
      </c>
      <c r="W339" s="129">
        <v>0.3</v>
      </c>
      <c r="X339" s="146">
        <v>1037</v>
      </c>
      <c r="Y339" s="37">
        <v>967</v>
      </c>
      <c r="Z339" s="37"/>
      <c r="AA339" s="169">
        <f>1.22*$Y$1</f>
        <v>1387.7012</v>
      </c>
      <c r="AB339" s="37"/>
      <c r="AC339" s="37">
        <v>1796</v>
      </c>
      <c r="AF339" s="140">
        <f t="shared" si="36"/>
        <v>347.09999999999997</v>
      </c>
      <c r="AG339" s="8">
        <f t="shared" si="37"/>
        <v>1157</v>
      </c>
      <c r="AH339" s="37">
        <f t="shared" si="38"/>
        <v>967</v>
      </c>
      <c r="AI339" s="8">
        <f t="shared" si="39"/>
        <v>190</v>
      </c>
      <c r="AJ339" s="140" t="e">
        <f t="shared" si="40"/>
        <v>#REF!</v>
      </c>
      <c r="AK339" s="24" t="e">
        <f>#REF!</f>
        <v>#REF!</v>
      </c>
      <c r="AL339" s="8" t="e">
        <f t="shared" si="41"/>
        <v>#REF!</v>
      </c>
    </row>
    <row r="340" spans="1:38" s="26" customFormat="1" ht="13.5" customHeight="1" x14ac:dyDescent="0.2">
      <c r="A340" s="26">
        <v>337</v>
      </c>
      <c r="B340" s="1" t="s">
        <v>682</v>
      </c>
      <c r="C340" s="165" t="s">
        <v>231</v>
      </c>
      <c r="D340" s="1" t="s">
        <v>171</v>
      </c>
      <c r="E340" s="1" t="s">
        <v>42</v>
      </c>
      <c r="F340" s="1" t="s">
        <v>70</v>
      </c>
      <c r="G340" s="28">
        <v>0.3</v>
      </c>
      <c r="H340" s="51">
        <v>950</v>
      </c>
      <c r="I340" s="37"/>
      <c r="J340" s="1" t="s">
        <v>171</v>
      </c>
      <c r="K340" s="1" t="s">
        <v>42</v>
      </c>
      <c r="L340" s="1" t="s">
        <v>70</v>
      </c>
      <c r="M340" s="28">
        <v>0.3</v>
      </c>
      <c r="N340" s="51">
        <v>950</v>
      </c>
      <c r="O340" s="1"/>
      <c r="P340" s="1"/>
      <c r="Q340" s="1"/>
      <c r="R340" s="28">
        <v>0.3</v>
      </c>
      <c r="S340" s="63">
        <v>950</v>
      </c>
      <c r="T340" s="78" t="s">
        <v>69</v>
      </c>
      <c r="U340" s="78" t="s">
        <v>44</v>
      </c>
      <c r="V340" s="78" t="s">
        <v>28</v>
      </c>
      <c r="W340" s="129">
        <v>0.3</v>
      </c>
      <c r="X340" s="146">
        <v>950</v>
      </c>
      <c r="Y340" s="37">
        <v>967</v>
      </c>
      <c r="Z340" s="37"/>
      <c r="AA340" s="169">
        <f>1.22*$Y$1</f>
        <v>1387.7012</v>
      </c>
      <c r="AB340" s="37"/>
      <c r="AC340" s="37">
        <v>1796</v>
      </c>
      <c r="AF340" s="140">
        <f t="shared" si="36"/>
        <v>321</v>
      </c>
      <c r="AG340" s="8">
        <f t="shared" si="37"/>
        <v>1070</v>
      </c>
      <c r="AH340" s="37">
        <f t="shared" si="38"/>
        <v>967</v>
      </c>
      <c r="AI340" s="8">
        <f t="shared" si="39"/>
        <v>103</v>
      </c>
      <c r="AJ340" s="140" t="e">
        <f t="shared" si="40"/>
        <v>#REF!</v>
      </c>
      <c r="AK340" s="24" t="e">
        <f>#REF!</f>
        <v>#REF!</v>
      </c>
      <c r="AL340" s="8" t="e">
        <f t="shared" si="41"/>
        <v>#REF!</v>
      </c>
    </row>
    <row r="341" spans="1:38" s="26" customFormat="1" ht="13.5" customHeight="1" x14ac:dyDescent="0.2">
      <c r="A341" s="26">
        <v>338</v>
      </c>
      <c r="B341" s="1" t="s">
        <v>522</v>
      </c>
      <c r="C341" s="178" t="s">
        <v>232</v>
      </c>
      <c r="D341" s="1" t="s">
        <v>245</v>
      </c>
      <c r="E341" s="1" t="s">
        <v>42</v>
      </c>
      <c r="F341" s="1" t="s">
        <v>66</v>
      </c>
      <c r="G341" s="28">
        <v>1</v>
      </c>
      <c r="H341" s="52">
        <v>850</v>
      </c>
      <c r="I341" s="37"/>
      <c r="J341" s="1" t="s">
        <v>245</v>
      </c>
      <c r="K341" s="1" t="s">
        <v>42</v>
      </c>
      <c r="L341" s="1" t="s">
        <v>66</v>
      </c>
      <c r="M341" s="28">
        <v>1</v>
      </c>
      <c r="N341" s="51">
        <v>850</v>
      </c>
      <c r="O341" s="1"/>
      <c r="P341" s="1"/>
      <c r="Q341" s="1"/>
      <c r="R341" s="28">
        <v>1</v>
      </c>
      <c r="S341" s="63">
        <v>850</v>
      </c>
      <c r="T341" s="78" t="s">
        <v>705</v>
      </c>
      <c r="U341" s="78" t="s">
        <v>9</v>
      </c>
      <c r="V341" s="78" t="s">
        <v>28</v>
      </c>
      <c r="W341" s="129">
        <v>1</v>
      </c>
      <c r="X341" s="146">
        <v>850</v>
      </c>
      <c r="Y341" s="37">
        <v>967</v>
      </c>
      <c r="Z341" s="37"/>
      <c r="AA341" s="169">
        <f>1.22*$Y$1</f>
        <v>1387.7012</v>
      </c>
      <c r="AB341" s="37"/>
      <c r="AC341" s="37">
        <v>1796</v>
      </c>
      <c r="AF341" s="140">
        <f t="shared" si="36"/>
        <v>970</v>
      </c>
      <c r="AG341" s="8">
        <f t="shared" si="37"/>
        <v>970</v>
      </c>
      <c r="AH341" s="37">
        <f t="shared" si="38"/>
        <v>967</v>
      </c>
      <c r="AI341" s="8">
        <f t="shared" si="39"/>
        <v>3</v>
      </c>
      <c r="AJ341" s="140" t="e">
        <f t="shared" si="40"/>
        <v>#REF!</v>
      </c>
      <c r="AK341" s="24" t="e">
        <f>#REF!</f>
        <v>#REF!</v>
      </c>
      <c r="AL341" s="8" t="e">
        <f t="shared" si="41"/>
        <v>#REF!</v>
      </c>
    </row>
    <row r="342" spans="1:38" s="26" customFormat="1" ht="13.5" customHeight="1" x14ac:dyDescent="0.2">
      <c r="A342" s="26">
        <v>339</v>
      </c>
      <c r="B342" s="1" t="s">
        <v>523</v>
      </c>
      <c r="C342" s="165" t="s">
        <v>230</v>
      </c>
      <c r="D342" s="1" t="s">
        <v>171</v>
      </c>
      <c r="E342" s="1" t="s">
        <v>42</v>
      </c>
      <c r="F342" s="1" t="s">
        <v>70</v>
      </c>
      <c r="G342" s="28">
        <v>1</v>
      </c>
      <c r="H342" s="51">
        <v>900</v>
      </c>
      <c r="I342" s="37"/>
      <c r="J342" s="1" t="s">
        <v>171</v>
      </c>
      <c r="K342" s="1" t="s">
        <v>42</v>
      </c>
      <c r="L342" s="1" t="s">
        <v>70</v>
      </c>
      <c r="M342" s="28">
        <v>1</v>
      </c>
      <c r="N342" s="51">
        <v>900</v>
      </c>
      <c r="O342" s="1"/>
      <c r="P342" s="1"/>
      <c r="Q342" s="1"/>
      <c r="R342" s="28">
        <v>1</v>
      </c>
      <c r="S342" s="63">
        <v>900</v>
      </c>
      <c r="T342" s="78" t="s">
        <v>69</v>
      </c>
      <c r="U342" s="78" t="s">
        <v>44</v>
      </c>
      <c r="V342" s="78" t="s">
        <v>28</v>
      </c>
      <c r="W342" s="129">
        <v>1</v>
      </c>
      <c r="X342" s="146">
        <v>900</v>
      </c>
      <c r="Y342" s="37">
        <v>967</v>
      </c>
      <c r="Z342" s="37"/>
      <c r="AA342" s="169">
        <f>1.22*$Y$1</f>
        <v>1387.7012</v>
      </c>
      <c r="AB342" s="37"/>
      <c r="AC342" s="37">
        <v>1796</v>
      </c>
      <c r="AF342" s="140">
        <f t="shared" ref="AF342:AF405" si="45">(X342+120)*W342</f>
        <v>1020</v>
      </c>
      <c r="AG342" s="8">
        <f t="shared" ref="AG342:AG405" si="46">SUM(X342+120)</f>
        <v>1020</v>
      </c>
      <c r="AH342" s="37">
        <f t="shared" ref="AH342:AH405" si="47">Y342</f>
        <v>967</v>
      </c>
      <c r="AI342" s="8">
        <f t="shared" ref="AI342:AI405" si="48">SUM(AG342-AH342)</f>
        <v>53</v>
      </c>
      <c r="AJ342" s="140" t="e">
        <f t="shared" ref="AJ342:AJ405" si="49">AK342*W342</f>
        <v>#REF!</v>
      </c>
      <c r="AK342" s="24" t="e">
        <f>#REF!</f>
        <v>#REF!</v>
      </c>
      <c r="AL342" s="8" t="e">
        <f t="shared" ref="AL342:AL405" si="50">SUM(AK342-X342)</f>
        <v>#REF!</v>
      </c>
    </row>
    <row r="343" spans="1:38" s="26" customFormat="1" ht="13.5" customHeight="1" x14ac:dyDescent="0.2">
      <c r="A343" s="26">
        <v>340</v>
      </c>
      <c r="B343" s="1" t="s">
        <v>523</v>
      </c>
      <c r="C343" s="165" t="s">
        <v>225</v>
      </c>
      <c r="D343" s="1" t="s">
        <v>5</v>
      </c>
      <c r="E343" s="1" t="s">
        <v>44</v>
      </c>
      <c r="F343" s="1" t="s">
        <v>27</v>
      </c>
      <c r="G343" s="28">
        <v>0.25</v>
      </c>
      <c r="H343" s="51">
        <v>747</v>
      </c>
      <c r="I343" s="37"/>
      <c r="J343" s="1" t="s">
        <v>5</v>
      </c>
      <c r="K343" s="1" t="s">
        <v>44</v>
      </c>
      <c r="L343" s="1" t="s">
        <v>27</v>
      </c>
      <c r="M343" s="28">
        <v>0.25</v>
      </c>
      <c r="N343" s="51">
        <v>747</v>
      </c>
      <c r="O343" s="1"/>
      <c r="P343" s="1"/>
      <c r="Q343" s="1"/>
      <c r="R343" s="28">
        <v>0.25</v>
      </c>
      <c r="S343" s="63">
        <v>747</v>
      </c>
      <c r="T343" s="78" t="s">
        <v>303</v>
      </c>
      <c r="U343" s="78" t="s">
        <v>44</v>
      </c>
      <c r="V343" s="78" t="s">
        <v>52</v>
      </c>
      <c r="W343" s="129">
        <v>0.25</v>
      </c>
      <c r="X343" s="146">
        <v>747</v>
      </c>
      <c r="Y343" s="37">
        <v>662</v>
      </c>
      <c r="Z343" s="37"/>
      <c r="AA343" s="169">
        <f>0.832*$Y$1</f>
        <v>946.36671999999999</v>
      </c>
      <c r="AB343" s="37"/>
      <c r="AC343" s="37">
        <v>1228</v>
      </c>
      <c r="AF343" s="140">
        <f t="shared" si="45"/>
        <v>216.75</v>
      </c>
      <c r="AG343" s="8">
        <f t="shared" si="46"/>
        <v>867</v>
      </c>
      <c r="AH343" s="37">
        <f t="shared" si="47"/>
        <v>662</v>
      </c>
      <c r="AI343" s="8">
        <f t="shared" si="48"/>
        <v>205</v>
      </c>
      <c r="AJ343" s="140" t="e">
        <f t="shared" si="49"/>
        <v>#REF!</v>
      </c>
      <c r="AK343" s="24" t="e">
        <f>#REF!</f>
        <v>#REF!</v>
      </c>
      <c r="AL343" s="8" t="e">
        <f t="shared" si="50"/>
        <v>#REF!</v>
      </c>
    </row>
    <row r="344" spans="1:38" s="26" customFormat="1" ht="13.5" customHeight="1" x14ac:dyDescent="0.2">
      <c r="A344" s="26">
        <v>341</v>
      </c>
      <c r="B344" s="1" t="s">
        <v>524</v>
      </c>
      <c r="C344" s="165" t="s">
        <v>232</v>
      </c>
      <c r="D344" s="1" t="s">
        <v>245</v>
      </c>
      <c r="E344" s="1" t="s">
        <v>42</v>
      </c>
      <c r="F344" s="1" t="s">
        <v>66</v>
      </c>
      <c r="G344" s="28">
        <v>1</v>
      </c>
      <c r="H344" s="52">
        <v>960</v>
      </c>
      <c r="I344" s="37"/>
      <c r="J344" s="1" t="s">
        <v>245</v>
      </c>
      <c r="K344" s="1" t="s">
        <v>42</v>
      </c>
      <c r="L344" s="1" t="s">
        <v>66</v>
      </c>
      <c r="M344" s="28">
        <v>1</v>
      </c>
      <c r="N344" s="51">
        <v>960</v>
      </c>
      <c r="O344" s="1"/>
      <c r="P344" s="1"/>
      <c r="Q344" s="1"/>
      <c r="R344" s="28">
        <v>1</v>
      </c>
      <c r="S344" s="63">
        <v>960</v>
      </c>
      <c r="T344" s="78" t="s">
        <v>705</v>
      </c>
      <c r="U344" s="78" t="s">
        <v>9</v>
      </c>
      <c r="V344" s="78" t="s">
        <v>28</v>
      </c>
      <c r="W344" s="129">
        <v>1</v>
      </c>
      <c r="X344" s="146">
        <v>960</v>
      </c>
      <c r="Y344" s="37">
        <v>967</v>
      </c>
      <c r="Z344" s="37"/>
      <c r="AA344" s="169">
        <f>1.22*$Y$1</f>
        <v>1387.7012</v>
      </c>
      <c r="AB344" s="37"/>
      <c r="AC344" s="37">
        <v>1796</v>
      </c>
      <c r="AF344" s="140">
        <f t="shared" si="45"/>
        <v>1080</v>
      </c>
      <c r="AG344" s="8">
        <f t="shared" si="46"/>
        <v>1080</v>
      </c>
      <c r="AH344" s="37">
        <f t="shared" si="47"/>
        <v>967</v>
      </c>
      <c r="AI344" s="8">
        <f t="shared" si="48"/>
        <v>113</v>
      </c>
      <c r="AJ344" s="140" t="e">
        <f t="shared" si="49"/>
        <v>#REF!</v>
      </c>
      <c r="AK344" s="24" t="e">
        <f>#REF!</f>
        <v>#REF!</v>
      </c>
      <c r="AL344" s="8" t="e">
        <f t="shared" si="50"/>
        <v>#REF!</v>
      </c>
    </row>
    <row r="345" spans="1:38" s="26" customFormat="1" ht="13.5" customHeight="1" x14ac:dyDescent="0.2">
      <c r="A345" s="26">
        <v>342</v>
      </c>
      <c r="B345" s="1" t="s">
        <v>524</v>
      </c>
      <c r="C345" s="165" t="s">
        <v>234</v>
      </c>
      <c r="D345" s="1" t="s">
        <v>245</v>
      </c>
      <c r="E345" s="1" t="s">
        <v>24</v>
      </c>
      <c r="F345" s="1" t="s">
        <v>28</v>
      </c>
      <c r="G345" s="28">
        <v>1</v>
      </c>
      <c r="H345" s="52">
        <v>800</v>
      </c>
      <c r="I345" s="37"/>
      <c r="J345" s="1" t="s">
        <v>245</v>
      </c>
      <c r="K345" s="1" t="s">
        <v>24</v>
      </c>
      <c r="L345" s="1" t="s">
        <v>28</v>
      </c>
      <c r="M345" s="28">
        <v>1</v>
      </c>
      <c r="N345" s="51">
        <v>800</v>
      </c>
      <c r="O345" s="1"/>
      <c r="P345" s="1"/>
      <c r="Q345" s="1"/>
      <c r="R345" s="28">
        <v>1</v>
      </c>
      <c r="S345" s="63">
        <v>800</v>
      </c>
      <c r="T345" s="78" t="s">
        <v>705</v>
      </c>
      <c r="U345" s="75" t="s">
        <v>706</v>
      </c>
      <c r="V345" s="78" t="s">
        <v>28</v>
      </c>
      <c r="W345" s="129">
        <v>1</v>
      </c>
      <c r="X345" s="146">
        <v>800</v>
      </c>
      <c r="Y345" s="37">
        <v>967</v>
      </c>
      <c r="Z345" s="37"/>
      <c r="AA345" s="169">
        <f>1.22*$Y$1</f>
        <v>1387.7012</v>
      </c>
      <c r="AB345" s="37"/>
      <c r="AC345" s="37">
        <v>1796</v>
      </c>
      <c r="AF345" s="140">
        <f t="shared" si="45"/>
        <v>920</v>
      </c>
      <c r="AG345" s="8">
        <f t="shared" si="46"/>
        <v>920</v>
      </c>
      <c r="AH345" s="37">
        <f t="shared" si="47"/>
        <v>967</v>
      </c>
      <c r="AI345" s="175">
        <f t="shared" si="48"/>
        <v>-47</v>
      </c>
      <c r="AJ345" s="140" t="e">
        <f t="shared" si="49"/>
        <v>#REF!</v>
      </c>
      <c r="AK345" s="24" t="e">
        <f>#REF!</f>
        <v>#REF!</v>
      </c>
      <c r="AL345" s="8" t="e">
        <f t="shared" si="50"/>
        <v>#REF!</v>
      </c>
    </row>
    <row r="346" spans="1:38" s="26" customFormat="1" ht="13.5" customHeight="1" x14ac:dyDescent="0.2">
      <c r="A346" s="26">
        <v>343</v>
      </c>
      <c r="B346" s="1" t="s">
        <v>525</v>
      </c>
      <c r="C346" s="165" t="s">
        <v>230</v>
      </c>
      <c r="D346" s="1" t="s">
        <v>171</v>
      </c>
      <c r="E346" s="1" t="s">
        <v>42</v>
      </c>
      <c r="F346" s="1" t="s">
        <v>70</v>
      </c>
      <c r="G346" s="28">
        <v>1</v>
      </c>
      <c r="H346" s="51">
        <v>900</v>
      </c>
      <c r="I346" s="37"/>
      <c r="J346" s="1" t="s">
        <v>171</v>
      </c>
      <c r="K346" s="1" t="s">
        <v>42</v>
      </c>
      <c r="L346" s="1" t="s">
        <v>70</v>
      </c>
      <c r="M346" s="28">
        <v>1</v>
      </c>
      <c r="N346" s="51">
        <v>900</v>
      </c>
      <c r="O346" s="1"/>
      <c r="P346" s="1"/>
      <c r="Q346" s="1"/>
      <c r="R346" s="28">
        <v>1</v>
      </c>
      <c r="S346" s="63">
        <v>900</v>
      </c>
      <c r="T346" s="78" t="s">
        <v>69</v>
      </c>
      <c r="U346" s="78" t="s">
        <v>44</v>
      </c>
      <c r="V346" s="78" t="s">
        <v>28</v>
      </c>
      <c r="W346" s="129">
        <v>1</v>
      </c>
      <c r="X346" s="146">
        <v>900</v>
      </c>
      <c r="Y346" s="37">
        <v>967</v>
      </c>
      <c r="Z346" s="37"/>
      <c r="AA346" s="169">
        <f>1.22*$Y$1</f>
        <v>1387.7012</v>
      </c>
      <c r="AB346" s="37"/>
      <c r="AC346" s="37">
        <v>1796</v>
      </c>
      <c r="AF346" s="140">
        <f t="shared" si="45"/>
        <v>1020</v>
      </c>
      <c r="AG346" s="8">
        <f t="shared" si="46"/>
        <v>1020</v>
      </c>
      <c r="AH346" s="37">
        <f t="shared" si="47"/>
        <v>967</v>
      </c>
      <c r="AI346" s="8">
        <f t="shared" si="48"/>
        <v>53</v>
      </c>
      <c r="AJ346" s="140" t="e">
        <f t="shared" si="49"/>
        <v>#REF!</v>
      </c>
      <c r="AK346" s="24" t="e">
        <f>#REF!</f>
        <v>#REF!</v>
      </c>
      <c r="AL346" s="8" t="e">
        <f t="shared" si="50"/>
        <v>#REF!</v>
      </c>
    </row>
    <row r="347" spans="1:38" s="26" customFormat="1" ht="13.5" customHeight="1" x14ac:dyDescent="0.2">
      <c r="A347" s="26">
        <v>344</v>
      </c>
      <c r="B347" s="1" t="s">
        <v>525</v>
      </c>
      <c r="C347" s="165" t="s">
        <v>225</v>
      </c>
      <c r="D347" s="1" t="s">
        <v>5</v>
      </c>
      <c r="E347" s="1" t="s">
        <v>44</v>
      </c>
      <c r="F347" s="1" t="s">
        <v>27</v>
      </c>
      <c r="G347" s="28">
        <v>0.25</v>
      </c>
      <c r="H347" s="51">
        <v>747</v>
      </c>
      <c r="I347" s="37"/>
      <c r="J347" s="1" t="s">
        <v>5</v>
      </c>
      <c r="K347" s="1" t="s">
        <v>44</v>
      </c>
      <c r="L347" s="1" t="s">
        <v>27</v>
      </c>
      <c r="M347" s="28">
        <v>0.25</v>
      </c>
      <c r="N347" s="51">
        <v>747</v>
      </c>
      <c r="O347" s="1"/>
      <c r="P347" s="1"/>
      <c r="Q347" s="1"/>
      <c r="R347" s="28">
        <v>0.25</v>
      </c>
      <c r="S347" s="63">
        <v>747</v>
      </c>
      <c r="T347" s="78" t="s">
        <v>303</v>
      </c>
      <c r="U347" s="78" t="s">
        <v>44</v>
      </c>
      <c r="V347" s="78" t="s">
        <v>52</v>
      </c>
      <c r="W347" s="129">
        <v>0.25</v>
      </c>
      <c r="X347" s="146">
        <v>747</v>
      </c>
      <c r="Y347" s="37">
        <v>662</v>
      </c>
      <c r="Z347" s="37"/>
      <c r="AA347" s="169">
        <f>0.832*$Y$1</f>
        <v>946.36671999999999</v>
      </c>
      <c r="AB347" s="37"/>
      <c r="AC347" s="37">
        <v>1228</v>
      </c>
      <c r="AF347" s="140">
        <f t="shared" si="45"/>
        <v>216.75</v>
      </c>
      <c r="AG347" s="8">
        <f t="shared" si="46"/>
        <v>867</v>
      </c>
      <c r="AH347" s="37">
        <f t="shared" si="47"/>
        <v>662</v>
      </c>
      <c r="AI347" s="8">
        <f t="shared" si="48"/>
        <v>205</v>
      </c>
      <c r="AJ347" s="140" t="e">
        <f t="shared" si="49"/>
        <v>#REF!</v>
      </c>
      <c r="AK347" s="24" t="e">
        <f>#REF!</f>
        <v>#REF!</v>
      </c>
      <c r="AL347" s="8" t="e">
        <f t="shared" si="50"/>
        <v>#REF!</v>
      </c>
    </row>
    <row r="348" spans="1:38" s="26" customFormat="1" ht="13.5" customHeight="1" x14ac:dyDescent="0.2">
      <c r="A348" s="26">
        <v>345</v>
      </c>
      <c r="B348" s="1" t="s">
        <v>526</v>
      </c>
      <c r="C348" s="165" t="s">
        <v>229</v>
      </c>
      <c r="D348" s="1" t="s">
        <v>171</v>
      </c>
      <c r="E348" s="1" t="s">
        <v>42</v>
      </c>
      <c r="F348" s="1" t="s">
        <v>70</v>
      </c>
      <c r="G348" s="28">
        <v>0.3</v>
      </c>
      <c r="H348" s="51">
        <v>1112</v>
      </c>
      <c r="I348" s="37"/>
      <c r="J348" s="1" t="s">
        <v>171</v>
      </c>
      <c r="K348" s="1" t="s">
        <v>42</v>
      </c>
      <c r="L348" s="1" t="s">
        <v>70</v>
      </c>
      <c r="M348" s="28">
        <v>0.3</v>
      </c>
      <c r="N348" s="51">
        <v>1112</v>
      </c>
      <c r="O348" s="1"/>
      <c r="P348" s="1"/>
      <c r="Q348" s="1"/>
      <c r="R348" s="28">
        <v>0.3</v>
      </c>
      <c r="S348" s="63">
        <v>1112</v>
      </c>
      <c r="T348" s="78" t="s">
        <v>69</v>
      </c>
      <c r="U348" s="78" t="s">
        <v>44</v>
      </c>
      <c r="V348" s="78" t="s">
        <v>28</v>
      </c>
      <c r="W348" s="129">
        <v>0.3</v>
      </c>
      <c r="X348" s="146">
        <v>1112</v>
      </c>
      <c r="Y348" s="37">
        <v>967</v>
      </c>
      <c r="Z348" s="37"/>
      <c r="AA348" s="169">
        <f>1.22*$Y$1</f>
        <v>1387.7012</v>
      </c>
      <c r="AB348" s="37"/>
      <c r="AC348" s="37">
        <v>1796</v>
      </c>
      <c r="AF348" s="140">
        <f t="shared" si="45"/>
        <v>369.59999999999997</v>
      </c>
      <c r="AG348" s="8">
        <f t="shared" si="46"/>
        <v>1232</v>
      </c>
      <c r="AH348" s="37">
        <f t="shared" si="47"/>
        <v>967</v>
      </c>
      <c r="AI348" s="8">
        <f t="shared" si="48"/>
        <v>265</v>
      </c>
      <c r="AJ348" s="140" t="e">
        <f t="shared" si="49"/>
        <v>#REF!</v>
      </c>
      <c r="AK348" s="24" t="e">
        <f>#REF!</f>
        <v>#REF!</v>
      </c>
      <c r="AL348" s="8" t="e">
        <f t="shared" si="50"/>
        <v>#REF!</v>
      </c>
    </row>
    <row r="349" spans="1:38" s="26" customFormat="1" ht="13.5" customHeight="1" x14ac:dyDescent="0.2">
      <c r="A349" s="26">
        <v>346</v>
      </c>
      <c r="B349" s="1" t="s">
        <v>526</v>
      </c>
      <c r="C349" s="165" t="s">
        <v>235</v>
      </c>
      <c r="D349" s="1" t="s">
        <v>171</v>
      </c>
      <c r="E349" s="1" t="s">
        <v>217</v>
      </c>
      <c r="F349" s="1" t="s">
        <v>25</v>
      </c>
      <c r="G349" s="28">
        <v>0.3</v>
      </c>
      <c r="H349" s="51">
        <v>665</v>
      </c>
      <c r="I349" s="37"/>
      <c r="J349" s="1" t="s">
        <v>171</v>
      </c>
      <c r="K349" s="1" t="s">
        <v>217</v>
      </c>
      <c r="L349" s="1" t="s">
        <v>25</v>
      </c>
      <c r="M349" s="28">
        <v>0.3</v>
      </c>
      <c r="N349" s="51">
        <v>665</v>
      </c>
      <c r="O349" s="1"/>
      <c r="P349" s="1"/>
      <c r="Q349" s="1"/>
      <c r="R349" s="28">
        <v>0.3</v>
      </c>
      <c r="S349" s="63">
        <v>665</v>
      </c>
      <c r="T349" s="78" t="s">
        <v>69</v>
      </c>
      <c r="U349" s="78" t="s">
        <v>315</v>
      </c>
      <c r="V349" s="78" t="s">
        <v>45</v>
      </c>
      <c r="W349" s="129">
        <v>0.3</v>
      </c>
      <c r="X349" s="146">
        <v>665</v>
      </c>
      <c r="Y349" s="37">
        <v>758</v>
      </c>
      <c r="Z349" s="37"/>
      <c r="AA349" s="169">
        <f>0.95*$Y$1</f>
        <v>1080.587</v>
      </c>
      <c r="AB349" s="37"/>
      <c r="AC349" s="37">
        <v>1406</v>
      </c>
      <c r="AF349" s="140">
        <f t="shared" si="45"/>
        <v>235.5</v>
      </c>
      <c r="AG349" s="8">
        <f t="shared" si="46"/>
        <v>785</v>
      </c>
      <c r="AH349" s="37">
        <f t="shared" si="47"/>
        <v>758</v>
      </c>
      <c r="AI349" s="8">
        <f t="shared" si="48"/>
        <v>27</v>
      </c>
      <c r="AJ349" s="140" t="e">
        <f t="shared" si="49"/>
        <v>#REF!</v>
      </c>
      <c r="AK349" s="24" t="e">
        <f>#REF!</f>
        <v>#REF!</v>
      </c>
      <c r="AL349" s="8" t="e">
        <f t="shared" si="50"/>
        <v>#REF!</v>
      </c>
    </row>
    <row r="350" spans="1:38" s="26" customFormat="1" ht="13.5" customHeight="1" x14ac:dyDescent="0.2">
      <c r="A350" s="26">
        <v>347</v>
      </c>
      <c r="B350" s="1" t="s">
        <v>527</v>
      </c>
      <c r="C350" s="165" t="s">
        <v>232</v>
      </c>
      <c r="D350" s="1" t="s">
        <v>245</v>
      </c>
      <c r="E350" s="1" t="s">
        <v>42</v>
      </c>
      <c r="F350" s="1" t="s">
        <v>66</v>
      </c>
      <c r="G350" s="28">
        <v>1</v>
      </c>
      <c r="H350" s="52">
        <v>900</v>
      </c>
      <c r="I350" s="37"/>
      <c r="J350" s="1" t="s">
        <v>245</v>
      </c>
      <c r="K350" s="1" t="s">
        <v>42</v>
      </c>
      <c r="L350" s="1" t="s">
        <v>66</v>
      </c>
      <c r="M350" s="28">
        <v>1</v>
      </c>
      <c r="N350" s="51">
        <v>900</v>
      </c>
      <c r="O350" s="1"/>
      <c r="P350" s="1"/>
      <c r="Q350" s="1"/>
      <c r="R350" s="28">
        <v>1</v>
      </c>
      <c r="S350" s="63">
        <v>900</v>
      </c>
      <c r="T350" s="78" t="s">
        <v>705</v>
      </c>
      <c r="U350" s="78" t="s">
        <v>9</v>
      </c>
      <c r="V350" s="78" t="s">
        <v>28</v>
      </c>
      <c r="W350" s="129">
        <v>1</v>
      </c>
      <c r="X350" s="146">
        <v>900</v>
      </c>
      <c r="Y350" s="37">
        <v>967</v>
      </c>
      <c r="Z350" s="37"/>
      <c r="AA350" s="169">
        <f>1.22*$Y$1</f>
        <v>1387.7012</v>
      </c>
      <c r="AB350" s="37"/>
      <c r="AC350" s="37">
        <v>1796</v>
      </c>
      <c r="AF350" s="140">
        <f t="shared" si="45"/>
        <v>1020</v>
      </c>
      <c r="AG350" s="8">
        <f t="shared" si="46"/>
        <v>1020</v>
      </c>
      <c r="AH350" s="37">
        <f t="shared" si="47"/>
        <v>967</v>
      </c>
      <c r="AI350" s="8">
        <f t="shared" si="48"/>
        <v>53</v>
      </c>
      <c r="AJ350" s="140" t="e">
        <f t="shared" si="49"/>
        <v>#REF!</v>
      </c>
      <c r="AK350" s="24" t="e">
        <f>#REF!</f>
        <v>#REF!</v>
      </c>
      <c r="AL350" s="8" t="e">
        <f t="shared" si="50"/>
        <v>#REF!</v>
      </c>
    </row>
    <row r="351" spans="1:38" s="26" customFormat="1" ht="13.5" customHeight="1" x14ac:dyDescent="0.2">
      <c r="A351" s="26">
        <v>348</v>
      </c>
      <c r="B351" s="1" t="s">
        <v>528</v>
      </c>
      <c r="C351" s="165" t="s">
        <v>230</v>
      </c>
      <c r="D351" s="1" t="s">
        <v>171</v>
      </c>
      <c r="E351" s="1" t="s">
        <v>42</v>
      </c>
      <c r="F351" s="1" t="s">
        <v>70</v>
      </c>
      <c r="G351" s="28">
        <v>1</v>
      </c>
      <c r="H351" s="51">
        <v>950</v>
      </c>
      <c r="I351" s="37"/>
      <c r="J351" s="1" t="s">
        <v>171</v>
      </c>
      <c r="K351" s="1" t="s">
        <v>42</v>
      </c>
      <c r="L351" s="1" t="s">
        <v>70</v>
      </c>
      <c r="M351" s="28">
        <v>1</v>
      </c>
      <c r="N351" s="51">
        <v>950</v>
      </c>
      <c r="O351" s="1"/>
      <c r="P351" s="1"/>
      <c r="Q351" s="1"/>
      <c r="R351" s="28">
        <v>1</v>
      </c>
      <c r="S351" s="63">
        <v>950</v>
      </c>
      <c r="T351" s="78" t="s">
        <v>69</v>
      </c>
      <c r="U351" s="78" t="s">
        <v>44</v>
      </c>
      <c r="V351" s="78" t="s">
        <v>28</v>
      </c>
      <c r="W351" s="129">
        <v>1</v>
      </c>
      <c r="X351" s="146">
        <v>950</v>
      </c>
      <c r="Y351" s="37">
        <v>967</v>
      </c>
      <c r="Z351" s="37"/>
      <c r="AA351" s="169">
        <f>1.22*$Y$1</f>
        <v>1387.7012</v>
      </c>
      <c r="AB351" s="37"/>
      <c r="AC351" s="37">
        <v>1796</v>
      </c>
      <c r="AF351" s="140">
        <f t="shared" si="45"/>
        <v>1070</v>
      </c>
      <c r="AG351" s="8">
        <f t="shared" si="46"/>
        <v>1070</v>
      </c>
      <c r="AH351" s="37">
        <f t="shared" si="47"/>
        <v>967</v>
      </c>
      <c r="AI351" s="8">
        <f t="shared" si="48"/>
        <v>103</v>
      </c>
      <c r="AJ351" s="140" t="e">
        <f t="shared" si="49"/>
        <v>#REF!</v>
      </c>
      <c r="AK351" s="24" t="e">
        <f>#REF!</f>
        <v>#REF!</v>
      </c>
      <c r="AL351" s="8" t="e">
        <f t="shared" si="50"/>
        <v>#REF!</v>
      </c>
    </row>
    <row r="352" spans="1:38" s="26" customFormat="1" ht="13.5" customHeight="1" x14ac:dyDescent="0.2">
      <c r="A352" s="26">
        <v>349</v>
      </c>
      <c r="B352" s="1" t="s">
        <v>529</v>
      </c>
      <c r="C352" s="165" t="s">
        <v>232</v>
      </c>
      <c r="D352" s="1" t="s">
        <v>245</v>
      </c>
      <c r="E352" s="1" t="s">
        <v>42</v>
      </c>
      <c r="F352" s="1" t="s">
        <v>66</v>
      </c>
      <c r="G352" s="28">
        <v>1</v>
      </c>
      <c r="H352" s="52">
        <v>900</v>
      </c>
      <c r="I352" s="37"/>
      <c r="J352" s="1" t="s">
        <v>245</v>
      </c>
      <c r="K352" s="1" t="s">
        <v>42</v>
      </c>
      <c r="L352" s="1" t="s">
        <v>66</v>
      </c>
      <c r="M352" s="28">
        <v>1</v>
      </c>
      <c r="N352" s="51">
        <v>900</v>
      </c>
      <c r="O352" s="1"/>
      <c r="P352" s="1"/>
      <c r="Q352" s="1"/>
      <c r="R352" s="28">
        <v>1</v>
      </c>
      <c r="S352" s="63">
        <v>900</v>
      </c>
      <c r="T352" s="78" t="s">
        <v>705</v>
      </c>
      <c r="U352" s="78" t="s">
        <v>9</v>
      </c>
      <c r="V352" s="78" t="s">
        <v>28</v>
      </c>
      <c r="W352" s="129">
        <v>1</v>
      </c>
      <c r="X352" s="146">
        <v>900</v>
      </c>
      <c r="Y352" s="37">
        <v>967</v>
      </c>
      <c r="Z352" s="37"/>
      <c r="AA352" s="169">
        <f>1.22*$Y$1</f>
        <v>1387.7012</v>
      </c>
      <c r="AB352" s="37"/>
      <c r="AC352" s="37">
        <v>1796</v>
      </c>
      <c r="AF352" s="140">
        <f t="shared" si="45"/>
        <v>1020</v>
      </c>
      <c r="AG352" s="8">
        <f t="shared" si="46"/>
        <v>1020</v>
      </c>
      <c r="AH352" s="37">
        <f t="shared" si="47"/>
        <v>967</v>
      </c>
      <c r="AI352" s="8">
        <f t="shared" si="48"/>
        <v>53</v>
      </c>
      <c r="AJ352" s="140" t="e">
        <f t="shared" si="49"/>
        <v>#REF!</v>
      </c>
      <c r="AK352" s="24" t="e">
        <f>#REF!</f>
        <v>#REF!</v>
      </c>
      <c r="AL352" s="8" t="e">
        <f t="shared" si="50"/>
        <v>#REF!</v>
      </c>
    </row>
    <row r="353" spans="1:38" s="26" customFormat="1" ht="13.5" customHeight="1" x14ac:dyDescent="0.2">
      <c r="A353" s="26">
        <v>350</v>
      </c>
      <c r="B353" s="1" t="s">
        <v>530</v>
      </c>
      <c r="C353" s="165" t="s">
        <v>230</v>
      </c>
      <c r="D353" s="1" t="s">
        <v>171</v>
      </c>
      <c r="E353" s="1" t="s">
        <v>42</v>
      </c>
      <c r="F353" s="1" t="s">
        <v>70</v>
      </c>
      <c r="G353" s="28">
        <v>1</v>
      </c>
      <c r="H353" s="51">
        <v>950</v>
      </c>
      <c r="I353" s="37"/>
      <c r="J353" s="1" t="s">
        <v>171</v>
      </c>
      <c r="K353" s="1" t="s">
        <v>42</v>
      </c>
      <c r="L353" s="1" t="s">
        <v>70</v>
      </c>
      <c r="M353" s="28">
        <v>1</v>
      </c>
      <c r="N353" s="51">
        <v>950</v>
      </c>
      <c r="O353" s="1"/>
      <c r="P353" s="1"/>
      <c r="Q353" s="1"/>
      <c r="R353" s="28">
        <v>1</v>
      </c>
      <c r="S353" s="63">
        <v>950</v>
      </c>
      <c r="T353" s="78" t="s">
        <v>69</v>
      </c>
      <c r="U353" s="78" t="s">
        <v>44</v>
      </c>
      <c r="V353" s="78" t="s">
        <v>28</v>
      </c>
      <c r="W353" s="129">
        <v>1</v>
      </c>
      <c r="X353" s="146">
        <v>950</v>
      </c>
      <c r="Y353" s="37">
        <v>967</v>
      </c>
      <c r="Z353" s="37"/>
      <c r="AA353" s="169">
        <f>1.22*$Y$1</f>
        <v>1387.7012</v>
      </c>
      <c r="AB353" s="37"/>
      <c r="AC353" s="37">
        <v>1796</v>
      </c>
      <c r="AF353" s="140">
        <f t="shared" si="45"/>
        <v>1070</v>
      </c>
      <c r="AG353" s="8">
        <f t="shared" si="46"/>
        <v>1070</v>
      </c>
      <c r="AH353" s="37">
        <f t="shared" si="47"/>
        <v>967</v>
      </c>
      <c r="AI353" s="8">
        <f t="shared" si="48"/>
        <v>103</v>
      </c>
      <c r="AJ353" s="140" t="e">
        <f t="shared" si="49"/>
        <v>#REF!</v>
      </c>
      <c r="AK353" s="24" t="e">
        <f>#REF!</f>
        <v>#REF!</v>
      </c>
      <c r="AL353" s="8" t="e">
        <f t="shared" si="50"/>
        <v>#REF!</v>
      </c>
    </row>
    <row r="354" spans="1:38" s="26" customFormat="1" ht="13.5" customHeight="1" x14ac:dyDescent="0.2">
      <c r="A354" s="26">
        <v>351</v>
      </c>
      <c r="B354" s="1" t="s">
        <v>530</v>
      </c>
      <c r="C354" s="165" t="s">
        <v>225</v>
      </c>
      <c r="D354" s="1" t="s">
        <v>5</v>
      </c>
      <c r="E354" s="1" t="s">
        <v>44</v>
      </c>
      <c r="F354" s="1" t="s">
        <v>27</v>
      </c>
      <c r="G354" s="28">
        <v>0.25</v>
      </c>
      <c r="H354" s="51">
        <v>747</v>
      </c>
      <c r="I354" s="37"/>
      <c r="J354" s="1" t="s">
        <v>5</v>
      </c>
      <c r="K354" s="1" t="s">
        <v>44</v>
      </c>
      <c r="L354" s="1" t="s">
        <v>27</v>
      </c>
      <c r="M354" s="28">
        <v>0.25</v>
      </c>
      <c r="N354" s="51">
        <v>747</v>
      </c>
      <c r="O354" s="1"/>
      <c r="P354" s="1"/>
      <c r="Q354" s="1"/>
      <c r="R354" s="28">
        <v>0.25</v>
      </c>
      <c r="S354" s="63">
        <v>747</v>
      </c>
      <c r="T354" s="78" t="s">
        <v>303</v>
      </c>
      <c r="U354" s="78" t="s">
        <v>44</v>
      </c>
      <c r="V354" s="78" t="s">
        <v>52</v>
      </c>
      <c r="W354" s="129">
        <v>0.25</v>
      </c>
      <c r="X354" s="146">
        <v>747</v>
      </c>
      <c r="Y354" s="37">
        <v>662</v>
      </c>
      <c r="Z354" s="37"/>
      <c r="AA354" s="169">
        <f>0.832*$Y$1</f>
        <v>946.36671999999999</v>
      </c>
      <c r="AB354" s="37"/>
      <c r="AC354" s="37">
        <v>1228</v>
      </c>
      <c r="AF354" s="140">
        <f t="shared" si="45"/>
        <v>216.75</v>
      </c>
      <c r="AG354" s="8">
        <f t="shared" si="46"/>
        <v>867</v>
      </c>
      <c r="AH354" s="37">
        <f t="shared" si="47"/>
        <v>662</v>
      </c>
      <c r="AI354" s="8">
        <f t="shared" si="48"/>
        <v>205</v>
      </c>
      <c r="AJ354" s="140" t="e">
        <f t="shared" si="49"/>
        <v>#REF!</v>
      </c>
      <c r="AK354" s="24" t="e">
        <f>#REF!</f>
        <v>#REF!</v>
      </c>
      <c r="AL354" s="8" t="e">
        <f t="shared" si="50"/>
        <v>#REF!</v>
      </c>
    </row>
    <row r="355" spans="1:38" s="26" customFormat="1" ht="13.5" customHeight="1" x14ac:dyDescent="0.2">
      <c r="A355" s="26">
        <v>352</v>
      </c>
      <c r="B355" s="1" t="s">
        <v>531</v>
      </c>
      <c r="C355" s="165" t="s">
        <v>236</v>
      </c>
      <c r="D355" s="1" t="s">
        <v>171</v>
      </c>
      <c r="E355" s="1" t="s">
        <v>42</v>
      </c>
      <c r="F355" s="1" t="s">
        <v>70</v>
      </c>
      <c r="G355" s="28">
        <v>0.25</v>
      </c>
      <c r="H355" s="51">
        <v>1037</v>
      </c>
      <c r="I355" s="37"/>
      <c r="J355" s="1" t="s">
        <v>171</v>
      </c>
      <c r="K355" s="1" t="s">
        <v>42</v>
      </c>
      <c r="L355" s="1" t="s">
        <v>70</v>
      </c>
      <c r="M355" s="28">
        <v>0.25</v>
      </c>
      <c r="N355" s="51">
        <v>1037</v>
      </c>
      <c r="O355" s="1"/>
      <c r="P355" s="1"/>
      <c r="Q355" s="1"/>
      <c r="R355" s="28">
        <v>0.25</v>
      </c>
      <c r="S355" s="63">
        <v>1037</v>
      </c>
      <c r="T355" s="78" t="s">
        <v>69</v>
      </c>
      <c r="U355" s="78" t="s">
        <v>44</v>
      </c>
      <c r="V355" s="78" t="s">
        <v>28</v>
      </c>
      <c r="W355" s="129">
        <v>0.25</v>
      </c>
      <c r="X355" s="146">
        <v>1037</v>
      </c>
      <c r="Y355" s="37">
        <v>967</v>
      </c>
      <c r="Z355" s="37"/>
      <c r="AA355" s="169">
        <f t="shared" ref="AA355:AA361" si="51">1.22*$Y$1</f>
        <v>1387.7012</v>
      </c>
      <c r="AB355" s="37"/>
      <c r="AC355" s="37">
        <v>1796</v>
      </c>
      <c r="AF355" s="140">
        <f t="shared" si="45"/>
        <v>289.25</v>
      </c>
      <c r="AG355" s="8">
        <f t="shared" si="46"/>
        <v>1157</v>
      </c>
      <c r="AH355" s="37">
        <f t="shared" si="47"/>
        <v>967</v>
      </c>
      <c r="AI355" s="8">
        <f t="shared" si="48"/>
        <v>190</v>
      </c>
      <c r="AJ355" s="140" t="e">
        <f t="shared" si="49"/>
        <v>#REF!</v>
      </c>
      <c r="AK355" s="24" t="e">
        <f>#REF!</f>
        <v>#REF!</v>
      </c>
      <c r="AL355" s="8" t="e">
        <f t="shared" si="50"/>
        <v>#REF!</v>
      </c>
    </row>
    <row r="356" spans="1:38" s="26" customFormat="1" ht="13.5" customHeight="1" x14ac:dyDescent="0.2">
      <c r="A356" s="26">
        <v>353</v>
      </c>
      <c r="B356" s="1" t="s">
        <v>532</v>
      </c>
      <c r="C356" s="165" t="s">
        <v>236</v>
      </c>
      <c r="D356" s="1" t="s">
        <v>171</v>
      </c>
      <c r="E356" s="1" t="s">
        <v>42</v>
      </c>
      <c r="F356" s="1" t="s">
        <v>70</v>
      </c>
      <c r="G356" s="28">
        <v>0.25</v>
      </c>
      <c r="H356" s="51">
        <v>1037</v>
      </c>
      <c r="I356" s="37"/>
      <c r="J356" s="1" t="s">
        <v>171</v>
      </c>
      <c r="K356" s="1" t="s">
        <v>42</v>
      </c>
      <c r="L356" s="1" t="s">
        <v>70</v>
      </c>
      <c r="M356" s="28">
        <v>0.25</v>
      </c>
      <c r="N356" s="51">
        <v>1037</v>
      </c>
      <c r="O356" s="1"/>
      <c r="P356" s="1"/>
      <c r="Q356" s="1"/>
      <c r="R356" s="28">
        <v>0.25</v>
      </c>
      <c r="S356" s="63">
        <v>1037</v>
      </c>
      <c r="T356" s="78" t="s">
        <v>69</v>
      </c>
      <c r="U356" s="78" t="s">
        <v>44</v>
      </c>
      <c r="V356" s="78" t="s">
        <v>28</v>
      </c>
      <c r="W356" s="129">
        <v>0.25</v>
      </c>
      <c r="X356" s="146">
        <v>1037</v>
      </c>
      <c r="Y356" s="37">
        <v>967</v>
      </c>
      <c r="Z356" s="37"/>
      <c r="AA356" s="169">
        <f t="shared" si="51"/>
        <v>1387.7012</v>
      </c>
      <c r="AB356" s="37"/>
      <c r="AC356" s="37">
        <v>1796</v>
      </c>
      <c r="AF356" s="140">
        <f t="shared" si="45"/>
        <v>289.25</v>
      </c>
      <c r="AG356" s="8">
        <f t="shared" si="46"/>
        <v>1157</v>
      </c>
      <c r="AH356" s="37">
        <f t="shared" si="47"/>
        <v>967</v>
      </c>
      <c r="AI356" s="8">
        <f t="shared" si="48"/>
        <v>190</v>
      </c>
      <c r="AJ356" s="140" t="e">
        <f t="shared" si="49"/>
        <v>#REF!</v>
      </c>
      <c r="AK356" s="24" t="e">
        <f>#REF!</f>
        <v>#REF!</v>
      </c>
      <c r="AL356" s="8" t="e">
        <f t="shared" si="50"/>
        <v>#REF!</v>
      </c>
    </row>
    <row r="357" spans="1:38" s="26" customFormat="1" ht="13.5" customHeight="1" x14ac:dyDescent="0.2">
      <c r="A357" s="26">
        <v>354</v>
      </c>
      <c r="B357" s="1" t="s">
        <v>533</v>
      </c>
      <c r="C357" s="165" t="s">
        <v>236</v>
      </c>
      <c r="D357" s="1" t="s">
        <v>171</v>
      </c>
      <c r="E357" s="1" t="s">
        <v>42</v>
      </c>
      <c r="F357" s="1" t="s">
        <v>70</v>
      </c>
      <c r="G357" s="28">
        <v>0.25</v>
      </c>
      <c r="H357" s="51">
        <v>1037</v>
      </c>
      <c r="I357" s="37"/>
      <c r="J357" s="1" t="s">
        <v>171</v>
      </c>
      <c r="K357" s="1" t="s">
        <v>42</v>
      </c>
      <c r="L357" s="1" t="s">
        <v>70</v>
      </c>
      <c r="M357" s="28">
        <v>0.25</v>
      </c>
      <c r="N357" s="51">
        <v>1037</v>
      </c>
      <c r="O357" s="1"/>
      <c r="P357" s="1"/>
      <c r="Q357" s="1"/>
      <c r="R357" s="28">
        <v>0.25</v>
      </c>
      <c r="S357" s="63">
        <v>1037</v>
      </c>
      <c r="T357" s="78" t="s">
        <v>69</v>
      </c>
      <c r="U357" s="78" t="s">
        <v>44</v>
      </c>
      <c r="V357" s="78" t="s">
        <v>28</v>
      </c>
      <c r="W357" s="129">
        <v>0.25</v>
      </c>
      <c r="X357" s="146">
        <v>1037</v>
      </c>
      <c r="Y357" s="37">
        <v>967</v>
      </c>
      <c r="Z357" s="37"/>
      <c r="AA357" s="169">
        <f t="shared" si="51"/>
        <v>1387.7012</v>
      </c>
      <c r="AB357" s="37"/>
      <c r="AC357" s="37">
        <v>1796</v>
      </c>
      <c r="AF357" s="140">
        <f t="shared" si="45"/>
        <v>289.25</v>
      </c>
      <c r="AG357" s="8">
        <f t="shared" si="46"/>
        <v>1157</v>
      </c>
      <c r="AH357" s="37">
        <f t="shared" si="47"/>
        <v>967</v>
      </c>
      <c r="AI357" s="8">
        <f t="shared" si="48"/>
        <v>190</v>
      </c>
      <c r="AJ357" s="140" t="e">
        <f t="shared" si="49"/>
        <v>#REF!</v>
      </c>
      <c r="AK357" s="24" t="e">
        <f>#REF!</f>
        <v>#REF!</v>
      </c>
      <c r="AL357" s="8" t="e">
        <f t="shared" si="50"/>
        <v>#REF!</v>
      </c>
    </row>
    <row r="358" spans="1:38" s="26" customFormat="1" ht="13.5" customHeight="1" x14ac:dyDescent="0.2">
      <c r="A358" s="26">
        <v>355</v>
      </c>
      <c r="B358" s="1" t="s">
        <v>534</v>
      </c>
      <c r="C358" s="165" t="s">
        <v>236</v>
      </c>
      <c r="D358" s="1" t="s">
        <v>171</v>
      </c>
      <c r="E358" s="1" t="s">
        <v>42</v>
      </c>
      <c r="F358" s="1" t="s">
        <v>70</v>
      </c>
      <c r="G358" s="28">
        <v>0.5</v>
      </c>
      <c r="H358" s="51">
        <v>1037</v>
      </c>
      <c r="I358" s="37"/>
      <c r="J358" s="1" t="s">
        <v>171</v>
      </c>
      <c r="K358" s="1" t="s">
        <v>42</v>
      </c>
      <c r="L358" s="1" t="s">
        <v>70</v>
      </c>
      <c r="M358" s="28">
        <v>0.5</v>
      </c>
      <c r="N358" s="51">
        <v>1037</v>
      </c>
      <c r="O358" s="1"/>
      <c r="P358" s="1"/>
      <c r="Q358" s="1"/>
      <c r="R358" s="28">
        <v>0.5</v>
      </c>
      <c r="S358" s="63">
        <v>1037</v>
      </c>
      <c r="T358" s="78" t="s">
        <v>69</v>
      </c>
      <c r="U358" s="78" t="s">
        <v>44</v>
      </c>
      <c r="V358" s="78" t="s">
        <v>28</v>
      </c>
      <c r="W358" s="129">
        <v>0.5</v>
      </c>
      <c r="X358" s="146">
        <v>1037</v>
      </c>
      <c r="Y358" s="37">
        <v>967</v>
      </c>
      <c r="Z358" s="37"/>
      <c r="AA358" s="169">
        <f t="shared" si="51"/>
        <v>1387.7012</v>
      </c>
      <c r="AB358" s="37"/>
      <c r="AC358" s="37">
        <v>1796</v>
      </c>
      <c r="AF358" s="140">
        <f t="shared" si="45"/>
        <v>578.5</v>
      </c>
      <c r="AG358" s="8">
        <f t="shared" si="46"/>
        <v>1157</v>
      </c>
      <c r="AH358" s="37">
        <f t="shared" si="47"/>
        <v>967</v>
      </c>
      <c r="AI358" s="8">
        <f t="shared" si="48"/>
        <v>190</v>
      </c>
      <c r="AJ358" s="140" t="e">
        <f t="shared" si="49"/>
        <v>#REF!</v>
      </c>
      <c r="AK358" s="24" t="e">
        <f>#REF!</f>
        <v>#REF!</v>
      </c>
      <c r="AL358" s="8" t="e">
        <f t="shared" si="50"/>
        <v>#REF!</v>
      </c>
    </row>
    <row r="359" spans="1:38" s="26" customFormat="1" ht="13.5" customHeight="1" x14ac:dyDescent="0.2">
      <c r="A359" s="26">
        <v>356</v>
      </c>
      <c r="B359" s="1" t="s">
        <v>535</v>
      </c>
      <c r="C359" s="165" t="s">
        <v>236</v>
      </c>
      <c r="D359" s="1" t="s">
        <v>171</v>
      </c>
      <c r="E359" s="1" t="s">
        <v>42</v>
      </c>
      <c r="F359" s="1" t="s">
        <v>70</v>
      </c>
      <c r="G359" s="28">
        <v>0.25</v>
      </c>
      <c r="H359" s="51">
        <v>1037</v>
      </c>
      <c r="I359" s="37"/>
      <c r="J359" s="1" t="s">
        <v>171</v>
      </c>
      <c r="K359" s="1" t="s">
        <v>42</v>
      </c>
      <c r="L359" s="1" t="s">
        <v>70</v>
      </c>
      <c r="M359" s="28">
        <v>0.25</v>
      </c>
      <c r="N359" s="51">
        <v>1037</v>
      </c>
      <c r="O359" s="1"/>
      <c r="P359" s="1"/>
      <c r="Q359" s="1"/>
      <c r="R359" s="28">
        <v>0.25</v>
      </c>
      <c r="S359" s="63">
        <v>1037</v>
      </c>
      <c r="T359" s="78" t="s">
        <v>69</v>
      </c>
      <c r="U359" s="78" t="s">
        <v>44</v>
      </c>
      <c r="V359" s="78" t="s">
        <v>28</v>
      </c>
      <c r="W359" s="129">
        <v>0.25</v>
      </c>
      <c r="X359" s="146">
        <v>1037</v>
      </c>
      <c r="Y359" s="37">
        <v>967</v>
      </c>
      <c r="Z359" s="37"/>
      <c r="AA359" s="169">
        <f t="shared" si="51"/>
        <v>1387.7012</v>
      </c>
      <c r="AB359" s="37"/>
      <c r="AC359" s="37">
        <v>1796</v>
      </c>
      <c r="AF359" s="140">
        <f t="shared" si="45"/>
        <v>289.25</v>
      </c>
      <c r="AG359" s="8">
        <f t="shared" si="46"/>
        <v>1157</v>
      </c>
      <c r="AH359" s="37">
        <f t="shared" si="47"/>
        <v>967</v>
      </c>
      <c r="AI359" s="8">
        <f t="shared" si="48"/>
        <v>190</v>
      </c>
      <c r="AJ359" s="140" t="e">
        <f t="shared" si="49"/>
        <v>#REF!</v>
      </c>
      <c r="AK359" s="24" t="e">
        <f>#REF!</f>
        <v>#REF!</v>
      </c>
      <c r="AL359" s="8" t="e">
        <f t="shared" si="50"/>
        <v>#REF!</v>
      </c>
    </row>
    <row r="360" spans="1:38" s="26" customFormat="1" ht="13.5" customHeight="1" x14ac:dyDescent="0.2">
      <c r="A360" s="26">
        <v>357</v>
      </c>
      <c r="B360" s="1" t="s">
        <v>536</v>
      </c>
      <c r="C360" s="165" t="s">
        <v>236</v>
      </c>
      <c r="D360" s="1" t="s">
        <v>171</v>
      </c>
      <c r="E360" s="1" t="s">
        <v>42</v>
      </c>
      <c r="F360" s="1" t="s">
        <v>70</v>
      </c>
      <c r="G360" s="28">
        <v>0.25</v>
      </c>
      <c r="H360" s="51">
        <v>1037</v>
      </c>
      <c r="I360" s="37"/>
      <c r="J360" s="1" t="s">
        <v>171</v>
      </c>
      <c r="K360" s="1" t="s">
        <v>42</v>
      </c>
      <c r="L360" s="1" t="s">
        <v>70</v>
      </c>
      <c r="M360" s="28">
        <v>0.25</v>
      </c>
      <c r="N360" s="51">
        <v>1037</v>
      </c>
      <c r="O360" s="1"/>
      <c r="P360" s="1"/>
      <c r="Q360" s="1"/>
      <c r="R360" s="28">
        <v>0.25</v>
      </c>
      <c r="S360" s="63">
        <v>1037</v>
      </c>
      <c r="T360" s="78" t="s">
        <v>69</v>
      </c>
      <c r="U360" s="78" t="s">
        <v>44</v>
      </c>
      <c r="V360" s="78" t="s">
        <v>28</v>
      </c>
      <c r="W360" s="129">
        <v>0.25</v>
      </c>
      <c r="X360" s="146">
        <v>1037</v>
      </c>
      <c r="Y360" s="37">
        <v>967</v>
      </c>
      <c r="Z360" s="37"/>
      <c r="AA360" s="169">
        <f t="shared" si="51"/>
        <v>1387.7012</v>
      </c>
      <c r="AB360" s="37"/>
      <c r="AC360" s="37">
        <v>1796</v>
      </c>
      <c r="AF360" s="140">
        <f t="shared" si="45"/>
        <v>289.25</v>
      </c>
      <c r="AG360" s="8">
        <f t="shared" si="46"/>
        <v>1157</v>
      </c>
      <c r="AH360" s="37">
        <f t="shared" si="47"/>
        <v>967</v>
      </c>
      <c r="AI360" s="8">
        <f t="shared" si="48"/>
        <v>190</v>
      </c>
      <c r="AJ360" s="140" t="e">
        <f t="shared" si="49"/>
        <v>#REF!</v>
      </c>
      <c r="AK360" s="24" t="e">
        <f>#REF!</f>
        <v>#REF!</v>
      </c>
      <c r="AL360" s="8" t="e">
        <f t="shared" si="50"/>
        <v>#REF!</v>
      </c>
    </row>
    <row r="361" spans="1:38" s="26" customFormat="1" ht="13.5" customHeight="1" x14ac:dyDescent="0.2">
      <c r="A361" s="26">
        <v>358</v>
      </c>
      <c r="B361" s="1" t="s">
        <v>537</v>
      </c>
      <c r="C361" s="165" t="s">
        <v>236</v>
      </c>
      <c r="D361" s="1" t="s">
        <v>171</v>
      </c>
      <c r="E361" s="1" t="s">
        <v>42</v>
      </c>
      <c r="F361" s="1" t="s">
        <v>70</v>
      </c>
      <c r="G361" s="28">
        <v>0.25</v>
      </c>
      <c r="H361" s="51">
        <v>1037</v>
      </c>
      <c r="I361" s="37"/>
      <c r="J361" s="1" t="s">
        <v>171</v>
      </c>
      <c r="K361" s="1" t="s">
        <v>42</v>
      </c>
      <c r="L361" s="1" t="s">
        <v>70</v>
      </c>
      <c r="M361" s="28">
        <v>0.25</v>
      </c>
      <c r="N361" s="51">
        <v>1037</v>
      </c>
      <c r="O361" s="1"/>
      <c r="P361" s="1"/>
      <c r="Q361" s="1"/>
      <c r="R361" s="28">
        <v>0.25</v>
      </c>
      <c r="S361" s="63">
        <v>1037</v>
      </c>
      <c r="T361" s="78" t="s">
        <v>69</v>
      </c>
      <c r="U361" s="78" t="s">
        <v>44</v>
      </c>
      <c r="V361" s="78" t="s">
        <v>28</v>
      </c>
      <c r="W361" s="129">
        <v>0.25</v>
      </c>
      <c r="X361" s="146">
        <v>1037</v>
      </c>
      <c r="Y361" s="37">
        <v>967</v>
      </c>
      <c r="Z361" s="37"/>
      <c r="AA361" s="169">
        <f t="shared" si="51"/>
        <v>1387.7012</v>
      </c>
      <c r="AB361" s="37"/>
      <c r="AC361" s="37">
        <v>1796</v>
      </c>
      <c r="AF361" s="140">
        <f t="shared" si="45"/>
        <v>289.25</v>
      </c>
      <c r="AG361" s="8">
        <f t="shared" si="46"/>
        <v>1157</v>
      </c>
      <c r="AH361" s="37">
        <f t="shared" si="47"/>
        <v>967</v>
      </c>
      <c r="AI361" s="8">
        <f t="shared" si="48"/>
        <v>190</v>
      </c>
      <c r="AJ361" s="140" t="e">
        <f t="shared" si="49"/>
        <v>#REF!</v>
      </c>
      <c r="AK361" s="24" t="e">
        <f>#REF!</f>
        <v>#REF!</v>
      </c>
      <c r="AL361" s="8" t="e">
        <f t="shared" si="50"/>
        <v>#REF!</v>
      </c>
    </row>
    <row r="362" spans="1:38" s="26" customFormat="1" ht="13.5" customHeight="1" x14ac:dyDescent="0.2">
      <c r="A362" s="26">
        <v>359</v>
      </c>
      <c r="B362" s="1" t="s">
        <v>538</v>
      </c>
      <c r="C362" s="165" t="s">
        <v>214</v>
      </c>
      <c r="D362" s="1" t="s">
        <v>171</v>
      </c>
      <c r="E362" s="1" t="s">
        <v>217</v>
      </c>
      <c r="F362" s="1" t="s">
        <v>25</v>
      </c>
      <c r="G362" s="28">
        <v>0.3</v>
      </c>
      <c r="H362" s="51">
        <v>630</v>
      </c>
      <c r="I362" s="37"/>
      <c r="J362" s="1" t="s">
        <v>171</v>
      </c>
      <c r="K362" s="1" t="s">
        <v>217</v>
      </c>
      <c r="L362" s="1" t="s">
        <v>25</v>
      </c>
      <c r="M362" s="28">
        <v>0.3</v>
      </c>
      <c r="N362" s="51">
        <v>630</v>
      </c>
      <c r="O362" s="1"/>
      <c r="P362" s="1"/>
      <c r="Q362" s="1"/>
      <c r="R362" s="28">
        <v>0.3</v>
      </c>
      <c r="S362" s="63">
        <v>630</v>
      </c>
      <c r="T362" s="78" t="s">
        <v>69</v>
      </c>
      <c r="U362" s="78" t="s">
        <v>315</v>
      </c>
      <c r="V362" s="78" t="s">
        <v>45</v>
      </c>
      <c r="W362" s="129">
        <v>0.3</v>
      </c>
      <c r="X362" s="146">
        <v>630</v>
      </c>
      <c r="Y362" s="37">
        <v>758</v>
      </c>
      <c r="Z362" s="37"/>
      <c r="AA362" s="169">
        <f>0.95*$Y$1</f>
        <v>1080.587</v>
      </c>
      <c r="AB362" s="37"/>
      <c r="AC362" s="37">
        <v>1406</v>
      </c>
      <c r="AF362" s="140">
        <f t="shared" si="45"/>
        <v>225</v>
      </c>
      <c r="AG362" s="8">
        <f t="shared" si="46"/>
        <v>750</v>
      </c>
      <c r="AH362" s="37">
        <f t="shared" si="47"/>
        <v>758</v>
      </c>
      <c r="AI362" s="175">
        <f t="shared" si="48"/>
        <v>-8</v>
      </c>
      <c r="AJ362" s="140" t="e">
        <f t="shared" si="49"/>
        <v>#REF!</v>
      </c>
      <c r="AK362" s="24" t="e">
        <f>#REF!</f>
        <v>#REF!</v>
      </c>
      <c r="AL362" s="8" t="e">
        <f t="shared" si="50"/>
        <v>#REF!</v>
      </c>
    </row>
    <row r="363" spans="1:38" s="26" customFormat="1" ht="13.5" customHeight="1" x14ac:dyDescent="0.2">
      <c r="A363" s="26">
        <v>360</v>
      </c>
      <c r="B363" s="1" t="s">
        <v>539</v>
      </c>
      <c r="C363" s="165" t="s">
        <v>214</v>
      </c>
      <c r="D363" s="1" t="s">
        <v>171</v>
      </c>
      <c r="E363" s="1" t="s">
        <v>217</v>
      </c>
      <c r="F363" s="1" t="s">
        <v>25</v>
      </c>
      <c r="G363" s="28">
        <v>0.3</v>
      </c>
      <c r="H363" s="51">
        <v>630</v>
      </c>
      <c r="I363" s="37"/>
      <c r="J363" s="1" t="s">
        <v>171</v>
      </c>
      <c r="K363" s="1" t="s">
        <v>217</v>
      </c>
      <c r="L363" s="1" t="s">
        <v>25</v>
      </c>
      <c r="M363" s="28">
        <v>0.3</v>
      </c>
      <c r="N363" s="51">
        <v>630</v>
      </c>
      <c r="O363" s="1"/>
      <c r="P363" s="1"/>
      <c r="Q363" s="1"/>
      <c r="R363" s="28">
        <v>0.3</v>
      </c>
      <c r="S363" s="63">
        <v>630</v>
      </c>
      <c r="T363" s="78" t="s">
        <v>69</v>
      </c>
      <c r="U363" s="78" t="s">
        <v>315</v>
      </c>
      <c r="V363" s="78" t="s">
        <v>45</v>
      </c>
      <c r="W363" s="129">
        <v>0.3</v>
      </c>
      <c r="X363" s="146">
        <v>630</v>
      </c>
      <c r="Y363" s="37">
        <v>758</v>
      </c>
      <c r="Z363" s="37"/>
      <c r="AA363" s="169">
        <f>0.95*$Y$1</f>
        <v>1080.587</v>
      </c>
      <c r="AB363" s="37"/>
      <c r="AC363" s="37">
        <v>1406</v>
      </c>
      <c r="AF363" s="140">
        <f t="shared" si="45"/>
        <v>225</v>
      </c>
      <c r="AG363" s="8">
        <f t="shared" si="46"/>
        <v>750</v>
      </c>
      <c r="AH363" s="37">
        <f t="shared" si="47"/>
        <v>758</v>
      </c>
      <c r="AI363" s="175">
        <f t="shared" si="48"/>
        <v>-8</v>
      </c>
      <c r="AJ363" s="140" t="e">
        <f t="shared" si="49"/>
        <v>#REF!</v>
      </c>
      <c r="AK363" s="24" t="e">
        <f>#REF!</f>
        <v>#REF!</v>
      </c>
      <c r="AL363" s="8" t="e">
        <f t="shared" si="50"/>
        <v>#REF!</v>
      </c>
    </row>
    <row r="364" spans="1:38" s="26" customFormat="1" ht="13.5" customHeight="1" x14ac:dyDescent="0.2">
      <c r="A364" s="26">
        <v>361</v>
      </c>
      <c r="B364" s="1" t="s">
        <v>540</v>
      </c>
      <c r="C364" s="165" t="s">
        <v>214</v>
      </c>
      <c r="D364" s="1" t="s">
        <v>171</v>
      </c>
      <c r="E364" s="1" t="s">
        <v>217</v>
      </c>
      <c r="F364" s="1" t="s">
        <v>25</v>
      </c>
      <c r="G364" s="28">
        <v>0.3</v>
      </c>
      <c r="H364" s="51">
        <v>630</v>
      </c>
      <c r="I364" s="37"/>
      <c r="J364" s="1" t="s">
        <v>171</v>
      </c>
      <c r="K364" s="1" t="s">
        <v>217</v>
      </c>
      <c r="L364" s="1" t="s">
        <v>25</v>
      </c>
      <c r="M364" s="28">
        <v>0.3</v>
      </c>
      <c r="N364" s="51">
        <v>630</v>
      </c>
      <c r="O364" s="1"/>
      <c r="P364" s="1"/>
      <c r="Q364" s="1"/>
      <c r="R364" s="28">
        <v>0.3</v>
      </c>
      <c r="S364" s="63">
        <v>630</v>
      </c>
      <c r="T364" s="78" t="s">
        <v>69</v>
      </c>
      <c r="U364" s="78" t="s">
        <v>315</v>
      </c>
      <c r="V364" s="78" t="s">
        <v>45</v>
      </c>
      <c r="W364" s="129">
        <v>0.3</v>
      </c>
      <c r="X364" s="146">
        <v>630</v>
      </c>
      <c r="Y364" s="37">
        <v>758</v>
      </c>
      <c r="Z364" s="37"/>
      <c r="AA364" s="169">
        <f>0.95*$Y$1</f>
        <v>1080.587</v>
      </c>
      <c r="AB364" s="37"/>
      <c r="AC364" s="37">
        <v>1406</v>
      </c>
      <c r="AF364" s="140">
        <f t="shared" si="45"/>
        <v>225</v>
      </c>
      <c r="AG364" s="8">
        <f t="shared" si="46"/>
        <v>750</v>
      </c>
      <c r="AH364" s="37">
        <f t="shared" si="47"/>
        <v>758</v>
      </c>
      <c r="AI364" s="175">
        <f t="shared" si="48"/>
        <v>-8</v>
      </c>
      <c r="AJ364" s="140" t="e">
        <f t="shared" si="49"/>
        <v>#REF!</v>
      </c>
      <c r="AK364" s="24" t="e">
        <f>#REF!</f>
        <v>#REF!</v>
      </c>
      <c r="AL364" s="8" t="e">
        <f t="shared" si="50"/>
        <v>#REF!</v>
      </c>
    </row>
    <row r="365" spans="1:38" s="26" customFormat="1" ht="13.5" customHeight="1" x14ac:dyDescent="0.2">
      <c r="A365" s="26">
        <v>362</v>
      </c>
      <c r="B365" s="1" t="s">
        <v>541</v>
      </c>
      <c r="C365" s="165" t="s">
        <v>214</v>
      </c>
      <c r="D365" s="1" t="s">
        <v>171</v>
      </c>
      <c r="E365" s="1" t="s">
        <v>217</v>
      </c>
      <c r="F365" s="1" t="s">
        <v>25</v>
      </c>
      <c r="G365" s="28">
        <v>0.3</v>
      </c>
      <c r="H365" s="51">
        <v>630</v>
      </c>
      <c r="I365" s="37"/>
      <c r="J365" s="1" t="s">
        <v>171</v>
      </c>
      <c r="K365" s="1" t="s">
        <v>217</v>
      </c>
      <c r="L365" s="1" t="s">
        <v>25</v>
      </c>
      <c r="M365" s="28">
        <v>0.3</v>
      </c>
      <c r="N365" s="51">
        <v>630</v>
      </c>
      <c r="O365" s="1"/>
      <c r="P365" s="1"/>
      <c r="Q365" s="1"/>
      <c r="R365" s="28">
        <v>0.3</v>
      </c>
      <c r="S365" s="63">
        <v>630</v>
      </c>
      <c r="T365" s="78" t="s">
        <v>69</v>
      </c>
      <c r="U365" s="78" t="s">
        <v>315</v>
      </c>
      <c r="V365" s="78" t="s">
        <v>45</v>
      </c>
      <c r="W365" s="129">
        <v>0.3</v>
      </c>
      <c r="X365" s="146">
        <v>630</v>
      </c>
      <c r="Y365" s="37">
        <v>758</v>
      </c>
      <c r="Z365" s="37"/>
      <c r="AA365" s="169">
        <f>0.95*$Y$1</f>
        <v>1080.587</v>
      </c>
      <c r="AB365" s="37"/>
      <c r="AC365" s="37">
        <v>1406</v>
      </c>
      <c r="AF365" s="140">
        <f t="shared" si="45"/>
        <v>225</v>
      </c>
      <c r="AG365" s="8">
        <f t="shared" si="46"/>
        <v>750</v>
      </c>
      <c r="AH365" s="37">
        <f t="shared" si="47"/>
        <v>758</v>
      </c>
      <c r="AI365" s="175">
        <f t="shared" si="48"/>
        <v>-8</v>
      </c>
      <c r="AJ365" s="140" t="e">
        <f t="shared" si="49"/>
        <v>#REF!</v>
      </c>
      <c r="AK365" s="24" t="e">
        <f>#REF!</f>
        <v>#REF!</v>
      </c>
      <c r="AL365" s="8" t="e">
        <f t="shared" si="50"/>
        <v>#REF!</v>
      </c>
    </row>
    <row r="366" spans="1:38" s="26" customFormat="1" ht="13.5" customHeight="1" x14ac:dyDescent="0.2">
      <c r="A366" s="26">
        <v>363</v>
      </c>
      <c r="B366" s="1" t="s">
        <v>542</v>
      </c>
      <c r="C366" s="165" t="s">
        <v>214</v>
      </c>
      <c r="D366" s="1" t="s">
        <v>171</v>
      </c>
      <c r="E366" s="1" t="s">
        <v>217</v>
      </c>
      <c r="F366" s="1" t="s">
        <v>25</v>
      </c>
      <c r="G366" s="28">
        <v>0.3</v>
      </c>
      <c r="H366" s="51">
        <v>630</v>
      </c>
      <c r="I366" s="37"/>
      <c r="J366" s="1" t="s">
        <v>171</v>
      </c>
      <c r="K366" s="1" t="s">
        <v>217</v>
      </c>
      <c r="L366" s="1" t="s">
        <v>25</v>
      </c>
      <c r="M366" s="28">
        <v>0.3</v>
      </c>
      <c r="N366" s="51">
        <v>630</v>
      </c>
      <c r="O366" s="1"/>
      <c r="P366" s="1"/>
      <c r="Q366" s="1"/>
      <c r="R366" s="28">
        <v>0.3</v>
      </c>
      <c r="S366" s="63">
        <v>630</v>
      </c>
      <c r="T366" s="78" t="s">
        <v>69</v>
      </c>
      <c r="U366" s="78" t="s">
        <v>315</v>
      </c>
      <c r="V366" s="78" t="s">
        <v>45</v>
      </c>
      <c r="W366" s="129">
        <v>0.3</v>
      </c>
      <c r="X366" s="146">
        <v>630</v>
      </c>
      <c r="Y366" s="37">
        <v>758</v>
      </c>
      <c r="Z366" s="37"/>
      <c r="AA366" s="169">
        <f>0.95*$Y$1</f>
        <v>1080.587</v>
      </c>
      <c r="AB366" s="37"/>
      <c r="AC366" s="37">
        <v>1406</v>
      </c>
      <c r="AF366" s="140">
        <f t="shared" si="45"/>
        <v>225</v>
      </c>
      <c r="AG366" s="8">
        <f t="shared" si="46"/>
        <v>750</v>
      </c>
      <c r="AH366" s="37">
        <f t="shared" si="47"/>
        <v>758</v>
      </c>
      <c r="AI366" s="175">
        <f t="shared" si="48"/>
        <v>-8</v>
      </c>
      <c r="AJ366" s="140" t="e">
        <f t="shared" si="49"/>
        <v>#REF!</v>
      </c>
      <c r="AK366" s="24" t="e">
        <f>#REF!</f>
        <v>#REF!</v>
      </c>
      <c r="AL366" s="8" t="e">
        <f t="shared" si="50"/>
        <v>#REF!</v>
      </c>
    </row>
    <row r="367" spans="1:38" s="26" customFormat="1" ht="13.5" customHeight="1" x14ac:dyDescent="0.2">
      <c r="A367" s="26">
        <v>364</v>
      </c>
      <c r="B367" s="1" t="s">
        <v>543</v>
      </c>
      <c r="C367" s="165" t="s">
        <v>230</v>
      </c>
      <c r="D367" s="1" t="s">
        <v>171</v>
      </c>
      <c r="E367" s="1" t="s">
        <v>42</v>
      </c>
      <c r="F367" s="1" t="s">
        <v>70</v>
      </c>
      <c r="G367" s="28">
        <v>1</v>
      </c>
      <c r="H367" s="51">
        <v>1000</v>
      </c>
      <c r="I367" s="37"/>
      <c r="J367" s="1" t="s">
        <v>171</v>
      </c>
      <c r="K367" s="1" t="s">
        <v>42</v>
      </c>
      <c r="L367" s="1" t="s">
        <v>70</v>
      </c>
      <c r="M367" s="28">
        <v>1</v>
      </c>
      <c r="N367" s="51">
        <v>1000</v>
      </c>
      <c r="O367" s="1"/>
      <c r="P367" s="1"/>
      <c r="Q367" s="1"/>
      <c r="R367" s="28">
        <v>1</v>
      </c>
      <c r="S367" s="63">
        <v>1000</v>
      </c>
      <c r="T367" s="78" t="s">
        <v>69</v>
      </c>
      <c r="U367" s="78" t="s">
        <v>44</v>
      </c>
      <c r="V367" s="78" t="s">
        <v>28</v>
      </c>
      <c r="W367" s="129">
        <v>1</v>
      </c>
      <c r="X367" s="146">
        <v>1000</v>
      </c>
      <c r="Y367" s="37">
        <v>967</v>
      </c>
      <c r="Z367" s="37"/>
      <c r="AA367" s="169">
        <f>1.22*$Y$1</f>
        <v>1387.7012</v>
      </c>
      <c r="AB367" s="37"/>
      <c r="AC367" s="37">
        <v>1796</v>
      </c>
      <c r="AF367" s="140">
        <f t="shared" si="45"/>
        <v>1120</v>
      </c>
      <c r="AG367" s="8">
        <f t="shared" si="46"/>
        <v>1120</v>
      </c>
      <c r="AH367" s="37">
        <f t="shared" si="47"/>
        <v>967</v>
      </c>
      <c r="AI367" s="8">
        <f t="shared" si="48"/>
        <v>153</v>
      </c>
      <c r="AJ367" s="140" t="e">
        <f t="shared" si="49"/>
        <v>#REF!</v>
      </c>
      <c r="AK367" s="24" t="e">
        <f>#REF!</f>
        <v>#REF!</v>
      </c>
      <c r="AL367" s="8" t="e">
        <f t="shared" si="50"/>
        <v>#REF!</v>
      </c>
    </row>
    <row r="368" spans="1:38" s="26" customFormat="1" ht="13.5" customHeight="1" x14ac:dyDescent="0.2">
      <c r="A368" s="26">
        <v>365</v>
      </c>
      <c r="B368" s="1" t="s">
        <v>543</v>
      </c>
      <c r="C368" s="165" t="s">
        <v>13</v>
      </c>
      <c r="D368" s="1" t="s">
        <v>171</v>
      </c>
      <c r="E368" s="1" t="s">
        <v>364</v>
      </c>
      <c r="F368" s="1" t="s">
        <v>25</v>
      </c>
      <c r="G368" s="28">
        <v>1</v>
      </c>
      <c r="H368" s="51">
        <v>900</v>
      </c>
      <c r="I368" s="37"/>
      <c r="J368" s="1" t="s">
        <v>171</v>
      </c>
      <c r="K368" s="1" t="s">
        <v>44</v>
      </c>
      <c r="L368" s="1" t="s">
        <v>66</v>
      </c>
      <c r="M368" s="28">
        <v>1</v>
      </c>
      <c r="N368" s="51">
        <v>1050</v>
      </c>
      <c r="O368" s="1"/>
      <c r="P368" s="1"/>
      <c r="Q368" s="1"/>
      <c r="R368" s="28">
        <v>1</v>
      </c>
      <c r="S368" s="63">
        <v>1050</v>
      </c>
      <c r="T368" s="78" t="s">
        <v>69</v>
      </c>
      <c r="U368" s="78" t="s">
        <v>22</v>
      </c>
      <c r="V368" s="78" t="s">
        <v>66</v>
      </c>
      <c r="W368" s="129">
        <v>1</v>
      </c>
      <c r="X368" s="146">
        <v>1050</v>
      </c>
      <c r="Y368" s="37">
        <v>1399</v>
      </c>
      <c r="Z368" s="37"/>
      <c r="AA368" s="169">
        <f>1.757*$Y$1</f>
        <v>1998.51722</v>
      </c>
      <c r="AB368" s="37"/>
      <c r="AC368" s="37">
        <v>2499</v>
      </c>
      <c r="AF368" s="140">
        <f t="shared" si="45"/>
        <v>1170</v>
      </c>
      <c r="AG368" s="8">
        <f t="shared" si="46"/>
        <v>1170</v>
      </c>
      <c r="AH368" s="37">
        <f t="shared" si="47"/>
        <v>1399</v>
      </c>
      <c r="AI368" s="175">
        <f t="shared" si="48"/>
        <v>-229</v>
      </c>
      <c r="AJ368" s="140" t="e">
        <f t="shared" si="49"/>
        <v>#REF!</v>
      </c>
      <c r="AK368" s="24" t="e">
        <f>#REF!</f>
        <v>#REF!</v>
      </c>
      <c r="AL368" s="8" t="e">
        <f t="shared" si="50"/>
        <v>#REF!</v>
      </c>
    </row>
    <row r="369" spans="1:38" s="26" customFormat="1" ht="13.5" customHeight="1" x14ac:dyDescent="0.2">
      <c r="A369" s="26">
        <v>366</v>
      </c>
      <c r="B369" s="1" t="s">
        <v>543</v>
      </c>
      <c r="C369" s="165" t="s">
        <v>225</v>
      </c>
      <c r="D369" s="1" t="s">
        <v>5</v>
      </c>
      <c r="E369" s="1" t="s">
        <v>44</v>
      </c>
      <c r="F369" s="1" t="s">
        <v>27</v>
      </c>
      <c r="G369" s="28">
        <v>0.3</v>
      </c>
      <c r="H369" s="51">
        <v>747</v>
      </c>
      <c r="I369" s="37"/>
      <c r="J369" s="1" t="s">
        <v>5</v>
      </c>
      <c r="K369" s="1" t="s">
        <v>44</v>
      </c>
      <c r="L369" s="1" t="s">
        <v>27</v>
      </c>
      <c r="M369" s="28">
        <v>0.3</v>
      </c>
      <c r="N369" s="51">
        <v>747</v>
      </c>
      <c r="O369" s="1"/>
      <c r="P369" s="1"/>
      <c r="Q369" s="1"/>
      <c r="R369" s="28">
        <v>0.3</v>
      </c>
      <c r="S369" s="63">
        <v>747</v>
      </c>
      <c r="T369" s="78" t="s">
        <v>303</v>
      </c>
      <c r="U369" s="78" t="s">
        <v>44</v>
      </c>
      <c r="V369" s="78" t="s">
        <v>52</v>
      </c>
      <c r="W369" s="129">
        <v>0.3</v>
      </c>
      <c r="X369" s="146">
        <v>747</v>
      </c>
      <c r="Y369" s="37">
        <v>662</v>
      </c>
      <c r="Z369" s="37"/>
      <c r="AA369" s="169">
        <f>0.832*$Y$1</f>
        <v>946.36671999999999</v>
      </c>
      <c r="AB369" s="37"/>
      <c r="AC369" s="37">
        <v>1228</v>
      </c>
      <c r="AF369" s="140">
        <f t="shared" si="45"/>
        <v>260.09999999999997</v>
      </c>
      <c r="AG369" s="8">
        <f t="shared" si="46"/>
        <v>867</v>
      </c>
      <c r="AH369" s="37">
        <f t="shared" si="47"/>
        <v>662</v>
      </c>
      <c r="AI369" s="8">
        <f t="shared" si="48"/>
        <v>205</v>
      </c>
      <c r="AJ369" s="140" t="e">
        <f t="shared" si="49"/>
        <v>#REF!</v>
      </c>
      <c r="AK369" s="24" t="e">
        <f>#REF!</f>
        <v>#REF!</v>
      </c>
      <c r="AL369" s="8" t="e">
        <f t="shared" si="50"/>
        <v>#REF!</v>
      </c>
    </row>
    <row r="370" spans="1:38" s="26" customFormat="1" ht="13.5" customHeight="1" x14ac:dyDescent="0.2">
      <c r="A370" s="26">
        <v>367</v>
      </c>
      <c r="B370" s="1" t="s">
        <v>544</v>
      </c>
      <c r="C370" s="165" t="s">
        <v>232</v>
      </c>
      <c r="D370" s="1" t="s">
        <v>245</v>
      </c>
      <c r="E370" s="1" t="s">
        <v>42</v>
      </c>
      <c r="F370" s="1" t="s">
        <v>66</v>
      </c>
      <c r="G370" s="28">
        <v>1</v>
      </c>
      <c r="H370" s="52">
        <v>850</v>
      </c>
      <c r="I370" s="37"/>
      <c r="J370" s="1" t="s">
        <v>245</v>
      </c>
      <c r="K370" s="1" t="s">
        <v>42</v>
      </c>
      <c r="L370" s="1" t="s">
        <v>66</v>
      </c>
      <c r="M370" s="28">
        <v>1</v>
      </c>
      <c r="N370" s="51">
        <v>850</v>
      </c>
      <c r="O370" s="1"/>
      <c r="P370" s="1"/>
      <c r="Q370" s="1"/>
      <c r="R370" s="28">
        <v>1</v>
      </c>
      <c r="S370" s="63">
        <v>850</v>
      </c>
      <c r="T370" s="78" t="s">
        <v>705</v>
      </c>
      <c r="U370" s="78" t="s">
        <v>9</v>
      </c>
      <c r="V370" s="78" t="s">
        <v>28</v>
      </c>
      <c r="W370" s="129">
        <v>1</v>
      </c>
      <c r="X370" s="146">
        <v>850</v>
      </c>
      <c r="Y370" s="37">
        <v>967</v>
      </c>
      <c r="Z370" s="37"/>
      <c r="AA370" s="169">
        <f>1.22*$Y$1</f>
        <v>1387.7012</v>
      </c>
      <c r="AB370" s="37"/>
      <c r="AC370" s="37">
        <v>1796</v>
      </c>
      <c r="AF370" s="140">
        <f t="shared" si="45"/>
        <v>970</v>
      </c>
      <c r="AG370" s="8">
        <f t="shared" si="46"/>
        <v>970</v>
      </c>
      <c r="AH370" s="37">
        <f t="shared" si="47"/>
        <v>967</v>
      </c>
      <c r="AI370" s="8">
        <f t="shared" si="48"/>
        <v>3</v>
      </c>
      <c r="AJ370" s="140" t="e">
        <f t="shared" si="49"/>
        <v>#REF!</v>
      </c>
      <c r="AK370" s="24" t="e">
        <f>#REF!</f>
        <v>#REF!</v>
      </c>
      <c r="AL370" s="8" t="e">
        <f t="shared" si="50"/>
        <v>#REF!</v>
      </c>
    </row>
    <row r="371" spans="1:38" s="26" customFormat="1" ht="13.5" customHeight="1" x14ac:dyDescent="0.2">
      <c r="A371" s="26">
        <v>368</v>
      </c>
      <c r="B371" s="1" t="s">
        <v>545</v>
      </c>
      <c r="C371" s="165" t="s">
        <v>214</v>
      </c>
      <c r="D371" s="1" t="s">
        <v>171</v>
      </c>
      <c r="E371" s="1" t="s">
        <v>217</v>
      </c>
      <c r="F371" s="1" t="s">
        <v>25</v>
      </c>
      <c r="G371" s="28">
        <v>0.3</v>
      </c>
      <c r="H371" s="51">
        <v>630</v>
      </c>
      <c r="I371" s="37"/>
      <c r="J371" s="1" t="s">
        <v>171</v>
      </c>
      <c r="K371" s="1" t="s">
        <v>217</v>
      </c>
      <c r="L371" s="1" t="s">
        <v>25</v>
      </c>
      <c r="M371" s="28">
        <v>0.3</v>
      </c>
      <c r="N371" s="51">
        <v>630</v>
      </c>
      <c r="O371" s="1"/>
      <c r="P371" s="1"/>
      <c r="Q371" s="1"/>
      <c r="R371" s="28">
        <v>0.3</v>
      </c>
      <c r="S371" s="63">
        <v>630</v>
      </c>
      <c r="T371" s="78" t="s">
        <v>69</v>
      </c>
      <c r="U371" s="78" t="s">
        <v>315</v>
      </c>
      <c r="V371" s="78" t="s">
        <v>45</v>
      </c>
      <c r="W371" s="129">
        <v>0.3</v>
      </c>
      <c r="X371" s="146">
        <v>630</v>
      </c>
      <c r="Y371" s="37">
        <v>758</v>
      </c>
      <c r="Z371" s="37"/>
      <c r="AA371" s="169">
        <f>0.95*$Y$1</f>
        <v>1080.587</v>
      </c>
      <c r="AB371" s="37"/>
      <c r="AC371" s="37">
        <v>1406</v>
      </c>
      <c r="AF371" s="140">
        <f t="shared" si="45"/>
        <v>225</v>
      </c>
      <c r="AG371" s="8">
        <f t="shared" si="46"/>
        <v>750</v>
      </c>
      <c r="AH371" s="37">
        <f t="shared" si="47"/>
        <v>758</v>
      </c>
      <c r="AI371" s="175">
        <f t="shared" si="48"/>
        <v>-8</v>
      </c>
      <c r="AJ371" s="140" t="e">
        <f t="shared" si="49"/>
        <v>#REF!</v>
      </c>
      <c r="AK371" s="24" t="e">
        <f>#REF!</f>
        <v>#REF!</v>
      </c>
      <c r="AL371" s="8" t="e">
        <f t="shared" si="50"/>
        <v>#REF!</v>
      </c>
    </row>
    <row r="372" spans="1:38" s="26" customFormat="1" ht="13.5" customHeight="1" x14ac:dyDescent="0.2">
      <c r="A372" s="26">
        <v>369</v>
      </c>
      <c r="B372" s="1" t="s">
        <v>546</v>
      </c>
      <c r="C372" s="165" t="s">
        <v>232</v>
      </c>
      <c r="D372" s="1" t="s">
        <v>245</v>
      </c>
      <c r="E372" s="1" t="s">
        <v>42</v>
      </c>
      <c r="F372" s="1" t="s">
        <v>66</v>
      </c>
      <c r="G372" s="28">
        <v>1</v>
      </c>
      <c r="H372" s="52">
        <v>900</v>
      </c>
      <c r="I372" s="37"/>
      <c r="J372" s="1" t="s">
        <v>245</v>
      </c>
      <c r="K372" s="1" t="s">
        <v>42</v>
      </c>
      <c r="L372" s="1" t="s">
        <v>66</v>
      </c>
      <c r="M372" s="28">
        <v>1</v>
      </c>
      <c r="N372" s="51">
        <v>900</v>
      </c>
      <c r="O372" s="1"/>
      <c r="P372" s="1"/>
      <c r="Q372" s="1"/>
      <c r="R372" s="28">
        <v>1</v>
      </c>
      <c r="S372" s="63">
        <v>900</v>
      </c>
      <c r="T372" s="78" t="s">
        <v>705</v>
      </c>
      <c r="U372" s="78" t="s">
        <v>9</v>
      </c>
      <c r="V372" s="78" t="s">
        <v>28</v>
      </c>
      <c r="W372" s="129">
        <v>1</v>
      </c>
      <c r="X372" s="146">
        <v>900</v>
      </c>
      <c r="Y372" s="37">
        <v>967</v>
      </c>
      <c r="Z372" s="37"/>
      <c r="AA372" s="169">
        <f>1.22*$Y$1</f>
        <v>1387.7012</v>
      </c>
      <c r="AB372" s="37"/>
      <c r="AC372" s="37">
        <v>1796</v>
      </c>
      <c r="AF372" s="140">
        <f t="shared" si="45"/>
        <v>1020</v>
      </c>
      <c r="AG372" s="8">
        <f t="shared" si="46"/>
        <v>1020</v>
      </c>
      <c r="AH372" s="37">
        <f t="shared" si="47"/>
        <v>967</v>
      </c>
      <c r="AI372" s="8">
        <f t="shared" si="48"/>
        <v>53</v>
      </c>
      <c r="AJ372" s="140" t="e">
        <f t="shared" si="49"/>
        <v>#REF!</v>
      </c>
      <c r="AK372" s="24" t="e">
        <f>#REF!</f>
        <v>#REF!</v>
      </c>
      <c r="AL372" s="8" t="e">
        <f t="shared" si="50"/>
        <v>#REF!</v>
      </c>
    </row>
    <row r="373" spans="1:38" s="26" customFormat="1" ht="13.5" customHeight="1" x14ac:dyDescent="0.2">
      <c r="A373" s="26">
        <v>370</v>
      </c>
      <c r="B373" s="1" t="s">
        <v>547</v>
      </c>
      <c r="C373" s="165" t="s">
        <v>230</v>
      </c>
      <c r="D373" s="1" t="s">
        <v>171</v>
      </c>
      <c r="E373" s="1" t="s">
        <v>42</v>
      </c>
      <c r="F373" s="1" t="s">
        <v>70</v>
      </c>
      <c r="G373" s="28">
        <v>1</v>
      </c>
      <c r="H373" s="51">
        <v>950</v>
      </c>
      <c r="I373" s="37"/>
      <c r="J373" s="1" t="s">
        <v>171</v>
      </c>
      <c r="K373" s="1" t="s">
        <v>42</v>
      </c>
      <c r="L373" s="1" t="s">
        <v>70</v>
      </c>
      <c r="M373" s="28">
        <v>1</v>
      </c>
      <c r="N373" s="51">
        <v>950</v>
      </c>
      <c r="O373" s="1"/>
      <c r="P373" s="1"/>
      <c r="Q373" s="1"/>
      <c r="R373" s="28">
        <v>1</v>
      </c>
      <c r="S373" s="63">
        <v>950</v>
      </c>
      <c r="T373" s="78" t="s">
        <v>69</v>
      </c>
      <c r="U373" s="78" t="s">
        <v>44</v>
      </c>
      <c r="V373" s="78" t="s">
        <v>28</v>
      </c>
      <c r="W373" s="129">
        <v>1</v>
      </c>
      <c r="X373" s="146">
        <v>950</v>
      </c>
      <c r="Y373" s="37">
        <v>967</v>
      </c>
      <c r="Z373" s="37"/>
      <c r="AA373" s="169">
        <f>1.22*$Y$1</f>
        <v>1387.7012</v>
      </c>
      <c r="AB373" s="37"/>
      <c r="AC373" s="37">
        <v>1796</v>
      </c>
      <c r="AF373" s="140">
        <f t="shared" si="45"/>
        <v>1070</v>
      </c>
      <c r="AG373" s="8">
        <f t="shared" si="46"/>
        <v>1070</v>
      </c>
      <c r="AH373" s="37">
        <f t="shared" si="47"/>
        <v>967</v>
      </c>
      <c r="AI373" s="8">
        <f t="shared" si="48"/>
        <v>103</v>
      </c>
      <c r="AJ373" s="140" t="e">
        <f t="shared" si="49"/>
        <v>#REF!</v>
      </c>
      <c r="AK373" s="24" t="e">
        <f>#REF!</f>
        <v>#REF!</v>
      </c>
      <c r="AL373" s="8" t="e">
        <f t="shared" si="50"/>
        <v>#REF!</v>
      </c>
    </row>
    <row r="374" spans="1:38" s="26" customFormat="1" ht="13.5" customHeight="1" x14ac:dyDescent="0.2">
      <c r="A374" s="26">
        <v>371</v>
      </c>
      <c r="B374" s="1" t="s">
        <v>547</v>
      </c>
      <c r="C374" s="165" t="s">
        <v>225</v>
      </c>
      <c r="D374" s="1" t="s">
        <v>5</v>
      </c>
      <c r="E374" s="1" t="s">
        <v>44</v>
      </c>
      <c r="F374" s="1" t="s">
        <v>27</v>
      </c>
      <c r="G374" s="28">
        <v>0.25</v>
      </c>
      <c r="H374" s="51">
        <v>747</v>
      </c>
      <c r="I374" s="37"/>
      <c r="J374" s="1" t="s">
        <v>5</v>
      </c>
      <c r="K374" s="1" t="s">
        <v>44</v>
      </c>
      <c r="L374" s="1" t="s">
        <v>27</v>
      </c>
      <c r="M374" s="28">
        <v>0.25</v>
      </c>
      <c r="N374" s="51">
        <v>747</v>
      </c>
      <c r="O374" s="1"/>
      <c r="P374" s="1"/>
      <c r="Q374" s="1"/>
      <c r="R374" s="28">
        <v>0.25</v>
      </c>
      <c r="S374" s="63">
        <v>747</v>
      </c>
      <c r="T374" s="78" t="s">
        <v>303</v>
      </c>
      <c r="U374" s="78" t="s">
        <v>44</v>
      </c>
      <c r="V374" s="78" t="s">
        <v>52</v>
      </c>
      <c r="W374" s="129">
        <v>0.25</v>
      </c>
      <c r="X374" s="146">
        <v>747</v>
      </c>
      <c r="Y374" s="37">
        <v>662</v>
      </c>
      <c r="Z374" s="37"/>
      <c r="AA374" s="169">
        <f>0.832*$Y$1</f>
        <v>946.36671999999999</v>
      </c>
      <c r="AB374" s="37"/>
      <c r="AC374" s="37">
        <v>1228</v>
      </c>
      <c r="AF374" s="140">
        <f t="shared" si="45"/>
        <v>216.75</v>
      </c>
      <c r="AG374" s="8">
        <f t="shared" si="46"/>
        <v>867</v>
      </c>
      <c r="AH374" s="37">
        <f t="shared" si="47"/>
        <v>662</v>
      </c>
      <c r="AI374" s="8">
        <f t="shared" si="48"/>
        <v>205</v>
      </c>
      <c r="AJ374" s="140" t="e">
        <f t="shared" si="49"/>
        <v>#REF!</v>
      </c>
      <c r="AK374" s="24" t="e">
        <f>#REF!</f>
        <v>#REF!</v>
      </c>
      <c r="AL374" s="8" t="e">
        <f t="shared" si="50"/>
        <v>#REF!</v>
      </c>
    </row>
    <row r="375" spans="1:38" s="26" customFormat="1" ht="13.5" customHeight="1" x14ac:dyDescent="0.2">
      <c r="A375" s="26">
        <v>372</v>
      </c>
      <c r="B375" s="1" t="s">
        <v>548</v>
      </c>
      <c r="C375" s="165" t="s">
        <v>243</v>
      </c>
      <c r="D375" s="1" t="s">
        <v>246</v>
      </c>
      <c r="E375" s="1" t="s">
        <v>6</v>
      </c>
      <c r="F375" s="1" t="s">
        <v>45</v>
      </c>
      <c r="G375" s="28">
        <v>0.5</v>
      </c>
      <c r="H375" s="52">
        <v>663</v>
      </c>
      <c r="I375" s="37"/>
      <c r="J375" s="1" t="s">
        <v>246</v>
      </c>
      <c r="K375" s="1" t="s">
        <v>6</v>
      </c>
      <c r="L375" s="1" t="s">
        <v>45</v>
      </c>
      <c r="M375" s="28">
        <v>0.5</v>
      </c>
      <c r="N375" s="51">
        <v>663</v>
      </c>
      <c r="O375" s="1"/>
      <c r="P375" s="1"/>
      <c r="Q375" s="1"/>
      <c r="R375" s="28">
        <v>0.5</v>
      </c>
      <c r="S375" s="63">
        <v>663</v>
      </c>
      <c r="T375" s="78" t="s">
        <v>707</v>
      </c>
      <c r="U375" s="78" t="s">
        <v>6</v>
      </c>
      <c r="V375" s="78" t="s">
        <v>27</v>
      </c>
      <c r="W375" s="129">
        <v>0.5</v>
      </c>
      <c r="X375" s="146">
        <v>663</v>
      </c>
      <c r="Y375" s="37">
        <v>709</v>
      </c>
      <c r="Z375" s="37"/>
      <c r="AA375" s="169">
        <f>0.89*$Y$1</f>
        <v>1012.3394000000001</v>
      </c>
      <c r="AB375" s="37"/>
      <c r="AC375" s="37">
        <v>1315</v>
      </c>
      <c r="AF375" s="140">
        <f t="shared" si="45"/>
        <v>391.5</v>
      </c>
      <c r="AG375" s="8">
        <f t="shared" si="46"/>
        <v>783</v>
      </c>
      <c r="AH375" s="37">
        <f t="shared" si="47"/>
        <v>709</v>
      </c>
      <c r="AI375" s="8">
        <f t="shared" si="48"/>
        <v>74</v>
      </c>
      <c r="AJ375" s="140" t="e">
        <f t="shared" si="49"/>
        <v>#REF!</v>
      </c>
      <c r="AK375" s="24" t="e">
        <f>#REF!</f>
        <v>#REF!</v>
      </c>
      <c r="AL375" s="8" t="e">
        <f t="shared" si="50"/>
        <v>#REF!</v>
      </c>
    </row>
    <row r="376" spans="1:38" s="26" customFormat="1" ht="13.5" customHeight="1" x14ac:dyDescent="0.2">
      <c r="A376" s="26">
        <v>373</v>
      </c>
      <c r="B376" s="1" t="s">
        <v>549</v>
      </c>
      <c r="C376" s="165" t="s">
        <v>243</v>
      </c>
      <c r="D376" s="1" t="s">
        <v>246</v>
      </c>
      <c r="E376" s="1" t="s">
        <v>6</v>
      </c>
      <c r="F376" s="1" t="s">
        <v>45</v>
      </c>
      <c r="G376" s="28">
        <v>1</v>
      </c>
      <c r="H376" s="52">
        <v>663</v>
      </c>
      <c r="I376" s="37"/>
      <c r="J376" s="1" t="s">
        <v>246</v>
      </c>
      <c r="K376" s="1" t="s">
        <v>6</v>
      </c>
      <c r="L376" s="1" t="s">
        <v>45</v>
      </c>
      <c r="M376" s="28">
        <v>1</v>
      </c>
      <c r="N376" s="51">
        <v>663</v>
      </c>
      <c r="O376" s="1"/>
      <c r="P376" s="1"/>
      <c r="Q376" s="1"/>
      <c r="R376" s="28">
        <v>1</v>
      </c>
      <c r="S376" s="63">
        <v>663</v>
      </c>
      <c r="T376" s="78" t="s">
        <v>707</v>
      </c>
      <c r="U376" s="78" t="s">
        <v>6</v>
      </c>
      <c r="V376" s="78" t="s">
        <v>27</v>
      </c>
      <c r="W376" s="129">
        <v>1</v>
      </c>
      <c r="X376" s="146">
        <v>663</v>
      </c>
      <c r="Y376" s="37">
        <v>709</v>
      </c>
      <c r="Z376" s="37"/>
      <c r="AA376" s="169">
        <f>0.89*$Y$1</f>
        <v>1012.3394000000001</v>
      </c>
      <c r="AB376" s="37"/>
      <c r="AC376" s="37">
        <v>1315</v>
      </c>
      <c r="AF376" s="140">
        <f t="shared" si="45"/>
        <v>783</v>
      </c>
      <c r="AG376" s="8">
        <f t="shared" si="46"/>
        <v>783</v>
      </c>
      <c r="AH376" s="37">
        <f t="shared" si="47"/>
        <v>709</v>
      </c>
      <c r="AI376" s="8">
        <f t="shared" si="48"/>
        <v>74</v>
      </c>
      <c r="AJ376" s="140" t="e">
        <f t="shared" si="49"/>
        <v>#REF!</v>
      </c>
      <c r="AK376" s="24" t="e">
        <f>#REF!</f>
        <v>#REF!</v>
      </c>
      <c r="AL376" s="8" t="e">
        <f t="shared" si="50"/>
        <v>#REF!</v>
      </c>
    </row>
    <row r="377" spans="1:38" s="26" customFormat="1" ht="13.5" customHeight="1" x14ac:dyDescent="0.2">
      <c r="A377" s="26">
        <v>374</v>
      </c>
      <c r="B377" s="1" t="s">
        <v>550</v>
      </c>
      <c r="C377" s="165" t="s">
        <v>243</v>
      </c>
      <c r="D377" s="1" t="s">
        <v>246</v>
      </c>
      <c r="E377" s="1" t="s">
        <v>6</v>
      </c>
      <c r="F377" s="1" t="s">
        <v>45</v>
      </c>
      <c r="G377" s="28">
        <v>0.3</v>
      </c>
      <c r="H377" s="52">
        <v>663</v>
      </c>
      <c r="I377" s="37"/>
      <c r="J377" s="1" t="s">
        <v>246</v>
      </c>
      <c r="K377" s="1" t="s">
        <v>6</v>
      </c>
      <c r="L377" s="1" t="s">
        <v>45</v>
      </c>
      <c r="M377" s="28">
        <v>0.3</v>
      </c>
      <c r="N377" s="51">
        <v>663</v>
      </c>
      <c r="O377" s="1"/>
      <c r="P377" s="1"/>
      <c r="Q377" s="1"/>
      <c r="R377" s="28">
        <v>0.3</v>
      </c>
      <c r="S377" s="63">
        <v>663</v>
      </c>
      <c r="T377" s="78" t="s">
        <v>707</v>
      </c>
      <c r="U377" s="78" t="s">
        <v>6</v>
      </c>
      <c r="V377" s="78" t="s">
        <v>27</v>
      </c>
      <c r="W377" s="129">
        <v>0.3</v>
      </c>
      <c r="X377" s="146">
        <v>663</v>
      </c>
      <c r="Y377" s="37">
        <v>709</v>
      </c>
      <c r="Z377" s="37"/>
      <c r="AA377" s="169">
        <f>0.89*$Y$1</f>
        <v>1012.3394000000001</v>
      </c>
      <c r="AB377" s="37"/>
      <c r="AC377" s="37">
        <v>1315</v>
      </c>
      <c r="AF377" s="140">
        <f t="shared" si="45"/>
        <v>234.89999999999998</v>
      </c>
      <c r="AG377" s="8">
        <f t="shared" si="46"/>
        <v>783</v>
      </c>
      <c r="AH377" s="37">
        <f t="shared" si="47"/>
        <v>709</v>
      </c>
      <c r="AI377" s="8">
        <f t="shared" si="48"/>
        <v>74</v>
      </c>
      <c r="AJ377" s="140" t="e">
        <f t="shared" si="49"/>
        <v>#REF!</v>
      </c>
      <c r="AK377" s="24" t="e">
        <f>#REF!</f>
        <v>#REF!</v>
      </c>
      <c r="AL377" s="8" t="e">
        <f t="shared" si="50"/>
        <v>#REF!</v>
      </c>
    </row>
    <row r="378" spans="1:38" s="26" customFormat="1" ht="13.5" customHeight="1" x14ac:dyDescent="0.2">
      <c r="A378" s="26">
        <v>375</v>
      </c>
      <c r="B378" s="1" t="s">
        <v>551</v>
      </c>
      <c r="C378" s="165" t="s">
        <v>241</v>
      </c>
      <c r="D378" s="1">
        <v>18.2</v>
      </c>
      <c r="E378" s="1" t="s">
        <v>24</v>
      </c>
      <c r="F378" s="1" t="s">
        <v>28</v>
      </c>
      <c r="G378" s="28">
        <v>1</v>
      </c>
      <c r="H378" s="52">
        <v>930</v>
      </c>
      <c r="I378" s="37"/>
      <c r="J378" s="1">
        <v>18.2</v>
      </c>
      <c r="K378" s="1" t="s">
        <v>24</v>
      </c>
      <c r="L378" s="1" t="s">
        <v>28</v>
      </c>
      <c r="M378" s="28">
        <v>1</v>
      </c>
      <c r="N378" s="51">
        <v>930</v>
      </c>
      <c r="O378" s="1"/>
      <c r="P378" s="1"/>
      <c r="Q378" s="1"/>
      <c r="R378" s="28">
        <v>1</v>
      </c>
      <c r="S378" s="63">
        <v>930</v>
      </c>
      <c r="T378" s="78" t="s">
        <v>705</v>
      </c>
      <c r="U378" s="78" t="s">
        <v>24</v>
      </c>
      <c r="V378" s="78" t="s">
        <v>25</v>
      </c>
      <c r="W378" s="129">
        <v>1</v>
      </c>
      <c r="X378" s="146">
        <v>930</v>
      </c>
      <c r="Y378" s="37">
        <v>905</v>
      </c>
      <c r="Z378" s="37"/>
      <c r="AA378" s="169">
        <f>1.137*$Y$1</f>
        <v>1293.2920200000001</v>
      </c>
      <c r="AB378" s="37"/>
      <c r="AC378" s="37">
        <v>1682</v>
      </c>
      <c r="AF378" s="140">
        <f t="shared" si="45"/>
        <v>1050</v>
      </c>
      <c r="AG378" s="8">
        <f t="shared" si="46"/>
        <v>1050</v>
      </c>
      <c r="AH378" s="37">
        <f t="shared" si="47"/>
        <v>905</v>
      </c>
      <c r="AI378" s="8">
        <f t="shared" si="48"/>
        <v>145</v>
      </c>
      <c r="AJ378" s="140" t="e">
        <f t="shared" si="49"/>
        <v>#REF!</v>
      </c>
      <c r="AK378" s="24" t="e">
        <f>#REF!</f>
        <v>#REF!</v>
      </c>
      <c r="AL378" s="8" t="e">
        <f t="shared" si="50"/>
        <v>#REF!</v>
      </c>
    </row>
    <row r="379" spans="1:38" s="26" customFormat="1" ht="13.5" customHeight="1" x14ac:dyDescent="0.2">
      <c r="A379" s="26">
        <v>376</v>
      </c>
      <c r="B379" s="1" t="s">
        <v>551</v>
      </c>
      <c r="C379" s="165" t="s">
        <v>242</v>
      </c>
      <c r="D379" s="1">
        <v>18.2</v>
      </c>
      <c r="E379" s="1" t="s">
        <v>24</v>
      </c>
      <c r="F379" s="1" t="s">
        <v>28</v>
      </c>
      <c r="G379" s="28">
        <v>1</v>
      </c>
      <c r="H379" s="52">
        <v>930</v>
      </c>
      <c r="I379" s="37"/>
      <c r="J379" s="1">
        <v>18.2</v>
      </c>
      <c r="K379" s="1" t="s">
        <v>24</v>
      </c>
      <c r="L379" s="1" t="s">
        <v>28</v>
      </c>
      <c r="M379" s="28">
        <v>1</v>
      </c>
      <c r="N379" s="51">
        <v>930</v>
      </c>
      <c r="O379" s="1"/>
      <c r="P379" s="1"/>
      <c r="Q379" s="1"/>
      <c r="R379" s="28">
        <v>1</v>
      </c>
      <c r="S379" s="63">
        <v>930</v>
      </c>
      <c r="T379" s="78" t="s">
        <v>705</v>
      </c>
      <c r="U379" s="78" t="s">
        <v>24</v>
      </c>
      <c r="V379" s="78" t="s">
        <v>25</v>
      </c>
      <c r="W379" s="129">
        <v>1</v>
      </c>
      <c r="X379" s="146">
        <v>930</v>
      </c>
      <c r="Y379" s="37">
        <v>905</v>
      </c>
      <c r="Z379" s="37"/>
      <c r="AA379" s="169">
        <f>1.137*$Y$1</f>
        <v>1293.2920200000001</v>
      </c>
      <c r="AB379" s="37"/>
      <c r="AC379" s="37">
        <v>1682</v>
      </c>
      <c r="AF379" s="140">
        <f t="shared" si="45"/>
        <v>1050</v>
      </c>
      <c r="AG379" s="8">
        <f t="shared" si="46"/>
        <v>1050</v>
      </c>
      <c r="AH379" s="37">
        <f t="shared" si="47"/>
        <v>905</v>
      </c>
      <c r="AI379" s="8">
        <f t="shared" si="48"/>
        <v>145</v>
      </c>
      <c r="AJ379" s="140" t="e">
        <f t="shared" si="49"/>
        <v>#REF!</v>
      </c>
      <c r="AK379" s="24" t="e">
        <f>#REF!</f>
        <v>#REF!</v>
      </c>
      <c r="AL379" s="8" t="e">
        <f t="shared" si="50"/>
        <v>#REF!</v>
      </c>
    </row>
    <row r="380" spans="1:38" s="26" customFormat="1" ht="13.5" customHeight="1" x14ac:dyDescent="0.2">
      <c r="A380" s="26">
        <v>377</v>
      </c>
      <c r="B380" s="1" t="s">
        <v>551</v>
      </c>
      <c r="C380" s="165" t="s">
        <v>365</v>
      </c>
      <c r="D380" s="1" t="s">
        <v>245</v>
      </c>
      <c r="E380" s="1" t="s">
        <v>24</v>
      </c>
      <c r="F380" s="1" t="s">
        <v>28</v>
      </c>
      <c r="G380" s="28">
        <v>0.6</v>
      </c>
      <c r="H380" s="52">
        <v>930</v>
      </c>
      <c r="I380" s="37"/>
      <c r="J380" s="1" t="s">
        <v>245</v>
      </c>
      <c r="K380" s="1" t="s">
        <v>24</v>
      </c>
      <c r="L380" s="1" t="s">
        <v>28</v>
      </c>
      <c r="M380" s="28">
        <v>0.6</v>
      </c>
      <c r="N380" s="51">
        <v>930</v>
      </c>
      <c r="O380" s="1"/>
      <c r="P380" s="1"/>
      <c r="Q380" s="1"/>
      <c r="R380" s="28">
        <v>0.6</v>
      </c>
      <c r="S380" s="63">
        <v>930</v>
      </c>
      <c r="T380" s="78" t="s">
        <v>705</v>
      </c>
      <c r="U380" s="78" t="s">
        <v>24</v>
      </c>
      <c r="V380" s="78" t="s">
        <v>25</v>
      </c>
      <c r="W380" s="129">
        <v>0.6</v>
      </c>
      <c r="X380" s="146">
        <v>930</v>
      </c>
      <c r="Y380" s="37">
        <v>905</v>
      </c>
      <c r="Z380" s="37"/>
      <c r="AA380" s="169">
        <f>1.137*$Y$1</f>
        <v>1293.2920200000001</v>
      </c>
      <c r="AB380" s="37"/>
      <c r="AC380" s="37">
        <v>1682</v>
      </c>
      <c r="AF380" s="140">
        <f t="shared" si="45"/>
        <v>630</v>
      </c>
      <c r="AG380" s="8">
        <f t="shared" si="46"/>
        <v>1050</v>
      </c>
      <c r="AH380" s="37">
        <f t="shared" si="47"/>
        <v>905</v>
      </c>
      <c r="AI380" s="8">
        <f t="shared" si="48"/>
        <v>145</v>
      </c>
      <c r="AJ380" s="140" t="e">
        <f t="shared" si="49"/>
        <v>#REF!</v>
      </c>
      <c r="AK380" s="24" t="e">
        <f>#REF!</f>
        <v>#REF!</v>
      </c>
      <c r="AL380" s="8" t="e">
        <f t="shared" si="50"/>
        <v>#REF!</v>
      </c>
    </row>
    <row r="381" spans="1:38" s="26" customFormat="1" ht="13.5" customHeight="1" x14ac:dyDescent="0.2">
      <c r="A381" s="26">
        <v>378</v>
      </c>
      <c r="B381" s="1" t="s">
        <v>551</v>
      </c>
      <c r="C381" s="165" t="s">
        <v>232</v>
      </c>
      <c r="D381" s="1" t="s">
        <v>245</v>
      </c>
      <c r="E381" s="1" t="s">
        <v>44</v>
      </c>
      <c r="F381" s="1" t="s">
        <v>23</v>
      </c>
      <c r="G381" s="28">
        <v>1</v>
      </c>
      <c r="H381" s="52">
        <v>1100</v>
      </c>
      <c r="I381" s="37"/>
      <c r="J381" s="1" t="s">
        <v>245</v>
      </c>
      <c r="K381" s="1" t="s">
        <v>44</v>
      </c>
      <c r="L381" s="1" t="s">
        <v>23</v>
      </c>
      <c r="M381" s="28">
        <v>1</v>
      </c>
      <c r="N381" s="51">
        <v>1100</v>
      </c>
      <c r="O381" s="1"/>
      <c r="P381" s="1"/>
      <c r="Q381" s="1"/>
      <c r="R381" s="28">
        <v>1</v>
      </c>
      <c r="S381" s="63">
        <v>1100</v>
      </c>
      <c r="T381" s="78" t="s">
        <v>705</v>
      </c>
      <c r="U381" s="78" t="s">
        <v>44</v>
      </c>
      <c r="V381" s="78" t="s">
        <v>70</v>
      </c>
      <c r="W381" s="129">
        <v>1</v>
      </c>
      <c r="X381" s="146">
        <v>1100</v>
      </c>
      <c r="Y381" s="37">
        <v>1157</v>
      </c>
      <c r="Z381" s="37"/>
      <c r="AA381" s="169">
        <f>1.453*$Y$1</f>
        <v>1652.7293800000002</v>
      </c>
      <c r="AB381" s="37"/>
      <c r="AC381" s="37">
        <v>2067</v>
      </c>
      <c r="AF381" s="140">
        <f t="shared" si="45"/>
        <v>1220</v>
      </c>
      <c r="AG381" s="8">
        <f t="shared" si="46"/>
        <v>1220</v>
      </c>
      <c r="AH381" s="37">
        <f t="shared" si="47"/>
        <v>1157</v>
      </c>
      <c r="AI381" s="8">
        <f t="shared" si="48"/>
        <v>63</v>
      </c>
      <c r="AJ381" s="140" t="e">
        <f t="shared" si="49"/>
        <v>#REF!</v>
      </c>
      <c r="AK381" s="24" t="e">
        <f>#REF!</f>
        <v>#REF!</v>
      </c>
      <c r="AL381" s="8" t="e">
        <f t="shared" si="50"/>
        <v>#REF!</v>
      </c>
    </row>
    <row r="382" spans="1:38" s="26" customFormat="1" ht="13.5" customHeight="1" x14ac:dyDescent="0.2">
      <c r="A382" s="26">
        <v>379</v>
      </c>
      <c r="B382" s="1" t="s">
        <v>552</v>
      </c>
      <c r="C382" s="165" t="s">
        <v>13</v>
      </c>
      <c r="D382" s="1" t="s">
        <v>171</v>
      </c>
      <c r="E382" s="1" t="s">
        <v>44</v>
      </c>
      <c r="F382" s="1" t="s">
        <v>66</v>
      </c>
      <c r="G382" s="28">
        <v>1</v>
      </c>
      <c r="H382" s="53">
        <v>1200</v>
      </c>
      <c r="I382" s="37"/>
      <c r="J382" s="1" t="s">
        <v>171</v>
      </c>
      <c r="K382" s="1" t="s">
        <v>44</v>
      </c>
      <c r="L382" s="1" t="s">
        <v>66</v>
      </c>
      <c r="M382" s="28">
        <v>1</v>
      </c>
      <c r="N382" s="47">
        <v>1200</v>
      </c>
      <c r="O382" s="1"/>
      <c r="P382" s="1"/>
      <c r="Q382" s="1"/>
      <c r="R382" s="28">
        <v>1</v>
      </c>
      <c r="S382" s="64">
        <v>1200</v>
      </c>
      <c r="T382" s="78" t="s">
        <v>69</v>
      </c>
      <c r="U382" s="78" t="s">
        <v>22</v>
      </c>
      <c r="V382" s="78" t="s">
        <v>66</v>
      </c>
      <c r="W382" s="129">
        <v>1</v>
      </c>
      <c r="X382" s="145">
        <v>1200</v>
      </c>
      <c r="Y382" s="37">
        <v>1399</v>
      </c>
      <c r="Z382" s="37"/>
      <c r="AA382" s="169">
        <f>1.757*$Y$1</f>
        <v>1998.51722</v>
      </c>
      <c r="AB382" s="37"/>
      <c r="AC382" s="37">
        <v>2499</v>
      </c>
      <c r="AF382" s="140">
        <f t="shared" si="45"/>
        <v>1320</v>
      </c>
      <c r="AG382" s="8">
        <f t="shared" si="46"/>
        <v>1320</v>
      </c>
      <c r="AH382" s="37">
        <f t="shared" si="47"/>
        <v>1399</v>
      </c>
      <c r="AI382" s="175">
        <f t="shared" si="48"/>
        <v>-79</v>
      </c>
      <c r="AJ382" s="140" t="e">
        <f t="shared" si="49"/>
        <v>#REF!</v>
      </c>
      <c r="AK382" s="24" t="e">
        <f>#REF!</f>
        <v>#REF!</v>
      </c>
      <c r="AL382" s="8" t="e">
        <f t="shared" si="50"/>
        <v>#REF!</v>
      </c>
    </row>
    <row r="383" spans="1:38" s="26" customFormat="1" ht="13.5" customHeight="1" x14ac:dyDescent="0.2">
      <c r="A383" s="26">
        <v>380</v>
      </c>
      <c r="B383" s="1" t="s">
        <v>552</v>
      </c>
      <c r="C383" s="165" t="s">
        <v>170</v>
      </c>
      <c r="D383" s="1" t="s">
        <v>171</v>
      </c>
      <c r="E383" s="1" t="s">
        <v>24</v>
      </c>
      <c r="F383" s="1" t="s">
        <v>28</v>
      </c>
      <c r="G383" s="28">
        <v>1</v>
      </c>
      <c r="H383" s="52">
        <v>800</v>
      </c>
      <c r="I383" s="37"/>
      <c r="J383" s="1" t="s">
        <v>171</v>
      </c>
      <c r="K383" s="1" t="s">
        <v>24</v>
      </c>
      <c r="L383" s="1" t="s">
        <v>28</v>
      </c>
      <c r="M383" s="28">
        <v>1</v>
      </c>
      <c r="N383" s="51">
        <v>800</v>
      </c>
      <c r="O383" s="1"/>
      <c r="P383" s="1"/>
      <c r="Q383" s="1"/>
      <c r="R383" s="28">
        <v>1</v>
      </c>
      <c r="S383" s="63">
        <v>800</v>
      </c>
      <c r="T383" s="78" t="s">
        <v>69</v>
      </c>
      <c r="U383" s="78" t="s">
        <v>42</v>
      </c>
      <c r="V383" s="78" t="s">
        <v>25</v>
      </c>
      <c r="W383" s="129">
        <v>1</v>
      </c>
      <c r="X383" s="146">
        <v>800</v>
      </c>
      <c r="Y383" s="37">
        <v>905</v>
      </c>
      <c r="Z383" s="37"/>
      <c r="AA383" s="169">
        <f>1.137*$Y$1</f>
        <v>1293.2920200000001</v>
      </c>
      <c r="AB383" s="37"/>
      <c r="AC383" s="37">
        <v>1682</v>
      </c>
      <c r="AF383" s="140">
        <f t="shared" si="45"/>
        <v>920</v>
      </c>
      <c r="AG383" s="8">
        <f t="shared" si="46"/>
        <v>920</v>
      </c>
      <c r="AH383" s="37">
        <f t="shared" si="47"/>
        <v>905</v>
      </c>
      <c r="AI383" s="8">
        <f t="shared" si="48"/>
        <v>15</v>
      </c>
      <c r="AJ383" s="140" t="e">
        <f t="shared" si="49"/>
        <v>#REF!</v>
      </c>
      <c r="AK383" s="24" t="e">
        <f>#REF!</f>
        <v>#REF!</v>
      </c>
      <c r="AL383" s="8" t="e">
        <f t="shared" si="50"/>
        <v>#REF!</v>
      </c>
    </row>
    <row r="384" spans="1:38" s="26" customFormat="1" ht="13.5" customHeight="1" x14ac:dyDescent="0.2">
      <c r="A384" s="26">
        <v>381</v>
      </c>
      <c r="B384" s="1" t="s">
        <v>552</v>
      </c>
      <c r="C384" s="165" t="s">
        <v>225</v>
      </c>
      <c r="D384" s="1" t="s">
        <v>5</v>
      </c>
      <c r="E384" s="1" t="s">
        <v>44</v>
      </c>
      <c r="F384" s="1" t="s">
        <v>27</v>
      </c>
      <c r="G384" s="28">
        <v>0.7</v>
      </c>
      <c r="H384" s="51">
        <v>747</v>
      </c>
      <c r="I384" s="37"/>
      <c r="J384" s="1" t="s">
        <v>5</v>
      </c>
      <c r="K384" s="1" t="s">
        <v>44</v>
      </c>
      <c r="L384" s="1" t="s">
        <v>27</v>
      </c>
      <c r="M384" s="28">
        <v>0.7</v>
      </c>
      <c r="N384" s="51">
        <v>747</v>
      </c>
      <c r="O384" s="1"/>
      <c r="P384" s="1"/>
      <c r="Q384" s="1"/>
      <c r="R384" s="28">
        <v>0.7</v>
      </c>
      <c r="S384" s="63">
        <v>747</v>
      </c>
      <c r="T384" s="78" t="s">
        <v>303</v>
      </c>
      <c r="U384" s="78" t="s">
        <v>44</v>
      </c>
      <c r="V384" s="78" t="s">
        <v>52</v>
      </c>
      <c r="W384" s="129">
        <v>0.7</v>
      </c>
      <c r="X384" s="146">
        <v>747</v>
      </c>
      <c r="Y384" s="37">
        <v>662</v>
      </c>
      <c r="Z384" s="37"/>
      <c r="AA384" s="169">
        <f>0.832*$Y$1</f>
        <v>946.36671999999999</v>
      </c>
      <c r="AB384" s="37"/>
      <c r="AC384" s="37">
        <v>1228</v>
      </c>
      <c r="AF384" s="140">
        <f t="shared" si="45"/>
        <v>606.9</v>
      </c>
      <c r="AG384" s="8">
        <f t="shared" si="46"/>
        <v>867</v>
      </c>
      <c r="AH384" s="37">
        <f t="shared" si="47"/>
        <v>662</v>
      </c>
      <c r="AI384" s="8">
        <f t="shared" si="48"/>
        <v>205</v>
      </c>
      <c r="AJ384" s="140" t="e">
        <f t="shared" si="49"/>
        <v>#REF!</v>
      </c>
      <c r="AK384" s="24" t="e">
        <f>#REF!</f>
        <v>#REF!</v>
      </c>
      <c r="AL384" s="8" t="e">
        <f t="shared" si="50"/>
        <v>#REF!</v>
      </c>
    </row>
    <row r="385" spans="1:38" s="26" customFormat="1" ht="13.5" customHeight="1" x14ac:dyDescent="0.2">
      <c r="A385" s="26">
        <v>382</v>
      </c>
      <c r="B385" s="1" t="s">
        <v>552</v>
      </c>
      <c r="C385" s="165" t="s">
        <v>240</v>
      </c>
      <c r="D385" s="1">
        <v>14</v>
      </c>
      <c r="E385" s="1" t="s">
        <v>6</v>
      </c>
      <c r="F385" s="1">
        <v>5</v>
      </c>
      <c r="G385" s="28">
        <v>1</v>
      </c>
      <c r="H385" s="51">
        <v>610</v>
      </c>
      <c r="I385" s="37"/>
      <c r="J385" s="1">
        <v>14</v>
      </c>
      <c r="K385" s="1" t="s">
        <v>6</v>
      </c>
      <c r="L385" s="1">
        <v>5</v>
      </c>
      <c r="M385" s="28">
        <v>1</v>
      </c>
      <c r="N385" s="51">
        <v>610</v>
      </c>
      <c r="O385" s="1"/>
      <c r="P385" s="1"/>
      <c r="Q385" s="1"/>
      <c r="R385" s="28">
        <v>1</v>
      </c>
      <c r="S385" s="63">
        <v>610</v>
      </c>
      <c r="T385" s="78" t="s">
        <v>702</v>
      </c>
      <c r="U385" s="78" t="s">
        <v>6</v>
      </c>
      <c r="V385" s="78" t="s">
        <v>52</v>
      </c>
      <c r="W385" s="129">
        <v>1</v>
      </c>
      <c r="X385" s="146">
        <v>610</v>
      </c>
      <c r="Y385" s="37">
        <v>662</v>
      </c>
      <c r="Z385" s="37"/>
      <c r="AA385" s="169">
        <f>0.832*$Y$1</f>
        <v>946.36671999999999</v>
      </c>
      <c r="AB385" s="37"/>
      <c r="AC385" s="37">
        <v>1228</v>
      </c>
      <c r="AF385" s="140">
        <f t="shared" si="45"/>
        <v>730</v>
      </c>
      <c r="AG385" s="8">
        <f t="shared" si="46"/>
        <v>730</v>
      </c>
      <c r="AH385" s="37">
        <f t="shared" si="47"/>
        <v>662</v>
      </c>
      <c r="AI385" s="8">
        <f t="shared" si="48"/>
        <v>68</v>
      </c>
      <c r="AJ385" s="140" t="e">
        <f t="shared" si="49"/>
        <v>#REF!</v>
      </c>
      <c r="AK385" s="24" t="e">
        <f>#REF!</f>
        <v>#REF!</v>
      </c>
      <c r="AL385" s="8" t="e">
        <f t="shared" si="50"/>
        <v>#REF!</v>
      </c>
    </row>
    <row r="386" spans="1:38" s="26" customFormat="1" ht="13.5" customHeight="1" x14ac:dyDescent="0.2">
      <c r="A386" s="26">
        <v>383</v>
      </c>
      <c r="B386" s="1" t="s">
        <v>552</v>
      </c>
      <c r="C386" s="165" t="s">
        <v>215</v>
      </c>
      <c r="D386" s="1" t="s">
        <v>171</v>
      </c>
      <c r="E386" s="1" t="s">
        <v>364</v>
      </c>
      <c r="F386" s="1" t="s">
        <v>25</v>
      </c>
      <c r="G386" s="28">
        <v>1</v>
      </c>
      <c r="H386" s="52">
        <v>996</v>
      </c>
      <c r="I386" s="37"/>
      <c r="J386" s="1" t="s">
        <v>171</v>
      </c>
      <c r="K386" s="1" t="s">
        <v>364</v>
      </c>
      <c r="L386" s="1" t="s">
        <v>25</v>
      </c>
      <c r="M386" s="28">
        <v>1</v>
      </c>
      <c r="N386" s="51">
        <v>996</v>
      </c>
      <c r="O386" s="1"/>
      <c r="P386" s="1"/>
      <c r="Q386" s="1"/>
      <c r="R386" s="28">
        <v>1</v>
      </c>
      <c r="S386" s="63">
        <v>996</v>
      </c>
      <c r="T386" s="78" t="s">
        <v>69</v>
      </c>
      <c r="U386" s="78" t="s">
        <v>87</v>
      </c>
      <c r="V386" s="78" t="s">
        <v>45</v>
      </c>
      <c r="W386" s="129">
        <v>1</v>
      </c>
      <c r="X386" s="146">
        <v>996</v>
      </c>
      <c r="Y386" s="37">
        <v>758</v>
      </c>
      <c r="Z386" s="37"/>
      <c r="AA386" s="169">
        <f>0.95*$Y$1</f>
        <v>1080.587</v>
      </c>
      <c r="AB386" s="37"/>
      <c r="AC386" s="37">
        <v>1406</v>
      </c>
      <c r="AF386" s="140">
        <f t="shared" si="45"/>
        <v>1116</v>
      </c>
      <c r="AG386" s="8">
        <f t="shared" si="46"/>
        <v>1116</v>
      </c>
      <c r="AH386" s="37">
        <f t="shared" si="47"/>
        <v>758</v>
      </c>
      <c r="AI386" s="8">
        <f t="shared" si="48"/>
        <v>358</v>
      </c>
      <c r="AJ386" s="140" t="e">
        <f t="shared" si="49"/>
        <v>#REF!</v>
      </c>
      <c r="AK386" s="24" t="e">
        <f>#REF!</f>
        <v>#REF!</v>
      </c>
      <c r="AL386" s="8" t="e">
        <f t="shared" si="50"/>
        <v>#REF!</v>
      </c>
    </row>
    <row r="387" spans="1:38" s="26" customFormat="1" ht="13.5" customHeight="1" x14ac:dyDescent="0.2">
      <c r="A387" s="26">
        <v>384</v>
      </c>
      <c r="B387" s="1" t="s">
        <v>552</v>
      </c>
      <c r="C387" s="165" t="s">
        <v>244</v>
      </c>
      <c r="D387" s="1" t="s">
        <v>171</v>
      </c>
      <c r="E387" s="1" t="s">
        <v>47</v>
      </c>
      <c r="F387" s="1" t="s">
        <v>45</v>
      </c>
      <c r="G387" s="28">
        <v>0.3</v>
      </c>
      <c r="H387" s="51">
        <v>663</v>
      </c>
      <c r="I387" s="37"/>
      <c r="J387" s="1" t="s">
        <v>171</v>
      </c>
      <c r="K387" s="1" t="s">
        <v>47</v>
      </c>
      <c r="L387" s="1" t="s">
        <v>45</v>
      </c>
      <c r="M387" s="28">
        <v>0.3</v>
      </c>
      <c r="N387" s="51">
        <v>663</v>
      </c>
      <c r="O387" s="1"/>
      <c r="P387" s="1"/>
      <c r="Q387" s="1"/>
      <c r="R387" s="28">
        <v>0.3</v>
      </c>
      <c r="S387" s="63">
        <v>663</v>
      </c>
      <c r="T387" s="78" t="s">
        <v>69</v>
      </c>
      <c r="U387" s="78" t="s">
        <v>6</v>
      </c>
      <c r="V387" s="78" t="s">
        <v>27</v>
      </c>
      <c r="W387" s="129">
        <v>0.3</v>
      </c>
      <c r="X387" s="146">
        <v>663</v>
      </c>
      <c r="Y387" s="37">
        <v>709</v>
      </c>
      <c r="Z387" s="37"/>
      <c r="AA387" s="169">
        <f>0.89*$Y$1</f>
        <v>1012.3394000000001</v>
      </c>
      <c r="AB387" s="37"/>
      <c r="AC387" s="37">
        <v>1315</v>
      </c>
      <c r="AF387" s="140">
        <f t="shared" si="45"/>
        <v>234.89999999999998</v>
      </c>
      <c r="AG387" s="8">
        <f t="shared" si="46"/>
        <v>783</v>
      </c>
      <c r="AH387" s="37">
        <f t="shared" si="47"/>
        <v>709</v>
      </c>
      <c r="AI387" s="8">
        <f t="shared" si="48"/>
        <v>74</v>
      </c>
      <c r="AJ387" s="140" t="e">
        <f t="shared" si="49"/>
        <v>#REF!</v>
      </c>
      <c r="AK387" s="24" t="e">
        <f>#REF!</f>
        <v>#REF!</v>
      </c>
      <c r="AL387" s="8" t="e">
        <f t="shared" si="50"/>
        <v>#REF!</v>
      </c>
    </row>
    <row r="388" spans="1:38" s="26" customFormat="1" ht="13.5" customHeight="1" x14ac:dyDescent="0.2">
      <c r="A388" s="26">
        <v>385</v>
      </c>
      <c r="B388" s="1" t="s">
        <v>553</v>
      </c>
      <c r="C388" s="165" t="s">
        <v>243</v>
      </c>
      <c r="D388" s="1">
        <v>18.5</v>
      </c>
      <c r="E388" s="1" t="s">
        <v>6</v>
      </c>
      <c r="F388" s="1" t="s">
        <v>45</v>
      </c>
      <c r="G388" s="28">
        <v>1</v>
      </c>
      <c r="H388" s="52">
        <v>663</v>
      </c>
      <c r="I388" s="37"/>
      <c r="J388" s="1">
        <v>18.5</v>
      </c>
      <c r="K388" s="1" t="s">
        <v>6</v>
      </c>
      <c r="L388" s="1" t="s">
        <v>45</v>
      </c>
      <c r="M388" s="28">
        <v>1</v>
      </c>
      <c r="N388" s="51">
        <v>663</v>
      </c>
      <c r="O388" s="1"/>
      <c r="P388" s="1"/>
      <c r="Q388" s="1"/>
      <c r="R388" s="28">
        <v>1</v>
      </c>
      <c r="S388" s="63">
        <v>663</v>
      </c>
      <c r="T388" s="78" t="s">
        <v>707</v>
      </c>
      <c r="U388" s="78" t="s">
        <v>6</v>
      </c>
      <c r="V388" s="78" t="s">
        <v>27</v>
      </c>
      <c r="W388" s="129">
        <v>1</v>
      </c>
      <c r="X388" s="146">
        <v>663</v>
      </c>
      <c r="Y388" s="37">
        <v>709</v>
      </c>
      <c r="Z388" s="37"/>
      <c r="AA388" s="169">
        <f>0.89*$Y$1</f>
        <v>1012.3394000000001</v>
      </c>
      <c r="AB388" s="37"/>
      <c r="AC388" s="37">
        <v>1315</v>
      </c>
      <c r="AF388" s="140">
        <f t="shared" si="45"/>
        <v>783</v>
      </c>
      <c r="AG388" s="8">
        <f t="shared" si="46"/>
        <v>783</v>
      </c>
      <c r="AH388" s="37">
        <f t="shared" si="47"/>
        <v>709</v>
      </c>
      <c r="AI388" s="8">
        <f t="shared" si="48"/>
        <v>74</v>
      </c>
      <c r="AJ388" s="140" t="e">
        <f t="shared" si="49"/>
        <v>#REF!</v>
      </c>
      <c r="AK388" s="24" t="e">
        <f>#REF!</f>
        <v>#REF!</v>
      </c>
      <c r="AL388" s="8" t="e">
        <f t="shared" si="50"/>
        <v>#REF!</v>
      </c>
    </row>
    <row r="389" spans="1:38" s="26" customFormat="1" ht="13.5" customHeight="1" x14ac:dyDescent="0.2">
      <c r="A389" s="26">
        <v>386</v>
      </c>
      <c r="B389" s="1" t="s">
        <v>554</v>
      </c>
      <c r="C389" s="165" t="s">
        <v>232</v>
      </c>
      <c r="D389" s="1" t="s">
        <v>245</v>
      </c>
      <c r="E389" s="1" t="s">
        <v>42</v>
      </c>
      <c r="F389" s="1" t="s">
        <v>66</v>
      </c>
      <c r="G389" s="28">
        <v>1</v>
      </c>
      <c r="H389" s="52">
        <v>850</v>
      </c>
      <c r="I389" s="37"/>
      <c r="J389" s="1" t="s">
        <v>245</v>
      </c>
      <c r="K389" s="1" t="s">
        <v>42</v>
      </c>
      <c r="L389" s="1" t="s">
        <v>66</v>
      </c>
      <c r="M389" s="28">
        <v>1</v>
      </c>
      <c r="N389" s="51">
        <v>850</v>
      </c>
      <c r="O389" s="1"/>
      <c r="P389" s="1"/>
      <c r="Q389" s="1"/>
      <c r="R389" s="28">
        <v>1</v>
      </c>
      <c r="S389" s="63">
        <v>850</v>
      </c>
      <c r="T389" s="78" t="s">
        <v>705</v>
      </c>
      <c r="U389" s="78" t="s">
        <v>9</v>
      </c>
      <c r="V389" s="78" t="s">
        <v>28</v>
      </c>
      <c r="W389" s="129">
        <v>1</v>
      </c>
      <c r="X389" s="146">
        <v>850</v>
      </c>
      <c r="Y389" s="37">
        <v>967</v>
      </c>
      <c r="Z389" s="37"/>
      <c r="AA389" s="169">
        <f>1.22*$Y$1</f>
        <v>1387.7012</v>
      </c>
      <c r="AB389" s="37"/>
      <c r="AC389" s="37">
        <v>1796</v>
      </c>
      <c r="AF389" s="140">
        <f t="shared" si="45"/>
        <v>970</v>
      </c>
      <c r="AG389" s="8">
        <f t="shared" si="46"/>
        <v>970</v>
      </c>
      <c r="AH389" s="37">
        <f t="shared" si="47"/>
        <v>967</v>
      </c>
      <c r="AI389" s="8">
        <f t="shared" si="48"/>
        <v>3</v>
      </c>
      <c r="AJ389" s="140" t="e">
        <f t="shared" si="49"/>
        <v>#REF!</v>
      </c>
      <c r="AK389" s="24" t="e">
        <f>#REF!</f>
        <v>#REF!</v>
      </c>
      <c r="AL389" s="8" t="e">
        <f t="shared" si="50"/>
        <v>#REF!</v>
      </c>
    </row>
    <row r="390" spans="1:38" s="26" customFormat="1" ht="13.5" customHeight="1" x14ac:dyDescent="0.2">
      <c r="A390" s="26">
        <v>387</v>
      </c>
      <c r="B390" s="1" t="s">
        <v>555</v>
      </c>
      <c r="C390" s="165" t="s">
        <v>214</v>
      </c>
      <c r="D390" s="1" t="s">
        <v>171</v>
      </c>
      <c r="E390" s="1" t="s">
        <v>217</v>
      </c>
      <c r="F390" s="1" t="s">
        <v>25</v>
      </c>
      <c r="G390" s="28">
        <v>0.3</v>
      </c>
      <c r="H390" s="51">
        <v>630</v>
      </c>
      <c r="I390" s="37"/>
      <c r="J390" s="1" t="s">
        <v>171</v>
      </c>
      <c r="K390" s="1" t="s">
        <v>217</v>
      </c>
      <c r="L390" s="1" t="s">
        <v>25</v>
      </c>
      <c r="M390" s="28">
        <v>0.3</v>
      </c>
      <c r="N390" s="51">
        <v>630</v>
      </c>
      <c r="O390" s="1"/>
      <c r="P390" s="1"/>
      <c r="Q390" s="1"/>
      <c r="R390" s="28">
        <v>0.3</v>
      </c>
      <c r="S390" s="63">
        <v>630</v>
      </c>
      <c r="T390" s="78" t="s">
        <v>69</v>
      </c>
      <c r="U390" s="78" t="s">
        <v>315</v>
      </c>
      <c r="V390" s="78" t="s">
        <v>45</v>
      </c>
      <c r="W390" s="129">
        <v>0.3</v>
      </c>
      <c r="X390" s="146">
        <v>630</v>
      </c>
      <c r="Y390" s="37">
        <v>758</v>
      </c>
      <c r="Z390" s="37"/>
      <c r="AA390" s="169">
        <f>0.95*$Y$1</f>
        <v>1080.587</v>
      </c>
      <c r="AB390" s="37"/>
      <c r="AC390" s="37">
        <v>1406</v>
      </c>
      <c r="AF390" s="140">
        <f t="shared" si="45"/>
        <v>225</v>
      </c>
      <c r="AG390" s="8">
        <f t="shared" si="46"/>
        <v>750</v>
      </c>
      <c r="AH390" s="37">
        <f t="shared" si="47"/>
        <v>758</v>
      </c>
      <c r="AI390" s="8">
        <f t="shared" si="48"/>
        <v>-8</v>
      </c>
      <c r="AJ390" s="140" t="e">
        <f t="shared" si="49"/>
        <v>#REF!</v>
      </c>
      <c r="AK390" s="24" t="e">
        <f>#REF!</f>
        <v>#REF!</v>
      </c>
      <c r="AL390" s="8" t="e">
        <f t="shared" si="50"/>
        <v>#REF!</v>
      </c>
    </row>
    <row r="391" spans="1:38" s="26" customFormat="1" ht="13.5" customHeight="1" x14ac:dyDescent="0.2">
      <c r="A391" s="26">
        <v>388</v>
      </c>
      <c r="B391" s="1" t="s">
        <v>557</v>
      </c>
      <c r="C391" s="165" t="s">
        <v>221</v>
      </c>
      <c r="D391" s="1" t="s">
        <v>171</v>
      </c>
      <c r="E391" s="1" t="s">
        <v>42</v>
      </c>
      <c r="F391" s="1" t="s">
        <v>70</v>
      </c>
      <c r="G391" s="28">
        <v>0.3</v>
      </c>
      <c r="H391" s="51">
        <v>1190</v>
      </c>
      <c r="I391" s="37"/>
      <c r="J391" s="1" t="s">
        <v>171</v>
      </c>
      <c r="K391" s="1" t="s">
        <v>42</v>
      </c>
      <c r="L391" s="1" t="s">
        <v>70</v>
      </c>
      <c r="M391" s="28">
        <v>0.3</v>
      </c>
      <c r="N391" s="51">
        <v>1190</v>
      </c>
      <c r="O391" s="1"/>
      <c r="P391" s="1"/>
      <c r="Q391" s="1"/>
      <c r="R391" s="28">
        <v>0.3</v>
      </c>
      <c r="S391" s="63">
        <v>1190</v>
      </c>
      <c r="T391" s="78" t="s">
        <v>69</v>
      </c>
      <c r="U391" s="78" t="s">
        <v>44</v>
      </c>
      <c r="V391" s="78" t="s">
        <v>28</v>
      </c>
      <c r="W391" s="129">
        <v>0.3</v>
      </c>
      <c r="X391" s="146">
        <v>1190</v>
      </c>
      <c r="Y391" s="37">
        <v>967</v>
      </c>
      <c r="Z391" s="37"/>
      <c r="AA391" s="169">
        <f>1.22*$Y$1</f>
        <v>1387.7012</v>
      </c>
      <c r="AB391" s="37"/>
      <c r="AC391" s="37">
        <v>1796</v>
      </c>
      <c r="AF391" s="140">
        <f t="shared" si="45"/>
        <v>393</v>
      </c>
      <c r="AG391" s="8">
        <f t="shared" si="46"/>
        <v>1310</v>
      </c>
      <c r="AH391" s="37">
        <f t="shared" si="47"/>
        <v>967</v>
      </c>
      <c r="AI391" s="8">
        <f t="shared" si="48"/>
        <v>343</v>
      </c>
      <c r="AJ391" s="140" t="e">
        <f t="shared" si="49"/>
        <v>#REF!</v>
      </c>
      <c r="AK391" s="24" t="e">
        <f>#REF!</f>
        <v>#REF!</v>
      </c>
      <c r="AL391" s="8" t="e">
        <f t="shared" si="50"/>
        <v>#REF!</v>
      </c>
    </row>
    <row r="392" spans="1:38" s="26" customFormat="1" ht="13.5" customHeight="1" x14ac:dyDescent="0.2">
      <c r="A392" s="26">
        <v>389</v>
      </c>
      <c r="B392" s="1" t="s">
        <v>557</v>
      </c>
      <c r="C392" s="165" t="s">
        <v>235</v>
      </c>
      <c r="D392" s="1" t="s">
        <v>171</v>
      </c>
      <c r="E392" s="1" t="s">
        <v>217</v>
      </c>
      <c r="F392" s="1" t="s">
        <v>25</v>
      </c>
      <c r="G392" s="28">
        <v>0.3</v>
      </c>
      <c r="H392" s="51">
        <v>665</v>
      </c>
      <c r="I392" s="37"/>
      <c r="J392" s="1" t="s">
        <v>171</v>
      </c>
      <c r="K392" s="1" t="s">
        <v>217</v>
      </c>
      <c r="L392" s="1" t="s">
        <v>25</v>
      </c>
      <c r="M392" s="28">
        <v>0.3</v>
      </c>
      <c r="N392" s="51">
        <v>665</v>
      </c>
      <c r="O392" s="1"/>
      <c r="P392" s="1"/>
      <c r="Q392" s="1"/>
      <c r="R392" s="28">
        <v>0.3</v>
      </c>
      <c r="S392" s="63">
        <v>665</v>
      </c>
      <c r="T392" s="78" t="s">
        <v>69</v>
      </c>
      <c r="U392" s="78" t="s">
        <v>315</v>
      </c>
      <c r="V392" s="78" t="s">
        <v>45</v>
      </c>
      <c r="W392" s="129">
        <v>0.3</v>
      </c>
      <c r="X392" s="146">
        <v>665</v>
      </c>
      <c r="Y392" s="37">
        <v>758</v>
      </c>
      <c r="Z392" s="37"/>
      <c r="AA392" s="169">
        <f t="shared" ref="AA392:AA398" si="52">0.95*$Y$1</f>
        <v>1080.587</v>
      </c>
      <c r="AB392" s="37"/>
      <c r="AC392" s="37">
        <v>1406</v>
      </c>
      <c r="AF392" s="140">
        <f t="shared" si="45"/>
        <v>235.5</v>
      </c>
      <c r="AG392" s="8">
        <f t="shared" si="46"/>
        <v>785</v>
      </c>
      <c r="AH392" s="37">
        <f t="shared" si="47"/>
        <v>758</v>
      </c>
      <c r="AI392" s="8">
        <f t="shared" si="48"/>
        <v>27</v>
      </c>
      <c r="AJ392" s="140" t="e">
        <f t="shared" si="49"/>
        <v>#REF!</v>
      </c>
      <c r="AK392" s="24" t="e">
        <f>#REF!</f>
        <v>#REF!</v>
      </c>
      <c r="AL392" s="8" t="e">
        <f t="shared" si="50"/>
        <v>#REF!</v>
      </c>
    </row>
    <row r="393" spans="1:38" s="26" customFormat="1" ht="13.5" customHeight="1" x14ac:dyDescent="0.2">
      <c r="A393" s="26">
        <v>390</v>
      </c>
      <c r="B393" s="1" t="s">
        <v>558</v>
      </c>
      <c r="C393" s="165" t="s">
        <v>214</v>
      </c>
      <c r="D393" s="1" t="s">
        <v>171</v>
      </c>
      <c r="E393" s="1" t="s">
        <v>217</v>
      </c>
      <c r="F393" s="1" t="s">
        <v>25</v>
      </c>
      <c r="G393" s="28">
        <v>0.3</v>
      </c>
      <c r="H393" s="51">
        <v>630</v>
      </c>
      <c r="I393" s="37"/>
      <c r="J393" s="1" t="s">
        <v>171</v>
      </c>
      <c r="K393" s="1" t="s">
        <v>217</v>
      </c>
      <c r="L393" s="1" t="s">
        <v>25</v>
      </c>
      <c r="M393" s="28">
        <v>0.3</v>
      </c>
      <c r="N393" s="51">
        <v>630</v>
      </c>
      <c r="O393" s="1"/>
      <c r="P393" s="1"/>
      <c r="Q393" s="1"/>
      <c r="R393" s="28">
        <v>0.3</v>
      </c>
      <c r="S393" s="63">
        <v>630</v>
      </c>
      <c r="T393" s="78" t="s">
        <v>69</v>
      </c>
      <c r="U393" s="78" t="s">
        <v>315</v>
      </c>
      <c r="V393" s="78" t="s">
        <v>45</v>
      </c>
      <c r="W393" s="129">
        <v>0.3</v>
      </c>
      <c r="X393" s="146">
        <v>630</v>
      </c>
      <c r="Y393" s="37">
        <v>758</v>
      </c>
      <c r="Z393" s="37"/>
      <c r="AA393" s="169">
        <f t="shared" si="52"/>
        <v>1080.587</v>
      </c>
      <c r="AB393" s="37"/>
      <c r="AC393" s="37">
        <v>1406</v>
      </c>
      <c r="AF393" s="140">
        <f t="shared" si="45"/>
        <v>225</v>
      </c>
      <c r="AG393" s="8">
        <f t="shared" si="46"/>
        <v>750</v>
      </c>
      <c r="AH393" s="37">
        <f t="shared" si="47"/>
        <v>758</v>
      </c>
      <c r="AI393" s="175">
        <f t="shared" si="48"/>
        <v>-8</v>
      </c>
      <c r="AJ393" s="140" t="e">
        <f t="shared" si="49"/>
        <v>#REF!</v>
      </c>
      <c r="AK393" s="24" t="e">
        <f>#REF!</f>
        <v>#REF!</v>
      </c>
      <c r="AL393" s="8" t="e">
        <f t="shared" si="50"/>
        <v>#REF!</v>
      </c>
    </row>
    <row r="394" spans="1:38" s="26" customFormat="1" ht="13.5" customHeight="1" x14ac:dyDescent="0.2">
      <c r="A394" s="26">
        <v>391</v>
      </c>
      <c r="B394" s="1" t="s">
        <v>559</v>
      </c>
      <c r="C394" s="165" t="s">
        <v>214</v>
      </c>
      <c r="D394" s="1" t="s">
        <v>171</v>
      </c>
      <c r="E394" s="1" t="s">
        <v>217</v>
      </c>
      <c r="F394" s="1" t="s">
        <v>25</v>
      </c>
      <c r="G394" s="28">
        <v>0.3</v>
      </c>
      <c r="H394" s="51">
        <v>630</v>
      </c>
      <c r="I394" s="37"/>
      <c r="J394" s="1" t="s">
        <v>171</v>
      </c>
      <c r="K394" s="1" t="s">
        <v>217</v>
      </c>
      <c r="L394" s="1" t="s">
        <v>25</v>
      </c>
      <c r="M394" s="28">
        <v>0.3</v>
      </c>
      <c r="N394" s="51">
        <v>630</v>
      </c>
      <c r="O394" s="1"/>
      <c r="P394" s="1"/>
      <c r="Q394" s="1"/>
      <c r="R394" s="28">
        <v>0.3</v>
      </c>
      <c r="S394" s="63">
        <v>630</v>
      </c>
      <c r="T394" s="78" t="s">
        <v>69</v>
      </c>
      <c r="U394" s="78" t="s">
        <v>315</v>
      </c>
      <c r="V394" s="78" t="s">
        <v>45</v>
      </c>
      <c r="W394" s="129">
        <v>0.3</v>
      </c>
      <c r="X394" s="146">
        <v>630</v>
      </c>
      <c r="Y394" s="37">
        <v>758</v>
      </c>
      <c r="Z394" s="37"/>
      <c r="AA394" s="169">
        <f t="shared" si="52"/>
        <v>1080.587</v>
      </c>
      <c r="AB394" s="37"/>
      <c r="AC394" s="37">
        <v>1406</v>
      </c>
      <c r="AF394" s="140">
        <f t="shared" si="45"/>
        <v>225</v>
      </c>
      <c r="AG394" s="8">
        <f t="shared" si="46"/>
        <v>750</v>
      </c>
      <c r="AH394" s="37">
        <f t="shared" si="47"/>
        <v>758</v>
      </c>
      <c r="AI394" s="175">
        <f t="shared" si="48"/>
        <v>-8</v>
      </c>
      <c r="AJ394" s="140" t="e">
        <f t="shared" si="49"/>
        <v>#REF!</v>
      </c>
      <c r="AK394" s="24" t="e">
        <f>#REF!</f>
        <v>#REF!</v>
      </c>
      <c r="AL394" s="8" t="e">
        <f t="shared" si="50"/>
        <v>#REF!</v>
      </c>
    </row>
    <row r="395" spans="1:38" s="26" customFormat="1" ht="13.5" customHeight="1" x14ac:dyDescent="0.2">
      <c r="A395" s="26">
        <v>392</v>
      </c>
      <c r="B395" s="1" t="s">
        <v>560</v>
      </c>
      <c r="C395" s="165" t="s">
        <v>214</v>
      </c>
      <c r="D395" s="1" t="s">
        <v>171</v>
      </c>
      <c r="E395" s="1" t="s">
        <v>217</v>
      </c>
      <c r="F395" s="1" t="s">
        <v>25</v>
      </c>
      <c r="G395" s="28">
        <v>0.3</v>
      </c>
      <c r="H395" s="51">
        <v>630</v>
      </c>
      <c r="I395" s="37"/>
      <c r="J395" s="1" t="s">
        <v>171</v>
      </c>
      <c r="K395" s="1" t="s">
        <v>217</v>
      </c>
      <c r="L395" s="1" t="s">
        <v>25</v>
      </c>
      <c r="M395" s="28">
        <v>0.3</v>
      </c>
      <c r="N395" s="51">
        <v>630</v>
      </c>
      <c r="O395" s="1"/>
      <c r="P395" s="1"/>
      <c r="Q395" s="1"/>
      <c r="R395" s="28">
        <v>0.3</v>
      </c>
      <c r="S395" s="63">
        <v>630</v>
      </c>
      <c r="T395" s="78" t="s">
        <v>69</v>
      </c>
      <c r="U395" s="78" t="s">
        <v>315</v>
      </c>
      <c r="V395" s="78" t="s">
        <v>45</v>
      </c>
      <c r="W395" s="129">
        <v>0.3</v>
      </c>
      <c r="X395" s="146">
        <v>630</v>
      </c>
      <c r="Y395" s="37">
        <v>758</v>
      </c>
      <c r="Z395" s="37"/>
      <c r="AA395" s="169">
        <f t="shared" si="52"/>
        <v>1080.587</v>
      </c>
      <c r="AB395" s="37"/>
      <c r="AC395" s="37">
        <v>1406</v>
      </c>
      <c r="AF395" s="140">
        <f t="shared" si="45"/>
        <v>225</v>
      </c>
      <c r="AG395" s="8">
        <f t="shared" si="46"/>
        <v>750</v>
      </c>
      <c r="AH395" s="37">
        <f t="shared" si="47"/>
        <v>758</v>
      </c>
      <c r="AI395" s="175">
        <f t="shared" si="48"/>
        <v>-8</v>
      </c>
      <c r="AJ395" s="140" t="e">
        <f t="shared" si="49"/>
        <v>#REF!</v>
      </c>
      <c r="AK395" s="24" t="e">
        <f>#REF!</f>
        <v>#REF!</v>
      </c>
      <c r="AL395" s="8" t="e">
        <f t="shared" si="50"/>
        <v>#REF!</v>
      </c>
    </row>
    <row r="396" spans="1:38" s="26" customFormat="1" ht="13.5" customHeight="1" x14ac:dyDescent="0.2">
      <c r="A396" s="26">
        <v>393</v>
      </c>
      <c r="B396" s="1" t="s">
        <v>561</v>
      </c>
      <c r="C396" s="165" t="s">
        <v>214</v>
      </c>
      <c r="D396" s="1" t="s">
        <v>171</v>
      </c>
      <c r="E396" s="1" t="s">
        <v>217</v>
      </c>
      <c r="F396" s="1" t="s">
        <v>25</v>
      </c>
      <c r="G396" s="28">
        <v>0.3</v>
      </c>
      <c r="H396" s="51">
        <v>630</v>
      </c>
      <c r="I396" s="37"/>
      <c r="J396" s="1" t="s">
        <v>171</v>
      </c>
      <c r="K396" s="1" t="s">
        <v>217</v>
      </c>
      <c r="L396" s="1" t="s">
        <v>25</v>
      </c>
      <c r="M396" s="28">
        <v>0.3</v>
      </c>
      <c r="N396" s="51">
        <v>630</v>
      </c>
      <c r="O396" s="1"/>
      <c r="P396" s="1"/>
      <c r="Q396" s="1"/>
      <c r="R396" s="28">
        <v>0.3</v>
      </c>
      <c r="S396" s="63">
        <v>630</v>
      </c>
      <c r="T396" s="78" t="s">
        <v>69</v>
      </c>
      <c r="U396" s="78" t="s">
        <v>315</v>
      </c>
      <c r="V396" s="78" t="s">
        <v>45</v>
      </c>
      <c r="W396" s="129">
        <v>0.3</v>
      </c>
      <c r="X396" s="146">
        <v>630</v>
      </c>
      <c r="Y396" s="37">
        <v>758</v>
      </c>
      <c r="Z396" s="37"/>
      <c r="AA396" s="169">
        <f t="shared" si="52"/>
        <v>1080.587</v>
      </c>
      <c r="AB396" s="37"/>
      <c r="AC396" s="37">
        <v>1406</v>
      </c>
      <c r="AF396" s="140">
        <f t="shared" si="45"/>
        <v>225</v>
      </c>
      <c r="AG396" s="8">
        <f t="shared" si="46"/>
        <v>750</v>
      </c>
      <c r="AH396" s="37">
        <f t="shared" si="47"/>
        <v>758</v>
      </c>
      <c r="AI396" s="175">
        <f t="shared" si="48"/>
        <v>-8</v>
      </c>
      <c r="AJ396" s="140" t="e">
        <f t="shared" si="49"/>
        <v>#REF!</v>
      </c>
      <c r="AK396" s="24" t="e">
        <f>#REF!</f>
        <v>#REF!</v>
      </c>
      <c r="AL396" s="8" t="e">
        <f t="shared" si="50"/>
        <v>#REF!</v>
      </c>
    </row>
    <row r="397" spans="1:38" s="26" customFormat="1" ht="13.5" customHeight="1" x14ac:dyDescent="0.2">
      <c r="A397" s="26">
        <v>394</v>
      </c>
      <c r="B397" s="1" t="s">
        <v>562</v>
      </c>
      <c r="C397" s="165" t="s">
        <v>214</v>
      </c>
      <c r="D397" s="1" t="s">
        <v>171</v>
      </c>
      <c r="E397" s="1" t="s">
        <v>217</v>
      </c>
      <c r="F397" s="1" t="s">
        <v>25</v>
      </c>
      <c r="G397" s="28">
        <v>0.3</v>
      </c>
      <c r="H397" s="51">
        <v>630</v>
      </c>
      <c r="I397" s="37"/>
      <c r="J397" s="1" t="s">
        <v>171</v>
      </c>
      <c r="K397" s="1" t="s">
        <v>217</v>
      </c>
      <c r="L397" s="1" t="s">
        <v>25</v>
      </c>
      <c r="M397" s="28">
        <v>0.3</v>
      </c>
      <c r="N397" s="51">
        <v>630</v>
      </c>
      <c r="O397" s="1"/>
      <c r="P397" s="1"/>
      <c r="Q397" s="1"/>
      <c r="R397" s="28">
        <v>0.3</v>
      </c>
      <c r="S397" s="63">
        <v>630</v>
      </c>
      <c r="T397" s="78" t="s">
        <v>69</v>
      </c>
      <c r="U397" s="78" t="s">
        <v>315</v>
      </c>
      <c r="V397" s="78" t="s">
        <v>45</v>
      </c>
      <c r="W397" s="129">
        <v>0.3</v>
      </c>
      <c r="X397" s="146">
        <v>630</v>
      </c>
      <c r="Y397" s="37">
        <v>758</v>
      </c>
      <c r="Z397" s="37"/>
      <c r="AA397" s="169">
        <f t="shared" si="52"/>
        <v>1080.587</v>
      </c>
      <c r="AB397" s="37"/>
      <c r="AC397" s="37">
        <v>1406</v>
      </c>
      <c r="AF397" s="140">
        <f t="shared" si="45"/>
        <v>225</v>
      </c>
      <c r="AG397" s="8">
        <f t="shared" si="46"/>
        <v>750</v>
      </c>
      <c r="AH397" s="37">
        <f t="shared" si="47"/>
        <v>758</v>
      </c>
      <c r="AI397" s="175">
        <f t="shared" si="48"/>
        <v>-8</v>
      </c>
      <c r="AJ397" s="140" t="e">
        <f t="shared" si="49"/>
        <v>#REF!</v>
      </c>
      <c r="AK397" s="24" t="e">
        <f>#REF!</f>
        <v>#REF!</v>
      </c>
      <c r="AL397" s="8" t="e">
        <f t="shared" si="50"/>
        <v>#REF!</v>
      </c>
    </row>
    <row r="398" spans="1:38" s="26" customFormat="1" ht="13.5" customHeight="1" x14ac:dyDescent="0.2">
      <c r="A398" s="26">
        <v>395</v>
      </c>
      <c r="B398" s="1" t="s">
        <v>563</v>
      </c>
      <c r="C398" s="165" t="s">
        <v>214</v>
      </c>
      <c r="D398" s="1" t="s">
        <v>171</v>
      </c>
      <c r="E398" s="1" t="s">
        <v>217</v>
      </c>
      <c r="F398" s="1" t="s">
        <v>25</v>
      </c>
      <c r="G398" s="28">
        <v>0.3</v>
      </c>
      <c r="H398" s="51">
        <v>630</v>
      </c>
      <c r="I398" s="37"/>
      <c r="J398" s="1" t="s">
        <v>171</v>
      </c>
      <c r="K398" s="1" t="s">
        <v>217</v>
      </c>
      <c r="L398" s="1" t="s">
        <v>25</v>
      </c>
      <c r="M398" s="28">
        <v>0.3</v>
      </c>
      <c r="N398" s="51">
        <v>630</v>
      </c>
      <c r="O398" s="1"/>
      <c r="P398" s="1"/>
      <c r="Q398" s="1"/>
      <c r="R398" s="28">
        <v>0.3</v>
      </c>
      <c r="S398" s="63">
        <v>630</v>
      </c>
      <c r="T398" s="78" t="s">
        <v>69</v>
      </c>
      <c r="U398" s="78" t="s">
        <v>315</v>
      </c>
      <c r="V398" s="78" t="s">
        <v>45</v>
      </c>
      <c r="W398" s="129">
        <v>0.3</v>
      </c>
      <c r="X398" s="146">
        <v>630</v>
      </c>
      <c r="Y398" s="37">
        <v>758</v>
      </c>
      <c r="Z398" s="37"/>
      <c r="AA398" s="169">
        <f t="shared" si="52"/>
        <v>1080.587</v>
      </c>
      <c r="AB398" s="37"/>
      <c r="AC398" s="37">
        <v>1406</v>
      </c>
      <c r="AF398" s="140">
        <f t="shared" si="45"/>
        <v>225</v>
      </c>
      <c r="AG398" s="8">
        <f t="shared" si="46"/>
        <v>750</v>
      </c>
      <c r="AH398" s="37">
        <f t="shared" si="47"/>
        <v>758</v>
      </c>
      <c r="AI398" s="175">
        <f t="shared" si="48"/>
        <v>-8</v>
      </c>
      <c r="AJ398" s="140" t="e">
        <f t="shared" si="49"/>
        <v>#REF!</v>
      </c>
      <c r="AK398" s="24" t="e">
        <f>#REF!</f>
        <v>#REF!</v>
      </c>
      <c r="AL398" s="8" t="e">
        <f t="shared" si="50"/>
        <v>#REF!</v>
      </c>
    </row>
    <row r="399" spans="1:38" s="26" customFormat="1" ht="13.5" customHeight="1" x14ac:dyDescent="0.2">
      <c r="A399" s="26">
        <v>396</v>
      </c>
      <c r="B399" s="1" t="s">
        <v>564</v>
      </c>
      <c r="C399" s="165" t="s">
        <v>233</v>
      </c>
      <c r="D399" s="1" t="s">
        <v>171</v>
      </c>
      <c r="E399" s="1" t="s">
        <v>42</v>
      </c>
      <c r="F399" s="1" t="s">
        <v>70</v>
      </c>
      <c r="G399" s="28">
        <v>0.3</v>
      </c>
      <c r="H399" s="51">
        <v>950</v>
      </c>
      <c r="I399" s="37"/>
      <c r="J399" s="1" t="s">
        <v>171</v>
      </c>
      <c r="K399" s="1" t="s">
        <v>42</v>
      </c>
      <c r="L399" s="1" t="s">
        <v>70</v>
      </c>
      <c r="M399" s="28">
        <v>0.3</v>
      </c>
      <c r="N399" s="51">
        <v>950</v>
      </c>
      <c r="O399" s="1"/>
      <c r="P399" s="1"/>
      <c r="Q399" s="1"/>
      <c r="R399" s="28">
        <v>0.3</v>
      </c>
      <c r="S399" s="63">
        <v>950</v>
      </c>
      <c r="T399" s="78" t="s">
        <v>69</v>
      </c>
      <c r="U399" s="78" t="s">
        <v>44</v>
      </c>
      <c r="V399" s="78" t="s">
        <v>28</v>
      </c>
      <c r="W399" s="129">
        <v>0.3</v>
      </c>
      <c r="X399" s="146">
        <v>950</v>
      </c>
      <c r="Y399" s="37">
        <v>967</v>
      </c>
      <c r="Z399" s="37"/>
      <c r="AA399" s="169">
        <f>1.22*$Y$1</f>
        <v>1387.7012</v>
      </c>
      <c r="AB399" s="37"/>
      <c r="AC399" s="37">
        <v>1796</v>
      </c>
      <c r="AF399" s="140">
        <f t="shared" si="45"/>
        <v>321</v>
      </c>
      <c r="AG399" s="8">
        <f t="shared" si="46"/>
        <v>1070</v>
      </c>
      <c r="AH399" s="37">
        <f t="shared" si="47"/>
        <v>967</v>
      </c>
      <c r="AI399" s="8">
        <f t="shared" si="48"/>
        <v>103</v>
      </c>
      <c r="AJ399" s="140" t="e">
        <f t="shared" si="49"/>
        <v>#REF!</v>
      </c>
      <c r="AK399" s="24" t="e">
        <f>#REF!</f>
        <v>#REF!</v>
      </c>
      <c r="AL399" s="8" t="e">
        <f t="shared" si="50"/>
        <v>#REF!</v>
      </c>
    </row>
    <row r="400" spans="1:38" s="26" customFormat="1" ht="13.5" customHeight="1" x14ac:dyDescent="0.2">
      <c r="A400" s="26">
        <v>397</v>
      </c>
      <c r="B400" s="1" t="s">
        <v>565</v>
      </c>
      <c r="C400" s="165" t="s">
        <v>228</v>
      </c>
      <c r="D400" s="1" t="s">
        <v>171</v>
      </c>
      <c r="E400" s="1" t="s">
        <v>42</v>
      </c>
      <c r="F400" s="1" t="s">
        <v>70</v>
      </c>
      <c r="G400" s="28">
        <v>0.3</v>
      </c>
      <c r="H400" s="51">
        <v>1025</v>
      </c>
      <c r="I400" s="37"/>
      <c r="J400" s="1" t="s">
        <v>171</v>
      </c>
      <c r="K400" s="1" t="s">
        <v>42</v>
      </c>
      <c r="L400" s="1" t="s">
        <v>70</v>
      </c>
      <c r="M400" s="28">
        <v>0.3</v>
      </c>
      <c r="N400" s="51">
        <v>1025</v>
      </c>
      <c r="O400" s="1"/>
      <c r="P400" s="1"/>
      <c r="Q400" s="1"/>
      <c r="R400" s="28">
        <v>0.3</v>
      </c>
      <c r="S400" s="63">
        <v>1025</v>
      </c>
      <c r="T400" s="78" t="s">
        <v>69</v>
      </c>
      <c r="U400" s="78" t="s">
        <v>44</v>
      </c>
      <c r="V400" s="78" t="s">
        <v>28</v>
      </c>
      <c r="W400" s="129">
        <v>0.3</v>
      </c>
      <c r="X400" s="146">
        <v>1025</v>
      </c>
      <c r="Y400" s="37">
        <v>967</v>
      </c>
      <c r="Z400" s="37"/>
      <c r="AA400" s="169">
        <f>1.22*$Y$1</f>
        <v>1387.7012</v>
      </c>
      <c r="AB400" s="37"/>
      <c r="AC400" s="37">
        <v>1796</v>
      </c>
      <c r="AF400" s="140">
        <f t="shared" si="45"/>
        <v>343.5</v>
      </c>
      <c r="AG400" s="8">
        <f t="shared" si="46"/>
        <v>1145</v>
      </c>
      <c r="AH400" s="37">
        <f t="shared" si="47"/>
        <v>967</v>
      </c>
      <c r="AI400" s="8">
        <f t="shared" si="48"/>
        <v>178</v>
      </c>
      <c r="AJ400" s="140" t="e">
        <f t="shared" si="49"/>
        <v>#REF!</v>
      </c>
      <c r="AK400" s="24" t="e">
        <f>#REF!</f>
        <v>#REF!</v>
      </c>
      <c r="AL400" s="8" t="e">
        <f t="shared" si="50"/>
        <v>#REF!</v>
      </c>
    </row>
    <row r="401" spans="1:38" s="26" customFormat="1" ht="13.5" customHeight="1" x14ac:dyDescent="0.2">
      <c r="A401" s="26">
        <v>398</v>
      </c>
      <c r="B401" s="1" t="s">
        <v>565</v>
      </c>
      <c r="C401" s="165" t="s">
        <v>229</v>
      </c>
      <c r="D401" s="1" t="s">
        <v>171</v>
      </c>
      <c r="E401" s="1" t="s">
        <v>42</v>
      </c>
      <c r="F401" s="1" t="s">
        <v>70</v>
      </c>
      <c r="G401" s="28">
        <v>0.3</v>
      </c>
      <c r="H401" s="51">
        <v>1112</v>
      </c>
      <c r="I401" s="37"/>
      <c r="J401" s="1" t="s">
        <v>171</v>
      </c>
      <c r="K401" s="1" t="s">
        <v>42</v>
      </c>
      <c r="L401" s="1" t="s">
        <v>70</v>
      </c>
      <c r="M401" s="28">
        <v>0.3</v>
      </c>
      <c r="N401" s="51">
        <v>1112</v>
      </c>
      <c r="O401" s="1"/>
      <c r="P401" s="1"/>
      <c r="Q401" s="1"/>
      <c r="R401" s="28">
        <v>0.3</v>
      </c>
      <c r="S401" s="63">
        <v>1112</v>
      </c>
      <c r="T401" s="78" t="s">
        <v>69</v>
      </c>
      <c r="U401" s="78" t="s">
        <v>44</v>
      </c>
      <c r="V401" s="78" t="s">
        <v>28</v>
      </c>
      <c r="W401" s="129">
        <v>0.3</v>
      </c>
      <c r="X401" s="146">
        <v>1112</v>
      </c>
      <c r="Y401" s="37">
        <v>967</v>
      </c>
      <c r="Z401" s="37"/>
      <c r="AA401" s="169">
        <f>1.22*$Y$1</f>
        <v>1387.7012</v>
      </c>
      <c r="AB401" s="37"/>
      <c r="AC401" s="37">
        <v>1796</v>
      </c>
      <c r="AF401" s="140">
        <f t="shared" si="45"/>
        <v>369.59999999999997</v>
      </c>
      <c r="AG401" s="8">
        <f t="shared" si="46"/>
        <v>1232</v>
      </c>
      <c r="AH401" s="37">
        <f t="shared" si="47"/>
        <v>967</v>
      </c>
      <c r="AI401" s="8">
        <f t="shared" si="48"/>
        <v>265</v>
      </c>
      <c r="AJ401" s="140" t="e">
        <f t="shared" si="49"/>
        <v>#REF!</v>
      </c>
      <c r="AK401" s="24" t="e">
        <f>#REF!</f>
        <v>#REF!</v>
      </c>
      <c r="AL401" s="8" t="e">
        <f t="shared" si="50"/>
        <v>#REF!</v>
      </c>
    </row>
    <row r="402" spans="1:38" s="26" customFormat="1" ht="13.5" customHeight="1" x14ac:dyDescent="0.2">
      <c r="A402" s="26">
        <v>399</v>
      </c>
      <c r="B402" s="1" t="s">
        <v>566</v>
      </c>
      <c r="C402" s="165" t="s">
        <v>235</v>
      </c>
      <c r="D402" s="1" t="s">
        <v>171</v>
      </c>
      <c r="E402" s="1" t="s">
        <v>217</v>
      </c>
      <c r="F402" s="1" t="s">
        <v>25</v>
      </c>
      <c r="G402" s="28">
        <v>0.3</v>
      </c>
      <c r="H402" s="51">
        <v>665</v>
      </c>
      <c r="I402" s="37"/>
      <c r="J402" s="1" t="s">
        <v>171</v>
      </c>
      <c r="K402" s="1" t="s">
        <v>217</v>
      </c>
      <c r="L402" s="1" t="s">
        <v>25</v>
      </c>
      <c r="M402" s="28">
        <v>0.3</v>
      </c>
      <c r="N402" s="51">
        <v>665</v>
      </c>
      <c r="O402" s="1"/>
      <c r="P402" s="1"/>
      <c r="Q402" s="1"/>
      <c r="R402" s="28">
        <v>0.3</v>
      </c>
      <c r="S402" s="63">
        <v>665</v>
      </c>
      <c r="T402" s="78" t="s">
        <v>69</v>
      </c>
      <c r="U402" s="78" t="s">
        <v>315</v>
      </c>
      <c r="V402" s="78" t="s">
        <v>45</v>
      </c>
      <c r="W402" s="129">
        <v>0.3</v>
      </c>
      <c r="X402" s="146">
        <v>665</v>
      </c>
      <c r="Y402" s="37">
        <v>758</v>
      </c>
      <c r="Z402" s="37"/>
      <c r="AA402" s="169">
        <f>0.95*$Y$1</f>
        <v>1080.587</v>
      </c>
      <c r="AB402" s="37"/>
      <c r="AC402" s="37">
        <v>1406</v>
      </c>
      <c r="AF402" s="140">
        <f t="shared" si="45"/>
        <v>235.5</v>
      </c>
      <c r="AG402" s="8">
        <f t="shared" si="46"/>
        <v>785</v>
      </c>
      <c r="AH402" s="37">
        <f t="shared" si="47"/>
        <v>758</v>
      </c>
      <c r="AI402" s="8">
        <f t="shared" si="48"/>
        <v>27</v>
      </c>
      <c r="AJ402" s="140" t="e">
        <f t="shared" si="49"/>
        <v>#REF!</v>
      </c>
      <c r="AK402" s="24" t="e">
        <f>#REF!</f>
        <v>#REF!</v>
      </c>
      <c r="AL402" s="8" t="e">
        <f t="shared" si="50"/>
        <v>#REF!</v>
      </c>
    </row>
    <row r="403" spans="1:38" s="26" customFormat="1" ht="13.5" customHeight="1" x14ac:dyDescent="0.2">
      <c r="A403" s="26">
        <v>400</v>
      </c>
      <c r="B403" s="1" t="s">
        <v>566</v>
      </c>
      <c r="C403" s="165" t="s">
        <v>221</v>
      </c>
      <c r="D403" s="1" t="s">
        <v>171</v>
      </c>
      <c r="E403" s="1" t="s">
        <v>42</v>
      </c>
      <c r="F403" s="1" t="s">
        <v>70</v>
      </c>
      <c r="G403" s="28">
        <v>0.3</v>
      </c>
      <c r="H403" s="51">
        <v>1037</v>
      </c>
      <c r="I403" s="37"/>
      <c r="J403" s="1" t="s">
        <v>171</v>
      </c>
      <c r="K403" s="1" t="s">
        <v>42</v>
      </c>
      <c r="L403" s="1" t="s">
        <v>70</v>
      </c>
      <c r="M403" s="28">
        <v>0.3</v>
      </c>
      <c r="N403" s="51">
        <v>1037</v>
      </c>
      <c r="O403" s="1"/>
      <c r="P403" s="1"/>
      <c r="Q403" s="1"/>
      <c r="R403" s="28">
        <v>0.3</v>
      </c>
      <c r="S403" s="63">
        <v>1037</v>
      </c>
      <c r="T403" s="78" t="s">
        <v>69</v>
      </c>
      <c r="U403" s="78" t="s">
        <v>44</v>
      </c>
      <c r="V403" s="78" t="s">
        <v>28</v>
      </c>
      <c r="W403" s="129">
        <v>0.3</v>
      </c>
      <c r="X403" s="146">
        <v>1037</v>
      </c>
      <c r="Y403" s="37">
        <v>967</v>
      </c>
      <c r="Z403" s="37"/>
      <c r="AA403" s="169">
        <f>1.22*$Y$1</f>
        <v>1387.7012</v>
      </c>
      <c r="AB403" s="37"/>
      <c r="AC403" s="37">
        <v>1796</v>
      </c>
      <c r="AF403" s="140">
        <f t="shared" si="45"/>
        <v>347.09999999999997</v>
      </c>
      <c r="AG403" s="8">
        <f t="shared" si="46"/>
        <v>1157</v>
      </c>
      <c r="AH403" s="37">
        <f t="shared" si="47"/>
        <v>967</v>
      </c>
      <c r="AI403" s="8">
        <f t="shared" si="48"/>
        <v>190</v>
      </c>
      <c r="AJ403" s="140" t="e">
        <f t="shared" si="49"/>
        <v>#REF!</v>
      </c>
      <c r="AK403" s="24" t="e">
        <f>#REF!</f>
        <v>#REF!</v>
      </c>
      <c r="AL403" s="8" t="e">
        <f t="shared" si="50"/>
        <v>#REF!</v>
      </c>
    </row>
    <row r="404" spans="1:38" s="26" customFormat="1" ht="13.5" customHeight="1" x14ac:dyDescent="0.2">
      <c r="A404" s="26">
        <v>401</v>
      </c>
      <c r="B404" s="1" t="s">
        <v>567</v>
      </c>
      <c r="C404" s="165" t="s">
        <v>235</v>
      </c>
      <c r="D404" s="1" t="s">
        <v>171</v>
      </c>
      <c r="E404" s="1" t="s">
        <v>217</v>
      </c>
      <c r="F404" s="1" t="s">
        <v>25</v>
      </c>
      <c r="G404" s="28">
        <v>0.3</v>
      </c>
      <c r="H404" s="51">
        <v>665</v>
      </c>
      <c r="I404" s="37"/>
      <c r="J404" s="1" t="s">
        <v>171</v>
      </c>
      <c r="K404" s="1" t="s">
        <v>217</v>
      </c>
      <c r="L404" s="1" t="s">
        <v>25</v>
      </c>
      <c r="M404" s="28">
        <v>0.3</v>
      </c>
      <c r="N404" s="51">
        <v>665</v>
      </c>
      <c r="O404" s="1"/>
      <c r="P404" s="1"/>
      <c r="Q404" s="1"/>
      <c r="R404" s="28">
        <v>0.3</v>
      </c>
      <c r="S404" s="63">
        <v>665</v>
      </c>
      <c r="T404" s="78" t="s">
        <v>69</v>
      </c>
      <c r="U404" s="78" t="s">
        <v>315</v>
      </c>
      <c r="V404" s="78" t="s">
        <v>45</v>
      </c>
      <c r="W404" s="129">
        <v>0.3</v>
      </c>
      <c r="X404" s="146">
        <v>665</v>
      </c>
      <c r="Y404" s="37">
        <v>758</v>
      </c>
      <c r="Z404" s="37"/>
      <c r="AA404" s="169">
        <f>0.95*$Y$1</f>
        <v>1080.587</v>
      </c>
      <c r="AB404" s="37"/>
      <c r="AC404" s="37">
        <v>1406</v>
      </c>
      <c r="AF404" s="140">
        <f t="shared" si="45"/>
        <v>235.5</v>
      </c>
      <c r="AG404" s="8">
        <f t="shared" si="46"/>
        <v>785</v>
      </c>
      <c r="AH404" s="37">
        <f t="shared" si="47"/>
        <v>758</v>
      </c>
      <c r="AI404" s="8">
        <f t="shared" si="48"/>
        <v>27</v>
      </c>
      <c r="AJ404" s="140" t="e">
        <f t="shared" si="49"/>
        <v>#REF!</v>
      </c>
      <c r="AK404" s="24" t="e">
        <f>#REF!</f>
        <v>#REF!</v>
      </c>
      <c r="AL404" s="8" t="e">
        <f t="shared" si="50"/>
        <v>#REF!</v>
      </c>
    </row>
    <row r="405" spans="1:38" s="26" customFormat="1" ht="13.5" customHeight="1" x14ac:dyDescent="0.2">
      <c r="A405" s="26">
        <v>402</v>
      </c>
      <c r="B405" s="1" t="s">
        <v>567</v>
      </c>
      <c r="C405" s="165" t="s">
        <v>221</v>
      </c>
      <c r="D405" s="1" t="s">
        <v>171</v>
      </c>
      <c r="E405" s="1" t="s">
        <v>42</v>
      </c>
      <c r="F405" s="1" t="s">
        <v>70</v>
      </c>
      <c r="G405" s="28">
        <v>0.3</v>
      </c>
      <c r="H405" s="51">
        <v>1037</v>
      </c>
      <c r="I405" s="37"/>
      <c r="J405" s="1" t="s">
        <v>171</v>
      </c>
      <c r="K405" s="1" t="s">
        <v>42</v>
      </c>
      <c r="L405" s="1" t="s">
        <v>70</v>
      </c>
      <c r="M405" s="28">
        <v>0.3</v>
      </c>
      <c r="N405" s="51">
        <v>1037</v>
      </c>
      <c r="O405" s="1"/>
      <c r="P405" s="1"/>
      <c r="Q405" s="1"/>
      <c r="R405" s="28">
        <v>0.3</v>
      </c>
      <c r="S405" s="63">
        <v>1037</v>
      </c>
      <c r="T405" s="78" t="s">
        <v>69</v>
      </c>
      <c r="U405" s="78" t="s">
        <v>44</v>
      </c>
      <c r="V405" s="78" t="s">
        <v>28</v>
      </c>
      <c r="W405" s="129">
        <v>0.3</v>
      </c>
      <c r="X405" s="146">
        <v>1037</v>
      </c>
      <c r="Y405" s="37">
        <v>967</v>
      </c>
      <c r="Z405" s="37"/>
      <c r="AA405" s="169">
        <f>1.22*$Y$1</f>
        <v>1387.7012</v>
      </c>
      <c r="AB405" s="37"/>
      <c r="AC405" s="37">
        <v>1796</v>
      </c>
      <c r="AF405" s="140">
        <f t="shared" si="45"/>
        <v>347.09999999999997</v>
      </c>
      <c r="AG405" s="8">
        <f t="shared" si="46"/>
        <v>1157</v>
      </c>
      <c r="AH405" s="37">
        <f t="shared" si="47"/>
        <v>967</v>
      </c>
      <c r="AI405" s="8">
        <f t="shared" si="48"/>
        <v>190</v>
      </c>
      <c r="AJ405" s="140" t="e">
        <f t="shared" si="49"/>
        <v>#REF!</v>
      </c>
      <c r="AK405" s="24" t="e">
        <f>#REF!</f>
        <v>#REF!</v>
      </c>
      <c r="AL405" s="8" t="e">
        <f t="shared" si="50"/>
        <v>#REF!</v>
      </c>
    </row>
    <row r="406" spans="1:38" s="26" customFormat="1" ht="13.5" customHeight="1" x14ac:dyDescent="0.2">
      <c r="A406" s="26">
        <v>403</v>
      </c>
      <c r="B406" s="1" t="s">
        <v>568</v>
      </c>
      <c r="C406" s="165" t="s">
        <v>235</v>
      </c>
      <c r="D406" s="1" t="s">
        <v>171</v>
      </c>
      <c r="E406" s="1" t="s">
        <v>217</v>
      </c>
      <c r="F406" s="1" t="s">
        <v>25</v>
      </c>
      <c r="G406" s="28">
        <v>0.3</v>
      </c>
      <c r="H406" s="51">
        <v>665</v>
      </c>
      <c r="I406" s="37"/>
      <c r="J406" s="1" t="s">
        <v>171</v>
      </c>
      <c r="K406" s="1" t="s">
        <v>217</v>
      </c>
      <c r="L406" s="1" t="s">
        <v>25</v>
      </c>
      <c r="M406" s="28">
        <v>0.3</v>
      </c>
      <c r="N406" s="51">
        <v>665</v>
      </c>
      <c r="O406" s="1"/>
      <c r="P406" s="1"/>
      <c r="Q406" s="1"/>
      <c r="R406" s="28">
        <v>0.3</v>
      </c>
      <c r="S406" s="63">
        <v>665</v>
      </c>
      <c r="T406" s="78" t="s">
        <v>69</v>
      </c>
      <c r="U406" s="78" t="s">
        <v>315</v>
      </c>
      <c r="V406" s="78" t="s">
        <v>45</v>
      </c>
      <c r="W406" s="129">
        <v>0.3</v>
      </c>
      <c r="X406" s="146">
        <v>665</v>
      </c>
      <c r="Y406" s="37">
        <v>758</v>
      </c>
      <c r="Z406" s="37"/>
      <c r="AA406" s="169">
        <f>0.95*$Y$1</f>
        <v>1080.587</v>
      </c>
      <c r="AB406" s="37"/>
      <c r="AC406" s="37">
        <v>1406</v>
      </c>
      <c r="AF406" s="140">
        <f t="shared" ref="AF406:AF469" si="53">(X406+120)*W406</f>
        <v>235.5</v>
      </c>
      <c r="AG406" s="8">
        <f t="shared" ref="AG406:AG469" si="54">SUM(X406+120)</f>
        <v>785</v>
      </c>
      <c r="AH406" s="37">
        <f t="shared" ref="AH406:AH469" si="55">Y406</f>
        <v>758</v>
      </c>
      <c r="AI406" s="8">
        <f t="shared" ref="AI406:AI469" si="56">SUM(AG406-AH406)</f>
        <v>27</v>
      </c>
      <c r="AJ406" s="140" t="e">
        <f t="shared" ref="AJ406:AJ469" si="57">AK406*W406</f>
        <v>#REF!</v>
      </c>
      <c r="AK406" s="24" t="e">
        <f>#REF!</f>
        <v>#REF!</v>
      </c>
      <c r="AL406" s="8" t="e">
        <f t="shared" ref="AL406:AL469" si="58">SUM(AK406-X406)</f>
        <v>#REF!</v>
      </c>
    </row>
    <row r="407" spans="1:38" s="26" customFormat="1" ht="13.5" customHeight="1" x14ac:dyDescent="0.2">
      <c r="A407" s="26">
        <v>404</v>
      </c>
      <c r="B407" s="1" t="s">
        <v>568</v>
      </c>
      <c r="C407" s="165" t="s">
        <v>221</v>
      </c>
      <c r="D407" s="1" t="s">
        <v>171</v>
      </c>
      <c r="E407" s="1" t="s">
        <v>42</v>
      </c>
      <c r="F407" s="1" t="s">
        <v>70</v>
      </c>
      <c r="G407" s="28">
        <v>0.3</v>
      </c>
      <c r="H407" s="51">
        <v>1037</v>
      </c>
      <c r="I407" s="37"/>
      <c r="J407" s="1" t="s">
        <v>171</v>
      </c>
      <c r="K407" s="1" t="s">
        <v>42</v>
      </c>
      <c r="L407" s="1" t="s">
        <v>70</v>
      </c>
      <c r="M407" s="28">
        <v>0.3</v>
      </c>
      <c r="N407" s="51">
        <v>1037</v>
      </c>
      <c r="O407" s="1"/>
      <c r="P407" s="1"/>
      <c r="Q407" s="1"/>
      <c r="R407" s="28">
        <v>0.3</v>
      </c>
      <c r="S407" s="63">
        <v>1037</v>
      </c>
      <c r="T407" s="78" t="s">
        <v>69</v>
      </c>
      <c r="U407" s="78" t="s">
        <v>44</v>
      </c>
      <c r="V407" s="78" t="s">
        <v>28</v>
      </c>
      <c r="W407" s="129">
        <v>0.3</v>
      </c>
      <c r="X407" s="146">
        <v>1037</v>
      </c>
      <c r="Y407" s="37">
        <v>967</v>
      </c>
      <c r="Z407" s="37"/>
      <c r="AA407" s="169">
        <f>1.22*$Y$1</f>
        <v>1387.7012</v>
      </c>
      <c r="AB407" s="37"/>
      <c r="AC407" s="37">
        <v>1796</v>
      </c>
      <c r="AF407" s="140">
        <f t="shared" si="53"/>
        <v>347.09999999999997</v>
      </c>
      <c r="AG407" s="8">
        <f t="shared" si="54"/>
        <v>1157</v>
      </c>
      <c r="AH407" s="37">
        <f t="shared" si="55"/>
        <v>967</v>
      </c>
      <c r="AI407" s="8">
        <f t="shared" si="56"/>
        <v>190</v>
      </c>
      <c r="AJ407" s="140" t="e">
        <f t="shared" si="57"/>
        <v>#REF!</v>
      </c>
      <c r="AK407" s="24" t="e">
        <f>#REF!</f>
        <v>#REF!</v>
      </c>
      <c r="AL407" s="8" t="e">
        <f t="shared" si="58"/>
        <v>#REF!</v>
      </c>
    </row>
    <row r="408" spans="1:38" s="26" customFormat="1" ht="13.5" customHeight="1" x14ac:dyDescent="0.2">
      <c r="A408" s="26">
        <v>405</v>
      </c>
      <c r="B408" s="1" t="s">
        <v>569</v>
      </c>
      <c r="C408" s="165" t="s">
        <v>221</v>
      </c>
      <c r="D408" s="1" t="s">
        <v>171</v>
      </c>
      <c r="E408" s="1" t="s">
        <v>42</v>
      </c>
      <c r="F408" s="1" t="s">
        <v>70</v>
      </c>
      <c r="G408" s="28">
        <v>0.3</v>
      </c>
      <c r="H408" s="51">
        <v>1037</v>
      </c>
      <c r="I408" s="37"/>
      <c r="J408" s="1" t="s">
        <v>171</v>
      </c>
      <c r="K408" s="1" t="s">
        <v>42</v>
      </c>
      <c r="L408" s="1" t="s">
        <v>70</v>
      </c>
      <c r="M408" s="28">
        <v>0.3</v>
      </c>
      <c r="N408" s="51">
        <v>1037</v>
      </c>
      <c r="O408" s="1"/>
      <c r="P408" s="1"/>
      <c r="Q408" s="1"/>
      <c r="R408" s="28">
        <v>0.3</v>
      </c>
      <c r="S408" s="63">
        <v>1037</v>
      </c>
      <c r="T408" s="78" t="s">
        <v>69</v>
      </c>
      <c r="U408" s="78" t="s">
        <v>44</v>
      </c>
      <c r="V408" s="78" t="s">
        <v>28</v>
      </c>
      <c r="W408" s="129">
        <v>0.3</v>
      </c>
      <c r="X408" s="146">
        <v>1037</v>
      </c>
      <c r="Y408" s="37">
        <v>967</v>
      </c>
      <c r="Z408" s="37"/>
      <c r="AA408" s="169">
        <f>1.22*$Y$1</f>
        <v>1387.7012</v>
      </c>
      <c r="AB408" s="37"/>
      <c r="AC408" s="37">
        <v>1796</v>
      </c>
      <c r="AF408" s="140">
        <f t="shared" si="53"/>
        <v>347.09999999999997</v>
      </c>
      <c r="AG408" s="8">
        <f t="shared" si="54"/>
        <v>1157</v>
      </c>
      <c r="AH408" s="37">
        <f t="shared" si="55"/>
        <v>967</v>
      </c>
      <c r="AI408" s="8">
        <f t="shared" si="56"/>
        <v>190</v>
      </c>
      <c r="AJ408" s="140" t="e">
        <f t="shared" si="57"/>
        <v>#REF!</v>
      </c>
      <c r="AK408" s="24" t="e">
        <f>#REF!</f>
        <v>#REF!</v>
      </c>
      <c r="AL408" s="8" t="e">
        <f t="shared" si="58"/>
        <v>#REF!</v>
      </c>
    </row>
    <row r="409" spans="1:38" s="26" customFormat="1" ht="13.5" customHeight="1" x14ac:dyDescent="0.2">
      <c r="A409" s="26">
        <v>406</v>
      </c>
      <c r="B409" s="1" t="s">
        <v>570</v>
      </c>
      <c r="C409" s="165" t="s">
        <v>235</v>
      </c>
      <c r="D409" s="1" t="s">
        <v>171</v>
      </c>
      <c r="E409" s="1" t="s">
        <v>217</v>
      </c>
      <c r="F409" s="1" t="s">
        <v>25</v>
      </c>
      <c r="G409" s="28">
        <v>0.3</v>
      </c>
      <c r="H409" s="51">
        <v>665</v>
      </c>
      <c r="I409" s="37"/>
      <c r="J409" s="1" t="s">
        <v>171</v>
      </c>
      <c r="K409" s="1" t="s">
        <v>217</v>
      </c>
      <c r="L409" s="1" t="s">
        <v>25</v>
      </c>
      <c r="M409" s="28">
        <v>0.3</v>
      </c>
      <c r="N409" s="51">
        <v>665</v>
      </c>
      <c r="O409" s="1"/>
      <c r="P409" s="1"/>
      <c r="Q409" s="1"/>
      <c r="R409" s="28">
        <v>0.3</v>
      </c>
      <c r="S409" s="63">
        <v>665</v>
      </c>
      <c r="T409" s="78" t="s">
        <v>69</v>
      </c>
      <c r="U409" s="78" t="s">
        <v>315</v>
      </c>
      <c r="V409" s="78" t="s">
        <v>45</v>
      </c>
      <c r="W409" s="129">
        <v>0.3</v>
      </c>
      <c r="X409" s="146">
        <v>665</v>
      </c>
      <c r="Y409" s="37">
        <v>758</v>
      </c>
      <c r="Z409" s="37"/>
      <c r="AA409" s="169">
        <f>0.95*$Y$1</f>
        <v>1080.587</v>
      </c>
      <c r="AB409" s="37"/>
      <c r="AC409" s="37">
        <v>1406</v>
      </c>
      <c r="AF409" s="140">
        <f t="shared" si="53"/>
        <v>235.5</v>
      </c>
      <c r="AG409" s="8">
        <f t="shared" si="54"/>
        <v>785</v>
      </c>
      <c r="AH409" s="37">
        <f t="shared" si="55"/>
        <v>758</v>
      </c>
      <c r="AI409" s="8">
        <f t="shared" si="56"/>
        <v>27</v>
      </c>
      <c r="AJ409" s="140" t="e">
        <f t="shared" si="57"/>
        <v>#REF!</v>
      </c>
      <c r="AK409" s="24" t="e">
        <f>#REF!</f>
        <v>#REF!</v>
      </c>
      <c r="AL409" s="8" t="e">
        <f t="shared" si="58"/>
        <v>#REF!</v>
      </c>
    </row>
    <row r="410" spans="1:38" s="26" customFormat="1" ht="13.5" customHeight="1" x14ac:dyDescent="0.2">
      <c r="A410" s="26">
        <v>407</v>
      </c>
      <c r="B410" s="1" t="s">
        <v>570</v>
      </c>
      <c r="C410" s="165" t="s">
        <v>221</v>
      </c>
      <c r="D410" s="1" t="s">
        <v>171</v>
      </c>
      <c r="E410" s="1" t="s">
        <v>42</v>
      </c>
      <c r="F410" s="1" t="s">
        <v>70</v>
      </c>
      <c r="G410" s="28">
        <v>0.3</v>
      </c>
      <c r="H410" s="51">
        <v>1037</v>
      </c>
      <c r="I410" s="37"/>
      <c r="J410" s="1" t="s">
        <v>171</v>
      </c>
      <c r="K410" s="1" t="s">
        <v>42</v>
      </c>
      <c r="L410" s="1" t="s">
        <v>70</v>
      </c>
      <c r="M410" s="28">
        <v>0.3</v>
      </c>
      <c r="N410" s="51">
        <v>1037</v>
      </c>
      <c r="O410" s="1"/>
      <c r="P410" s="1"/>
      <c r="Q410" s="1"/>
      <c r="R410" s="28">
        <v>0.3</v>
      </c>
      <c r="S410" s="63">
        <v>1037</v>
      </c>
      <c r="T410" s="78" t="s">
        <v>69</v>
      </c>
      <c r="U410" s="78" t="s">
        <v>44</v>
      </c>
      <c r="V410" s="78" t="s">
        <v>28</v>
      </c>
      <c r="W410" s="129">
        <v>0.3</v>
      </c>
      <c r="X410" s="146">
        <v>1037</v>
      </c>
      <c r="Y410" s="37">
        <v>967</v>
      </c>
      <c r="Z410" s="37"/>
      <c r="AA410" s="169">
        <f>1.22*$Y$1</f>
        <v>1387.7012</v>
      </c>
      <c r="AB410" s="37"/>
      <c r="AC410" s="37">
        <v>1796</v>
      </c>
      <c r="AF410" s="140">
        <f t="shared" si="53"/>
        <v>347.09999999999997</v>
      </c>
      <c r="AG410" s="8">
        <f t="shared" si="54"/>
        <v>1157</v>
      </c>
      <c r="AH410" s="37">
        <f t="shared" si="55"/>
        <v>967</v>
      </c>
      <c r="AI410" s="8">
        <f t="shared" si="56"/>
        <v>190</v>
      </c>
      <c r="AJ410" s="140" t="e">
        <f t="shared" si="57"/>
        <v>#REF!</v>
      </c>
      <c r="AK410" s="24" t="e">
        <f>#REF!</f>
        <v>#REF!</v>
      </c>
      <c r="AL410" s="8" t="e">
        <f t="shared" si="58"/>
        <v>#REF!</v>
      </c>
    </row>
    <row r="411" spans="1:38" s="26" customFormat="1" ht="13.5" customHeight="1" x14ac:dyDescent="0.2">
      <c r="A411" s="26">
        <v>408</v>
      </c>
      <c r="B411" s="1" t="s">
        <v>571</v>
      </c>
      <c r="C411" s="165" t="s">
        <v>233</v>
      </c>
      <c r="D411" s="1" t="s">
        <v>171</v>
      </c>
      <c r="E411" s="1" t="s">
        <v>42</v>
      </c>
      <c r="F411" s="1" t="s">
        <v>70</v>
      </c>
      <c r="G411" s="28">
        <v>0.4</v>
      </c>
      <c r="H411" s="51">
        <v>950</v>
      </c>
      <c r="I411" s="37"/>
      <c r="J411" s="1" t="s">
        <v>171</v>
      </c>
      <c r="K411" s="1" t="s">
        <v>42</v>
      </c>
      <c r="L411" s="1" t="s">
        <v>70</v>
      </c>
      <c r="M411" s="28">
        <v>0.4</v>
      </c>
      <c r="N411" s="51">
        <v>950</v>
      </c>
      <c r="O411" s="1"/>
      <c r="P411" s="1"/>
      <c r="Q411" s="1"/>
      <c r="R411" s="28">
        <v>0.4</v>
      </c>
      <c r="S411" s="63">
        <v>950</v>
      </c>
      <c r="T411" s="78" t="s">
        <v>69</v>
      </c>
      <c r="U411" s="78" t="s">
        <v>44</v>
      </c>
      <c r="V411" s="78" t="s">
        <v>28</v>
      </c>
      <c r="W411" s="129">
        <v>0.4</v>
      </c>
      <c r="X411" s="146">
        <v>950</v>
      </c>
      <c r="Y411" s="37">
        <v>967</v>
      </c>
      <c r="Z411" s="37"/>
      <c r="AA411" s="169">
        <f>1.22*$Y$1</f>
        <v>1387.7012</v>
      </c>
      <c r="AB411" s="37"/>
      <c r="AC411" s="37">
        <v>1796</v>
      </c>
      <c r="AF411" s="140">
        <f t="shared" si="53"/>
        <v>428</v>
      </c>
      <c r="AG411" s="8">
        <f t="shared" si="54"/>
        <v>1070</v>
      </c>
      <c r="AH411" s="37">
        <f t="shared" si="55"/>
        <v>967</v>
      </c>
      <c r="AI411" s="8">
        <f t="shared" si="56"/>
        <v>103</v>
      </c>
      <c r="AJ411" s="140" t="e">
        <f t="shared" si="57"/>
        <v>#REF!</v>
      </c>
      <c r="AK411" s="24" t="e">
        <f>#REF!</f>
        <v>#REF!</v>
      </c>
      <c r="AL411" s="8" t="e">
        <f t="shared" si="58"/>
        <v>#REF!</v>
      </c>
    </row>
    <row r="412" spans="1:38" s="26" customFormat="1" ht="13.5" customHeight="1" x14ac:dyDescent="0.2">
      <c r="A412" s="26">
        <v>409</v>
      </c>
      <c r="B412" s="1" t="s">
        <v>571</v>
      </c>
      <c r="C412" s="165" t="s">
        <v>235</v>
      </c>
      <c r="D412" s="1" t="s">
        <v>171</v>
      </c>
      <c r="E412" s="1" t="s">
        <v>217</v>
      </c>
      <c r="F412" s="1" t="s">
        <v>25</v>
      </c>
      <c r="G412" s="28">
        <v>0.4</v>
      </c>
      <c r="H412" s="51">
        <v>665</v>
      </c>
      <c r="I412" s="37"/>
      <c r="J412" s="1" t="s">
        <v>171</v>
      </c>
      <c r="K412" s="1" t="s">
        <v>217</v>
      </c>
      <c r="L412" s="1" t="s">
        <v>25</v>
      </c>
      <c r="M412" s="28">
        <v>0.4</v>
      </c>
      <c r="N412" s="51">
        <v>665</v>
      </c>
      <c r="O412" s="1"/>
      <c r="P412" s="1"/>
      <c r="Q412" s="1"/>
      <c r="R412" s="28">
        <v>0.4</v>
      </c>
      <c r="S412" s="63">
        <v>665</v>
      </c>
      <c r="T412" s="78" t="s">
        <v>69</v>
      </c>
      <c r="U412" s="78" t="s">
        <v>315</v>
      </c>
      <c r="V412" s="78" t="s">
        <v>45</v>
      </c>
      <c r="W412" s="129">
        <v>0.4</v>
      </c>
      <c r="X412" s="146">
        <v>665</v>
      </c>
      <c r="Y412" s="37">
        <v>758</v>
      </c>
      <c r="Z412" s="37"/>
      <c r="AA412" s="169">
        <f>0.95*$Y$1</f>
        <v>1080.587</v>
      </c>
      <c r="AB412" s="37"/>
      <c r="AC412" s="37">
        <v>1406</v>
      </c>
      <c r="AF412" s="140">
        <f t="shared" si="53"/>
        <v>314</v>
      </c>
      <c r="AG412" s="8">
        <f t="shared" si="54"/>
        <v>785</v>
      </c>
      <c r="AH412" s="37">
        <f t="shared" si="55"/>
        <v>758</v>
      </c>
      <c r="AI412" s="8">
        <f t="shared" si="56"/>
        <v>27</v>
      </c>
      <c r="AJ412" s="140" t="e">
        <f t="shared" si="57"/>
        <v>#REF!</v>
      </c>
      <c r="AK412" s="24" t="e">
        <f>#REF!</f>
        <v>#REF!</v>
      </c>
      <c r="AL412" s="8" t="e">
        <f t="shared" si="58"/>
        <v>#REF!</v>
      </c>
    </row>
    <row r="413" spans="1:38" s="26" customFormat="1" ht="13.5" customHeight="1" x14ac:dyDescent="0.2">
      <c r="A413" s="26">
        <v>410</v>
      </c>
      <c r="B413" s="1" t="s">
        <v>572</v>
      </c>
      <c r="C413" s="165" t="s">
        <v>220</v>
      </c>
      <c r="D413" s="1" t="s">
        <v>171</v>
      </c>
      <c r="E413" s="1" t="s">
        <v>42</v>
      </c>
      <c r="F413" s="1" t="s">
        <v>70</v>
      </c>
      <c r="G413" s="28">
        <v>0.3</v>
      </c>
      <c r="H413" s="51">
        <v>900</v>
      </c>
      <c r="I413" s="37"/>
      <c r="J413" s="1" t="s">
        <v>171</v>
      </c>
      <c r="K413" s="1" t="s">
        <v>42</v>
      </c>
      <c r="L413" s="1" t="s">
        <v>70</v>
      </c>
      <c r="M413" s="28">
        <v>0.3</v>
      </c>
      <c r="N413" s="51">
        <v>900</v>
      </c>
      <c r="O413" s="1"/>
      <c r="P413" s="1"/>
      <c r="Q413" s="1"/>
      <c r="R413" s="28">
        <v>0.3</v>
      </c>
      <c r="S413" s="63">
        <v>900</v>
      </c>
      <c r="T413" s="78" t="s">
        <v>69</v>
      </c>
      <c r="U413" s="78" t="s">
        <v>44</v>
      </c>
      <c r="V413" s="78" t="s">
        <v>28</v>
      </c>
      <c r="W413" s="129">
        <v>0.3</v>
      </c>
      <c r="X413" s="146">
        <v>900</v>
      </c>
      <c r="Y413" s="37">
        <v>967</v>
      </c>
      <c r="Z413" s="37"/>
      <c r="AA413" s="169">
        <f t="shared" ref="AA413:AA421" si="59">1.22*$Y$1</f>
        <v>1387.7012</v>
      </c>
      <c r="AB413" s="37"/>
      <c r="AC413" s="37">
        <v>1796</v>
      </c>
      <c r="AF413" s="140">
        <f t="shared" si="53"/>
        <v>306</v>
      </c>
      <c r="AG413" s="8">
        <f t="shared" si="54"/>
        <v>1020</v>
      </c>
      <c r="AH413" s="37">
        <f t="shared" si="55"/>
        <v>967</v>
      </c>
      <c r="AI413" s="8">
        <f t="shared" si="56"/>
        <v>53</v>
      </c>
      <c r="AJ413" s="140" t="e">
        <f t="shared" si="57"/>
        <v>#REF!</v>
      </c>
      <c r="AK413" s="24" t="e">
        <f>#REF!</f>
        <v>#REF!</v>
      </c>
      <c r="AL413" s="8" t="e">
        <f t="shared" si="58"/>
        <v>#REF!</v>
      </c>
    </row>
    <row r="414" spans="1:38" s="26" customFormat="1" ht="13.5" customHeight="1" x14ac:dyDescent="0.2">
      <c r="A414" s="26">
        <v>411</v>
      </c>
      <c r="B414" s="1" t="s">
        <v>573</v>
      </c>
      <c r="C414" s="165" t="s">
        <v>233</v>
      </c>
      <c r="D414" s="1" t="s">
        <v>171</v>
      </c>
      <c r="E414" s="1" t="s">
        <v>42</v>
      </c>
      <c r="F414" s="1" t="s">
        <v>70</v>
      </c>
      <c r="G414" s="28">
        <v>0.3</v>
      </c>
      <c r="H414" s="51">
        <v>950</v>
      </c>
      <c r="I414" s="37"/>
      <c r="J414" s="1" t="s">
        <v>171</v>
      </c>
      <c r="K414" s="1" t="s">
        <v>42</v>
      </c>
      <c r="L414" s="1" t="s">
        <v>70</v>
      </c>
      <c r="M414" s="28">
        <v>0.3</v>
      </c>
      <c r="N414" s="51">
        <v>950</v>
      </c>
      <c r="O414" s="1"/>
      <c r="P414" s="1"/>
      <c r="Q414" s="1"/>
      <c r="R414" s="28">
        <v>0.3</v>
      </c>
      <c r="S414" s="63">
        <v>950</v>
      </c>
      <c r="T414" s="78" t="s">
        <v>69</v>
      </c>
      <c r="U414" s="78" t="s">
        <v>44</v>
      </c>
      <c r="V414" s="78" t="s">
        <v>28</v>
      </c>
      <c r="W414" s="129">
        <v>0.3</v>
      </c>
      <c r="X414" s="146">
        <v>950</v>
      </c>
      <c r="Y414" s="37">
        <v>967</v>
      </c>
      <c r="Z414" s="37"/>
      <c r="AA414" s="169">
        <f t="shared" si="59"/>
        <v>1387.7012</v>
      </c>
      <c r="AB414" s="37"/>
      <c r="AC414" s="37">
        <v>1796</v>
      </c>
      <c r="AF414" s="140">
        <f t="shared" si="53"/>
        <v>321</v>
      </c>
      <c r="AG414" s="8">
        <f t="shared" si="54"/>
        <v>1070</v>
      </c>
      <c r="AH414" s="37">
        <f t="shared" si="55"/>
        <v>967</v>
      </c>
      <c r="AI414" s="8">
        <f t="shared" si="56"/>
        <v>103</v>
      </c>
      <c r="AJ414" s="140" t="e">
        <f t="shared" si="57"/>
        <v>#REF!</v>
      </c>
      <c r="AK414" s="24" t="e">
        <f>#REF!</f>
        <v>#REF!</v>
      </c>
      <c r="AL414" s="8" t="e">
        <f t="shared" si="58"/>
        <v>#REF!</v>
      </c>
    </row>
    <row r="415" spans="1:38" s="26" customFormat="1" ht="13.5" customHeight="1" x14ac:dyDescent="0.2">
      <c r="A415" s="26">
        <v>412</v>
      </c>
      <c r="B415" s="1" t="s">
        <v>574</v>
      </c>
      <c r="C415" s="165" t="s">
        <v>232</v>
      </c>
      <c r="D415" s="1" t="s">
        <v>245</v>
      </c>
      <c r="E415" s="1" t="s">
        <v>42</v>
      </c>
      <c r="F415" s="1" t="s">
        <v>66</v>
      </c>
      <c r="G415" s="28">
        <v>1</v>
      </c>
      <c r="H415" s="52">
        <v>900</v>
      </c>
      <c r="I415" s="37"/>
      <c r="J415" s="1" t="s">
        <v>245</v>
      </c>
      <c r="K415" s="1" t="s">
        <v>42</v>
      </c>
      <c r="L415" s="1" t="s">
        <v>66</v>
      </c>
      <c r="M415" s="28">
        <v>1</v>
      </c>
      <c r="N415" s="51">
        <v>900</v>
      </c>
      <c r="O415" s="1"/>
      <c r="P415" s="1"/>
      <c r="Q415" s="1"/>
      <c r="R415" s="28">
        <v>1</v>
      </c>
      <c r="S415" s="63">
        <v>900</v>
      </c>
      <c r="T415" s="78" t="s">
        <v>705</v>
      </c>
      <c r="U415" s="78" t="s">
        <v>9</v>
      </c>
      <c r="V415" s="78" t="s">
        <v>28</v>
      </c>
      <c r="W415" s="129">
        <v>1</v>
      </c>
      <c r="X415" s="146">
        <v>900</v>
      </c>
      <c r="Y415" s="37">
        <v>967</v>
      </c>
      <c r="Z415" s="37"/>
      <c r="AA415" s="169">
        <f t="shared" si="59"/>
        <v>1387.7012</v>
      </c>
      <c r="AB415" s="37"/>
      <c r="AC415" s="37">
        <v>1796</v>
      </c>
      <c r="AF415" s="140">
        <f t="shared" si="53"/>
        <v>1020</v>
      </c>
      <c r="AG415" s="8">
        <f t="shared" si="54"/>
        <v>1020</v>
      </c>
      <c r="AH415" s="37">
        <f t="shared" si="55"/>
        <v>967</v>
      </c>
      <c r="AI415" s="8">
        <f t="shared" si="56"/>
        <v>53</v>
      </c>
      <c r="AJ415" s="140" t="e">
        <f t="shared" si="57"/>
        <v>#REF!</v>
      </c>
      <c r="AK415" s="24" t="e">
        <f>#REF!</f>
        <v>#REF!</v>
      </c>
      <c r="AL415" s="8" t="e">
        <f t="shared" si="58"/>
        <v>#REF!</v>
      </c>
    </row>
    <row r="416" spans="1:38" s="26" customFormat="1" ht="13.5" customHeight="1" x14ac:dyDescent="0.2">
      <c r="A416" s="26">
        <v>413</v>
      </c>
      <c r="B416" s="1" t="s">
        <v>575</v>
      </c>
      <c r="C416" s="165" t="s">
        <v>230</v>
      </c>
      <c r="D416" s="1" t="s">
        <v>171</v>
      </c>
      <c r="E416" s="1" t="s">
        <v>42</v>
      </c>
      <c r="F416" s="1" t="s">
        <v>70</v>
      </c>
      <c r="G416" s="28">
        <v>1</v>
      </c>
      <c r="H416" s="51">
        <v>900</v>
      </c>
      <c r="I416" s="37"/>
      <c r="J416" s="1" t="s">
        <v>171</v>
      </c>
      <c r="K416" s="1" t="s">
        <v>42</v>
      </c>
      <c r="L416" s="1" t="s">
        <v>70</v>
      </c>
      <c r="M416" s="28">
        <v>1</v>
      </c>
      <c r="N416" s="51">
        <v>900</v>
      </c>
      <c r="O416" s="1"/>
      <c r="P416" s="1"/>
      <c r="Q416" s="1"/>
      <c r="R416" s="28">
        <v>1</v>
      </c>
      <c r="S416" s="63">
        <v>900</v>
      </c>
      <c r="T416" s="78" t="s">
        <v>69</v>
      </c>
      <c r="U416" s="78" t="s">
        <v>44</v>
      </c>
      <c r="V416" s="78" t="s">
        <v>28</v>
      </c>
      <c r="W416" s="129">
        <v>1</v>
      </c>
      <c r="X416" s="146">
        <v>900</v>
      </c>
      <c r="Y416" s="37">
        <v>967</v>
      </c>
      <c r="Z416" s="37"/>
      <c r="AA416" s="169">
        <f t="shared" si="59"/>
        <v>1387.7012</v>
      </c>
      <c r="AB416" s="37"/>
      <c r="AC416" s="37">
        <v>1796</v>
      </c>
      <c r="AF416" s="140">
        <f t="shared" si="53"/>
        <v>1020</v>
      </c>
      <c r="AG416" s="8">
        <f t="shared" si="54"/>
        <v>1020</v>
      </c>
      <c r="AH416" s="37">
        <f t="shared" si="55"/>
        <v>967</v>
      </c>
      <c r="AI416" s="8">
        <f t="shared" si="56"/>
        <v>53</v>
      </c>
      <c r="AJ416" s="140" t="e">
        <f t="shared" si="57"/>
        <v>#REF!</v>
      </c>
      <c r="AK416" s="24" t="e">
        <f>#REF!</f>
        <v>#REF!</v>
      </c>
      <c r="AL416" s="8" t="e">
        <f t="shared" si="58"/>
        <v>#REF!</v>
      </c>
    </row>
    <row r="417" spans="1:38" s="26" customFormat="1" ht="13.5" customHeight="1" x14ac:dyDescent="0.2">
      <c r="A417" s="26">
        <v>414</v>
      </c>
      <c r="B417" s="1" t="s">
        <v>576</v>
      </c>
      <c r="C417" s="165" t="s">
        <v>229</v>
      </c>
      <c r="D417" s="1" t="s">
        <v>171</v>
      </c>
      <c r="E417" s="1" t="s">
        <v>42</v>
      </c>
      <c r="F417" s="1" t="s">
        <v>70</v>
      </c>
      <c r="G417" s="28">
        <v>0.3</v>
      </c>
      <c r="H417" s="51">
        <v>1112</v>
      </c>
      <c r="I417" s="37"/>
      <c r="J417" s="1" t="s">
        <v>171</v>
      </c>
      <c r="K417" s="1" t="s">
        <v>42</v>
      </c>
      <c r="L417" s="1" t="s">
        <v>70</v>
      </c>
      <c r="M417" s="28">
        <v>0.3</v>
      </c>
      <c r="N417" s="51">
        <v>1112</v>
      </c>
      <c r="O417" s="1"/>
      <c r="P417" s="1"/>
      <c r="Q417" s="1"/>
      <c r="R417" s="28">
        <v>0.3</v>
      </c>
      <c r="S417" s="63">
        <v>1112</v>
      </c>
      <c r="T417" s="78" t="s">
        <v>69</v>
      </c>
      <c r="U417" s="78" t="s">
        <v>44</v>
      </c>
      <c r="V417" s="78" t="s">
        <v>28</v>
      </c>
      <c r="W417" s="129">
        <v>0.3</v>
      </c>
      <c r="X417" s="146">
        <v>1112</v>
      </c>
      <c r="Y417" s="37">
        <v>967</v>
      </c>
      <c r="Z417" s="37"/>
      <c r="AA417" s="169">
        <f t="shared" si="59"/>
        <v>1387.7012</v>
      </c>
      <c r="AB417" s="37"/>
      <c r="AC417" s="37">
        <v>1796</v>
      </c>
      <c r="AF417" s="140">
        <f t="shared" si="53"/>
        <v>369.59999999999997</v>
      </c>
      <c r="AG417" s="8">
        <f t="shared" si="54"/>
        <v>1232</v>
      </c>
      <c r="AH417" s="37">
        <f t="shared" si="55"/>
        <v>967</v>
      </c>
      <c r="AI417" s="8">
        <f t="shared" si="56"/>
        <v>265</v>
      </c>
      <c r="AJ417" s="140" t="e">
        <f t="shared" si="57"/>
        <v>#REF!</v>
      </c>
      <c r="AK417" s="24" t="e">
        <f>#REF!</f>
        <v>#REF!</v>
      </c>
      <c r="AL417" s="8" t="e">
        <f t="shared" si="58"/>
        <v>#REF!</v>
      </c>
    </row>
    <row r="418" spans="1:38" s="26" customFormat="1" ht="13.5" customHeight="1" x14ac:dyDescent="0.2">
      <c r="A418" s="26">
        <v>415</v>
      </c>
      <c r="B418" s="1" t="s">
        <v>577</v>
      </c>
      <c r="C418" s="165" t="s">
        <v>233</v>
      </c>
      <c r="D418" s="1" t="s">
        <v>171</v>
      </c>
      <c r="E418" s="1" t="s">
        <v>42</v>
      </c>
      <c r="F418" s="1" t="s">
        <v>70</v>
      </c>
      <c r="G418" s="28">
        <v>0.3</v>
      </c>
      <c r="H418" s="51">
        <v>950</v>
      </c>
      <c r="I418" s="37"/>
      <c r="J418" s="1" t="s">
        <v>171</v>
      </c>
      <c r="K418" s="1" t="s">
        <v>42</v>
      </c>
      <c r="L418" s="1" t="s">
        <v>70</v>
      </c>
      <c r="M418" s="28">
        <v>0.3</v>
      </c>
      <c r="N418" s="51">
        <v>950</v>
      </c>
      <c r="O418" s="1"/>
      <c r="P418" s="1"/>
      <c r="Q418" s="1"/>
      <c r="R418" s="28">
        <v>0.3</v>
      </c>
      <c r="S418" s="63">
        <v>950</v>
      </c>
      <c r="T418" s="78" t="s">
        <v>69</v>
      </c>
      <c r="U418" s="78" t="s">
        <v>44</v>
      </c>
      <c r="V418" s="78" t="s">
        <v>28</v>
      </c>
      <c r="W418" s="129">
        <v>0.3</v>
      </c>
      <c r="X418" s="146">
        <v>950</v>
      </c>
      <c r="Y418" s="37">
        <v>967</v>
      </c>
      <c r="Z418" s="37"/>
      <c r="AA418" s="169">
        <f t="shared" si="59"/>
        <v>1387.7012</v>
      </c>
      <c r="AB418" s="37"/>
      <c r="AC418" s="37">
        <v>1796</v>
      </c>
      <c r="AF418" s="140">
        <f t="shared" si="53"/>
        <v>321</v>
      </c>
      <c r="AG418" s="8">
        <f t="shared" si="54"/>
        <v>1070</v>
      </c>
      <c r="AH418" s="37">
        <f t="shared" si="55"/>
        <v>967</v>
      </c>
      <c r="AI418" s="8">
        <f t="shared" si="56"/>
        <v>103</v>
      </c>
      <c r="AJ418" s="140" t="e">
        <f t="shared" si="57"/>
        <v>#REF!</v>
      </c>
      <c r="AK418" s="24" t="e">
        <f>#REF!</f>
        <v>#REF!</v>
      </c>
      <c r="AL418" s="8" t="e">
        <f t="shared" si="58"/>
        <v>#REF!</v>
      </c>
    </row>
    <row r="419" spans="1:38" s="26" customFormat="1" ht="13.5" customHeight="1" x14ac:dyDescent="0.2">
      <c r="A419" s="26">
        <v>416</v>
      </c>
      <c r="B419" s="1" t="s">
        <v>578</v>
      </c>
      <c r="C419" s="165" t="s">
        <v>233</v>
      </c>
      <c r="D419" s="1" t="s">
        <v>171</v>
      </c>
      <c r="E419" s="1" t="s">
        <v>42</v>
      </c>
      <c r="F419" s="1" t="s">
        <v>70</v>
      </c>
      <c r="G419" s="28">
        <v>0.3</v>
      </c>
      <c r="H419" s="51">
        <v>950</v>
      </c>
      <c r="I419" s="37"/>
      <c r="J419" s="1" t="s">
        <v>171</v>
      </c>
      <c r="K419" s="1" t="s">
        <v>42</v>
      </c>
      <c r="L419" s="1" t="s">
        <v>70</v>
      </c>
      <c r="M419" s="28">
        <v>0.3</v>
      </c>
      <c r="N419" s="51">
        <v>950</v>
      </c>
      <c r="O419" s="1"/>
      <c r="P419" s="1"/>
      <c r="Q419" s="1"/>
      <c r="R419" s="28">
        <v>0.3</v>
      </c>
      <c r="S419" s="63">
        <v>950</v>
      </c>
      <c r="T419" s="78" t="s">
        <v>69</v>
      </c>
      <c r="U419" s="78" t="s">
        <v>44</v>
      </c>
      <c r="V419" s="78" t="s">
        <v>28</v>
      </c>
      <c r="W419" s="129">
        <v>0.3</v>
      </c>
      <c r="X419" s="146">
        <v>950</v>
      </c>
      <c r="Y419" s="37">
        <v>967</v>
      </c>
      <c r="Z419" s="37"/>
      <c r="AA419" s="169">
        <f t="shared" si="59"/>
        <v>1387.7012</v>
      </c>
      <c r="AB419" s="37"/>
      <c r="AC419" s="37">
        <v>1796</v>
      </c>
      <c r="AF419" s="140">
        <f t="shared" si="53"/>
        <v>321</v>
      </c>
      <c r="AG419" s="8">
        <f t="shared" si="54"/>
        <v>1070</v>
      </c>
      <c r="AH419" s="37">
        <f t="shared" si="55"/>
        <v>967</v>
      </c>
      <c r="AI419" s="8">
        <f t="shared" si="56"/>
        <v>103</v>
      </c>
      <c r="AJ419" s="140" t="e">
        <f t="shared" si="57"/>
        <v>#REF!</v>
      </c>
      <c r="AK419" s="24" t="e">
        <f>#REF!</f>
        <v>#REF!</v>
      </c>
      <c r="AL419" s="8" t="e">
        <f t="shared" si="58"/>
        <v>#REF!</v>
      </c>
    </row>
    <row r="420" spans="1:38" s="26" customFormat="1" ht="13.5" customHeight="1" x14ac:dyDescent="0.2">
      <c r="A420" s="26">
        <v>417</v>
      </c>
      <c r="B420" s="1" t="s">
        <v>579</v>
      </c>
      <c r="C420" s="165" t="s">
        <v>233</v>
      </c>
      <c r="D420" s="1" t="s">
        <v>171</v>
      </c>
      <c r="E420" s="1" t="s">
        <v>42</v>
      </c>
      <c r="F420" s="1" t="s">
        <v>70</v>
      </c>
      <c r="G420" s="28">
        <v>0.3</v>
      </c>
      <c r="H420" s="51">
        <v>950</v>
      </c>
      <c r="I420" s="37"/>
      <c r="J420" s="1" t="s">
        <v>171</v>
      </c>
      <c r="K420" s="1" t="s">
        <v>42</v>
      </c>
      <c r="L420" s="1" t="s">
        <v>70</v>
      </c>
      <c r="M420" s="28">
        <v>0.3</v>
      </c>
      <c r="N420" s="51">
        <v>950</v>
      </c>
      <c r="O420" s="1"/>
      <c r="P420" s="1"/>
      <c r="Q420" s="1"/>
      <c r="R420" s="28">
        <v>0.3</v>
      </c>
      <c r="S420" s="63">
        <v>950</v>
      </c>
      <c r="T420" s="78" t="s">
        <v>69</v>
      </c>
      <c r="U420" s="78" t="s">
        <v>44</v>
      </c>
      <c r="V420" s="78" t="s">
        <v>28</v>
      </c>
      <c r="W420" s="129">
        <v>0.3</v>
      </c>
      <c r="X420" s="146">
        <v>950</v>
      </c>
      <c r="Y420" s="37">
        <v>967</v>
      </c>
      <c r="Z420" s="37"/>
      <c r="AA420" s="169">
        <f t="shared" si="59"/>
        <v>1387.7012</v>
      </c>
      <c r="AB420" s="37"/>
      <c r="AC420" s="37">
        <v>1796</v>
      </c>
      <c r="AF420" s="140">
        <f t="shared" si="53"/>
        <v>321</v>
      </c>
      <c r="AG420" s="8">
        <f t="shared" si="54"/>
        <v>1070</v>
      </c>
      <c r="AH420" s="37">
        <f t="shared" si="55"/>
        <v>967</v>
      </c>
      <c r="AI420" s="8">
        <f t="shared" si="56"/>
        <v>103</v>
      </c>
      <c r="AJ420" s="140" t="e">
        <f t="shared" si="57"/>
        <v>#REF!</v>
      </c>
      <c r="AK420" s="24" t="e">
        <f>#REF!</f>
        <v>#REF!</v>
      </c>
      <c r="AL420" s="8" t="e">
        <f t="shared" si="58"/>
        <v>#REF!</v>
      </c>
    </row>
    <row r="421" spans="1:38" s="26" customFormat="1" ht="13.5" customHeight="1" x14ac:dyDescent="0.2">
      <c r="A421" s="26">
        <v>418</v>
      </c>
      <c r="B421" s="1" t="s">
        <v>580</v>
      </c>
      <c r="C421" s="165" t="s">
        <v>233</v>
      </c>
      <c r="D421" s="1" t="s">
        <v>171</v>
      </c>
      <c r="E421" s="1" t="s">
        <v>42</v>
      </c>
      <c r="F421" s="1" t="s">
        <v>70</v>
      </c>
      <c r="G421" s="28">
        <v>0.3</v>
      </c>
      <c r="H421" s="51">
        <v>950</v>
      </c>
      <c r="I421" s="37"/>
      <c r="J421" s="1" t="s">
        <v>171</v>
      </c>
      <c r="K421" s="1" t="s">
        <v>42</v>
      </c>
      <c r="L421" s="1" t="s">
        <v>70</v>
      </c>
      <c r="M421" s="28">
        <v>0.3</v>
      </c>
      <c r="N421" s="51">
        <v>950</v>
      </c>
      <c r="O421" s="1"/>
      <c r="P421" s="1"/>
      <c r="Q421" s="1"/>
      <c r="R421" s="28">
        <v>0.3</v>
      </c>
      <c r="S421" s="63">
        <v>950</v>
      </c>
      <c r="T421" s="78" t="s">
        <v>69</v>
      </c>
      <c r="U421" s="78" t="s">
        <v>44</v>
      </c>
      <c r="V421" s="78" t="s">
        <v>28</v>
      </c>
      <c r="W421" s="129">
        <v>0.3</v>
      </c>
      <c r="X421" s="146">
        <v>950</v>
      </c>
      <c r="Y421" s="37">
        <v>967</v>
      </c>
      <c r="Z421" s="37"/>
      <c r="AA421" s="169">
        <f t="shared" si="59"/>
        <v>1387.7012</v>
      </c>
      <c r="AB421" s="37"/>
      <c r="AC421" s="37">
        <v>1796</v>
      </c>
      <c r="AF421" s="140">
        <f t="shared" si="53"/>
        <v>321</v>
      </c>
      <c r="AG421" s="8">
        <f t="shared" si="54"/>
        <v>1070</v>
      </c>
      <c r="AH421" s="37">
        <f t="shared" si="55"/>
        <v>967</v>
      </c>
      <c r="AI421" s="8">
        <f t="shared" si="56"/>
        <v>103</v>
      </c>
      <c r="AJ421" s="140" t="e">
        <f t="shared" si="57"/>
        <v>#REF!</v>
      </c>
      <c r="AK421" s="24" t="e">
        <f>#REF!</f>
        <v>#REF!</v>
      </c>
      <c r="AL421" s="8" t="e">
        <f t="shared" si="58"/>
        <v>#REF!</v>
      </c>
    </row>
    <row r="422" spans="1:38" s="26" customFormat="1" ht="13.5" customHeight="1" x14ac:dyDescent="0.2">
      <c r="A422" s="26">
        <v>419</v>
      </c>
      <c r="B422" s="1" t="s">
        <v>581</v>
      </c>
      <c r="C422" s="165" t="s">
        <v>239</v>
      </c>
      <c r="D422" s="1" t="s">
        <v>171</v>
      </c>
      <c r="E422" s="1" t="s">
        <v>217</v>
      </c>
      <c r="F422" s="1" t="s">
        <v>25</v>
      </c>
      <c r="G422" s="28">
        <v>0.2</v>
      </c>
      <c r="H422" s="51">
        <v>630</v>
      </c>
      <c r="I422" s="37"/>
      <c r="J422" s="1" t="s">
        <v>171</v>
      </c>
      <c r="K422" s="1" t="s">
        <v>217</v>
      </c>
      <c r="L422" s="1" t="s">
        <v>25</v>
      </c>
      <c r="M422" s="28">
        <v>0.2</v>
      </c>
      <c r="N422" s="51">
        <v>630</v>
      </c>
      <c r="O422" s="1"/>
      <c r="P422" s="1"/>
      <c r="Q422" s="1"/>
      <c r="R422" s="28">
        <v>0.2</v>
      </c>
      <c r="S422" s="63">
        <v>630</v>
      </c>
      <c r="T422" s="78" t="s">
        <v>69</v>
      </c>
      <c r="U422" s="78" t="s">
        <v>315</v>
      </c>
      <c r="V422" s="78" t="s">
        <v>45</v>
      </c>
      <c r="W422" s="129">
        <v>0.2</v>
      </c>
      <c r="X422" s="146">
        <v>630</v>
      </c>
      <c r="Y422" s="37">
        <v>758</v>
      </c>
      <c r="Z422" s="37"/>
      <c r="AA422" s="169">
        <f>0.95*$Y$1</f>
        <v>1080.587</v>
      </c>
      <c r="AB422" s="37"/>
      <c r="AC422" s="37">
        <v>1406</v>
      </c>
      <c r="AF422" s="140">
        <f t="shared" si="53"/>
        <v>150</v>
      </c>
      <c r="AG422" s="8">
        <f t="shared" si="54"/>
        <v>750</v>
      </c>
      <c r="AH422" s="37">
        <f t="shared" si="55"/>
        <v>758</v>
      </c>
      <c r="AI422" s="175">
        <f t="shared" si="56"/>
        <v>-8</v>
      </c>
      <c r="AJ422" s="140" t="e">
        <f t="shared" si="57"/>
        <v>#REF!</v>
      </c>
      <c r="AK422" s="24" t="e">
        <f>#REF!</f>
        <v>#REF!</v>
      </c>
      <c r="AL422" s="8" t="e">
        <f t="shared" si="58"/>
        <v>#REF!</v>
      </c>
    </row>
    <row r="423" spans="1:38" s="26" customFormat="1" ht="13.5" customHeight="1" x14ac:dyDescent="0.2">
      <c r="A423" s="26">
        <v>420</v>
      </c>
      <c r="B423" s="1" t="s">
        <v>582</v>
      </c>
      <c r="C423" s="165" t="s">
        <v>235</v>
      </c>
      <c r="D423" s="1" t="s">
        <v>171</v>
      </c>
      <c r="E423" s="1" t="s">
        <v>217</v>
      </c>
      <c r="F423" s="1" t="s">
        <v>25</v>
      </c>
      <c r="G423" s="28">
        <v>0.3</v>
      </c>
      <c r="H423" s="51">
        <v>665</v>
      </c>
      <c r="I423" s="37"/>
      <c r="J423" s="1" t="s">
        <v>171</v>
      </c>
      <c r="K423" s="1" t="s">
        <v>217</v>
      </c>
      <c r="L423" s="1" t="s">
        <v>25</v>
      </c>
      <c r="M423" s="28">
        <v>0.3</v>
      </c>
      <c r="N423" s="51">
        <v>665</v>
      </c>
      <c r="O423" s="1"/>
      <c r="P423" s="1"/>
      <c r="Q423" s="1"/>
      <c r="R423" s="28">
        <v>0.3</v>
      </c>
      <c r="S423" s="63">
        <v>665</v>
      </c>
      <c r="T423" s="78" t="s">
        <v>69</v>
      </c>
      <c r="U423" s="78" t="s">
        <v>315</v>
      </c>
      <c r="V423" s="78" t="s">
        <v>45</v>
      </c>
      <c r="W423" s="129">
        <v>0.3</v>
      </c>
      <c r="X423" s="146">
        <v>665</v>
      </c>
      <c r="Y423" s="37">
        <v>758</v>
      </c>
      <c r="Z423" s="37"/>
      <c r="AA423" s="169">
        <f>0.95*$Y$1</f>
        <v>1080.587</v>
      </c>
      <c r="AB423" s="37"/>
      <c r="AC423" s="37">
        <v>1406</v>
      </c>
      <c r="AF423" s="140">
        <f t="shared" si="53"/>
        <v>235.5</v>
      </c>
      <c r="AG423" s="8">
        <f t="shared" si="54"/>
        <v>785</v>
      </c>
      <c r="AH423" s="37">
        <f t="shared" si="55"/>
        <v>758</v>
      </c>
      <c r="AI423" s="8">
        <f t="shared" si="56"/>
        <v>27</v>
      </c>
      <c r="AJ423" s="140" t="e">
        <f t="shared" si="57"/>
        <v>#REF!</v>
      </c>
      <c r="AK423" s="24" t="e">
        <f>#REF!</f>
        <v>#REF!</v>
      </c>
      <c r="AL423" s="8" t="e">
        <f t="shared" si="58"/>
        <v>#REF!</v>
      </c>
    </row>
    <row r="424" spans="1:38" s="26" customFormat="1" ht="13.5" customHeight="1" x14ac:dyDescent="0.2">
      <c r="A424" s="26">
        <v>421</v>
      </c>
      <c r="B424" s="1" t="s">
        <v>582</v>
      </c>
      <c r="C424" s="165" t="s">
        <v>220</v>
      </c>
      <c r="D424" s="1" t="s">
        <v>171</v>
      </c>
      <c r="E424" s="1" t="s">
        <v>42</v>
      </c>
      <c r="F424" s="1" t="s">
        <v>70</v>
      </c>
      <c r="G424" s="28">
        <v>0.3</v>
      </c>
      <c r="H424" s="51">
        <v>900</v>
      </c>
      <c r="I424" s="37"/>
      <c r="J424" s="1" t="s">
        <v>171</v>
      </c>
      <c r="K424" s="1" t="s">
        <v>42</v>
      </c>
      <c r="L424" s="1" t="s">
        <v>70</v>
      </c>
      <c r="M424" s="28">
        <v>0.3</v>
      </c>
      <c r="N424" s="51">
        <v>900</v>
      </c>
      <c r="O424" s="1"/>
      <c r="P424" s="1"/>
      <c r="Q424" s="1"/>
      <c r="R424" s="28">
        <v>0.3</v>
      </c>
      <c r="S424" s="63">
        <v>900</v>
      </c>
      <c r="T424" s="78" t="s">
        <v>69</v>
      </c>
      <c r="U424" s="78" t="s">
        <v>44</v>
      </c>
      <c r="V424" s="78" t="s">
        <v>28</v>
      </c>
      <c r="W424" s="129">
        <v>0.3</v>
      </c>
      <c r="X424" s="146">
        <v>900</v>
      </c>
      <c r="Y424" s="37">
        <v>967</v>
      </c>
      <c r="Z424" s="37"/>
      <c r="AA424" s="169">
        <f>1.22*$Y$1</f>
        <v>1387.7012</v>
      </c>
      <c r="AB424" s="37"/>
      <c r="AC424" s="37">
        <v>1796</v>
      </c>
      <c r="AF424" s="140">
        <f t="shared" si="53"/>
        <v>306</v>
      </c>
      <c r="AG424" s="8">
        <f t="shared" si="54"/>
        <v>1020</v>
      </c>
      <c r="AH424" s="37">
        <f t="shared" si="55"/>
        <v>967</v>
      </c>
      <c r="AI424" s="8">
        <f t="shared" si="56"/>
        <v>53</v>
      </c>
      <c r="AJ424" s="140" t="e">
        <f t="shared" si="57"/>
        <v>#REF!</v>
      </c>
      <c r="AK424" s="24" t="e">
        <f>#REF!</f>
        <v>#REF!</v>
      </c>
      <c r="AL424" s="8" t="e">
        <f t="shared" si="58"/>
        <v>#REF!</v>
      </c>
    </row>
    <row r="425" spans="1:38" s="26" customFormat="1" ht="13.5" customHeight="1" x14ac:dyDescent="0.2">
      <c r="A425" s="26">
        <v>422</v>
      </c>
      <c r="B425" s="1" t="s">
        <v>583</v>
      </c>
      <c r="C425" s="165" t="s">
        <v>220</v>
      </c>
      <c r="D425" s="1" t="s">
        <v>171</v>
      </c>
      <c r="E425" s="1" t="s">
        <v>42</v>
      </c>
      <c r="F425" s="1" t="s">
        <v>70</v>
      </c>
      <c r="G425" s="28">
        <v>0.3</v>
      </c>
      <c r="H425" s="51">
        <v>900</v>
      </c>
      <c r="I425" s="37"/>
      <c r="J425" s="1" t="s">
        <v>171</v>
      </c>
      <c r="K425" s="1" t="s">
        <v>42</v>
      </c>
      <c r="L425" s="1" t="s">
        <v>70</v>
      </c>
      <c r="M425" s="28">
        <v>0.3</v>
      </c>
      <c r="N425" s="51">
        <v>900</v>
      </c>
      <c r="O425" s="1"/>
      <c r="P425" s="1"/>
      <c r="Q425" s="1"/>
      <c r="R425" s="28">
        <v>0.3</v>
      </c>
      <c r="S425" s="63">
        <v>900</v>
      </c>
      <c r="T425" s="78" t="s">
        <v>69</v>
      </c>
      <c r="U425" s="78" t="s">
        <v>44</v>
      </c>
      <c r="V425" s="78" t="s">
        <v>28</v>
      </c>
      <c r="W425" s="129">
        <v>0.3</v>
      </c>
      <c r="X425" s="146">
        <v>900</v>
      </c>
      <c r="Y425" s="37">
        <v>967</v>
      </c>
      <c r="Z425" s="37"/>
      <c r="AA425" s="169">
        <f>1.22*$Y$1</f>
        <v>1387.7012</v>
      </c>
      <c r="AB425" s="37"/>
      <c r="AC425" s="37">
        <v>1796</v>
      </c>
      <c r="AF425" s="140">
        <f t="shared" si="53"/>
        <v>306</v>
      </c>
      <c r="AG425" s="8">
        <f t="shared" si="54"/>
        <v>1020</v>
      </c>
      <c r="AH425" s="37">
        <f t="shared" si="55"/>
        <v>967</v>
      </c>
      <c r="AI425" s="8">
        <f t="shared" si="56"/>
        <v>53</v>
      </c>
      <c r="AJ425" s="140" t="e">
        <f t="shared" si="57"/>
        <v>#REF!</v>
      </c>
      <c r="AK425" s="24" t="e">
        <f>#REF!</f>
        <v>#REF!</v>
      </c>
      <c r="AL425" s="8" t="e">
        <f t="shared" si="58"/>
        <v>#REF!</v>
      </c>
    </row>
    <row r="426" spans="1:38" s="26" customFormat="1" ht="13.5" customHeight="1" x14ac:dyDescent="0.2">
      <c r="A426" s="26">
        <v>423</v>
      </c>
      <c r="B426" s="1" t="s">
        <v>584</v>
      </c>
      <c r="C426" s="165" t="s">
        <v>220</v>
      </c>
      <c r="D426" s="1" t="s">
        <v>171</v>
      </c>
      <c r="E426" s="1" t="s">
        <v>42</v>
      </c>
      <c r="F426" s="1" t="s">
        <v>70</v>
      </c>
      <c r="G426" s="28">
        <v>0.3</v>
      </c>
      <c r="H426" s="51">
        <v>900</v>
      </c>
      <c r="I426" s="37"/>
      <c r="J426" s="1" t="s">
        <v>171</v>
      </c>
      <c r="K426" s="1" t="s">
        <v>42</v>
      </c>
      <c r="L426" s="1" t="s">
        <v>70</v>
      </c>
      <c r="M426" s="28">
        <v>0.3</v>
      </c>
      <c r="N426" s="51">
        <v>900</v>
      </c>
      <c r="O426" s="1"/>
      <c r="P426" s="1"/>
      <c r="Q426" s="1"/>
      <c r="R426" s="28">
        <v>0.3</v>
      </c>
      <c r="S426" s="63">
        <v>900</v>
      </c>
      <c r="T426" s="78" t="s">
        <v>69</v>
      </c>
      <c r="U426" s="78" t="s">
        <v>44</v>
      </c>
      <c r="V426" s="78" t="s">
        <v>28</v>
      </c>
      <c r="W426" s="129">
        <v>0.3</v>
      </c>
      <c r="X426" s="146">
        <v>900</v>
      </c>
      <c r="Y426" s="37">
        <v>967</v>
      </c>
      <c r="Z426" s="37"/>
      <c r="AA426" s="169">
        <f>1.22*$Y$1</f>
        <v>1387.7012</v>
      </c>
      <c r="AB426" s="37"/>
      <c r="AC426" s="37">
        <v>1796</v>
      </c>
      <c r="AF426" s="140">
        <f t="shared" si="53"/>
        <v>306</v>
      </c>
      <c r="AG426" s="8">
        <f t="shared" si="54"/>
        <v>1020</v>
      </c>
      <c r="AH426" s="37">
        <f t="shared" si="55"/>
        <v>967</v>
      </c>
      <c r="AI426" s="8">
        <f t="shared" si="56"/>
        <v>53</v>
      </c>
      <c r="AJ426" s="140" t="e">
        <f t="shared" si="57"/>
        <v>#REF!</v>
      </c>
      <c r="AK426" s="24" t="e">
        <f>#REF!</f>
        <v>#REF!</v>
      </c>
      <c r="AL426" s="8" t="e">
        <f t="shared" si="58"/>
        <v>#REF!</v>
      </c>
    </row>
    <row r="427" spans="1:38" s="26" customFormat="1" ht="13.5" customHeight="1" x14ac:dyDescent="0.2">
      <c r="A427" s="26">
        <v>424</v>
      </c>
      <c r="B427" s="1" t="s">
        <v>585</v>
      </c>
      <c r="C427" s="165" t="s">
        <v>238</v>
      </c>
      <c r="D427" s="1" t="s">
        <v>171</v>
      </c>
      <c r="E427" s="1" t="s">
        <v>217</v>
      </c>
      <c r="F427" s="1" t="s">
        <v>25</v>
      </c>
      <c r="G427" s="28">
        <v>0.3</v>
      </c>
      <c r="H427" s="51">
        <v>630</v>
      </c>
      <c r="I427" s="37"/>
      <c r="J427" s="1" t="s">
        <v>171</v>
      </c>
      <c r="K427" s="1" t="s">
        <v>217</v>
      </c>
      <c r="L427" s="1" t="s">
        <v>25</v>
      </c>
      <c r="M427" s="28">
        <v>0.3</v>
      </c>
      <c r="N427" s="51">
        <v>630</v>
      </c>
      <c r="O427" s="1"/>
      <c r="P427" s="1"/>
      <c r="Q427" s="1"/>
      <c r="R427" s="28">
        <v>0.3</v>
      </c>
      <c r="S427" s="63">
        <v>630</v>
      </c>
      <c r="T427" s="78" t="s">
        <v>69</v>
      </c>
      <c r="U427" s="78" t="s">
        <v>315</v>
      </c>
      <c r="V427" s="78" t="s">
        <v>45</v>
      </c>
      <c r="W427" s="129">
        <v>0.3</v>
      </c>
      <c r="X427" s="146">
        <v>630</v>
      </c>
      <c r="Y427" s="37">
        <v>758</v>
      </c>
      <c r="Z427" s="37"/>
      <c r="AA427" s="169">
        <f>0.95*$Y$1</f>
        <v>1080.587</v>
      </c>
      <c r="AB427" s="37"/>
      <c r="AC427" s="37">
        <v>1406</v>
      </c>
      <c r="AF427" s="140">
        <f t="shared" si="53"/>
        <v>225</v>
      </c>
      <c r="AG427" s="8">
        <f t="shared" si="54"/>
        <v>750</v>
      </c>
      <c r="AH427" s="37">
        <f t="shared" si="55"/>
        <v>758</v>
      </c>
      <c r="AI427" s="175">
        <f t="shared" si="56"/>
        <v>-8</v>
      </c>
      <c r="AJ427" s="140" t="e">
        <f t="shared" si="57"/>
        <v>#REF!</v>
      </c>
      <c r="AK427" s="24" t="e">
        <f>#REF!</f>
        <v>#REF!</v>
      </c>
      <c r="AL427" s="8" t="e">
        <f t="shared" si="58"/>
        <v>#REF!</v>
      </c>
    </row>
    <row r="428" spans="1:38" s="26" customFormat="1" ht="13.5" customHeight="1" x14ac:dyDescent="0.2">
      <c r="A428" s="26">
        <v>425</v>
      </c>
      <c r="B428" s="1" t="s">
        <v>586</v>
      </c>
      <c r="C428" s="165" t="s">
        <v>232</v>
      </c>
      <c r="D428" s="1" t="s">
        <v>245</v>
      </c>
      <c r="E428" s="1" t="s">
        <v>42</v>
      </c>
      <c r="F428" s="1" t="s">
        <v>66</v>
      </c>
      <c r="G428" s="28">
        <v>1</v>
      </c>
      <c r="H428" s="52">
        <v>960</v>
      </c>
      <c r="I428" s="37"/>
      <c r="J428" s="1" t="s">
        <v>245</v>
      </c>
      <c r="K428" s="1" t="s">
        <v>42</v>
      </c>
      <c r="L428" s="1" t="s">
        <v>66</v>
      </c>
      <c r="M428" s="28">
        <v>1</v>
      </c>
      <c r="N428" s="51">
        <v>960</v>
      </c>
      <c r="O428" s="1"/>
      <c r="P428" s="1"/>
      <c r="Q428" s="1"/>
      <c r="R428" s="28">
        <v>1</v>
      </c>
      <c r="S428" s="63">
        <v>960</v>
      </c>
      <c r="T428" s="78" t="s">
        <v>705</v>
      </c>
      <c r="U428" s="78" t="s">
        <v>9</v>
      </c>
      <c r="V428" s="78" t="s">
        <v>28</v>
      </c>
      <c r="W428" s="129">
        <v>1</v>
      </c>
      <c r="X428" s="146">
        <v>960</v>
      </c>
      <c r="Y428" s="37">
        <v>967</v>
      </c>
      <c r="Z428" s="37"/>
      <c r="AA428" s="169">
        <f>1.22*$Y$1</f>
        <v>1387.7012</v>
      </c>
      <c r="AB428" s="37"/>
      <c r="AC428" s="37">
        <v>1796</v>
      </c>
      <c r="AF428" s="140">
        <f t="shared" si="53"/>
        <v>1080</v>
      </c>
      <c r="AG428" s="8">
        <f t="shared" si="54"/>
        <v>1080</v>
      </c>
      <c r="AH428" s="37">
        <f t="shared" si="55"/>
        <v>967</v>
      </c>
      <c r="AI428" s="8">
        <f t="shared" si="56"/>
        <v>113</v>
      </c>
      <c r="AJ428" s="140" t="e">
        <f t="shared" si="57"/>
        <v>#REF!</v>
      </c>
      <c r="AK428" s="24" t="e">
        <f>#REF!</f>
        <v>#REF!</v>
      </c>
      <c r="AL428" s="8" t="e">
        <f t="shared" si="58"/>
        <v>#REF!</v>
      </c>
    </row>
    <row r="429" spans="1:38" s="26" customFormat="1" ht="13.5" customHeight="1" x14ac:dyDescent="0.2">
      <c r="A429" s="26">
        <v>426</v>
      </c>
      <c r="B429" s="1" t="s">
        <v>586</v>
      </c>
      <c r="C429" s="165" t="s">
        <v>234</v>
      </c>
      <c r="D429" s="1" t="s">
        <v>245</v>
      </c>
      <c r="E429" s="1" t="s">
        <v>24</v>
      </c>
      <c r="F429" s="1" t="s">
        <v>28</v>
      </c>
      <c r="G429" s="28">
        <v>1</v>
      </c>
      <c r="H429" s="52">
        <v>800</v>
      </c>
      <c r="I429" s="37"/>
      <c r="J429" s="1" t="s">
        <v>245</v>
      </c>
      <c r="K429" s="1" t="s">
        <v>24</v>
      </c>
      <c r="L429" s="1" t="s">
        <v>28</v>
      </c>
      <c r="M429" s="28">
        <v>1</v>
      </c>
      <c r="N429" s="51">
        <v>800</v>
      </c>
      <c r="O429" s="1"/>
      <c r="P429" s="1"/>
      <c r="Q429" s="1"/>
      <c r="R429" s="28">
        <v>1</v>
      </c>
      <c r="S429" s="63">
        <v>800</v>
      </c>
      <c r="T429" s="78" t="s">
        <v>705</v>
      </c>
      <c r="U429" s="78" t="s">
        <v>24</v>
      </c>
      <c r="V429" s="78" t="s">
        <v>25</v>
      </c>
      <c r="W429" s="129">
        <v>1</v>
      </c>
      <c r="X429" s="146">
        <v>800</v>
      </c>
      <c r="Y429" s="37">
        <v>905</v>
      </c>
      <c r="Z429" s="37"/>
      <c r="AA429" s="169">
        <f>1.137*$Y$1</f>
        <v>1293.2920200000001</v>
      </c>
      <c r="AB429" s="37"/>
      <c r="AC429" s="37">
        <v>1682</v>
      </c>
      <c r="AF429" s="140">
        <f t="shared" si="53"/>
        <v>920</v>
      </c>
      <c r="AG429" s="8">
        <f t="shared" si="54"/>
        <v>920</v>
      </c>
      <c r="AH429" s="37">
        <f t="shared" si="55"/>
        <v>905</v>
      </c>
      <c r="AI429" s="8">
        <f t="shared" si="56"/>
        <v>15</v>
      </c>
      <c r="AJ429" s="140" t="e">
        <f t="shared" si="57"/>
        <v>#REF!</v>
      </c>
      <c r="AK429" s="24" t="e">
        <f>#REF!</f>
        <v>#REF!</v>
      </c>
      <c r="AL429" s="8" t="e">
        <f t="shared" si="58"/>
        <v>#REF!</v>
      </c>
    </row>
    <row r="430" spans="1:38" s="26" customFormat="1" ht="13.5" customHeight="1" x14ac:dyDescent="0.2">
      <c r="A430" s="26">
        <v>427</v>
      </c>
      <c r="B430" s="1" t="s">
        <v>587</v>
      </c>
      <c r="C430" s="165" t="s">
        <v>232</v>
      </c>
      <c r="D430" s="1" t="s">
        <v>245</v>
      </c>
      <c r="E430" s="1" t="s">
        <v>42</v>
      </c>
      <c r="F430" s="1" t="s">
        <v>66</v>
      </c>
      <c r="G430" s="28">
        <v>1</v>
      </c>
      <c r="H430" s="52">
        <v>850</v>
      </c>
      <c r="I430" s="37"/>
      <c r="J430" s="1" t="s">
        <v>245</v>
      </c>
      <c r="K430" s="1" t="s">
        <v>42</v>
      </c>
      <c r="L430" s="1" t="s">
        <v>66</v>
      </c>
      <c r="M430" s="28">
        <v>1</v>
      </c>
      <c r="N430" s="51">
        <v>850</v>
      </c>
      <c r="O430" s="1"/>
      <c r="P430" s="1"/>
      <c r="Q430" s="1"/>
      <c r="R430" s="28">
        <v>1</v>
      </c>
      <c r="S430" s="63">
        <v>850</v>
      </c>
      <c r="T430" s="78" t="s">
        <v>705</v>
      </c>
      <c r="U430" s="78" t="s">
        <v>9</v>
      </c>
      <c r="V430" s="78" t="s">
        <v>28</v>
      </c>
      <c r="W430" s="129">
        <v>1</v>
      </c>
      <c r="X430" s="146">
        <v>850</v>
      </c>
      <c r="Y430" s="37">
        <v>967</v>
      </c>
      <c r="Z430" s="37"/>
      <c r="AA430" s="169">
        <f t="shared" ref="AA430:AA435" si="60">1.22*$Y$1</f>
        <v>1387.7012</v>
      </c>
      <c r="AB430" s="37"/>
      <c r="AC430" s="37">
        <v>1796</v>
      </c>
      <c r="AF430" s="140">
        <f t="shared" si="53"/>
        <v>970</v>
      </c>
      <c r="AG430" s="8">
        <f t="shared" si="54"/>
        <v>970</v>
      </c>
      <c r="AH430" s="37">
        <f t="shared" si="55"/>
        <v>967</v>
      </c>
      <c r="AI430" s="8">
        <f t="shared" si="56"/>
        <v>3</v>
      </c>
      <c r="AJ430" s="140" t="e">
        <f t="shared" si="57"/>
        <v>#REF!</v>
      </c>
      <c r="AK430" s="24" t="e">
        <f>#REF!</f>
        <v>#REF!</v>
      </c>
      <c r="AL430" s="8" t="e">
        <f t="shared" si="58"/>
        <v>#REF!</v>
      </c>
    </row>
    <row r="431" spans="1:38" s="26" customFormat="1" ht="13.5" customHeight="1" x14ac:dyDescent="0.2">
      <c r="A431" s="26">
        <v>428</v>
      </c>
      <c r="B431" s="18" t="s">
        <v>588</v>
      </c>
      <c r="C431" s="165" t="s">
        <v>232</v>
      </c>
      <c r="D431" s="1" t="s">
        <v>245</v>
      </c>
      <c r="E431" s="1" t="s">
        <v>42</v>
      </c>
      <c r="F431" s="1" t="s">
        <v>66</v>
      </c>
      <c r="G431" s="28">
        <v>1</v>
      </c>
      <c r="H431" s="52">
        <v>850</v>
      </c>
      <c r="I431" s="37"/>
      <c r="J431" s="1" t="s">
        <v>245</v>
      </c>
      <c r="K431" s="1" t="s">
        <v>42</v>
      </c>
      <c r="L431" s="1" t="s">
        <v>66</v>
      </c>
      <c r="M431" s="28">
        <v>1</v>
      </c>
      <c r="N431" s="51">
        <v>850</v>
      </c>
      <c r="O431" s="1"/>
      <c r="P431" s="1"/>
      <c r="Q431" s="1"/>
      <c r="R431" s="28">
        <v>1</v>
      </c>
      <c r="S431" s="63">
        <v>850</v>
      </c>
      <c r="T431" s="78" t="s">
        <v>705</v>
      </c>
      <c r="U431" s="78" t="s">
        <v>9</v>
      </c>
      <c r="V431" s="78" t="s">
        <v>28</v>
      </c>
      <c r="W431" s="129">
        <v>1</v>
      </c>
      <c r="X431" s="146">
        <v>850</v>
      </c>
      <c r="Y431" s="37">
        <v>967</v>
      </c>
      <c r="Z431" s="37"/>
      <c r="AA431" s="169">
        <f t="shared" si="60"/>
        <v>1387.7012</v>
      </c>
      <c r="AB431" s="37"/>
      <c r="AC431" s="37">
        <v>1796</v>
      </c>
      <c r="AF431" s="140">
        <f t="shared" si="53"/>
        <v>970</v>
      </c>
      <c r="AG431" s="8">
        <f t="shared" si="54"/>
        <v>970</v>
      </c>
      <c r="AH431" s="37">
        <f t="shared" si="55"/>
        <v>967</v>
      </c>
      <c r="AI431" s="8">
        <f t="shared" si="56"/>
        <v>3</v>
      </c>
      <c r="AJ431" s="140" t="e">
        <f t="shared" si="57"/>
        <v>#REF!</v>
      </c>
      <c r="AK431" s="24" t="e">
        <f>#REF!</f>
        <v>#REF!</v>
      </c>
      <c r="AL431" s="8" t="e">
        <f t="shared" si="58"/>
        <v>#REF!</v>
      </c>
    </row>
    <row r="432" spans="1:38" s="26" customFormat="1" ht="13.5" customHeight="1" x14ac:dyDescent="0.2">
      <c r="A432" s="26">
        <v>429</v>
      </c>
      <c r="B432" s="1" t="s">
        <v>589</v>
      </c>
      <c r="C432" s="165" t="s">
        <v>232</v>
      </c>
      <c r="D432" s="1" t="s">
        <v>245</v>
      </c>
      <c r="E432" s="1" t="s">
        <v>42</v>
      </c>
      <c r="F432" s="1" t="s">
        <v>66</v>
      </c>
      <c r="G432" s="28">
        <v>0.7</v>
      </c>
      <c r="H432" s="52">
        <v>850</v>
      </c>
      <c r="I432" s="37"/>
      <c r="J432" s="1" t="s">
        <v>245</v>
      </c>
      <c r="K432" s="1" t="s">
        <v>42</v>
      </c>
      <c r="L432" s="1" t="s">
        <v>66</v>
      </c>
      <c r="M432" s="28">
        <v>0.7</v>
      </c>
      <c r="N432" s="51">
        <v>850</v>
      </c>
      <c r="O432" s="1"/>
      <c r="P432" s="1"/>
      <c r="Q432" s="1"/>
      <c r="R432" s="28">
        <v>0.7</v>
      </c>
      <c r="S432" s="63">
        <v>850</v>
      </c>
      <c r="T432" s="78" t="s">
        <v>705</v>
      </c>
      <c r="U432" s="78" t="s">
        <v>9</v>
      </c>
      <c r="V432" s="78" t="s">
        <v>28</v>
      </c>
      <c r="W432" s="129">
        <v>0.7</v>
      </c>
      <c r="X432" s="146">
        <v>850</v>
      </c>
      <c r="Y432" s="37">
        <v>967</v>
      </c>
      <c r="Z432" s="37"/>
      <c r="AA432" s="169">
        <f t="shared" si="60"/>
        <v>1387.7012</v>
      </c>
      <c r="AB432" s="37"/>
      <c r="AC432" s="37">
        <v>1796</v>
      </c>
      <c r="AF432" s="140">
        <f t="shared" si="53"/>
        <v>679</v>
      </c>
      <c r="AG432" s="8">
        <f t="shared" si="54"/>
        <v>970</v>
      </c>
      <c r="AH432" s="37">
        <f t="shared" si="55"/>
        <v>967</v>
      </c>
      <c r="AI432" s="8">
        <f t="shared" si="56"/>
        <v>3</v>
      </c>
      <c r="AJ432" s="140" t="e">
        <f t="shared" si="57"/>
        <v>#REF!</v>
      </c>
      <c r="AK432" s="24" t="e">
        <f>#REF!</f>
        <v>#REF!</v>
      </c>
      <c r="AL432" s="8" t="e">
        <f t="shared" si="58"/>
        <v>#REF!</v>
      </c>
    </row>
    <row r="433" spans="1:38" s="26" customFormat="1" ht="13.5" customHeight="1" x14ac:dyDescent="0.2">
      <c r="A433" s="26">
        <v>430</v>
      </c>
      <c r="B433" s="1" t="s">
        <v>590</v>
      </c>
      <c r="C433" s="165" t="s">
        <v>232</v>
      </c>
      <c r="D433" s="1" t="s">
        <v>245</v>
      </c>
      <c r="E433" s="1" t="s">
        <v>42</v>
      </c>
      <c r="F433" s="1" t="s">
        <v>66</v>
      </c>
      <c r="G433" s="28">
        <v>1</v>
      </c>
      <c r="H433" s="52">
        <v>850</v>
      </c>
      <c r="I433" s="37"/>
      <c r="J433" s="1" t="s">
        <v>245</v>
      </c>
      <c r="K433" s="1" t="s">
        <v>42</v>
      </c>
      <c r="L433" s="1" t="s">
        <v>66</v>
      </c>
      <c r="M433" s="28">
        <v>1</v>
      </c>
      <c r="N433" s="51">
        <v>850</v>
      </c>
      <c r="O433" s="1"/>
      <c r="P433" s="1"/>
      <c r="Q433" s="1"/>
      <c r="R433" s="28">
        <v>1</v>
      </c>
      <c r="S433" s="63">
        <v>850</v>
      </c>
      <c r="T433" s="78" t="s">
        <v>705</v>
      </c>
      <c r="U433" s="78" t="s">
        <v>9</v>
      </c>
      <c r="V433" s="78" t="s">
        <v>28</v>
      </c>
      <c r="W433" s="129">
        <v>1</v>
      </c>
      <c r="X433" s="146">
        <v>850</v>
      </c>
      <c r="Y433" s="37">
        <v>967</v>
      </c>
      <c r="Z433" s="37"/>
      <c r="AA433" s="169">
        <f t="shared" si="60"/>
        <v>1387.7012</v>
      </c>
      <c r="AB433" s="37"/>
      <c r="AC433" s="37">
        <v>1796</v>
      </c>
      <c r="AF433" s="140">
        <f t="shared" si="53"/>
        <v>970</v>
      </c>
      <c r="AG433" s="8">
        <f t="shared" si="54"/>
        <v>970</v>
      </c>
      <c r="AH433" s="37">
        <f t="shared" si="55"/>
        <v>967</v>
      </c>
      <c r="AI433" s="8">
        <f t="shared" si="56"/>
        <v>3</v>
      </c>
      <c r="AJ433" s="140" t="e">
        <f t="shared" si="57"/>
        <v>#REF!</v>
      </c>
      <c r="AK433" s="24" t="e">
        <f>#REF!</f>
        <v>#REF!</v>
      </c>
      <c r="AL433" s="8" t="e">
        <f t="shared" si="58"/>
        <v>#REF!</v>
      </c>
    </row>
    <row r="434" spans="1:38" s="26" customFormat="1" ht="13.5" customHeight="1" x14ac:dyDescent="0.2">
      <c r="A434" s="26">
        <v>431</v>
      </c>
      <c r="B434" s="1" t="s">
        <v>591</v>
      </c>
      <c r="C434" s="165" t="s">
        <v>232</v>
      </c>
      <c r="D434" s="1" t="s">
        <v>245</v>
      </c>
      <c r="E434" s="1" t="s">
        <v>42</v>
      </c>
      <c r="F434" s="1" t="s">
        <v>66</v>
      </c>
      <c r="G434" s="28">
        <v>1</v>
      </c>
      <c r="H434" s="52">
        <v>850</v>
      </c>
      <c r="I434" s="37"/>
      <c r="J434" s="1" t="s">
        <v>245</v>
      </c>
      <c r="K434" s="1" t="s">
        <v>42</v>
      </c>
      <c r="L434" s="1" t="s">
        <v>66</v>
      </c>
      <c r="M434" s="28">
        <v>1</v>
      </c>
      <c r="N434" s="51">
        <v>850</v>
      </c>
      <c r="O434" s="1"/>
      <c r="P434" s="1"/>
      <c r="Q434" s="1"/>
      <c r="R434" s="28">
        <v>1</v>
      </c>
      <c r="S434" s="63">
        <v>850</v>
      </c>
      <c r="T434" s="78" t="s">
        <v>705</v>
      </c>
      <c r="U434" s="78" t="s">
        <v>9</v>
      </c>
      <c r="V434" s="78" t="s">
        <v>28</v>
      </c>
      <c r="W434" s="129">
        <v>1</v>
      </c>
      <c r="X434" s="146">
        <v>850</v>
      </c>
      <c r="Y434" s="37">
        <v>967</v>
      </c>
      <c r="Z434" s="37"/>
      <c r="AA434" s="169">
        <f t="shared" si="60"/>
        <v>1387.7012</v>
      </c>
      <c r="AB434" s="37"/>
      <c r="AC434" s="37">
        <v>1796</v>
      </c>
      <c r="AF434" s="140">
        <f t="shared" si="53"/>
        <v>970</v>
      </c>
      <c r="AG434" s="8">
        <f t="shared" si="54"/>
        <v>970</v>
      </c>
      <c r="AH434" s="37">
        <f t="shared" si="55"/>
        <v>967</v>
      </c>
      <c r="AI434" s="8">
        <f t="shared" si="56"/>
        <v>3</v>
      </c>
      <c r="AJ434" s="140" t="e">
        <f t="shared" si="57"/>
        <v>#REF!</v>
      </c>
      <c r="AK434" s="24" t="e">
        <f>#REF!</f>
        <v>#REF!</v>
      </c>
      <c r="AL434" s="8" t="e">
        <f t="shared" si="58"/>
        <v>#REF!</v>
      </c>
    </row>
    <row r="435" spans="1:38" s="26" customFormat="1" ht="13.5" customHeight="1" x14ac:dyDescent="0.2">
      <c r="A435" s="26">
        <v>432</v>
      </c>
      <c r="B435" s="1" t="s">
        <v>592</v>
      </c>
      <c r="C435" s="165" t="s">
        <v>232</v>
      </c>
      <c r="D435" s="1" t="s">
        <v>245</v>
      </c>
      <c r="E435" s="1" t="s">
        <v>42</v>
      </c>
      <c r="F435" s="1" t="s">
        <v>66</v>
      </c>
      <c r="G435" s="28">
        <v>1</v>
      </c>
      <c r="H435" s="52">
        <v>850</v>
      </c>
      <c r="I435" s="37"/>
      <c r="J435" s="1" t="s">
        <v>245</v>
      </c>
      <c r="K435" s="1" t="s">
        <v>42</v>
      </c>
      <c r="L435" s="1" t="s">
        <v>66</v>
      </c>
      <c r="M435" s="28">
        <v>1</v>
      </c>
      <c r="N435" s="51">
        <v>850</v>
      </c>
      <c r="O435" s="1"/>
      <c r="P435" s="1"/>
      <c r="Q435" s="1"/>
      <c r="R435" s="28">
        <v>1</v>
      </c>
      <c r="S435" s="63">
        <v>850</v>
      </c>
      <c r="T435" s="78" t="s">
        <v>705</v>
      </c>
      <c r="U435" s="78" t="s">
        <v>9</v>
      </c>
      <c r="V435" s="78" t="s">
        <v>28</v>
      </c>
      <c r="W435" s="129">
        <v>1</v>
      </c>
      <c r="X435" s="146">
        <v>850</v>
      </c>
      <c r="Y435" s="37">
        <v>967</v>
      </c>
      <c r="Z435" s="37"/>
      <c r="AA435" s="169">
        <f t="shared" si="60"/>
        <v>1387.7012</v>
      </c>
      <c r="AB435" s="37"/>
      <c r="AC435" s="37">
        <v>1796</v>
      </c>
      <c r="AF435" s="140">
        <f t="shared" si="53"/>
        <v>970</v>
      </c>
      <c r="AG435" s="8">
        <f t="shared" si="54"/>
        <v>970</v>
      </c>
      <c r="AH435" s="37">
        <f t="shared" si="55"/>
        <v>967</v>
      </c>
      <c r="AI435" s="8">
        <f t="shared" si="56"/>
        <v>3</v>
      </c>
      <c r="AJ435" s="140" t="e">
        <f t="shared" si="57"/>
        <v>#REF!</v>
      </c>
      <c r="AK435" s="24" t="e">
        <f>#REF!</f>
        <v>#REF!</v>
      </c>
      <c r="AL435" s="8" t="e">
        <f t="shared" si="58"/>
        <v>#REF!</v>
      </c>
    </row>
    <row r="436" spans="1:38" s="26" customFormat="1" ht="13.5" customHeight="1" x14ac:dyDescent="0.2">
      <c r="A436" s="26">
        <v>433</v>
      </c>
      <c r="B436" s="1" t="s">
        <v>593</v>
      </c>
      <c r="C436" s="165" t="s">
        <v>214</v>
      </c>
      <c r="D436" s="1" t="s">
        <v>171</v>
      </c>
      <c r="E436" s="1" t="s">
        <v>217</v>
      </c>
      <c r="F436" s="1" t="s">
        <v>25</v>
      </c>
      <c r="G436" s="28">
        <v>0.3</v>
      </c>
      <c r="H436" s="51">
        <v>630</v>
      </c>
      <c r="I436" s="37"/>
      <c r="J436" s="1" t="s">
        <v>171</v>
      </c>
      <c r="K436" s="1" t="s">
        <v>217</v>
      </c>
      <c r="L436" s="1" t="s">
        <v>25</v>
      </c>
      <c r="M436" s="28">
        <v>0.3</v>
      </c>
      <c r="N436" s="51">
        <v>630</v>
      </c>
      <c r="O436" s="1"/>
      <c r="P436" s="1"/>
      <c r="Q436" s="1"/>
      <c r="R436" s="28">
        <v>0.3</v>
      </c>
      <c r="S436" s="63">
        <v>630</v>
      </c>
      <c r="T436" s="78" t="s">
        <v>69</v>
      </c>
      <c r="U436" s="78" t="s">
        <v>315</v>
      </c>
      <c r="V436" s="78" t="s">
        <v>45</v>
      </c>
      <c r="W436" s="129">
        <v>0.3</v>
      </c>
      <c r="X436" s="146">
        <v>630</v>
      </c>
      <c r="Y436" s="37">
        <v>758</v>
      </c>
      <c r="Z436" s="37"/>
      <c r="AA436" s="169">
        <f>0.95*$Y$1</f>
        <v>1080.587</v>
      </c>
      <c r="AB436" s="37"/>
      <c r="AC436" s="37">
        <v>1406</v>
      </c>
      <c r="AF436" s="140">
        <f t="shared" si="53"/>
        <v>225</v>
      </c>
      <c r="AG436" s="8">
        <f t="shared" si="54"/>
        <v>750</v>
      </c>
      <c r="AH436" s="37">
        <f t="shared" si="55"/>
        <v>758</v>
      </c>
      <c r="AI436" s="175">
        <f t="shared" si="56"/>
        <v>-8</v>
      </c>
      <c r="AJ436" s="140" t="e">
        <f t="shared" si="57"/>
        <v>#REF!</v>
      </c>
      <c r="AK436" s="24" t="e">
        <f>#REF!</f>
        <v>#REF!</v>
      </c>
      <c r="AL436" s="8" t="e">
        <f t="shared" si="58"/>
        <v>#REF!</v>
      </c>
    </row>
    <row r="437" spans="1:38" s="26" customFormat="1" ht="13.5" customHeight="1" x14ac:dyDescent="0.2">
      <c r="A437" s="26">
        <v>434</v>
      </c>
      <c r="B437" s="1" t="s">
        <v>594</v>
      </c>
      <c r="C437" s="165" t="s">
        <v>235</v>
      </c>
      <c r="D437" s="1" t="s">
        <v>171</v>
      </c>
      <c r="E437" s="1" t="s">
        <v>217</v>
      </c>
      <c r="F437" s="1" t="s">
        <v>25</v>
      </c>
      <c r="G437" s="28">
        <v>0.3</v>
      </c>
      <c r="H437" s="51">
        <v>665</v>
      </c>
      <c r="I437" s="37"/>
      <c r="J437" s="1" t="s">
        <v>171</v>
      </c>
      <c r="K437" s="1" t="s">
        <v>217</v>
      </c>
      <c r="L437" s="1" t="s">
        <v>25</v>
      </c>
      <c r="M437" s="28">
        <v>0.3</v>
      </c>
      <c r="N437" s="51">
        <v>665</v>
      </c>
      <c r="O437" s="1"/>
      <c r="P437" s="1"/>
      <c r="Q437" s="1"/>
      <c r="R437" s="28">
        <v>0.3</v>
      </c>
      <c r="S437" s="63">
        <v>665</v>
      </c>
      <c r="T437" s="78" t="s">
        <v>69</v>
      </c>
      <c r="U437" s="78" t="s">
        <v>315</v>
      </c>
      <c r="V437" s="78" t="s">
        <v>45</v>
      </c>
      <c r="W437" s="129">
        <v>0.3</v>
      </c>
      <c r="X437" s="146">
        <v>665</v>
      </c>
      <c r="Y437" s="37">
        <v>758</v>
      </c>
      <c r="Z437" s="37"/>
      <c r="AA437" s="169">
        <f>0.95*$Y$1</f>
        <v>1080.587</v>
      </c>
      <c r="AB437" s="37"/>
      <c r="AC437" s="37">
        <v>1406</v>
      </c>
      <c r="AF437" s="140">
        <f t="shared" si="53"/>
        <v>235.5</v>
      </c>
      <c r="AG437" s="8">
        <f t="shared" si="54"/>
        <v>785</v>
      </c>
      <c r="AH437" s="37">
        <f t="shared" si="55"/>
        <v>758</v>
      </c>
      <c r="AI437" s="8">
        <f t="shared" si="56"/>
        <v>27</v>
      </c>
      <c r="AJ437" s="140" t="e">
        <f t="shared" si="57"/>
        <v>#REF!</v>
      </c>
      <c r="AK437" s="24" t="e">
        <f>#REF!</f>
        <v>#REF!</v>
      </c>
      <c r="AL437" s="8" t="e">
        <f t="shared" si="58"/>
        <v>#REF!</v>
      </c>
    </row>
    <row r="438" spans="1:38" s="26" customFormat="1" ht="13.5" customHeight="1" x14ac:dyDescent="0.2">
      <c r="A438" s="26">
        <v>435</v>
      </c>
      <c r="B438" s="1" t="s">
        <v>594</v>
      </c>
      <c r="C438" s="165" t="s">
        <v>221</v>
      </c>
      <c r="D438" s="1" t="s">
        <v>171</v>
      </c>
      <c r="E438" s="1" t="s">
        <v>42</v>
      </c>
      <c r="F438" s="1" t="s">
        <v>70</v>
      </c>
      <c r="G438" s="28">
        <v>0.3</v>
      </c>
      <c r="H438" s="51">
        <v>1037</v>
      </c>
      <c r="I438" s="37"/>
      <c r="J438" s="1" t="s">
        <v>171</v>
      </c>
      <c r="K438" s="1" t="s">
        <v>42</v>
      </c>
      <c r="L438" s="1" t="s">
        <v>70</v>
      </c>
      <c r="M438" s="28">
        <v>0.3</v>
      </c>
      <c r="N438" s="51">
        <v>1037</v>
      </c>
      <c r="O438" s="1"/>
      <c r="P438" s="1"/>
      <c r="Q438" s="1"/>
      <c r="R438" s="28">
        <v>0.3</v>
      </c>
      <c r="S438" s="63">
        <v>1037</v>
      </c>
      <c r="T438" s="78" t="s">
        <v>69</v>
      </c>
      <c r="U438" s="78" t="s">
        <v>44</v>
      </c>
      <c r="V438" s="78" t="s">
        <v>28</v>
      </c>
      <c r="W438" s="129">
        <v>0.3</v>
      </c>
      <c r="X438" s="146">
        <v>1037</v>
      </c>
      <c r="Y438" s="37">
        <v>967</v>
      </c>
      <c r="Z438" s="37"/>
      <c r="AA438" s="169">
        <f>1.22*$Y$1</f>
        <v>1387.7012</v>
      </c>
      <c r="AB438" s="37"/>
      <c r="AC438" s="37">
        <v>1796</v>
      </c>
      <c r="AF438" s="140">
        <f t="shared" si="53"/>
        <v>347.09999999999997</v>
      </c>
      <c r="AG438" s="8">
        <f t="shared" si="54"/>
        <v>1157</v>
      </c>
      <c r="AH438" s="37">
        <f t="shared" si="55"/>
        <v>967</v>
      </c>
      <c r="AI438" s="8">
        <f t="shared" si="56"/>
        <v>190</v>
      </c>
      <c r="AJ438" s="140" t="e">
        <f t="shared" si="57"/>
        <v>#REF!</v>
      </c>
      <c r="AK438" s="24" t="e">
        <f>#REF!</f>
        <v>#REF!</v>
      </c>
      <c r="AL438" s="8" t="e">
        <f t="shared" si="58"/>
        <v>#REF!</v>
      </c>
    </row>
    <row r="439" spans="1:38" s="26" customFormat="1" ht="13.5" customHeight="1" x14ac:dyDescent="0.2">
      <c r="A439" s="26">
        <v>436</v>
      </c>
      <c r="B439" s="1" t="s">
        <v>595</v>
      </c>
      <c r="C439" s="165" t="s">
        <v>235</v>
      </c>
      <c r="D439" s="1" t="s">
        <v>171</v>
      </c>
      <c r="E439" s="1" t="s">
        <v>217</v>
      </c>
      <c r="F439" s="1" t="s">
        <v>25</v>
      </c>
      <c r="G439" s="28">
        <v>0.3</v>
      </c>
      <c r="H439" s="51">
        <v>665</v>
      </c>
      <c r="I439" s="37"/>
      <c r="J439" s="1" t="s">
        <v>171</v>
      </c>
      <c r="K439" s="1" t="s">
        <v>217</v>
      </c>
      <c r="L439" s="1" t="s">
        <v>25</v>
      </c>
      <c r="M439" s="28">
        <v>0.3</v>
      </c>
      <c r="N439" s="51">
        <v>665</v>
      </c>
      <c r="O439" s="1"/>
      <c r="P439" s="1"/>
      <c r="Q439" s="1"/>
      <c r="R439" s="28">
        <v>0.3</v>
      </c>
      <c r="S439" s="63">
        <v>665</v>
      </c>
      <c r="T439" s="78" t="s">
        <v>69</v>
      </c>
      <c r="U439" s="78" t="s">
        <v>315</v>
      </c>
      <c r="V439" s="78" t="s">
        <v>45</v>
      </c>
      <c r="W439" s="129">
        <v>0.3</v>
      </c>
      <c r="X439" s="146">
        <v>665</v>
      </c>
      <c r="Y439" s="37">
        <v>758</v>
      </c>
      <c r="Z439" s="37"/>
      <c r="AA439" s="169">
        <f>0.95*$Y$1</f>
        <v>1080.587</v>
      </c>
      <c r="AB439" s="37"/>
      <c r="AC439" s="37">
        <v>1406</v>
      </c>
      <c r="AF439" s="140">
        <f t="shared" si="53"/>
        <v>235.5</v>
      </c>
      <c r="AG439" s="8">
        <f t="shared" si="54"/>
        <v>785</v>
      </c>
      <c r="AH439" s="37">
        <f t="shared" si="55"/>
        <v>758</v>
      </c>
      <c r="AI439" s="8">
        <f t="shared" si="56"/>
        <v>27</v>
      </c>
      <c r="AJ439" s="140" t="e">
        <f t="shared" si="57"/>
        <v>#REF!</v>
      </c>
      <c r="AK439" s="24" t="e">
        <f>#REF!</f>
        <v>#REF!</v>
      </c>
      <c r="AL439" s="8" t="e">
        <f t="shared" si="58"/>
        <v>#REF!</v>
      </c>
    </row>
    <row r="440" spans="1:38" s="26" customFormat="1" ht="13.5" customHeight="1" x14ac:dyDescent="0.2">
      <c r="A440" s="26">
        <v>437</v>
      </c>
      <c r="B440" s="1" t="s">
        <v>595</v>
      </c>
      <c r="C440" s="165" t="s">
        <v>221</v>
      </c>
      <c r="D440" s="1" t="s">
        <v>171</v>
      </c>
      <c r="E440" s="1" t="s">
        <v>42</v>
      </c>
      <c r="F440" s="1" t="s">
        <v>70</v>
      </c>
      <c r="G440" s="28">
        <v>0.3</v>
      </c>
      <c r="H440" s="51">
        <v>1037</v>
      </c>
      <c r="I440" s="37"/>
      <c r="J440" s="1" t="s">
        <v>171</v>
      </c>
      <c r="K440" s="1" t="s">
        <v>42</v>
      </c>
      <c r="L440" s="1" t="s">
        <v>70</v>
      </c>
      <c r="M440" s="28">
        <v>0.3</v>
      </c>
      <c r="N440" s="51">
        <v>1037</v>
      </c>
      <c r="O440" s="1"/>
      <c r="P440" s="1"/>
      <c r="Q440" s="1"/>
      <c r="R440" s="28">
        <v>0.3</v>
      </c>
      <c r="S440" s="63">
        <v>1037</v>
      </c>
      <c r="T440" s="78" t="s">
        <v>69</v>
      </c>
      <c r="U440" s="78" t="s">
        <v>44</v>
      </c>
      <c r="V440" s="78" t="s">
        <v>28</v>
      </c>
      <c r="W440" s="129">
        <v>0.3</v>
      </c>
      <c r="X440" s="146">
        <v>1037</v>
      </c>
      <c r="Y440" s="37">
        <v>967</v>
      </c>
      <c r="Z440" s="37"/>
      <c r="AA440" s="169">
        <f>1.22*$Y$1</f>
        <v>1387.7012</v>
      </c>
      <c r="AB440" s="37"/>
      <c r="AC440" s="37">
        <v>1796</v>
      </c>
      <c r="AF440" s="140">
        <f t="shared" si="53"/>
        <v>347.09999999999997</v>
      </c>
      <c r="AG440" s="8">
        <f t="shared" si="54"/>
        <v>1157</v>
      </c>
      <c r="AH440" s="37">
        <f t="shared" si="55"/>
        <v>967</v>
      </c>
      <c r="AI440" s="8">
        <f t="shared" si="56"/>
        <v>190</v>
      </c>
      <c r="AJ440" s="140" t="e">
        <f t="shared" si="57"/>
        <v>#REF!</v>
      </c>
      <c r="AK440" s="24" t="e">
        <f>#REF!</f>
        <v>#REF!</v>
      </c>
      <c r="AL440" s="8" t="e">
        <f t="shared" si="58"/>
        <v>#REF!</v>
      </c>
    </row>
    <row r="441" spans="1:38" s="26" customFormat="1" ht="13.5" customHeight="1" x14ac:dyDescent="0.2">
      <c r="A441" s="26">
        <v>438</v>
      </c>
      <c r="B441" s="1" t="s">
        <v>596</v>
      </c>
      <c r="C441" s="165" t="s">
        <v>235</v>
      </c>
      <c r="D441" s="1" t="s">
        <v>171</v>
      </c>
      <c r="E441" s="1" t="s">
        <v>217</v>
      </c>
      <c r="F441" s="1" t="s">
        <v>25</v>
      </c>
      <c r="G441" s="28">
        <v>0.3</v>
      </c>
      <c r="H441" s="51">
        <v>665</v>
      </c>
      <c r="I441" s="37"/>
      <c r="J441" s="1" t="s">
        <v>171</v>
      </c>
      <c r="K441" s="1" t="s">
        <v>217</v>
      </c>
      <c r="L441" s="1" t="s">
        <v>25</v>
      </c>
      <c r="M441" s="28">
        <v>0.3</v>
      </c>
      <c r="N441" s="51">
        <v>665</v>
      </c>
      <c r="O441" s="1"/>
      <c r="P441" s="1"/>
      <c r="Q441" s="1"/>
      <c r="R441" s="28">
        <v>0.3</v>
      </c>
      <c r="S441" s="63">
        <v>665</v>
      </c>
      <c r="T441" s="78" t="s">
        <v>69</v>
      </c>
      <c r="U441" s="78" t="s">
        <v>315</v>
      </c>
      <c r="V441" s="78" t="s">
        <v>45</v>
      </c>
      <c r="W441" s="129">
        <v>0.3</v>
      </c>
      <c r="X441" s="146">
        <v>665</v>
      </c>
      <c r="Y441" s="37">
        <v>758</v>
      </c>
      <c r="Z441" s="37"/>
      <c r="AA441" s="169">
        <f>0.95*$Y$1</f>
        <v>1080.587</v>
      </c>
      <c r="AB441" s="37"/>
      <c r="AC441" s="37">
        <v>1406</v>
      </c>
      <c r="AF441" s="140">
        <f t="shared" si="53"/>
        <v>235.5</v>
      </c>
      <c r="AG441" s="8">
        <f t="shared" si="54"/>
        <v>785</v>
      </c>
      <c r="AH441" s="37">
        <f t="shared" si="55"/>
        <v>758</v>
      </c>
      <c r="AI441" s="8">
        <f t="shared" si="56"/>
        <v>27</v>
      </c>
      <c r="AJ441" s="140" t="e">
        <f t="shared" si="57"/>
        <v>#REF!</v>
      </c>
      <c r="AK441" s="24" t="e">
        <f>#REF!</f>
        <v>#REF!</v>
      </c>
      <c r="AL441" s="8" t="e">
        <f t="shared" si="58"/>
        <v>#REF!</v>
      </c>
    </row>
    <row r="442" spans="1:38" s="26" customFormat="1" ht="13.5" customHeight="1" x14ac:dyDescent="0.2">
      <c r="A442" s="26">
        <v>439</v>
      </c>
      <c r="B442" s="1" t="s">
        <v>596</v>
      </c>
      <c r="C442" s="165" t="s">
        <v>221</v>
      </c>
      <c r="D442" s="1" t="s">
        <v>171</v>
      </c>
      <c r="E442" s="1" t="s">
        <v>42</v>
      </c>
      <c r="F442" s="1" t="s">
        <v>70</v>
      </c>
      <c r="G442" s="28">
        <v>0.3</v>
      </c>
      <c r="H442" s="51">
        <v>1037</v>
      </c>
      <c r="I442" s="37"/>
      <c r="J442" s="1" t="s">
        <v>171</v>
      </c>
      <c r="K442" s="1" t="s">
        <v>42</v>
      </c>
      <c r="L442" s="1" t="s">
        <v>70</v>
      </c>
      <c r="M442" s="28">
        <v>0.3</v>
      </c>
      <c r="N442" s="51">
        <v>1037</v>
      </c>
      <c r="O442" s="1"/>
      <c r="P442" s="1"/>
      <c r="Q442" s="1"/>
      <c r="R442" s="28">
        <v>0.3</v>
      </c>
      <c r="S442" s="63">
        <v>1037</v>
      </c>
      <c r="T442" s="78" t="s">
        <v>69</v>
      </c>
      <c r="U442" s="78" t="s">
        <v>44</v>
      </c>
      <c r="V442" s="78" t="s">
        <v>28</v>
      </c>
      <c r="W442" s="129">
        <v>0.3</v>
      </c>
      <c r="X442" s="146">
        <v>1037</v>
      </c>
      <c r="Y442" s="37">
        <v>967</v>
      </c>
      <c r="Z442" s="37"/>
      <c r="AA442" s="169">
        <f>1.22*$Y$1</f>
        <v>1387.7012</v>
      </c>
      <c r="AB442" s="37"/>
      <c r="AC442" s="37">
        <v>1796</v>
      </c>
      <c r="AF442" s="140">
        <f t="shared" si="53"/>
        <v>347.09999999999997</v>
      </c>
      <c r="AG442" s="8">
        <f t="shared" si="54"/>
        <v>1157</v>
      </c>
      <c r="AH442" s="37">
        <f t="shared" si="55"/>
        <v>967</v>
      </c>
      <c r="AI442" s="8">
        <f t="shared" si="56"/>
        <v>190</v>
      </c>
      <c r="AJ442" s="140" t="e">
        <f t="shared" si="57"/>
        <v>#REF!</v>
      </c>
      <c r="AK442" s="24" t="e">
        <f>#REF!</f>
        <v>#REF!</v>
      </c>
      <c r="AL442" s="8" t="e">
        <f t="shared" si="58"/>
        <v>#REF!</v>
      </c>
    </row>
    <row r="443" spans="1:38" s="26" customFormat="1" ht="13.5" customHeight="1" x14ac:dyDescent="0.2">
      <c r="A443" s="26">
        <v>440</v>
      </c>
      <c r="B443" s="1" t="s">
        <v>597</v>
      </c>
      <c r="C443" s="165" t="s">
        <v>235</v>
      </c>
      <c r="D443" s="1" t="s">
        <v>171</v>
      </c>
      <c r="E443" s="1" t="s">
        <v>217</v>
      </c>
      <c r="F443" s="1" t="s">
        <v>25</v>
      </c>
      <c r="G443" s="28">
        <v>0.3</v>
      </c>
      <c r="H443" s="51">
        <v>665</v>
      </c>
      <c r="I443" s="37"/>
      <c r="J443" s="1" t="s">
        <v>171</v>
      </c>
      <c r="K443" s="1" t="s">
        <v>217</v>
      </c>
      <c r="L443" s="1" t="s">
        <v>25</v>
      </c>
      <c r="M443" s="28">
        <v>0.3</v>
      </c>
      <c r="N443" s="51">
        <v>665</v>
      </c>
      <c r="O443" s="1"/>
      <c r="P443" s="1"/>
      <c r="Q443" s="1"/>
      <c r="R443" s="28">
        <v>0.3</v>
      </c>
      <c r="S443" s="63">
        <v>665</v>
      </c>
      <c r="T443" s="78" t="s">
        <v>69</v>
      </c>
      <c r="U443" s="78" t="s">
        <v>315</v>
      </c>
      <c r="V443" s="78" t="s">
        <v>45</v>
      </c>
      <c r="W443" s="129">
        <v>0.3</v>
      </c>
      <c r="X443" s="146">
        <v>665</v>
      </c>
      <c r="Y443" s="37">
        <v>758</v>
      </c>
      <c r="Z443" s="37"/>
      <c r="AA443" s="169">
        <f>0.95*$Y$1</f>
        <v>1080.587</v>
      </c>
      <c r="AB443" s="37"/>
      <c r="AC443" s="37">
        <v>1406</v>
      </c>
      <c r="AF443" s="140">
        <f t="shared" si="53"/>
        <v>235.5</v>
      </c>
      <c r="AG443" s="8">
        <f t="shared" si="54"/>
        <v>785</v>
      </c>
      <c r="AH443" s="37">
        <f t="shared" si="55"/>
        <v>758</v>
      </c>
      <c r="AI443" s="8">
        <f t="shared" si="56"/>
        <v>27</v>
      </c>
      <c r="AJ443" s="140" t="e">
        <f t="shared" si="57"/>
        <v>#REF!</v>
      </c>
      <c r="AK443" s="24" t="e">
        <f>#REF!</f>
        <v>#REF!</v>
      </c>
      <c r="AL443" s="8" t="e">
        <f t="shared" si="58"/>
        <v>#REF!</v>
      </c>
    </row>
    <row r="444" spans="1:38" s="26" customFormat="1" ht="13.5" customHeight="1" x14ac:dyDescent="0.2">
      <c r="A444" s="26">
        <v>441</v>
      </c>
      <c r="B444" s="1" t="s">
        <v>597</v>
      </c>
      <c r="C444" s="165" t="s">
        <v>221</v>
      </c>
      <c r="D444" s="1" t="s">
        <v>171</v>
      </c>
      <c r="E444" s="1" t="s">
        <v>42</v>
      </c>
      <c r="F444" s="1" t="s">
        <v>70</v>
      </c>
      <c r="G444" s="28">
        <v>0.3</v>
      </c>
      <c r="H444" s="51">
        <v>1037</v>
      </c>
      <c r="I444" s="37"/>
      <c r="J444" s="1" t="s">
        <v>171</v>
      </c>
      <c r="K444" s="1" t="s">
        <v>42</v>
      </c>
      <c r="L444" s="1" t="s">
        <v>70</v>
      </c>
      <c r="M444" s="28">
        <v>0.3</v>
      </c>
      <c r="N444" s="51">
        <v>1037</v>
      </c>
      <c r="O444" s="1"/>
      <c r="P444" s="1"/>
      <c r="Q444" s="1"/>
      <c r="R444" s="28">
        <v>0.3</v>
      </c>
      <c r="S444" s="63">
        <v>1037</v>
      </c>
      <c r="T444" s="78" t="s">
        <v>69</v>
      </c>
      <c r="U444" s="78" t="s">
        <v>44</v>
      </c>
      <c r="V444" s="78" t="s">
        <v>28</v>
      </c>
      <c r="W444" s="129">
        <v>0.3</v>
      </c>
      <c r="X444" s="146">
        <v>1037</v>
      </c>
      <c r="Y444" s="37">
        <v>967</v>
      </c>
      <c r="Z444" s="37"/>
      <c r="AA444" s="169">
        <f>1.22*$Y$1</f>
        <v>1387.7012</v>
      </c>
      <c r="AB444" s="37"/>
      <c r="AC444" s="37">
        <v>1796</v>
      </c>
      <c r="AF444" s="140">
        <f t="shared" si="53"/>
        <v>347.09999999999997</v>
      </c>
      <c r="AG444" s="8">
        <f t="shared" si="54"/>
        <v>1157</v>
      </c>
      <c r="AH444" s="37">
        <f t="shared" si="55"/>
        <v>967</v>
      </c>
      <c r="AI444" s="8">
        <f t="shared" si="56"/>
        <v>190</v>
      </c>
      <c r="AJ444" s="140" t="e">
        <f t="shared" si="57"/>
        <v>#REF!</v>
      </c>
      <c r="AK444" s="24" t="e">
        <f>#REF!</f>
        <v>#REF!</v>
      </c>
      <c r="AL444" s="8" t="e">
        <f t="shared" si="58"/>
        <v>#REF!</v>
      </c>
    </row>
    <row r="445" spans="1:38" s="26" customFormat="1" ht="13.5" customHeight="1" x14ac:dyDescent="0.2">
      <c r="A445" s="26">
        <v>442</v>
      </c>
      <c r="B445" s="1" t="s">
        <v>598</v>
      </c>
      <c r="C445" s="165" t="s">
        <v>235</v>
      </c>
      <c r="D445" s="1" t="s">
        <v>171</v>
      </c>
      <c r="E445" s="1" t="s">
        <v>217</v>
      </c>
      <c r="F445" s="1" t="s">
        <v>25</v>
      </c>
      <c r="G445" s="28">
        <v>0.3</v>
      </c>
      <c r="H445" s="51">
        <v>665</v>
      </c>
      <c r="I445" s="37"/>
      <c r="J445" s="1" t="s">
        <v>171</v>
      </c>
      <c r="K445" s="1" t="s">
        <v>217</v>
      </c>
      <c r="L445" s="1" t="s">
        <v>25</v>
      </c>
      <c r="M445" s="28">
        <v>0.3</v>
      </c>
      <c r="N445" s="51">
        <v>665</v>
      </c>
      <c r="O445" s="1"/>
      <c r="P445" s="1"/>
      <c r="Q445" s="1"/>
      <c r="R445" s="28">
        <v>0.3</v>
      </c>
      <c r="S445" s="63">
        <v>665</v>
      </c>
      <c r="T445" s="78" t="s">
        <v>69</v>
      </c>
      <c r="U445" s="78" t="s">
        <v>315</v>
      </c>
      <c r="V445" s="78" t="s">
        <v>45</v>
      </c>
      <c r="W445" s="129">
        <v>0.3</v>
      </c>
      <c r="X445" s="146">
        <v>665</v>
      </c>
      <c r="Y445" s="37">
        <v>758</v>
      </c>
      <c r="Z445" s="37"/>
      <c r="AA445" s="169">
        <f>0.95*$Y$1</f>
        <v>1080.587</v>
      </c>
      <c r="AB445" s="37"/>
      <c r="AC445" s="37">
        <v>1406</v>
      </c>
      <c r="AF445" s="140">
        <f t="shared" si="53"/>
        <v>235.5</v>
      </c>
      <c r="AG445" s="8">
        <f t="shared" si="54"/>
        <v>785</v>
      </c>
      <c r="AH445" s="37">
        <f t="shared" si="55"/>
        <v>758</v>
      </c>
      <c r="AI445" s="8">
        <f t="shared" si="56"/>
        <v>27</v>
      </c>
      <c r="AJ445" s="140" t="e">
        <f t="shared" si="57"/>
        <v>#REF!</v>
      </c>
      <c r="AK445" s="24" t="e">
        <f>#REF!</f>
        <v>#REF!</v>
      </c>
      <c r="AL445" s="8" t="e">
        <f t="shared" si="58"/>
        <v>#REF!</v>
      </c>
    </row>
    <row r="446" spans="1:38" s="26" customFormat="1" ht="13.5" customHeight="1" x14ac:dyDescent="0.2">
      <c r="A446" s="26">
        <v>443</v>
      </c>
      <c r="B446" s="1" t="s">
        <v>598</v>
      </c>
      <c r="C446" s="165" t="s">
        <v>221</v>
      </c>
      <c r="D446" s="1" t="s">
        <v>171</v>
      </c>
      <c r="E446" s="1" t="s">
        <v>42</v>
      </c>
      <c r="F446" s="1" t="s">
        <v>70</v>
      </c>
      <c r="G446" s="28">
        <v>0.3</v>
      </c>
      <c r="H446" s="51">
        <v>1037</v>
      </c>
      <c r="I446" s="37"/>
      <c r="J446" s="1" t="s">
        <v>171</v>
      </c>
      <c r="K446" s="1" t="s">
        <v>42</v>
      </c>
      <c r="L446" s="1" t="s">
        <v>70</v>
      </c>
      <c r="M446" s="28">
        <v>0.3</v>
      </c>
      <c r="N446" s="51">
        <v>1037</v>
      </c>
      <c r="O446" s="1"/>
      <c r="P446" s="1"/>
      <c r="Q446" s="1"/>
      <c r="R446" s="28">
        <v>0.3</v>
      </c>
      <c r="S446" s="63">
        <v>1037</v>
      </c>
      <c r="T446" s="78" t="s">
        <v>69</v>
      </c>
      <c r="U446" s="78" t="s">
        <v>44</v>
      </c>
      <c r="V446" s="78" t="s">
        <v>28</v>
      </c>
      <c r="W446" s="129">
        <v>0.3</v>
      </c>
      <c r="X446" s="146">
        <v>1037</v>
      </c>
      <c r="Y446" s="37">
        <v>967</v>
      </c>
      <c r="Z446" s="37"/>
      <c r="AA446" s="169">
        <f>1.22*$Y$1</f>
        <v>1387.7012</v>
      </c>
      <c r="AB446" s="37"/>
      <c r="AC446" s="37">
        <v>1796</v>
      </c>
      <c r="AF446" s="140">
        <f t="shared" si="53"/>
        <v>347.09999999999997</v>
      </c>
      <c r="AG446" s="8">
        <f t="shared" si="54"/>
        <v>1157</v>
      </c>
      <c r="AH446" s="37">
        <f t="shared" si="55"/>
        <v>967</v>
      </c>
      <c r="AI446" s="8">
        <f t="shared" si="56"/>
        <v>190</v>
      </c>
      <c r="AJ446" s="140" t="e">
        <f t="shared" si="57"/>
        <v>#REF!</v>
      </c>
      <c r="AK446" s="24" t="e">
        <f>#REF!</f>
        <v>#REF!</v>
      </c>
      <c r="AL446" s="8" t="e">
        <f t="shared" si="58"/>
        <v>#REF!</v>
      </c>
    </row>
    <row r="447" spans="1:38" s="26" customFormat="1" ht="13.5" customHeight="1" x14ac:dyDescent="0.2">
      <c r="A447" s="26">
        <v>444</v>
      </c>
      <c r="B447" s="1" t="s">
        <v>599</v>
      </c>
      <c r="C447" s="165" t="s">
        <v>235</v>
      </c>
      <c r="D447" s="1" t="s">
        <v>171</v>
      </c>
      <c r="E447" s="1" t="s">
        <v>217</v>
      </c>
      <c r="F447" s="1" t="s">
        <v>25</v>
      </c>
      <c r="G447" s="28">
        <v>0.3</v>
      </c>
      <c r="H447" s="51">
        <v>665</v>
      </c>
      <c r="I447" s="37"/>
      <c r="J447" s="1" t="s">
        <v>171</v>
      </c>
      <c r="K447" s="1" t="s">
        <v>217</v>
      </c>
      <c r="L447" s="1" t="s">
        <v>25</v>
      </c>
      <c r="M447" s="28">
        <v>0.3</v>
      </c>
      <c r="N447" s="51">
        <v>665</v>
      </c>
      <c r="O447" s="1"/>
      <c r="P447" s="1"/>
      <c r="Q447" s="1"/>
      <c r="R447" s="28">
        <v>0.3</v>
      </c>
      <c r="S447" s="63">
        <v>665</v>
      </c>
      <c r="T447" s="78" t="s">
        <v>69</v>
      </c>
      <c r="U447" s="78" t="s">
        <v>315</v>
      </c>
      <c r="V447" s="78" t="s">
        <v>45</v>
      </c>
      <c r="W447" s="129">
        <v>0.3</v>
      </c>
      <c r="X447" s="146">
        <v>665</v>
      </c>
      <c r="Y447" s="37">
        <v>758</v>
      </c>
      <c r="Z447" s="37"/>
      <c r="AA447" s="169">
        <f>0.95*$Y$1</f>
        <v>1080.587</v>
      </c>
      <c r="AB447" s="37"/>
      <c r="AC447" s="37">
        <v>1406</v>
      </c>
      <c r="AF447" s="140">
        <f t="shared" si="53"/>
        <v>235.5</v>
      </c>
      <c r="AG447" s="8">
        <f t="shared" si="54"/>
        <v>785</v>
      </c>
      <c r="AH447" s="37">
        <f t="shared" si="55"/>
        <v>758</v>
      </c>
      <c r="AI447" s="8">
        <f t="shared" si="56"/>
        <v>27</v>
      </c>
      <c r="AJ447" s="140" t="e">
        <f t="shared" si="57"/>
        <v>#REF!</v>
      </c>
      <c r="AK447" s="24" t="e">
        <f>#REF!</f>
        <v>#REF!</v>
      </c>
      <c r="AL447" s="8" t="e">
        <f t="shared" si="58"/>
        <v>#REF!</v>
      </c>
    </row>
    <row r="448" spans="1:38" s="26" customFormat="1" ht="13.5" customHeight="1" x14ac:dyDescent="0.2">
      <c r="A448" s="26">
        <v>445</v>
      </c>
      <c r="B448" s="1" t="s">
        <v>599</v>
      </c>
      <c r="C448" s="165" t="s">
        <v>221</v>
      </c>
      <c r="D448" s="1" t="s">
        <v>171</v>
      </c>
      <c r="E448" s="1" t="s">
        <v>42</v>
      </c>
      <c r="F448" s="1" t="s">
        <v>70</v>
      </c>
      <c r="G448" s="28">
        <v>0.3</v>
      </c>
      <c r="H448" s="51">
        <v>1037</v>
      </c>
      <c r="I448" s="37"/>
      <c r="J448" s="1" t="s">
        <v>171</v>
      </c>
      <c r="K448" s="1" t="s">
        <v>42</v>
      </c>
      <c r="L448" s="1" t="s">
        <v>70</v>
      </c>
      <c r="M448" s="28">
        <v>0.3</v>
      </c>
      <c r="N448" s="51">
        <v>1037</v>
      </c>
      <c r="O448" s="1"/>
      <c r="P448" s="1"/>
      <c r="Q448" s="1"/>
      <c r="R448" s="28">
        <v>0.3</v>
      </c>
      <c r="S448" s="63">
        <v>1037</v>
      </c>
      <c r="T448" s="78" t="s">
        <v>69</v>
      </c>
      <c r="U448" s="78" t="s">
        <v>44</v>
      </c>
      <c r="V448" s="78" t="s">
        <v>28</v>
      </c>
      <c r="W448" s="129">
        <v>0.3</v>
      </c>
      <c r="X448" s="146">
        <v>1037</v>
      </c>
      <c r="Y448" s="37">
        <v>967</v>
      </c>
      <c r="Z448" s="37"/>
      <c r="AA448" s="169">
        <f>1.22*$Y$1</f>
        <v>1387.7012</v>
      </c>
      <c r="AB448" s="37"/>
      <c r="AC448" s="37">
        <v>1796</v>
      </c>
      <c r="AF448" s="140">
        <f t="shared" si="53"/>
        <v>347.09999999999997</v>
      </c>
      <c r="AG448" s="8">
        <f t="shared" si="54"/>
        <v>1157</v>
      </c>
      <c r="AH448" s="37">
        <f t="shared" si="55"/>
        <v>967</v>
      </c>
      <c r="AI448" s="8">
        <f t="shared" si="56"/>
        <v>190</v>
      </c>
      <c r="AJ448" s="140" t="e">
        <f t="shared" si="57"/>
        <v>#REF!</v>
      </c>
      <c r="AK448" s="24" t="e">
        <f>#REF!</f>
        <v>#REF!</v>
      </c>
      <c r="AL448" s="8" t="e">
        <f t="shared" si="58"/>
        <v>#REF!</v>
      </c>
    </row>
    <row r="449" spans="1:38" s="26" customFormat="1" ht="13.5" customHeight="1" x14ac:dyDescent="0.2">
      <c r="A449" s="26">
        <v>446</v>
      </c>
      <c r="B449" s="1" t="s">
        <v>600</v>
      </c>
      <c r="C449" s="165" t="s">
        <v>235</v>
      </c>
      <c r="D449" s="1" t="s">
        <v>171</v>
      </c>
      <c r="E449" s="1" t="s">
        <v>217</v>
      </c>
      <c r="F449" s="1" t="s">
        <v>25</v>
      </c>
      <c r="G449" s="28">
        <v>0.3</v>
      </c>
      <c r="H449" s="51">
        <v>665</v>
      </c>
      <c r="I449" s="37"/>
      <c r="J449" s="1" t="s">
        <v>171</v>
      </c>
      <c r="K449" s="1" t="s">
        <v>217</v>
      </c>
      <c r="L449" s="1" t="s">
        <v>25</v>
      </c>
      <c r="M449" s="28">
        <v>0.3</v>
      </c>
      <c r="N449" s="51">
        <v>665</v>
      </c>
      <c r="O449" s="1"/>
      <c r="P449" s="1"/>
      <c r="Q449" s="1"/>
      <c r="R449" s="28">
        <v>0.3</v>
      </c>
      <c r="S449" s="63">
        <v>665</v>
      </c>
      <c r="T449" s="78" t="s">
        <v>69</v>
      </c>
      <c r="U449" s="78" t="s">
        <v>315</v>
      </c>
      <c r="V449" s="78" t="s">
        <v>45</v>
      </c>
      <c r="W449" s="129">
        <v>0.3</v>
      </c>
      <c r="X449" s="146">
        <v>665</v>
      </c>
      <c r="Y449" s="37">
        <v>758</v>
      </c>
      <c r="Z449" s="37"/>
      <c r="AA449" s="169">
        <f>0.95*$Y$1</f>
        <v>1080.587</v>
      </c>
      <c r="AB449" s="37"/>
      <c r="AC449" s="37">
        <v>1406</v>
      </c>
      <c r="AF449" s="140">
        <f t="shared" si="53"/>
        <v>235.5</v>
      </c>
      <c r="AG449" s="8">
        <f t="shared" si="54"/>
        <v>785</v>
      </c>
      <c r="AH449" s="37">
        <f t="shared" si="55"/>
        <v>758</v>
      </c>
      <c r="AI449" s="8">
        <f t="shared" si="56"/>
        <v>27</v>
      </c>
      <c r="AJ449" s="140" t="e">
        <f t="shared" si="57"/>
        <v>#REF!</v>
      </c>
      <c r="AK449" s="24" t="e">
        <f>#REF!</f>
        <v>#REF!</v>
      </c>
      <c r="AL449" s="8" t="e">
        <f t="shared" si="58"/>
        <v>#REF!</v>
      </c>
    </row>
    <row r="450" spans="1:38" s="26" customFormat="1" ht="13.5" customHeight="1" x14ac:dyDescent="0.2">
      <c r="A450" s="26">
        <v>447</v>
      </c>
      <c r="B450" s="1" t="s">
        <v>600</v>
      </c>
      <c r="C450" s="165" t="s">
        <v>221</v>
      </c>
      <c r="D450" s="1" t="s">
        <v>171</v>
      </c>
      <c r="E450" s="1" t="s">
        <v>42</v>
      </c>
      <c r="F450" s="1" t="s">
        <v>70</v>
      </c>
      <c r="G450" s="28">
        <v>0.3</v>
      </c>
      <c r="H450" s="51">
        <v>1037</v>
      </c>
      <c r="I450" s="37"/>
      <c r="J450" s="1" t="s">
        <v>171</v>
      </c>
      <c r="K450" s="1" t="s">
        <v>42</v>
      </c>
      <c r="L450" s="1" t="s">
        <v>70</v>
      </c>
      <c r="M450" s="28">
        <v>0.3</v>
      </c>
      <c r="N450" s="51">
        <v>1037</v>
      </c>
      <c r="O450" s="1"/>
      <c r="P450" s="1"/>
      <c r="Q450" s="1"/>
      <c r="R450" s="28">
        <v>0.3</v>
      </c>
      <c r="S450" s="63">
        <v>1037</v>
      </c>
      <c r="T450" s="78" t="s">
        <v>69</v>
      </c>
      <c r="U450" s="78" t="s">
        <v>44</v>
      </c>
      <c r="V450" s="78" t="s">
        <v>28</v>
      </c>
      <c r="W450" s="129">
        <v>0.3</v>
      </c>
      <c r="X450" s="146">
        <v>1037</v>
      </c>
      <c r="Y450" s="37">
        <v>967</v>
      </c>
      <c r="Z450" s="37"/>
      <c r="AA450" s="169">
        <f>1.22*$Y$1</f>
        <v>1387.7012</v>
      </c>
      <c r="AB450" s="37"/>
      <c r="AC450" s="37">
        <v>1796</v>
      </c>
      <c r="AF450" s="140">
        <f t="shared" si="53"/>
        <v>347.09999999999997</v>
      </c>
      <c r="AG450" s="8">
        <f t="shared" si="54"/>
        <v>1157</v>
      </c>
      <c r="AH450" s="37">
        <f t="shared" si="55"/>
        <v>967</v>
      </c>
      <c r="AI450" s="8">
        <f t="shared" si="56"/>
        <v>190</v>
      </c>
      <c r="AJ450" s="140" t="e">
        <f t="shared" si="57"/>
        <v>#REF!</v>
      </c>
      <c r="AK450" s="24" t="e">
        <f>#REF!</f>
        <v>#REF!</v>
      </c>
      <c r="AL450" s="8" t="e">
        <f t="shared" si="58"/>
        <v>#REF!</v>
      </c>
    </row>
    <row r="451" spans="1:38" s="26" customFormat="1" ht="13.5" customHeight="1" x14ac:dyDescent="0.2">
      <c r="A451" s="26">
        <v>448</v>
      </c>
      <c r="B451" s="1" t="s">
        <v>601</v>
      </c>
      <c r="C451" s="165" t="s">
        <v>235</v>
      </c>
      <c r="D451" s="1" t="s">
        <v>171</v>
      </c>
      <c r="E451" s="1" t="s">
        <v>217</v>
      </c>
      <c r="F451" s="1" t="s">
        <v>25</v>
      </c>
      <c r="G451" s="28">
        <v>0.3</v>
      </c>
      <c r="H451" s="51">
        <v>665</v>
      </c>
      <c r="I451" s="37"/>
      <c r="J451" s="1" t="s">
        <v>171</v>
      </c>
      <c r="K451" s="1" t="s">
        <v>217</v>
      </c>
      <c r="L451" s="1" t="s">
        <v>25</v>
      </c>
      <c r="M451" s="28">
        <v>0.3</v>
      </c>
      <c r="N451" s="51">
        <v>665</v>
      </c>
      <c r="O451" s="1"/>
      <c r="P451" s="1"/>
      <c r="Q451" s="1"/>
      <c r="R451" s="28">
        <v>0.3</v>
      </c>
      <c r="S451" s="63">
        <v>665</v>
      </c>
      <c r="T451" s="78" t="s">
        <v>69</v>
      </c>
      <c r="U451" s="78" t="s">
        <v>315</v>
      </c>
      <c r="V451" s="78" t="s">
        <v>45</v>
      </c>
      <c r="W451" s="129">
        <v>0.3</v>
      </c>
      <c r="X451" s="146">
        <v>665</v>
      </c>
      <c r="Y451" s="37">
        <v>758</v>
      </c>
      <c r="Z451" s="37"/>
      <c r="AA451" s="169">
        <f>0.95*$Y$1</f>
        <v>1080.587</v>
      </c>
      <c r="AB451" s="37"/>
      <c r="AC451" s="37">
        <v>1406</v>
      </c>
      <c r="AF451" s="140">
        <f t="shared" si="53"/>
        <v>235.5</v>
      </c>
      <c r="AG451" s="8">
        <f t="shared" si="54"/>
        <v>785</v>
      </c>
      <c r="AH451" s="37">
        <f t="shared" si="55"/>
        <v>758</v>
      </c>
      <c r="AI451" s="8">
        <f t="shared" si="56"/>
        <v>27</v>
      </c>
      <c r="AJ451" s="140" t="e">
        <f t="shared" si="57"/>
        <v>#REF!</v>
      </c>
      <c r="AK451" s="24" t="e">
        <f>#REF!</f>
        <v>#REF!</v>
      </c>
      <c r="AL451" s="8" t="e">
        <f t="shared" si="58"/>
        <v>#REF!</v>
      </c>
    </row>
    <row r="452" spans="1:38" s="26" customFormat="1" ht="13.5" customHeight="1" x14ac:dyDescent="0.2">
      <c r="A452" s="26">
        <v>449</v>
      </c>
      <c r="B452" s="1" t="s">
        <v>601</v>
      </c>
      <c r="C452" s="165" t="s">
        <v>221</v>
      </c>
      <c r="D452" s="1" t="s">
        <v>171</v>
      </c>
      <c r="E452" s="1" t="s">
        <v>42</v>
      </c>
      <c r="F452" s="1" t="s">
        <v>70</v>
      </c>
      <c r="G452" s="28">
        <v>0.3</v>
      </c>
      <c r="H452" s="51">
        <v>1037</v>
      </c>
      <c r="I452" s="37"/>
      <c r="J452" s="1" t="s">
        <v>171</v>
      </c>
      <c r="K452" s="1" t="s">
        <v>42</v>
      </c>
      <c r="L452" s="1" t="s">
        <v>70</v>
      </c>
      <c r="M452" s="28">
        <v>0.3</v>
      </c>
      <c r="N452" s="51">
        <v>1037</v>
      </c>
      <c r="O452" s="1"/>
      <c r="P452" s="1"/>
      <c r="Q452" s="1"/>
      <c r="R452" s="28">
        <v>0.3</v>
      </c>
      <c r="S452" s="63">
        <v>1037</v>
      </c>
      <c r="T452" s="78" t="s">
        <v>69</v>
      </c>
      <c r="U452" s="78" t="s">
        <v>44</v>
      </c>
      <c r="V452" s="78" t="s">
        <v>28</v>
      </c>
      <c r="W452" s="129">
        <v>0.3</v>
      </c>
      <c r="X452" s="146">
        <v>1037</v>
      </c>
      <c r="Y452" s="37">
        <v>967</v>
      </c>
      <c r="Z452" s="37"/>
      <c r="AA452" s="169">
        <f>1.22*$Y$1</f>
        <v>1387.7012</v>
      </c>
      <c r="AB452" s="37"/>
      <c r="AC452" s="37">
        <v>1796</v>
      </c>
      <c r="AF452" s="140">
        <f t="shared" si="53"/>
        <v>347.09999999999997</v>
      </c>
      <c r="AG452" s="8">
        <f t="shared" si="54"/>
        <v>1157</v>
      </c>
      <c r="AH452" s="37">
        <f t="shared" si="55"/>
        <v>967</v>
      </c>
      <c r="AI452" s="8">
        <f t="shared" si="56"/>
        <v>190</v>
      </c>
      <c r="AJ452" s="140" t="e">
        <f t="shared" si="57"/>
        <v>#REF!</v>
      </c>
      <c r="AK452" s="24" t="e">
        <f>#REF!</f>
        <v>#REF!</v>
      </c>
      <c r="AL452" s="8" t="e">
        <f t="shared" si="58"/>
        <v>#REF!</v>
      </c>
    </row>
    <row r="453" spans="1:38" s="26" customFormat="1" ht="13.5" customHeight="1" x14ac:dyDescent="0.2">
      <c r="A453" s="26">
        <v>450</v>
      </c>
      <c r="B453" s="1" t="s">
        <v>602</v>
      </c>
      <c r="C453" s="165" t="s">
        <v>235</v>
      </c>
      <c r="D453" s="1" t="s">
        <v>171</v>
      </c>
      <c r="E453" s="1" t="s">
        <v>217</v>
      </c>
      <c r="F453" s="1" t="s">
        <v>25</v>
      </c>
      <c r="G453" s="28">
        <v>0.3</v>
      </c>
      <c r="H453" s="51">
        <v>665</v>
      </c>
      <c r="I453" s="37"/>
      <c r="J453" s="1" t="s">
        <v>171</v>
      </c>
      <c r="K453" s="1" t="s">
        <v>217</v>
      </c>
      <c r="L453" s="1" t="s">
        <v>25</v>
      </c>
      <c r="M453" s="28">
        <v>0.3</v>
      </c>
      <c r="N453" s="51">
        <v>665</v>
      </c>
      <c r="O453" s="1"/>
      <c r="P453" s="1"/>
      <c r="Q453" s="1"/>
      <c r="R453" s="28">
        <v>0.3</v>
      </c>
      <c r="S453" s="63">
        <v>665</v>
      </c>
      <c r="T453" s="78" t="s">
        <v>69</v>
      </c>
      <c r="U453" s="78" t="s">
        <v>315</v>
      </c>
      <c r="V453" s="78" t="s">
        <v>45</v>
      </c>
      <c r="W453" s="129">
        <v>0.3</v>
      </c>
      <c r="X453" s="146">
        <v>665</v>
      </c>
      <c r="Y453" s="37">
        <v>758</v>
      </c>
      <c r="Z453" s="37"/>
      <c r="AA453" s="169">
        <f>0.95*$Y$1</f>
        <v>1080.587</v>
      </c>
      <c r="AB453" s="37"/>
      <c r="AC453" s="37">
        <v>1406</v>
      </c>
      <c r="AF453" s="140">
        <f t="shared" si="53"/>
        <v>235.5</v>
      </c>
      <c r="AG453" s="8">
        <f t="shared" si="54"/>
        <v>785</v>
      </c>
      <c r="AH453" s="37">
        <f t="shared" si="55"/>
        <v>758</v>
      </c>
      <c r="AI453" s="8">
        <f t="shared" si="56"/>
        <v>27</v>
      </c>
      <c r="AJ453" s="140" t="e">
        <f t="shared" si="57"/>
        <v>#REF!</v>
      </c>
      <c r="AK453" s="24" t="e">
        <f>#REF!</f>
        <v>#REF!</v>
      </c>
      <c r="AL453" s="8" t="e">
        <f t="shared" si="58"/>
        <v>#REF!</v>
      </c>
    </row>
    <row r="454" spans="1:38" s="26" customFormat="1" ht="13.5" customHeight="1" x14ac:dyDescent="0.2">
      <c r="A454" s="26">
        <v>451</v>
      </c>
      <c r="B454" s="1" t="s">
        <v>602</v>
      </c>
      <c r="C454" s="165" t="s">
        <v>221</v>
      </c>
      <c r="D454" s="1" t="s">
        <v>171</v>
      </c>
      <c r="E454" s="1" t="s">
        <v>42</v>
      </c>
      <c r="F454" s="1" t="s">
        <v>70</v>
      </c>
      <c r="G454" s="28">
        <v>0.3</v>
      </c>
      <c r="H454" s="51">
        <v>1190</v>
      </c>
      <c r="I454" s="37"/>
      <c r="J454" s="1" t="s">
        <v>171</v>
      </c>
      <c r="K454" s="1" t="s">
        <v>42</v>
      </c>
      <c r="L454" s="1" t="s">
        <v>70</v>
      </c>
      <c r="M454" s="28">
        <v>0.3</v>
      </c>
      <c r="N454" s="51">
        <v>1190</v>
      </c>
      <c r="O454" s="1"/>
      <c r="P454" s="1"/>
      <c r="Q454" s="1"/>
      <c r="R454" s="28">
        <v>0.3</v>
      </c>
      <c r="S454" s="63">
        <v>1190</v>
      </c>
      <c r="T454" s="78" t="s">
        <v>69</v>
      </c>
      <c r="U454" s="78" t="s">
        <v>44</v>
      </c>
      <c r="V454" s="78" t="s">
        <v>28</v>
      </c>
      <c r="W454" s="129">
        <v>0.3</v>
      </c>
      <c r="X454" s="146">
        <v>1190</v>
      </c>
      <c r="Y454" s="37">
        <v>967</v>
      </c>
      <c r="Z454" s="37"/>
      <c r="AA454" s="169">
        <f>1.22*$Y$1</f>
        <v>1387.7012</v>
      </c>
      <c r="AB454" s="37"/>
      <c r="AC454" s="37">
        <v>1796</v>
      </c>
      <c r="AF454" s="140">
        <f t="shared" si="53"/>
        <v>393</v>
      </c>
      <c r="AG454" s="8">
        <f t="shared" si="54"/>
        <v>1310</v>
      </c>
      <c r="AH454" s="37">
        <f t="shared" si="55"/>
        <v>967</v>
      </c>
      <c r="AI454" s="8">
        <f t="shared" si="56"/>
        <v>343</v>
      </c>
      <c r="AJ454" s="140" t="e">
        <f t="shared" si="57"/>
        <v>#REF!</v>
      </c>
      <c r="AK454" s="24" t="e">
        <f>#REF!</f>
        <v>#REF!</v>
      </c>
      <c r="AL454" s="8" t="e">
        <f t="shared" si="58"/>
        <v>#REF!</v>
      </c>
    </row>
    <row r="455" spans="1:38" s="26" customFormat="1" ht="13.5" customHeight="1" x14ac:dyDescent="0.2">
      <c r="A455" s="26">
        <v>452</v>
      </c>
      <c r="B455" s="1" t="s">
        <v>603</v>
      </c>
      <c r="C455" s="165" t="s">
        <v>235</v>
      </c>
      <c r="D455" s="1" t="s">
        <v>171</v>
      </c>
      <c r="E455" s="1" t="s">
        <v>217</v>
      </c>
      <c r="F455" s="1" t="s">
        <v>25</v>
      </c>
      <c r="G455" s="28">
        <v>0.3</v>
      </c>
      <c r="H455" s="51">
        <v>665</v>
      </c>
      <c r="I455" s="37"/>
      <c r="J455" s="1" t="s">
        <v>171</v>
      </c>
      <c r="K455" s="1" t="s">
        <v>217</v>
      </c>
      <c r="L455" s="1" t="s">
        <v>25</v>
      </c>
      <c r="M455" s="28">
        <v>0.3</v>
      </c>
      <c r="N455" s="51">
        <v>665</v>
      </c>
      <c r="O455" s="1"/>
      <c r="P455" s="1"/>
      <c r="Q455" s="1"/>
      <c r="R455" s="28">
        <v>0.3</v>
      </c>
      <c r="S455" s="63">
        <v>665</v>
      </c>
      <c r="T455" s="78" t="s">
        <v>69</v>
      </c>
      <c r="U455" s="78" t="s">
        <v>315</v>
      </c>
      <c r="V455" s="78" t="s">
        <v>45</v>
      </c>
      <c r="W455" s="129">
        <v>0.3</v>
      </c>
      <c r="X455" s="146">
        <v>665</v>
      </c>
      <c r="Y455" s="37">
        <v>758</v>
      </c>
      <c r="Z455" s="37"/>
      <c r="AA455" s="169">
        <f>0.95*$Y$1</f>
        <v>1080.587</v>
      </c>
      <c r="AB455" s="37"/>
      <c r="AC455" s="37">
        <v>1406</v>
      </c>
      <c r="AF455" s="140">
        <f t="shared" si="53"/>
        <v>235.5</v>
      </c>
      <c r="AG455" s="8">
        <f t="shared" si="54"/>
        <v>785</v>
      </c>
      <c r="AH455" s="37">
        <f t="shared" si="55"/>
        <v>758</v>
      </c>
      <c r="AI455" s="8">
        <f t="shared" si="56"/>
        <v>27</v>
      </c>
      <c r="AJ455" s="140" t="e">
        <f t="shared" si="57"/>
        <v>#REF!</v>
      </c>
      <c r="AK455" s="24" t="e">
        <f>#REF!</f>
        <v>#REF!</v>
      </c>
      <c r="AL455" s="8" t="e">
        <f t="shared" si="58"/>
        <v>#REF!</v>
      </c>
    </row>
    <row r="456" spans="1:38" s="26" customFormat="1" ht="13.5" customHeight="1" x14ac:dyDescent="0.2">
      <c r="A456" s="26">
        <v>453</v>
      </c>
      <c r="B456" s="1" t="s">
        <v>603</v>
      </c>
      <c r="C456" s="165" t="s">
        <v>221</v>
      </c>
      <c r="D456" s="1" t="s">
        <v>171</v>
      </c>
      <c r="E456" s="1" t="s">
        <v>42</v>
      </c>
      <c r="F456" s="1" t="s">
        <v>70</v>
      </c>
      <c r="G456" s="28">
        <v>0.3</v>
      </c>
      <c r="H456" s="51">
        <v>1037</v>
      </c>
      <c r="I456" s="37"/>
      <c r="J456" s="1" t="s">
        <v>171</v>
      </c>
      <c r="K456" s="1" t="s">
        <v>42</v>
      </c>
      <c r="L456" s="1" t="s">
        <v>70</v>
      </c>
      <c r="M456" s="28">
        <v>0.3</v>
      </c>
      <c r="N456" s="51">
        <v>1037</v>
      </c>
      <c r="O456" s="1"/>
      <c r="P456" s="1"/>
      <c r="Q456" s="1"/>
      <c r="R456" s="28">
        <v>0.3</v>
      </c>
      <c r="S456" s="63">
        <v>1037</v>
      </c>
      <c r="T456" s="78" t="s">
        <v>69</v>
      </c>
      <c r="U456" s="78" t="s">
        <v>44</v>
      </c>
      <c r="V456" s="78" t="s">
        <v>28</v>
      </c>
      <c r="W456" s="129">
        <v>0.3</v>
      </c>
      <c r="X456" s="146">
        <v>1037</v>
      </c>
      <c r="Y456" s="37">
        <v>967</v>
      </c>
      <c r="Z456" s="37"/>
      <c r="AA456" s="169">
        <f>1.22*$Y$1</f>
        <v>1387.7012</v>
      </c>
      <c r="AB456" s="37"/>
      <c r="AC456" s="37">
        <v>1796</v>
      </c>
      <c r="AF456" s="140">
        <f t="shared" si="53"/>
        <v>347.09999999999997</v>
      </c>
      <c r="AG456" s="8">
        <f t="shared" si="54"/>
        <v>1157</v>
      </c>
      <c r="AH456" s="37">
        <f t="shared" si="55"/>
        <v>967</v>
      </c>
      <c r="AI456" s="8">
        <f t="shared" si="56"/>
        <v>190</v>
      </c>
      <c r="AJ456" s="140" t="e">
        <f t="shared" si="57"/>
        <v>#REF!</v>
      </c>
      <c r="AK456" s="24" t="e">
        <f>#REF!</f>
        <v>#REF!</v>
      </c>
      <c r="AL456" s="8" t="e">
        <f t="shared" si="58"/>
        <v>#REF!</v>
      </c>
    </row>
    <row r="457" spans="1:38" s="26" customFormat="1" ht="13.5" customHeight="1" x14ac:dyDescent="0.2">
      <c r="A457" s="26">
        <v>454</v>
      </c>
      <c r="B457" s="1" t="s">
        <v>604</v>
      </c>
      <c r="C457" s="165" t="s">
        <v>232</v>
      </c>
      <c r="D457" s="1" t="s">
        <v>245</v>
      </c>
      <c r="E457" s="1" t="s">
        <v>42</v>
      </c>
      <c r="F457" s="1" t="s">
        <v>66</v>
      </c>
      <c r="G457" s="28">
        <v>1</v>
      </c>
      <c r="H457" s="52">
        <v>900</v>
      </c>
      <c r="I457" s="37"/>
      <c r="J457" s="1" t="s">
        <v>245</v>
      </c>
      <c r="K457" s="1" t="s">
        <v>42</v>
      </c>
      <c r="L457" s="1" t="s">
        <v>66</v>
      </c>
      <c r="M457" s="28">
        <v>1</v>
      </c>
      <c r="N457" s="51">
        <v>900</v>
      </c>
      <c r="O457" s="1"/>
      <c r="P457" s="1"/>
      <c r="Q457" s="1"/>
      <c r="R457" s="28">
        <v>1</v>
      </c>
      <c r="S457" s="63">
        <v>900</v>
      </c>
      <c r="T457" s="78" t="s">
        <v>705</v>
      </c>
      <c r="U457" s="78" t="s">
        <v>9</v>
      </c>
      <c r="V457" s="78" t="s">
        <v>28</v>
      </c>
      <c r="W457" s="129">
        <v>1</v>
      </c>
      <c r="X457" s="146">
        <v>900</v>
      </c>
      <c r="Y457" s="37">
        <v>967</v>
      </c>
      <c r="Z457" s="37"/>
      <c r="AA457" s="169">
        <f>1.22*$Y$1</f>
        <v>1387.7012</v>
      </c>
      <c r="AB457" s="37"/>
      <c r="AC457" s="37">
        <v>1796</v>
      </c>
      <c r="AF457" s="140">
        <f t="shared" si="53"/>
        <v>1020</v>
      </c>
      <c r="AG457" s="8">
        <f t="shared" si="54"/>
        <v>1020</v>
      </c>
      <c r="AH457" s="37">
        <f t="shared" si="55"/>
        <v>967</v>
      </c>
      <c r="AI457" s="8">
        <f t="shared" si="56"/>
        <v>53</v>
      </c>
      <c r="AJ457" s="140" t="e">
        <f t="shared" si="57"/>
        <v>#REF!</v>
      </c>
      <c r="AK457" s="24" t="e">
        <f>#REF!</f>
        <v>#REF!</v>
      </c>
      <c r="AL457" s="8" t="e">
        <f t="shared" si="58"/>
        <v>#REF!</v>
      </c>
    </row>
    <row r="458" spans="1:38" s="26" customFormat="1" ht="13.5" customHeight="1" x14ac:dyDescent="0.2">
      <c r="A458" s="26">
        <v>455</v>
      </c>
      <c r="B458" s="1" t="s">
        <v>605</v>
      </c>
      <c r="C458" s="165" t="s">
        <v>230</v>
      </c>
      <c r="D458" s="1" t="s">
        <v>171</v>
      </c>
      <c r="E458" s="1" t="s">
        <v>42</v>
      </c>
      <c r="F458" s="1" t="s">
        <v>70</v>
      </c>
      <c r="G458" s="28">
        <v>1</v>
      </c>
      <c r="H458" s="51">
        <v>1000</v>
      </c>
      <c r="I458" s="37"/>
      <c r="J458" s="1" t="s">
        <v>171</v>
      </c>
      <c r="K458" s="1" t="s">
        <v>42</v>
      </c>
      <c r="L458" s="1" t="s">
        <v>70</v>
      </c>
      <c r="M458" s="28">
        <v>1</v>
      </c>
      <c r="N458" s="51">
        <v>1000</v>
      </c>
      <c r="O458" s="1"/>
      <c r="P458" s="1"/>
      <c r="Q458" s="1"/>
      <c r="R458" s="28">
        <v>1</v>
      </c>
      <c r="S458" s="63">
        <v>1000</v>
      </c>
      <c r="T458" s="78" t="s">
        <v>69</v>
      </c>
      <c r="U458" s="78" t="s">
        <v>44</v>
      </c>
      <c r="V458" s="78" t="s">
        <v>28</v>
      </c>
      <c r="W458" s="129">
        <v>1</v>
      </c>
      <c r="X458" s="146">
        <v>1000</v>
      </c>
      <c r="Y458" s="37">
        <v>967</v>
      </c>
      <c r="Z458" s="37"/>
      <c r="AA458" s="169">
        <f>1.22*$Y$1</f>
        <v>1387.7012</v>
      </c>
      <c r="AB458" s="37"/>
      <c r="AC458" s="37">
        <v>1796</v>
      </c>
      <c r="AF458" s="140">
        <f t="shared" si="53"/>
        <v>1120</v>
      </c>
      <c r="AG458" s="8">
        <f t="shared" si="54"/>
        <v>1120</v>
      </c>
      <c r="AH458" s="37">
        <f t="shared" si="55"/>
        <v>967</v>
      </c>
      <c r="AI458" s="8">
        <f t="shared" si="56"/>
        <v>153</v>
      </c>
      <c r="AJ458" s="140" t="e">
        <f t="shared" si="57"/>
        <v>#REF!</v>
      </c>
      <c r="AK458" s="24" t="e">
        <f>#REF!</f>
        <v>#REF!</v>
      </c>
      <c r="AL458" s="8" t="e">
        <f t="shared" si="58"/>
        <v>#REF!</v>
      </c>
    </row>
    <row r="459" spans="1:38" s="26" customFormat="1" ht="13.5" customHeight="1" x14ac:dyDescent="0.2">
      <c r="A459" s="26">
        <v>456</v>
      </c>
      <c r="B459" s="1" t="s">
        <v>605</v>
      </c>
      <c r="C459" s="165" t="s">
        <v>225</v>
      </c>
      <c r="D459" s="1" t="s">
        <v>5</v>
      </c>
      <c r="E459" s="1" t="s">
        <v>44</v>
      </c>
      <c r="F459" s="1" t="s">
        <v>27</v>
      </c>
      <c r="G459" s="28">
        <v>0.3</v>
      </c>
      <c r="H459" s="51">
        <v>747</v>
      </c>
      <c r="I459" s="37"/>
      <c r="J459" s="1" t="s">
        <v>5</v>
      </c>
      <c r="K459" s="1" t="s">
        <v>44</v>
      </c>
      <c r="L459" s="1" t="s">
        <v>27</v>
      </c>
      <c r="M459" s="28">
        <v>0.3</v>
      </c>
      <c r="N459" s="51">
        <v>747</v>
      </c>
      <c r="O459" s="1"/>
      <c r="P459" s="1"/>
      <c r="Q459" s="1"/>
      <c r="R459" s="28">
        <v>0.3</v>
      </c>
      <c r="S459" s="63">
        <v>747</v>
      </c>
      <c r="T459" s="78" t="s">
        <v>303</v>
      </c>
      <c r="U459" s="78" t="s">
        <v>44</v>
      </c>
      <c r="V459" s="78" t="s">
        <v>52</v>
      </c>
      <c r="W459" s="129">
        <v>0.3</v>
      </c>
      <c r="X459" s="146">
        <v>747</v>
      </c>
      <c r="Y459" s="37">
        <v>662</v>
      </c>
      <c r="Z459" s="37"/>
      <c r="AA459" s="169">
        <f>0.832*$Y$1</f>
        <v>946.36671999999999</v>
      </c>
      <c r="AB459" s="37"/>
      <c r="AC459" s="37">
        <v>1228</v>
      </c>
      <c r="AF459" s="140">
        <f t="shared" si="53"/>
        <v>260.09999999999997</v>
      </c>
      <c r="AG459" s="8">
        <f t="shared" si="54"/>
        <v>867</v>
      </c>
      <c r="AH459" s="37">
        <f t="shared" si="55"/>
        <v>662</v>
      </c>
      <c r="AI459" s="8">
        <f t="shared" si="56"/>
        <v>205</v>
      </c>
      <c r="AJ459" s="140" t="e">
        <f t="shared" si="57"/>
        <v>#REF!</v>
      </c>
      <c r="AK459" s="24" t="e">
        <f>#REF!</f>
        <v>#REF!</v>
      </c>
      <c r="AL459" s="8" t="e">
        <f t="shared" si="58"/>
        <v>#REF!</v>
      </c>
    </row>
    <row r="460" spans="1:38" s="26" customFormat="1" ht="13.5" customHeight="1" x14ac:dyDescent="0.2">
      <c r="A460" s="26">
        <v>457</v>
      </c>
      <c r="B460" s="1" t="s">
        <v>606</v>
      </c>
      <c r="C460" s="165" t="s">
        <v>232</v>
      </c>
      <c r="D460" s="1" t="s">
        <v>245</v>
      </c>
      <c r="E460" s="1" t="s">
        <v>42</v>
      </c>
      <c r="F460" s="1" t="s">
        <v>66</v>
      </c>
      <c r="G460" s="28">
        <v>1</v>
      </c>
      <c r="H460" s="52">
        <v>900</v>
      </c>
      <c r="I460" s="37"/>
      <c r="J460" s="1" t="s">
        <v>245</v>
      </c>
      <c r="K460" s="1" t="s">
        <v>42</v>
      </c>
      <c r="L460" s="1" t="s">
        <v>66</v>
      </c>
      <c r="M460" s="28">
        <v>1</v>
      </c>
      <c r="N460" s="51">
        <v>900</v>
      </c>
      <c r="O460" s="1"/>
      <c r="P460" s="1"/>
      <c r="Q460" s="1"/>
      <c r="R460" s="28">
        <v>1</v>
      </c>
      <c r="S460" s="63">
        <v>900</v>
      </c>
      <c r="T460" s="78" t="s">
        <v>705</v>
      </c>
      <c r="U460" s="78" t="s">
        <v>9</v>
      </c>
      <c r="V460" s="78" t="s">
        <v>28</v>
      </c>
      <c r="W460" s="129">
        <v>1</v>
      </c>
      <c r="X460" s="146">
        <v>900</v>
      </c>
      <c r="Y460" s="37">
        <v>967</v>
      </c>
      <c r="Z460" s="37"/>
      <c r="AA460" s="169">
        <f>1.22*$Y$1</f>
        <v>1387.7012</v>
      </c>
      <c r="AB460" s="37"/>
      <c r="AC460" s="37">
        <v>1796</v>
      </c>
      <c r="AF460" s="140">
        <f t="shared" si="53"/>
        <v>1020</v>
      </c>
      <c r="AG460" s="8">
        <f t="shared" si="54"/>
        <v>1020</v>
      </c>
      <c r="AH460" s="37">
        <f t="shared" si="55"/>
        <v>967</v>
      </c>
      <c r="AI460" s="8">
        <f t="shared" si="56"/>
        <v>53</v>
      </c>
      <c r="AJ460" s="140" t="e">
        <f t="shared" si="57"/>
        <v>#REF!</v>
      </c>
      <c r="AK460" s="24" t="e">
        <f>#REF!</f>
        <v>#REF!</v>
      </c>
      <c r="AL460" s="8" t="e">
        <f t="shared" si="58"/>
        <v>#REF!</v>
      </c>
    </row>
    <row r="461" spans="1:38" s="26" customFormat="1" ht="13.5" customHeight="1" x14ac:dyDescent="0.2">
      <c r="A461" s="26">
        <v>458</v>
      </c>
      <c r="B461" s="1" t="s">
        <v>607</v>
      </c>
      <c r="C461" s="165" t="s">
        <v>230</v>
      </c>
      <c r="D461" s="1" t="s">
        <v>171</v>
      </c>
      <c r="E461" s="1" t="s">
        <v>42</v>
      </c>
      <c r="F461" s="1" t="s">
        <v>70</v>
      </c>
      <c r="G461" s="28">
        <v>1</v>
      </c>
      <c r="H461" s="51">
        <v>900</v>
      </c>
      <c r="I461" s="37"/>
      <c r="J461" s="1" t="s">
        <v>171</v>
      </c>
      <c r="K461" s="1" t="s">
        <v>42</v>
      </c>
      <c r="L461" s="1" t="s">
        <v>70</v>
      </c>
      <c r="M461" s="28">
        <v>1</v>
      </c>
      <c r="N461" s="51">
        <v>900</v>
      </c>
      <c r="O461" s="1"/>
      <c r="P461" s="1"/>
      <c r="Q461" s="1"/>
      <c r="R461" s="28">
        <v>1</v>
      </c>
      <c r="S461" s="63">
        <v>900</v>
      </c>
      <c r="T461" s="78" t="s">
        <v>69</v>
      </c>
      <c r="U461" s="78" t="s">
        <v>44</v>
      </c>
      <c r="V461" s="78" t="s">
        <v>28</v>
      </c>
      <c r="W461" s="129">
        <v>1</v>
      </c>
      <c r="X461" s="146">
        <v>900</v>
      </c>
      <c r="Y461" s="37">
        <v>967</v>
      </c>
      <c r="Z461" s="37"/>
      <c r="AA461" s="169">
        <f>1.22*$Y$1</f>
        <v>1387.7012</v>
      </c>
      <c r="AB461" s="37"/>
      <c r="AC461" s="37">
        <v>1796</v>
      </c>
      <c r="AF461" s="140">
        <f t="shared" si="53"/>
        <v>1020</v>
      </c>
      <c r="AG461" s="8">
        <f t="shared" si="54"/>
        <v>1020</v>
      </c>
      <c r="AH461" s="37">
        <f t="shared" si="55"/>
        <v>967</v>
      </c>
      <c r="AI461" s="8">
        <f t="shared" si="56"/>
        <v>53</v>
      </c>
      <c r="AJ461" s="140" t="e">
        <f t="shared" si="57"/>
        <v>#REF!</v>
      </c>
      <c r="AK461" s="24" t="e">
        <f>#REF!</f>
        <v>#REF!</v>
      </c>
      <c r="AL461" s="8" t="e">
        <f t="shared" si="58"/>
        <v>#REF!</v>
      </c>
    </row>
    <row r="462" spans="1:38" s="26" customFormat="1" ht="13.5" customHeight="1" x14ac:dyDescent="0.2">
      <c r="A462" s="26">
        <v>459</v>
      </c>
      <c r="B462" s="1" t="s">
        <v>607</v>
      </c>
      <c r="C462" s="165" t="s">
        <v>225</v>
      </c>
      <c r="D462" s="1" t="s">
        <v>5</v>
      </c>
      <c r="E462" s="1" t="s">
        <v>44</v>
      </c>
      <c r="F462" s="1" t="s">
        <v>27</v>
      </c>
      <c r="G462" s="28">
        <v>0.3</v>
      </c>
      <c r="H462" s="51">
        <v>747</v>
      </c>
      <c r="I462" s="37"/>
      <c r="J462" s="1" t="s">
        <v>5</v>
      </c>
      <c r="K462" s="1" t="s">
        <v>44</v>
      </c>
      <c r="L462" s="1" t="s">
        <v>27</v>
      </c>
      <c r="M462" s="28">
        <v>0.3</v>
      </c>
      <c r="N462" s="51">
        <v>747</v>
      </c>
      <c r="O462" s="1"/>
      <c r="P462" s="1"/>
      <c r="Q462" s="1"/>
      <c r="R462" s="28">
        <v>0.3</v>
      </c>
      <c r="S462" s="63">
        <v>747</v>
      </c>
      <c r="T462" s="78" t="s">
        <v>303</v>
      </c>
      <c r="U462" s="78" t="s">
        <v>44</v>
      </c>
      <c r="V462" s="78" t="s">
        <v>52</v>
      </c>
      <c r="W462" s="129">
        <v>0.3</v>
      </c>
      <c r="X462" s="146">
        <v>747</v>
      </c>
      <c r="Y462" s="37">
        <v>662</v>
      </c>
      <c r="Z462" s="37"/>
      <c r="AA462" s="169">
        <f>0.832*$Y$1</f>
        <v>946.36671999999999</v>
      </c>
      <c r="AB462" s="37"/>
      <c r="AC462" s="37">
        <v>1228</v>
      </c>
      <c r="AF462" s="140">
        <f t="shared" si="53"/>
        <v>260.09999999999997</v>
      </c>
      <c r="AG462" s="8">
        <f t="shared" si="54"/>
        <v>867</v>
      </c>
      <c r="AH462" s="37">
        <f t="shared" si="55"/>
        <v>662</v>
      </c>
      <c r="AI462" s="8">
        <f t="shared" si="56"/>
        <v>205</v>
      </c>
      <c r="AJ462" s="140" t="e">
        <f t="shared" si="57"/>
        <v>#REF!</v>
      </c>
      <c r="AK462" s="24" t="e">
        <f>#REF!</f>
        <v>#REF!</v>
      </c>
      <c r="AL462" s="8" t="e">
        <f t="shared" si="58"/>
        <v>#REF!</v>
      </c>
    </row>
    <row r="463" spans="1:38" s="26" customFormat="1" ht="13.5" customHeight="1" x14ac:dyDescent="0.2">
      <c r="A463" s="26">
        <v>460</v>
      </c>
      <c r="B463" s="1" t="s">
        <v>608</v>
      </c>
      <c r="C463" s="165" t="s">
        <v>233</v>
      </c>
      <c r="D463" s="1" t="s">
        <v>171</v>
      </c>
      <c r="E463" s="1" t="s">
        <v>42</v>
      </c>
      <c r="F463" s="1" t="s">
        <v>70</v>
      </c>
      <c r="G463" s="28">
        <v>0.3</v>
      </c>
      <c r="H463" s="51">
        <v>950</v>
      </c>
      <c r="I463" s="37"/>
      <c r="J463" s="1" t="s">
        <v>171</v>
      </c>
      <c r="K463" s="1" t="s">
        <v>42</v>
      </c>
      <c r="L463" s="1" t="s">
        <v>70</v>
      </c>
      <c r="M463" s="28">
        <v>0.3</v>
      </c>
      <c r="N463" s="51">
        <v>950</v>
      </c>
      <c r="O463" s="1"/>
      <c r="P463" s="1"/>
      <c r="Q463" s="1"/>
      <c r="R463" s="28">
        <v>0.3</v>
      </c>
      <c r="S463" s="63">
        <v>950</v>
      </c>
      <c r="T463" s="78" t="s">
        <v>69</v>
      </c>
      <c r="U463" s="78" t="s">
        <v>44</v>
      </c>
      <c r="V463" s="78" t="s">
        <v>28</v>
      </c>
      <c r="W463" s="129">
        <v>0.3</v>
      </c>
      <c r="X463" s="146">
        <v>950</v>
      </c>
      <c r="Y463" s="37">
        <v>967</v>
      </c>
      <c r="Z463" s="37"/>
      <c r="AA463" s="169">
        <f>1.22*$Y$1</f>
        <v>1387.7012</v>
      </c>
      <c r="AB463" s="37"/>
      <c r="AC463" s="37">
        <v>1796</v>
      </c>
      <c r="AF463" s="140">
        <f t="shared" si="53"/>
        <v>321</v>
      </c>
      <c r="AG463" s="8">
        <f t="shared" si="54"/>
        <v>1070</v>
      </c>
      <c r="AH463" s="37">
        <f t="shared" si="55"/>
        <v>967</v>
      </c>
      <c r="AI463" s="8">
        <f t="shared" si="56"/>
        <v>103</v>
      </c>
      <c r="AJ463" s="140" t="e">
        <f t="shared" si="57"/>
        <v>#REF!</v>
      </c>
      <c r="AK463" s="24" t="e">
        <f>#REF!</f>
        <v>#REF!</v>
      </c>
      <c r="AL463" s="8" t="e">
        <f t="shared" si="58"/>
        <v>#REF!</v>
      </c>
    </row>
    <row r="464" spans="1:38" s="26" customFormat="1" ht="13.5" customHeight="1" x14ac:dyDescent="0.2">
      <c r="A464" s="26">
        <v>461</v>
      </c>
      <c r="B464" s="1" t="s">
        <v>609</v>
      </c>
      <c r="C464" s="165" t="s">
        <v>233</v>
      </c>
      <c r="D464" s="1" t="s">
        <v>171</v>
      </c>
      <c r="E464" s="1" t="s">
        <v>42</v>
      </c>
      <c r="F464" s="1" t="s">
        <v>70</v>
      </c>
      <c r="G464" s="28">
        <v>0.3</v>
      </c>
      <c r="H464" s="51">
        <v>950</v>
      </c>
      <c r="I464" s="37"/>
      <c r="J464" s="1" t="s">
        <v>171</v>
      </c>
      <c r="K464" s="1" t="s">
        <v>42</v>
      </c>
      <c r="L464" s="1" t="s">
        <v>70</v>
      </c>
      <c r="M464" s="28">
        <v>0.3</v>
      </c>
      <c r="N464" s="51">
        <v>950</v>
      </c>
      <c r="O464" s="1"/>
      <c r="P464" s="1"/>
      <c r="Q464" s="1"/>
      <c r="R464" s="28">
        <v>0.3</v>
      </c>
      <c r="S464" s="63">
        <v>950</v>
      </c>
      <c r="T464" s="78" t="s">
        <v>69</v>
      </c>
      <c r="U464" s="78" t="s">
        <v>44</v>
      </c>
      <c r="V464" s="78" t="s">
        <v>28</v>
      </c>
      <c r="W464" s="129">
        <v>0.3</v>
      </c>
      <c r="X464" s="146">
        <v>950</v>
      </c>
      <c r="Y464" s="37">
        <v>967</v>
      </c>
      <c r="Z464" s="37"/>
      <c r="AA464" s="169">
        <f>1.22*$Y$1</f>
        <v>1387.7012</v>
      </c>
      <c r="AB464" s="37"/>
      <c r="AC464" s="37">
        <v>1796</v>
      </c>
      <c r="AF464" s="140">
        <f t="shared" si="53"/>
        <v>321</v>
      </c>
      <c r="AG464" s="8">
        <f t="shared" si="54"/>
        <v>1070</v>
      </c>
      <c r="AH464" s="37">
        <f t="shared" si="55"/>
        <v>967</v>
      </c>
      <c r="AI464" s="8">
        <f t="shared" si="56"/>
        <v>103</v>
      </c>
      <c r="AJ464" s="140" t="e">
        <f t="shared" si="57"/>
        <v>#REF!</v>
      </c>
      <c r="AK464" s="24" t="e">
        <f>#REF!</f>
        <v>#REF!</v>
      </c>
      <c r="AL464" s="8" t="e">
        <f t="shared" si="58"/>
        <v>#REF!</v>
      </c>
    </row>
    <row r="465" spans="1:38" s="26" customFormat="1" ht="13.5" customHeight="1" x14ac:dyDescent="0.2">
      <c r="A465" s="26">
        <v>462</v>
      </c>
      <c r="B465" s="1" t="s">
        <v>610</v>
      </c>
      <c r="C465" s="165" t="s">
        <v>230</v>
      </c>
      <c r="D465" s="1" t="s">
        <v>171</v>
      </c>
      <c r="E465" s="1" t="s">
        <v>42</v>
      </c>
      <c r="F465" s="1" t="s">
        <v>70</v>
      </c>
      <c r="G465" s="28">
        <v>1</v>
      </c>
      <c r="H465" s="51">
        <v>950</v>
      </c>
      <c r="I465" s="37"/>
      <c r="J465" s="1" t="s">
        <v>171</v>
      </c>
      <c r="K465" s="1" t="s">
        <v>42</v>
      </c>
      <c r="L465" s="1" t="s">
        <v>70</v>
      </c>
      <c r="M465" s="28">
        <v>1</v>
      </c>
      <c r="N465" s="51">
        <v>950</v>
      </c>
      <c r="O465" s="1"/>
      <c r="P465" s="1"/>
      <c r="Q465" s="1"/>
      <c r="R465" s="28">
        <v>1</v>
      </c>
      <c r="S465" s="63">
        <v>950</v>
      </c>
      <c r="T465" s="78" t="s">
        <v>69</v>
      </c>
      <c r="U465" s="78" t="s">
        <v>44</v>
      </c>
      <c r="V465" s="78" t="s">
        <v>28</v>
      </c>
      <c r="W465" s="129">
        <v>1</v>
      </c>
      <c r="X465" s="146">
        <v>950</v>
      </c>
      <c r="Y465" s="37">
        <v>967</v>
      </c>
      <c r="Z465" s="37"/>
      <c r="AA465" s="169">
        <f>1.22*$Y$1</f>
        <v>1387.7012</v>
      </c>
      <c r="AB465" s="37"/>
      <c r="AC465" s="37">
        <v>1796</v>
      </c>
      <c r="AF465" s="140">
        <f t="shared" si="53"/>
        <v>1070</v>
      </c>
      <c r="AG465" s="8">
        <f t="shared" si="54"/>
        <v>1070</v>
      </c>
      <c r="AH465" s="37">
        <f t="shared" si="55"/>
        <v>967</v>
      </c>
      <c r="AI465" s="8">
        <f t="shared" si="56"/>
        <v>103</v>
      </c>
      <c r="AJ465" s="140" t="e">
        <f t="shared" si="57"/>
        <v>#REF!</v>
      </c>
      <c r="AK465" s="24" t="e">
        <f>#REF!</f>
        <v>#REF!</v>
      </c>
      <c r="AL465" s="8" t="e">
        <f t="shared" si="58"/>
        <v>#REF!</v>
      </c>
    </row>
    <row r="466" spans="1:38" s="26" customFormat="1" ht="13.5" customHeight="1" x14ac:dyDescent="0.2">
      <c r="A466" s="26">
        <v>463</v>
      </c>
      <c r="B466" s="1" t="s">
        <v>610</v>
      </c>
      <c r="C466" s="165" t="s">
        <v>225</v>
      </c>
      <c r="D466" s="1" t="s">
        <v>5</v>
      </c>
      <c r="E466" s="1" t="s">
        <v>44</v>
      </c>
      <c r="F466" s="1" t="s">
        <v>27</v>
      </c>
      <c r="G466" s="28">
        <v>0.25</v>
      </c>
      <c r="H466" s="51">
        <v>747</v>
      </c>
      <c r="I466" s="37"/>
      <c r="J466" s="1" t="s">
        <v>5</v>
      </c>
      <c r="K466" s="1" t="s">
        <v>44</v>
      </c>
      <c r="L466" s="1" t="s">
        <v>27</v>
      </c>
      <c r="M466" s="28">
        <v>0.25</v>
      </c>
      <c r="N466" s="51">
        <v>747</v>
      </c>
      <c r="O466" s="1"/>
      <c r="P466" s="1"/>
      <c r="Q466" s="1"/>
      <c r="R466" s="28">
        <v>0.25</v>
      </c>
      <c r="S466" s="63">
        <v>747</v>
      </c>
      <c r="T466" s="78" t="s">
        <v>303</v>
      </c>
      <c r="U466" s="78" t="s">
        <v>44</v>
      </c>
      <c r="V466" s="78" t="s">
        <v>52</v>
      </c>
      <c r="W466" s="129">
        <v>0.25</v>
      </c>
      <c r="X466" s="146">
        <v>747</v>
      </c>
      <c r="Y466" s="37">
        <v>662</v>
      </c>
      <c r="Z466" s="37"/>
      <c r="AA466" s="169">
        <f>0.832*$Y$1</f>
        <v>946.36671999999999</v>
      </c>
      <c r="AB466" s="37"/>
      <c r="AC466" s="37">
        <v>1228</v>
      </c>
      <c r="AF466" s="140">
        <f t="shared" si="53"/>
        <v>216.75</v>
      </c>
      <c r="AG466" s="8">
        <f t="shared" si="54"/>
        <v>867</v>
      </c>
      <c r="AH466" s="37">
        <f t="shared" si="55"/>
        <v>662</v>
      </c>
      <c r="AI466" s="8">
        <f t="shared" si="56"/>
        <v>205</v>
      </c>
      <c r="AJ466" s="140" t="e">
        <f t="shared" si="57"/>
        <v>#REF!</v>
      </c>
      <c r="AK466" s="24" t="e">
        <f>#REF!</f>
        <v>#REF!</v>
      </c>
      <c r="AL466" s="8" t="e">
        <f t="shared" si="58"/>
        <v>#REF!</v>
      </c>
    </row>
    <row r="467" spans="1:38" s="26" customFormat="1" ht="13.5" customHeight="1" x14ac:dyDescent="0.2">
      <c r="A467" s="26">
        <v>464</v>
      </c>
      <c r="B467" s="1" t="s">
        <v>611</v>
      </c>
      <c r="C467" s="165" t="s">
        <v>232</v>
      </c>
      <c r="D467" s="1" t="s">
        <v>245</v>
      </c>
      <c r="E467" s="1" t="s">
        <v>42</v>
      </c>
      <c r="F467" s="1" t="s">
        <v>66</v>
      </c>
      <c r="G467" s="28">
        <v>1</v>
      </c>
      <c r="H467" s="52">
        <v>960</v>
      </c>
      <c r="I467" s="37"/>
      <c r="J467" s="1" t="s">
        <v>245</v>
      </c>
      <c r="K467" s="1" t="s">
        <v>42</v>
      </c>
      <c r="L467" s="1" t="s">
        <v>66</v>
      </c>
      <c r="M467" s="28">
        <v>1</v>
      </c>
      <c r="N467" s="51">
        <v>960</v>
      </c>
      <c r="O467" s="1"/>
      <c r="P467" s="1"/>
      <c r="Q467" s="1"/>
      <c r="R467" s="28">
        <v>1</v>
      </c>
      <c r="S467" s="63">
        <v>960</v>
      </c>
      <c r="T467" s="78" t="s">
        <v>705</v>
      </c>
      <c r="U467" s="78" t="s">
        <v>9</v>
      </c>
      <c r="V467" s="78" t="s">
        <v>28</v>
      </c>
      <c r="W467" s="129">
        <v>1</v>
      </c>
      <c r="X467" s="146">
        <v>960</v>
      </c>
      <c r="Y467" s="37">
        <v>967</v>
      </c>
      <c r="Z467" s="37"/>
      <c r="AA467" s="169">
        <f>1.22*$Y$1</f>
        <v>1387.7012</v>
      </c>
      <c r="AB467" s="37"/>
      <c r="AC467" s="37">
        <v>1796</v>
      </c>
      <c r="AF467" s="140">
        <f t="shared" si="53"/>
        <v>1080</v>
      </c>
      <c r="AG467" s="8">
        <f t="shared" si="54"/>
        <v>1080</v>
      </c>
      <c r="AH467" s="37">
        <f t="shared" si="55"/>
        <v>967</v>
      </c>
      <c r="AI467" s="8">
        <f t="shared" si="56"/>
        <v>113</v>
      </c>
      <c r="AJ467" s="140" t="e">
        <f t="shared" si="57"/>
        <v>#REF!</v>
      </c>
      <c r="AK467" s="24" t="e">
        <f>#REF!</f>
        <v>#REF!</v>
      </c>
      <c r="AL467" s="8" t="e">
        <f t="shared" si="58"/>
        <v>#REF!</v>
      </c>
    </row>
    <row r="468" spans="1:38" s="26" customFormat="1" ht="13.5" customHeight="1" x14ac:dyDescent="0.2">
      <c r="A468" s="26">
        <v>465</v>
      </c>
      <c r="B468" s="1" t="s">
        <v>611</v>
      </c>
      <c r="C468" s="165" t="s">
        <v>234</v>
      </c>
      <c r="D468" s="1" t="s">
        <v>245</v>
      </c>
      <c r="E468" s="1" t="s">
        <v>24</v>
      </c>
      <c r="F468" s="1" t="s">
        <v>28</v>
      </c>
      <c r="G468" s="28">
        <v>0.5</v>
      </c>
      <c r="H468" s="52">
        <v>800</v>
      </c>
      <c r="I468" s="37"/>
      <c r="J468" s="1" t="s">
        <v>245</v>
      </c>
      <c r="K468" s="1" t="s">
        <v>24</v>
      </c>
      <c r="L468" s="1" t="s">
        <v>28</v>
      </c>
      <c r="M468" s="28">
        <v>0.5</v>
      </c>
      <c r="N468" s="51">
        <v>800</v>
      </c>
      <c r="O468" s="1"/>
      <c r="P468" s="1"/>
      <c r="Q468" s="1"/>
      <c r="R468" s="28">
        <v>0.5</v>
      </c>
      <c r="S468" s="63">
        <v>800</v>
      </c>
      <c r="T468" s="78" t="s">
        <v>705</v>
      </c>
      <c r="U468" s="78" t="s">
        <v>24</v>
      </c>
      <c r="V468" s="78" t="s">
        <v>25</v>
      </c>
      <c r="W468" s="129">
        <v>0.5</v>
      </c>
      <c r="X468" s="146">
        <v>800</v>
      </c>
      <c r="Y468" s="37">
        <v>905</v>
      </c>
      <c r="Z468" s="37"/>
      <c r="AA468" s="169">
        <f>1.137*$Y$1</f>
        <v>1293.2920200000001</v>
      </c>
      <c r="AB468" s="37"/>
      <c r="AC468" s="37">
        <v>1682</v>
      </c>
      <c r="AF468" s="140">
        <f t="shared" si="53"/>
        <v>460</v>
      </c>
      <c r="AG468" s="8">
        <f t="shared" si="54"/>
        <v>920</v>
      </c>
      <c r="AH468" s="37">
        <f t="shared" si="55"/>
        <v>905</v>
      </c>
      <c r="AI468" s="8">
        <f t="shared" si="56"/>
        <v>15</v>
      </c>
      <c r="AJ468" s="140" t="e">
        <f t="shared" si="57"/>
        <v>#REF!</v>
      </c>
      <c r="AK468" s="24" t="e">
        <f>#REF!</f>
        <v>#REF!</v>
      </c>
      <c r="AL468" s="8" t="e">
        <f t="shared" si="58"/>
        <v>#REF!</v>
      </c>
    </row>
    <row r="469" spans="1:38" s="26" customFormat="1" ht="13.5" customHeight="1" x14ac:dyDescent="0.2">
      <c r="A469" s="26">
        <v>466</v>
      </c>
      <c r="B469" s="1" t="s">
        <v>612</v>
      </c>
      <c r="C469" s="165" t="s">
        <v>232</v>
      </c>
      <c r="D469" s="1" t="s">
        <v>245</v>
      </c>
      <c r="E469" s="1" t="s">
        <v>42</v>
      </c>
      <c r="F469" s="1" t="s">
        <v>66</v>
      </c>
      <c r="G469" s="28">
        <v>1</v>
      </c>
      <c r="H469" s="52">
        <v>850</v>
      </c>
      <c r="I469" s="37"/>
      <c r="J469" s="1" t="s">
        <v>245</v>
      </c>
      <c r="K469" s="1" t="s">
        <v>42</v>
      </c>
      <c r="L469" s="1" t="s">
        <v>66</v>
      </c>
      <c r="M469" s="28">
        <v>1</v>
      </c>
      <c r="N469" s="51">
        <v>850</v>
      </c>
      <c r="O469" s="1"/>
      <c r="P469" s="1"/>
      <c r="Q469" s="1"/>
      <c r="R469" s="28">
        <v>1</v>
      </c>
      <c r="S469" s="63">
        <v>850</v>
      </c>
      <c r="T469" s="78" t="s">
        <v>705</v>
      </c>
      <c r="U469" s="78" t="s">
        <v>9</v>
      </c>
      <c r="V469" s="78" t="s">
        <v>28</v>
      </c>
      <c r="W469" s="129">
        <v>1</v>
      </c>
      <c r="X469" s="146">
        <v>850</v>
      </c>
      <c r="Y469" s="37">
        <v>967</v>
      </c>
      <c r="Z469" s="37"/>
      <c r="AA469" s="169">
        <f>1.22*$Y$1</f>
        <v>1387.7012</v>
      </c>
      <c r="AB469" s="37"/>
      <c r="AC469" s="37">
        <v>1796</v>
      </c>
      <c r="AF469" s="140">
        <f t="shared" si="53"/>
        <v>970</v>
      </c>
      <c r="AG469" s="8">
        <f t="shared" si="54"/>
        <v>970</v>
      </c>
      <c r="AH469" s="37">
        <f t="shared" si="55"/>
        <v>967</v>
      </c>
      <c r="AI469" s="8">
        <f t="shared" si="56"/>
        <v>3</v>
      </c>
      <c r="AJ469" s="140" t="e">
        <f t="shared" si="57"/>
        <v>#REF!</v>
      </c>
      <c r="AK469" s="24" t="e">
        <f>#REF!</f>
        <v>#REF!</v>
      </c>
      <c r="AL469" s="8" t="e">
        <f t="shared" si="58"/>
        <v>#REF!</v>
      </c>
    </row>
    <row r="470" spans="1:38" s="26" customFormat="1" ht="13.5" customHeight="1" x14ac:dyDescent="0.2">
      <c r="A470" s="26">
        <v>467</v>
      </c>
      <c r="B470" s="18" t="s">
        <v>430</v>
      </c>
      <c r="C470" s="18" t="s">
        <v>13</v>
      </c>
      <c r="D470" s="1" t="s">
        <v>7</v>
      </c>
      <c r="E470" s="1" t="s">
        <v>65</v>
      </c>
      <c r="F470" s="1" t="s">
        <v>5</v>
      </c>
      <c r="G470" s="33">
        <v>1</v>
      </c>
      <c r="H470" s="53">
        <v>1731</v>
      </c>
      <c r="I470" s="37"/>
      <c r="J470" s="1" t="s">
        <v>7</v>
      </c>
      <c r="K470" s="1" t="s">
        <v>65</v>
      </c>
      <c r="L470" s="1" t="s">
        <v>5</v>
      </c>
      <c r="M470" s="33">
        <v>1</v>
      </c>
      <c r="N470" s="47">
        <v>1731</v>
      </c>
      <c r="O470" s="1"/>
      <c r="P470" s="1"/>
      <c r="Q470" s="1"/>
      <c r="R470" s="33">
        <v>1</v>
      </c>
      <c r="S470" s="64">
        <v>1731</v>
      </c>
      <c r="T470" s="78" t="s">
        <v>664</v>
      </c>
      <c r="U470" s="78" t="s">
        <v>24</v>
      </c>
      <c r="V470" s="78" t="s">
        <v>5</v>
      </c>
      <c r="W470" s="130">
        <v>1</v>
      </c>
      <c r="X470" s="145">
        <v>1731</v>
      </c>
      <c r="Y470" s="37">
        <v>2695</v>
      </c>
      <c r="Z470" s="37"/>
      <c r="AA470" s="169">
        <f>3.385*$Y$1</f>
        <v>3850.3020999999999</v>
      </c>
      <c r="AB470" s="37"/>
      <c r="AC470" s="37">
        <v>4620</v>
      </c>
      <c r="AF470" s="140">
        <f t="shared" ref="AF470:AF533" si="61">(X470+120)*W470</f>
        <v>1851</v>
      </c>
      <c r="AG470" s="8">
        <f t="shared" ref="AG470:AG533" si="62">SUM(X470+120)</f>
        <v>1851</v>
      </c>
      <c r="AH470" s="37">
        <f t="shared" ref="AH470:AH533" si="63">Y470</f>
        <v>2695</v>
      </c>
      <c r="AI470" s="175">
        <f t="shared" ref="AI470:AI533" si="64">SUM(AG470-AH470)</f>
        <v>-844</v>
      </c>
      <c r="AJ470" s="140" t="e">
        <f t="shared" ref="AJ470:AJ533" si="65">AK470*W470</f>
        <v>#REF!</v>
      </c>
      <c r="AK470" s="24" t="e">
        <f>#REF!</f>
        <v>#REF!</v>
      </c>
      <c r="AL470" s="8" t="e">
        <f t="shared" ref="AL470:AL533" si="66">SUM(AK470-X470)</f>
        <v>#REF!</v>
      </c>
    </row>
    <row r="471" spans="1:38" s="26" customFormat="1" ht="13.5" customHeight="1" x14ac:dyDescent="0.2">
      <c r="A471" s="26">
        <v>468</v>
      </c>
      <c r="B471" s="18" t="s">
        <v>430</v>
      </c>
      <c r="C471" s="18" t="s">
        <v>56</v>
      </c>
      <c r="D471" s="1" t="s">
        <v>7</v>
      </c>
      <c r="E471" s="1" t="s">
        <v>26</v>
      </c>
      <c r="F471" s="1" t="s">
        <v>88</v>
      </c>
      <c r="G471" s="33">
        <v>1</v>
      </c>
      <c r="H471" s="47">
        <v>1471</v>
      </c>
      <c r="I471" s="37"/>
      <c r="J471" s="1" t="s">
        <v>7</v>
      </c>
      <c r="K471" s="1" t="s">
        <v>26</v>
      </c>
      <c r="L471" s="1" t="s">
        <v>88</v>
      </c>
      <c r="M471" s="33">
        <v>1</v>
      </c>
      <c r="N471" s="47">
        <v>1471</v>
      </c>
      <c r="O471" s="1"/>
      <c r="P471" s="1"/>
      <c r="Q471" s="1"/>
      <c r="R471" s="33">
        <v>1</v>
      </c>
      <c r="S471" s="64">
        <v>1471</v>
      </c>
      <c r="T471" s="75" t="s">
        <v>664</v>
      </c>
      <c r="U471" s="75" t="s">
        <v>6</v>
      </c>
      <c r="V471" s="75" t="s">
        <v>88</v>
      </c>
      <c r="W471" s="130">
        <v>1</v>
      </c>
      <c r="X471" s="145">
        <v>1471</v>
      </c>
      <c r="Y471" s="37">
        <v>2174</v>
      </c>
      <c r="Z471" s="37"/>
      <c r="AA471" s="169">
        <f>2.73*$Y$1</f>
        <v>3105.2658000000001</v>
      </c>
      <c r="AB471" s="37"/>
      <c r="AC471" s="37">
        <v>3726</v>
      </c>
      <c r="AF471" s="140">
        <f t="shared" si="61"/>
        <v>1591</v>
      </c>
      <c r="AG471" s="8">
        <f t="shared" si="62"/>
        <v>1591</v>
      </c>
      <c r="AH471" s="37">
        <f t="shared" si="63"/>
        <v>2174</v>
      </c>
      <c r="AI471" s="175">
        <f t="shared" si="64"/>
        <v>-583</v>
      </c>
      <c r="AJ471" s="140" t="e">
        <f t="shared" si="65"/>
        <v>#REF!</v>
      </c>
      <c r="AK471" s="24" t="e">
        <f>#REF!</f>
        <v>#REF!</v>
      </c>
      <c r="AL471" s="8" t="e">
        <f t="shared" si="66"/>
        <v>#REF!</v>
      </c>
    </row>
    <row r="472" spans="1:38" s="26" customFormat="1" ht="13.5" customHeight="1" x14ac:dyDescent="0.2">
      <c r="A472" s="26">
        <v>469</v>
      </c>
      <c r="B472" s="18" t="s">
        <v>430</v>
      </c>
      <c r="C472" s="18" t="s">
        <v>211</v>
      </c>
      <c r="D472" s="1" t="s">
        <v>105</v>
      </c>
      <c r="E472" s="1" t="s">
        <v>40</v>
      </c>
      <c r="F472" s="1" t="s">
        <v>70</v>
      </c>
      <c r="G472" s="33">
        <v>1</v>
      </c>
      <c r="H472" s="73">
        <v>1190</v>
      </c>
      <c r="I472" s="37" t="s">
        <v>649</v>
      </c>
      <c r="J472" s="1" t="s">
        <v>105</v>
      </c>
      <c r="K472" s="1" t="s">
        <v>40</v>
      </c>
      <c r="L472" s="1" t="s">
        <v>70</v>
      </c>
      <c r="M472" s="33">
        <v>1</v>
      </c>
      <c r="N472" s="73">
        <v>1190</v>
      </c>
      <c r="O472" s="1"/>
      <c r="P472" s="1"/>
      <c r="Q472" s="1"/>
      <c r="R472" s="33">
        <v>1</v>
      </c>
      <c r="S472" s="74">
        <v>1190</v>
      </c>
      <c r="T472" s="78" t="s">
        <v>704</v>
      </c>
      <c r="U472" s="78" t="s">
        <v>315</v>
      </c>
      <c r="V472" s="78" t="s">
        <v>70</v>
      </c>
      <c r="W472" s="130">
        <v>1</v>
      </c>
      <c r="X472" s="144">
        <v>1190</v>
      </c>
      <c r="Y472" s="37">
        <v>1157</v>
      </c>
      <c r="Z472" s="37"/>
      <c r="AA472" s="169">
        <f>1.453*$Y$1</f>
        <v>1652.7293800000002</v>
      </c>
      <c r="AB472" s="37"/>
      <c r="AC472" s="37">
        <v>2067</v>
      </c>
      <c r="AF472" s="140">
        <f t="shared" si="61"/>
        <v>1310</v>
      </c>
      <c r="AG472" s="8">
        <f t="shared" si="62"/>
        <v>1310</v>
      </c>
      <c r="AH472" s="37">
        <f t="shared" si="63"/>
        <v>1157</v>
      </c>
      <c r="AI472" s="8">
        <f t="shared" si="64"/>
        <v>153</v>
      </c>
      <c r="AJ472" s="140" t="e">
        <f t="shared" si="65"/>
        <v>#REF!</v>
      </c>
      <c r="AK472" s="24" t="e">
        <f>#REF!</f>
        <v>#REF!</v>
      </c>
      <c r="AL472" s="8" t="e">
        <f t="shared" si="66"/>
        <v>#REF!</v>
      </c>
    </row>
    <row r="473" spans="1:38" s="26" customFormat="1" ht="13.5" customHeight="1" x14ac:dyDescent="0.2">
      <c r="A473" s="26">
        <v>470</v>
      </c>
      <c r="B473" s="18" t="s">
        <v>430</v>
      </c>
      <c r="C473" s="18" t="s">
        <v>212</v>
      </c>
      <c r="D473" s="1" t="s">
        <v>21</v>
      </c>
      <c r="E473" s="1" t="s">
        <v>42</v>
      </c>
      <c r="F473" s="1" t="s">
        <v>28</v>
      </c>
      <c r="G473" s="33">
        <v>1</v>
      </c>
      <c r="H473" s="53">
        <v>1045</v>
      </c>
      <c r="I473" s="37"/>
      <c r="J473" s="1" t="s">
        <v>21</v>
      </c>
      <c r="K473" s="1" t="s">
        <v>42</v>
      </c>
      <c r="L473" s="1" t="s">
        <v>28</v>
      </c>
      <c r="M473" s="33">
        <v>1</v>
      </c>
      <c r="N473" s="47">
        <v>1045</v>
      </c>
      <c r="O473" s="1"/>
      <c r="P473" s="1"/>
      <c r="Q473" s="1"/>
      <c r="R473" s="33">
        <v>1</v>
      </c>
      <c r="S473" s="64">
        <v>1045</v>
      </c>
      <c r="T473" s="78" t="s">
        <v>660</v>
      </c>
      <c r="U473" s="78" t="s">
        <v>24</v>
      </c>
      <c r="V473" s="78" t="s">
        <v>25</v>
      </c>
      <c r="W473" s="130">
        <v>1</v>
      </c>
      <c r="X473" s="145">
        <v>1045</v>
      </c>
      <c r="Y473" s="37">
        <v>905</v>
      </c>
      <c r="Z473" s="37"/>
      <c r="AA473" s="169">
        <f>1.137*$Y$1</f>
        <v>1293.2920200000001</v>
      </c>
      <c r="AB473" s="37"/>
      <c r="AC473" s="37">
        <v>1682</v>
      </c>
      <c r="AF473" s="140">
        <f t="shared" si="61"/>
        <v>1165</v>
      </c>
      <c r="AG473" s="8">
        <f t="shared" si="62"/>
        <v>1165</v>
      </c>
      <c r="AH473" s="37">
        <f t="shared" si="63"/>
        <v>905</v>
      </c>
      <c r="AI473" s="8">
        <f t="shared" si="64"/>
        <v>260</v>
      </c>
      <c r="AJ473" s="140" t="e">
        <f t="shared" si="65"/>
        <v>#REF!</v>
      </c>
      <c r="AK473" s="24" t="e">
        <f>#REF!</f>
        <v>#REF!</v>
      </c>
      <c r="AL473" s="8" t="e">
        <f t="shared" si="66"/>
        <v>#REF!</v>
      </c>
    </row>
    <row r="474" spans="1:38" s="26" customFormat="1" ht="13.5" customHeight="1" x14ac:dyDescent="0.2">
      <c r="A474" s="26">
        <v>471</v>
      </c>
      <c r="B474" s="18" t="s">
        <v>430</v>
      </c>
      <c r="C474" s="18" t="s">
        <v>33</v>
      </c>
      <c r="D474" s="1" t="s">
        <v>41</v>
      </c>
      <c r="E474" s="1" t="s">
        <v>42</v>
      </c>
      <c r="F474" s="1" t="s">
        <v>25</v>
      </c>
      <c r="G474" s="33">
        <v>1</v>
      </c>
      <c r="H474" s="47">
        <v>866</v>
      </c>
      <c r="I474" s="37"/>
      <c r="J474" s="1" t="s">
        <v>41</v>
      </c>
      <c r="K474" s="1" t="s">
        <v>42</v>
      </c>
      <c r="L474" s="1" t="s">
        <v>25</v>
      </c>
      <c r="M474" s="33">
        <v>1</v>
      </c>
      <c r="N474" s="47">
        <v>866</v>
      </c>
      <c r="O474" s="1"/>
      <c r="P474" s="1"/>
      <c r="Q474" s="1"/>
      <c r="R474" s="33">
        <v>1</v>
      </c>
      <c r="S474" s="64">
        <v>866</v>
      </c>
      <c r="T474" s="78" t="s">
        <v>699</v>
      </c>
      <c r="U474" s="78" t="s">
        <v>42</v>
      </c>
      <c r="V474" s="78" t="s">
        <v>45</v>
      </c>
      <c r="W474" s="130">
        <v>1</v>
      </c>
      <c r="X474" s="145">
        <v>866</v>
      </c>
      <c r="Y474" s="37">
        <v>758</v>
      </c>
      <c r="Z474" s="37"/>
      <c r="AA474" s="169">
        <f>0.95*$Y$1</f>
        <v>1080.587</v>
      </c>
      <c r="AB474" s="37"/>
      <c r="AC474" s="37">
        <v>1406</v>
      </c>
      <c r="AF474" s="140">
        <f t="shared" si="61"/>
        <v>986</v>
      </c>
      <c r="AG474" s="8">
        <f t="shared" si="62"/>
        <v>986</v>
      </c>
      <c r="AH474" s="37">
        <f t="shared" si="63"/>
        <v>758</v>
      </c>
      <c r="AI474" s="8">
        <f t="shared" si="64"/>
        <v>228</v>
      </c>
      <c r="AJ474" s="140" t="e">
        <f t="shared" si="65"/>
        <v>#REF!</v>
      </c>
      <c r="AK474" s="24" t="e">
        <f>#REF!</f>
        <v>#REF!</v>
      </c>
      <c r="AL474" s="8" t="e">
        <f t="shared" si="66"/>
        <v>#REF!</v>
      </c>
    </row>
    <row r="475" spans="1:38" s="26" customFormat="1" ht="13.5" customHeight="1" x14ac:dyDescent="0.2">
      <c r="A475" s="26">
        <v>472</v>
      </c>
      <c r="B475" s="18" t="s">
        <v>431</v>
      </c>
      <c r="C475" s="18" t="s">
        <v>213</v>
      </c>
      <c r="D475" s="29" t="s">
        <v>20</v>
      </c>
      <c r="E475" s="29" t="s">
        <v>9</v>
      </c>
      <c r="F475" s="29" t="s">
        <v>28</v>
      </c>
      <c r="G475" s="33">
        <v>0.5</v>
      </c>
      <c r="H475" s="47">
        <v>739</v>
      </c>
      <c r="I475" s="37"/>
      <c r="J475" s="1" t="s">
        <v>20</v>
      </c>
      <c r="K475" s="1" t="s">
        <v>9</v>
      </c>
      <c r="L475" s="1" t="s">
        <v>28</v>
      </c>
      <c r="M475" s="33">
        <v>0.5</v>
      </c>
      <c r="N475" s="47">
        <v>739</v>
      </c>
      <c r="O475" s="1"/>
      <c r="P475" s="1"/>
      <c r="Q475" s="1"/>
      <c r="R475" s="33">
        <v>0.5</v>
      </c>
      <c r="S475" s="64">
        <v>739</v>
      </c>
      <c r="T475" s="75" t="s">
        <v>700</v>
      </c>
      <c r="U475" s="75" t="s">
        <v>708</v>
      </c>
      <c r="V475" s="75" t="s">
        <v>70</v>
      </c>
      <c r="W475" s="130">
        <v>0.5</v>
      </c>
      <c r="X475" s="145">
        <v>739</v>
      </c>
      <c r="Y475" s="37">
        <v>1157</v>
      </c>
      <c r="Z475" s="37"/>
      <c r="AA475" s="169">
        <f>1.453*$Y$1</f>
        <v>1652.7293800000002</v>
      </c>
      <c r="AB475" s="37"/>
      <c r="AC475" s="37">
        <v>2067</v>
      </c>
      <c r="AF475" s="140">
        <f t="shared" si="61"/>
        <v>429.5</v>
      </c>
      <c r="AG475" s="8">
        <f t="shared" si="62"/>
        <v>859</v>
      </c>
      <c r="AH475" s="37">
        <f t="shared" si="63"/>
        <v>1157</v>
      </c>
      <c r="AI475" s="175">
        <f t="shared" si="64"/>
        <v>-298</v>
      </c>
      <c r="AJ475" s="140" t="e">
        <f t="shared" si="65"/>
        <v>#REF!</v>
      </c>
      <c r="AK475" s="24" t="e">
        <f>#REF!</f>
        <v>#REF!</v>
      </c>
      <c r="AL475" s="8" t="e">
        <f t="shared" si="66"/>
        <v>#REF!</v>
      </c>
    </row>
    <row r="476" spans="1:38" s="26" customFormat="1" ht="13.5" customHeight="1" x14ac:dyDescent="0.2">
      <c r="A476" s="26">
        <v>473</v>
      </c>
      <c r="B476" s="18" t="s">
        <v>432</v>
      </c>
      <c r="C476" s="18" t="s">
        <v>213</v>
      </c>
      <c r="D476" s="29" t="s">
        <v>20</v>
      </c>
      <c r="E476" s="29" t="s">
        <v>9</v>
      </c>
      <c r="F476" s="29" t="s">
        <v>28</v>
      </c>
      <c r="G476" s="33">
        <v>0.6</v>
      </c>
      <c r="H476" s="47">
        <v>739</v>
      </c>
      <c r="I476" s="37"/>
      <c r="J476" s="1" t="s">
        <v>20</v>
      </c>
      <c r="K476" s="1" t="s">
        <v>9</v>
      </c>
      <c r="L476" s="1" t="s">
        <v>28</v>
      </c>
      <c r="M476" s="33">
        <v>0.6</v>
      </c>
      <c r="N476" s="47">
        <v>739</v>
      </c>
      <c r="O476" s="1"/>
      <c r="P476" s="1"/>
      <c r="Q476" s="1"/>
      <c r="R476" s="33">
        <v>0.6</v>
      </c>
      <c r="S476" s="64">
        <v>739</v>
      </c>
      <c r="T476" s="75" t="s">
        <v>700</v>
      </c>
      <c r="U476" s="75" t="s">
        <v>708</v>
      </c>
      <c r="V476" s="75" t="s">
        <v>70</v>
      </c>
      <c r="W476" s="130">
        <v>0.6</v>
      </c>
      <c r="X476" s="145">
        <v>739</v>
      </c>
      <c r="Y476" s="37">
        <v>1157</v>
      </c>
      <c r="Z476" s="37"/>
      <c r="AA476" s="169">
        <f>1.453*$Y$1</f>
        <v>1652.7293800000002</v>
      </c>
      <c r="AB476" s="37"/>
      <c r="AC476" s="37">
        <v>2067</v>
      </c>
      <c r="AF476" s="140">
        <f t="shared" si="61"/>
        <v>515.4</v>
      </c>
      <c r="AG476" s="8">
        <f t="shared" si="62"/>
        <v>859</v>
      </c>
      <c r="AH476" s="37">
        <f t="shared" si="63"/>
        <v>1157</v>
      </c>
      <c r="AI476" s="175">
        <f t="shared" si="64"/>
        <v>-298</v>
      </c>
      <c r="AJ476" s="140" t="e">
        <f t="shared" si="65"/>
        <v>#REF!</v>
      </c>
      <c r="AK476" s="24" t="e">
        <f>#REF!</f>
        <v>#REF!</v>
      </c>
      <c r="AL476" s="8" t="e">
        <f t="shared" si="66"/>
        <v>#REF!</v>
      </c>
    </row>
    <row r="477" spans="1:38" s="26" customFormat="1" ht="13.5" customHeight="1" x14ac:dyDescent="0.2">
      <c r="A477" s="26">
        <v>474</v>
      </c>
      <c r="B477" s="18" t="s">
        <v>433</v>
      </c>
      <c r="C477" s="18" t="s">
        <v>213</v>
      </c>
      <c r="D477" s="29" t="s">
        <v>20</v>
      </c>
      <c r="E477" s="29" t="s">
        <v>9</v>
      </c>
      <c r="F477" s="29" t="s">
        <v>28</v>
      </c>
      <c r="G477" s="33">
        <v>0.5</v>
      </c>
      <c r="H477" s="47">
        <v>739</v>
      </c>
      <c r="I477" s="37"/>
      <c r="J477" s="1" t="s">
        <v>20</v>
      </c>
      <c r="K477" s="1" t="s">
        <v>9</v>
      </c>
      <c r="L477" s="1" t="s">
        <v>28</v>
      </c>
      <c r="M477" s="33">
        <v>0.5</v>
      </c>
      <c r="N477" s="47">
        <v>739</v>
      </c>
      <c r="O477" s="1"/>
      <c r="P477" s="1"/>
      <c r="Q477" s="1"/>
      <c r="R477" s="33">
        <v>0.5</v>
      </c>
      <c r="S477" s="64">
        <v>739</v>
      </c>
      <c r="T477" s="75" t="s">
        <v>700</v>
      </c>
      <c r="U477" s="75" t="s">
        <v>708</v>
      </c>
      <c r="V477" s="75" t="s">
        <v>70</v>
      </c>
      <c r="W477" s="130">
        <v>0.5</v>
      </c>
      <c r="X477" s="145">
        <v>739</v>
      </c>
      <c r="Y477" s="37">
        <v>1157</v>
      </c>
      <c r="Z477" s="37"/>
      <c r="AA477" s="169">
        <f>1.453*$Y$1</f>
        <v>1652.7293800000002</v>
      </c>
      <c r="AB477" s="37"/>
      <c r="AC477" s="37">
        <v>2067</v>
      </c>
      <c r="AF477" s="140">
        <f t="shared" si="61"/>
        <v>429.5</v>
      </c>
      <c r="AG477" s="8">
        <f t="shared" si="62"/>
        <v>859</v>
      </c>
      <c r="AH477" s="37">
        <f t="shared" si="63"/>
        <v>1157</v>
      </c>
      <c r="AI477" s="175">
        <f t="shared" si="64"/>
        <v>-298</v>
      </c>
      <c r="AJ477" s="140" t="e">
        <f t="shared" si="65"/>
        <v>#REF!</v>
      </c>
      <c r="AK477" s="24" t="e">
        <f>#REF!</f>
        <v>#REF!</v>
      </c>
      <c r="AL477" s="8" t="e">
        <f t="shared" si="66"/>
        <v>#REF!</v>
      </c>
    </row>
    <row r="478" spans="1:38" s="26" customFormat="1" ht="13.5" customHeight="1" x14ac:dyDescent="0.2">
      <c r="A478" s="26">
        <v>475</v>
      </c>
      <c r="B478" s="18" t="s">
        <v>434</v>
      </c>
      <c r="C478" s="18" t="s">
        <v>213</v>
      </c>
      <c r="D478" s="29" t="s">
        <v>20</v>
      </c>
      <c r="E478" s="29" t="s">
        <v>9</v>
      </c>
      <c r="F478" s="29" t="s">
        <v>28</v>
      </c>
      <c r="G478" s="33">
        <v>1</v>
      </c>
      <c r="H478" s="47">
        <v>739</v>
      </c>
      <c r="I478" s="37"/>
      <c r="J478" s="1" t="s">
        <v>20</v>
      </c>
      <c r="K478" s="1" t="s">
        <v>9</v>
      </c>
      <c r="L478" s="1" t="s">
        <v>28</v>
      </c>
      <c r="M478" s="33">
        <v>1</v>
      </c>
      <c r="N478" s="47">
        <v>739</v>
      </c>
      <c r="O478" s="1"/>
      <c r="P478" s="1"/>
      <c r="Q478" s="1"/>
      <c r="R478" s="33">
        <v>1</v>
      </c>
      <c r="S478" s="64">
        <v>739</v>
      </c>
      <c r="T478" s="75" t="s">
        <v>700</v>
      </c>
      <c r="U478" s="75" t="s">
        <v>708</v>
      </c>
      <c r="V478" s="75" t="s">
        <v>70</v>
      </c>
      <c r="W478" s="130">
        <v>1</v>
      </c>
      <c r="X478" s="145">
        <v>739</v>
      </c>
      <c r="Y478" s="37">
        <v>1157</v>
      </c>
      <c r="Z478" s="37"/>
      <c r="AA478" s="169">
        <f>1.453*$Y$1</f>
        <v>1652.7293800000002</v>
      </c>
      <c r="AB478" s="37"/>
      <c r="AC478" s="37">
        <v>2067</v>
      </c>
      <c r="AF478" s="140">
        <f t="shared" si="61"/>
        <v>859</v>
      </c>
      <c r="AG478" s="8">
        <f t="shared" si="62"/>
        <v>859</v>
      </c>
      <c r="AH478" s="37">
        <f t="shared" si="63"/>
        <v>1157</v>
      </c>
      <c r="AI478" s="175">
        <f t="shared" si="64"/>
        <v>-298</v>
      </c>
      <c r="AJ478" s="140" t="e">
        <f t="shared" si="65"/>
        <v>#REF!</v>
      </c>
      <c r="AK478" s="24" t="e">
        <f>#REF!</f>
        <v>#REF!</v>
      </c>
      <c r="AL478" s="8" t="e">
        <f t="shared" si="66"/>
        <v>#REF!</v>
      </c>
    </row>
    <row r="479" spans="1:38" s="26" customFormat="1" ht="13.5" customHeight="1" x14ac:dyDescent="0.2">
      <c r="A479" s="26">
        <v>476</v>
      </c>
      <c r="B479" s="18" t="s">
        <v>434</v>
      </c>
      <c r="C479" s="18" t="s">
        <v>215</v>
      </c>
      <c r="D479" s="29" t="s">
        <v>171</v>
      </c>
      <c r="E479" s="29" t="s">
        <v>364</v>
      </c>
      <c r="F479" s="29" t="s">
        <v>25</v>
      </c>
      <c r="G479" s="33">
        <v>1</v>
      </c>
      <c r="H479" s="53">
        <v>630</v>
      </c>
      <c r="I479" s="37"/>
      <c r="J479" s="1" t="s">
        <v>171</v>
      </c>
      <c r="K479" s="1" t="s">
        <v>364</v>
      </c>
      <c r="L479" s="1" t="s">
        <v>25</v>
      </c>
      <c r="M479" s="33">
        <v>1</v>
      </c>
      <c r="N479" s="47">
        <v>630</v>
      </c>
      <c r="O479" s="1"/>
      <c r="P479" s="1"/>
      <c r="Q479" s="1"/>
      <c r="R479" s="33">
        <v>1</v>
      </c>
      <c r="S479" s="64">
        <v>630</v>
      </c>
      <c r="T479" s="78" t="s">
        <v>69</v>
      </c>
      <c r="U479" s="78" t="s">
        <v>87</v>
      </c>
      <c r="V479" s="78" t="s">
        <v>45</v>
      </c>
      <c r="W479" s="130">
        <v>1</v>
      </c>
      <c r="X479" s="145">
        <v>630</v>
      </c>
      <c r="Y479" s="37">
        <v>758</v>
      </c>
      <c r="Z479" s="37"/>
      <c r="AA479" s="169">
        <f>0.95*$Y$1</f>
        <v>1080.587</v>
      </c>
      <c r="AB479" s="37"/>
      <c r="AC479" s="37">
        <v>1406</v>
      </c>
      <c r="AF479" s="140">
        <f t="shared" si="61"/>
        <v>750</v>
      </c>
      <c r="AG479" s="8">
        <f t="shared" si="62"/>
        <v>750</v>
      </c>
      <c r="AH479" s="37">
        <f t="shared" si="63"/>
        <v>758</v>
      </c>
      <c r="AI479" s="175">
        <f t="shared" si="64"/>
        <v>-8</v>
      </c>
      <c r="AJ479" s="140" t="e">
        <f t="shared" si="65"/>
        <v>#REF!</v>
      </c>
      <c r="AK479" s="24" t="e">
        <f>#REF!</f>
        <v>#REF!</v>
      </c>
      <c r="AL479" s="8" t="e">
        <f t="shared" si="66"/>
        <v>#REF!</v>
      </c>
    </row>
    <row r="480" spans="1:38" s="26" customFormat="1" ht="13.5" customHeight="1" x14ac:dyDescent="0.2">
      <c r="A480" s="26">
        <v>477</v>
      </c>
      <c r="B480" s="18" t="s">
        <v>435</v>
      </c>
      <c r="C480" s="18" t="s">
        <v>213</v>
      </c>
      <c r="D480" s="29" t="s">
        <v>20</v>
      </c>
      <c r="E480" s="29" t="s">
        <v>9</v>
      </c>
      <c r="F480" s="29" t="s">
        <v>28</v>
      </c>
      <c r="G480" s="33">
        <v>0.5</v>
      </c>
      <c r="H480" s="47">
        <v>739</v>
      </c>
      <c r="I480" s="37"/>
      <c r="J480" s="1" t="s">
        <v>20</v>
      </c>
      <c r="K480" s="1" t="s">
        <v>9</v>
      </c>
      <c r="L480" s="1" t="s">
        <v>28</v>
      </c>
      <c r="M480" s="33">
        <v>0.5</v>
      </c>
      <c r="N480" s="47">
        <v>739</v>
      </c>
      <c r="O480" s="1"/>
      <c r="P480" s="1"/>
      <c r="Q480" s="1"/>
      <c r="R480" s="33">
        <v>0.5</v>
      </c>
      <c r="S480" s="64">
        <v>739</v>
      </c>
      <c r="T480" s="75" t="s">
        <v>700</v>
      </c>
      <c r="U480" s="75" t="s">
        <v>708</v>
      </c>
      <c r="V480" s="75" t="s">
        <v>70</v>
      </c>
      <c r="W480" s="130">
        <v>0.5</v>
      </c>
      <c r="X480" s="145">
        <v>739</v>
      </c>
      <c r="Y480" s="37">
        <v>1157</v>
      </c>
      <c r="Z480" s="37"/>
      <c r="AA480" s="169">
        <f>1.453*$Y$1</f>
        <v>1652.7293800000002</v>
      </c>
      <c r="AB480" s="37"/>
      <c r="AC480" s="37">
        <v>2067</v>
      </c>
      <c r="AF480" s="140">
        <f t="shared" si="61"/>
        <v>429.5</v>
      </c>
      <c r="AG480" s="8">
        <f t="shared" si="62"/>
        <v>859</v>
      </c>
      <c r="AH480" s="37">
        <f t="shared" si="63"/>
        <v>1157</v>
      </c>
      <c r="AI480" s="175">
        <f t="shared" si="64"/>
        <v>-298</v>
      </c>
      <c r="AJ480" s="140" t="e">
        <f t="shared" si="65"/>
        <v>#REF!</v>
      </c>
      <c r="AK480" s="24" t="e">
        <f>#REF!</f>
        <v>#REF!</v>
      </c>
      <c r="AL480" s="8" t="e">
        <f t="shared" si="66"/>
        <v>#REF!</v>
      </c>
    </row>
    <row r="481" spans="1:38" s="26" customFormat="1" ht="13.5" customHeight="1" x14ac:dyDescent="0.2">
      <c r="A481" s="26">
        <v>478</v>
      </c>
      <c r="B481" s="18" t="s">
        <v>436</v>
      </c>
      <c r="C481" s="18" t="s">
        <v>213</v>
      </c>
      <c r="D481" s="29" t="s">
        <v>20</v>
      </c>
      <c r="E481" s="29" t="s">
        <v>9</v>
      </c>
      <c r="F481" s="29" t="s">
        <v>28</v>
      </c>
      <c r="G481" s="27">
        <v>0.7</v>
      </c>
      <c r="H481" s="47">
        <v>739</v>
      </c>
      <c r="I481" s="37"/>
      <c r="J481" s="1" t="s">
        <v>20</v>
      </c>
      <c r="K481" s="1" t="s">
        <v>9</v>
      </c>
      <c r="L481" s="1" t="s">
        <v>28</v>
      </c>
      <c r="M481" s="33">
        <v>0.7</v>
      </c>
      <c r="N481" s="47">
        <v>739</v>
      </c>
      <c r="O481" s="1"/>
      <c r="P481" s="1"/>
      <c r="Q481" s="1"/>
      <c r="R481" s="33">
        <v>0.7</v>
      </c>
      <c r="S481" s="64">
        <v>739</v>
      </c>
      <c r="T481" s="75" t="s">
        <v>700</v>
      </c>
      <c r="U481" s="75" t="s">
        <v>708</v>
      </c>
      <c r="V481" s="75" t="s">
        <v>70</v>
      </c>
      <c r="W481" s="130">
        <v>0.7</v>
      </c>
      <c r="X481" s="145">
        <v>739</v>
      </c>
      <c r="Y481" s="37">
        <v>1157</v>
      </c>
      <c r="Z481" s="37"/>
      <c r="AA481" s="169">
        <f>1.453*$Y$1</f>
        <v>1652.7293800000002</v>
      </c>
      <c r="AB481" s="37"/>
      <c r="AC481" s="37">
        <v>2067</v>
      </c>
      <c r="AF481" s="140">
        <f t="shared" si="61"/>
        <v>601.29999999999995</v>
      </c>
      <c r="AG481" s="8">
        <f t="shared" si="62"/>
        <v>859</v>
      </c>
      <c r="AH481" s="37">
        <f t="shared" si="63"/>
        <v>1157</v>
      </c>
      <c r="AI481" s="175">
        <f t="shared" si="64"/>
        <v>-298</v>
      </c>
      <c r="AJ481" s="140" t="e">
        <f t="shared" si="65"/>
        <v>#REF!</v>
      </c>
      <c r="AK481" s="24" t="e">
        <f>#REF!</f>
        <v>#REF!</v>
      </c>
      <c r="AL481" s="8" t="e">
        <f t="shared" si="66"/>
        <v>#REF!</v>
      </c>
    </row>
    <row r="482" spans="1:38" s="26" customFormat="1" ht="13.5" customHeight="1" x14ac:dyDescent="0.2">
      <c r="A482" s="26">
        <v>479</v>
      </c>
      <c r="B482" s="18" t="s">
        <v>437</v>
      </c>
      <c r="C482" s="18" t="s">
        <v>213</v>
      </c>
      <c r="D482" s="29" t="s">
        <v>20</v>
      </c>
      <c r="E482" s="29" t="s">
        <v>9</v>
      </c>
      <c r="F482" s="29" t="s">
        <v>28</v>
      </c>
      <c r="G482" s="33">
        <v>0.5</v>
      </c>
      <c r="H482" s="47">
        <v>739</v>
      </c>
      <c r="I482" s="37"/>
      <c r="J482" s="1" t="s">
        <v>20</v>
      </c>
      <c r="K482" s="1" t="s">
        <v>9</v>
      </c>
      <c r="L482" s="1" t="s">
        <v>28</v>
      </c>
      <c r="M482" s="33">
        <v>0.5</v>
      </c>
      <c r="N482" s="47">
        <v>739</v>
      </c>
      <c r="O482" s="1"/>
      <c r="P482" s="1"/>
      <c r="Q482" s="1"/>
      <c r="R482" s="33">
        <v>0.5</v>
      </c>
      <c r="S482" s="64">
        <v>739</v>
      </c>
      <c r="T482" s="75" t="s">
        <v>700</v>
      </c>
      <c r="U482" s="75" t="s">
        <v>708</v>
      </c>
      <c r="V482" s="75" t="s">
        <v>70</v>
      </c>
      <c r="W482" s="130">
        <v>0.5</v>
      </c>
      <c r="X482" s="145">
        <v>739</v>
      </c>
      <c r="Y482" s="37">
        <v>1157</v>
      </c>
      <c r="Z482" s="37"/>
      <c r="AA482" s="169">
        <f>1.453*$Y$1</f>
        <v>1652.7293800000002</v>
      </c>
      <c r="AB482" s="37"/>
      <c r="AC482" s="37">
        <v>2067</v>
      </c>
      <c r="AF482" s="140">
        <f t="shared" si="61"/>
        <v>429.5</v>
      </c>
      <c r="AG482" s="8">
        <f t="shared" si="62"/>
        <v>859</v>
      </c>
      <c r="AH482" s="37">
        <f t="shared" si="63"/>
        <v>1157</v>
      </c>
      <c r="AI482" s="175">
        <f t="shared" si="64"/>
        <v>-298</v>
      </c>
      <c r="AJ482" s="140" t="e">
        <f t="shared" si="65"/>
        <v>#REF!</v>
      </c>
      <c r="AK482" s="24" t="e">
        <f>#REF!</f>
        <v>#REF!</v>
      </c>
      <c r="AL482" s="8" t="e">
        <f t="shared" si="66"/>
        <v>#REF!</v>
      </c>
    </row>
    <row r="483" spans="1:38" s="26" customFormat="1" ht="13.5" customHeight="1" x14ac:dyDescent="0.2">
      <c r="A483" s="26">
        <v>480</v>
      </c>
      <c r="B483" s="18" t="s">
        <v>438</v>
      </c>
      <c r="C483" s="18" t="s">
        <v>213</v>
      </c>
      <c r="D483" s="29" t="s">
        <v>20</v>
      </c>
      <c r="E483" s="29" t="s">
        <v>9</v>
      </c>
      <c r="F483" s="29" t="s">
        <v>28</v>
      </c>
      <c r="G483" s="33">
        <v>1</v>
      </c>
      <c r="H483" s="47">
        <v>739</v>
      </c>
      <c r="I483" s="37"/>
      <c r="J483" s="1" t="s">
        <v>20</v>
      </c>
      <c r="K483" s="1" t="s">
        <v>9</v>
      </c>
      <c r="L483" s="1" t="s">
        <v>28</v>
      </c>
      <c r="M483" s="33">
        <v>1</v>
      </c>
      <c r="N483" s="47">
        <v>739</v>
      </c>
      <c r="O483" s="1"/>
      <c r="P483" s="1"/>
      <c r="Q483" s="1"/>
      <c r="R483" s="33">
        <v>1</v>
      </c>
      <c r="S483" s="64">
        <v>739</v>
      </c>
      <c r="T483" s="75" t="s">
        <v>700</v>
      </c>
      <c r="U483" s="75" t="s">
        <v>708</v>
      </c>
      <c r="V483" s="75" t="s">
        <v>70</v>
      </c>
      <c r="W483" s="130">
        <v>1</v>
      </c>
      <c r="X483" s="145">
        <v>739</v>
      </c>
      <c r="Y483" s="37">
        <v>1157</v>
      </c>
      <c r="Z483" s="37"/>
      <c r="AA483" s="169">
        <f>1.453*$Y$1</f>
        <v>1652.7293800000002</v>
      </c>
      <c r="AB483" s="37"/>
      <c r="AC483" s="37">
        <v>2067</v>
      </c>
      <c r="AF483" s="140">
        <f t="shared" si="61"/>
        <v>859</v>
      </c>
      <c r="AG483" s="8">
        <f t="shared" si="62"/>
        <v>859</v>
      </c>
      <c r="AH483" s="37">
        <f t="shared" si="63"/>
        <v>1157</v>
      </c>
      <c r="AI483" s="175">
        <f t="shared" si="64"/>
        <v>-298</v>
      </c>
      <c r="AJ483" s="140" t="e">
        <f t="shared" si="65"/>
        <v>#REF!</v>
      </c>
      <c r="AK483" s="24" t="e">
        <f>#REF!</f>
        <v>#REF!</v>
      </c>
      <c r="AL483" s="8" t="e">
        <f t="shared" si="66"/>
        <v>#REF!</v>
      </c>
    </row>
    <row r="484" spans="1:38" s="26" customFormat="1" ht="13.5" customHeight="1" x14ac:dyDescent="0.2">
      <c r="A484" s="26">
        <v>481</v>
      </c>
      <c r="B484" s="160" t="s">
        <v>438</v>
      </c>
      <c r="C484" s="18" t="s">
        <v>214</v>
      </c>
      <c r="D484" s="1" t="s">
        <v>171</v>
      </c>
      <c r="E484" s="1" t="s">
        <v>217</v>
      </c>
      <c r="F484" s="1" t="s">
        <v>25</v>
      </c>
      <c r="G484" s="33">
        <v>0.5</v>
      </c>
      <c r="H484" s="51">
        <v>630</v>
      </c>
      <c r="I484" s="37"/>
      <c r="J484" s="1" t="s">
        <v>171</v>
      </c>
      <c r="K484" s="1" t="s">
        <v>217</v>
      </c>
      <c r="L484" s="1" t="s">
        <v>25</v>
      </c>
      <c r="M484" s="33">
        <v>0.5</v>
      </c>
      <c r="N484" s="51">
        <v>630</v>
      </c>
      <c r="O484" s="1"/>
      <c r="P484" s="1"/>
      <c r="Q484" s="1"/>
      <c r="R484" s="33">
        <v>0.5</v>
      </c>
      <c r="S484" s="63">
        <v>630</v>
      </c>
      <c r="T484" s="78" t="s">
        <v>69</v>
      </c>
      <c r="U484" s="78" t="s">
        <v>315</v>
      </c>
      <c r="V484" s="78" t="s">
        <v>45</v>
      </c>
      <c r="W484" s="130">
        <v>0.5</v>
      </c>
      <c r="X484" s="146">
        <v>630</v>
      </c>
      <c r="Y484" s="37">
        <v>758</v>
      </c>
      <c r="Z484" s="37"/>
      <c r="AA484" s="169">
        <f>0.95*$Y$1</f>
        <v>1080.587</v>
      </c>
      <c r="AB484" s="37"/>
      <c r="AC484" s="37">
        <v>1406</v>
      </c>
      <c r="AF484" s="140">
        <f t="shared" si="61"/>
        <v>375</v>
      </c>
      <c r="AG484" s="8">
        <f t="shared" si="62"/>
        <v>750</v>
      </c>
      <c r="AH484" s="37">
        <f t="shared" si="63"/>
        <v>758</v>
      </c>
      <c r="AI484" s="175">
        <f t="shared" si="64"/>
        <v>-8</v>
      </c>
      <c r="AJ484" s="140" t="e">
        <f t="shared" si="65"/>
        <v>#REF!</v>
      </c>
      <c r="AK484" s="24" t="e">
        <f>#REF!</f>
        <v>#REF!</v>
      </c>
      <c r="AL484" s="8" t="e">
        <f t="shared" si="66"/>
        <v>#REF!</v>
      </c>
    </row>
    <row r="485" spans="1:38" s="26" customFormat="1" ht="13.5" customHeight="1" x14ac:dyDescent="0.2">
      <c r="A485" s="26">
        <v>482</v>
      </c>
      <c r="B485" s="160" t="s">
        <v>439</v>
      </c>
      <c r="C485" s="1" t="s">
        <v>32</v>
      </c>
      <c r="D485" s="1" t="s">
        <v>5</v>
      </c>
      <c r="E485" s="1" t="s">
        <v>40</v>
      </c>
      <c r="F485" s="1">
        <v>2</v>
      </c>
      <c r="G485" s="33">
        <v>0.5</v>
      </c>
      <c r="H485" s="47">
        <v>530</v>
      </c>
      <c r="I485" s="37"/>
      <c r="J485" s="1" t="s">
        <v>5</v>
      </c>
      <c r="K485" s="1" t="s">
        <v>40</v>
      </c>
      <c r="L485" s="1">
        <v>2</v>
      </c>
      <c r="M485" s="33">
        <v>0.5</v>
      </c>
      <c r="N485" s="47">
        <v>530</v>
      </c>
      <c r="O485" s="1"/>
      <c r="P485" s="1"/>
      <c r="Q485" s="1"/>
      <c r="R485" s="33">
        <v>0.5</v>
      </c>
      <c r="S485" s="64">
        <v>530</v>
      </c>
      <c r="T485" s="78" t="s">
        <v>303</v>
      </c>
      <c r="U485" s="78" t="s">
        <v>6</v>
      </c>
      <c r="V485" s="78" t="s">
        <v>7</v>
      </c>
      <c r="W485" s="130">
        <v>0.5</v>
      </c>
      <c r="X485" s="145">
        <v>530</v>
      </c>
      <c r="Y485" s="37">
        <v>620</v>
      </c>
      <c r="Z485" s="37"/>
      <c r="AA485" s="169">
        <f>0.581*$Y$1</f>
        <v>660.86425999999994</v>
      </c>
      <c r="AB485" s="37"/>
      <c r="AC485" s="37">
        <v>859</v>
      </c>
      <c r="AF485" s="140">
        <f t="shared" si="61"/>
        <v>325</v>
      </c>
      <c r="AG485" s="8">
        <f t="shared" si="62"/>
        <v>650</v>
      </c>
      <c r="AH485" s="37">
        <f t="shared" si="63"/>
        <v>620</v>
      </c>
      <c r="AI485" s="8">
        <f t="shared" si="64"/>
        <v>30</v>
      </c>
      <c r="AJ485" s="140" t="e">
        <f t="shared" si="65"/>
        <v>#REF!</v>
      </c>
      <c r="AK485" s="24" t="e">
        <f>#REF!</f>
        <v>#REF!</v>
      </c>
      <c r="AL485" s="8" t="e">
        <f t="shared" si="66"/>
        <v>#REF!</v>
      </c>
    </row>
    <row r="486" spans="1:38" s="26" customFormat="1" ht="13.5" customHeight="1" x14ac:dyDescent="0.2">
      <c r="A486" s="26">
        <v>483</v>
      </c>
      <c r="B486" s="160" t="s">
        <v>127</v>
      </c>
      <c r="C486" s="18" t="s">
        <v>92</v>
      </c>
      <c r="D486" s="1" t="s">
        <v>96</v>
      </c>
      <c r="E486" s="1" t="s">
        <v>24</v>
      </c>
      <c r="F486" s="1" t="s">
        <v>28</v>
      </c>
      <c r="G486" s="27">
        <v>0.2</v>
      </c>
      <c r="H486" s="47">
        <v>739</v>
      </c>
      <c r="I486" s="88"/>
      <c r="J486" s="1" t="s">
        <v>96</v>
      </c>
      <c r="K486" s="1" t="s">
        <v>24</v>
      </c>
      <c r="L486" s="1" t="s">
        <v>28</v>
      </c>
      <c r="M486" s="33">
        <v>0.2</v>
      </c>
      <c r="N486" s="47">
        <v>739</v>
      </c>
      <c r="O486" s="1"/>
      <c r="P486" s="1"/>
      <c r="Q486" s="1"/>
      <c r="R486" s="33">
        <v>0.2</v>
      </c>
      <c r="S486" s="64">
        <v>739</v>
      </c>
      <c r="T486" s="78" t="s">
        <v>674</v>
      </c>
      <c r="U486" s="78" t="s">
        <v>6</v>
      </c>
      <c r="V486" s="78" t="s">
        <v>28</v>
      </c>
      <c r="W486" s="130">
        <v>0.2</v>
      </c>
      <c r="X486" s="145">
        <v>739</v>
      </c>
      <c r="Y486" s="37">
        <v>967</v>
      </c>
      <c r="Z486" s="37"/>
      <c r="AA486" s="169">
        <f>1.22*$Y$1</f>
        <v>1387.7012</v>
      </c>
      <c r="AB486" s="37"/>
      <c r="AC486" s="37">
        <v>1796</v>
      </c>
      <c r="AF486" s="140">
        <f t="shared" si="61"/>
        <v>171.8</v>
      </c>
      <c r="AG486" s="8">
        <f t="shared" si="62"/>
        <v>859</v>
      </c>
      <c r="AH486" s="37">
        <f t="shared" si="63"/>
        <v>967</v>
      </c>
      <c r="AI486" s="175">
        <f t="shared" si="64"/>
        <v>-108</v>
      </c>
      <c r="AJ486" s="140" t="e">
        <f t="shared" si="65"/>
        <v>#REF!</v>
      </c>
      <c r="AK486" s="24" t="e">
        <f>#REF!</f>
        <v>#REF!</v>
      </c>
      <c r="AL486" s="8" t="e">
        <f t="shared" si="66"/>
        <v>#REF!</v>
      </c>
    </row>
    <row r="487" spans="1:38" s="26" customFormat="1" ht="13.5" customHeight="1" x14ac:dyDescent="0.2">
      <c r="A487" s="26">
        <v>484</v>
      </c>
      <c r="B487" s="160" t="s">
        <v>127</v>
      </c>
      <c r="C487" s="18" t="s">
        <v>14</v>
      </c>
      <c r="D487" s="1" t="s">
        <v>38</v>
      </c>
      <c r="E487" s="1" t="s">
        <v>24</v>
      </c>
      <c r="F487" s="1" t="s">
        <v>25</v>
      </c>
      <c r="G487" s="27">
        <v>0.8</v>
      </c>
      <c r="H487" s="47">
        <v>800</v>
      </c>
      <c r="I487" s="88"/>
      <c r="J487" s="1" t="s">
        <v>38</v>
      </c>
      <c r="K487" s="1" t="s">
        <v>24</v>
      </c>
      <c r="L487" s="1" t="s">
        <v>25</v>
      </c>
      <c r="M487" s="33">
        <v>0.8</v>
      </c>
      <c r="N487" s="47">
        <v>800</v>
      </c>
      <c r="O487" s="1"/>
      <c r="P487" s="1"/>
      <c r="Q487" s="1"/>
      <c r="R487" s="33">
        <v>0.8</v>
      </c>
      <c r="S487" s="64">
        <v>800</v>
      </c>
      <c r="T487" s="78" t="s">
        <v>660</v>
      </c>
      <c r="U487" s="78" t="s">
        <v>6</v>
      </c>
      <c r="V487" s="78" t="s">
        <v>45</v>
      </c>
      <c r="W487" s="130">
        <v>0.8</v>
      </c>
      <c r="X487" s="145">
        <v>800</v>
      </c>
      <c r="Y487" s="37">
        <v>758</v>
      </c>
      <c r="Z487" s="37"/>
      <c r="AA487" s="169">
        <f>0.95*$Y$1</f>
        <v>1080.587</v>
      </c>
      <c r="AB487" s="37"/>
      <c r="AC487" s="37">
        <v>1406</v>
      </c>
      <c r="AF487" s="140">
        <f t="shared" si="61"/>
        <v>736</v>
      </c>
      <c r="AG487" s="8">
        <f t="shared" si="62"/>
        <v>920</v>
      </c>
      <c r="AH487" s="37">
        <f t="shared" si="63"/>
        <v>758</v>
      </c>
      <c r="AI487" s="8">
        <f t="shared" si="64"/>
        <v>162</v>
      </c>
      <c r="AJ487" s="140" t="e">
        <f t="shared" si="65"/>
        <v>#REF!</v>
      </c>
      <c r="AK487" s="24" t="e">
        <f>#REF!</f>
        <v>#REF!</v>
      </c>
      <c r="AL487" s="8" t="e">
        <f t="shared" si="66"/>
        <v>#REF!</v>
      </c>
    </row>
    <row r="488" spans="1:38" s="26" customFormat="1" ht="13.5" customHeight="1" x14ac:dyDescent="0.2">
      <c r="A488" s="26">
        <v>485</v>
      </c>
      <c r="B488" s="160" t="s">
        <v>412</v>
      </c>
      <c r="C488" s="18" t="s">
        <v>92</v>
      </c>
      <c r="D488" s="1" t="s">
        <v>96</v>
      </c>
      <c r="E488" s="1" t="s">
        <v>24</v>
      </c>
      <c r="F488" s="1" t="s">
        <v>28</v>
      </c>
      <c r="G488" s="27">
        <v>0.2</v>
      </c>
      <c r="H488" s="47">
        <v>739</v>
      </c>
      <c r="I488" s="37"/>
      <c r="J488" s="1" t="s">
        <v>96</v>
      </c>
      <c r="K488" s="1" t="s">
        <v>24</v>
      </c>
      <c r="L488" s="1" t="s">
        <v>28</v>
      </c>
      <c r="M488" s="33">
        <v>0.2</v>
      </c>
      <c r="N488" s="47">
        <v>739</v>
      </c>
      <c r="O488" s="1"/>
      <c r="P488" s="1"/>
      <c r="Q488" s="1"/>
      <c r="R488" s="33">
        <v>0.2</v>
      </c>
      <c r="S488" s="64">
        <v>739</v>
      </c>
      <c r="T488" s="78" t="s">
        <v>674</v>
      </c>
      <c r="U488" s="78" t="s">
        <v>6</v>
      </c>
      <c r="V488" s="78" t="s">
        <v>28</v>
      </c>
      <c r="W488" s="130">
        <v>0.2</v>
      </c>
      <c r="X488" s="145">
        <v>739</v>
      </c>
      <c r="Y488" s="37">
        <v>967</v>
      </c>
      <c r="Z488" s="37"/>
      <c r="AA488" s="169">
        <f>1.22*$Y$1</f>
        <v>1387.7012</v>
      </c>
      <c r="AB488" s="37"/>
      <c r="AC488" s="37">
        <v>1796</v>
      </c>
      <c r="AF488" s="140">
        <f t="shared" si="61"/>
        <v>171.8</v>
      </c>
      <c r="AG488" s="8">
        <f t="shared" si="62"/>
        <v>859</v>
      </c>
      <c r="AH488" s="37">
        <f t="shared" si="63"/>
        <v>967</v>
      </c>
      <c r="AI488" s="175">
        <f t="shared" si="64"/>
        <v>-108</v>
      </c>
      <c r="AJ488" s="140" t="e">
        <f t="shared" si="65"/>
        <v>#REF!</v>
      </c>
      <c r="AK488" s="24" t="e">
        <f>#REF!</f>
        <v>#REF!</v>
      </c>
      <c r="AL488" s="8" t="e">
        <f t="shared" si="66"/>
        <v>#REF!</v>
      </c>
    </row>
    <row r="489" spans="1:38" s="26" customFormat="1" ht="13.5" customHeight="1" x14ac:dyDescent="0.2">
      <c r="A489" s="26">
        <v>486</v>
      </c>
      <c r="B489" s="160" t="s">
        <v>412</v>
      </c>
      <c r="C489" s="18" t="s">
        <v>14</v>
      </c>
      <c r="D489" s="1" t="s">
        <v>38</v>
      </c>
      <c r="E489" s="1" t="s">
        <v>24</v>
      </c>
      <c r="F489" s="1" t="s">
        <v>25</v>
      </c>
      <c r="G489" s="27">
        <v>0.8</v>
      </c>
      <c r="H489" s="47">
        <v>776</v>
      </c>
      <c r="I489" s="37"/>
      <c r="J489" s="1" t="s">
        <v>38</v>
      </c>
      <c r="K489" s="1" t="s">
        <v>24</v>
      </c>
      <c r="L489" s="1" t="s">
        <v>25</v>
      </c>
      <c r="M489" s="33">
        <v>0.8</v>
      </c>
      <c r="N489" s="47">
        <v>776</v>
      </c>
      <c r="O489" s="1"/>
      <c r="P489" s="1"/>
      <c r="Q489" s="1"/>
      <c r="R489" s="33">
        <v>0.8</v>
      </c>
      <c r="S489" s="64">
        <v>776</v>
      </c>
      <c r="T489" s="78" t="s">
        <v>660</v>
      </c>
      <c r="U489" s="78" t="s">
        <v>6</v>
      </c>
      <c r="V489" s="78" t="s">
        <v>45</v>
      </c>
      <c r="W489" s="130">
        <v>0.8</v>
      </c>
      <c r="X489" s="145">
        <v>776</v>
      </c>
      <c r="Y489" s="37">
        <v>758</v>
      </c>
      <c r="Z489" s="37"/>
      <c r="AA489" s="169">
        <f>0.95*$Y$1</f>
        <v>1080.587</v>
      </c>
      <c r="AB489" s="37"/>
      <c r="AC489" s="37">
        <v>1406</v>
      </c>
      <c r="AF489" s="140">
        <f t="shared" si="61"/>
        <v>716.80000000000007</v>
      </c>
      <c r="AG489" s="8">
        <f t="shared" si="62"/>
        <v>896</v>
      </c>
      <c r="AH489" s="37">
        <f t="shared" si="63"/>
        <v>758</v>
      </c>
      <c r="AI489" s="8">
        <f t="shared" si="64"/>
        <v>138</v>
      </c>
      <c r="AJ489" s="140" t="e">
        <f t="shared" si="65"/>
        <v>#REF!</v>
      </c>
      <c r="AK489" s="24" t="e">
        <f>#REF!</f>
        <v>#REF!</v>
      </c>
      <c r="AL489" s="8" t="e">
        <f t="shared" si="66"/>
        <v>#REF!</v>
      </c>
    </row>
    <row r="490" spans="1:38" s="26" customFormat="1" ht="13.5" customHeight="1" x14ac:dyDescent="0.2">
      <c r="A490" s="26">
        <v>487</v>
      </c>
      <c r="B490" s="18" t="s">
        <v>412</v>
      </c>
      <c r="C490" s="18" t="s">
        <v>95</v>
      </c>
      <c r="D490" s="1" t="s">
        <v>5</v>
      </c>
      <c r="E490" s="1" t="s">
        <v>6</v>
      </c>
      <c r="F490" s="1" t="s">
        <v>7</v>
      </c>
      <c r="G490" s="27">
        <v>0.25</v>
      </c>
      <c r="H490" s="47">
        <v>500</v>
      </c>
      <c r="I490" s="37"/>
      <c r="J490" s="1" t="s">
        <v>5</v>
      </c>
      <c r="K490" s="1" t="s">
        <v>6</v>
      </c>
      <c r="L490" s="1" t="s">
        <v>7</v>
      </c>
      <c r="M490" s="33">
        <v>0.25</v>
      </c>
      <c r="N490" s="47">
        <v>500</v>
      </c>
      <c r="O490" s="1"/>
      <c r="P490" s="1"/>
      <c r="Q490" s="1"/>
      <c r="R490" s="33">
        <v>0.25</v>
      </c>
      <c r="S490" s="64">
        <v>500</v>
      </c>
      <c r="T490" s="78" t="s">
        <v>303</v>
      </c>
      <c r="U490" s="78" t="s">
        <v>6</v>
      </c>
      <c r="V490" s="78" t="s">
        <v>7</v>
      </c>
      <c r="W490" s="130">
        <v>0.25</v>
      </c>
      <c r="X490" s="145">
        <v>500</v>
      </c>
      <c r="Y490" s="37">
        <v>620</v>
      </c>
      <c r="Z490" s="37"/>
      <c r="AA490" s="169">
        <f>0.581*$Y$1</f>
        <v>660.86425999999994</v>
      </c>
      <c r="AB490" s="37"/>
      <c r="AC490" s="37">
        <v>859</v>
      </c>
      <c r="AF490" s="140">
        <f t="shared" si="61"/>
        <v>155</v>
      </c>
      <c r="AG490" s="8">
        <f t="shared" si="62"/>
        <v>620</v>
      </c>
      <c r="AH490" s="37">
        <f t="shared" si="63"/>
        <v>620</v>
      </c>
      <c r="AI490" s="8">
        <f t="shared" si="64"/>
        <v>0</v>
      </c>
      <c r="AJ490" s="140" t="e">
        <f t="shared" si="65"/>
        <v>#REF!</v>
      </c>
      <c r="AK490" s="24" t="e">
        <f>#REF!</f>
        <v>#REF!</v>
      </c>
      <c r="AL490" s="8" t="e">
        <f t="shared" si="66"/>
        <v>#REF!</v>
      </c>
    </row>
    <row r="491" spans="1:38" s="26" customFormat="1" ht="13.5" customHeight="1" x14ac:dyDescent="0.2">
      <c r="A491" s="26">
        <v>488</v>
      </c>
      <c r="B491" s="160" t="s">
        <v>403</v>
      </c>
      <c r="C491" s="18" t="s">
        <v>182</v>
      </c>
      <c r="D491" s="1" t="s">
        <v>7</v>
      </c>
      <c r="E491" s="1" t="s">
        <v>65</v>
      </c>
      <c r="F491" s="1" t="s">
        <v>5</v>
      </c>
      <c r="G491" s="28">
        <v>1</v>
      </c>
      <c r="H491" s="73">
        <v>1731</v>
      </c>
      <c r="I491" s="37"/>
      <c r="J491" s="1" t="s">
        <v>7</v>
      </c>
      <c r="K491" s="1" t="s">
        <v>65</v>
      </c>
      <c r="L491" s="1" t="s">
        <v>5</v>
      </c>
      <c r="M491" s="28">
        <v>1</v>
      </c>
      <c r="N491" s="73">
        <v>1731</v>
      </c>
      <c r="O491" s="1"/>
      <c r="P491" s="1"/>
      <c r="Q491" s="1"/>
      <c r="R491" s="28">
        <v>1</v>
      </c>
      <c r="S491" s="74">
        <v>1731</v>
      </c>
      <c r="T491" s="78" t="s">
        <v>664</v>
      </c>
      <c r="U491" s="78" t="s">
        <v>24</v>
      </c>
      <c r="V491" s="78" t="s">
        <v>5</v>
      </c>
      <c r="W491" s="129">
        <v>1</v>
      </c>
      <c r="X491" s="144">
        <v>1731</v>
      </c>
      <c r="Y491" s="37">
        <v>2695</v>
      </c>
      <c r="Z491" s="37"/>
      <c r="AA491" s="169">
        <f>3.385*$Y$1</f>
        <v>3850.3020999999999</v>
      </c>
      <c r="AB491" s="37"/>
      <c r="AC491" s="37">
        <v>4620</v>
      </c>
      <c r="AF491" s="140">
        <f t="shared" si="61"/>
        <v>1851</v>
      </c>
      <c r="AG491" s="8">
        <f t="shared" si="62"/>
        <v>1851</v>
      </c>
      <c r="AH491" s="37">
        <f t="shared" si="63"/>
        <v>2695</v>
      </c>
      <c r="AI491" s="175">
        <f t="shared" si="64"/>
        <v>-844</v>
      </c>
      <c r="AJ491" s="140" t="e">
        <f t="shared" si="65"/>
        <v>#REF!</v>
      </c>
      <c r="AK491" s="24" t="e">
        <f>#REF!</f>
        <v>#REF!</v>
      </c>
      <c r="AL491" s="8" t="e">
        <f t="shared" si="66"/>
        <v>#REF!</v>
      </c>
    </row>
    <row r="492" spans="1:38" s="26" customFormat="1" ht="13.5" customHeight="1" x14ac:dyDescent="0.2">
      <c r="A492" s="26">
        <v>489</v>
      </c>
      <c r="B492" s="18" t="s">
        <v>403</v>
      </c>
      <c r="C492" s="18" t="s">
        <v>183</v>
      </c>
      <c r="D492" s="1" t="s">
        <v>184</v>
      </c>
      <c r="E492" s="1" t="s">
        <v>44</v>
      </c>
      <c r="F492" s="1" t="s">
        <v>88</v>
      </c>
      <c r="G492" s="28">
        <v>1</v>
      </c>
      <c r="H492" s="73">
        <v>1471</v>
      </c>
      <c r="I492" s="37"/>
      <c r="J492" s="1" t="s">
        <v>184</v>
      </c>
      <c r="K492" s="1" t="s">
        <v>44</v>
      </c>
      <c r="L492" s="1" t="s">
        <v>88</v>
      </c>
      <c r="M492" s="28">
        <v>1</v>
      </c>
      <c r="N492" s="73">
        <v>1471</v>
      </c>
      <c r="O492" s="1"/>
      <c r="P492" s="1"/>
      <c r="Q492" s="1"/>
      <c r="R492" s="28">
        <v>1</v>
      </c>
      <c r="S492" s="74">
        <v>1471</v>
      </c>
      <c r="T492" s="78" t="s">
        <v>709</v>
      </c>
      <c r="U492" s="78" t="s">
        <v>710</v>
      </c>
      <c r="V492" s="78" t="s">
        <v>23</v>
      </c>
      <c r="W492" s="129">
        <v>1</v>
      </c>
      <c r="X492" s="144">
        <v>1471</v>
      </c>
      <c r="Y492" s="37">
        <v>1746</v>
      </c>
      <c r="Z492" s="37"/>
      <c r="AA492" s="169">
        <f>2.194*$Y$1</f>
        <v>2495.5872399999998</v>
      </c>
      <c r="AB492" s="37"/>
      <c r="AC492" s="37">
        <v>3120</v>
      </c>
      <c r="AF492" s="140">
        <f t="shared" si="61"/>
        <v>1591</v>
      </c>
      <c r="AG492" s="8">
        <f t="shared" si="62"/>
        <v>1591</v>
      </c>
      <c r="AH492" s="37">
        <f t="shared" si="63"/>
        <v>1746</v>
      </c>
      <c r="AI492" s="175">
        <f t="shared" si="64"/>
        <v>-155</v>
      </c>
      <c r="AJ492" s="140" t="e">
        <f t="shared" si="65"/>
        <v>#REF!</v>
      </c>
      <c r="AK492" s="24" t="e">
        <f>#REF!</f>
        <v>#REF!</v>
      </c>
      <c r="AL492" s="8" t="e">
        <f t="shared" si="66"/>
        <v>#REF!</v>
      </c>
    </row>
    <row r="493" spans="1:38" s="26" customFormat="1" ht="13.5" customHeight="1" x14ac:dyDescent="0.2">
      <c r="A493" s="26">
        <v>490</v>
      </c>
      <c r="B493" s="18" t="s">
        <v>403</v>
      </c>
      <c r="C493" s="18" t="s">
        <v>14</v>
      </c>
      <c r="D493" s="1" t="s">
        <v>38</v>
      </c>
      <c r="E493" s="1" t="s">
        <v>24</v>
      </c>
      <c r="F493" s="1" t="s">
        <v>25</v>
      </c>
      <c r="G493" s="28">
        <v>1</v>
      </c>
      <c r="H493" s="73">
        <v>911</v>
      </c>
      <c r="I493" s="37"/>
      <c r="J493" s="1" t="s">
        <v>38</v>
      </c>
      <c r="K493" s="1" t="s">
        <v>24</v>
      </c>
      <c r="L493" s="1" t="s">
        <v>25</v>
      </c>
      <c r="M493" s="28">
        <v>1</v>
      </c>
      <c r="N493" s="73">
        <v>911</v>
      </c>
      <c r="O493" s="1"/>
      <c r="P493" s="1"/>
      <c r="Q493" s="1"/>
      <c r="R493" s="28">
        <v>1</v>
      </c>
      <c r="S493" s="74">
        <v>911</v>
      </c>
      <c r="T493" s="78" t="s">
        <v>660</v>
      </c>
      <c r="U493" s="78" t="s">
        <v>24</v>
      </c>
      <c r="V493" s="78" t="s">
        <v>25</v>
      </c>
      <c r="W493" s="129">
        <v>1</v>
      </c>
      <c r="X493" s="144">
        <v>911</v>
      </c>
      <c r="Y493" s="37">
        <v>905</v>
      </c>
      <c r="Z493" s="37"/>
      <c r="AA493" s="169">
        <f>1.137*$Y$1</f>
        <v>1293.2920200000001</v>
      </c>
      <c r="AB493" s="37"/>
      <c r="AC493" s="37">
        <v>1682</v>
      </c>
      <c r="AF493" s="140">
        <f t="shared" si="61"/>
        <v>1031</v>
      </c>
      <c r="AG493" s="8">
        <f t="shared" si="62"/>
        <v>1031</v>
      </c>
      <c r="AH493" s="37">
        <f t="shared" si="63"/>
        <v>905</v>
      </c>
      <c r="AI493" s="8">
        <f t="shared" si="64"/>
        <v>126</v>
      </c>
      <c r="AJ493" s="140" t="e">
        <f t="shared" si="65"/>
        <v>#REF!</v>
      </c>
      <c r="AK493" s="24" t="e">
        <f>#REF!</f>
        <v>#REF!</v>
      </c>
      <c r="AL493" s="8" t="e">
        <f t="shared" si="66"/>
        <v>#REF!</v>
      </c>
    </row>
    <row r="494" spans="1:38" s="26" customFormat="1" ht="13.5" customHeight="1" x14ac:dyDescent="0.2">
      <c r="A494" s="26">
        <v>491</v>
      </c>
      <c r="B494" s="18" t="s">
        <v>403</v>
      </c>
      <c r="C494" s="18" t="s">
        <v>187</v>
      </c>
      <c r="D494" s="1" t="s">
        <v>185</v>
      </c>
      <c r="E494" s="1" t="s">
        <v>26</v>
      </c>
      <c r="F494" s="1" t="s">
        <v>28</v>
      </c>
      <c r="G494" s="28">
        <v>13</v>
      </c>
      <c r="H494" s="73">
        <v>1002</v>
      </c>
      <c r="I494" s="37"/>
      <c r="J494" s="1" t="s">
        <v>185</v>
      </c>
      <c r="K494" s="1" t="s">
        <v>26</v>
      </c>
      <c r="L494" s="1" t="s">
        <v>28</v>
      </c>
      <c r="M494" s="28">
        <v>13</v>
      </c>
      <c r="N494" s="73">
        <v>1002</v>
      </c>
      <c r="O494" s="1"/>
      <c r="P494" s="1"/>
      <c r="Q494" s="1"/>
      <c r="R494" s="28">
        <v>13</v>
      </c>
      <c r="S494" s="74">
        <v>1002</v>
      </c>
      <c r="T494" s="78" t="s">
        <v>709</v>
      </c>
      <c r="U494" s="78" t="s">
        <v>42</v>
      </c>
      <c r="V494" s="78" t="s">
        <v>28</v>
      </c>
      <c r="W494" s="129">
        <v>13</v>
      </c>
      <c r="X494" s="144">
        <v>1002</v>
      </c>
      <c r="Y494" s="37">
        <v>967</v>
      </c>
      <c r="Z494" s="37"/>
      <c r="AA494" s="169">
        <f>1.22*$Y$1</f>
        <v>1387.7012</v>
      </c>
      <c r="AB494" s="37"/>
      <c r="AC494" s="37">
        <v>1796</v>
      </c>
      <c r="AF494" s="140">
        <f t="shared" si="61"/>
        <v>14586</v>
      </c>
      <c r="AG494" s="8">
        <f t="shared" si="62"/>
        <v>1122</v>
      </c>
      <c r="AH494" s="37">
        <f t="shared" si="63"/>
        <v>967</v>
      </c>
      <c r="AI494" s="8">
        <f t="shared" si="64"/>
        <v>155</v>
      </c>
      <c r="AJ494" s="140" t="e">
        <f t="shared" si="65"/>
        <v>#REF!</v>
      </c>
      <c r="AK494" s="24" t="e">
        <f>#REF!</f>
        <v>#REF!</v>
      </c>
      <c r="AL494" s="8" t="e">
        <f t="shared" si="66"/>
        <v>#REF!</v>
      </c>
    </row>
    <row r="495" spans="1:38" s="26" customFormat="1" ht="13.5" customHeight="1" x14ac:dyDescent="0.2">
      <c r="A495" s="26">
        <v>492</v>
      </c>
      <c r="B495" s="18" t="s">
        <v>403</v>
      </c>
      <c r="C495" s="18" t="s">
        <v>188</v>
      </c>
      <c r="D495" s="1" t="s">
        <v>185</v>
      </c>
      <c r="E495" s="1" t="s">
        <v>40</v>
      </c>
      <c r="F495" s="1" t="s">
        <v>25</v>
      </c>
      <c r="G495" s="28">
        <v>2</v>
      </c>
      <c r="H495" s="73">
        <v>785</v>
      </c>
      <c r="I495" s="37"/>
      <c r="J495" s="1" t="s">
        <v>185</v>
      </c>
      <c r="K495" s="1" t="s">
        <v>40</v>
      </c>
      <c r="L495" s="1" t="s">
        <v>25</v>
      </c>
      <c r="M495" s="28">
        <v>2</v>
      </c>
      <c r="N495" s="73">
        <v>785</v>
      </c>
      <c r="O495" s="1"/>
      <c r="P495" s="1"/>
      <c r="Q495" s="1"/>
      <c r="R495" s="28">
        <v>2</v>
      </c>
      <c r="S495" s="74">
        <v>785</v>
      </c>
      <c r="T495" s="78" t="s">
        <v>709</v>
      </c>
      <c r="U495" s="78" t="s">
        <v>24</v>
      </c>
      <c r="V495" s="78" t="s">
        <v>25</v>
      </c>
      <c r="W495" s="129">
        <v>2</v>
      </c>
      <c r="X495" s="144">
        <v>785</v>
      </c>
      <c r="Y495" s="37">
        <v>905</v>
      </c>
      <c r="Z495" s="37"/>
      <c r="AA495" s="169">
        <f>1.137*$Y$1</f>
        <v>1293.2920200000001</v>
      </c>
      <c r="AB495" s="37"/>
      <c r="AC495" s="37">
        <v>1682</v>
      </c>
      <c r="AF495" s="140">
        <f t="shared" si="61"/>
        <v>1810</v>
      </c>
      <c r="AG495" s="8">
        <f t="shared" si="62"/>
        <v>905</v>
      </c>
      <c r="AH495" s="37">
        <f t="shared" si="63"/>
        <v>905</v>
      </c>
      <c r="AI495" s="8">
        <f t="shared" si="64"/>
        <v>0</v>
      </c>
      <c r="AJ495" s="140" t="e">
        <f t="shared" si="65"/>
        <v>#REF!</v>
      </c>
      <c r="AK495" s="24" t="e">
        <f>#REF!</f>
        <v>#REF!</v>
      </c>
      <c r="AL495" s="8" t="e">
        <f t="shared" si="66"/>
        <v>#REF!</v>
      </c>
    </row>
    <row r="496" spans="1:38" s="26" customFormat="1" ht="13.5" customHeight="1" x14ac:dyDescent="0.2">
      <c r="A496" s="26">
        <v>493</v>
      </c>
      <c r="B496" s="18" t="s">
        <v>403</v>
      </c>
      <c r="C496" s="18" t="s">
        <v>186</v>
      </c>
      <c r="D496" s="1" t="s">
        <v>185</v>
      </c>
      <c r="E496" s="1" t="s">
        <v>68</v>
      </c>
      <c r="F496" s="1" t="s">
        <v>70</v>
      </c>
      <c r="G496" s="28">
        <v>7</v>
      </c>
      <c r="H496" s="73">
        <v>1063</v>
      </c>
      <c r="I496" s="37"/>
      <c r="J496" s="1" t="s">
        <v>185</v>
      </c>
      <c r="K496" s="1" t="s">
        <v>68</v>
      </c>
      <c r="L496" s="1" t="s">
        <v>70</v>
      </c>
      <c r="M496" s="28">
        <v>7</v>
      </c>
      <c r="N496" s="73">
        <v>1063</v>
      </c>
      <c r="O496" s="1"/>
      <c r="P496" s="1"/>
      <c r="Q496" s="1"/>
      <c r="R496" s="28">
        <v>7</v>
      </c>
      <c r="S496" s="74">
        <v>1063</v>
      </c>
      <c r="T496" s="78" t="s">
        <v>711</v>
      </c>
      <c r="U496" s="78" t="s">
        <v>44</v>
      </c>
      <c r="V496" s="78" t="s">
        <v>70</v>
      </c>
      <c r="W496" s="129">
        <v>7</v>
      </c>
      <c r="X496" s="144">
        <v>1063</v>
      </c>
      <c r="Y496" s="37">
        <v>1157</v>
      </c>
      <c r="Z496" s="37"/>
      <c r="AA496" s="169">
        <f>1.453*$Y$1</f>
        <v>1652.7293800000002</v>
      </c>
      <c r="AB496" s="37"/>
      <c r="AC496" s="37">
        <v>2067</v>
      </c>
      <c r="AF496" s="140">
        <f t="shared" si="61"/>
        <v>8281</v>
      </c>
      <c r="AG496" s="8">
        <f t="shared" si="62"/>
        <v>1183</v>
      </c>
      <c r="AH496" s="37">
        <f t="shared" si="63"/>
        <v>1157</v>
      </c>
      <c r="AI496" s="8">
        <f t="shared" si="64"/>
        <v>26</v>
      </c>
      <c r="AJ496" s="140" t="e">
        <f t="shared" si="65"/>
        <v>#REF!</v>
      </c>
      <c r="AK496" s="24" t="e">
        <f>#REF!</f>
        <v>#REF!</v>
      </c>
      <c r="AL496" s="8" t="e">
        <f t="shared" si="66"/>
        <v>#REF!</v>
      </c>
    </row>
    <row r="497" spans="1:38" s="26" customFormat="1" ht="13.5" customHeight="1" x14ac:dyDescent="0.2">
      <c r="A497" s="26">
        <v>494</v>
      </c>
      <c r="B497" s="18" t="s">
        <v>55</v>
      </c>
      <c r="C497" s="18" t="s">
        <v>13</v>
      </c>
      <c r="D497" s="1" t="s">
        <v>7</v>
      </c>
      <c r="E497" s="1" t="s">
        <v>65</v>
      </c>
      <c r="F497" s="1" t="s">
        <v>5</v>
      </c>
      <c r="G497" s="31">
        <v>1</v>
      </c>
      <c r="H497" s="52">
        <v>1647</v>
      </c>
      <c r="I497" s="37"/>
      <c r="J497" s="1" t="s">
        <v>7</v>
      </c>
      <c r="K497" s="1" t="s">
        <v>65</v>
      </c>
      <c r="L497" s="1" t="s">
        <v>5</v>
      </c>
      <c r="M497" s="31">
        <v>1</v>
      </c>
      <c r="N497" s="51">
        <v>1647</v>
      </c>
      <c r="O497" s="1"/>
      <c r="P497" s="1"/>
      <c r="Q497" s="1"/>
      <c r="R497" s="31">
        <v>1</v>
      </c>
      <c r="S497" s="63">
        <v>1647</v>
      </c>
      <c r="T497" s="78" t="s">
        <v>664</v>
      </c>
      <c r="U497" s="78" t="s">
        <v>6</v>
      </c>
      <c r="V497" s="78" t="s">
        <v>88</v>
      </c>
      <c r="W497" s="34">
        <v>1</v>
      </c>
      <c r="X497" s="146">
        <v>1647</v>
      </c>
      <c r="Y497" s="37">
        <v>2174</v>
      </c>
      <c r="Z497" s="37"/>
      <c r="AA497" s="169">
        <f>2.73*$Y$1</f>
        <v>3105.2658000000001</v>
      </c>
      <c r="AB497" s="37"/>
      <c r="AC497" s="37">
        <v>3726</v>
      </c>
      <c r="AF497" s="140">
        <f t="shared" si="61"/>
        <v>1767</v>
      </c>
      <c r="AG497" s="8">
        <f t="shared" si="62"/>
        <v>1767</v>
      </c>
      <c r="AH497" s="37">
        <f t="shared" si="63"/>
        <v>2174</v>
      </c>
      <c r="AI497" s="175">
        <f t="shared" si="64"/>
        <v>-407</v>
      </c>
      <c r="AJ497" s="140" t="e">
        <f t="shared" si="65"/>
        <v>#REF!</v>
      </c>
      <c r="AK497" s="24" t="e">
        <f>#REF!</f>
        <v>#REF!</v>
      </c>
      <c r="AL497" s="8" t="e">
        <f t="shared" si="66"/>
        <v>#REF!</v>
      </c>
    </row>
    <row r="498" spans="1:38" s="26" customFormat="1" ht="13.5" customHeight="1" x14ac:dyDescent="0.2">
      <c r="A498" s="26">
        <v>495</v>
      </c>
      <c r="B498" s="18" t="s">
        <v>55</v>
      </c>
      <c r="C498" s="18" t="s">
        <v>56</v>
      </c>
      <c r="D498" s="1" t="s">
        <v>20</v>
      </c>
      <c r="E498" s="1" t="s">
        <v>22</v>
      </c>
      <c r="F498" s="1" t="s">
        <v>23</v>
      </c>
      <c r="G498" s="31">
        <v>2</v>
      </c>
      <c r="H498" s="51">
        <v>1382</v>
      </c>
      <c r="I498" s="37" t="s">
        <v>649</v>
      </c>
      <c r="J498" s="1" t="s">
        <v>20</v>
      </c>
      <c r="K498" s="1" t="s">
        <v>22</v>
      </c>
      <c r="L498" s="1" t="s">
        <v>23</v>
      </c>
      <c r="M498" s="31">
        <v>2</v>
      </c>
      <c r="N498" s="51">
        <v>1382</v>
      </c>
      <c r="O498" s="1"/>
      <c r="P498" s="1"/>
      <c r="Q498" s="1"/>
      <c r="R498" s="31">
        <v>2</v>
      </c>
      <c r="S498" s="63">
        <v>1382</v>
      </c>
      <c r="T498" s="75" t="s">
        <v>697</v>
      </c>
      <c r="U498" s="75" t="s">
        <v>698</v>
      </c>
      <c r="V498" s="75" t="s">
        <v>66</v>
      </c>
      <c r="W498" s="34">
        <v>2</v>
      </c>
      <c r="X498" s="146">
        <v>1382</v>
      </c>
      <c r="Y498" s="37">
        <v>1399</v>
      </c>
      <c r="Z498" s="37"/>
      <c r="AA498" s="169">
        <f>1.757*$Y$1</f>
        <v>1998.51722</v>
      </c>
      <c r="AB498" s="37"/>
      <c r="AC498" s="37">
        <v>2499</v>
      </c>
      <c r="AF498" s="140">
        <f t="shared" si="61"/>
        <v>3004</v>
      </c>
      <c r="AG498" s="8">
        <f t="shared" si="62"/>
        <v>1502</v>
      </c>
      <c r="AH498" s="37">
        <f t="shared" si="63"/>
        <v>1399</v>
      </c>
      <c r="AI498" s="8">
        <f t="shared" si="64"/>
        <v>103</v>
      </c>
      <c r="AJ498" s="140" t="e">
        <f t="shared" si="65"/>
        <v>#REF!</v>
      </c>
      <c r="AK498" s="24" t="e">
        <f>#REF!</f>
        <v>#REF!</v>
      </c>
      <c r="AL498" s="8" t="e">
        <f t="shared" si="66"/>
        <v>#REF!</v>
      </c>
    </row>
    <row r="499" spans="1:38" s="26" customFormat="1" ht="13.5" customHeight="1" x14ac:dyDescent="0.2">
      <c r="A499" s="26">
        <v>496</v>
      </c>
      <c r="B499" s="18" t="s">
        <v>55</v>
      </c>
      <c r="C499" s="18" t="s">
        <v>14</v>
      </c>
      <c r="D499" s="1" t="s">
        <v>38</v>
      </c>
      <c r="E499" s="1" t="s">
        <v>24</v>
      </c>
      <c r="F499" s="1" t="s">
        <v>25</v>
      </c>
      <c r="G499" s="182">
        <v>2</v>
      </c>
      <c r="H499" s="108">
        <v>911</v>
      </c>
      <c r="I499" s="37"/>
      <c r="J499" s="1" t="s">
        <v>38</v>
      </c>
      <c r="K499" s="1" t="s">
        <v>24</v>
      </c>
      <c r="L499" s="1" t="s">
        <v>25</v>
      </c>
      <c r="M499" s="182">
        <v>2</v>
      </c>
      <c r="N499" s="108">
        <v>911</v>
      </c>
      <c r="O499" s="1"/>
      <c r="P499" s="1"/>
      <c r="Q499" s="1"/>
      <c r="R499" s="182">
        <v>2</v>
      </c>
      <c r="S499" s="109">
        <v>911</v>
      </c>
      <c r="T499" s="78" t="s">
        <v>660</v>
      </c>
      <c r="U499" s="78" t="s">
        <v>24</v>
      </c>
      <c r="V499" s="78" t="s">
        <v>25</v>
      </c>
      <c r="W499" s="192">
        <v>2</v>
      </c>
      <c r="X499" s="153">
        <v>911</v>
      </c>
      <c r="Y499" s="37">
        <v>905</v>
      </c>
      <c r="Z499" s="37"/>
      <c r="AA499" s="169">
        <f>1.137*$Y$1</f>
        <v>1293.2920200000001</v>
      </c>
      <c r="AB499" s="37"/>
      <c r="AC499" s="37">
        <v>1682</v>
      </c>
      <c r="AF499" s="140">
        <f t="shared" si="61"/>
        <v>2062</v>
      </c>
      <c r="AG499" s="8">
        <f t="shared" si="62"/>
        <v>1031</v>
      </c>
      <c r="AH499" s="37">
        <f t="shared" si="63"/>
        <v>905</v>
      </c>
      <c r="AI499" s="8">
        <f t="shared" si="64"/>
        <v>126</v>
      </c>
      <c r="AJ499" s="140" t="e">
        <f t="shared" si="65"/>
        <v>#REF!</v>
      </c>
      <c r="AK499" s="24" t="e">
        <f>#REF!</f>
        <v>#REF!</v>
      </c>
      <c r="AL499" s="8" t="e">
        <f t="shared" si="66"/>
        <v>#REF!</v>
      </c>
    </row>
    <row r="500" spans="1:38" s="26" customFormat="1" ht="13.5" customHeight="1" x14ac:dyDescent="0.2">
      <c r="A500" s="26">
        <v>497</v>
      </c>
      <c r="B500" s="18" t="s">
        <v>55</v>
      </c>
      <c r="C500" s="18" t="s">
        <v>61</v>
      </c>
      <c r="D500" s="1" t="s">
        <v>38</v>
      </c>
      <c r="E500" s="1" t="s">
        <v>24</v>
      </c>
      <c r="F500" s="1" t="s">
        <v>25</v>
      </c>
      <c r="G500" s="31">
        <v>1</v>
      </c>
      <c r="H500" s="51">
        <v>899</v>
      </c>
      <c r="I500" s="37"/>
      <c r="J500" s="1" t="s">
        <v>38</v>
      </c>
      <c r="K500" s="1" t="s">
        <v>24</v>
      </c>
      <c r="L500" s="1" t="s">
        <v>25</v>
      </c>
      <c r="M500" s="31">
        <v>1</v>
      </c>
      <c r="N500" s="51">
        <v>899</v>
      </c>
      <c r="O500" s="1"/>
      <c r="P500" s="1"/>
      <c r="Q500" s="1"/>
      <c r="R500" s="31">
        <v>1</v>
      </c>
      <c r="S500" s="63">
        <v>899</v>
      </c>
      <c r="T500" s="78" t="s">
        <v>660</v>
      </c>
      <c r="U500" s="78" t="s">
        <v>6</v>
      </c>
      <c r="V500" s="78" t="s">
        <v>45</v>
      </c>
      <c r="W500" s="34">
        <v>1</v>
      </c>
      <c r="X500" s="146">
        <v>899</v>
      </c>
      <c r="Y500" s="37">
        <v>758</v>
      </c>
      <c r="Z500" s="37"/>
      <c r="AA500" s="169">
        <f>0.95*$Y$1</f>
        <v>1080.587</v>
      </c>
      <c r="AB500" s="37"/>
      <c r="AC500" s="37">
        <v>1406</v>
      </c>
      <c r="AF500" s="140">
        <f t="shared" si="61"/>
        <v>1019</v>
      </c>
      <c r="AG500" s="8">
        <f t="shared" si="62"/>
        <v>1019</v>
      </c>
      <c r="AH500" s="37">
        <f t="shared" si="63"/>
        <v>758</v>
      </c>
      <c r="AI500" s="8">
        <f t="shared" si="64"/>
        <v>261</v>
      </c>
      <c r="AJ500" s="140" t="e">
        <f t="shared" si="65"/>
        <v>#REF!</v>
      </c>
      <c r="AK500" s="24" t="e">
        <f>#REF!</f>
        <v>#REF!</v>
      </c>
      <c r="AL500" s="8" t="e">
        <f t="shared" si="66"/>
        <v>#REF!</v>
      </c>
    </row>
    <row r="501" spans="1:38" s="26" customFormat="1" ht="13.5" customHeight="1" x14ac:dyDescent="0.2">
      <c r="A501" s="26">
        <v>498</v>
      </c>
      <c r="B501" s="18" t="s">
        <v>446</v>
      </c>
      <c r="C501" s="18" t="s">
        <v>57</v>
      </c>
      <c r="D501" s="1" t="s">
        <v>20</v>
      </c>
      <c r="E501" s="1" t="s">
        <v>44</v>
      </c>
      <c r="F501" s="1" t="s">
        <v>66</v>
      </c>
      <c r="G501" s="31">
        <v>1</v>
      </c>
      <c r="H501" s="73">
        <v>1250</v>
      </c>
      <c r="I501" s="37"/>
      <c r="J501" s="1" t="s">
        <v>20</v>
      </c>
      <c r="K501" s="1" t="s">
        <v>44</v>
      </c>
      <c r="L501" s="1" t="s">
        <v>66</v>
      </c>
      <c r="M501" s="31">
        <v>1</v>
      </c>
      <c r="N501" s="73">
        <v>1250</v>
      </c>
      <c r="O501" s="1"/>
      <c r="P501" s="1"/>
      <c r="Q501" s="1"/>
      <c r="R501" s="31">
        <v>1</v>
      </c>
      <c r="S501" s="74">
        <v>1250</v>
      </c>
      <c r="T501" s="78" t="s">
        <v>697</v>
      </c>
      <c r="U501" s="78" t="s">
        <v>717</v>
      </c>
      <c r="V501" s="78" t="s">
        <v>66</v>
      </c>
      <c r="W501" s="34">
        <v>1</v>
      </c>
      <c r="X501" s="144">
        <v>1250</v>
      </c>
      <c r="Y501" s="37">
        <v>1399</v>
      </c>
      <c r="Z501" s="37"/>
      <c r="AA501" s="169">
        <f>1.757*$Y$1</f>
        <v>1998.51722</v>
      </c>
      <c r="AB501" s="37"/>
      <c r="AC501" s="37">
        <v>2499</v>
      </c>
      <c r="AF501" s="140">
        <f t="shared" si="61"/>
        <v>1370</v>
      </c>
      <c r="AG501" s="8">
        <f t="shared" si="62"/>
        <v>1370</v>
      </c>
      <c r="AH501" s="37">
        <f t="shared" si="63"/>
        <v>1399</v>
      </c>
      <c r="AI501" s="175">
        <f t="shared" si="64"/>
        <v>-29</v>
      </c>
      <c r="AJ501" s="140" t="e">
        <f t="shared" si="65"/>
        <v>#REF!</v>
      </c>
      <c r="AK501" s="24" t="e">
        <f>#REF!</f>
        <v>#REF!</v>
      </c>
      <c r="AL501" s="8" t="e">
        <f t="shared" si="66"/>
        <v>#REF!</v>
      </c>
    </row>
    <row r="502" spans="1:38" s="26" customFormat="1" ht="13.5" customHeight="1" x14ac:dyDescent="0.2">
      <c r="A502" s="26">
        <v>499</v>
      </c>
      <c r="B502" s="18" t="s">
        <v>446</v>
      </c>
      <c r="C502" s="18" t="s">
        <v>58</v>
      </c>
      <c r="D502" s="1" t="s">
        <v>20</v>
      </c>
      <c r="E502" s="1" t="s">
        <v>9</v>
      </c>
      <c r="F502" s="1" t="s">
        <v>28</v>
      </c>
      <c r="G502" s="31">
        <v>1</v>
      </c>
      <c r="H502" s="51">
        <v>1090</v>
      </c>
      <c r="I502" s="37"/>
      <c r="J502" s="1" t="s">
        <v>20</v>
      </c>
      <c r="K502" s="1" t="s">
        <v>9</v>
      </c>
      <c r="L502" s="1" t="s">
        <v>28</v>
      </c>
      <c r="M502" s="31">
        <v>1</v>
      </c>
      <c r="N502" s="51">
        <v>1090</v>
      </c>
      <c r="O502" s="1"/>
      <c r="P502" s="1"/>
      <c r="Q502" s="1"/>
      <c r="R502" s="31">
        <v>1</v>
      </c>
      <c r="S502" s="63">
        <v>1090</v>
      </c>
      <c r="T502" s="78" t="s">
        <v>697</v>
      </c>
      <c r="U502" s="78" t="s">
        <v>344</v>
      </c>
      <c r="V502" s="78" t="s">
        <v>70</v>
      </c>
      <c r="W502" s="34">
        <v>1</v>
      </c>
      <c r="X502" s="146">
        <v>1090</v>
      </c>
      <c r="Y502" s="37">
        <v>1157</v>
      </c>
      <c r="Z502" s="37"/>
      <c r="AA502" s="169">
        <f>1.453*$Y$1</f>
        <v>1652.7293800000002</v>
      </c>
      <c r="AB502" s="37"/>
      <c r="AC502" s="37">
        <v>2067</v>
      </c>
      <c r="AF502" s="140">
        <f t="shared" si="61"/>
        <v>1210</v>
      </c>
      <c r="AG502" s="8">
        <f t="shared" si="62"/>
        <v>1210</v>
      </c>
      <c r="AH502" s="37">
        <f t="shared" si="63"/>
        <v>1157</v>
      </c>
      <c r="AI502" s="8">
        <f t="shared" si="64"/>
        <v>53</v>
      </c>
      <c r="AJ502" s="140" t="e">
        <f t="shared" si="65"/>
        <v>#REF!</v>
      </c>
      <c r="AK502" s="24" t="e">
        <f>#REF!</f>
        <v>#REF!</v>
      </c>
      <c r="AL502" s="8" t="e">
        <f t="shared" si="66"/>
        <v>#REF!</v>
      </c>
    </row>
    <row r="503" spans="1:38" s="26" customFormat="1" ht="13.5" customHeight="1" x14ac:dyDescent="0.2">
      <c r="A503" s="26">
        <v>500</v>
      </c>
      <c r="B503" s="18" t="s">
        <v>446</v>
      </c>
      <c r="C503" s="18" t="s">
        <v>16</v>
      </c>
      <c r="D503" s="1"/>
      <c r="E503" s="1"/>
      <c r="F503" s="1"/>
      <c r="G503" s="31"/>
      <c r="H503" s="51"/>
      <c r="I503" s="37"/>
      <c r="J503" s="1"/>
      <c r="K503" s="1"/>
      <c r="L503" s="1"/>
      <c r="M503" s="31"/>
      <c r="N503" s="51"/>
      <c r="O503" s="1"/>
      <c r="P503" s="1"/>
      <c r="Q503" s="1"/>
      <c r="R503" s="31">
        <v>4</v>
      </c>
      <c r="S503" s="63">
        <v>1048</v>
      </c>
      <c r="T503" s="78" t="s">
        <v>697</v>
      </c>
      <c r="U503" s="78" t="s">
        <v>344</v>
      </c>
      <c r="V503" s="78" t="s">
        <v>70</v>
      </c>
      <c r="W503" s="34">
        <v>4</v>
      </c>
      <c r="X503" s="146">
        <v>1048</v>
      </c>
      <c r="Y503" s="37">
        <v>1157</v>
      </c>
      <c r="Z503" s="37"/>
      <c r="AA503" s="169">
        <f>1.453*$Y$1</f>
        <v>1652.7293800000002</v>
      </c>
      <c r="AB503" s="37"/>
      <c r="AC503" s="37">
        <v>2067</v>
      </c>
      <c r="AF503" s="140">
        <f t="shared" si="61"/>
        <v>4672</v>
      </c>
      <c r="AG503" s="8">
        <f t="shared" si="62"/>
        <v>1168</v>
      </c>
      <c r="AH503" s="37">
        <f t="shared" si="63"/>
        <v>1157</v>
      </c>
      <c r="AI503" s="8">
        <f t="shared" si="64"/>
        <v>11</v>
      </c>
      <c r="AJ503" s="140" t="e">
        <f t="shared" si="65"/>
        <v>#REF!</v>
      </c>
      <c r="AK503" s="24" t="e">
        <f>#REF!</f>
        <v>#REF!</v>
      </c>
      <c r="AL503" s="8" t="e">
        <f t="shared" si="66"/>
        <v>#REF!</v>
      </c>
    </row>
    <row r="504" spans="1:38" s="26" customFormat="1" ht="13.5" customHeight="1" x14ac:dyDescent="0.2">
      <c r="A504" s="26">
        <v>501</v>
      </c>
      <c r="B504" s="18" t="s">
        <v>446</v>
      </c>
      <c r="C504" s="18" t="s">
        <v>59</v>
      </c>
      <c r="D504" s="1" t="s">
        <v>20</v>
      </c>
      <c r="E504" s="1" t="s">
        <v>9</v>
      </c>
      <c r="F504" s="1" t="s">
        <v>28</v>
      </c>
      <c r="G504" s="31">
        <v>3</v>
      </c>
      <c r="H504" s="51">
        <v>1048</v>
      </c>
      <c r="I504" s="37"/>
      <c r="J504" s="1" t="s">
        <v>20</v>
      </c>
      <c r="K504" s="1" t="s">
        <v>9</v>
      </c>
      <c r="L504" s="1" t="s">
        <v>28</v>
      </c>
      <c r="M504" s="31">
        <v>3</v>
      </c>
      <c r="N504" s="51">
        <v>1048</v>
      </c>
      <c r="O504" s="1"/>
      <c r="P504" s="1"/>
      <c r="Q504" s="1"/>
      <c r="R504" s="31">
        <v>3</v>
      </c>
      <c r="S504" s="63">
        <v>1048</v>
      </c>
      <c r="T504" s="78" t="s">
        <v>697</v>
      </c>
      <c r="U504" s="78" t="s">
        <v>344</v>
      </c>
      <c r="V504" s="78" t="s">
        <v>70</v>
      </c>
      <c r="W504" s="34">
        <v>3</v>
      </c>
      <c r="X504" s="146">
        <v>1048</v>
      </c>
      <c r="Y504" s="37">
        <v>1157</v>
      </c>
      <c r="Z504" s="37"/>
      <c r="AA504" s="169">
        <f>1.453*$Y$1</f>
        <v>1652.7293800000002</v>
      </c>
      <c r="AB504" s="37"/>
      <c r="AC504" s="37">
        <v>2067</v>
      </c>
      <c r="AF504" s="140">
        <f t="shared" si="61"/>
        <v>3504</v>
      </c>
      <c r="AG504" s="8">
        <f t="shared" si="62"/>
        <v>1168</v>
      </c>
      <c r="AH504" s="37">
        <f t="shared" si="63"/>
        <v>1157</v>
      </c>
      <c r="AI504" s="8">
        <f t="shared" si="64"/>
        <v>11</v>
      </c>
      <c r="AJ504" s="140" t="e">
        <f t="shared" si="65"/>
        <v>#REF!</v>
      </c>
      <c r="AK504" s="24" t="e">
        <f>#REF!</f>
        <v>#REF!</v>
      </c>
      <c r="AL504" s="8" t="e">
        <f t="shared" si="66"/>
        <v>#REF!</v>
      </c>
    </row>
    <row r="505" spans="1:38" s="26" customFormat="1" ht="13.5" customHeight="1" x14ac:dyDescent="0.2">
      <c r="A505" s="26">
        <v>502</v>
      </c>
      <c r="B505" s="18" t="s">
        <v>446</v>
      </c>
      <c r="C505" s="18" t="s">
        <v>60</v>
      </c>
      <c r="D505" s="1" t="s">
        <v>20</v>
      </c>
      <c r="E505" s="1" t="s">
        <v>9</v>
      </c>
      <c r="F505" s="1" t="s">
        <v>28</v>
      </c>
      <c r="G505" s="31">
        <v>1</v>
      </c>
      <c r="H505" s="51">
        <v>1048</v>
      </c>
      <c r="I505" s="37"/>
      <c r="J505" s="1" t="s">
        <v>20</v>
      </c>
      <c r="K505" s="1" t="s">
        <v>9</v>
      </c>
      <c r="L505" s="1" t="s">
        <v>28</v>
      </c>
      <c r="M505" s="31">
        <v>1</v>
      </c>
      <c r="N505" s="51">
        <v>1048</v>
      </c>
      <c r="O505" s="1"/>
      <c r="P505" s="1"/>
      <c r="Q505" s="1"/>
      <c r="R505" s="31">
        <v>1</v>
      </c>
      <c r="S505" s="63">
        <v>1048</v>
      </c>
      <c r="T505" s="78" t="s">
        <v>697</v>
      </c>
      <c r="U505" s="78" t="s">
        <v>344</v>
      </c>
      <c r="V505" s="78" t="s">
        <v>70</v>
      </c>
      <c r="W505" s="34">
        <v>1</v>
      </c>
      <c r="X505" s="146">
        <v>1048</v>
      </c>
      <c r="Y505" s="37">
        <v>1157</v>
      </c>
      <c r="Z505" s="37"/>
      <c r="AA505" s="169">
        <f>1.453*$Y$1</f>
        <v>1652.7293800000002</v>
      </c>
      <c r="AB505" s="37"/>
      <c r="AC505" s="37">
        <v>2067</v>
      </c>
      <c r="AF505" s="140">
        <f t="shared" si="61"/>
        <v>1168</v>
      </c>
      <c r="AG505" s="8">
        <f t="shared" si="62"/>
        <v>1168</v>
      </c>
      <c r="AH505" s="37">
        <f t="shared" si="63"/>
        <v>1157</v>
      </c>
      <c r="AI505" s="8">
        <f t="shared" si="64"/>
        <v>11</v>
      </c>
      <c r="AJ505" s="140" t="e">
        <f t="shared" si="65"/>
        <v>#REF!</v>
      </c>
      <c r="AK505" s="24" t="e">
        <f>#REF!</f>
        <v>#REF!</v>
      </c>
      <c r="AL505" s="8" t="e">
        <f t="shared" si="66"/>
        <v>#REF!</v>
      </c>
    </row>
    <row r="506" spans="1:38" s="26" customFormat="1" ht="13.5" customHeight="1" x14ac:dyDescent="0.2">
      <c r="A506" s="26">
        <v>503</v>
      </c>
      <c r="B506" s="18" t="s">
        <v>446</v>
      </c>
      <c r="C506" s="18" t="s">
        <v>62</v>
      </c>
      <c r="D506" s="1" t="s">
        <v>67</v>
      </c>
      <c r="E506" s="1" t="s">
        <v>68</v>
      </c>
      <c r="F506" s="1" t="s">
        <v>25</v>
      </c>
      <c r="G506" s="31">
        <v>1</v>
      </c>
      <c r="H506" s="51">
        <v>899</v>
      </c>
      <c r="I506" s="37"/>
      <c r="J506" s="1" t="s">
        <v>67</v>
      </c>
      <c r="K506" s="1" t="s">
        <v>68</v>
      </c>
      <c r="L506" s="1" t="s">
        <v>25</v>
      </c>
      <c r="M506" s="31">
        <v>1</v>
      </c>
      <c r="N506" s="51">
        <v>899</v>
      </c>
      <c r="O506" s="1"/>
      <c r="P506" s="1"/>
      <c r="Q506" s="1"/>
      <c r="R506" s="31">
        <v>1</v>
      </c>
      <c r="S506" s="63">
        <v>899</v>
      </c>
      <c r="T506" s="78" t="s">
        <v>720</v>
      </c>
      <c r="U506" s="78" t="s">
        <v>42</v>
      </c>
      <c r="V506" s="78" t="s">
        <v>25</v>
      </c>
      <c r="W506" s="34">
        <v>1</v>
      </c>
      <c r="X506" s="146">
        <v>899</v>
      </c>
      <c r="Y506" s="37">
        <v>905</v>
      </c>
      <c r="Z506" s="37"/>
      <c r="AA506" s="169">
        <f>1.137*$Y$1</f>
        <v>1293.2920200000001</v>
      </c>
      <c r="AB506" s="37"/>
      <c r="AC506" s="37">
        <v>1682</v>
      </c>
      <c r="AF506" s="140">
        <f t="shared" si="61"/>
        <v>1019</v>
      </c>
      <c r="AG506" s="8">
        <f t="shared" si="62"/>
        <v>1019</v>
      </c>
      <c r="AH506" s="37">
        <f t="shared" si="63"/>
        <v>905</v>
      </c>
      <c r="AI506" s="8">
        <f t="shared" si="64"/>
        <v>114</v>
      </c>
      <c r="AJ506" s="140" t="e">
        <f t="shared" si="65"/>
        <v>#REF!</v>
      </c>
      <c r="AK506" s="24" t="e">
        <f>#REF!</f>
        <v>#REF!</v>
      </c>
      <c r="AL506" s="8" t="e">
        <f t="shared" si="66"/>
        <v>#REF!</v>
      </c>
    </row>
    <row r="507" spans="1:38" s="26" customFormat="1" ht="13.5" customHeight="1" x14ac:dyDescent="0.2">
      <c r="A507" s="26">
        <v>504</v>
      </c>
      <c r="B507" s="18" t="s">
        <v>446</v>
      </c>
      <c r="C507" s="14" t="s">
        <v>63</v>
      </c>
      <c r="D507" s="1" t="s">
        <v>20</v>
      </c>
      <c r="E507" s="1" t="s">
        <v>26</v>
      </c>
      <c r="F507" s="1" t="s">
        <v>27</v>
      </c>
      <c r="G507" s="31">
        <v>3</v>
      </c>
      <c r="H507" s="51">
        <v>705</v>
      </c>
      <c r="I507" s="37"/>
      <c r="J507" s="1" t="s">
        <v>20</v>
      </c>
      <c r="K507" s="1" t="s">
        <v>26</v>
      </c>
      <c r="L507" s="1" t="s">
        <v>27</v>
      </c>
      <c r="M507" s="31">
        <v>3</v>
      </c>
      <c r="N507" s="51">
        <v>705</v>
      </c>
      <c r="O507" s="1"/>
      <c r="P507" s="1"/>
      <c r="Q507" s="1"/>
      <c r="R507" s="31">
        <v>3</v>
      </c>
      <c r="S507" s="63">
        <v>705</v>
      </c>
      <c r="T507" s="78" t="s">
        <v>700</v>
      </c>
      <c r="U507" s="78" t="s">
        <v>715</v>
      </c>
      <c r="V507" s="78" t="s">
        <v>45</v>
      </c>
      <c r="W507" s="34">
        <v>3</v>
      </c>
      <c r="X507" s="146">
        <v>705</v>
      </c>
      <c r="Y507" s="37">
        <v>758</v>
      </c>
      <c r="Z507" s="37"/>
      <c r="AA507" s="169">
        <f>0.95*$Y$1</f>
        <v>1080.587</v>
      </c>
      <c r="AB507" s="37"/>
      <c r="AC507" s="37">
        <v>1406</v>
      </c>
      <c r="AF507" s="140">
        <f t="shared" si="61"/>
        <v>2475</v>
      </c>
      <c r="AG507" s="8">
        <f t="shared" si="62"/>
        <v>825</v>
      </c>
      <c r="AH507" s="37">
        <f t="shared" si="63"/>
        <v>758</v>
      </c>
      <c r="AI507" s="8">
        <f t="shared" si="64"/>
        <v>67</v>
      </c>
      <c r="AJ507" s="140" t="e">
        <f t="shared" si="65"/>
        <v>#REF!</v>
      </c>
      <c r="AK507" s="24" t="e">
        <f>#REF!</f>
        <v>#REF!</v>
      </c>
      <c r="AL507" s="8" t="e">
        <f t="shared" si="66"/>
        <v>#REF!</v>
      </c>
    </row>
    <row r="508" spans="1:38" s="26" customFormat="1" ht="13.5" customHeight="1" x14ac:dyDescent="0.2">
      <c r="A508" s="26">
        <v>505</v>
      </c>
      <c r="B508" s="160" t="s">
        <v>447</v>
      </c>
      <c r="C508" s="160" t="s">
        <v>57</v>
      </c>
      <c r="D508" s="1" t="s">
        <v>20</v>
      </c>
      <c r="E508" s="1" t="s">
        <v>44</v>
      </c>
      <c r="F508" s="1" t="s">
        <v>66</v>
      </c>
      <c r="G508" s="182">
        <v>1</v>
      </c>
      <c r="H508" s="185">
        <v>1250</v>
      </c>
      <c r="I508" s="37"/>
      <c r="J508" s="1" t="s">
        <v>20</v>
      </c>
      <c r="K508" s="1" t="s">
        <v>44</v>
      </c>
      <c r="L508" s="1" t="s">
        <v>66</v>
      </c>
      <c r="M508" s="182">
        <v>1</v>
      </c>
      <c r="N508" s="185">
        <v>1250</v>
      </c>
      <c r="O508" s="1"/>
      <c r="P508" s="1"/>
      <c r="Q508" s="1"/>
      <c r="R508" s="182">
        <v>1</v>
      </c>
      <c r="S508" s="190">
        <v>1250</v>
      </c>
      <c r="T508" s="78" t="s">
        <v>697</v>
      </c>
      <c r="U508" s="78" t="s">
        <v>717</v>
      </c>
      <c r="V508" s="78" t="s">
        <v>66</v>
      </c>
      <c r="W508" s="192">
        <v>1</v>
      </c>
      <c r="X508" s="195">
        <v>1250</v>
      </c>
      <c r="Y508" s="37">
        <v>1399</v>
      </c>
      <c r="Z508" s="37"/>
      <c r="AA508" s="169">
        <f>1.757*$Y$1</f>
        <v>1998.51722</v>
      </c>
      <c r="AB508" s="37"/>
      <c r="AC508" s="37">
        <v>2499</v>
      </c>
      <c r="AF508" s="140">
        <f t="shared" si="61"/>
        <v>1370</v>
      </c>
      <c r="AG508" s="8">
        <f t="shared" si="62"/>
        <v>1370</v>
      </c>
      <c r="AH508" s="37">
        <f t="shared" si="63"/>
        <v>1399</v>
      </c>
      <c r="AI508" s="175">
        <f t="shared" si="64"/>
        <v>-29</v>
      </c>
      <c r="AJ508" s="140" t="e">
        <f t="shared" si="65"/>
        <v>#REF!</v>
      </c>
      <c r="AK508" s="24" t="e">
        <f>#REF!</f>
        <v>#REF!</v>
      </c>
      <c r="AL508" s="8" t="e">
        <f t="shared" si="66"/>
        <v>#REF!</v>
      </c>
    </row>
    <row r="509" spans="1:38" s="26" customFormat="1" ht="13.5" customHeight="1" x14ac:dyDescent="0.2">
      <c r="A509" s="26">
        <v>506</v>
      </c>
      <c r="B509" s="160" t="s">
        <v>447</v>
      </c>
      <c r="C509" s="18" t="s">
        <v>16</v>
      </c>
      <c r="D509" s="1" t="s">
        <v>20</v>
      </c>
      <c r="E509" s="1" t="s">
        <v>9</v>
      </c>
      <c r="F509" s="1" t="s">
        <v>28</v>
      </c>
      <c r="G509" s="31">
        <v>30</v>
      </c>
      <c r="H509" s="51">
        <v>1048</v>
      </c>
      <c r="I509" s="37"/>
      <c r="J509" s="1" t="s">
        <v>20</v>
      </c>
      <c r="K509" s="1" t="s">
        <v>9</v>
      </c>
      <c r="L509" s="1" t="s">
        <v>28</v>
      </c>
      <c r="M509" s="31">
        <v>30</v>
      </c>
      <c r="N509" s="51">
        <v>1048</v>
      </c>
      <c r="O509" s="1"/>
      <c r="P509" s="1"/>
      <c r="Q509" s="1"/>
      <c r="R509" s="31">
        <v>26</v>
      </c>
      <c r="S509" s="63">
        <v>1048</v>
      </c>
      <c r="T509" s="78" t="s">
        <v>697</v>
      </c>
      <c r="U509" s="78" t="s">
        <v>344</v>
      </c>
      <c r="V509" s="78" t="s">
        <v>70</v>
      </c>
      <c r="W509" s="34">
        <v>30</v>
      </c>
      <c r="X509" s="146">
        <v>1048</v>
      </c>
      <c r="Y509" s="37">
        <v>1157</v>
      </c>
      <c r="Z509" s="37"/>
      <c r="AA509" s="169">
        <f>1.453*$Y$1</f>
        <v>1652.7293800000002</v>
      </c>
      <c r="AB509" s="37"/>
      <c r="AC509" s="37">
        <v>2067</v>
      </c>
      <c r="AF509" s="140">
        <f t="shared" si="61"/>
        <v>35040</v>
      </c>
      <c r="AG509" s="8">
        <f t="shared" si="62"/>
        <v>1168</v>
      </c>
      <c r="AH509" s="37">
        <f t="shared" si="63"/>
        <v>1157</v>
      </c>
      <c r="AI509" s="8">
        <f t="shared" si="64"/>
        <v>11</v>
      </c>
      <c r="AJ509" s="140" t="e">
        <f t="shared" si="65"/>
        <v>#REF!</v>
      </c>
      <c r="AK509" s="24" t="e">
        <f>#REF!</f>
        <v>#REF!</v>
      </c>
      <c r="AL509" s="8" t="e">
        <f t="shared" si="66"/>
        <v>#REF!</v>
      </c>
    </row>
    <row r="510" spans="1:38" s="26" customFormat="1" ht="13.5" customHeight="1" x14ac:dyDescent="0.2">
      <c r="A510" s="26">
        <v>507</v>
      </c>
      <c r="B510" s="160" t="s">
        <v>413</v>
      </c>
      <c r="C510" s="18" t="s">
        <v>76</v>
      </c>
      <c r="D510" s="1" t="s">
        <v>7</v>
      </c>
      <c r="E510" s="1" t="s">
        <v>65</v>
      </c>
      <c r="F510" s="1" t="s">
        <v>5</v>
      </c>
      <c r="G510" s="28">
        <v>1</v>
      </c>
      <c r="H510" s="73">
        <v>1731</v>
      </c>
      <c r="I510" s="37"/>
      <c r="J510" s="1" t="s">
        <v>7</v>
      </c>
      <c r="K510" s="1" t="s">
        <v>65</v>
      </c>
      <c r="L510" s="1" t="s">
        <v>5</v>
      </c>
      <c r="M510" s="28">
        <v>1</v>
      </c>
      <c r="N510" s="73">
        <v>1731</v>
      </c>
      <c r="O510" s="1"/>
      <c r="P510" s="1"/>
      <c r="Q510" s="1"/>
      <c r="R510" s="28">
        <v>1</v>
      </c>
      <c r="S510" s="74">
        <v>1731</v>
      </c>
      <c r="T510" s="78" t="s">
        <v>664</v>
      </c>
      <c r="U510" s="78" t="s">
        <v>24</v>
      </c>
      <c r="V510" s="78" t="s">
        <v>5</v>
      </c>
      <c r="W510" s="129">
        <v>1</v>
      </c>
      <c r="X510" s="144">
        <v>1731</v>
      </c>
      <c r="Y510" s="37">
        <v>2695</v>
      </c>
      <c r="Z510" s="37"/>
      <c r="AA510" s="169">
        <f>3.385*$Y$1</f>
        <v>3850.3020999999999</v>
      </c>
      <c r="AB510" s="37"/>
      <c r="AC510" s="37">
        <v>4620</v>
      </c>
      <c r="AF510" s="140">
        <f t="shared" si="61"/>
        <v>1851</v>
      </c>
      <c r="AG510" s="8">
        <f t="shared" si="62"/>
        <v>1851</v>
      </c>
      <c r="AH510" s="37">
        <f t="shared" si="63"/>
        <v>2695</v>
      </c>
      <c r="AI510" s="175">
        <f t="shared" si="64"/>
        <v>-844</v>
      </c>
      <c r="AJ510" s="140" t="e">
        <f t="shared" si="65"/>
        <v>#REF!</v>
      </c>
      <c r="AK510" s="24" t="e">
        <f>#REF!</f>
        <v>#REF!</v>
      </c>
      <c r="AL510" s="8" t="e">
        <f t="shared" si="66"/>
        <v>#REF!</v>
      </c>
    </row>
    <row r="511" spans="1:38" s="26" customFormat="1" ht="13.5" customHeight="1" x14ac:dyDescent="0.2">
      <c r="A511" s="26">
        <v>508</v>
      </c>
      <c r="B511" s="18" t="s">
        <v>413</v>
      </c>
      <c r="C511" s="18" t="s">
        <v>77</v>
      </c>
      <c r="D511" s="1" t="s">
        <v>7</v>
      </c>
      <c r="E511" s="1" t="s">
        <v>87</v>
      </c>
      <c r="F511" s="1" t="s">
        <v>88</v>
      </c>
      <c r="G511" s="28">
        <v>1</v>
      </c>
      <c r="H511" s="73">
        <v>1471</v>
      </c>
      <c r="I511" s="37"/>
      <c r="J511" s="1" t="s">
        <v>7</v>
      </c>
      <c r="K511" s="1" t="s">
        <v>87</v>
      </c>
      <c r="L511" s="1" t="s">
        <v>88</v>
      </c>
      <c r="M511" s="28">
        <v>1</v>
      </c>
      <c r="N511" s="73">
        <v>1471</v>
      </c>
      <c r="O511" s="1"/>
      <c r="P511" s="1"/>
      <c r="Q511" s="1"/>
      <c r="R511" s="28">
        <v>1</v>
      </c>
      <c r="S511" s="74">
        <v>1471</v>
      </c>
      <c r="T511" s="78" t="s">
        <v>686</v>
      </c>
      <c r="U511" s="78" t="s">
        <v>6</v>
      </c>
      <c r="V511" s="78" t="s">
        <v>88</v>
      </c>
      <c r="W511" s="129">
        <v>1</v>
      </c>
      <c r="X511" s="144">
        <v>1471</v>
      </c>
      <c r="Y511" s="37">
        <v>2174</v>
      </c>
      <c r="Z511" s="37"/>
      <c r="AA511" s="169">
        <f>2.73*$Y$1</f>
        <v>3105.2658000000001</v>
      </c>
      <c r="AB511" s="37"/>
      <c r="AC511" s="37">
        <v>3726</v>
      </c>
      <c r="AF511" s="140">
        <f t="shared" si="61"/>
        <v>1591</v>
      </c>
      <c r="AG511" s="8">
        <f t="shared" si="62"/>
        <v>1591</v>
      </c>
      <c r="AH511" s="37">
        <f t="shared" si="63"/>
        <v>2174</v>
      </c>
      <c r="AI511" s="175">
        <f t="shared" si="64"/>
        <v>-583</v>
      </c>
      <c r="AJ511" s="140" t="e">
        <f t="shared" si="65"/>
        <v>#REF!</v>
      </c>
      <c r="AK511" s="24" t="e">
        <f>#REF!</f>
        <v>#REF!</v>
      </c>
      <c r="AL511" s="8" t="e">
        <f t="shared" si="66"/>
        <v>#REF!</v>
      </c>
    </row>
    <row r="512" spans="1:38" s="26" customFormat="1" ht="13.5" customHeight="1" x14ac:dyDescent="0.2">
      <c r="A512" s="26">
        <v>509</v>
      </c>
      <c r="B512" s="18" t="s">
        <v>413</v>
      </c>
      <c r="C512" s="18" t="s">
        <v>14</v>
      </c>
      <c r="D512" s="1" t="s">
        <v>38</v>
      </c>
      <c r="E512" s="1" t="s">
        <v>24</v>
      </c>
      <c r="F512" s="1" t="s">
        <v>25</v>
      </c>
      <c r="G512" s="28">
        <v>1</v>
      </c>
      <c r="H512" s="73">
        <v>911</v>
      </c>
      <c r="I512" s="37"/>
      <c r="J512" s="1" t="s">
        <v>38</v>
      </c>
      <c r="K512" s="1" t="s">
        <v>24</v>
      </c>
      <c r="L512" s="1" t="s">
        <v>25</v>
      </c>
      <c r="M512" s="28">
        <v>1</v>
      </c>
      <c r="N512" s="73">
        <v>911</v>
      </c>
      <c r="O512" s="1"/>
      <c r="P512" s="1"/>
      <c r="Q512" s="1"/>
      <c r="R512" s="28">
        <v>1</v>
      </c>
      <c r="S512" s="74">
        <v>911</v>
      </c>
      <c r="T512" s="78" t="s">
        <v>660</v>
      </c>
      <c r="U512" s="78" t="s">
        <v>6</v>
      </c>
      <c r="V512" s="78" t="s">
        <v>45</v>
      </c>
      <c r="W512" s="129">
        <v>1</v>
      </c>
      <c r="X512" s="144">
        <v>911</v>
      </c>
      <c r="Y512" s="37">
        <v>758</v>
      </c>
      <c r="Z512" s="37"/>
      <c r="AA512" s="169">
        <f>0.95*$Y$1</f>
        <v>1080.587</v>
      </c>
      <c r="AB512" s="37"/>
      <c r="AC512" s="37">
        <v>1406</v>
      </c>
      <c r="AF512" s="140">
        <f t="shared" si="61"/>
        <v>1031</v>
      </c>
      <c r="AG512" s="8">
        <f t="shared" si="62"/>
        <v>1031</v>
      </c>
      <c r="AH512" s="37">
        <f t="shared" si="63"/>
        <v>758</v>
      </c>
      <c r="AI512" s="8">
        <f t="shared" si="64"/>
        <v>273</v>
      </c>
      <c r="AJ512" s="140" t="e">
        <f t="shared" si="65"/>
        <v>#REF!</v>
      </c>
      <c r="AK512" s="24" t="e">
        <f>#REF!</f>
        <v>#REF!</v>
      </c>
      <c r="AL512" s="8" t="e">
        <f t="shared" si="66"/>
        <v>#REF!</v>
      </c>
    </row>
    <row r="513" spans="1:38" s="26" customFormat="1" ht="13.5" customHeight="1" x14ac:dyDescent="0.2">
      <c r="A513" s="26">
        <v>510</v>
      </c>
      <c r="B513" s="18" t="s">
        <v>413</v>
      </c>
      <c r="C513" s="18" t="s">
        <v>78</v>
      </c>
      <c r="D513" s="1" t="s">
        <v>51</v>
      </c>
      <c r="E513" s="1" t="s">
        <v>89</v>
      </c>
      <c r="F513" s="1" t="s">
        <v>88</v>
      </c>
      <c r="G513" s="28">
        <v>1</v>
      </c>
      <c r="H513" s="73">
        <v>1555</v>
      </c>
      <c r="I513" s="37"/>
      <c r="J513" s="1" t="s">
        <v>51</v>
      </c>
      <c r="K513" s="1" t="s">
        <v>89</v>
      </c>
      <c r="L513" s="1" t="s">
        <v>88</v>
      </c>
      <c r="M513" s="28">
        <v>1</v>
      </c>
      <c r="N513" s="73">
        <v>1555</v>
      </c>
      <c r="O513" s="1"/>
      <c r="P513" s="1"/>
      <c r="Q513" s="1"/>
      <c r="R513" s="28">
        <v>1</v>
      </c>
      <c r="S513" s="74">
        <v>1555</v>
      </c>
      <c r="T513" s="78" t="s">
        <v>701</v>
      </c>
      <c r="U513" s="78" t="s">
        <v>42</v>
      </c>
      <c r="V513" s="78" t="s">
        <v>70</v>
      </c>
      <c r="W513" s="129">
        <v>1</v>
      </c>
      <c r="X513" s="144">
        <v>1555</v>
      </c>
      <c r="Y513" s="37">
        <v>1157</v>
      </c>
      <c r="Z513" s="37"/>
      <c r="AA513" s="169">
        <f>1.453*$Y$1</f>
        <v>1652.7293800000002</v>
      </c>
      <c r="AB513" s="37"/>
      <c r="AC513" s="37">
        <v>2067</v>
      </c>
      <c r="AF513" s="140">
        <f t="shared" si="61"/>
        <v>1675</v>
      </c>
      <c r="AG513" s="8">
        <f t="shared" si="62"/>
        <v>1675</v>
      </c>
      <c r="AH513" s="37">
        <f t="shared" si="63"/>
        <v>1157</v>
      </c>
      <c r="AI513" s="8">
        <f t="shared" si="64"/>
        <v>518</v>
      </c>
      <c r="AJ513" s="140" t="e">
        <f t="shared" si="65"/>
        <v>#REF!</v>
      </c>
      <c r="AK513" s="24" t="e">
        <f>#REF!</f>
        <v>#REF!</v>
      </c>
      <c r="AL513" s="8" t="e">
        <f t="shared" si="66"/>
        <v>#REF!</v>
      </c>
    </row>
    <row r="514" spans="1:38" s="26" customFormat="1" ht="13.5" customHeight="1" x14ac:dyDescent="0.2">
      <c r="A514" s="26">
        <v>511</v>
      </c>
      <c r="B514" s="18" t="s">
        <v>413</v>
      </c>
      <c r="C514" s="18" t="s">
        <v>79</v>
      </c>
      <c r="D514" s="1" t="s">
        <v>51</v>
      </c>
      <c r="E514" s="1" t="s">
        <v>26</v>
      </c>
      <c r="F514" s="29" t="s">
        <v>70</v>
      </c>
      <c r="G514" s="28">
        <v>1</v>
      </c>
      <c r="H514" s="76">
        <v>1369</v>
      </c>
      <c r="I514" s="37"/>
      <c r="J514" s="1" t="s">
        <v>51</v>
      </c>
      <c r="K514" s="1" t="s">
        <v>26</v>
      </c>
      <c r="L514" s="1" t="s">
        <v>70</v>
      </c>
      <c r="M514" s="28">
        <v>1</v>
      </c>
      <c r="N514" s="73">
        <v>1369</v>
      </c>
      <c r="O514" s="1"/>
      <c r="P514" s="1"/>
      <c r="Q514" s="1"/>
      <c r="R514" s="28">
        <v>1</v>
      </c>
      <c r="S514" s="74">
        <v>1369</v>
      </c>
      <c r="T514" s="78" t="s">
        <v>701</v>
      </c>
      <c r="U514" s="78" t="s">
        <v>42</v>
      </c>
      <c r="V514" s="78" t="s">
        <v>70</v>
      </c>
      <c r="W514" s="129">
        <v>1</v>
      </c>
      <c r="X514" s="144">
        <v>1369</v>
      </c>
      <c r="Y514" s="37">
        <v>1157</v>
      </c>
      <c r="Z514" s="37"/>
      <c r="AA514" s="169">
        <f>1.453*$Y$1</f>
        <v>1652.7293800000002</v>
      </c>
      <c r="AB514" s="37"/>
      <c r="AC514" s="37">
        <v>2067</v>
      </c>
      <c r="AF514" s="140">
        <f t="shared" si="61"/>
        <v>1489</v>
      </c>
      <c r="AG514" s="8">
        <f t="shared" si="62"/>
        <v>1489</v>
      </c>
      <c r="AH514" s="37">
        <f t="shared" si="63"/>
        <v>1157</v>
      </c>
      <c r="AI514" s="8">
        <f t="shared" si="64"/>
        <v>332</v>
      </c>
      <c r="AJ514" s="140" t="e">
        <f t="shared" si="65"/>
        <v>#REF!</v>
      </c>
      <c r="AK514" s="24" t="e">
        <f>#REF!</f>
        <v>#REF!</v>
      </c>
      <c r="AL514" s="8" t="e">
        <f t="shared" si="66"/>
        <v>#REF!</v>
      </c>
    </row>
    <row r="515" spans="1:38" s="26" customFormat="1" ht="13.5" customHeight="1" x14ac:dyDescent="0.2">
      <c r="A515" s="26">
        <v>512</v>
      </c>
      <c r="B515" s="18" t="s">
        <v>413</v>
      </c>
      <c r="C515" s="18" t="s">
        <v>80</v>
      </c>
      <c r="D515" s="1" t="s">
        <v>90</v>
      </c>
      <c r="E515" s="1" t="s">
        <v>24</v>
      </c>
      <c r="F515" s="1" t="s">
        <v>66</v>
      </c>
      <c r="G515" s="28">
        <v>2</v>
      </c>
      <c r="H515" s="73">
        <v>1250</v>
      </c>
      <c r="I515" s="37"/>
      <c r="J515" s="1" t="s">
        <v>90</v>
      </c>
      <c r="K515" s="1" t="s">
        <v>24</v>
      </c>
      <c r="L515" s="1" t="s">
        <v>66</v>
      </c>
      <c r="M515" s="28">
        <v>2</v>
      </c>
      <c r="N515" s="73">
        <v>1250</v>
      </c>
      <c r="O515" s="1"/>
      <c r="P515" s="1"/>
      <c r="Q515" s="1"/>
      <c r="R515" s="28">
        <v>2</v>
      </c>
      <c r="S515" s="74">
        <v>1250</v>
      </c>
      <c r="T515" s="78" t="s">
        <v>743</v>
      </c>
      <c r="U515" s="78" t="s">
        <v>42</v>
      </c>
      <c r="V515" s="78" t="s">
        <v>70</v>
      </c>
      <c r="W515" s="129">
        <v>2</v>
      </c>
      <c r="X515" s="144">
        <v>1250</v>
      </c>
      <c r="Y515" s="37">
        <v>1157</v>
      </c>
      <c r="Z515" s="37"/>
      <c r="AA515" s="169">
        <f>1.453*$Y$1</f>
        <v>1652.7293800000002</v>
      </c>
      <c r="AB515" s="37"/>
      <c r="AC515" s="37">
        <v>2067</v>
      </c>
      <c r="AF515" s="140">
        <f t="shared" si="61"/>
        <v>2740</v>
      </c>
      <c r="AG515" s="8">
        <f t="shared" si="62"/>
        <v>1370</v>
      </c>
      <c r="AH515" s="37">
        <f t="shared" si="63"/>
        <v>1157</v>
      </c>
      <c r="AI515" s="8">
        <f t="shared" si="64"/>
        <v>213</v>
      </c>
      <c r="AJ515" s="140" t="e">
        <f t="shared" si="65"/>
        <v>#REF!</v>
      </c>
      <c r="AK515" s="24" t="e">
        <f>#REF!</f>
        <v>#REF!</v>
      </c>
      <c r="AL515" s="8" t="e">
        <f t="shared" si="66"/>
        <v>#REF!</v>
      </c>
    </row>
    <row r="516" spans="1:38" s="26" customFormat="1" ht="13.5" customHeight="1" x14ac:dyDescent="0.2">
      <c r="A516" s="26">
        <v>513</v>
      </c>
      <c r="B516" s="18" t="s">
        <v>413</v>
      </c>
      <c r="C516" s="18" t="s">
        <v>33</v>
      </c>
      <c r="D516" s="1" t="s">
        <v>41</v>
      </c>
      <c r="E516" s="1" t="s">
        <v>42</v>
      </c>
      <c r="F516" s="1" t="s">
        <v>25</v>
      </c>
      <c r="G516" s="28">
        <v>2</v>
      </c>
      <c r="H516" s="73">
        <v>866</v>
      </c>
      <c r="I516" s="37"/>
      <c r="J516" s="1" t="s">
        <v>41</v>
      </c>
      <c r="K516" s="1" t="s">
        <v>42</v>
      </c>
      <c r="L516" s="1" t="s">
        <v>25</v>
      </c>
      <c r="M516" s="28">
        <v>2</v>
      </c>
      <c r="N516" s="73">
        <v>866</v>
      </c>
      <c r="O516" s="1"/>
      <c r="P516" s="1"/>
      <c r="Q516" s="1"/>
      <c r="R516" s="28">
        <v>2</v>
      </c>
      <c r="S516" s="74">
        <v>866</v>
      </c>
      <c r="T516" s="78" t="s">
        <v>699</v>
      </c>
      <c r="U516" s="78" t="s">
        <v>42</v>
      </c>
      <c r="V516" s="78" t="s">
        <v>45</v>
      </c>
      <c r="W516" s="129">
        <v>2</v>
      </c>
      <c r="X516" s="144">
        <v>866</v>
      </c>
      <c r="Y516" s="37">
        <v>758</v>
      </c>
      <c r="Z516" s="37"/>
      <c r="AA516" s="169">
        <f>0.95*$Y$1</f>
        <v>1080.587</v>
      </c>
      <c r="AB516" s="37"/>
      <c r="AC516" s="37">
        <v>1406</v>
      </c>
      <c r="AF516" s="140">
        <f t="shared" si="61"/>
        <v>1972</v>
      </c>
      <c r="AG516" s="8">
        <f t="shared" si="62"/>
        <v>986</v>
      </c>
      <c r="AH516" s="37">
        <f t="shared" si="63"/>
        <v>758</v>
      </c>
      <c r="AI516" s="8">
        <f t="shared" si="64"/>
        <v>228</v>
      </c>
      <c r="AJ516" s="140" t="e">
        <f t="shared" si="65"/>
        <v>#REF!</v>
      </c>
      <c r="AK516" s="24" t="e">
        <f>#REF!</f>
        <v>#REF!</v>
      </c>
      <c r="AL516" s="8" t="e">
        <f t="shared" si="66"/>
        <v>#REF!</v>
      </c>
    </row>
    <row r="517" spans="1:38" s="26" customFormat="1" ht="13.5" customHeight="1" x14ac:dyDescent="0.2">
      <c r="A517" s="26">
        <v>514</v>
      </c>
      <c r="B517" s="18" t="s">
        <v>413</v>
      </c>
      <c r="C517" s="18" t="s">
        <v>81</v>
      </c>
      <c r="D517" s="1" t="s">
        <v>5</v>
      </c>
      <c r="E517" s="1" t="s">
        <v>6</v>
      </c>
      <c r="F517" s="1" t="s">
        <v>7</v>
      </c>
      <c r="G517" s="89">
        <v>2</v>
      </c>
      <c r="H517" s="76">
        <v>500</v>
      </c>
      <c r="I517" s="37"/>
      <c r="J517" s="1" t="s">
        <v>5</v>
      </c>
      <c r="K517" s="1" t="s">
        <v>6</v>
      </c>
      <c r="L517" s="1" t="s">
        <v>7</v>
      </c>
      <c r="M517" s="28">
        <v>2</v>
      </c>
      <c r="N517" s="73">
        <v>500</v>
      </c>
      <c r="O517" s="1"/>
      <c r="P517" s="1"/>
      <c r="Q517" s="1"/>
      <c r="R517" s="28">
        <v>2</v>
      </c>
      <c r="S517" s="74">
        <v>500</v>
      </c>
      <c r="T517" s="78" t="s">
        <v>303</v>
      </c>
      <c r="U517" s="78" t="s">
        <v>6</v>
      </c>
      <c r="V517" s="78" t="s">
        <v>7</v>
      </c>
      <c r="W517" s="129">
        <v>2</v>
      </c>
      <c r="X517" s="144">
        <v>500</v>
      </c>
      <c r="Y517" s="37">
        <v>620</v>
      </c>
      <c r="Z517" s="37"/>
      <c r="AA517" s="169">
        <f>0.581*$Y$1</f>
        <v>660.86425999999994</v>
      </c>
      <c r="AB517" s="37"/>
      <c r="AC517" s="37">
        <v>859</v>
      </c>
      <c r="AF517" s="140">
        <f t="shared" si="61"/>
        <v>1240</v>
      </c>
      <c r="AG517" s="8">
        <f t="shared" si="62"/>
        <v>620</v>
      </c>
      <c r="AH517" s="37">
        <f t="shared" si="63"/>
        <v>620</v>
      </c>
      <c r="AI517" s="8">
        <f t="shared" si="64"/>
        <v>0</v>
      </c>
      <c r="AJ517" s="140" t="e">
        <f t="shared" si="65"/>
        <v>#REF!</v>
      </c>
      <c r="AK517" s="24" t="e">
        <f>#REF!</f>
        <v>#REF!</v>
      </c>
      <c r="AL517" s="8" t="e">
        <f t="shared" si="66"/>
        <v>#REF!</v>
      </c>
    </row>
    <row r="518" spans="1:38" s="26" customFormat="1" ht="13.5" customHeight="1" x14ac:dyDescent="0.2">
      <c r="A518" s="26">
        <v>515</v>
      </c>
      <c r="B518" s="18" t="s">
        <v>414</v>
      </c>
      <c r="C518" s="18" t="s">
        <v>360</v>
      </c>
      <c r="D518" s="1" t="s">
        <v>46</v>
      </c>
      <c r="E518" s="1" t="s">
        <v>42</v>
      </c>
      <c r="F518" s="1" t="s">
        <v>66</v>
      </c>
      <c r="G518" s="28">
        <v>1</v>
      </c>
      <c r="H518" s="73">
        <v>991</v>
      </c>
      <c r="I518" s="37"/>
      <c r="J518" s="1" t="s">
        <v>46</v>
      </c>
      <c r="K518" s="1" t="s">
        <v>42</v>
      </c>
      <c r="L518" s="1" t="s">
        <v>66</v>
      </c>
      <c r="M518" s="28">
        <v>1</v>
      </c>
      <c r="N518" s="73">
        <v>991</v>
      </c>
      <c r="O518" s="1"/>
      <c r="P518" s="1"/>
      <c r="Q518" s="1"/>
      <c r="R518" s="28">
        <v>1</v>
      </c>
      <c r="S518" s="74">
        <v>991</v>
      </c>
      <c r="T518" s="78" t="s">
        <v>696</v>
      </c>
      <c r="U518" s="78" t="s">
        <v>44</v>
      </c>
      <c r="V518" s="78" t="s">
        <v>66</v>
      </c>
      <c r="W518" s="129">
        <v>1</v>
      </c>
      <c r="X518" s="144">
        <v>991</v>
      </c>
      <c r="Y518" s="37">
        <v>1399</v>
      </c>
      <c r="Z518" s="37"/>
      <c r="AA518" s="169">
        <f>1.757*$Y$1</f>
        <v>1998.51722</v>
      </c>
      <c r="AB518" s="37"/>
      <c r="AC518" s="37">
        <v>2499</v>
      </c>
      <c r="AF518" s="140">
        <f t="shared" si="61"/>
        <v>1111</v>
      </c>
      <c r="AG518" s="8">
        <f t="shared" si="62"/>
        <v>1111</v>
      </c>
      <c r="AH518" s="37">
        <f t="shared" si="63"/>
        <v>1399</v>
      </c>
      <c r="AI518" s="175">
        <f t="shared" si="64"/>
        <v>-288</v>
      </c>
      <c r="AJ518" s="140" t="e">
        <f t="shared" si="65"/>
        <v>#REF!</v>
      </c>
      <c r="AK518" s="24" t="e">
        <f>#REF!</f>
        <v>#REF!</v>
      </c>
      <c r="AL518" s="8" t="e">
        <f t="shared" si="66"/>
        <v>#REF!</v>
      </c>
    </row>
    <row r="519" spans="1:38" s="26" customFormat="1" ht="13.5" customHeight="1" x14ac:dyDescent="0.2">
      <c r="A519" s="26">
        <v>516</v>
      </c>
      <c r="B519" s="18" t="s">
        <v>414</v>
      </c>
      <c r="C519" s="18" t="s">
        <v>8</v>
      </c>
      <c r="D519" s="1">
        <v>13</v>
      </c>
      <c r="E519" s="1" t="s">
        <v>6</v>
      </c>
      <c r="F519" s="1">
        <v>1</v>
      </c>
      <c r="G519" s="28">
        <v>1</v>
      </c>
      <c r="H519" s="51">
        <v>500</v>
      </c>
      <c r="I519" s="37"/>
      <c r="J519" s="1">
        <v>13</v>
      </c>
      <c r="K519" s="1" t="s">
        <v>6</v>
      </c>
      <c r="L519" s="1">
        <v>1</v>
      </c>
      <c r="M519" s="28">
        <v>1</v>
      </c>
      <c r="N519" s="51">
        <v>500</v>
      </c>
      <c r="O519" s="1"/>
      <c r="P519" s="1"/>
      <c r="Q519" s="1"/>
      <c r="R519" s="28">
        <v>1</v>
      </c>
      <c r="S519" s="63">
        <v>500</v>
      </c>
      <c r="T519" s="78" t="s">
        <v>303</v>
      </c>
      <c r="U519" s="78" t="s">
        <v>6</v>
      </c>
      <c r="V519" s="78" t="s">
        <v>7</v>
      </c>
      <c r="W519" s="129">
        <v>1</v>
      </c>
      <c r="X519" s="146">
        <v>500</v>
      </c>
      <c r="Y519" s="37">
        <v>620</v>
      </c>
      <c r="Z519" s="37"/>
      <c r="AA519" s="169">
        <f>0.581*$Y$1</f>
        <v>660.86425999999994</v>
      </c>
      <c r="AB519" s="37"/>
      <c r="AC519" s="37">
        <v>859</v>
      </c>
      <c r="AF519" s="140">
        <f t="shared" si="61"/>
        <v>620</v>
      </c>
      <c r="AG519" s="8">
        <f t="shared" si="62"/>
        <v>620</v>
      </c>
      <c r="AH519" s="37">
        <f t="shared" si="63"/>
        <v>620</v>
      </c>
      <c r="AI519" s="8">
        <f t="shared" si="64"/>
        <v>0</v>
      </c>
      <c r="AJ519" s="140" t="e">
        <f t="shared" si="65"/>
        <v>#REF!</v>
      </c>
      <c r="AK519" s="24" t="e">
        <f>#REF!</f>
        <v>#REF!</v>
      </c>
      <c r="AL519" s="8" t="e">
        <f t="shared" si="66"/>
        <v>#REF!</v>
      </c>
    </row>
    <row r="520" spans="1:38" s="26" customFormat="1" ht="13.5" customHeight="1" x14ac:dyDescent="0.2">
      <c r="A520" s="26">
        <v>517</v>
      </c>
      <c r="B520" s="18" t="s">
        <v>414</v>
      </c>
      <c r="C520" s="11" t="s">
        <v>11</v>
      </c>
      <c r="D520" s="1">
        <v>13</v>
      </c>
      <c r="E520" s="1" t="s">
        <v>6</v>
      </c>
      <c r="F520" s="1">
        <v>1</v>
      </c>
      <c r="G520" s="28">
        <v>1</v>
      </c>
      <c r="H520" s="76">
        <v>500</v>
      </c>
      <c r="I520" s="37"/>
      <c r="J520" s="1">
        <v>13</v>
      </c>
      <c r="K520" s="1" t="s">
        <v>6</v>
      </c>
      <c r="L520" s="1">
        <v>1</v>
      </c>
      <c r="M520" s="28">
        <v>1</v>
      </c>
      <c r="N520" s="73">
        <v>500</v>
      </c>
      <c r="O520" s="1"/>
      <c r="P520" s="1"/>
      <c r="Q520" s="1"/>
      <c r="R520" s="28">
        <v>1</v>
      </c>
      <c r="S520" s="74">
        <v>500</v>
      </c>
      <c r="T520" s="78" t="s">
        <v>303</v>
      </c>
      <c r="U520" s="78" t="s">
        <v>6</v>
      </c>
      <c r="V520" s="78" t="s">
        <v>7</v>
      </c>
      <c r="W520" s="129">
        <v>1</v>
      </c>
      <c r="X520" s="144">
        <v>500</v>
      </c>
      <c r="Y520" s="37">
        <v>620</v>
      </c>
      <c r="Z520" s="37"/>
      <c r="AA520" s="169">
        <f>0.581*$Y$1</f>
        <v>660.86425999999994</v>
      </c>
      <c r="AB520" s="37"/>
      <c r="AC520" s="37">
        <v>859</v>
      </c>
      <c r="AF520" s="140">
        <f t="shared" si="61"/>
        <v>620</v>
      </c>
      <c r="AG520" s="8">
        <f t="shared" si="62"/>
        <v>620</v>
      </c>
      <c r="AH520" s="37">
        <f t="shared" si="63"/>
        <v>620</v>
      </c>
      <c r="AI520" s="8">
        <f t="shared" si="64"/>
        <v>0</v>
      </c>
      <c r="AJ520" s="140" t="e">
        <f t="shared" si="65"/>
        <v>#REF!</v>
      </c>
      <c r="AK520" s="24" t="e">
        <f>#REF!</f>
        <v>#REF!</v>
      </c>
      <c r="AL520" s="8" t="e">
        <f t="shared" si="66"/>
        <v>#REF!</v>
      </c>
    </row>
    <row r="521" spans="1:38" s="26" customFormat="1" ht="13.5" customHeight="1" x14ac:dyDescent="0.2">
      <c r="A521" s="26">
        <v>518</v>
      </c>
      <c r="B521" s="18" t="s">
        <v>415</v>
      </c>
      <c r="C521" s="18" t="s">
        <v>360</v>
      </c>
      <c r="D521" s="1" t="s">
        <v>46</v>
      </c>
      <c r="E521" s="1" t="s">
        <v>42</v>
      </c>
      <c r="F521" s="1" t="s">
        <v>66</v>
      </c>
      <c r="G521" s="28">
        <v>1</v>
      </c>
      <c r="H521" s="73">
        <v>991</v>
      </c>
      <c r="I521" s="37"/>
      <c r="J521" s="1" t="s">
        <v>46</v>
      </c>
      <c r="K521" s="1" t="s">
        <v>42</v>
      </c>
      <c r="L521" s="1" t="s">
        <v>66</v>
      </c>
      <c r="M521" s="28">
        <v>1</v>
      </c>
      <c r="N521" s="73">
        <v>991</v>
      </c>
      <c r="O521" s="1"/>
      <c r="P521" s="1"/>
      <c r="Q521" s="1"/>
      <c r="R521" s="28">
        <v>1</v>
      </c>
      <c r="S521" s="74">
        <v>991</v>
      </c>
      <c r="T521" s="78" t="s">
        <v>696</v>
      </c>
      <c r="U521" s="78" t="s">
        <v>44</v>
      </c>
      <c r="V521" s="78" t="s">
        <v>66</v>
      </c>
      <c r="W521" s="129">
        <v>1</v>
      </c>
      <c r="X521" s="144">
        <v>991</v>
      </c>
      <c r="Y521" s="37">
        <v>1399</v>
      </c>
      <c r="Z521" s="37"/>
      <c r="AA521" s="169">
        <f t="shared" ref="AA521:AA526" si="67">1.757*$Y$1</f>
        <v>1998.51722</v>
      </c>
      <c r="AB521" s="37"/>
      <c r="AC521" s="37">
        <v>2499</v>
      </c>
      <c r="AF521" s="140">
        <f t="shared" si="61"/>
        <v>1111</v>
      </c>
      <c r="AG521" s="8">
        <f t="shared" si="62"/>
        <v>1111</v>
      </c>
      <c r="AH521" s="37">
        <f t="shared" si="63"/>
        <v>1399</v>
      </c>
      <c r="AI521" s="175">
        <f t="shared" si="64"/>
        <v>-288</v>
      </c>
      <c r="AJ521" s="140" t="e">
        <f t="shared" si="65"/>
        <v>#REF!</v>
      </c>
      <c r="AK521" s="24" t="e">
        <f>#REF!</f>
        <v>#REF!</v>
      </c>
      <c r="AL521" s="8" t="e">
        <f t="shared" si="66"/>
        <v>#REF!</v>
      </c>
    </row>
    <row r="522" spans="1:38" s="26" customFormat="1" ht="13.5" customHeight="1" x14ac:dyDescent="0.2">
      <c r="A522" s="26">
        <v>519</v>
      </c>
      <c r="B522" s="18" t="s">
        <v>416</v>
      </c>
      <c r="C522" s="18" t="s">
        <v>360</v>
      </c>
      <c r="D522" s="1" t="s">
        <v>46</v>
      </c>
      <c r="E522" s="1" t="s">
        <v>42</v>
      </c>
      <c r="F522" s="1" t="s">
        <v>66</v>
      </c>
      <c r="G522" s="28">
        <v>1</v>
      </c>
      <c r="H522" s="73">
        <v>991</v>
      </c>
      <c r="I522" s="37"/>
      <c r="J522" s="1" t="s">
        <v>46</v>
      </c>
      <c r="K522" s="1" t="s">
        <v>42</v>
      </c>
      <c r="L522" s="1" t="s">
        <v>66</v>
      </c>
      <c r="M522" s="28">
        <v>1</v>
      </c>
      <c r="N522" s="73">
        <v>991</v>
      </c>
      <c r="O522" s="1"/>
      <c r="P522" s="1"/>
      <c r="Q522" s="1"/>
      <c r="R522" s="28">
        <v>1</v>
      </c>
      <c r="S522" s="74">
        <v>991</v>
      </c>
      <c r="T522" s="78" t="s">
        <v>696</v>
      </c>
      <c r="U522" s="78" t="s">
        <v>44</v>
      </c>
      <c r="V522" s="78" t="s">
        <v>66</v>
      </c>
      <c r="W522" s="129">
        <v>1</v>
      </c>
      <c r="X522" s="144">
        <v>991</v>
      </c>
      <c r="Y522" s="37">
        <v>1399</v>
      </c>
      <c r="Z522" s="37"/>
      <c r="AA522" s="169">
        <f t="shared" si="67"/>
        <v>1998.51722</v>
      </c>
      <c r="AB522" s="37"/>
      <c r="AC522" s="37">
        <v>2499</v>
      </c>
      <c r="AF522" s="140">
        <f t="shared" si="61"/>
        <v>1111</v>
      </c>
      <c r="AG522" s="8">
        <f t="shared" si="62"/>
        <v>1111</v>
      </c>
      <c r="AH522" s="37">
        <f t="shared" si="63"/>
        <v>1399</v>
      </c>
      <c r="AI522" s="175">
        <f t="shared" si="64"/>
        <v>-288</v>
      </c>
      <c r="AJ522" s="140" t="e">
        <f t="shared" si="65"/>
        <v>#REF!</v>
      </c>
      <c r="AK522" s="24" t="e">
        <f>#REF!</f>
        <v>#REF!</v>
      </c>
      <c r="AL522" s="8" t="e">
        <f t="shared" si="66"/>
        <v>#REF!</v>
      </c>
    </row>
    <row r="523" spans="1:38" s="26" customFormat="1" ht="13.5" customHeight="1" x14ac:dyDescent="0.2">
      <c r="A523" s="26">
        <v>520</v>
      </c>
      <c r="B523" s="18" t="s">
        <v>417</v>
      </c>
      <c r="C523" s="18" t="s">
        <v>360</v>
      </c>
      <c r="D523" s="1" t="s">
        <v>46</v>
      </c>
      <c r="E523" s="1" t="s">
        <v>42</v>
      </c>
      <c r="F523" s="1" t="s">
        <v>66</v>
      </c>
      <c r="G523" s="28">
        <v>1</v>
      </c>
      <c r="H523" s="73">
        <v>991</v>
      </c>
      <c r="I523" s="37"/>
      <c r="J523" s="1" t="s">
        <v>46</v>
      </c>
      <c r="K523" s="1" t="s">
        <v>42</v>
      </c>
      <c r="L523" s="1" t="s">
        <v>66</v>
      </c>
      <c r="M523" s="28">
        <v>1</v>
      </c>
      <c r="N523" s="73">
        <v>991</v>
      </c>
      <c r="O523" s="1"/>
      <c r="P523" s="1"/>
      <c r="Q523" s="1"/>
      <c r="R523" s="28">
        <v>1</v>
      </c>
      <c r="S523" s="74">
        <v>991</v>
      </c>
      <c r="T523" s="78" t="s">
        <v>696</v>
      </c>
      <c r="U523" s="78" t="s">
        <v>44</v>
      </c>
      <c r="V523" s="78" t="s">
        <v>66</v>
      </c>
      <c r="W523" s="129">
        <v>1</v>
      </c>
      <c r="X523" s="144">
        <v>991</v>
      </c>
      <c r="Y523" s="37">
        <v>1399</v>
      </c>
      <c r="Z523" s="37"/>
      <c r="AA523" s="169">
        <f t="shared" si="67"/>
        <v>1998.51722</v>
      </c>
      <c r="AB523" s="37"/>
      <c r="AC523" s="37">
        <v>2499</v>
      </c>
      <c r="AF523" s="140">
        <f t="shared" si="61"/>
        <v>1111</v>
      </c>
      <c r="AG523" s="8">
        <f t="shared" si="62"/>
        <v>1111</v>
      </c>
      <c r="AH523" s="37">
        <f t="shared" si="63"/>
        <v>1399</v>
      </c>
      <c r="AI523" s="175">
        <f t="shared" si="64"/>
        <v>-288</v>
      </c>
      <c r="AJ523" s="140" t="e">
        <f t="shared" si="65"/>
        <v>#REF!</v>
      </c>
      <c r="AK523" s="24" t="e">
        <f>#REF!</f>
        <v>#REF!</v>
      </c>
      <c r="AL523" s="8" t="e">
        <f t="shared" si="66"/>
        <v>#REF!</v>
      </c>
    </row>
    <row r="524" spans="1:38" s="26" customFormat="1" ht="13.5" customHeight="1" x14ac:dyDescent="0.2">
      <c r="A524" s="26">
        <v>521</v>
      </c>
      <c r="B524" s="18" t="s">
        <v>418</v>
      </c>
      <c r="C524" s="18" t="s">
        <v>360</v>
      </c>
      <c r="D524" s="1" t="s">
        <v>46</v>
      </c>
      <c r="E524" s="1" t="s">
        <v>42</v>
      </c>
      <c r="F524" s="1" t="s">
        <v>66</v>
      </c>
      <c r="G524" s="28">
        <v>1</v>
      </c>
      <c r="H524" s="73">
        <v>991</v>
      </c>
      <c r="I524" s="37"/>
      <c r="J524" s="1" t="s">
        <v>46</v>
      </c>
      <c r="K524" s="1" t="s">
        <v>42</v>
      </c>
      <c r="L524" s="1" t="s">
        <v>66</v>
      </c>
      <c r="M524" s="28">
        <v>1</v>
      </c>
      <c r="N524" s="73">
        <v>991</v>
      </c>
      <c r="O524" s="1"/>
      <c r="P524" s="1"/>
      <c r="Q524" s="1"/>
      <c r="R524" s="28">
        <v>1</v>
      </c>
      <c r="S524" s="74">
        <v>991</v>
      </c>
      <c r="T524" s="78" t="s">
        <v>696</v>
      </c>
      <c r="U524" s="78" t="s">
        <v>44</v>
      </c>
      <c r="V524" s="78" t="s">
        <v>66</v>
      </c>
      <c r="W524" s="129">
        <v>1</v>
      </c>
      <c r="X524" s="144">
        <v>991</v>
      </c>
      <c r="Y524" s="37">
        <v>1399</v>
      </c>
      <c r="Z524" s="37"/>
      <c r="AA524" s="169">
        <f t="shared" si="67"/>
        <v>1998.51722</v>
      </c>
      <c r="AB524" s="37"/>
      <c r="AC524" s="37">
        <v>2499</v>
      </c>
      <c r="AF524" s="140">
        <f t="shared" si="61"/>
        <v>1111</v>
      </c>
      <c r="AG524" s="8">
        <f t="shared" si="62"/>
        <v>1111</v>
      </c>
      <c r="AH524" s="37">
        <f t="shared" si="63"/>
        <v>1399</v>
      </c>
      <c r="AI524" s="175">
        <f t="shared" si="64"/>
        <v>-288</v>
      </c>
      <c r="AJ524" s="140" t="e">
        <f t="shared" si="65"/>
        <v>#REF!</v>
      </c>
      <c r="AK524" s="24" t="e">
        <f>#REF!</f>
        <v>#REF!</v>
      </c>
      <c r="AL524" s="8" t="e">
        <f t="shared" si="66"/>
        <v>#REF!</v>
      </c>
    </row>
    <row r="525" spans="1:38" s="26" customFormat="1" ht="13.5" customHeight="1" x14ac:dyDescent="0.2">
      <c r="A525" s="26">
        <v>522</v>
      </c>
      <c r="B525" s="18" t="s">
        <v>419</v>
      </c>
      <c r="C525" s="18" t="s">
        <v>360</v>
      </c>
      <c r="D525" s="1" t="s">
        <v>46</v>
      </c>
      <c r="E525" s="1" t="s">
        <v>42</v>
      </c>
      <c r="F525" s="1" t="s">
        <v>66</v>
      </c>
      <c r="G525" s="28">
        <v>0.5</v>
      </c>
      <c r="H525" s="73">
        <v>991</v>
      </c>
      <c r="I525" s="37"/>
      <c r="J525" s="1" t="s">
        <v>46</v>
      </c>
      <c r="K525" s="1" t="s">
        <v>42</v>
      </c>
      <c r="L525" s="1" t="s">
        <v>66</v>
      </c>
      <c r="M525" s="28">
        <v>0.5</v>
      </c>
      <c r="N525" s="73">
        <v>991</v>
      </c>
      <c r="O525" s="1"/>
      <c r="P525" s="1"/>
      <c r="Q525" s="1"/>
      <c r="R525" s="28">
        <v>0.5</v>
      </c>
      <c r="S525" s="74">
        <v>991</v>
      </c>
      <c r="T525" s="78" t="s">
        <v>696</v>
      </c>
      <c r="U525" s="78" t="s">
        <v>44</v>
      </c>
      <c r="V525" s="78" t="s">
        <v>66</v>
      </c>
      <c r="W525" s="129">
        <v>0.5</v>
      </c>
      <c r="X525" s="144">
        <v>991</v>
      </c>
      <c r="Y525" s="37">
        <v>1399</v>
      </c>
      <c r="Z525" s="37"/>
      <c r="AA525" s="169">
        <f t="shared" si="67"/>
        <v>1998.51722</v>
      </c>
      <c r="AB525" s="37"/>
      <c r="AC525" s="37">
        <v>2499</v>
      </c>
      <c r="AF525" s="140">
        <f t="shared" si="61"/>
        <v>555.5</v>
      </c>
      <c r="AG525" s="8">
        <f t="shared" si="62"/>
        <v>1111</v>
      </c>
      <c r="AH525" s="37">
        <f t="shared" si="63"/>
        <v>1399</v>
      </c>
      <c r="AI525" s="175">
        <f t="shared" si="64"/>
        <v>-288</v>
      </c>
      <c r="AJ525" s="140" t="e">
        <f t="shared" si="65"/>
        <v>#REF!</v>
      </c>
      <c r="AK525" s="24" t="e">
        <f>#REF!</f>
        <v>#REF!</v>
      </c>
      <c r="AL525" s="8" t="e">
        <f t="shared" si="66"/>
        <v>#REF!</v>
      </c>
    </row>
    <row r="526" spans="1:38" s="26" customFormat="1" ht="13.5" customHeight="1" x14ac:dyDescent="0.2">
      <c r="A526" s="26">
        <v>523</v>
      </c>
      <c r="B526" s="18" t="s">
        <v>420</v>
      </c>
      <c r="C526" s="18" t="s">
        <v>360</v>
      </c>
      <c r="D526" s="1" t="s">
        <v>46</v>
      </c>
      <c r="E526" s="1" t="s">
        <v>42</v>
      </c>
      <c r="F526" s="1" t="s">
        <v>66</v>
      </c>
      <c r="G526" s="28">
        <v>1</v>
      </c>
      <c r="H526" s="73">
        <v>991</v>
      </c>
      <c r="I526" s="37"/>
      <c r="J526" s="1" t="s">
        <v>46</v>
      </c>
      <c r="K526" s="1" t="s">
        <v>42</v>
      </c>
      <c r="L526" s="1" t="s">
        <v>66</v>
      </c>
      <c r="M526" s="28">
        <v>1</v>
      </c>
      <c r="N526" s="73">
        <v>991</v>
      </c>
      <c r="O526" s="1"/>
      <c r="P526" s="1"/>
      <c r="Q526" s="1"/>
      <c r="R526" s="28">
        <v>1</v>
      </c>
      <c r="S526" s="74">
        <v>991</v>
      </c>
      <c r="T526" s="78" t="s">
        <v>696</v>
      </c>
      <c r="U526" s="78" t="s">
        <v>44</v>
      </c>
      <c r="V526" s="78" t="s">
        <v>66</v>
      </c>
      <c r="W526" s="129">
        <v>1</v>
      </c>
      <c r="X526" s="144">
        <v>991</v>
      </c>
      <c r="Y526" s="37">
        <v>1399</v>
      </c>
      <c r="Z526" s="37"/>
      <c r="AA526" s="169">
        <f t="shared" si="67"/>
        <v>1998.51722</v>
      </c>
      <c r="AB526" s="37"/>
      <c r="AC526" s="37">
        <v>2499</v>
      </c>
      <c r="AF526" s="140">
        <f t="shared" si="61"/>
        <v>1111</v>
      </c>
      <c r="AG526" s="8">
        <f t="shared" si="62"/>
        <v>1111</v>
      </c>
      <c r="AH526" s="37">
        <f t="shared" si="63"/>
        <v>1399</v>
      </c>
      <c r="AI526" s="175">
        <f t="shared" si="64"/>
        <v>-288</v>
      </c>
      <c r="AJ526" s="140" t="e">
        <f t="shared" si="65"/>
        <v>#REF!</v>
      </c>
      <c r="AK526" s="24" t="e">
        <f>#REF!</f>
        <v>#REF!</v>
      </c>
      <c r="AL526" s="8" t="e">
        <f t="shared" si="66"/>
        <v>#REF!</v>
      </c>
    </row>
    <row r="527" spans="1:38" s="26" customFormat="1" ht="13.5" customHeight="1" x14ac:dyDescent="0.2">
      <c r="A527" s="26">
        <v>524</v>
      </c>
      <c r="B527" s="18" t="s">
        <v>420</v>
      </c>
      <c r="C527" s="18" t="s">
        <v>361</v>
      </c>
      <c r="D527" s="1" t="s">
        <v>46</v>
      </c>
      <c r="E527" s="1" t="s">
        <v>53</v>
      </c>
      <c r="F527" s="1" t="s">
        <v>45</v>
      </c>
      <c r="G527" s="28">
        <v>0.2</v>
      </c>
      <c r="H527" s="73">
        <v>796</v>
      </c>
      <c r="I527" s="37"/>
      <c r="J527" s="1" t="s">
        <v>46</v>
      </c>
      <c r="K527" s="1" t="s">
        <v>53</v>
      </c>
      <c r="L527" s="1" t="s">
        <v>45</v>
      </c>
      <c r="M527" s="28">
        <v>0.2</v>
      </c>
      <c r="N527" s="73">
        <v>796</v>
      </c>
      <c r="O527" s="1"/>
      <c r="P527" s="1"/>
      <c r="Q527" s="1"/>
      <c r="R527" s="28">
        <v>0.2</v>
      </c>
      <c r="S527" s="74">
        <v>796</v>
      </c>
      <c r="T527" s="78" t="s">
        <v>696</v>
      </c>
      <c r="U527" s="78" t="s">
        <v>42</v>
      </c>
      <c r="V527" s="78" t="s">
        <v>70</v>
      </c>
      <c r="W527" s="129">
        <v>0.2</v>
      </c>
      <c r="X527" s="144">
        <v>796</v>
      </c>
      <c r="Y527" s="37">
        <v>1157</v>
      </c>
      <c r="Z527" s="37"/>
      <c r="AA527" s="169">
        <f>1.453*$Y$1</f>
        <v>1652.7293800000002</v>
      </c>
      <c r="AB527" s="37"/>
      <c r="AC527" s="37">
        <v>2067</v>
      </c>
      <c r="AF527" s="140">
        <f t="shared" si="61"/>
        <v>183.20000000000002</v>
      </c>
      <c r="AG527" s="8">
        <f t="shared" si="62"/>
        <v>916</v>
      </c>
      <c r="AH527" s="37">
        <f t="shared" si="63"/>
        <v>1157</v>
      </c>
      <c r="AI527" s="175">
        <f t="shared" si="64"/>
        <v>-241</v>
      </c>
      <c r="AJ527" s="140" t="e">
        <f t="shared" si="65"/>
        <v>#REF!</v>
      </c>
      <c r="AK527" s="24" t="e">
        <f>#REF!</f>
        <v>#REF!</v>
      </c>
      <c r="AL527" s="8" t="e">
        <f t="shared" si="66"/>
        <v>#REF!</v>
      </c>
    </row>
    <row r="528" spans="1:38" s="26" customFormat="1" ht="13.5" customHeight="1" x14ac:dyDescent="0.2">
      <c r="A528" s="26">
        <v>525</v>
      </c>
      <c r="B528" s="18" t="s">
        <v>421</v>
      </c>
      <c r="C528" s="18" t="s">
        <v>360</v>
      </c>
      <c r="D528" s="1" t="s">
        <v>46</v>
      </c>
      <c r="E528" s="1" t="s">
        <v>42</v>
      </c>
      <c r="F528" s="1" t="s">
        <v>66</v>
      </c>
      <c r="G528" s="28">
        <v>1</v>
      </c>
      <c r="H528" s="73">
        <v>991</v>
      </c>
      <c r="I528" s="37"/>
      <c r="J528" s="1" t="s">
        <v>46</v>
      </c>
      <c r="K528" s="1" t="s">
        <v>42</v>
      </c>
      <c r="L528" s="1" t="s">
        <v>66</v>
      </c>
      <c r="M528" s="28">
        <v>1</v>
      </c>
      <c r="N528" s="73">
        <v>991</v>
      </c>
      <c r="O528" s="1"/>
      <c r="P528" s="1"/>
      <c r="Q528" s="1"/>
      <c r="R528" s="28">
        <v>1</v>
      </c>
      <c r="S528" s="74">
        <v>991</v>
      </c>
      <c r="T528" s="78" t="s">
        <v>696</v>
      </c>
      <c r="U528" s="78" t="s">
        <v>44</v>
      </c>
      <c r="V528" s="78" t="s">
        <v>66</v>
      </c>
      <c r="W528" s="129">
        <v>1</v>
      </c>
      <c r="X528" s="144">
        <v>991</v>
      </c>
      <c r="Y528" s="37">
        <v>1399</v>
      </c>
      <c r="Z528" s="37"/>
      <c r="AA528" s="169">
        <f>1.757*$Y$1</f>
        <v>1998.51722</v>
      </c>
      <c r="AB528" s="37"/>
      <c r="AC528" s="37">
        <v>2499</v>
      </c>
      <c r="AF528" s="140">
        <f t="shared" si="61"/>
        <v>1111</v>
      </c>
      <c r="AG528" s="8">
        <f t="shared" si="62"/>
        <v>1111</v>
      </c>
      <c r="AH528" s="37">
        <f t="shared" si="63"/>
        <v>1399</v>
      </c>
      <c r="AI528" s="175">
        <f t="shared" si="64"/>
        <v>-288</v>
      </c>
      <c r="AJ528" s="140" t="e">
        <f t="shared" si="65"/>
        <v>#REF!</v>
      </c>
      <c r="AK528" s="24" t="e">
        <f>#REF!</f>
        <v>#REF!</v>
      </c>
      <c r="AL528" s="8" t="e">
        <f t="shared" si="66"/>
        <v>#REF!</v>
      </c>
    </row>
    <row r="529" spans="1:41" s="26" customFormat="1" ht="13.5" customHeight="1" x14ac:dyDescent="0.2">
      <c r="A529" s="26">
        <v>526</v>
      </c>
      <c r="B529" s="18" t="s">
        <v>422</v>
      </c>
      <c r="C529" s="18" t="s">
        <v>360</v>
      </c>
      <c r="D529" s="1" t="s">
        <v>46</v>
      </c>
      <c r="E529" s="1" t="s">
        <v>42</v>
      </c>
      <c r="F529" s="1" t="s">
        <v>66</v>
      </c>
      <c r="G529" s="28">
        <v>1</v>
      </c>
      <c r="H529" s="73">
        <v>991</v>
      </c>
      <c r="I529" s="37"/>
      <c r="J529" s="1" t="s">
        <v>46</v>
      </c>
      <c r="K529" s="1" t="s">
        <v>42</v>
      </c>
      <c r="L529" s="1" t="s">
        <v>66</v>
      </c>
      <c r="M529" s="28">
        <v>1</v>
      </c>
      <c r="N529" s="73">
        <v>991</v>
      </c>
      <c r="O529" s="1"/>
      <c r="P529" s="1"/>
      <c r="Q529" s="1"/>
      <c r="R529" s="28">
        <v>1</v>
      </c>
      <c r="S529" s="74">
        <v>991</v>
      </c>
      <c r="T529" s="78" t="s">
        <v>696</v>
      </c>
      <c r="U529" s="78" t="s">
        <v>44</v>
      </c>
      <c r="V529" s="78" t="s">
        <v>66</v>
      </c>
      <c r="W529" s="129">
        <v>1</v>
      </c>
      <c r="X529" s="144">
        <v>991</v>
      </c>
      <c r="Y529" s="37">
        <v>1399</v>
      </c>
      <c r="Z529" s="37"/>
      <c r="AA529" s="169">
        <f>1.757*$Y$1</f>
        <v>1998.51722</v>
      </c>
      <c r="AB529" s="37"/>
      <c r="AC529" s="37">
        <v>2499</v>
      </c>
      <c r="AF529" s="140">
        <f t="shared" si="61"/>
        <v>1111</v>
      </c>
      <c r="AG529" s="8">
        <f t="shared" si="62"/>
        <v>1111</v>
      </c>
      <c r="AH529" s="37">
        <f t="shared" si="63"/>
        <v>1399</v>
      </c>
      <c r="AI529" s="175">
        <f t="shared" si="64"/>
        <v>-288</v>
      </c>
      <c r="AJ529" s="140" t="e">
        <f t="shared" si="65"/>
        <v>#REF!</v>
      </c>
      <c r="AK529" s="24" t="e">
        <f>#REF!</f>
        <v>#REF!</v>
      </c>
      <c r="AL529" s="8" t="e">
        <f t="shared" si="66"/>
        <v>#REF!</v>
      </c>
    </row>
    <row r="530" spans="1:41" s="26" customFormat="1" ht="13.5" customHeight="1" x14ac:dyDescent="0.2">
      <c r="A530" s="26">
        <v>527</v>
      </c>
      <c r="B530" s="18" t="s">
        <v>423</v>
      </c>
      <c r="C530" s="18" t="s">
        <v>360</v>
      </c>
      <c r="D530" s="1" t="s">
        <v>46</v>
      </c>
      <c r="E530" s="1" t="s">
        <v>42</v>
      </c>
      <c r="F530" s="1" t="s">
        <v>66</v>
      </c>
      <c r="G530" s="28">
        <v>1</v>
      </c>
      <c r="H530" s="73">
        <v>991</v>
      </c>
      <c r="I530" s="37"/>
      <c r="J530" s="1" t="s">
        <v>46</v>
      </c>
      <c r="K530" s="1" t="s">
        <v>42</v>
      </c>
      <c r="L530" s="1" t="s">
        <v>66</v>
      </c>
      <c r="M530" s="28">
        <v>1</v>
      </c>
      <c r="N530" s="73">
        <v>991</v>
      </c>
      <c r="O530" s="1"/>
      <c r="P530" s="1"/>
      <c r="Q530" s="1"/>
      <c r="R530" s="28">
        <v>1</v>
      </c>
      <c r="S530" s="74">
        <v>991</v>
      </c>
      <c r="T530" s="78" t="s">
        <v>696</v>
      </c>
      <c r="U530" s="78" t="s">
        <v>44</v>
      </c>
      <c r="V530" s="78" t="s">
        <v>66</v>
      </c>
      <c r="W530" s="129">
        <v>1</v>
      </c>
      <c r="X530" s="144">
        <v>991</v>
      </c>
      <c r="Y530" s="37">
        <v>1399</v>
      </c>
      <c r="Z530" s="37"/>
      <c r="AA530" s="169">
        <f>1.757*$Y$1</f>
        <v>1998.51722</v>
      </c>
      <c r="AB530" s="37"/>
      <c r="AC530" s="37">
        <v>2499</v>
      </c>
      <c r="AF530" s="140">
        <f t="shared" si="61"/>
        <v>1111</v>
      </c>
      <c r="AG530" s="8">
        <f t="shared" si="62"/>
        <v>1111</v>
      </c>
      <c r="AH530" s="37">
        <f t="shared" si="63"/>
        <v>1399</v>
      </c>
      <c r="AI530" s="175">
        <f t="shared" si="64"/>
        <v>-288</v>
      </c>
      <c r="AJ530" s="140" t="e">
        <f t="shared" si="65"/>
        <v>#REF!</v>
      </c>
      <c r="AK530" s="24" t="e">
        <f>#REF!</f>
        <v>#REF!</v>
      </c>
      <c r="AL530" s="8" t="e">
        <f t="shared" si="66"/>
        <v>#REF!</v>
      </c>
    </row>
    <row r="531" spans="1:41" s="26" customFormat="1" ht="13.5" customHeight="1" x14ac:dyDescent="0.2">
      <c r="A531" s="26">
        <v>528</v>
      </c>
      <c r="B531" s="18" t="s">
        <v>424</v>
      </c>
      <c r="C531" s="18" t="s">
        <v>360</v>
      </c>
      <c r="D531" s="1" t="s">
        <v>46</v>
      </c>
      <c r="E531" s="1" t="s">
        <v>42</v>
      </c>
      <c r="F531" s="1" t="s">
        <v>66</v>
      </c>
      <c r="G531" s="28">
        <v>1</v>
      </c>
      <c r="H531" s="73">
        <v>991</v>
      </c>
      <c r="I531" s="37"/>
      <c r="J531" s="1" t="s">
        <v>46</v>
      </c>
      <c r="K531" s="1" t="s">
        <v>42</v>
      </c>
      <c r="L531" s="1" t="s">
        <v>66</v>
      </c>
      <c r="M531" s="28">
        <v>1</v>
      </c>
      <c r="N531" s="73">
        <v>991</v>
      </c>
      <c r="O531" s="1"/>
      <c r="P531" s="1"/>
      <c r="Q531" s="1"/>
      <c r="R531" s="28">
        <v>1</v>
      </c>
      <c r="S531" s="74">
        <v>991</v>
      </c>
      <c r="T531" s="78" t="s">
        <v>696</v>
      </c>
      <c r="U531" s="78" t="s">
        <v>44</v>
      </c>
      <c r="V531" s="78" t="s">
        <v>66</v>
      </c>
      <c r="W531" s="129">
        <v>1</v>
      </c>
      <c r="X531" s="144">
        <v>991</v>
      </c>
      <c r="Y531" s="37">
        <v>1399</v>
      </c>
      <c r="Z531" s="37"/>
      <c r="AA531" s="169">
        <f>1.757*$Y$1</f>
        <v>1998.51722</v>
      </c>
      <c r="AB531" s="37"/>
      <c r="AC531" s="37">
        <v>2499</v>
      </c>
      <c r="AF531" s="140">
        <f t="shared" si="61"/>
        <v>1111</v>
      </c>
      <c r="AG531" s="8">
        <f t="shared" si="62"/>
        <v>1111</v>
      </c>
      <c r="AH531" s="37">
        <f t="shared" si="63"/>
        <v>1399</v>
      </c>
      <c r="AI531" s="175">
        <f t="shared" si="64"/>
        <v>-288</v>
      </c>
      <c r="AJ531" s="140" t="e">
        <f t="shared" si="65"/>
        <v>#REF!</v>
      </c>
      <c r="AK531" s="24" t="e">
        <f>#REF!</f>
        <v>#REF!</v>
      </c>
      <c r="AL531" s="8" t="e">
        <f t="shared" si="66"/>
        <v>#REF!</v>
      </c>
    </row>
    <row r="532" spans="1:41" s="26" customFormat="1" ht="13.5" customHeight="1" x14ac:dyDescent="0.2">
      <c r="A532" s="26">
        <v>529</v>
      </c>
      <c r="B532" s="18" t="s">
        <v>424</v>
      </c>
      <c r="C532" s="18" t="s">
        <v>361</v>
      </c>
      <c r="D532" s="1" t="s">
        <v>46</v>
      </c>
      <c r="E532" s="1" t="s">
        <v>53</v>
      </c>
      <c r="F532" s="1" t="s">
        <v>45</v>
      </c>
      <c r="G532" s="28">
        <v>0.2</v>
      </c>
      <c r="H532" s="73">
        <v>796</v>
      </c>
      <c r="I532" s="37"/>
      <c r="J532" s="1" t="s">
        <v>46</v>
      </c>
      <c r="K532" s="1" t="s">
        <v>53</v>
      </c>
      <c r="L532" s="1" t="s">
        <v>45</v>
      </c>
      <c r="M532" s="28">
        <v>0.2</v>
      </c>
      <c r="N532" s="73">
        <v>796</v>
      </c>
      <c r="O532" s="1"/>
      <c r="P532" s="1"/>
      <c r="Q532" s="1"/>
      <c r="R532" s="28">
        <v>0.2</v>
      </c>
      <c r="S532" s="74">
        <v>796</v>
      </c>
      <c r="T532" s="78" t="s">
        <v>696</v>
      </c>
      <c r="U532" s="78" t="s">
        <v>42</v>
      </c>
      <c r="V532" s="78" t="s">
        <v>70</v>
      </c>
      <c r="W532" s="129">
        <v>0.2</v>
      </c>
      <c r="X532" s="144">
        <v>796</v>
      </c>
      <c r="Y532" s="37">
        <v>1157</v>
      </c>
      <c r="Z532" s="37"/>
      <c r="AA532" s="169">
        <f>1.453*$Y$1</f>
        <v>1652.7293800000002</v>
      </c>
      <c r="AB532" s="37"/>
      <c r="AC532" s="37">
        <v>2067</v>
      </c>
      <c r="AF532" s="140">
        <f t="shared" si="61"/>
        <v>183.20000000000002</v>
      </c>
      <c r="AG532" s="8">
        <f t="shared" si="62"/>
        <v>916</v>
      </c>
      <c r="AH532" s="37">
        <f t="shared" si="63"/>
        <v>1157</v>
      </c>
      <c r="AI532" s="175">
        <f t="shared" si="64"/>
        <v>-241</v>
      </c>
      <c r="AJ532" s="140" t="e">
        <f t="shared" si="65"/>
        <v>#REF!</v>
      </c>
      <c r="AK532" s="24" t="e">
        <f>#REF!</f>
        <v>#REF!</v>
      </c>
      <c r="AL532" s="8" t="e">
        <f t="shared" si="66"/>
        <v>#REF!</v>
      </c>
    </row>
    <row r="533" spans="1:41" s="26" customFormat="1" ht="13.5" customHeight="1" x14ac:dyDescent="0.2">
      <c r="A533" s="26">
        <v>530</v>
      </c>
      <c r="B533" s="18" t="s">
        <v>425</v>
      </c>
      <c r="C533" s="18" t="s">
        <v>360</v>
      </c>
      <c r="D533" s="1" t="s">
        <v>46</v>
      </c>
      <c r="E533" s="1" t="s">
        <v>42</v>
      </c>
      <c r="F533" s="1" t="s">
        <v>66</v>
      </c>
      <c r="G533" s="28">
        <v>1</v>
      </c>
      <c r="H533" s="73">
        <v>991</v>
      </c>
      <c r="I533" s="37"/>
      <c r="J533" s="1" t="s">
        <v>46</v>
      </c>
      <c r="K533" s="1" t="s">
        <v>42</v>
      </c>
      <c r="L533" s="1" t="s">
        <v>66</v>
      </c>
      <c r="M533" s="28">
        <v>1</v>
      </c>
      <c r="N533" s="73">
        <v>991</v>
      </c>
      <c r="O533" s="1"/>
      <c r="P533" s="1"/>
      <c r="Q533" s="1"/>
      <c r="R533" s="28">
        <v>1</v>
      </c>
      <c r="S533" s="74">
        <v>991</v>
      </c>
      <c r="T533" s="78" t="s">
        <v>696</v>
      </c>
      <c r="U533" s="78" t="s">
        <v>44</v>
      </c>
      <c r="V533" s="78" t="s">
        <v>66</v>
      </c>
      <c r="W533" s="129">
        <v>1</v>
      </c>
      <c r="X533" s="144">
        <v>991</v>
      </c>
      <c r="Y533" s="37">
        <v>1399</v>
      </c>
      <c r="Z533" s="37"/>
      <c r="AA533" s="169">
        <f>1.757*$Y$1</f>
        <v>1998.51722</v>
      </c>
      <c r="AB533" s="37"/>
      <c r="AC533" s="37">
        <v>2499</v>
      </c>
      <c r="AF533" s="140">
        <f t="shared" si="61"/>
        <v>1111</v>
      </c>
      <c r="AG533" s="8">
        <f t="shared" si="62"/>
        <v>1111</v>
      </c>
      <c r="AH533" s="37">
        <f t="shared" si="63"/>
        <v>1399</v>
      </c>
      <c r="AI533" s="175">
        <f t="shared" si="64"/>
        <v>-288</v>
      </c>
      <c r="AJ533" s="140" t="e">
        <f t="shared" si="65"/>
        <v>#REF!</v>
      </c>
      <c r="AK533" s="24" t="e">
        <f>#REF!</f>
        <v>#REF!</v>
      </c>
      <c r="AL533" s="8" t="e">
        <f t="shared" si="66"/>
        <v>#REF!</v>
      </c>
    </row>
    <row r="534" spans="1:41" s="26" customFormat="1" ht="13.5" customHeight="1" x14ac:dyDescent="0.2">
      <c r="A534" s="26">
        <v>531</v>
      </c>
      <c r="B534" s="18" t="s">
        <v>425</v>
      </c>
      <c r="C534" s="18" t="s">
        <v>361</v>
      </c>
      <c r="D534" s="1" t="s">
        <v>46</v>
      </c>
      <c r="E534" s="1" t="s">
        <v>53</v>
      </c>
      <c r="F534" s="1" t="s">
        <v>45</v>
      </c>
      <c r="G534" s="28">
        <v>0.2</v>
      </c>
      <c r="H534" s="73">
        <v>796</v>
      </c>
      <c r="I534" s="37"/>
      <c r="J534" s="1" t="s">
        <v>46</v>
      </c>
      <c r="K534" s="1" t="s">
        <v>53</v>
      </c>
      <c r="L534" s="1" t="s">
        <v>45</v>
      </c>
      <c r="M534" s="28">
        <v>0.2</v>
      </c>
      <c r="N534" s="73">
        <v>796</v>
      </c>
      <c r="O534" s="1"/>
      <c r="P534" s="1"/>
      <c r="Q534" s="1"/>
      <c r="R534" s="28">
        <v>0.2</v>
      </c>
      <c r="S534" s="74">
        <v>796</v>
      </c>
      <c r="T534" s="78" t="s">
        <v>696</v>
      </c>
      <c r="U534" s="78" t="s">
        <v>42</v>
      </c>
      <c r="V534" s="78" t="s">
        <v>70</v>
      </c>
      <c r="W534" s="129">
        <v>0.2</v>
      </c>
      <c r="X534" s="144">
        <v>796</v>
      </c>
      <c r="Y534" s="37">
        <v>1157</v>
      </c>
      <c r="Z534" s="37"/>
      <c r="AA534" s="169">
        <f>1.453*$Y$1</f>
        <v>1652.7293800000002</v>
      </c>
      <c r="AB534" s="37"/>
      <c r="AC534" s="37">
        <v>2067</v>
      </c>
      <c r="AF534" s="140">
        <f t="shared" ref="AF534:AF597" si="68">(X534+120)*W534</f>
        <v>183.20000000000002</v>
      </c>
      <c r="AG534" s="8">
        <f t="shared" ref="AG534:AG597" si="69">SUM(X534+120)</f>
        <v>916</v>
      </c>
      <c r="AH534" s="37">
        <f t="shared" ref="AH534:AH597" si="70">Y534</f>
        <v>1157</v>
      </c>
      <c r="AI534" s="175">
        <f t="shared" ref="AI534:AI597" si="71">SUM(AG534-AH534)</f>
        <v>-241</v>
      </c>
      <c r="AJ534" s="140" t="e">
        <f t="shared" ref="AJ534:AJ597" si="72">AK534*W534</f>
        <v>#REF!</v>
      </c>
      <c r="AK534" s="24" t="e">
        <f>#REF!</f>
        <v>#REF!</v>
      </c>
      <c r="AL534" s="8" t="e">
        <f t="shared" ref="AL534:AL597" si="73">SUM(AK534-X534)</f>
        <v>#REF!</v>
      </c>
    </row>
    <row r="535" spans="1:41" s="26" customFormat="1" ht="13.5" customHeight="1" x14ac:dyDescent="0.2">
      <c r="A535" s="26">
        <v>532</v>
      </c>
      <c r="B535" s="18" t="s">
        <v>426</v>
      </c>
      <c r="C535" s="18" t="s">
        <v>360</v>
      </c>
      <c r="D535" s="1" t="s">
        <v>46</v>
      </c>
      <c r="E535" s="1" t="s">
        <v>42</v>
      </c>
      <c r="F535" s="1" t="s">
        <v>66</v>
      </c>
      <c r="G535" s="28">
        <v>0.5</v>
      </c>
      <c r="H535" s="73">
        <v>991</v>
      </c>
      <c r="I535" s="37"/>
      <c r="J535" s="1" t="s">
        <v>46</v>
      </c>
      <c r="K535" s="1" t="s">
        <v>42</v>
      </c>
      <c r="L535" s="1" t="s">
        <v>66</v>
      </c>
      <c r="M535" s="28">
        <v>0.5</v>
      </c>
      <c r="N535" s="73">
        <v>991</v>
      </c>
      <c r="O535" s="1"/>
      <c r="P535" s="1"/>
      <c r="Q535" s="1"/>
      <c r="R535" s="28">
        <v>0.5</v>
      </c>
      <c r="S535" s="74">
        <v>991</v>
      </c>
      <c r="T535" s="78" t="s">
        <v>696</v>
      </c>
      <c r="U535" s="78" t="s">
        <v>44</v>
      </c>
      <c r="V535" s="78" t="s">
        <v>66</v>
      </c>
      <c r="W535" s="129">
        <v>0.5</v>
      </c>
      <c r="X535" s="144">
        <v>991</v>
      </c>
      <c r="Y535" s="37">
        <v>1399</v>
      </c>
      <c r="Z535" s="37"/>
      <c r="AA535" s="169">
        <f>1.757*$Y$1</f>
        <v>1998.51722</v>
      </c>
      <c r="AB535" s="37"/>
      <c r="AC535" s="37">
        <v>2499</v>
      </c>
      <c r="AF535" s="140">
        <f t="shared" si="68"/>
        <v>555.5</v>
      </c>
      <c r="AG535" s="8">
        <f t="shared" si="69"/>
        <v>1111</v>
      </c>
      <c r="AH535" s="37">
        <f t="shared" si="70"/>
        <v>1399</v>
      </c>
      <c r="AI535" s="175">
        <f t="shared" si="71"/>
        <v>-288</v>
      </c>
      <c r="AJ535" s="140" t="e">
        <f t="shared" si="72"/>
        <v>#REF!</v>
      </c>
      <c r="AK535" s="24" t="e">
        <f>#REF!</f>
        <v>#REF!</v>
      </c>
      <c r="AL535" s="8" t="e">
        <f t="shared" si="73"/>
        <v>#REF!</v>
      </c>
    </row>
    <row r="536" spans="1:41" s="26" customFormat="1" ht="13.5" customHeight="1" x14ac:dyDescent="0.2">
      <c r="A536" s="26">
        <v>533</v>
      </c>
      <c r="B536" s="18" t="s">
        <v>427</v>
      </c>
      <c r="C536" s="18" t="s">
        <v>360</v>
      </c>
      <c r="D536" s="1" t="s">
        <v>46</v>
      </c>
      <c r="E536" s="1" t="s">
        <v>42</v>
      </c>
      <c r="F536" s="1" t="s">
        <v>66</v>
      </c>
      <c r="G536" s="28">
        <v>0.5</v>
      </c>
      <c r="H536" s="73">
        <v>991</v>
      </c>
      <c r="I536" s="37"/>
      <c r="J536" s="1" t="s">
        <v>46</v>
      </c>
      <c r="K536" s="1" t="s">
        <v>42</v>
      </c>
      <c r="L536" s="1" t="s">
        <v>66</v>
      </c>
      <c r="M536" s="28">
        <v>0.5</v>
      </c>
      <c r="N536" s="73">
        <v>991</v>
      </c>
      <c r="O536" s="1"/>
      <c r="P536" s="1"/>
      <c r="Q536" s="1"/>
      <c r="R536" s="28">
        <v>0.5</v>
      </c>
      <c r="S536" s="74">
        <v>991</v>
      </c>
      <c r="T536" s="78" t="s">
        <v>696</v>
      </c>
      <c r="U536" s="78" t="s">
        <v>44</v>
      </c>
      <c r="V536" s="78" t="s">
        <v>66</v>
      </c>
      <c r="W536" s="129">
        <v>0.5</v>
      </c>
      <c r="X536" s="144">
        <v>991</v>
      </c>
      <c r="Y536" s="37">
        <v>1399</v>
      </c>
      <c r="Z536" s="37"/>
      <c r="AA536" s="169">
        <f>1.757*$Y$1</f>
        <v>1998.51722</v>
      </c>
      <c r="AB536" s="37"/>
      <c r="AC536" s="37">
        <v>2499</v>
      </c>
      <c r="AF536" s="140">
        <f t="shared" si="68"/>
        <v>555.5</v>
      </c>
      <c r="AG536" s="8">
        <f t="shared" si="69"/>
        <v>1111</v>
      </c>
      <c r="AH536" s="37">
        <f t="shared" si="70"/>
        <v>1399</v>
      </c>
      <c r="AI536" s="175">
        <f t="shared" si="71"/>
        <v>-288</v>
      </c>
      <c r="AJ536" s="140" t="e">
        <f t="shared" si="72"/>
        <v>#REF!</v>
      </c>
      <c r="AK536" s="24" t="e">
        <f>#REF!</f>
        <v>#REF!</v>
      </c>
      <c r="AL536" s="8" t="e">
        <f t="shared" si="73"/>
        <v>#REF!</v>
      </c>
    </row>
    <row r="537" spans="1:41" s="26" customFormat="1" ht="13.5" customHeight="1" x14ac:dyDescent="0.2">
      <c r="A537" s="26">
        <v>534</v>
      </c>
      <c r="B537" s="18" t="s">
        <v>428</v>
      </c>
      <c r="C537" s="18" t="s">
        <v>360</v>
      </c>
      <c r="D537" s="1" t="s">
        <v>46</v>
      </c>
      <c r="E537" s="1" t="s">
        <v>42</v>
      </c>
      <c r="F537" s="1" t="s">
        <v>66</v>
      </c>
      <c r="G537" s="28">
        <v>1</v>
      </c>
      <c r="H537" s="73">
        <v>991</v>
      </c>
      <c r="I537" s="37"/>
      <c r="J537" s="1" t="s">
        <v>46</v>
      </c>
      <c r="K537" s="1" t="s">
        <v>42</v>
      </c>
      <c r="L537" s="1" t="s">
        <v>66</v>
      </c>
      <c r="M537" s="28">
        <v>1</v>
      </c>
      <c r="N537" s="73">
        <v>991</v>
      </c>
      <c r="O537" s="1"/>
      <c r="P537" s="1"/>
      <c r="Q537" s="1"/>
      <c r="R537" s="28">
        <v>1</v>
      </c>
      <c r="S537" s="74">
        <v>991</v>
      </c>
      <c r="T537" s="78" t="s">
        <v>696</v>
      </c>
      <c r="U537" s="78" t="s">
        <v>44</v>
      </c>
      <c r="V537" s="78" t="s">
        <v>66</v>
      </c>
      <c r="W537" s="129">
        <v>1</v>
      </c>
      <c r="X537" s="144">
        <v>991</v>
      </c>
      <c r="Y537" s="37">
        <v>1399</v>
      </c>
      <c r="Z537" s="37"/>
      <c r="AA537" s="169">
        <f>1.757*$Y$1</f>
        <v>1998.51722</v>
      </c>
      <c r="AB537" s="37"/>
      <c r="AC537" s="37">
        <v>2499</v>
      </c>
      <c r="AF537" s="140">
        <f t="shared" si="68"/>
        <v>1111</v>
      </c>
      <c r="AG537" s="8">
        <f t="shared" si="69"/>
        <v>1111</v>
      </c>
      <c r="AH537" s="37">
        <f t="shared" si="70"/>
        <v>1399</v>
      </c>
      <c r="AI537" s="175">
        <f t="shared" si="71"/>
        <v>-288</v>
      </c>
      <c r="AJ537" s="140" t="e">
        <f t="shared" si="72"/>
        <v>#REF!</v>
      </c>
      <c r="AK537" s="24" t="e">
        <f>#REF!</f>
        <v>#REF!</v>
      </c>
      <c r="AL537" s="8" t="e">
        <f t="shared" si="73"/>
        <v>#REF!</v>
      </c>
    </row>
    <row r="538" spans="1:41" s="26" customFormat="1" ht="13.5" customHeight="1" x14ac:dyDescent="0.2">
      <c r="A538" s="26">
        <v>535</v>
      </c>
      <c r="B538" s="18" t="s">
        <v>158</v>
      </c>
      <c r="C538" s="18" t="s">
        <v>13</v>
      </c>
      <c r="D538" s="1" t="s">
        <v>7</v>
      </c>
      <c r="E538" s="1" t="s">
        <v>89</v>
      </c>
      <c r="F538" s="1" t="s">
        <v>5</v>
      </c>
      <c r="G538" s="27">
        <v>1</v>
      </c>
      <c r="H538" s="51">
        <v>1401</v>
      </c>
      <c r="I538" s="37"/>
      <c r="J538" s="1" t="s">
        <v>7</v>
      </c>
      <c r="K538" s="1" t="s">
        <v>89</v>
      </c>
      <c r="L538" s="1" t="s">
        <v>5</v>
      </c>
      <c r="M538" s="33">
        <v>1</v>
      </c>
      <c r="N538" s="51">
        <v>1401</v>
      </c>
      <c r="O538" s="1"/>
      <c r="P538" s="1"/>
      <c r="Q538" s="1"/>
      <c r="R538" s="33">
        <v>1</v>
      </c>
      <c r="S538" s="63">
        <v>1401</v>
      </c>
      <c r="T538" s="78" t="s">
        <v>664</v>
      </c>
      <c r="U538" s="78" t="s">
        <v>6</v>
      </c>
      <c r="V538" s="78" t="s">
        <v>88</v>
      </c>
      <c r="W538" s="130">
        <v>1</v>
      </c>
      <c r="X538" s="146">
        <v>1401</v>
      </c>
      <c r="Y538" s="37">
        <v>2174</v>
      </c>
      <c r="Z538" s="37"/>
      <c r="AA538" s="169">
        <f>2.73*$Y$1</f>
        <v>3105.2658000000001</v>
      </c>
      <c r="AB538" s="37"/>
      <c r="AC538" s="37">
        <v>3726</v>
      </c>
      <c r="AF538" s="140">
        <f t="shared" si="68"/>
        <v>1521</v>
      </c>
      <c r="AG538" s="8">
        <f t="shared" si="69"/>
        <v>1521</v>
      </c>
      <c r="AH538" s="37">
        <f t="shared" si="70"/>
        <v>2174</v>
      </c>
      <c r="AI538" s="175">
        <f t="shared" si="71"/>
        <v>-653</v>
      </c>
      <c r="AJ538" s="140" t="e">
        <f t="shared" si="72"/>
        <v>#REF!</v>
      </c>
      <c r="AK538" s="24" t="e">
        <f>#REF!</f>
        <v>#REF!</v>
      </c>
      <c r="AL538" s="8" t="e">
        <f t="shared" si="73"/>
        <v>#REF!</v>
      </c>
    </row>
    <row r="539" spans="1:41" s="26" customFormat="1" ht="13.5" customHeight="1" x14ac:dyDescent="0.2">
      <c r="A539" s="26">
        <v>536</v>
      </c>
      <c r="B539" s="18" t="s">
        <v>158</v>
      </c>
      <c r="C539" s="21" t="s">
        <v>83</v>
      </c>
      <c r="D539" s="1" t="s">
        <v>10</v>
      </c>
      <c r="E539" s="1" t="s">
        <v>26</v>
      </c>
      <c r="F539" s="1" t="s">
        <v>28</v>
      </c>
      <c r="G539" s="27">
        <v>1</v>
      </c>
      <c r="H539" s="53">
        <v>1050</v>
      </c>
      <c r="I539" s="37"/>
      <c r="J539" s="1" t="s">
        <v>10</v>
      </c>
      <c r="K539" s="1" t="s">
        <v>26</v>
      </c>
      <c r="L539" s="1" t="s">
        <v>28</v>
      </c>
      <c r="M539" s="33">
        <v>1</v>
      </c>
      <c r="N539" s="47">
        <v>1050</v>
      </c>
      <c r="O539" s="1"/>
      <c r="P539" s="1"/>
      <c r="Q539" s="1"/>
      <c r="R539" s="33">
        <v>1</v>
      </c>
      <c r="S539" s="64">
        <v>1050</v>
      </c>
      <c r="T539" s="78" t="s">
        <v>10</v>
      </c>
      <c r="U539" s="78" t="s">
        <v>24</v>
      </c>
      <c r="V539" s="78" t="s">
        <v>25</v>
      </c>
      <c r="W539" s="130">
        <v>1</v>
      </c>
      <c r="X539" s="145">
        <v>1050</v>
      </c>
      <c r="Y539" s="37">
        <v>905</v>
      </c>
      <c r="Z539" s="37"/>
      <c r="AA539" s="169">
        <f>1.137*$Y$1</f>
        <v>1293.2920200000001</v>
      </c>
      <c r="AB539" s="37"/>
      <c r="AC539" s="37">
        <v>1682</v>
      </c>
      <c r="AF539" s="140">
        <f t="shared" si="68"/>
        <v>1170</v>
      </c>
      <c r="AG539" s="8">
        <f t="shared" si="69"/>
        <v>1170</v>
      </c>
      <c r="AH539" s="37">
        <f t="shared" si="70"/>
        <v>905</v>
      </c>
      <c r="AI539" s="8">
        <f t="shared" si="71"/>
        <v>265</v>
      </c>
      <c r="AJ539" s="140" t="e">
        <f t="shared" si="72"/>
        <v>#REF!</v>
      </c>
      <c r="AK539" s="24" t="e">
        <f>#REF!</f>
        <v>#REF!</v>
      </c>
      <c r="AL539" s="8" t="e">
        <f t="shared" si="73"/>
        <v>#REF!</v>
      </c>
    </row>
    <row r="540" spans="1:41" s="26" customFormat="1" ht="13.5" customHeight="1" x14ac:dyDescent="0.2">
      <c r="A540" s="26">
        <v>537</v>
      </c>
      <c r="B540" s="18" t="s">
        <v>158</v>
      </c>
      <c r="C540" s="18" t="s">
        <v>134</v>
      </c>
      <c r="D540" s="1" t="s">
        <v>5</v>
      </c>
      <c r="E540" s="1" t="s">
        <v>42</v>
      </c>
      <c r="F540" s="1" t="s">
        <v>52</v>
      </c>
      <c r="G540" s="27">
        <v>0.25</v>
      </c>
      <c r="H540" s="47">
        <v>679</v>
      </c>
      <c r="I540" s="37"/>
      <c r="J540" s="1" t="s">
        <v>5</v>
      </c>
      <c r="K540" s="1" t="s">
        <v>42</v>
      </c>
      <c r="L540" s="1" t="s">
        <v>52</v>
      </c>
      <c r="M540" s="33">
        <v>0.25</v>
      </c>
      <c r="N540" s="47">
        <v>679</v>
      </c>
      <c r="O540" s="1"/>
      <c r="P540" s="1"/>
      <c r="Q540" s="1"/>
      <c r="R540" s="33">
        <v>0.25</v>
      </c>
      <c r="S540" s="64">
        <v>679</v>
      </c>
      <c r="T540" s="78" t="s">
        <v>303</v>
      </c>
      <c r="U540" s="78" t="s">
        <v>42</v>
      </c>
      <c r="V540" s="78" t="s">
        <v>10</v>
      </c>
      <c r="W540" s="130">
        <v>0.25</v>
      </c>
      <c r="X540" s="145">
        <v>679</v>
      </c>
      <c r="Y540" s="37">
        <v>648</v>
      </c>
      <c r="Z540" s="37"/>
      <c r="AA540" s="169">
        <f>0.814*$Y$1</f>
        <v>925.89243999999997</v>
      </c>
      <c r="AB540" s="37"/>
      <c r="AC540" s="37">
        <v>1205</v>
      </c>
      <c r="AF540" s="140">
        <f t="shared" si="68"/>
        <v>199.75</v>
      </c>
      <c r="AG540" s="8">
        <f t="shared" si="69"/>
        <v>799</v>
      </c>
      <c r="AH540" s="37">
        <f t="shared" si="70"/>
        <v>648</v>
      </c>
      <c r="AI540" s="8">
        <f t="shared" si="71"/>
        <v>151</v>
      </c>
      <c r="AJ540" s="140" t="e">
        <f t="shared" si="72"/>
        <v>#REF!</v>
      </c>
      <c r="AK540" s="24" t="e">
        <f>#REF!</f>
        <v>#REF!</v>
      </c>
      <c r="AL540" s="8" t="e">
        <f t="shared" si="73"/>
        <v>#REF!</v>
      </c>
    </row>
    <row r="541" spans="1:41" s="110" customFormat="1" ht="13.5" customHeight="1" x14ac:dyDescent="0.2">
      <c r="A541" s="26">
        <v>538</v>
      </c>
      <c r="B541" s="18" t="s">
        <v>158</v>
      </c>
      <c r="C541" s="18" t="s">
        <v>33</v>
      </c>
      <c r="D541" s="1" t="s">
        <v>41</v>
      </c>
      <c r="E541" s="1" t="s">
        <v>42</v>
      </c>
      <c r="F541" s="1" t="s">
        <v>25</v>
      </c>
      <c r="G541" s="27">
        <v>1</v>
      </c>
      <c r="H541" s="47">
        <v>866</v>
      </c>
      <c r="I541" s="37"/>
      <c r="J541" s="1" t="s">
        <v>41</v>
      </c>
      <c r="K541" s="1" t="s">
        <v>42</v>
      </c>
      <c r="L541" s="1" t="s">
        <v>25</v>
      </c>
      <c r="M541" s="33">
        <v>1</v>
      </c>
      <c r="N541" s="47">
        <v>866</v>
      </c>
      <c r="O541" s="1"/>
      <c r="P541" s="1"/>
      <c r="Q541" s="1"/>
      <c r="R541" s="33">
        <v>1</v>
      </c>
      <c r="S541" s="64">
        <v>866</v>
      </c>
      <c r="T541" s="78" t="s">
        <v>699</v>
      </c>
      <c r="U541" s="78" t="s">
        <v>42</v>
      </c>
      <c r="V541" s="78" t="s">
        <v>45</v>
      </c>
      <c r="W541" s="130">
        <v>1</v>
      </c>
      <c r="X541" s="145">
        <v>866</v>
      </c>
      <c r="Y541" s="37">
        <v>758</v>
      </c>
      <c r="Z541" s="37"/>
      <c r="AA541" s="169">
        <f>0.95*$Y$1</f>
        <v>1080.587</v>
      </c>
      <c r="AB541" s="37"/>
      <c r="AC541" s="37">
        <v>1406</v>
      </c>
      <c r="AD541" s="26"/>
      <c r="AE541" s="26"/>
      <c r="AF541" s="140">
        <f t="shared" si="68"/>
        <v>986</v>
      </c>
      <c r="AG541" s="8">
        <f t="shared" si="69"/>
        <v>986</v>
      </c>
      <c r="AH541" s="37">
        <f t="shared" si="70"/>
        <v>758</v>
      </c>
      <c r="AI541" s="8">
        <f t="shared" si="71"/>
        <v>228</v>
      </c>
      <c r="AJ541" s="140" t="e">
        <f t="shared" si="72"/>
        <v>#REF!</v>
      </c>
      <c r="AK541" s="24" t="e">
        <f>#REF!</f>
        <v>#REF!</v>
      </c>
      <c r="AL541" s="8" t="e">
        <f t="shared" si="73"/>
        <v>#REF!</v>
      </c>
      <c r="AM541" s="26"/>
      <c r="AN541" s="26"/>
      <c r="AO541" s="26"/>
    </row>
    <row r="542" spans="1:41" s="110" customFormat="1" ht="13.5" customHeight="1" x14ac:dyDescent="0.2">
      <c r="A542" s="26">
        <v>539</v>
      </c>
      <c r="B542" s="18" t="s">
        <v>158</v>
      </c>
      <c r="C542" s="162" t="s">
        <v>8</v>
      </c>
      <c r="D542" s="1" t="s">
        <v>5</v>
      </c>
      <c r="E542" s="1" t="s">
        <v>6</v>
      </c>
      <c r="F542" s="1" t="s">
        <v>7</v>
      </c>
      <c r="G542" s="27">
        <v>1</v>
      </c>
      <c r="H542" s="47">
        <v>500</v>
      </c>
      <c r="I542" s="37"/>
      <c r="J542" s="1" t="s">
        <v>5</v>
      </c>
      <c r="K542" s="1" t="s">
        <v>6</v>
      </c>
      <c r="L542" s="1" t="s">
        <v>7</v>
      </c>
      <c r="M542" s="33">
        <v>1</v>
      </c>
      <c r="N542" s="47">
        <v>500</v>
      </c>
      <c r="O542" s="1"/>
      <c r="P542" s="1"/>
      <c r="Q542" s="1"/>
      <c r="R542" s="33">
        <v>1</v>
      </c>
      <c r="S542" s="64">
        <v>500</v>
      </c>
      <c r="T542" s="78" t="s">
        <v>303</v>
      </c>
      <c r="U542" s="78" t="s">
        <v>6</v>
      </c>
      <c r="V542" s="78" t="s">
        <v>7</v>
      </c>
      <c r="W542" s="130">
        <v>1</v>
      </c>
      <c r="X542" s="145">
        <v>500</v>
      </c>
      <c r="Y542" s="37">
        <v>620</v>
      </c>
      <c r="Z542" s="37"/>
      <c r="AA542" s="169">
        <f t="shared" ref="AA542:AA547" si="74">0.581*$Y$1</f>
        <v>660.86425999999994</v>
      </c>
      <c r="AB542" s="37"/>
      <c r="AC542" s="37">
        <v>859</v>
      </c>
      <c r="AD542" s="26"/>
      <c r="AE542" s="26"/>
      <c r="AF542" s="140">
        <f t="shared" si="68"/>
        <v>620</v>
      </c>
      <c r="AG542" s="8">
        <f t="shared" si="69"/>
        <v>620</v>
      </c>
      <c r="AH542" s="37">
        <f t="shared" si="70"/>
        <v>620</v>
      </c>
      <c r="AI542" s="8">
        <f t="shared" si="71"/>
        <v>0</v>
      </c>
      <c r="AJ542" s="140" t="e">
        <f t="shared" si="72"/>
        <v>#REF!</v>
      </c>
      <c r="AK542" s="24" t="e">
        <f>#REF!</f>
        <v>#REF!</v>
      </c>
      <c r="AL542" s="8" t="e">
        <f t="shared" si="73"/>
        <v>#REF!</v>
      </c>
      <c r="AM542" s="26"/>
      <c r="AN542" s="26"/>
      <c r="AO542" s="26"/>
    </row>
    <row r="543" spans="1:41" s="26" customFormat="1" ht="13.5" customHeight="1" x14ac:dyDescent="0.2">
      <c r="A543" s="26">
        <v>540</v>
      </c>
      <c r="B543" s="18" t="s">
        <v>158</v>
      </c>
      <c r="C543" s="18" t="s">
        <v>126</v>
      </c>
      <c r="D543" s="1" t="s">
        <v>5</v>
      </c>
      <c r="E543" s="1" t="s">
        <v>40</v>
      </c>
      <c r="F543" s="1" t="s">
        <v>39</v>
      </c>
      <c r="G543" s="27">
        <v>1</v>
      </c>
      <c r="H543" s="47">
        <v>530</v>
      </c>
      <c r="I543" s="37"/>
      <c r="J543" s="1" t="s">
        <v>5</v>
      </c>
      <c r="K543" s="1" t="s">
        <v>40</v>
      </c>
      <c r="L543" s="1" t="s">
        <v>39</v>
      </c>
      <c r="M543" s="33">
        <v>1</v>
      </c>
      <c r="N543" s="47">
        <v>530</v>
      </c>
      <c r="O543" s="1" t="s">
        <v>303</v>
      </c>
      <c r="P543" s="1" t="s">
        <v>6</v>
      </c>
      <c r="Q543" s="1" t="s">
        <v>7</v>
      </c>
      <c r="R543" s="33">
        <v>1</v>
      </c>
      <c r="S543" s="64">
        <v>530</v>
      </c>
      <c r="T543" s="78" t="s">
        <v>303</v>
      </c>
      <c r="U543" s="78" t="s">
        <v>6</v>
      </c>
      <c r="V543" s="78" t="s">
        <v>7</v>
      </c>
      <c r="W543" s="130">
        <v>1</v>
      </c>
      <c r="X543" s="145">
        <v>530</v>
      </c>
      <c r="Y543" s="37">
        <v>620</v>
      </c>
      <c r="Z543" s="37"/>
      <c r="AA543" s="169">
        <f t="shared" si="74"/>
        <v>660.86425999999994</v>
      </c>
      <c r="AB543" s="37"/>
      <c r="AC543" s="37">
        <v>859</v>
      </c>
      <c r="AF543" s="140">
        <f t="shared" si="68"/>
        <v>650</v>
      </c>
      <c r="AG543" s="8">
        <f t="shared" si="69"/>
        <v>650</v>
      </c>
      <c r="AH543" s="37">
        <f t="shared" si="70"/>
        <v>620</v>
      </c>
      <c r="AI543" s="8">
        <f t="shared" si="71"/>
        <v>30</v>
      </c>
      <c r="AJ543" s="140" t="e">
        <f t="shared" si="72"/>
        <v>#REF!</v>
      </c>
      <c r="AK543" s="24" t="e">
        <f>#REF!</f>
        <v>#REF!</v>
      </c>
      <c r="AL543" s="8" t="e">
        <f t="shared" si="73"/>
        <v>#REF!</v>
      </c>
    </row>
    <row r="544" spans="1:41" s="26" customFormat="1" ht="13.5" customHeight="1" x14ac:dyDescent="0.2">
      <c r="A544" s="26">
        <v>541</v>
      </c>
      <c r="B544" s="18" t="s">
        <v>158</v>
      </c>
      <c r="C544" s="18" t="s">
        <v>159</v>
      </c>
      <c r="D544" s="1" t="s">
        <v>5</v>
      </c>
      <c r="E544" s="1" t="s">
        <v>40</v>
      </c>
      <c r="F544" s="1" t="s">
        <v>39</v>
      </c>
      <c r="G544" s="27">
        <v>0.1</v>
      </c>
      <c r="H544" s="47">
        <v>530</v>
      </c>
      <c r="I544" s="37" t="s">
        <v>649</v>
      </c>
      <c r="J544" s="1" t="s">
        <v>5</v>
      </c>
      <c r="K544" s="1" t="s">
        <v>40</v>
      </c>
      <c r="L544" s="1" t="s">
        <v>39</v>
      </c>
      <c r="M544" s="33">
        <v>0.1</v>
      </c>
      <c r="N544" s="47">
        <v>530</v>
      </c>
      <c r="O544" s="1"/>
      <c r="P544" s="1"/>
      <c r="Q544" s="1"/>
      <c r="R544" s="33">
        <v>0.1</v>
      </c>
      <c r="S544" s="64">
        <v>530</v>
      </c>
      <c r="T544" s="78" t="s">
        <v>303</v>
      </c>
      <c r="U544" s="78" t="s">
        <v>6</v>
      </c>
      <c r="V544" s="78" t="s">
        <v>7</v>
      </c>
      <c r="W544" s="130">
        <v>0.1</v>
      </c>
      <c r="X544" s="145">
        <v>530</v>
      </c>
      <c r="Y544" s="37">
        <v>620</v>
      </c>
      <c r="Z544" s="37"/>
      <c r="AA544" s="169">
        <f t="shared" si="74"/>
        <v>660.86425999999994</v>
      </c>
      <c r="AB544" s="37"/>
      <c r="AC544" s="37">
        <v>859</v>
      </c>
      <c r="AF544" s="140">
        <f t="shared" si="68"/>
        <v>65</v>
      </c>
      <c r="AG544" s="8">
        <f t="shared" si="69"/>
        <v>650</v>
      </c>
      <c r="AH544" s="37">
        <f t="shared" si="70"/>
        <v>620</v>
      </c>
      <c r="AI544" s="8">
        <f t="shared" si="71"/>
        <v>30</v>
      </c>
      <c r="AJ544" s="140" t="e">
        <f t="shared" si="72"/>
        <v>#REF!</v>
      </c>
      <c r="AK544" s="24" t="e">
        <f>#REF!</f>
        <v>#REF!</v>
      </c>
      <c r="AL544" s="8" t="e">
        <f t="shared" si="73"/>
        <v>#REF!</v>
      </c>
    </row>
    <row r="545" spans="1:38" s="26" customFormat="1" ht="13.5" customHeight="1" x14ac:dyDescent="0.2">
      <c r="A545" s="26">
        <v>542</v>
      </c>
      <c r="B545" s="18" t="s">
        <v>378</v>
      </c>
      <c r="C545" s="162" t="s">
        <v>8</v>
      </c>
      <c r="D545" s="1" t="s">
        <v>5</v>
      </c>
      <c r="E545" s="1" t="s">
        <v>6</v>
      </c>
      <c r="F545" s="1" t="s">
        <v>7</v>
      </c>
      <c r="G545" s="27">
        <v>0.5</v>
      </c>
      <c r="H545" s="47">
        <v>500</v>
      </c>
      <c r="I545" s="37"/>
      <c r="J545" s="1" t="s">
        <v>5</v>
      </c>
      <c r="K545" s="1" t="s">
        <v>6</v>
      </c>
      <c r="L545" s="1" t="s">
        <v>7</v>
      </c>
      <c r="M545" s="33">
        <v>0.5</v>
      </c>
      <c r="N545" s="47">
        <v>500</v>
      </c>
      <c r="O545" s="1"/>
      <c r="P545" s="1"/>
      <c r="Q545" s="1"/>
      <c r="R545" s="33">
        <v>0.5</v>
      </c>
      <c r="S545" s="64">
        <v>500</v>
      </c>
      <c r="T545" s="78" t="s">
        <v>303</v>
      </c>
      <c r="U545" s="78" t="s">
        <v>6</v>
      </c>
      <c r="V545" s="78" t="s">
        <v>7</v>
      </c>
      <c r="W545" s="130">
        <v>0.5</v>
      </c>
      <c r="X545" s="145">
        <v>500</v>
      </c>
      <c r="Y545" s="37">
        <v>620</v>
      </c>
      <c r="Z545" s="37"/>
      <c r="AA545" s="169">
        <f t="shared" si="74"/>
        <v>660.86425999999994</v>
      </c>
      <c r="AB545" s="37"/>
      <c r="AC545" s="37">
        <v>859</v>
      </c>
      <c r="AF545" s="140">
        <f t="shared" si="68"/>
        <v>310</v>
      </c>
      <c r="AG545" s="8">
        <f t="shared" si="69"/>
        <v>620</v>
      </c>
      <c r="AH545" s="37">
        <f t="shared" si="70"/>
        <v>620</v>
      </c>
      <c r="AI545" s="8">
        <f t="shared" si="71"/>
        <v>0</v>
      </c>
      <c r="AJ545" s="140" t="e">
        <f t="shared" si="72"/>
        <v>#REF!</v>
      </c>
      <c r="AK545" s="24" t="e">
        <f>#REF!</f>
        <v>#REF!</v>
      </c>
      <c r="AL545" s="8" t="e">
        <f t="shared" si="73"/>
        <v>#REF!</v>
      </c>
    </row>
    <row r="546" spans="1:38" s="26" customFormat="1" ht="13.5" customHeight="1" x14ac:dyDescent="0.2">
      <c r="A546" s="26">
        <v>543</v>
      </c>
      <c r="B546" s="18" t="s">
        <v>379</v>
      </c>
      <c r="C546" s="18" t="s">
        <v>81</v>
      </c>
      <c r="D546" s="1" t="s">
        <v>5</v>
      </c>
      <c r="E546" s="1" t="s">
        <v>6</v>
      </c>
      <c r="F546" s="1" t="s">
        <v>7</v>
      </c>
      <c r="G546" s="27">
        <v>1</v>
      </c>
      <c r="H546" s="47">
        <v>500</v>
      </c>
      <c r="I546" s="37"/>
      <c r="J546" s="1" t="s">
        <v>5</v>
      </c>
      <c r="K546" s="1" t="s">
        <v>6</v>
      </c>
      <c r="L546" s="1" t="s">
        <v>7</v>
      </c>
      <c r="M546" s="33">
        <v>1</v>
      </c>
      <c r="N546" s="47">
        <v>500</v>
      </c>
      <c r="O546" s="1"/>
      <c r="P546" s="1"/>
      <c r="Q546" s="1"/>
      <c r="R546" s="33">
        <v>1</v>
      </c>
      <c r="S546" s="64">
        <v>500</v>
      </c>
      <c r="T546" s="78" t="s">
        <v>303</v>
      </c>
      <c r="U546" s="78" t="s">
        <v>6</v>
      </c>
      <c r="V546" s="78" t="s">
        <v>7</v>
      </c>
      <c r="W546" s="130">
        <v>1</v>
      </c>
      <c r="X546" s="145">
        <v>500</v>
      </c>
      <c r="Y546" s="37">
        <v>620</v>
      </c>
      <c r="Z546" s="37"/>
      <c r="AA546" s="169">
        <f t="shared" si="74"/>
        <v>660.86425999999994</v>
      </c>
      <c r="AB546" s="37"/>
      <c r="AC546" s="37">
        <v>859</v>
      </c>
      <c r="AF546" s="140">
        <f t="shared" si="68"/>
        <v>620</v>
      </c>
      <c r="AG546" s="8">
        <f t="shared" si="69"/>
        <v>620</v>
      </c>
      <c r="AH546" s="37">
        <f t="shared" si="70"/>
        <v>620</v>
      </c>
      <c r="AI546" s="8">
        <f t="shared" si="71"/>
        <v>0</v>
      </c>
      <c r="AJ546" s="140" t="e">
        <f t="shared" si="72"/>
        <v>#REF!</v>
      </c>
      <c r="AK546" s="24" t="e">
        <f>#REF!</f>
        <v>#REF!</v>
      </c>
      <c r="AL546" s="8" t="e">
        <f t="shared" si="73"/>
        <v>#REF!</v>
      </c>
    </row>
    <row r="547" spans="1:38" s="26" customFormat="1" ht="13.5" customHeight="1" x14ac:dyDescent="0.2">
      <c r="A547" s="26">
        <v>544</v>
      </c>
      <c r="B547" s="18" t="s">
        <v>380</v>
      </c>
      <c r="C547" s="18" t="s">
        <v>81</v>
      </c>
      <c r="D547" s="1" t="s">
        <v>5</v>
      </c>
      <c r="E547" s="1" t="s">
        <v>6</v>
      </c>
      <c r="F547" s="1" t="s">
        <v>7</v>
      </c>
      <c r="G547" s="27">
        <v>1</v>
      </c>
      <c r="H547" s="47">
        <v>500</v>
      </c>
      <c r="I547" s="37"/>
      <c r="J547" s="1" t="s">
        <v>5</v>
      </c>
      <c r="K547" s="1" t="s">
        <v>6</v>
      </c>
      <c r="L547" s="1" t="s">
        <v>7</v>
      </c>
      <c r="M547" s="33">
        <v>1</v>
      </c>
      <c r="N547" s="47">
        <v>500</v>
      </c>
      <c r="O547" s="1"/>
      <c r="P547" s="1"/>
      <c r="Q547" s="1"/>
      <c r="R547" s="33">
        <v>1</v>
      </c>
      <c r="S547" s="64">
        <v>500</v>
      </c>
      <c r="T547" s="78" t="s">
        <v>303</v>
      </c>
      <c r="U547" s="78" t="s">
        <v>6</v>
      </c>
      <c r="V547" s="78" t="s">
        <v>7</v>
      </c>
      <c r="W547" s="130">
        <v>1</v>
      </c>
      <c r="X547" s="145">
        <v>500</v>
      </c>
      <c r="Y547" s="37">
        <v>620</v>
      </c>
      <c r="Z547" s="37"/>
      <c r="AA547" s="169">
        <f t="shared" si="74"/>
        <v>660.86425999999994</v>
      </c>
      <c r="AB547" s="37"/>
      <c r="AC547" s="37">
        <v>859</v>
      </c>
      <c r="AF547" s="140">
        <f t="shared" si="68"/>
        <v>620</v>
      </c>
      <c r="AG547" s="8">
        <f t="shared" si="69"/>
        <v>620</v>
      </c>
      <c r="AH547" s="37">
        <f t="shared" si="70"/>
        <v>620</v>
      </c>
      <c r="AI547" s="8">
        <f t="shared" si="71"/>
        <v>0</v>
      </c>
      <c r="AJ547" s="140" t="e">
        <f t="shared" si="72"/>
        <v>#REF!</v>
      </c>
      <c r="AK547" s="24" t="e">
        <f>#REF!</f>
        <v>#REF!</v>
      </c>
      <c r="AL547" s="8" t="e">
        <f t="shared" si="73"/>
        <v>#REF!</v>
      </c>
    </row>
    <row r="548" spans="1:38" s="26" customFormat="1" ht="13.5" customHeight="1" x14ac:dyDescent="0.2">
      <c r="A548" s="26">
        <v>545</v>
      </c>
      <c r="B548" s="18" t="s">
        <v>625</v>
      </c>
      <c r="C548" s="18" t="s">
        <v>112</v>
      </c>
      <c r="D548" s="1" t="s">
        <v>10</v>
      </c>
      <c r="E548" s="1" t="s">
        <v>40</v>
      </c>
      <c r="F548" s="1" t="s">
        <v>45</v>
      </c>
      <c r="G548" s="27">
        <v>1</v>
      </c>
      <c r="H548" s="53">
        <v>850</v>
      </c>
      <c r="I548" s="37"/>
      <c r="J548" s="1" t="s">
        <v>10</v>
      </c>
      <c r="K548" s="1" t="s">
        <v>40</v>
      </c>
      <c r="L548" s="1" t="s">
        <v>45</v>
      </c>
      <c r="M548" s="33">
        <v>1</v>
      </c>
      <c r="N548" s="47">
        <v>850</v>
      </c>
      <c r="O548" s="1"/>
      <c r="P548" s="1"/>
      <c r="Q548" s="1"/>
      <c r="R548" s="33">
        <v>1</v>
      </c>
      <c r="S548" s="64">
        <v>850</v>
      </c>
      <c r="T548" s="78" t="s">
        <v>10</v>
      </c>
      <c r="U548" s="78" t="s">
        <v>6</v>
      </c>
      <c r="V548" s="78" t="s">
        <v>27</v>
      </c>
      <c r="W548" s="130">
        <v>1</v>
      </c>
      <c r="X548" s="145">
        <v>850</v>
      </c>
      <c r="Y548" s="37">
        <v>709</v>
      </c>
      <c r="Z548" s="37"/>
      <c r="AA548" s="169">
        <f>0.89*$Y$1</f>
        <v>1012.3394000000001</v>
      </c>
      <c r="AB548" s="37"/>
      <c r="AC548" s="37">
        <v>1315</v>
      </c>
      <c r="AF548" s="140">
        <f t="shared" si="68"/>
        <v>970</v>
      </c>
      <c r="AG548" s="8">
        <f t="shared" si="69"/>
        <v>970</v>
      </c>
      <c r="AH548" s="37">
        <f t="shared" si="70"/>
        <v>709</v>
      </c>
      <c r="AI548" s="8">
        <f t="shared" si="71"/>
        <v>261</v>
      </c>
      <c r="AJ548" s="140" t="e">
        <f t="shared" si="72"/>
        <v>#REF!</v>
      </c>
      <c r="AK548" s="24" t="e">
        <f>#REF!</f>
        <v>#REF!</v>
      </c>
      <c r="AL548" s="8" t="e">
        <f t="shared" si="73"/>
        <v>#REF!</v>
      </c>
    </row>
    <row r="549" spans="1:38" s="26" customFormat="1" ht="13.5" customHeight="1" x14ac:dyDescent="0.2">
      <c r="A549" s="26">
        <v>546</v>
      </c>
      <c r="B549" s="18" t="s">
        <v>625</v>
      </c>
      <c r="C549" s="162" t="s">
        <v>8</v>
      </c>
      <c r="D549" s="1" t="s">
        <v>5</v>
      </c>
      <c r="E549" s="1" t="s">
        <v>6</v>
      </c>
      <c r="F549" s="1" t="s">
        <v>7</v>
      </c>
      <c r="G549" s="27">
        <v>4</v>
      </c>
      <c r="H549" s="47">
        <v>500</v>
      </c>
      <c r="I549" s="37"/>
      <c r="J549" s="1" t="s">
        <v>5</v>
      </c>
      <c r="K549" s="1" t="s">
        <v>6</v>
      </c>
      <c r="L549" s="1" t="s">
        <v>7</v>
      </c>
      <c r="M549" s="33">
        <v>4</v>
      </c>
      <c r="N549" s="47">
        <v>500</v>
      </c>
      <c r="O549" s="1"/>
      <c r="P549" s="1"/>
      <c r="Q549" s="1"/>
      <c r="R549" s="33">
        <v>4</v>
      </c>
      <c r="S549" s="64">
        <v>500</v>
      </c>
      <c r="T549" s="78" t="s">
        <v>303</v>
      </c>
      <c r="U549" s="78" t="s">
        <v>6</v>
      </c>
      <c r="V549" s="78" t="s">
        <v>7</v>
      </c>
      <c r="W549" s="130">
        <v>4</v>
      </c>
      <c r="X549" s="145">
        <v>500</v>
      </c>
      <c r="Y549" s="37">
        <v>620</v>
      </c>
      <c r="Z549" s="37"/>
      <c r="AA549" s="169">
        <f t="shared" ref="AA549:AA554" si="75">0.581*$Y$1</f>
        <v>660.86425999999994</v>
      </c>
      <c r="AB549" s="37"/>
      <c r="AC549" s="37">
        <v>859</v>
      </c>
      <c r="AF549" s="140">
        <f t="shared" si="68"/>
        <v>2480</v>
      </c>
      <c r="AG549" s="8">
        <f t="shared" si="69"/>
        <v>620</v>
      </c>
      <c r="AH549" s="37">
        <f t="shared" si="70"/>
        <v>620</v>
      </c>
      <c r="AI549" s="8">
        <f t="shared" si="71"/>
        <v>0</v>
      </c>
      <c r="AJ549" s="140" t="e">
        <f t="shared" si="72"/>
        <v>#REF!</v>
      </c>
      <c r="AK549" s="24" t="e">
        <f>#REF!</f>
        <v>#REF!</v>
      </c>
      <c r="AL549" s="8" t="e">
        <f t="shared" si="73"/>
        <v>#REF!</v>
      </c>
    </row>
    <row r="550" spans="1:38" s="26" customFormat="1" ht="13.5" customHeight="1" x14ac:dyDescent="0.2">
      <c r="A550" s="26">
        <v>547</v>
      </c>
      <c r="B550" s="18" t="s">
        <v>625</v>
      </c>
      <c r="C550" s="18" t="s">
        <v>11</v>
      </c>
      <c r="D550" s="1" t="s">
        <v>5</v>
      </c>
      <c r="E550" s="1" t="s">
        <v>6</v>
      </c>
      <c r="F550" s="1" t="s">
        <v>7</v>
      </c>
      <c r="G550" s="27">
        <v>3</v>
      </c>
      <c r="H550" s="47">
        <v>500</v>
      </c>
      <c r="I550" s="37"/>
      <c r="J550" s="1" t="s">
        <v>5</v>
      </c>
      <c r="K550" s="1" t="s">
        <v>6</v>
      </c>
      <c r="L550" s="1" t="s">
        <v>7</v>
      </c>
      <c r="M550" s="33">
        <v>3</v>
      </c>
      <c r="N550" s="47">
        <v>500</v>
      </c>
      <c r="O550" s="1"/>
      <c r="P550" s="1"/>
      <c r="Q550" s="1"/>
      <c r="R550" s="33">
        <v>3</v>
      </c>
      <c r="S550" s="64">
        <v>500</v>
      </c>
      <c r="T550" s="78" t="s">
        <v>303</v>
      </c>
      <c r="U550" s="78" t="s">
        <v>6</v>
      </c>
      <c r="V550" s="78" t="s">
        <v>7</v>
      </c>
      <c r="W550" s="130">
        <v>3</v>
      </c>
      <c r="X550" s="145">
        <v>500</v>
      </c>
      <c r="Y550" s="37">
        <v>620</v>
      </c>
      <c r="Z550" s="37"/>
      <c r="AA550" s="169">
        <f t="shared" si="75"/>
        <v>660.86425999999994</v>
      </c>
      <c r="AB550" s="37"/>
      <c r="AC550" s="37">
        <v>859</v>
      </c>
      <c r="AF550" s="140">
        <f t="shared" si="68"/>
        <v>1860</v>
      </c>
      <c r="AG550" s="8">
        <f t="shared" si="69"/>
        <v>620</v>
      </c>
      <c r="AH550" s="37">
        <f t="shared" si="70"/>
        <v>620</v>
      </c>
      <c r="AI550" s="8">
        <f t="shared" si="71"/>
        <v>0</v>
      </c>
      <c r="AJ550" s="140" t="e">
        <f t="shared" si="72"/>
        <v>#REF!</v>
      </c>
      <c r="AK550" s="24" t="e">
        <f>#REF!</f>
        <v>#REF!</v>
      </c>
      <c r="AL550" s="8" t="e">
        <f t="shared" si="73"/>
        <v>#REF!</v>
      </c>
    </row>
    <row r="551" spans="1:38" s="26" customFormat="1" ht="13.5" customHeight="1" x14ac:dyDescent="0.2">
      <c r="A551" s="26">
        <v>548</v>
      </c>
      <c r="B551" s="18" t="s">
        <v>626</v>
      </c>
      <c r="C551" s="18" t="s">
        <v>32</v>
      </c>
      <c r="D551" s="1" t="s">
        <v>5</v>
      </c>
      <c r="E551" s="1" t="s">
        <v>40</v>
      </c>
      <c r="F551" s="1">
        <v>2</v>
      </c>
      <c r="G551" s="27">
        <v>0.5</v>
      </c>
      <c r="H551" s="47">
        <v>530</v>
      </c>
      <c r="I551" s="37"/>
      <c r="J551" s="1" t="s">
        <v>5</v>
      </c>
      <c r="K551" s="1" t="s">
        <v>40</v>
      </c>
      <c r="L551" s="1">
        <v>2</v>
      </c>
      <c r="M551" s="33">
        <v>0.5</v>
      </c>
      <c r="N551" s="47">
        <v>530</v>
      </c>
      <c r="O551" s="1"/>
      <c r="P551" s="1"/>
      <c r="Q551" s="1"/>
      <c r="R551" s="33">
        <v>0.5</v>
      </c>
      <c r="S551" s="64">
        <v>530</v>
      </c>
      <c r="T551" s="78" t="s">
        <v>303</v>
      </c>
      <c r="U551" s="78" t="s">
        <v>6</v>
      </c>
      <c r="V551" s="78" t="s">
        <v>7</v>
      </c>
      <c r="W551" s="130">
        <v>0.5</v>
      </c>
      <c r="X551" s="145">
        <v>530</v>
      </c>
      <c r="Y551" s="37">
        <v>620</v>
      </c>
      <c r="Z551" s="37"/>
      <c r="AA551" s="169">
        <f t="shared" si="75"/>
        <v>660.86425999999994</v>
      </c>
      <c r="AB551" s="37"/>
      <c r="AC551" s="37">
        <v>859</v>
      </c>
      <c r="AF551" s="140">
        <f t="shared" si="68"/>
        <v>325</v>
      </c>
      <c r="AG551" s="8">
        <f t="shared" si="69"/>
        <v>650</v>
      </c>
      <c r="AH551" s="37">
        <f t="shared" si="70"/>
        <v>620</v>
      </c>
      <c r="AI551" s="8">
        <f t="shared" si="71"/>
        <v>30</v>
      </c>
      <c r="AJ551" s="140" t="e">
        <f t="shared" si="72"/>
        <v>#REF!</v>
      </c>
      <c r="AK551" s="24" t="e">
        <f>#REF!</f>
        <v>#REF!</v>
      </c>
      <c r="AL551" s="8" t="e">
        <f t="shared" si="73"/>
        <v>#REF!</v>
      </c>
    </row>
    <row r="552" spans="1:38" s="26" customFormat="1" ht="13.5" customHeight="1" x14ac:dyDescent="0.2">
      <c r="A552" s="26">
        <v>549</v>
      </c>
      <c r="B552" s="18" t="s">
        <v>626</v>
      </c>
      <c r="C552" s="162" t="s">
        <v>8</v>
      </c>
      <c r="D552" s="1" t="s">
        <v>5</v>
      </c>
      <c r="E552" s="1" t="s">
        <v>6</v>
      </c>
      <c r="F552" s="1" t="s">
        <v>7</v>
      </c>
      <c r="G552" s="27">
        <v>0.5</v>
      </c>
      <c r="H552" s="47">
        <v>500</v>
      </c>
      <c r="I552" s="37"/>
      <c r="J552" s="1" t="s">
        <v>5</v>
      </c>
      <c r="K552" s="1" t="s">
        <v>6</v>
      </c>
      <c r="L552" s="1" t="s">
        <v>7</v>
      </c>
      <c r="M552" s="33">
        <v>0.5</v>
      </c>
      <c r="N552" s="47">
        <v>500</v>
      </c>
      <c r="O552" s="1"/>
      <c r="P552" s="1"/>
      <c r="Q552" s="1"/>
      <c r="R552" s="33">
        <v>0.5</v>
      </c>
      <c r="S552" s="64">
        <v>500</v>
      </c>
      <c r="T552" s="78" t="s">
        <v>303</v>
      </c>
      <c r="U552" s="78" t="s">
        <v>6</v>
      </c>
      <c r="V552" s="78" t="s">
        <v>7</v>
      </c>
      <c r="W552" s="130">
        <v>0.5</v>
      </c>
      <c r="X552" s="145">
        <v>500</v>
      </c>
      <c r="Y552" s="37">
        <v>620</v>
      </c>
      <c r="Z552" s="37"/>
      <c r="AA552" s="169">
        <f t="shared" si="75"/>
        <v>660.86425999999994</v>
      </c>
      <c r="AB552" s="37"/>
      <c r="AC552" s="37">
        <v>859</v>
      </c>
      <c r="AF552" s="140">
        <f t="shared" si="68"/>
        <v>310</v>
      </c>
      <c r="AG552" s="8">
        <f t="shared" si="69"/>
        <v>620</v>
      </c>
      <c r="AH552" s="37">
        <f t="shared" si="70"/>
        <v>620</v>
      </c>
      <c r="AI552" s="8">
        <f t="shared" si="71"/>
        <v>0</v>
      </c>
      <c r="AJ552" s="140" t="e">
        <f t="shared" si="72"/>
        <v>#REF!</v>
      </c>
      <c r="AK552" s="24" t="e">
        <f>#REF!</f>
        <v>#REF!</v>
      </c>
      <c r="AL552" s="8" t="e">
        <f t="shared" si="73"/>
        <v>#REF!</v>
      </c>
    </row>
    <row r="553" spans="1:38" s="26" customFormat="1" ht="13.5" customHeight="1" x14ac:dyDescent="0.2">
      <c r="A553" s="26">
        <v>550</v>
      </c>
      <c r="B553" s="18" t="s">
        <v>626</v>
      </c>
      <c r="C553" s="18" t="s">
        <v>11</v>
      </c>
      <c r="D553" s="1" t="s">
        <v>5</v>
      </c>
      <c r="E553" s="1" t="s">
        <v>6</v>
      </c>
      <c r="F553" s="1" t="s">
        <v>7</v>
      </c>
      <c r="G553" s="27">
        <v>1</v>
      </c>
      <c r="H553" s="47">
        <v>500</v>
      </c>
      <c r="I553" s="37"/>
      <c r="J553" s="1" t="s">
        <v>5</v>
      </c>
      <c r="K553" s="1" t="s">
        <v>6</v>
      </c>
      <c r="L553" s="1" t="s">
        <v>7</v>
      </c>
      <c r="M553" s="33">
        <v>1</v>
      </c>
      <c r="N553" s="47">
        <v>500</v>
      </c>
      <c r="O553" s="1"/>
      <c r="P553" s="1"/>
      <c r="Q553" s="1"/>
      <c r="R553" s="33">
        <v>1</v>
      </c>
      <c r="S553" s="64">
        <v>500</v>
      </c>
      <c r="T553" s="78" t="s">
        <v>303</v>
      </c>
      <c r="U553" s="78" t="s">
        <v>6</v>
      </c>
      <c r="V553" s="78" t="s">
        <v>7</v>
      </c>
      <c r="W553" s="130">
        <v>1</v>
      </c>
      <c r="X553" s="145">
        <v>500</v>
      </c>
      <c r="Y553" s="37">
        <v>620</v>
      </c>
      <c r="Z553" s="37"/>
      <c r="AA553" s="169">
        <f t="shared" si="75"/>
        <v>660.86425999999994</v>
      </c>
      <c r="AB553" s="37"/>
      <c r="AC553" s="37">
        <v>859</v>
      </c>
      <c r="AF553" s="140">
        <f t="shared" si="68"/>
        <v>620</v>
      </c>
      <c r="AG553" s="8">
        <f t="shared" si="69"/>
        <v>620</v>
      </c>
      <c r="AH553" s="37">
        <f t="shared" si="70"/>
        <v>620</v>
      </c>
      <c r="AI553" s="8">
        <f t="shared" si="71"/>
        <v>0</v>
      </c>
      <c r="AJ553" s="140" t="e">
        <f t="shared" si="72"/>
        <v>#REF!</v>
      </c>
      <c r="AK553" s="24" t="e">
        <f>#REF!</f>
        <v>#REF!</v>
      </c>
      <c r="AL553" s="8" t="e">
        <f t="shared" si="73"/>
        <v>#REF!</v>
      </c>
    </row>
    <row r="554" spans="1:38" s="26" customFormat="1" ht="13.5" customHeight="1" x14ac:dyDescent="0.2">
      <c r="A554" s="26">
        <v>551</v>
      </c>
      <c r="B554" s="18" t="s">
        <v>642</v>
      </c>
      <c r="C554" s="18" t="s">
        <v>81</v>
      </c>
      <c r="D554" s="1">
        <v>13</v>
      </c>
      <c r="E554" s="1" t="s">
        <v>6</v>
      </c>
      <c r="F554" s="1">
        <v>1</v>
      </c>
      <c r="G554" s="28">
        <v>2</v>
      </c>
      <c r="H554" s="51">
        <v>500</v>
      </c>
      <c r="I554" s="37" t="s">
        <v>643</v>
      </c>
      <c r="J554" s="1">
        <v>13</v>
      </c>
      <c r="K554" s="1" t="s">
        <v>6</v>
      </c>
      <c r="L554" s="1">
        <v>1</v>
      </c>
      <c r="M554" s="28">
        <v>1</v>
      </c>
      <c r="N554" s="51">
        <v>500</v>
      </c>
      <c r="O554" s="1"/>
      <c r="P554" s="1"/>
      <c r="Q554" s="1"/>
      <c r="R554" s="28">
        <v>1</v>
      </c>
      <c r="S554" s="63">
        <v>500</v>
      </c>
      <c r="T554" s="78" t="s">
        <v>303</v>
      </c>
      <c r="U554" s="78" t="s">
        <v>6</v>
      </c>
      <c r="V554" s="78" t="s">
        <v>7</v>
      </c>
      <c r="W554" s="129">
        <v>1</v>
      </c>
      <c r="X554" s="146">
        <v>500</v>
      </c>
      <c r="Y554" s="37">
        <v>620</v>
      </c>
      <c r="Z554" s="37"/>
      <c r="AA554" s="169">
        <f t="shared" si="75"/>
        <v>660.86425999999994</v>
      </c>
      <c r="AB554" s="37"/>
      <c r="AC554" s="37">
        <v>859</v>
      </c>
      <c r="AF554" s="140">
        <f t="shared" si="68"/>
        <v>620</v>
      </c>
      <c r="AG554" s="8">
        <f t="shared" si="69"/>
        <v>620</v>
      </c>
      <c r="AH554" s="37">
        <f t="shared" si="70"/>
        <v>620</v>
      </c>
      <c r="AI554" s="8">
        <f t="shared" si="71"/>
        <v>0</v>
      </c>
      <c r="AJ554" s="140" t="e">
        <f t="shared" si="72"/>
        <v>#REF!</v>
      </c>
      <c r="AK554" s="24" t="e">
        <f>#REF!</f>
        <v>#REF!</v>
      </c>
      <c r="AL554" s="8" t="e">
        <f t="shared" si="73"/>
        <v>#REF!</v>
      </c>
    </row>
    <row r="555" spans="1:38" s="26" customFormat="1" ht="13.5" customHeight="1" x14ac:dyDescent="0.2">
      <c r="A555" s="26">
        <v>552</v>
      </c>
      <c r="B555" s="18" t="s">
        <v>118</v>
      </c>
      <c r="C555" s="18" t="s">
        <v>36</v>
      </c>
      <c r="D555" s="1" t="s">
        <v>43</v>
      </c>
      <c r="E555" s="1" t="s">
        <v>42</v>
      </c>
      <c r="F555" s="1" t="s">
        <v>25</v>
      </c>
      <c r="G555" s="27">
        <v>0.3</v>
      </c>
      <c r="H555" s="47">
        <v>1032</v>
      </c>
      <c r="I555" s="37" t="s">
        <v>650</v>
      </c>
      <c r="J555" s="1" t="s">
        <v>43</v>
      </c>
      <c r="K555" s="1" t="s">
        <v>42</v>
      </c>
      <c r="L555" s="1" t="s">
        <v>25</v>
      </c>
      <c r="M555" s="33">
        <v>0.3</v>
      </c>
      <c r="N555" s="47">
        <v>1032</v>
      </c>
      <c r="O555" s="1"/>
      <c r="P555" s="1"/>
      <c r="Q555" s="1"/>
      <c r="R555" s="33">
        <v>0.3</v>
      </c>
      <c r="S555" s="64">
        <v>1032</v>
      </c>
      <c r="T555" s="78" t="s">
        <v>695</v>
      </c>
      <c r="U555" s="78" t="s">
        <v>180</v>
      </c>
      <c r="V555" s="78" t="s">
        <v>45</v>
      </c>
      <c r="W555" s="130">
        <v>0.3</v>
      </c>
      <c r="X555" s="145">
        <v>1032</v>
      </c>
      <c r="Y555" s="37">
        <v>758</v>
      </c>
      <c r="Z555" s="37"/>
      <c r="AA555" s="169">
        <f>0.95*$Y$1</f>
        <v>1080.587</v>
      </c>
      <c r="AB555" s="37"/>
      <c r="AC555" s="37">
        <v>1406</v>
      </c>
      <c r="AF555" s="140">
        <f t="shared" si="68"/>
        <v>345.59999999999997</v>
      </c>
      <c r="AG555" s="8">
        <f t="shared" si="69"/>
        <v>1152</v>
      </c>
      <c r="AH555" s="37">
        <f t="shared" si="70"/>
        <v>758</v>
      </c>
      <c r="AI555" s="8">
        <f t="shared" si="71"/>
        <v>394</v>
      </c>
      <c r="AJ555" s="140" t="e">
        <f t="shared" si="72"/>
        <v>#REF!</v>
      </c>
      <c r="AK555" s="24" t="e">
        <f>#REF!</f>
        <v>#REF!</v>
      </c>
      <c r="AL555" s="8" t="e">
        <f t="shared" si="73"/>
        <v>#REF!</v>
      </c>
    </row>
    <row r="556" spans="1:38" s="26" customFormat="1" ht="13.5" customHeight="1" x14ac:dyDescent="0.2">
      <c r="A556" s="26">
        <v>553</v>
      </c>
      <c r="B556" s="18" t="s">
        <v>118</v>
      </c>
      <c r="C556" s="18" t="s">
        <v>92</v>
      </c>
      <c r="D556" s="1" t="s">
        <v>96</v>
      </c>
      <c r="E556" s="1" t="s">
        <v>24</v>
      </c>
      <c r="F556" s="1" t="s">
        <v>28</v>
      </c>
      <c r="G556" s="27">
        <v>0.2</v>
      </c>
      <c r="H556" s="47">
        <v>739</v>
      </c>
      <c r="I556" s="37"/>
      <c r="J556" s="1" t="s">
        <v>96</v>
      </c>
      <c r="K556" s="1" t="s">
        <v>24</v>
      </c>
      <c r="L556" s="1" t="s">
        <v>28</v>
      </c>
      <c r="M556" s="33">
        <v>0.2</v>
      </c>
      <c r="N556" s="47">
        <v>739</v>
      </c>
      <c r="O556" s="1"/>
      <c r="P556" s="1"/>
      <c r="Q556" s="1"/>
      <c r="R556" s="33">
        <v>0.2</v>
      </c>
      <c r="S556" s="64">
        <v>739</v>
      </c>
      <c r="T556" s="78" t="s">
        <v>674</v>
      </c>
      <c r="U556" s="78" t="s">
        <v>6</v>
      </c>
      <c r="V556" s="78" t="s">
        <v>28</v>
      </c>
      <c r="W556" s="130">
        <v>0.2</v>
      </c>
      <c r="X556" s="145">
        <v>739</v>
      </c>
      <c r="Y556" s="37">
        <v>967</v>
      </c>
      <c r="Z556" s="37"/>
      <c r="AA556" s="169">
        <f>1.22*$Y$1</f>
        <v>1387.7012</v>
      </c>
      <c r="AB556" s="37"/>
      <c r="AC556" s="37">
        <v>1796</v>
      </c>
      <c r="AF556" s="140">
        <f t="shared" si="68"/>
        <v>171.8</v>
      </c>
      <c r="AG556" s="8">
        <f t="shared" si="69"/>
        <v>859</v>
      </c>
      <c r="AH556" s="37">
        <f t="shared" si="70"/>
        <v>967</v>
      </c>
      <c r="AI556" s="175">
        <f t="shared" si="71"/>
        <v>-108</v>
      </c>
      <c r="AJ556" s="140" t="e">
        <f t="shared" si="72"/>
        <v>#REF!</v>
      </c>
      <c r="AK556" s="24" t="e">
        <f>#REF!</f>
        <v>#REF!</v>
      </c>
      <c r="AL556" s="8" t="e">
        <f t="shared" si="73"/>
        <v>#REF!</v>
      </c>
    </row>
    <row r="557" spans="1:38" s="26" customFormat="1" ht="13.5" customHeight="1" x14ac:dyDescent="0.2">
      <c r="A557" s="26">
        <v>554</v>
      </c>
      <c r="B557" s="18" t="s">
        <v>118</v>
      </c>
      <c r="C557" s="18" t="s">
        <v>14</v>
      </c>
      <c r="D557" s="1" t="s">
        <v>38</v>
      </c>
      <c r="E557" s="1" t="s">
        <v>24</v>
      </c>
      <c r="F557" s="1" t="s">
        <v>25</v>
      </c>
      <c r="G557" s="27">
        <v>0.8</v>
      </c>
      <c r="H557" s="53">
        <v>700</v>
      </c>
      <c r="I557" s="37"/>
      <c r="J557" s="1" t="s">
        <v>38</v>
      </c>
      <c r="K557" s="1" t="s">
        <v>24</v>
      </c>
      <c r="L557" s="1" t="s">
        <v>25</v>
      </c>
      <c r="M557" s="33">
        <v>0.8</v>
      </c>
      <c r="N557" s="47">
        <v>700</v>
      </c>
      <c r="O557" s="1"/>
      <c r="P557" s="1"/>
      <c r="Q557" s="1"/>
      <c r="R557" s="33">
        <v>0.8</v>
      </c>
      <c r="S557" s="64">
        <v>700</v>
      </c>
      <c r="T557" s="78" t="s">
        <v>660</v>
      </c>
      <c r="U557" s="78" t="s">
        <v>6</v>
      </c>
      <c r="V557" s="78" t="s">
        <v>45</v>
      </c>
      <c r="W557" s="130">
        <v>0.8</v>
      </c>
      <c r="X557" s="145">
        <v>700</v>
      </c>
      <c r="Y557" s="37">
        <v>758</v>
      </c>
      <c r="Z557" s="37"/>
      <c r="AA557" s="169">
        <f>0.95*$Y$1</f>
        <v>1080.587</v>
      </c>
      <c r="AB557" s="37"/>
      <c r="AC557" s="37">
        <v>1406</v>
      </c>
      <c r="AF557" s="140">
        <f t="shared" si="68"/>
        <v>656</v>
      </c>
      <c r="AG557" s="8">
        <f t="shared" si="69"/>
        <v>820</v>
      </c>
      <c r="AH557" s="37">
        <f t="shared" si="70"/>
        <v>758</v>
      </c>
      <c r="AI557" s="8">
        <f t="shared" si="71"/>
        <v>62</v>
      </c>
      <c r="AJ557" s="140" t="e">
        <f t="shared" si="72"/>
        <v>#REF!</v>
      </c>
      <c r="AK557" s="24" t="e">
        <f>#REF!</f>
        <v>#REF!</v>
      </c>
      <c r="AL557" s="8" t="e">
        <f t="shared" si="73"/>
        <v>#REF!</v>
      </c>
    </row>
    <row r="558" spans="1:38" s="26" customFormat="1" ht="13.5" customHeight="1" x14ac:dyDescent="0.2">
      <c r="A558" s="26">
        <v>555</v>
      </c>
      <c r="B558" s="18" t="s">
        <v>118</v>
      </c>
      <c r="C558" s="18" t="s">
        <v>94</v>
      </c>
      <c r="D558" s="1" t="s">
        <v>97</v>
      </c>
      <c r="E558" s="1" t="s">
        <v>6</v>
      </c>
      <c r="F558" s="1" t="s">
        <v>45</v>
      </c>
      <c r="G558" s="27">
        <v>0.3</v>
      </c>
      <c r="H558" s="47">
        <v>647</v>
      </c>
      <c r="I558" s="37"/>
      <c r="J558" s="1" t="s">
        <v>97</v>
      </c>
      <c r="K558" s="1" t="s">
        <v>6</v>
      </c>
      <c r="L558" s="1" t="s">
        <v>45</v>
      </c>
      <c r="M558" s="33">
        <v>0.3</v>
      </c>
      <c r="N558" s="47">
        <v>647</v>
      </c>
      <c r="O558" s="1"/>
      <c r="P558" s="1"/>
      <c r="Q558" s="1"/>
      <c r="R558" s="33">
        <v>0.3</v>
      </c>
      <c r="S558" s="64">
        <v>647</v>
      </c>
      <c r="T558" s="75" t="s">
        <v>693</v>
      </c>
      <c r="U558" s="75" t="s">
        <v>6</v>
      </c>
      <c r="V558" s="75" t="s">
        <v>25</v>
      </c>
      <c r="W558" s="130">
        <v>0.3</v>
      </c>
      <c r="X558" s="145">
        <v>647</v>
      </c>
      <c r="Y558" s="37">
        <v>905</v>
      </c>
      <c r="Z558" s="37"/>
      <c r="AA558" s="169">
        <f>1.137*$Y$1</f>
        <v>1293.2920200000001</v>
      </c>
      <c r="AB558" s="37"/>
      <c r="AC558" s="37">
        <v>1682</v>
      </c>
      <c r="AF558" s="140">
        <f t="shared" si="68"/>
        <v>230.1</v>
      </c>
      <c r="AG558" s="8">
        <f t="shared" si="69"/>
        <v>767</v>
      </c>
      <c r="AH558" s="37">
        <f t="shared" si="70"/>
        <v>905</v>
      </c>
      <c r="AI558" s="175">
        <f t="shared" si="71"/>
        <v>-138</v>
      </c>
      <c r="AJ558" s="140" t="e">
        <f t="shared" si="72"/>
        <v>#REF!</v>
      </c>
      <c r="AK558" s="24" t="e">
        <f>#REF!</f>
        <v>#REF!</v>
      </c>
      <c r="AL558" s="8" t="e">
        <f t="shared" si="73"/>
        <v>#REF!</v>
      </c>
    </row>
    <row r="559" spans="1:38" s="26" customFormat="1" ht="13.5" customHeight="1" x14ac:dyDescent="0.2">
      <c r="A559" s="26">
        <v>556</v>
      </c>
      <c r="B559" s="18" t="s">
        <v>118</v>
      </c>
      <c r="C559" s="18" t="s">
        <v>95</v>
      </c>
      <c r="D559" s="1" t="s">
        <v>5</v>
      </c>
      <c r="E559" s="1" t="s">
        <v>6</v>
      </c>
      <c r="F559" s="1" t="s">
        <v>7</v>
      </c>
      <c r="G559" s="27">
        <v>1</v>
      </c>
      <c r="H559" s="47">
        <v>500</v>
      </c>
      <c r="I559" s="37"/>
      <c r="J559" s="1" t="s">
        <v>5</v>
      </c>
      <c r="K559" s="1" t="s">
        <v>6</v>
      </c>
      <c r="L559" s="1" t="s">
        <v>7</v>
      </c>
      <c r="M559" s="33">
        <v>1</v>
      </c>
      <c r="N559" s="47">
        <v>500</v>
      </c>
      <c r="O559" s="1"/>
      <c r="P559" s="1"/>
      <c r="Q559" s="1"/>
      <c r="R559" s="33">
        <v>1</v>
      </c>
      <c r="S559" s="64">
        <v>500</v>
      </c>
      <c r="T559" s="78" t="s">
        <v>303</v>
      </c>
      <c r="U559" s="78" t="s">
        <v>6</v>
      </c>
      <c r="V559" s="78" t="s">
        <v>7</v>
      </c>
      <c r="W559" s="130">
        <v>1</v>
      </c>
      <c r="X559" s="145">
        <v>500</v>
      </c>
      <c r="Y559" s="37">
        <v>620</v>
      </c>
      <c r="Z559" s="37"/>
      <c r="AA559" s="169">
        <f>0.581*$Y$1</f>
        <v>660.86425999999994</v>
      </c>
      <c r="AB559" s="37"/>
      <c r="AC559" s="37">
        <v>859</v>
      </c>
      <c r="AF559" s="140">
        <f t="shared" si="68"/>
        <v>620</v>
      </c>
      <c r="AG559" s="8">
        <f t="shared" si="69"/>
        <v>620</v>
      </c>
      <c r="AH559" s="37">
        <f t="shared" si="70"/>
        <v>620</v>
      </c>
      <c r="AI559" s="8">
        <f t="shared" si="71"/>
        <v>0</v>
      </c>
      <c r="AJ559" s="140" t="e">
        <f t="shared" si="72"/>
        <v>#REF!</v>
      </c>
      <c r="AK559" s="24" t="e">
        <f>#REF!</f>
        <v>#REF!</v>
      </c>
      <c r="AL559" s="8" t="e">
        <f t="shared" si="73"/>
        <v>#REF!</v>
      </c>
    </row>
    <row r="560" spans="1:38" s="26" customFormat="1" ht="13.5" customHeight="1" x14ac:dyDescent="0.2">
      <c r="A560" s="26">
        <v>557</v>
      </c>
      <c r="B560" s="18" t="s">
        <v>356</v>
      </c>
      <c r="C560" s="18" t="s">
        <v>36</v>
      </c>
      <c r="D560" s="1" t="s">
        <v>43</v>
      </c>
      <c r="E560" s="1" t="s">
        <v>42</v>
      </c>
      <c r="F560" s="1" t="s">
        <v>25</v>
      </c>
      <c r="G560" s="27">
        <v>0.7</v>
      </c>
      <c r="H560" s="47">
        <v>1032</v>
      </c>
      <c r="I560" s="37" t="s">
        <v>650</v>
      </c>
      <c r="J560" s="1" t="s">
        <v>43</v>
      </c>
      <c r="K560" s="1" t="s">
        <v>42</v>
      </c>
      <c r="L560" s="1" t="s">
        <v>25</v>
      </c>
      <c r="M560" s="33">
        <v>0.7</v>
      </c>
      <c r="N560" s="47">
        <v>1032</v>
      </c>
      <c r="O560" s="1"/>
      <c r="P560" s="1"/>
      <c r="Q560" s="1"/>
      <c r="R560" s="33">
        <v>0.7</v>
      </c>
      <c r="S560" s="64">
        <v>1032</v>
      </c>
      <c r="T560" s="78" t="s">
        <v>695</v>
      </c>
      <c r="U560" s="78" t="s">
        <v>180</v>
      </c>
      <c r="V560" s="78" t="s">
        <v>45</v>
      </c>
      <c r="W560" s="130">
        <v>0.7</v>
      </c>
      <c r="X560" s="145">
        <v>1032</v>
      </c>
      <c r="Y560" s="37">
        <v>758</v>
      </c>
      <c r="Z560" s="37"/>
      <c r="AA560" s="169">
        <f>0.95*$Y$1</f>
        <v>1080.587</v>
      </c>
      <c r="AB560" s="37"/>
      <c r="AC560" s="37">
        <v>1406</v>
      </c>
      <c r="AF560" s="140">
        <f t="shared" si="68"/>
        <v>806.4</v>
      </c>
      <c r="AG560" s="8">
        <f t="shared" si="69"/>
        <v>1152</v>
      </c>
      <c r="AH560" s="37">
        <f t="shared" si="70"/>
        <v>758</v>
      </c>
      <c r="AI560" s="8">
        <f t="shared" si="71"/>
        <v>394</v>
      </c>
      <c r="AJ560" s="140" t="e">
        <f t="shared" si="72"/>
        <v>#REF!</v>
      </c>
      <c r="AK560" s="24" t="e">
        <f>#REF!</f>
        <v>#REF!</v>
      </c>
      <c r="AL560" s="8" t="e">
        <f t="shared" si="73"/>
        <v>#REF!</v>
      </c>
    </row>
    <row r="561" spans="1:38" s="26" customFormat="1" ht="13.5" customHeight="1" x14ac:dyDescent="0.2">
      <c r="A561" s="26">
        <v>558</v>
      </c>
      <c r="B561" s="18" t="s">
        <v>356</v>
      </c>
      <c r="C561" s="18" t="s">
        <v>92</v>
      </c>
      <c r="D561" s="1" t="s">
        <v>96</v>
      </c>
      <c r="E561" s="1" t="s">
        <v>24</v>
      </c>
      <c r="F561" s="1" t="s">
        <v>28</v>
      </c>
      <c r="G561" s="27">
        <v>0.2</v>
      </c>
      <c r="H561" s="47">
        <v>739</v>
      </c>
      <c r="I561" s="37"/>
      <c r="J561" s="1" t="s">
        <v>96</v>
      </c>
      <c r="K561" s="1" t="s">
        <v>24</v>
      </c>
      <c r="L561" s="1" t="s">
        <v>28</v>
      </c>
      <c r="M561" s="33">
        <v>0.2</v>
      </c>
      <c r="N561" s="47">
        <v>739</v>
      </c>
      <c r="O561" s="1"/>
      <c r="P561" s="1"/>
      <c r="Q561" s="1"/>
      <c r="R561" s="33">
        <v>0.2</v>
      </c>
      <c r="S561" s="64">
        <v>739</v>
      </c>
      <c r="T561" s="78" t="s">
        <v>674</v>
      </c>
      <c r="U561" s="78" t="s">
        <v>6</v>
      </c>
      <c r="V561" s="78" t="s">
        <v>28</v>
      </c>
      <c r="W561" s="130">
        <v>0.2</v>
      </c>
      <c r="X561" s="145">
        <v>739</v>
      </c>
      <c r="Y561" s="37">
        <v>967</v>
      </c>
      <c r="Z561" s="37"/>
      <c r="AA561" s="169">
        <f>1.22*$Y$1</f>
        <v>1387.7012</v>
      </c>
      <c r="AB561" s="37"/>
      <c r="AC561" s="37">
        <v>1796</v>
      </c>
      <c r="AF561" s="140">
        <f t="shared" si="68"/>
        <v>171.8</v>
      </c>
      <c r="AG561" s="8">
        <f t="shared" si="69"/>
        <v>859</v>
      </c>
      <c r="AH561" s="37">
        <f t="shared" si="70"/>
        <v>967</v>
      </c>
      <c r="AI561" s="175">
        <f t="shared" si="71"/>
        <v>-108</v>
      </c>
      <c r="AJ561" s="140" t="e">
        <f t="shared" si="72"/>
        <v>#REF!</v>
      </c>
      <c r="AK561" s="24" t="e">
        <f>#REF!</f>
        <v>#REF!</v>
      </c>
      <c r="AL561" s="8" t="e">
        <f t="shared" si="73"/>
        <v>#REF!</v>
      </c>
    </row>
    <row r="562" spans="1:38" s="26" customFormat="1" ht="13.5" customHeight="1" x14ac:dyDescent="0.2">
      <c r="A562" s="26">
        <v>559</v>
      </c>
      <c r="B562" s="18" t="s">
        <v>356</v>
      </c>
      <c r="C562" s="18" t="s">
        <v>14</v>
      </c>
      <c r="D562" s="1" t="s">
        <v>38</v>
      </c>
      <c r="E562" s="1" t="s">
        <v>24</v>
      </c>
      <c r="F562" s="1" t="s">
        <v>25</v>
      </c>
      <c r="G562" s="27">
        <v>0.2</v>
      </c>
      <c r="H562" s="53">
        <v>700</v>
      </c>
      <c r="I562" s="37"/>
      <c r="J562" s="1" t="s">
        <v>38</v>
      </c>
      <c r="K562" s="1" t="s">
        <v>24</v>
      </c>
      <c r="L562" s="1" t="s">
        <v>25</v>
      </c>
      <c r="M562" s="33">
        <v>0.2</v>
      </c>
      <c r="N562" s="47">
        <v>700</v>
      </c>
      <c r="O562" s="1"/>
      <c r="P562" s="1"/>
      <c r="Q562" s="1"/>
      <c r="R562" s="33">
        <v>0.2</v>
      </c>
      <c r="S562" s="64">
        <v>700</v>
      </c>
      <c r="T562" s="78" t="s">
        <v>660</v>
      </c>
      <c r="U562" s="78" t="s">
        <v>6</v>
      </c>
      <c r="V562" s="78" t="s">
        <v>45</v>
      </c>
      <c r="W562" s="130">
        <v>0.2</v>
      </c>
      <c r="X562" s="145">
        <v>700</v>
      </c>
      <c r="Y562" s="37">
        <v>758</v>
      </c>
      <c r="Z562" s="37"/>
      <c r="AA562" s="169">
        <f>0.95*$Y$1</f>
        <v>1080.587</v>
      </c>
      <c r="AB562" s="37"/>
      <c r="AC562" s="37">
        <v>1406</v>
      </c>
      <c r="AF562" s="140">
        <f t="shared" si="68"/>
        <v>164</v>
      </c>
      <c r="AG562" s="8">
        <f t="shared" si="69"/>
        <v>820</v>
      </c>
      <c r="AH562" s="37">
        <f t="shared" si="70"/>
        <v>758</v>
      </c>
      <c r="AI562" s="8">
        <f t="shared" si="71"/>
        <v>62</v>
      </c>
      <c r="AJ562" s="140" t="e">
        <f t="shared" si="72"/>
        <v>#REF!</v>
      </c>
      <c r="AK562" s="24" t="e">
        <f>#REF!</f>
        <v>#REF!</v>
      </c>
      <c r="AL562" s="8" t="e">
        <f t="shared" si="73"/>
        <v>#REF!</v>
      </c>
    </row>
    <row r="563" spans="1:38" s="26" customFormat="1" ht="13.5" customHeight="1" x14ac:dyDescent="0.2">
      <c r="A563" s="26">
        <v>560</v>
      </c>
      <c r="B563" s="18" t="s">
        <v>356</v>
      </c>
      <c r="C563" s="18" t="s">
        <v>93</v>
      </c>
      <c r="D563" s="1" t="s">
        <v>90</v>
      </c>
      <c r="E563" s="1" t="s">
        <v>6</v>
      </c>
      <c r="F563" s="1" t="s">
        <v>52</v>
      </c>
      <c r="G563" s="27">
        <v>7</v>
      </c>
      <c r="H563" s="47">
        <v>639</v>
      </c>
      <c r="I563" s="37"/>
      <c r="J563" s="1" t="s">
        <v>90</v>
      </c>
      <c r="K563" s="1" t="s">
        <v>6</v>
      </c>
      <c r="L563" s="1" t="s">
        <v>52</v>
      </c>
      <c r="M563" s="33">
        <v>7</v>
      </c>
      <c r="N563" s="47">
        <v>639</v>
      </c>
      <c r="O563" s="1"/>
      <c r="P563" s="1"/>
      <c r="Q563" s="1"/>
      <c r="R563" s="33">
        <v>7</v>
      </c>
      <c r="S563" s="64">
        <v>688</v>
      </c>
      <c r="T563" s="78" t="s">
        <v>171</v>
      </c>
      <c r="U563" s="78" t="s">
        <v>6</v>
      </c>
      <c r="V563" s="78" t="s">
        <v>52</v>
      </c>
      <c r="W563" s="130">
        <v>7</v>
      </c>
      <c r="X563" s="145">
        <v>688</v>
      </c>
      <c r="Y563" s="37">
        <v>662</v>
      </c>
      <c r="Z563" s="37"/>
      <c r="AA563" s="169">
        <f>0.832*$Y$1</f>
        <v>946.36671999999999</v>
      </c>
      <c r="AB563" s="37"/>
      <c r="AC563" s="37">
        <v>1228</v>
      </c>
      <c r="AF563" s="140">
        <f t="shared" si="68"/>
        <v>5656</v>
      </c>
      <c r="AG563" s="8">
        <f t="shared" si="69"/>
        <v>808</v>
      </c>
      <c r="AH563" s="37">
        <f t="shared" si="70"/>
        <v>662</v>
      </c>
      <c r="AI563" s="8">
        <f t="shared" si="71"/>
        <v>146</v>
      </c>
      <c r="AJ563" s="140" t="e">
        <f t="shared" si="72"/>
        <v>#REF!</v>
      </c>
      <c r="AK563" s="24" t="e">
        <f>#REF!</f>
        <v>#REF!</v>
      </c>
      <c r="AL563" s="8" t="e">
        <f t="shared" si="73"/>
        <v>#REF!</v>
      </c>
    </row>
    <row r="564" spans="1:38" s="26" customFormat="1" ht="13.5" customHeight="1" x14ac:dyDescent="0.2">
      <c r="A564" s="26">
        <v>561</v>
      </c>
      <c r="B564" s="18" t="s">
        <v>165</v>
      </c>
      <c r="C564" s="18" t="s">
        <v>36</v>
      </c>
      <c r="D564" s="1" t="s">
        <v>43</v>
      </c>
      <c r="E564" s="1" t="s">
        <v>42</v>
      </c>
      <c r="F564" s="1" t="s">
        <v>25</v>
      </c>
      <c r="G564" s="27">
        <v>1</v>
      </c>
      <c r="H564" s="53">
        <v>908</v>
      </c>
      <c r="I564" s="37" t="s">
        <v>650</v>
      </c>
      <c r="J564" s="1" t="s">
        <v>43</v>
      </c>
      <c r="K564" s="1" t="s">
        <v>42</v>
      </c>
      <c r="L564" s="1" t="s">
        <v>25</v>
      </c>
      <c r="M564" s="33">
        <v>1</v>
      </c>
      <c r="N564" s="47">
        <v>908</v>
      </c>
      <c r="O564" s="1"/>
      <c r="P564" s="1"/>
      <c r="Q564" s="1"/>
      <c r="R564" s="33">
        <v>1</v>
      </c>
      <c r="S564" s="64">
        <v>908</v>
      </c>
      <c r="T564" s="78" t="s">
        <v>695</v>
      </c>
      <c r="U564" s="78" t="s">
        <v>180</v>
      </c>
      <c r="V564" s="78" t="s">
        <v>45</v>
      </c>
      <c r="W564" s="130">
        <v>1</v>
      </c>
      <c r="X564" s="145">
        <v>908</v>
      </c>
      <c r="Y564" s="37">
        <v>758</v>
      </c>
      <c r="Z564" s="37"/>
      <c r="AA564" s="169">
        <f>0.95*$Y$1</f>
        <v>1080.587</v>
      </c>
      <c r="AB564" s="37"/>
      <c r="AC564" s="37">
        <v>1406</v>
      </c>
      <c r="AF564" s="140">
        <f t="shared" si="68"/>
        <v>1028</v>
      </c>
      <c r="AG564" s="8">
        <f t="shared" si="69"/>
        <v>1028</v>
      </c>
      <c r="AH564" s="37">
        <f t="shared" si="70"/>
        <v>758</v>
      </c>
      <c r="AI564" s="8">
        <f t="shared" si="71"/>
        <v>270</v>
      </c>
      <c r="AJ564" s="140" t="e">
        <f t="shared" si="72"/>
        <v>#REF!</v>
      </c>
      <c r="AK564" s="24" t="e">
        <f>#REF!</f>
        <v>#REF!</v>
      </c>
      <c r="AL564" s="8" t="e">
        <f t="shared" si="73"/>
        <v>#REF!</v>
      </c>
    </row>
    <row r="565" spans="1:38" s="26" customFormat="1" ht="13.5" customHeight="1" x14ac:dyDescent="0.2">
      <c r="A565" s="26">
        <v>562</v>
      </c>
      <c r="B565" s="18" t="s">
        <v>165</v>
      </c>
      <c r="C565" s="18" t="s">
        <v>92</v>
      </c>
      <c r="D565" s="1" t="s">
        <v>96</v>
      </c>
      <c r="E565" s="1" t="s">
        <v>24</v>
      </c>
      <c r="F565" s="1" t="s">
        <v>28</v>
      </c>
      <c r="G565" s="27">
        <v>0.2</v>
      </c>
      <c r="H565" s="53">
        <v>739</v>
      </c>
      <c r="I565" s="37"/>
      <c r="J565" s="1" t="s">
        <v>96</v>
      </c>
      <c r="K565" s="1" t="s">
        <v>24</v>
      </c>
      <c r="L565" s="1" t="s">
        <v>28</v>
      </c>
      <c r="M565" s="33">
        <v>0.2</v>
      </c>
      <c r="N565" s="47">
        <v>739</v>
      </c>
      <c r="O565" s="1"/>
      <c r="P565" s="1"/>
      <c r="Q565" s="1"/>
      <c r="R565" s="33">
        <v>0.2</v>
      </c>
      <c r="S565" s="64">
        <v>739</v>
      </c>
      <c r="T565" s="78" t="s">
        <v>674</v>
      </c>
      <c r="U565" s="78" t="s">
        <v>6</v>
      </c>
      <c r="V565" s="78" t="s">
        <v>28</v>
      </c>
      <c r="W565" s="130">
        <v>0.2</v>
      </c>
      <c r="X565" s="145">
        <v>739</v>
      </c>
      <c r="Y565" s="37">
        <v>967</v>
      </c>
      <c r="Z565" s="37"/>
      <c r="AA565" s="169">
        <f>1.22*$Y$1</f>
        <v>1387.7012</v>
      </c>
      <c r="AB565" s="37"/>
      <c r="AC565" s="37">
        <v>1796</v>
      </c>
      <c r="AF565" s="140">
        <f t="shared" si="68"/>
        <v>171.8</v>
      </c>
      <c r="AG565" s="8">
        <f t="shared" si="69"/>
        <v>859</v>
      </c>
      <c r="AH565" s="37">
        <f t="shared" si="70"/>
        <v>967</v>
      </c>
      <c r="AI565" s="175">
        <f t="shared" si="71"/>
        <v>-108</v>
      </c>
      <c r="AJ565" s="140" t="e">
        <f t="shared" si="72"/>
        <v>#REF!</v>
      </c>
      <c r="AK565" s="24" t="e">
        <f>#REF!</f>
        <v>#REF!</v>
      </c>
      <c r="AL565" s="8" t="e">
        <f t="shared" si="73"/>
        <v>#REF!</v>
      </c>
    </row>
    <row r="566" spans="1:38" s="26" customFormat="1" ht="13.5" customHeight="1" x14ac:dyDescent="0.2">
      <c r="A566" s="26">
        <v>563</v>
      </c>
      <c r="B566" s="18" t="s">
        <v>165</v>
      </c>
      <c r="C566" s="18" t="s">
        <v>14</v>
      </c>
      <c r="D566" s="1" t="s">
        <v>38</v>
      </c>
      <c r="E566" s="1" t="s">
        <v>24</v>
      </c>
      <c r="F566" s="1" t="s">
        <v>25</v>
      </c>
      <c r="G566" s="27">
        <v>0.8</v>
      </c>
      <c r="H566" s="53">
        <v>776</v>
      </c>
      <c r="I566" s="37"/>
      <c r="J566" s="1" t="s">
        <v>38</v>
      </c>
      <c r="K566" s="1" t="s">
        <v>24</v>
      </c>
      <c r="L566" s="1" t="s">
        <v>25</v>
      </c>
      <c r="M566" s="33">
        <v>0.8</v>
      </c>
      <c r="N566" s="47">
        <v>776</v>
      </c>
      <c r="O566" s="1"/>
      <c r="P566" s="1"/>
      <c r="Q566" s="1"/>
      <c r="R566" s="33">
        <v>0.8</v>
      </c>
      <c r="S566" s="64">
        <v>776</v>
      </c>
      <c r="T566" s="78" t="s">
        <v>660</v>
      </c>
      <c r="U566" s="78" t="s">
        <v>6</v>
      </c>
      <c r="V566" s="78" t="s">
        <v>45</v>
      </c>
      <c r="W566" s="130">
        <v>0.8</v>
      </c>
      <c r="X566" s="145">
        <v>776</v>
      </c>
      <c r="Y566" s="37">
        <v>758</v>
      </c>
      <c r="Z566" s="37"/>
      <c r="AA566" s="169">
        <f>0.95*$Y$1</f>
        <v>1080.587</v>
      </c>
      <c r="AB566" s="37"/>
      <c r="AC566" s="37">
        <v>1406</v>
      </c>
      <c r="AF566" s="140">
        <f t="shared" si="68"/>
        <v>716.80000000000007</v>
      </c>
      <c r="AG566" s="8">
        <f t="shared" si="69"/>
        <v>896</v>
      </c>
      <c r="AH566" s="37">
        <f t="shared" si="70"/>
        <v>758</v>
      </c>
      <c r="AI566" s="8">
        <f t="shared" si="71"/>
        <v>138</v>
      </c>
      <c r="AJ566" s="140" t="e">
        <f t="shared" si="72"/>
        <v>#REF!</v>
      </c>
      <c r="AK566" s="24" t="e">
        <f>#REF!</f>
        <v>#REF!</v>
      </c>
      <c r="AL566" s="8" t="e">
        <f t="shared" si="73"/>
        <v>#REF!</v>
      </c>
    </row>
    <row r="567" spans="1:38" s="26" customFormat="1" ht="13.5" customHeight="1" x14ac:dyDescent="0.2">
      <c r="A567" s="26">
        <v>564</v>
      </c>
      <c r="B567" s="18" t="s">
        <v>165</v>
      </c>
      <c r="C567" s="18" t="s">
        <v>93</v>
      </c>
      <c r="D567" s="1" t="s">
        <v>90</v>
      </c>
      <c r="E567" s="1" t="s">
        <v>6</v>
      </c>
      <c r="F567" s="1" t="s">
        <v>52</v>
      </c>
      <c r="G567" s="27">
        <v>3.3</v>
      </c>
      <c r="H567" s="53">
        <v>639</v>
      </c>
      <c r="I567" s="37"/>
      <c r="J567" s="1" t="s">
        <v>90</v>
      </c>
      <c r="K567" s="1" t="s">
        <v>6</v>
      </c>
      <c r="L567" s="1" t="s">
        <v>52</v>
      </c>
      <c r="M567" s="33">
        <v>3.3</v>
      </c>
      <c r="N567" s="47">
        <v>639</v>
      </c>
      <c r="O567" s="1"/>
      <c r="P567" s="1"/>
      <c r="Q567" s="1"/>
      <c r="R567" s="33">
        <v>3.3</v>
      </c>
      <c r="S567" s="64">
        <v>688</v>
      </c>
      <c r="T567" s="78" t="s">
        <v>171</v>
      </c>
      <c r="U567" s="78" t="s">
        <v>6</v>
      </c>
      <c r="V567" s="78" t="s">
        <v>52</v>
      </c>
      <c r="W567" s="130">
        <v>3.3</v>
      </c>
      <c r="X567" s="145">
        <v>688</v>
      </c>
      <c r="Y567" s="37">
        <v>662</v>
      </c>
      <c r="Z567" s="37"/>
      <c r="AA567" s="169">
        <f>0.832*$Y$1</f>
        <v>946.36671999999999</v>
      </c>
      <c r="AB567" s="37"/>
      <c r="AC567" s="37">
        <v>1228</v>
      </c>
      <c r="AF567" s="140">
        <f t="shared" si="68"/>
        <v>2666.3999999999996</v>
      </c>
      <c r="AG567" s="8">
        <f t="shared" si="69"/>
        <v>808</v>
      </c>
      <c r="AH567" s="37">
        <f t="shared" si="70"/>
        <v>662</v>
      </c>
      <c r="AI567" s="8">
        <f t="shared" si="71"/>
        <v>146</v>
      </c>
      <c r="AJ567" s="140" t="e">
        <f t="shared" si="72"/>
        <v>#REF!</v>
      </c>
      <c r="AK567" s="24" t="e">
        <f>#REF!</f>
        <v>#REF!</v>
      </c>
      <c r="AL567" s="8" t="e">
        <f t="shared" si="73"/>
        <v>#REF!</v>
      </c>
    </row>
    <row r="568" spans="1:38" s="26" customFormat="1" ht="13.5" customHeight="1" x14ac:dyDescent="0.2">
      <c r="A568" s="26">
        <v>565</v>
      </c>
      <c r="B568" s="18" t="s">
        <v>165</v>
      </c>
      <c r="C568" s="18" t="s">
        <v>94</v>
      </c>
      <c r="D568" s="1" t="s">
        <v>97</v>
      </c>
      <c r="E568" s="1" t="s">
        <v>6</v>
      </c>
      <c r="F568" s="1" t="s">
        <v>45</v>
      </c>
      <c r="G568" s="27">
        <v>0.3</v>
      </c>
      <c r="H568" s="53">
        <v>647</v>
      </c>
      <c r="I568" s="37"/>
      <c r="J568" s="1" t="s">
        <v>97</v>
      </c>
      <c r="K568" s="1" t="s">
        <v>6</v>
      </c>
      <c r="L568" s="1" t="s">
        <v>45</v>
      </c>
      <c r="M568" s="33">
        <v>0.3</v>
      </c>
      <c r="N568" s="47">
        <v>647</v>
      </c>
      <c r="O568" s="1"/>
      <c r="P568" s="1"/>
      <c r="Q568" s="1"/>
      <c r="R568" s="33">
        <v>0.3</v>
      </c>
      <c r="S568" s="64">
        <v>647</v>
      </c>
      <c r="T568" s="75" t="s">
        <v>693</v>
      </c>
      <c r="U568" s="75" t="s">
        <v>6</v>
      </c>
      <c r="V568" s="75" t="s">
        <v>25</v>
      </c>
      <c r="W568" s="130">
        <v>0.3</v>
      </c>
      <c r="X568" s="145">
        <v>647</v>
      </c>
      <c r="Y568" s="37">
        <v>905</v>
      </c>
      <c r="Z568" s="37"/>
      <c r="AA568" s="169">
        <f>1.137*$Y$1</f>
        <v>1293.2920200000001</v>
      </c>
      <c r="AB568" s="37"/>
      <c r="AC568" s="37">
        <v>1682</v>
      </c>
      <c r="AF568" s="140">
        <f t="shared" si="68"/>
        <v>230.1</v>
      </c>
      <c r="AG568" s="8">
        <f t="shared" si="69"/>
        <v>767</v>
      </c>
      <c r="AH568" s="37">
        <f t="shared" si="70"/>
        <v>905</v>
      </c>
      <c r="AI568" s="175">
        <f t="shared" si="71"/>
        <v>-138</v>
      </c>
      <c r="AJ568" s="140" t="e">
        <f t="shared" si="72"/>
        <v>#REF!</v>
      </c>
      <c r="AK568" s="24" t="e">
        <f>#REF!</f>
        <v>#REF!</v>
      </c>
      <c r="AL568" s="8" t="e">
        <f t="shared" si="73"/>
        <v>#REF!</v>
      </c>
    </row>
    <row r="569" spans="1:38" s="26" customFormat="1" ht="13.5" customHeight="1" x14ac:dyDescent="0.2">
      <c r="A569" s="26">
        <v>566</v>
      </c>
      <c r="B569" s="18" t="s">
        <v>165</v>
      </c>
      <c r="C569" s="18" t="s">
        <v>95</v>
      </c>
      <c r="D569" s="1" t="s">
        <v>5</v>
      </c>
      <c r="E569" s="1" t="s">
        <v>6</v>
      </c>
      <c r="F569" s="1" t="s">
        <v>7</v>
      </c>
      <c r="G569" s="27">
        <v>1</v>
      </c>
      <c r="H569" s="53">
        <v>500</v>
      </c>
      <c r="I569" s="37"/>
      <c r="J569" s="1" t="s">
        <v>5</v>
      </c>
      <c r="K569" s="1" t="s">
        <v>6</v>
      </c>
      <c r="L569" s="1" t="s">
        <v>7</v>
      </c>
      <c r="M569" s="33">
        <v>1</v>
      </c>
      <c r="N569" s="47">
        <v>500</v>
      </c>
      <c r="O569" s="1"/>
      <c r="P569" s="1"/>
      <c r="Q569" s="1"/>
      <c r="R569" s="33">
        <v>1</v>
      </c>
      <c r="S569" s="64">
        <v>500</v>
      </c>
      <c r="T569" s="78" t="s">
        <v>303</v>
      </c>
      <c r="U569" s="78" t="s">
        <v>6</v>
      </c>
      <c r="V569" s="78" t="s">
        <v>7</v>
      </c>
      <c r="W569" s="130">
        <v>1</v>
      </c>
      <c r="X569" s="145">
        <v>500</v>
      </c>
      <c r="Y569" s="37">
        <v>620</v>
      </c>
      <c r="Z569" s="37"/>
      <c r="AA569" s="169">
        <f>0.581*$Y$1</f>
        <v>660.86425999999994</v>
      </c>
      <c r="AB569" s="37"/>
      <c r="AC569" s="37">
        <v>859</v>
      </c>
      <c r="AF569" s="140">
        <f t="shared" si="68"/>
        <v>620</v>
      </c>
      <c r="AG569" s="8">
        <f t="shared" si="69"/>
        <v>620</v>
      </c>
      <c r="AH569" s="37">
        <f t="shared" si="70"/>
        <v>620</v>
      </c>
      <c r="AI569" s="8">
        <f t="shared" si="71"/>
        <v>0</v>
      </c>
      <c r="AJ569" s="140" t="e">
        <f t="shared" si="72"/>
        <v>#REF!</v>
      </c>
      <c r="AK569" s="24" t="e">
        <f>#REF!</f>
        <v>#REF!</v>
      </c>
      <c r="AL569" s="8" t="e">
        <f t="shared" si="73"/>
        <v>#REF!</v>
      </c>
    </row>
    <row r="570" spans="1:38" s="26" customFormat="1" ht="13.5" customHeight="1" x14ac:dyDescent="0.2">
      <c r="A570" s="26">
        <v>567</v>
      </c>
      <c r="B570" s="18" t="s">
        <v>173</v>
      </c>
      <c r="C570" s="21" t="s">
        <v>13</v>
      </c>
      <c r="D570" s="1" t="s">
        <v>7</v>
      </c>
      <c r="E570" s="1" t="s">
        <v>89</v>
      </c>
      <c r="F570" s="1" t="s">
        <v>5</v>
      </c>
      <c r="G570" s="27">
        <v>1</v>
      </c>
      <c r="H570" s="51">
        <v>1401</v>
      </c>
      <c r="I570" s="37"/>
      <c r="J570" s="1" t="s">
        <v>7</v>
      </c>
      <c r="K570" s="1" t="s">
        <v>89</v>
      </c>
      <c r="L570" s="1" t="s">
        <v>5</v>
      </c>
      <c r="M570" s="33">
        <v>1</v>
      </c>
      <c r="N570" s="51">
        <v>1401</v>
      </c>
      <c r="O570" s="1"/>
      <c r="P570" s="1"/>
      <c r="Q570" s="1"/>
      <c r="R570" s="33">
        <v>1</v>
      </c>
      <c r="S570" s="63">
        <v>1401</v>
      </c>
      <c r="T570" s="78" t="s">
        <v>664</v>
      </c>
      <c r="U570" s="78" t="s">
        <v>6</v>
      </c>
      <c r="V570" s="78" t="s">
        <v>88</v>
      </c>
      <c r="W570" s="130">
        <v>1</v>
      </c>
      <c r="X570" s="146">
        <v>1401</v>
      </c>
      <c r="Y570" s="37">
        <v>2174</v>
      </c>
      <c r="Z570" s="37"/>
      <c r="AA570" s="169">
        <f>2.73*$Y$1</f>
        <v>3105.2658000000001</v>
      </c>
      <c r="AB570" s="37"/>
      <c r="AC570" s="37">
        <v>3726</v>
      </c>
      <c r="AF570" s="140">
        <f t="shared" si="68"/>
        <v>1521</v>
      </c>
      <c r="AG570" s="8">
        <f t="shared" si="69"/>
        <v>1521</v>
      </c>
      <c r="AH570" s="37">
        <f t="shared" si="70"/>
        <v>2174</v>
      </c>
      <c r="AI570" s="175">
        <f t="shared" si="71"/>
        <v>-653</v>
      </c>
      <c r="AJ570" s="140" t="e">
        <f t="shared" si="72"/>
        <v>#REF!</v>
      </c>
      <c r="AK570" s="24" t="e">
        <f>#REF!</f>
        <v>#REF!</v>
      </c>
      <c r="AL570" s="8" t="e">
        <f t="shared" si="73"/>
        <v>#REF!</v>
      </c>
    </row>
    <row r="571" spans="1:38" s="26" customFormat="1" ht="13.5" customHeight="1" x14ac:dyDescent="0.2">
      <c r="A571" s="26">
        <v>568</v>
      </c>
      <c r="B571" s="18" t="s">
        <v>173</v>
      </c>
      <c r="C571" s="21" t="s">
        <v>83</v>
      </c>
      <c r="D571" s="1" t="s">
        <v>10</v>
      </c>
      <c r="E571" s="1" t="s">
        <v>26</v>
      </c>
      <c r="F571" s="1" t="s">
        <v>28</v>
      </c>
      <c r="G571" s="27">
        <v>1</v>
      </c>
      <c r="H571" s="53">
        <v>1050</v>
      </c>
      <c r="I571" s="37"/>
      <c r="J571" s="1" t="s">
        <v>10</v>
      </c>
      <c r="K571" s="1" t="s">
        <v>26</v>
      </c>
      <c r="L571" s="1" t="s">
        <v>28</v>
      </c>
      <c r="M571" s="33">
        <v>1</v>
      </c>
      <c r="N571" s="47">
        <v>1050</v>
      </c>
      <c r="O571" s="1"/>
      <c r="P571" s="1"/>
      <c r="Q571" s="1"/>
      <c r="R571" s="33">
        <v>1</v>
      </c>
      <c r="S571" s="64">
        <v>1050</v>
      </c>
      <c r="T571" s="78" t="s">
        <v>10</v>
      </c>
      <c r="U571" s="78" t="s">
        <v>24</v>
      </c>
      <c r="V571" s="78" t="s">
        <v>25</v>
      </c>
      <c r="W571" s="130">
        <v>1</v>
      </c>
      <c r="X571" s="145">
        <v>1050</v>
      </c>
      <c r="Y571" s="37">
        <v>905</v>
      </c>
      <c r="Z571" s="37"/>
      <c r="AA571" s="169">
        <f>1.137*$Y$1</f>
        <v>1293.2920200000001</v>
      </c>
      <c r="AB571" s="37"/>
      <c r="AC571" s="37">
        <v>1682</v>
      </c>
      <c r="AF571" s="140">
        <f t="shared" si="68"/>
        <v>1170</v>
      </c>
      <c r="AG571" s="8">
        <f t="shared" si="69"/>
        <v>1170</v>
      </c>
      <c r="AH571" s="37">
        <f t="shared" si="70"/>
        <v>905</v>
      </c>
      <c r="AI571" s="8">
        <f t="shared" si="71"/>
        <v>265</v>
      </c>
      <c r="AJ571" s="140" t="e">
        <f t="shared" si="72"/>
        <v>#REF!</v>
      </c>
      <c r="AK571" s="24" t="e">
        <f>#REF!</f>
        <v>#REF!</v>
      </c>
      <c r="AL571" s="8" t="e">
        <f t="shared" si="73"/>
        <v>#REF!</v>
      </c>
    </row>
    <row r="572" spans="1:38" s="26" customFormat="1" ht="13.5" customHeight="1" x14ac:dyDescent="0.2">
      <c r="A572" s="26">
        <v>569</v>
      </c>
      <c r="B572" s="18" t="s">
        <v>173</v>
      </c>
      <c r="C572" s="21" t="s">
        <v>133</v>
      </c>
      <c r="D572" s="1" t="s">
        <v>5</v>
      </c>
      <c r="E572" s="1" t="s">
        <v>40</v>
      </c>
      <c r="F572" s="1" t="s">
        <v>39</v>
      </c>
      <c r="G572" s="27">
        <v>2</v>
      </c>
      <c r="H572" s="53">
        <v>530</v>
      </c>
      <c r="I572" s="37"/>
      <c r="J572" s="1" t="s">
        <v>5</v>
      </c>
      <c r="K572" s="1" t="s">
        <v>40</v>
      </c>
      <c r="L572" s="1" t="s">
        <v>39</v>
      </c>
      <c r="M572" s="33">
        <v>2</v>
      </c>
      <c r="N572" s="47">
        <v>530</v>
      </c>
      <c r="O572" s="1"/>
      <c r="P572" s="1"/>
      <c r="Q572" s="1"/>
      <c r="R572" s="33">
        <v>2</v>
      </c>
      <c r="S572" s="64">
        <v>530</v>
      </c>
      <c r="T572" s="78" t="s">
        <v>303</v>
      </c>
      <c r="U572" s="78" t="s">
        <v>6</v>
      </c>
      <c r="V572" s="78" t="s">
        <v>7</v>
      </c>
      <c r="W572" s="130">
        <v>2</v>
      </c>
      <c r="X572" s="145">
        <v>530</v>
      </c>
      <c r="Y572" s="37">
        <v>620</v>
      </c>
      <c r="Z572" s="37"/>
      <c r="AA572" s="169">
        <f>0.581*$Y$1</f>
        <v>660.86425999999994</v>
      </c>
      <c r="AB572" s="37"/>
      <c r="AC572" s="37">
        <v>859</v>
      </c>
      <c r="AF572" s="140">
        <f t="shared" si="68"/>
        <v>1300</v>
      </c>
      <c r="AG572" s="8">
        <f t="shared" si="69"/>
        <v>650</v>
      </c>
      <c r="AH572" s="37">
        <f t="shared" si="70"/>
        <v>620</v>
      </c>
      <c r="AI572" s="8">
        <f t="shared" si="71"/>
        <v>30</v>
      </c>
      <c r="AJ572" s="140" t="e">
        <f t="shared" si="72"/>
        <v>#REF!</v>
      </c>
      <c r="AK572" s="24" t="e">
        <f>#REF!</f>
        <v>#REF!</v>
      </c>
      <c r="AL572" s="8" t="e">
        <f t="shared" si="73"/>
        <v>#REF!</v>
      </c>
    </row>
    <row r="573" spans="1:38" s="26" customFormat="1" ht="13.5" customHeight="1" x14ac:dyDescent="0.2">
      <c r="A573" s="26">
        <v>570</v>
      </c>
      <c r="B573" s="18" t="s">
        <v>173</v>
      </c>
      <c r="C573" s="21" t="s">
        <v>33</v>
      </c>
      <c r="D573" s="1" t="s">
        <v>41</v>
      </c>
      <c r="E573" s="1" t="s">
        <v>42</v>
      </c>
      <c r="F573" s="1" t="s">
        <v>25</v>
      </c>
      <c r="G573" s="27">
        <v>1</v>
      </c>
      <c r="H573" s="53">
        <v>866</v>
      </c>
      <c r="I573" s="37"/>
      <c r="J573" s="1" t="s">
        <v>41</v>
      </c>
      <c r="K573" s="1" t="s">
        <v>42</v>
      </c>
      <c r="L573" s="1" t="s">
        <v>25</v>
      </c>
      <c r="M573" s="33">
        <v>1</v>
      </c>
      <c r="N573" s="47">
        <v>866</v>
      </c>
      <c r="O573" s="1"/>
      <c r="P573" s="1"/>
      <c r="Q573" s="1"/>
      <c r="R573" s="33">
        <v>1</v>
      </c>
      <c r="S573" s="64">
        <v>866</v>
      </c>
      <c r="T573" s="78" t="s">
        <v>699</v>
      </c>
      <c r="U573" s="78" t="s">
        <v>42</v>
      </c>
      <c r="V573" s="78" t="s">
        <v>45</v>
      </c>
      <c r="W573" s="130">
        <v>1</v>
      </c>
      <c r="X573" s="145">
        <v>866</v>
      </c>
      <c r="Y573" s="37">
        <v>758</v>
      </c>
      <c r="Z573" s="37"/>
      <c r="AA573" s="169">
        <f>0.95*$Y$1</f>
        <v>1080.587</v>
      </c>
      <c r="AB573" s="37"/>
      <c r="AC573" s="37">
        <v>1406</v>
      </c>
      <c r="AF573" s="140">
        <f t="shared" si="68"/>
        <v>986</v>
      </c>
      <c r="AG573" s="8">
        <f t="shared" si="69"/>
        <v>986</v>
      </c>
      <c r="AH573" s="37">
        <f t="shared" si="70"/>
        <v>758</v>
      </c>
      <c r="AI573" s="8">
        <f t="shared" si="71"/>
        <v>228</v>
      </c>
      <c r="AJ573" s="140" t="e">
        <f t="shared" si="72"/>
        <v>#REF!</v>
      </c>
      <c r="AK573" s="24" t="e">
        <f>#REF!</f>
        <v>#REF!</v>
      </c>
      <c r="AL573" s="8" t="e">
        <f t="shared" si="73"/>
        <v>#REF!</v>
      </c>
    </row>
    <row r="574" spans="1:38" s="26" customFormat="1" ht="13.5" customHeight="1" x14ac:dyDescent="0.2">
      <c r="A574" s="26">
        <v>571</v>
      </c>
      <c r="B574" s="18" t="s">
        <v>173</v>
      </c>
      <c r="C574" s="21" t="s">
        <v>81</v>
      </c>
      <c r="D574" s="1" t="s">
        <v>5</v>
      </c>
      <c r="E574" s="1" t="s">
        <v>6</v>
      </c>
      <c r="F574" s="1" t="s">
        <v>7</v>
      </c>
      <c r="G574" s="27">
        <v>3</v>
      </c>
      <c r="H574" s="53">
        <v>500</v>
      </c>
      <c r="I574" s="37"/>
      <c r="J574" s="1" t="s">
        <v>5</v>
      </c>
      <c r="K574" s="1" t="s">
        <v>6</v>
      </c>
      <c r="L574" s="1" t="s">
        <v>7</v>
      </c>
      <c r="M574" s="33">
        <v>2.5</v>
      </c>
      <c r="N574" s="47">
        <v>500</v>
      </c>
      <c r="O574" s="1"/>
      <c r="P574" s="1"/>
      <c r="Q574" s="1"/>
      <c r="R574" s="33">
        <v>2.5</v>
      </c>
      <c r="S574" s="64">
        <v>500</v>
      </c>
      <c r="T574" s="78" t="s">
        <v>303</v>
      </c>
      <c r="U574" s="78" t="s">
        <v>6</v>
      </c>
      <c r="V574" s="78" t="s">
        <v>7</v>
      </c>
      <c r="W574" s="130">
        <v>2.5</v>
      </c>
      <c r="X574" s="145">
        <v>500</v>
      </c>
      <c r="Y574" s="37">
        <v>620</v>
      </c>
      <c r="Z574" s="37"/>
      <c r="AA574" s="169">
        <f>0.581*$Y$1</f>
        <v>660.86425999999994</v>
      </c>
      <c r="AB574" s="37"/>
      <c r="AC574" s="37">
        <v>859</v>
      </c>
      <c r="AF574" s="140">
        <f t="shared" si="68"/>
        <v>1550</v>
      </c>
      <c r="AG574" s="8">
        <f t="shared" si="69"/>
        <v>620</v>
      </c>
      <c r="AH574" s="37">
        <f t="shared" si="70"/>
        <v>620</v>
      </c>
      <c r="AI574" s="8">
        <f t="shared" si="71"/>
        <v>0</v>
      </c>
      <c r="AJ574" s="140" t="e">
        <f t="shared" si="72"/>
        <v>#REF!</v>
      </c>
      <c r="AK574" s="24" t="e">
        <f>#REF!</f>
        <v>#REF!</v>
      </c>
      <c r="AL574" s="8" t="e">
        <f t="shared" si="73"/>
        <v>#REF!</v>
      </c>
    </row>
    <row r="575" spans="1:38" s="26" customFormat="1" ht="13.5" customHeight="1" x14ac:dyDescent="0.2">
      <c r="A575" s="26">
        <v>572</v>
      </c>
      <c r="B575" s="18" t="s">
        <v>173</v>
      </c>
      <c r="C575" s="21" t="s">
        <v>126</v>
      </c>
      <c r="D575" s="1" t="s">
        <v>5</v>
      </c>
      <c r="E575" s="1" t="s">
        <v>42</v>
      </c>
      <c r="F575" s="1" t="s">
        <v>52</v>
      </c>
      <c r="G575" s="27">
        <v>2.2999999999999998</v>
      </c>
      <c r="H575" s="53">
        <v>705</v>
      </c>
      <c r="I575" s="37"/>
      <c r="J575" s="1" t="s">
        <v>5</v>
      </c>
      <c r="K575" s="1" t="s">
        <v>42</v>
      </c>
      <c r="L575" s="1" t="s">
        <v>52</v>
      </c>
      <c r="M575" s="33">
        <v>2.2999999999999998</v>
      </c>
      <c r="N575" s="47">
        <v>705</v>
      </c>
      <c r="O575" s="1" t="s">
        <v>303</v>
      </c>
      <c r="P575" s="1" t="s">
        <v>24</v>
      </c>
      <c r="Q575" s="1" t="s">
        <v>39</v>
      </c>
      <c r="R575" s="33">
        <v>2.2999999999999998</v>
      </c>
      <c r="S575" s="64">
        <v>705</v>
      </c>
      <c r="T575" s="78" t="s">
        <v>303</v>
      </c>
      <c r="U575" s="78" t="s">
        <v>42</v>
      </c>
      <c r="V575" s="78" t="s">
        <v>10</v>
      </c>
      <c r="W575" s="130">
        <v>2.2999999999999998</v>
      </c>
      <c r="X575" s="145">
        <v>705</v>
      </c>
      <c r="Y575" s="37">
        <v>648</v>
      </c>
      <c r="Z575" s="37"/>
      <c r="AA575" s="169">
        <f>0.814*$Y$1</f>
        <v>925.89243999999997</v>
      </c>
      <c r="AB575" s="37"/>
      <c r="AC575" s="37">
        <v>1205</v>
      </c>
      <c r="AF575" s="140">
        <f t="shared" si="68"/>
        <v>1897.4999999999998</v>
      </c>
      <c r="AG575" s="8">
        <f t="shared" si="69"/>
        <v>825</v>
      </c>
      <c r="AH575" s="37">
        <f t="shared" si="70"/>
        <v>648</v>
      </c>
      <c r="AI575" s="8">
        <f t="shared" si="71"/>
        <v>177</v>
      </c>
      <c r="AJ575" s="140" t="e">
        <f t="shared" si="72"/>
        <v>#REF!</v>
      </c>
      <c r="AK575" s="24" t="e">
        <f>#REF!</f>
        <v>#REF!</v>
      </c>
      <c r="AL575" s="8" t="e">
        <f t="shared" si="73"/>
        <v>#REF!</v>
      </c>
    </row>
    <row r="576" spans="1:38" s="26" customFormat="1" ht="13.5" customHeight="1" x14ac:dyDescent="0.2">
      <c r="A576" s="26">
        <v>573</v>
      </c>
      <c r="B576" s="18" t="s">
        <v>173</v>
      </c>
      <c r="C576" s="18" t="s">
        <v>153</v>
      </c>
      <c r="D576" s="1" t="s">
        <v>5</v>
      </c>
      <c r="E576" s="1" t="s">
        <v>42</v>
      </c>
      <c r="F576" s="1" t="s">
        <v>52</v>
      </c>
      <c r="G576" s="27">
        <v>0.5</v>
      </c>
      <c r="H576" s="51">
        <v>679</v>
      </c>
      <c r="I576" s="37"/>
      <c r="J576" s="1" t="s">
        <v>5</v>
      </c>
      <c r="K576" s="1" t="s">
        <v>42</v>
      </c>
      <c r="L576" s="1" t="s">
        <v>52</v>
      </c>
      <c r="M576" s="33">
        <v>0.5</v>
      </c>
      <c r="N576" s="51">
        <v>679</v>
      </c>
      <c r="O576" s="1"/>
      <c r="P576" s="1"/>
      <c r="Q576" s="1"/>
      <c r="R576" s="33">
        <v>0.5</v>
      </c>
      <c r="S576" s="63">
        <v>679</v>
      </c>
      <c r="T576" s="78" t="s">
        <v>303</v>
      </c>
      <c r="U576" s="78" t="s">
        <v>42</v>
      </c>
      <c r="V576" s="78" t="s">
        <v>10</v>
      </c>
      <c r="W576" s="130">
        <v>0.5</v>
      </c>
      <c r="X576" s="146">
        <v>679</v>
      </c>
      <c r="Y576" s="37">
        <v>648</v>
      </c>
      <c r="Z576" s="37"/>
      <c r="AA576" s="169">
        <f>0.814*$Y$1</f>
        <v>925.89243999999997</v>
      </c>
      <c r="AB576" s="37"/>
      <c r="AC576" s="37">
        <v>1205</v>
      </c>
      <c r="AF576" s="140">
        <f t="shared" si="68"/>
        <v>399.5</v>
      </c>
      <c r="AG576" s="8">
        <f t="shared" si="69"/>
        <v>799</v>
      </c>
      <c r="AH576" s="37">
        <f t="shared" si="70"/>
        <v>648</v>
      </c>
      <c r="AI576" s="8">
        <f t="shared" si="71"/>
        <v>151</v>
      </c>
      <c r="AJ576" s="140" t="e">
        <f t="shared" si="72"/>
        <v>#REF!</v>
      </c>
      <c r="AK576" s="24" t="e">
        <f>#REF!</f>
        <v>#REF!</v>
      </c>
      <c r="AL576" s="8" t="e">
        <f t="shared" si="73"/>
        <v>#REF!</v>
      </c>
    </row>
    <row r="577" spans="1:38" s="26" customFormat="1" ht="13.5" customHeight="1" x14ac:dyDescent="0.2">
      <c r="A577" s="26">
        <v>574</v>
      </c>
      <c r="B577" s="18" t="s">
        <v>640</v>
      </c>
      <c r="C577" s="21" t="s">
        <v>133</v>
      </c>
      <c r="D577" s="1" t="s">
        <v>5</v>
      </c>
      <c r="E577" s="1" t="s">
        <v>40</v>
      </c>
      <c r="F577" s="1" t="s">
        <v>39</v>
      </c>
      <c r="G577" s="23">
        <v>1</v>
      </c>
      <c r="H577" s="53">
        <v>530</v>
      </c>
      <c r="I577" s="37"/>
      <c r="J577" s="1" t="s">
        <v>5</v>
      </c>
      <c r="K577" s="1" t="s">
        <v>40</v>
      </c>
      <c r="L577" s="1" t="s">
        <v>39</v>
      </c>
      <c r="M577" s="77">
        <v>1</v>
      </c>
      <c r="N577" s="47">
        <v>530</v>
      </c>
      <c r="O577" s="1"/>
      <c r="P577" s="1"/>
      <c r="Q577" s="1"/>
      <c r="R577" s="77">
        <v>1</v>
      </c>
      <c r="S577" s="64">
        <v>530</v>
      </c>
      <c r="T577" s="78" t="s">
        <v>303</v>
      </c>
      <c r="U577" s="78" t="s">
        <v>6</v>
      </c>
      <c r="V577" s="78" t="s">
        <v>7</v>
      </c>
      <c r="W577" s="131">
        <v>1</v>
      </c>
      <c r="X577" s="145">
        <v>530</v>
      </c>
      <c r="Y577" s="37">
        <v>620</v>
      </c>
      <c r="Z577" s="37"/>
      <c r="AA577" s="169">
        <f>0.581*$Y$1</f>
        <v>660.86425999999994</v>
      </c>
      <c r="AB577" s="37"/>
      <c r="AC577" s="37">
        <v>859</v>
      </c>
      <c r="AF577" s="140">
        <f t="shared" si="68"/>
        <v>650</v>
      </c>
      <c r="AG577" s="8">
        <f t="shared" si="69"/>
        <v>650</v>
      </c>
      <c r="AH577" s="37">
        <f t="shared" si="70"/>
        <v>620</v>
      </c>
      <c r="AI577" s="8">
        <f t="shared" si="71"/>
        <v>30</v>
      </c>
      <c r="AJ577" s="140" t="e">
        <f t="shared" si="72"/>
        <v>#REF!</v>
      </c>
      <c r="AK577" s="24" t="e">
        <f>#REF!</f>
        <v>#REF!</v>
      </c>
      <c r="AL577" s="8" t="e">
        <f t="shared" si="73"/>
        <v>#REF!</v>
      </c>
    </row>
    <row r="578" spans="1:38" s="26" customFormat="1" ht="13.5" customHeight="1" x14ac:dyDescent="0.2">
      <c r="A578" s="26">
        <v>575</v>
      </c>
      <c r="B578" s="18" t="s">
        <v>640</v>
      </c>
      <c r="C578" s="21" t="s">
        <v>133</v>
      </c>
      <c r="D578" s="1" t="s">
        <v>5</v>
      </c>
      <c r="E578" s="1" t="s">
        <v>40</v>
      </c>
      <c r="F578" s="1" t="s">
        <v>39</v>
      </c>
      <c r="G578" s="23">
        <v>1</v>
      </c>
      <c r="H578" s="53">
        <v>530</v>
      </c>
      <c r="I578" s="37"/>
      <c r="J578" s="1" t="s">
        <v>5</v>
      </c>
      <c r="K578" s="1" t="s">
        <v>40</v>
      </c>
      <c r="L578" s="1" t="s">
        <v>39</v>
      </c>
      <c r="M578" s="77">
        <v>1</v>
      </c>
      <c r="N578" s="47">
        <v>530</v>
      </c>
      <c r="O578" s="1"/>
      <c r="P578" s="1"/>
      <c r="Q578" s="1"/>
      <c r="R578" s="77">
        <v>1</v>
      </c>
      <c r="S578" s="64">
        <v>530</v>
      </c>
      <c r="T578" s="78" t="s">
        <v>303</v>
      </c>
      <c r="U578" s="78" t="s">
        <v>6</v>
      </c>
      <c r="V578" s="78" t="s">
        <v>7</v>
      </c>
      <c r="W578" s="131">
        <v>1</v>
      </c>
      <c r="X578" s="145">
        <v>530</v>
      </c>
      <c r="Y578" s="37">
        <v>620</v>
      </c>
      <c r="Z578" s="37"/>
      <c r="AA578" s="169">
        <f>0.581*$Y$1</f>
        <v>660.86425999999994</v>
      </c>
      <c r="AB578" s="37"/>
      <c r="AC578" s="37">
        <v>859</v>
      </c>
      <c r="AF578" s="140">
        <f t="shared" si="68"/>
        <v>650</v>
      </c>
      <c r="AG578" s="8">
        <f t="shared" si="69"/>
        <v>650</v>
      </c>
      <c r="AH578" s="37">
        <f t="shared" si="70"/>
        <v>620</v>
      </c>
      <c r="AI578" s="8">
        <f t="shared" si="71"/>
        <v>30</v>
      </c>
      <c r="AJ578" s="140" t="e">
        <f t="shared" si="72"/>
        <v>#REF!</v>
      </c>
      <c r="AK578" s="24" t="e">
        <f>#REF!</f>
        <v>#REF!</v>
      </c>
      <c r="AL578" s="8" t="e">
        <f t="shared" si="73"/>
        <v>#REF!</v>
      </c>
    </row>
    <row r="579" spans="1:38" s="26" customFormat="1" ht="13.5" customHeight="1" x14ac:dyDescent="0.2">
      <c r="A579" s="26">
        <v>576</v>
      </c>
      <c r="B579" s="18" t="s">
        <v>640</v>
      </c>
      <c r="C579" s="21" t="s">
        <v>33</v>
      </c>
      <c r="D579" s="1" t="s">
        <v>41</v>
      </c>
      <c r="E579" s="1" t="s">
        <v>42</v>
      </c>
      <c r="F579" s="1" t="s">
        <v>25</v>
      </c>
      <c r="G579" s="23">
        <v>1</v>
      </c>
      <c r="H579" s="53">
        <v>866</v>
      </c>
      <c r="I579" s="37"/>
      <c r="J579" s="1" t="s">
        <v>41</v>
      </c>
      <c r="K579" s="1" t="s">
        <v>42</v>
      </c>
      <c r="L579" s="1" t="s">
        <v>25</v>
      </c>
      <c r="M579" s="77">
        <v>1</v>
      </c>
      <c r="N579" s="47">
        <v>866</v>
      </c>
      <c r="O579" s="1"/>
      <c r="P579" s="1"/>
      <c r="Q579" s="1"/>
      <c r="R579" s="77">
        <v>1</v>
      </c>
      <c r="S579" s="64">
        <v>866</v>
      </c>
      <c r="T579" s="78" t="s">
        <v>699</v>
      </c>
      <c r="U579" s="78" t="s">
        <v>42</v>
      </c>
      <c r="V579" s="78" t="s">
        <v>45</v>
      </c>
      <c r="W579" s="131">
        <v>1</v>
      </c>
      <c r="X579" s="145">
        <v>866</v>
      </c>
      <c r="Y579" s="37">
        <v>758</v>
      </c>
      <c r="Z579" s="37"/>
      <c r="AA579" s="169">
        <f>0.95*$Y$1</f>
        <v>1080.587</v>
      </c>
      <c r="AB579" s="37"/>
      <c r="AC579" s="37">
        <v>1406</v>
      </c>
      <c r="AF579" s="140">
        <f t="shared" si="68"/>
        <v>986</v>
      </c>
      <c r="AG579" s="8">
        <f t="shared" si="69"/>
        <v>986</v>
      </c>
      <c r="AH579" s="37">
        <f t="shared" si="70"/>
        <v>758</v>
      </c>
      <c r="AI579" s="8">
        <f t="shared" si="71"/>
        <v>228</v>
      </c>
      <c r="AJ579" s="140" t="e">
        <f t="shared" si="72"/>
        <v>#REF!</v>
      </c>
      <c r="AK579" s="24" t="e">
        <f>#REF!</f>
        <v>#REF!</v>
      </c>
      <c r="AL579" s="8" t="e">
        <f t="shared" si="73"/>
        <v>#REF!</v>
      </c>
    </row>
    <row r="580" spans="1:38" s="26" customFormat="1" ht="13.5" customHeight="1" x14ac:dyDescent="0.2">
      <c r="A580" s="26">
        <v>577</v>
      </c>
      <c r="B580" s="18" t="s">
        <v>381</v>
      </c>
      <c r="C580" s="21" t="s">
        <v>81</v>
      </c>
      <c r="D580" s="1" t="s">
        <v>5</v>
      </c>
      <c r="E580" s="1" t="s">
        <v>6</v>
      </c>
      <c r="F580" s="1" t="s">
        <v>7</v>
      </c>
      <c r="G580" s="27">
        <v>1</v>
      </c>
      <c r="H580" s="53">
        <v>500</v>
      </c>
      <c r="I580" s="37"/>
      <c r="J580" s="1" t="s">
        <v>5</v>
      </c>
      <c r="K580" s="1" t="s">
        <v>6</v>
      </c>
      <c r="L580" s="1" t="s">
        <v>7</v>
      </c>
      <c r="M580" s="33">
        <v>1</v>
      </c>
      <c r="N580" s="47">
        <v>500</v>
      </c>
      <c r="O580" s="1"/>
      <c r="P580" s="1"/>
      <c r="Q580" s="1"/>
      <c r="R580" s="33">
        <v>1</v>
      </c>
      <c r="S580" s="64">
        <v>500</v>
      </c>
      <c r="T580" s="78" t="s">
        <v>303</v>
      </c>
      <c r="U580" s="78" t="s">
        <v>6</v>
      </c>
      <c r="V580" s="78" t="s">
        <v>7</v>
      </c>
      <c r="W580" s="130">
        <v>1</v>
      </c>
      <c r="X580" s="145">
        <v>500</v>
      </c>
      <c r="Y580" s="37">
        <v>620</v>
      </c>
      <c r="Z580" s="37"/>
      <c r="AA580" s="169">
        <f>0.581*$Y$1</f>
        <v>660.86425999999994</v>
      </c>
      <c r="AB580" s="37"/>
      <c r="AC580" s="37">
        <v>859</v>
      </c>
      <c r="AF580" s="140">
        <f t="shared" si="68"/>
        <v>620</v>
      </c>
      <c r="AG580" s="8">
        <f t="shared" si="69"/>
        <v>620</v>
      </c>
      <c r="AH580" s="37">
        <f t="shared" si="70"/>
        <v>620</v>
      </c>
      <c r="AI580" s="8">
        <f t="shared" si="71"/>
        <v>0</v>
      </c>
      <c r="AJ580" s="140" t="e">
        <f t="shared" si="72"/>
        <v>#REF!</v>
      </c>
      <c r="AK580" s="24" t="e">
        <f>#REF!</f>
        <v>#REF!</v>
      </c>
      <c r="AL580" s="8" t="e">
        <f t="shared" si="73"/>
        <v>#REF!</v>
      </c>
    </row>
    <row r="581" spans="1:38" s="26" customFormat="1" ht="13.5" customHeight="1" x14ac:dyDescent="0.2">
      <c r="A581" s="26">
        <v>578</v>
      </c>
      <c r="B581" s="18" t="s">
        <v>382</v>
      </c>
      <c r="C581" s="21" t="s">
        <v>81</v>
      </c>
      <c r="D581" s="1" t="s">
        <v>5</v>
      </c>
      <c r="E581" s="1" t="s">
        <v>6</v>
      </c>
      <c r="F581" s="1" t="s">
        <v>7</v>
      </c>
      <c r="G581" s="27">
        <v>2</v>
      </c>
      <c r="H581" s="53">
        <v>500</v>
      </c>
      <c r="I581" s="37"/>
      <c r="J581" s="1" t="s">
        <v>5</v>
      </c>
      <c r="K581" s="1" t="s">
        <v>6</v>
      </c>
      <c r="L581" s="1" t="s">
        <v>7</v>
      </c>
      <c r="M581" s="33">
        <v>1</v>
      </c>
      <c r="N581" s="47">
        <v>500</v>
      </c>
      <c r="O581" s="1"/>
      <c r="P581" s="1"/>
      <c r="Q581" s="1"/>
      <c r="R581" s="33">
        <v>1</v>
      </c>
      <c r="S581" s="64">
        <v>500</v>
      </c>
      <c r="T581" s="78" t="s">
        <v>303</v>
      </c>
      <c r="U581" s="78" t="s">
        <v>6</v>
      </c>
      <c r="V581" s="78" t="s">
        <v>7</v>
      </c>
      <c r="W581" s="130">
        <v>1</v>
      </c>
      <c r="X581" s="145">
        <v>500</v>
      </c>
      <c r="Y581" s="37">
        <v>620</v>
      </c>
      <c r="Z581" s="37"/>
      <c r="AA581" s="169">
        <f>0.581*$Y$1</f>
        <v>660.86425999999994</v>
      </c>
      <c r="AB581" s="37"/>
      <c r="AC581" s="37">
        <v>859</v>
      </c>
      <c r="AF581" s="140">
        <f t="shared" si="68"/>
        <v>620</v>
      </c>
      <c r="AG581" s="8">
        <f t="shared" si="69"/>
        <v>620</v>
      </c>
      <c r="AH581" s="37">
        <f t="shared" si="70"/>
        <v>620</v>
      </c>
      <c r="AI581" s="8">
        <f t="shared" si="71"/>
        <v>0</v>
      </c>
      <c r="AJ581" s="140" t="e">
        <f t="shared" si="72"/>
        <v>#REF!</v>
      </c>
      <c r="AK581" s="24" t="e">
        <f>#REF!</f>
        <v>#REF!</v>
      </c>
      <c r="AL581" s="8" t="e">
        <f t="shared" si="73"/>
        <v>#REF!</v>
      </c>
    </row>
    <row r="582" spans="1:38" s="26" customFormat="1" ht="13.5" customHeight="1" x14ac:dyDescent="0.2">
      <c r="A582" s="26">
        <v>579</v>
      </c>
      <c r="B582" s="18" t="s">
        <v>123</v>
      </c>
      <c r="C582" s="18" t="s">
        <v>36</v>
      </c>
      <c r="D582" s="1" t="s">
        <v>43</v>
      </c>
      <c r="E582" s="1" t="s">
        <v>42</v>
      </c>
      <c r="F582" s="1">
        <v>7</v>
      </c>
      <c r="G582" s="27">
        <v>1</v>
      </c>
      <c r="H582" s="47">
        <v>908</v>
      </c>
      <c r="I582" s="37" t="s">
        <v>650</v>
      </c>
      <c r="J582" s="1" t="s">
        <v>43</v>
      </c>
      <c r="K582" s="1" t="s">
        <v>42</v>
      </c>
      <c r="L582" s="1">
        <v>7</v>
      </c>
      <c r="M582" s="33">
        <v>1</v>
      </c>
      <c r="N582" s="47">
        <v>908</v>
      </c>
      <c r="O582" s="1"/>
      <c r="P582" s="1"/>
      <c r="Q582" s="1"/>
      <c r="R582" s="33">
        <v>1</v>
      </c>
      <c r="S582" s="64">
        <v>908</v>
      </c>
      <c r="T582" s="78" t="s">
        <v>695</v>
      </c>
      <c r="U582" s="78" t="s">
        <v>180</v>
      </c>
      <c r="V582" s="78" t="s">
        <v>45</v>
      </c>
      <c r="W582" s="130">
        <v>1</v>
      </c>
      <c r="X582" s="145">
        <v>908</v>
      </c>
      <c r="Y582" s="37">
        <v>758</v>
      </c>
      <c r="Z582" s="37"/>
      <c r="AA582" s="169">
        <f>0.95*$Y$1</f>
        <v>1080.587</v>
      </c>
      <c r="AB582" s="37"/>
      <c r="AC582" s="37">
        <v>1406</v>
      </c>
      <c r="AF582" s="140">
        <f t="shared" si="68"/>
        <v>1028</v>
      </c>
      <c r="AG582" s="8">
        <f t="shared" si="69"/>
        <v>1028</v>
      </c>
      <c r="AH582" s="37">
        <f t="shared" si="70"/>
        <v>758</v>
      </c>
      <c r="AI582" s="8">
        <f t="shared" si="71"/>
        <v>270</v>
      </c>
      <c r="AJ582" s="140" t="e">
        <f t="shared" si="72"/>
        <v>#REF!</v>
      </c>
      <c r="AK582" s="24" t="e">
        <f>#REF!</f>
        <v>#REF!</v>
      </c>
      <c r="AL582" s="8" t="e">
        <f t="shared" si="73"/>
        <v>#REF!</v>
      </c>
    </row>
    <row r="583" spans="1:38" s="26" customFormat="1" ht="13.5" customHeight="1" x14ac:dyDescent="0.2">
      <c r="A583" s="26">
        <v>580</v>
      </c>
      <c r="B583" s="18" t="s">
        <v>123</v>
      </c>
      <c r="C583" s="18" t="s">
        <v>36</v>
      </c>
      <c r="D583" s="1" t="s">
        <v>43</v>
      </c>
      <c r="E583" s="1" t="s">
        <v>42</v>
      </c>
      <c r="F583" s="1" t="s">
        <v>25</v>
      </c>
      <c r="G583" s="27">
        <v>1</v>
      </c>
      <c r="H583" s="47">
        <v>1032</v>
      </c>
      <c r="I583" s="37" t="s">
        <v>650</v>
      </c>
      <c r="J583" s="1" t="s">
        <v>43</v>
      </c>
      <c r="K583" s="1" t="s">
        <v>42</v>
      </c>
      <c r="L583" s="1" t="s">
        <v>25</v>
      </c>
      <c r="M583" s="33">
        <v>1</v>
      </c>
      <c r="N583" s="47">
        <v>1032</v>
      </c>
      <c r="O583" s="1"/>
      <c r="P583" s="1"/>
      <c r="Q583" s="1"/>
      <c r="R583" s="33">
        <v>1</v>
      </c>
      <c r="S583" s="64">
        <v>1032</v>
      </c>
      <c r="T583" s="78" t="s">
        <v>695</v>
      </c>
      <c r="U583" s="78" t="s">
        <v>180</v>
      </c>
      <c r="V583" s="78" t="s">
        <v>45</v>
      </c>
      <c r="W583" s="130">
        <v>1</v>
      </c>
      <c r="X583" s="145">
        <v>1032</v>
      </c>
      <c r="Y583" s="37">
        <v>758</v>
      </c>
      <c r="Z583" s="37"/>
      <c r="AA583" s="169">
        <f>0.95*$Y$1</f>
        <v>1080.587</v>
      </c>
      <c r="AB583" s="37"/>
      <c r="AC583" s="37">
        <v>1406</v>
      </c>
      <c r="AF583" s="140">
        <f t="shared" si="68"/>
        <v>1152</v>
      </c>
      <c r="AG583" s="8">
        <f t="shared" si="69"/>
        <v>1152</v>
      </c>
      <c r="AH583" s="37">
        <f t="shared" si="70"/>
        <v>758</v>
      </c>
      <c r="AI583" s="8">
        <f t="shared" si="71"/>
        <v>394</v>
      </c>
      <c r="AJ583" s="140" t="e">
        <f t="shared" si="72"/>
        <v>#REF!</v>
      </c>
      <c r="AK583" s="24" t="e">
        <f>#REF!</f>
        <v>#REF!</v>
      </c>
      <c r="AL583" s="8" t="e">
        <f t="shared" si="73"/>
        <v>#REF!</v>
      </c>
    </row>
    <row r="584" spans="1:38" s="26" customFormat="1" ht="13.5" customHeight="1" x14ac:dyDescent="0.2">
      <c r="A584" s="26">
        <v>581</v>
      </c>
      <c r="B584" s="18" t="s">
        <v>123</v>
      </c>
      <c r="C584" s="18" t="s">
        <v>124</v>
      </c>
      <c r="D584" s="1" t="s">
        <v>105</v>
      </c>
      <c r="E584" s="1" t="s">
        <v>6</v>
      </c>
      <c r="F584" s="1" t="s">
        <v>28</v>
      </c>
      <c r="G584" s="27">
        <v>0.25</v>
      </c>
      <c r="H584" s="47">
        <v>800</v>
      </c>
      <c r="I584" s="37"/>
      <c r="J584" s="1" t="s">
        <v>105</v>
      </c>
      <c r="K584" s="1" t="s">
        <v>6</v>
      </c>
      <c r="L584" s="1" t="s">
        <v>28</v>
      </c>
      <c r="M584" s="33">
        <v>0.25</v>
      </c>
      <c r="N584" s="47">
        <v>800</v>
      </c>
      <c r="O584" s="1"/>
      <c r="P584" s="1"/>
      <c r="Q584" s="1"/>
      <c r="R584" s="33">
        <v>0.25</v>
      </c>
      <c r="S584" s="64">
        <v>800</v>
      </c>
      <c r="T584" s="78" t="s">
        <v>704</v>
      </c>
      <c r="U584" s="78" t="s">
        <v>6</v>
      </c>
      <c r="V584" s="78" t="s">
        <v>28</v>
      </c>
      <c r="W584" s="130">
        <v>0.25</v>
      </c>
      <c r="X584" s="145">
        <v>800</v>
      </c>
      <c r="Y584" s="37">
        <v>967</v>
      </c>
      <c r="Z584" s="37"/>
      <c r="AA584" s="169">
        <f>1.22*$Y$1</f>
        <v>1387.7012</v>
      </c>
      <c r="AB584" s="37"/>
      <c r="AC584" s="37">
        <v>1796</v>
      </c>
      <c r="AF584" s="140">
        <f t="shared" si="68"/>
        <v>230</v>
      </c>
      <c r="AG584" s="8">
        <f t="shared" si="69"/>
        <v>920</v>
      </c>
      <c r="AH584" s="37">
        <f t="shared" si="70"/>
        <v>967</v>
      </c>
      <c r="AI584" s="175">
        <f t="shared" si="71"/>
        <v>-47</v>
      </c>
      <c r="AJ584" s="140" t="e">
        <f t="shared" si="72"/>
        <v>#REF!</v>
      </c>
      <c r="AK584" s="24" t="e">
        <f>#REF!</f>
        <v>#REF!</v>
      </c>
      <c r="AL584" s="8" t="e">
        <f t="shared" si="73"/>
        <v>#REF!</v>
      </c>
    </row>
    <row r="585" spans="1:38" s="26" customFormat="1" ht="13.5" customHeight="1" x14ac:dyDescent="0.2">
      <c r="A585" s="26">
        <v>582</v>
      </c>
      <c r="B585" s="18" t="s">
        <v>123</v>
      </c>
      <c r="C585" s="18" t="s">
        <v>92</v>
      </c>
      <c r="D585" s="1" t="s">
        <v>96</v>
      </c>
      <c r="E585" s="1" t="s">
        <v>24</v>
      </c>
      <c r="F585" s="1" t="s">
        <v>28</v>
      </c>
      <c r="G585" s="27">
        <v>0.2</v>
      </c>
      <c r="H585" s="47">
        <v>739</v>
      </c>
      <c r="I585" s="37"/>
      <c r="J585" s="1" t="s">
        <v>96</v>
      </c>
      <c r="K585" s="1" t="s">
        <v>24</v>
      </c>
      <c r="L585" s="1" t="s">
        <v>28</v>
      </c>
      <c r="M585" s="33">
        <v>0.2</v>
      </c>
      <c r="N585" s="47">
        <v>739</v>
      </c>
      <c r="O585" s="1"/>
      <c r="P585" s="1"/>
      <c r="Q585" s="1"/>
      <c r="R585" s="33">
        <v>0.2</v>
      </c>
      <c r="S585" s="64">
        <v>739</v>
      </c>
      <c r="T585" s="78" t="s">
        <v>674</v>
      </c>
      <c r="U585" s="78" t="s">
        <v>6</v>
      </c>
      <c r="V585" s="78" t="s">
        <v>28</v>
      </c>
      <c r="W585" s="130">
        <v>0.2</v>
      </c>
      <c r="X585" s="145">
        <v>739</v>
      </c>
      <c r="Y585" s="37">
        <v>967</v>
      </c>
      <c r="Z585" s="37"/>
      <c r="AA585" s="169">
        <f>1.22*$Y$1</f>
        <v>1387.7012</v>
      </c>
      <c r="AB585" s="37"/>
      <c r="AC585" s="37">
        <v>1796</v>
      </c>
      <c r="AF585" s="140">
        <f t="shared" si="68"/>
        <v>171.8</v>
      </c>
      <c r="AG585" s="8">
        <f t="shared" si="69"/>
        <v>859</v>
      </c>
      <c r="AH585" s="37">
        <f t="shared" si="70"/>
        <v>967</v>
      </c>
      <c r="AI585" s="175">
        <f t="shared" si="71"/>
        <v>-108</v>
      </c>
      <c r="AJ585" s="140" t="e">
        <f t="shared" si="72"/>
        <v>#REF!</v>
      </c>
      <c r="AK585" s="24" t="e">
        <f>#REF!</f>
        <v>#REF!</v>
      </c>
      <c r="AL585" s="8" t="e">
        <f t="shared" si="73"/>
        <v>#REF!</v>
      </c>
    </row>
    <row r="586" spans="1:38" s="26" customFormat="1" ht="13.5" customHeight="1" x14ac:dyDescent="0.2">
      <c r="A586" s="26">
        <v>583</v>
      </c>
      <c r="B586" s="18" t="s">
        <v>123</v>
      </c>
      <c r="C586" s="18" t="s">
        <v>14</v>
      </c>
      <c r="D586" s="1" t="s">
        <v>38</v>
      </c>
      <c r="E586" s="1" t="s">
        <v>24</v>
      </c>
      <c r="F586" s="1" t="s">
        <v>25</v>
      </c>
      <c r="G586" s="27">
        <v>0.8</v>
      </c>
      <c r="H586" s="47">
        <v>739</v>
      </c>
      <c r="I586" s="37"/>
      <c r="J586" s="1" t="s">
        <v>38</v>
      </c>
      <c r="K586" s="1" t="s">
        <v>24</v>
      </c>
      <c r="L586" s="1" t="s">
        <v>25</v>
      </c>
      <c r="M586" s="33">
        <v>0.8</v>
      </c>
      <c r="N586" s="47">
        <v>739</v>
      </c>
      <c r="O586" s="1"/>
      <c r="P586" s="1"/>
      <c r="Q586" s="1"/>
      <c r="R586" s="33">
        <v>0.8</v>
      </c>
      <c r="S586" s="64">
        <v>739</v>
      </c>
      <c r="T586" s="78" t="s">
        <v>660</v>
      </c>
      <c r="U586" s="78" t="s">
        <v>6</v>
      </c>
      <c r="V586" s="78" t="s">
        <v>45</v>
      </c>
      <c r="W586" s="130">
        <v>0.8</v>
      </c>
      <c r="X586" s="145">
        <v>739</v>
      </c>
      <c r="Y586" s="37">
        <v>758</v>
      </c>
      <c r="Z586" s="37"/>
      <c r="AA586" s="169">
        <f>0.95*$Y$1</f>
        <v>1080.587</v>
      </c>
      <c r="AB586" s="37"/>
      <c r="AC586" s="37">
        <v>1406</v>
      </c>
      <c r="AF586" s="140">
        <f t="shared" si="68"/>
        <v>687.2</v>
      </c>
      <c r="AG586" s="8">
        <f t="shared" si="69"/>
        <v>859</v>
      </c>
      <c r="AH586" s="37">
        <f t="shared" si="70"/>
        <v>758</v>
      </c>
      <c r="AI586" s="8">
        <f t="shared" si="71"/>
        <v>101</v>
      </c>
      <c r="AJ586" s="140" t="e">
        <f t="shared" si="72"/>
        <v>#REF!</v>
      </c>
      <c r="AK586" s="24" t="e">
        <f>#REF!</f>
        <v>#REF!</v>
      </c>
      <c r="AL586" s="8" t="e">
        <f t="shared" si="73"/>
        <v>#REF!</v>
      </c>
    </row>
    <row r="587" spans="1:38" s="26" customFormat="1" ht="13.5" customHeight="1" x14ac:dyDescent="0.2">
      <c r="A587" s="26">
        <v>584</v>
      </c>
      <c r="B587" s="18" t="s">
        <v>123</v>
      </c>
      <c r="C587" s="18" t="s">
        <v>31</v>
      </c>
      <c r="D587" s="1" t="s">
        <v>39</v>
      </c>
      <c r="E587" s="1" t="s">
        <v>6</v>
      </c>
      <c r="F587" s="1" t="s">
        <v>27</v>
      </c>
      <c r="G587" s="27">
        <v>1</v>
      </c>
      <c r="H587" s="51">
        <v>610</v>
      </c>
      <c r="I587" s="37"/>
      <c r="J587" s="1" t="s">
        <v>39</v>
      </c>
      <c r="K587" s="1" t="s">
        <v>6</v>
      </c>
      <c r="L587" s="1" t="s">
        <v>27</v>
      </c>
      <c r="M587" s="33">
        <v>1</v>
      </c>
      <c r="N587" s="51">
        <v>610</v>
      </c>
      <c r="O587" s="1"/>
      <c r="P587" s="1"/>
      <c r="Q587" s="1"/>
      <c r="R587" s="33">
        <v>1</v>
      </c>
      <c r="S587" s="63">
        <v>610</v>
      </c>
      <c r="T587" s="78" t="s">
        <v>39</v>
      </c>
      <c r="U587" s="78" t="s">
        <v>6</v>
      </c>
      <c r="V587" s="78" t="s">
        <v>52</v>
      </c>
      <c r="W587" s="130">
        <v>1</v>
      </c>
      <c r="X587" s="146">
        <v>610</v>
      </c>
      <c r="Y587" s="37">
        <v>662</v>
      </c>
      <c r="Z587" s="37"/>
      <c r="AA587" s="169">
        <f>0.832*$Y$1</f>
        <v>946.36671999999999</v>
      </c>
      <c r="AB587" s="37"/>
      <c r="AC587" s="37">
        <v>1228</v>
      </c>
      <c r="AF587" s="140">
        <f t="shared" si="68"/>
        <v>730</v>
      </c>
      <c r="AG587" s="8">
        <f t="shared" si="69"/>
        <v>730</v>
      </c>
      <c r="AH587" s="37">
        <f t="shared" si="70"/>
        <v>662</v>
      </c>
      <c r="AI587" s="8">
        <f t="shared" si="71"/>
        <v>68</v>
      </c>
      <c r="AJ587" s="140" t="e">
        <f t="shared" si="72"/>
        <v>#REF!</v>
      </c>
      <c r="AK587" s="24" t="e">
        <f>#REF!</f>
        <v>#REF!</v>
      </c>
      <c r="AL587" s="8" t="e">
        <f t="shared" si="73"/>
        <v>#REF!</v>
      </c>
    </row>
    <row r="588" spans="1:38" s="26" customFormat="1" ht="13.5" customHeight="1" x14ac:dyDescent="0.2">
      <c r="A588" s="26">
        <v>585</v>
      </c>
      <c r="B588" s="18" t="s">
        <v>123</v>
      </c>
      <c r="C588" s="21" t="s">
        <v>83</v>
      </c>
      <c r="D588" s="1" t="s">
        <v>10</v>
      </c>
      <c r="E588" s="1" t="s">
        <v>26</v>
      </c>
      <c r="F588" s="1" t="s">
        <v>28</v>
      </c>
      <c r="G588" s="27">
        <v>1</v>
      </c>
      <c r="H588" s="53">
        <v>1050</v>
      </c>
      <c r="I588" s="37"/>
      <c r="J588" s="1" t="s">
        <v>10</v>
      </c>
      <c r="K588" s="1" t="s">
        <v>26</v>
      </c>
      <c r="L588" s="1" t="s">
        <v>28</v>
      </c>
      <c r="M588" s="33">
        <v>1</v>
      </c>
      <c r="N588" s="47">
        <v>1050</v>
      </c>
      <c r="O588" s="1"/>
      <c r="P588" s="1"/>
      <c r="Q588" s="1"/>
      <c r="R588" s="33">
        <v>1</v>
      </c>
      <c r="S588" s="64">
        <v>1050</v>
      </c>
      <c r="T588" s="78" t="s">
        <v>10</v>
      </c>
      <c r="U588" s="78" t="s">
        <v>24</v>
      </c>
      <c r="V588" s="78" t="s">
        <v>25</v>
      </c>
      <c r="W588" s="130">
        <v>1</v>
      </c>
      <c r="X588" s="145">
        <v>1050</v>
      </c>
      <c r="Y588" s="37">
        <v>905</v>
      </c>
      <c r="Z588" s="37"/>
      <c r="AA588" s="169">
        <f>1.137*$Y$1</f>
        <v>1293.2920200000001</v>
      </c>
      <c r="AB588" s="37"/>
      <c r="AC588" s="37">
        <v>1682</v>
      </c>
      <c r="AF588" s="140">
        <f t="shared" si="68"/>
        <v>1170</v>
      </c>
      <c r="AG588" s="8">
        <f t="shared" si="69"/>
        <v>1170</v>
      </c>
      <c r="AH588" s="37">
        <f t="shared" si="70"/>
        <v>905</v>
      </c>
      <c r="AI588" s="8">
        <f t="shared" si="71"/>
        <v>265</v>
      </c>
      <c r="AJ588" s="140" t="e">
        <f t="shared" si="72"/>
        <v>#REF!</v>
      </c>
      <c r="AK588" s="24" t="e">
        <f>#REF!</f>
        <v>#REF!</v>
      </c>
      <c r="AL588" s="8" t="e">
        <f t="shared" si="73"/>
        <v>#REF!</v>
      </c>
    </row>
    <row r="589" spans="1:38" s="26" customFormat="1" ht="13.5" customHeight="1" x14ac:dyDescent="0.2">
      <c r="A589" s="26">
        <v>586</v>
      </c>
      <c r="B589" s="18" t="s">
        <v>123</v>
      </c>
      <c r="C589" s="18" t="s">
        <v>125</v>
      </c>
      <c r="D589" s="1" t="s">
        <v>20</v>
      </c>
      <c r="E589" s="1" t="s">
        <v>6</v>
      </c>
      <c r="F589" s="1" t="s">
        <v>10</v>
      </c>
      <c r="G589" s="27">
        <v>7.2</v>
      </c>
      <c r="H589" s="47">
        <v>533</v>
      </c>
      <c r="I589" s="37"/>
      <c r="J589" s="1" t="s">
        <v>20</v>
      </c>
      <c r="K589" s="1" t="s">
        <v>6</v>
      </c>
      <c r="L589" s="1" t="s">
        <v>10</v>
      </c>
      <c r="M589" s="33">
        <v>6.4</v>
      </c>
      <c r="N589" s="47">
        <v>533</v>
      </c>
      <c r="O589" s="1"/>
      <c r="P589" s="1"/>
      <c r="Q589" s="1"/>
      <c r="R589" s="33">
        <v>6.4</v>
      </c>
      <c r="S589" s="64">
        <v>533</v>
      </c>
      <c r="T589" s="78" t="s">
        <v>697</v>
      </c>
      <c r="U589" s="78" t="s">
        <v>47</v>
      </c>
      <c r="V589" s="78" t="s">
        <v>52</v>
      </c>
      <c r="W589" s="130">
        <v>6.4</v>
      </c>
      <c r="X589" s="145">
        <v>533</v>
      </c>
      <c r="Y589" s="37">
        <v>662</v>
      </c>
      <c r="Z589" s="37"/>
      <c r="AA589" s="169">
        <f>0.832*$Y$1</f>
        <v>946.36671999999999</v>
      </c>
      <c r="AB589" s="37"/>
      <c r="AC589" s="37">
        <v>1228</v>
      </c>
      <c r="AF589" s="140">
        <f t="shared" si="68"/>
        <v>4179.2</v>
      </c>
      <c r="AG589" s="8">
        <f t="shared" si="69"/>
        <v>653</v>
      </c>
      <c r="AH589" s="37">
        <f t="shared" si="70"/>
        <v>662</v>
      </c>
      <c r="AI589" s="175">
        <f t="shared" si="71"/>
        <v>-9</v>
      </c>
      <c r="AJ589" s="140" t="e">
        <f t="shared" si="72"/>
        <v>#REF!</v>
      </c>
      <c r="AK589" s="24" t="e">
        <f>#REF!</f>
        <v>#REF!</v>
      </c>
      <c r="AL589" s="8" t="e">
        <f t="shared" si="73"/>
        <v>#REF!</v>
      </c>
    </row>
    <row r="590" spans="1:38" s="26" customFormat="1" ht="13.5" customHeight="1" x14ac:dyDescent="0.2">
      <c r="A590" s="26">
        <v>587</v>
      </c>
      <c r="B590" s="18" t="s">
        <v>123</v>
      </c>
      <c r="C590" s="159" t="s">
        <v>19</v>
      </c>
      <c r="D590" s="1" t="s">
        <v>20</v>
      </c>
      <c r="E590" s="1" t="s">
        <v>6</v>
      </c>
      <c r="F590" s="1" t="s">
        <v>10</v>
      </c>
      <c r="G590" s="27">
        <v>3</v>
      </c>
      <c r="H590" s="53">
        <v>608</v>
      </c>
      <c r="I590" s="37"/>
      <c r="J590" s="1" t="s">
        <v>20</v>
      </c>
      <c r="K590" s="1" t="s">
        <v>6</v>
      </c>
      <c r="L590" s="1" t="s">
        <v>10</v>
      </c>
      <c r="M590" s="33">
        <v>3</v>
      </c>
      <c r="N590" s="47">
        <v>608</v>
      </c>
      <c r="O590" s="1"/>
      <c r="P590" s="1"/>
      <c r="Q590" s="1"/>
      <c r="R590" s="33">
        <v>3</v>
      </c>
      <c r="S590" s="64">
        <v>608</v>
      </c>
      <c r="T590" s="78" t="s">
        <v>697</v>
      </c>
      <c r="U590" s="78" t="s">
        <v>47</v>
      </c>
      <c r="V590" s="78" t="s">
        <v>52</v>
      </c>
      <c r="W590" s="130">
        <v>3</v>
      </c>
      <c r="X590" s="145">
        <v>608</v>
      </c>
      <c r="Y590" s="37">
        <v>662</v>
      </c>
      <c r="Z590" s="37"/>
      <c r="AA590" s="169">
        <f>0.832*$Y$1</f>
        <v>946.36671999999999</v>
      </c>
      <c r="AB590" s="37"/>
      <c r="AC590" s="37">
        <v>1228</v>
      </c>
      <c r="AF590" s="140">
        <f t="shared" si="68"/>
        <v>2184</v>
      </c>
      <c r="AG590" s="8">
        <f t="shared" si="69"/>
        <v>728</v>
      </c>
      <c r="AH590" s="37">
        <f t="shared" si="70"/>
        <v>662</v>
      </c>
      <c r="AI590" s="8">
        <f t="shared" si="71"/>
        <v>66</v>
      </c>
      <c r="AJ590" s="140" t="e">
        <f t="shared" si="72"/>
        <v>#REF!</v>
      </c>
      <c r="AK590" s="24" t="e">
        <f>#REF!</f>
        <v>#REF!</v>
      </c>
      <c r="AL590" s="8" t="e">
        <f t="shared" si="73"/>
        <v>#REF!</v>
      </c>
    </row>
    <row r="591" spans="1:38" s="26" customFormat="1" ht="13.5" customHeight="1" x14ac:dyDescent="0.2">
      <c r="A591" s="26">
        <v>588</v>
      </c>
      <c r="B591" s="18" t="s">
        <v>123</v>
      </c>
      <c r="C591" s="162" t="s">
        <v>8</v>
      </c>
      <c r="D591" s="1" t="s">
        <v>5</v>
      </c>
      <c r="E591" s="1" t="s">
        <v>6</v>
      </c>
      <c r="F591" s="1" t="s">
        <v>7</v>
      </c>
      <c r="G591" s="27">
        <v>2</v>
      </c>
      <c r="H591" s="47">
        <v>500</v>
      </c>
      <c r="I591" s="37"/>
      <c r="J591" s="1" t="s">
        <v>5</v>
      </c>
      <c r="K591" s="1" t="s">
        <v>6</v>
      </c>
      <c r="L591" s="1" t="s">
        <v>7</v>
      </c>
      <c r="M591" s="33">
        <v>2</v>
      </c>
      <c r="N591" s="47">
        <v>500</v>
      </c>
      <c r="O591" s="1"/>
      <c r="P591" s="1"/>
      <c r="Q591" s="1"/>
      <c r="R591" s="33">
        <v>2</v>
      </c>
      <c r="S591" s="64">
        <v>500</v>
      </c>
      <c r="T591" s="78" t="s">
        <v>303</v>
      </c>
      <c r="U591" s="78" t="s">
        <v>6</v>
      </c>
      <c r="V591" s="78" t="s">
        <v>7</v>
      </c>
      <c r="W591" s="130">
        <v>2</v>
      </c>
      <c r="X591" s="145">
        <v>500</v>
      </c>
      <c r="Y591" s="37">
        <v>620</v>
      </c>
      <c r="Z591" s="37"/>
      <c r="AA591" s="169">
        <f>0.581*$Y$1</f>
        <v>660.86425999999994</v>
      </c>
      <c r="AB591" s="37"/>
      <c r="AC591" s="37">
        <v>859</v>
      </c>
      <c r="AF591" s="140">
        <f t="shared" si="68"/>
        <v>1240</v>
      </c>
      <c r="AG591" s="8">
        <f t="shared" si="69"/>
        <v>620</v>
      </c>
      <c r="AH591" s="37">
        <f t="shared" si="70"/>
        <v>620</v>
      </c>
      <c r="AI591" s="8">
        <f t="shared" si="71"/>
        <v>0</v>
      </c>
      <c r="AJ591" s="140" t="e">
        <f t="shared" si="72"/>
        <v>#REF!</v>
      </c>
      <c r="AK591" s="24" t="e">
        <f>#REF!</f>
        <v>#REF!</v>
      </c>
      <c r="AL591" s="8" t="e">
        <f t="shared" si="73"/>
        <v>#REF!</v>
      </c>
    </row>
    <row r="592" spans="1:38" s="26" customFormat="1" ht="13.5" customHeight="1" x14ac:dyDescent="0.2">
      <c r="A592" s="26">
        <v>589</v>
      </c>
      <c r="B592" s="18" t="s">
        <v>123</v>
      </c>
      <c r="C592" s="18" t="s">
        <v>126</v>
      </c>
      <c r="D592" s="1" t="s">
        <v>5</v>
      </c>
      <c r="E592" s="1" t="s">
        <v>42</v>
      </c>
      <c r="F592" s="1" t="s">
        <v>52</v>
      </c>
      <c r="G592" s="28">
        <v>0.2</v>
      </c>
      <c r="H592" s="53">
        <v>705</v>
      </c>
      <c r="I592" s="37"/>
      <c r="J592" s="1" t="s">
        <v>5</v>
      </c>
      <c r="K592" s="1" t="s">
        <v>42</v>
      </c>
      <c r="L592" s="1" t="s">
        <v>52</v>
      </c>
      <c r="M592" s="28">
        <v>0.2</v>
      </c>
      <c r="N592" s="47">
        <v>705</v>
      </c>
      <c r="O592" s="1" t="s">
        <v>303</v>
      </c>
      <c r="P592" s="1" t="s">
        <v>24</v>
      </c>
      <c r="Q592" s="1" t="s">
        <v>39</v>
      </c>
      <c r="R592" s="28">
        <v>0.2</v>
      </c>
      <c r="S592" s="64">
        <v>705</v>
      </c>
      <c r="T592" s="78" t="s">
        <v>303</v>
      </c>
      <c r="U592" s="78" t="s">
        <v>42</v>
      </c>
      <c r="V592" s="78" t="s">
        <v>10</v>
      </c>
      <c r="W592" s="129">
        <v>0.2</v>
      </c>
      <c r="X592" s="145">
        <v>705</v>
      </c>
      <c r="Y592" s="37">
        <v>648</v>
      </c>
      <c r="Z592" s="37"/>
      <c r="AA592" s="169">
        <f>0.814*$Y$1</f>
        <v>925.89243999999997</v>
      </c>
      <c r="AB592" s="37"/>
      <c r="AC592" s="37">
        <v>1205</v>
      </c>
      <c r="AF592" s="140">
        <f t="shared" si="68"/>
        <v>165</v>
      </c>
      <c r="AG592" s="8">
        <f t="shared" si="69"/>
        <v>825</v>
      </c>
      <c r="AH592" s="37">
        <f t="shared" si="70"/>
        <v>648</v>
      </c>
      <c r="AI592" s="8">
        <f t="shared" si="71"/>
        <v>177</v>
      </c>
      <c r="AJ592" s="140" t="e">
        <f t="shared" si="72"/>
        <v>#REF!</v>
      </c>
      <c r="AK592" s="24" t="e">
        <f>#REF!</f>
        <v>#REF!</v>
      </c>
      <c r="AL592" s="8" t="e">
        <f t="shared" si="73"/>
        <v>#REF!</v>
      </c>
    </row>
    <row r="593" spans="1:38" s="26" customFormat="1" ht="13.5" customHeight="1" x14ac:dyDescent="0.2">
      <c r="A593" s="26">
        <v>590</v>
      </c>
      <c r="B593" s="18" t="s">
        <v>123</v>
      </c>
      <c r="C593" s="18" t="s">
        <v>11</v>
      </c>
      <c r="D593" s="1" t="s">
        <v>5</v>
      </c>
      <c r="E593" s="1" t="s">
        <v>6</v>
      </c>
      <c r="F593" s="1" t="s">
        <v>7</v>
      </c>
      <c r="G593" s="27">
        <v>2</v>
      </c>
      <c r="H593" s="47">
        <v>500</v>
      </c>
      <c r="I593" s="37"/>
      <c r="J593" s="1" t="s">
        <v>5</v>
      </c>
      <c r="K593" s="1" t="s">
        <v>6</v>
      </c>
      <c r="L593" s="1" t="s">
        <v>7</v>
      </c>
      <c r="M593" s="33">
        <v>2</v>
      </c>
      <c r="N593" s="47">
        <v>500</v>
      </c>
      <c r="O593" s="1"/>
      <c r="P593" s="1"/>
      <c r="Q593" s="1"/>
      <c r="R593" s="33">
        <v>2</v>
      </c>
      <c r="S593" s="64">
        <v>500</v>
      </c>
      <c r="T593" s="78" t="s">
        <v>303</v>
      </c>
      <c r="U593" s="78" t="s">
        <v>6</v>
      </c>
      <c r="V593" s="78" t="s">
        <v>7</v>
      </c>
      <c r="W593" s="130">
        <v>2</v>
      </c>
      <c r="X593" s="145">
        <v>500</v>
      </c>
      <c r="Y593" s="37">
        <v>620</v>
      </c>
      <c r="Z593" s="37"/>
      <c r="AA593" s="169">
        <f>0.581*$Y$1</f>
        <v>660.86425999999994</v>
      </c>
      <c r="AB593" s="37"/>
      <c r="AC593" s="37">
        <v>859</v>
      </c>
      <c r="AF593" s="140">
        <f t="shared" si="68"/>
        <v>1240</v>
      </c>
      <c r="AG593" s="8">
        <f t="shared" si="69"/>
        <v>620</v>
      </c>
      <c r="AH593" s="37">
        <f t="shared" si="70"/>
        <v>620</v>
      </c>
      <c r="AI593" s="8">
        <f t="shared" si="71"/>
        <v>0</v>
      </c>
      <c r="AJ593" s="140" t="e">
        <f t="shared" si="72"/>
        <v>#REF!</v>
      </c>
      <c r="AK593" s="24" t="e">
        <f>#REF!</f>
        <v>#REF!</v>
      </c>
      <c r="AL593" s="8" t="e">
        <f t="shared" si="73"/>
        <v>#REF!</v>
      </c>
    </row>
    <row r="594" spans="1:38" s="26" customFormat="1" ht="13.5" customHeight="1" x14ac:dyDescent="0.2">
      <c r="A594" s="26">
        <v>591</v>
      </c>
      <c r="B594" s="18" t="s">
        <v>160</v>
      </c>
      <c r="C594" s="18" t="s">
        <v>13</v>
      </c>
      <c r="D594" s="1" t="s">
        <v>7</v>
      </c>
      <c r="E594" s="1" t="s">
        <v>89</v>
      </c>
      <c r="F594" s="1" t="s">
        <v>5</v>
      </c>
      <c r="G594" s="27">
        <v>1</v>
      </c>
      <c r="H594" s="51">
        <v>1401</v>
      </c>
      <c r="I594" s="37"/>
      <c r="J594" s="1" t="s">
        <v>7</v>
      </c>
      <c r="K594" s="1" t="s">
        <v>89</v>
      </c>
      <c r="L594" s="1" t="s">
        <v>5</v>
      </c>
      <c r="M594" s="33">
        <v>1</v>
      </c>
      <c r="N594" s="51">
        <v>1401</v>
      </c>
      <c r="O594" s="1"/>
      <c r="P594" s="1"/>
      <c r="Q594" s="1"/>
      <c r="R594" s="33">
        <v>1</v>
      </c>
      <c r="S594" s="63">
        <v>1401</v>
      </c>
      <c r="T594" s="78" t="s">
        <v>664</v>
      </c>
      <c r="U594" s="78" t="s">
        <v>6</v>
      </c>
      <c r="V594" s="78" t="s">
        <v>88</v>
      </c>
      <c r="W594" s="130">
        <v>1</v>
      </c>
      <c r="X594" s="146">
        <v>1401</v>
      </c>
      <c r="Y594" s="37">
        <v>2174</v>
      </c>
      <c r="Z594" s="37"/>
      <c r="AA594" s="169">
        <f>2.73*$Y$1</f>
        <v>3105.2658000000001</v>
      </c>
      <c r="AB594" s="37"/>
      <c r="AC594" s="37">
        <v>3726</v>
      </c>
      <c r="AF594" s="140">
        <f t="shared" si="68"/>
        <v>1521</v>
      </c>
      <c r="AG594" s="8">
        <f t="shared" si="69"/>
        <v>1521</v>
      </c>
      <c r="AH594" s="37">
        <f t="shared" si="70"/>
        <v>2174</v>
      </c>
      <c r="AI594" s="175">
        <f t="shared" si="71"/>
        <v>-653</v>
      </c>
      <c r="AJ594" s="140" t="e">
        <f t="shared" si="72"/>
        <v>#REF!</v>
      </c>
      <c r="AK594" s="24" t="e">
        <f>#REF!</f>
        <v>#REF!</v>
      </c>
      <c r="AL594" s="8" t="e">
        <f t="shared" si="73"/>
        <v>#REF!</v>
      </c>
    </row>
    <row r="595" spans="1:38" s="26" customFormat="1" ht="13.5" customHeight="1" x14ac:dyDescent="0.2">
      <c r="A595" s="26">
        <v>592</v>
      </c>
      <c r="B595" s="18" t="s">
        <v>160</v>
      </c>
      <c r="C595" s="21" t="s">
        <v>83</v>
      </c>
      <c r="D595" s="1" t="s">
        <v>10</v>
      </c>
      <c r="E595" s="1" t="s">
        <v>26</v>
      </c>
      <c r="F595" s="1" t="s">
        <v>28</v>
      </c>
      <c r="G595" s="27">
        <v>1</v>
      </c>
      <c r="H595" s="53">
        <v>1050</v>
      </c>
      <c r="I595" s="37"/>
      <c r="J595" s="1" t="s">
        <v>10</v>
      </c>
      <c r="K595" s="1" t="s">
        <v>26</v>
      </c>
      <c r="L595" s="1" t="s">
        <v>28</v>
      </c>
      <c r="M595" s="33">
        <v>1</v>
      </c>
      <c r="N595" s="47">
        <v>1050</v>
      </c>
      <c r="O595" s="1"/>
      <c r="P595" s="1"/>
      <c r="Q595" s="1"/>
      <c r="R595" s="33">
        <v>1</v>
      </c>
      <c r="S595" s="64">
        <v>1050</v>
      </c>
      <c r="T595" s="78" t="s">
        <v>10</v>
      </c>
      <c r="U595" s="78" t="s">
        <v>24</v>
      </c>
      <c r="V595" s="78" t="s">
        <v>25</v>
      </c>
      <c r="W595" s="130">
        <v>1</v>
      </c>
      <c r="X595" s="145">
        <v>1050</v>
      </c>
      <c r="Y595" s="37">
        <v>905</v>
      </c>
      <c r="Z595" s="37"/>
      <c r="AA595" s="169">
        <f>1.137*$Y$1</f>
        <v>1293.2920200000001</v>
      </c>
      <c r="AB595" s="37"/>
      <c r="AC595" s="37">
        <v>1682</v>
      </c>
      <c r="AF595" s="140">
        <f t="shared" si="68"/>
        <v>1170</v>
      </c>
      <c r="AG595" s="8">
        <f t="shared" si="69"/>
        <v>1170</v>
      </c>
      <c r="AH595" s="37">
        <f t="shared" si="70"/>
        <v>905</v>
      </c>
      <c r="AI595" s="8">
        <f t="shared" si="71"/>
        <v>265</v>
      </c>
      <c r="AJ595" s="140" t="e">
        <f t="shared" si="72"/>
        <v>#REF!</v>
      </c>
      <c r="AK595" s="24" t="e">
        <f>#REF!</f>
        <v>#REF!</v>
      </c>
      <c r="AL595" s="8" t="e">
        <f t="shared" si="73"/>
        <v>#REF!</v>
      </c>
    </row>
    <row r="596" spans="1:38" s="26" customFormat="1" ht="13.5" customHeight="1" x14ac:dyDescent="0.2">
      <c r="A596" s="26">
        <v>593</v>
      </c>
      <c r="B596" s="18" t="s">
        <v>160</v>
      </c>
      <c r="C596" s="18" t="s">
        <v>33</v>
      </c>
      <c r="D596" s="1" t="s">
        <v>41</v>
      </c>
      <c r="E596" s="1" t="s">
        <v>42</v>
      </c>
      <c r="F596" s="1" t="s">
        <v>25</v>
      </c>
      <c r="G596" s="27">
        <v>1</v>
      </c>
      <c r="H596" s="47">
        <v>866</v>
      </c>
      <c r="I596" s="37"/>
      <c r="J596" s="1" t="s">
        <v>41</v>
      </c>
      <c r="K596" s="1" t="s">
        <v>42</v>
      </c>
      <c r="L596" s="1" t="s">
        <v>25</v>
      </c>
      <c r="M596" s="33">
        <v>1</v>
      </c>
      <c r="N596" s="47">
        <v>866</v>
      </c>
      <c r="O596" s="1"/>
      <c r="P596" s="1"/>
      <c r="Q596" s="1"/>
      <c r="R596" s="33">
        <v>1</v>
      </c>
      <c r="S596" s="64">
        <v>866</v>
      </c>
      <c r="T596" s="78" t="s">
        <v>699</v>
      </c>
      <c r="U596" s="78" t="s">
        <v>42</v>
      </c>
      <c r="V596" s="78" t="s">
        <v>45</v>
      </c>
      <c r="W596" s="130">
        <v>1</v>
      </c>
      <c r="X596" s="145">
        <v>866</v>
      </c>
      <c r="Y596" s="37">
        <v>758</v>
      </c>
      <c r="Z596" s="37"/>
      <c r="AA596" s="169">
        <f>0.95*$Y$1</f>
        <v>1080.587</v>
      </c>
      <c r="AB596" s="37"/>
      <c r="AC596" s="37">
        <v>1406</v>
      </c>
      <c r="AF596" s="140">
        <f t="shared" si="68"/>
        <v>986</v>
      </c>
      <c r="AG596" s="8">
        <f t="shared" si="69"/>
        <v>986</v>
      </c>
      <c r="AH596" s="37">
        <f t="shared" si="70"/>
        <v>758</v>
      </c>
      <c r="AI596" s="8">
        <f t="shared" si="71"/>
        <v>228</v>
      </c>
      <c r="AJ596" s="140" t="e">
        <f t="shared" si="72"/>
        <v>#REF!</v>
      </c>
      <c r="AK596" s="24" t="e">
        <f>#REF!</f>
        <v>#REF!</v>
      </c>
      <c r="AL596" s="8" t="e">
        <f t="shared" si="73"/>
        <v>#REF!</v>
      </c>
    </row>
    <row r="597" spans="1:38" s="26" customFormat="1" ht="13.5" customHeight="1" x14ac:dyDescent="0.2">
      <c r="A597" s="26">
        <v>594</v>
      </c>
      <c r="B597" s="18" t="s">
        <v>160</v>
      </c>
      <c r="C597" s="162" t="s">
        <v>8</v>
      </c>
      <c r="D597" s="1" t="s">
        <v>5</v>
      </c>
      <c r="E597" s="1" t="s">
        <v>6</v>
      </c>
      <c r="F597" s="1" t="s">
        <v>7</v>
      </c>
      <c r="G597" s="27">
        <v>1</v>
      </c>
      <c r="H597" s="47">
        <v>500</v>
      </c>
      <c r="I597" s="37"/>
      <c r="J597" s="1" t="s">
        <v>5</v>
      </c>
      <c r="K597" s="1" t="s">
        <v>6</v>
      </c>
      <c r="L597" s="1" t="s">
        <v>7</v>
      </c>
      <c r="M597" s="33">
        <v>1</v>
      </c>
      <c r="N597" s="47">
        <v>500</v>
      </c>
      <c r="O597" s="1"/>
      <c r="P597" s="1"/>
      <c r="Q597" s="1"/>
      <c r="R597" s="33">
        <v>1</v>
      </c>
      <c r="S597" s="64">
        <v>500</v>
      </c>
      <c r="T597" s="78" t="s">
        <v>303</v>
      </c>
      <c r="U597" s="78" t="s">
        <v>6</v>
      </c>
      <c r="V597" s="78" t="s">
        <v>7</v>
      </c>
      <c r="W597" s="130">
        <v>1</v>
      </c>
      <c r="X597" s="145">
        <v>500</v>
      </c>
      <c r="Y597" s="37">
        <v>620</v>
      </c>
      <c r="Z597" s="37"/>
      <c r="AA597" s="169">
        <f>0.581*$Y$1</f>
        <v>660.86425999999994</v>
      </c>
      <c r="AB597" s="37"/>
      <c r="AC597" s="37">
        <v>859</v>
      </c>
      <c r="AF597" s="140">
        <f t="shared" si="68"/>
        <v>620</v>
      </c>
      <c r="AG597" s="8">
        <f t="shared" si="69"/>
        <v>620</v>
      </c>
      <c r="AH597" s="37">
        <f t="shared" si="70"/>
        <v>620</v>
      </c>
      <c r="AI597" s="8">
        <f t="shared" si="71"/>
        <v>0</v>
      </c>
      <c r="AJ597" s="140" t="e">
        <f t="shared" si="72"/>
        <v>#REF!</v>
      </c>
      <c r="AK597" s="24" t="e">
        <f>#REF!</f>
        <v>#REF!</v>
      </c>
      <c r="AL597" s="8" t="e">
        <f t="shared" si="73"/>
        <v>#REF!</v>
      </c>
    </row>
    <row r="598" spans="1:38" s="26" customFormat="1" ht="13.5" customHeight="1" x14ac:dyDescent="0.2">
      <c r="A598" s="26">
        <v>595</v>
      </c>
      <c r="B598" s="18" t="s">
        <v>160</v>
      </c>
      <c r="C598" s="18" t="s">
        <v>126</v>
      </c>
      <c r="D598" s="1" t="s">
        <v>5</v>
      </c>
      <c r="E598" s="1" t="s">
        <v>42</v>
      </c>
      <c r="F598" s="1" t="s">
        <v>52</v>
      </c>
      <c r="G598" s="27">
        <v>1.8</v>
      </c>
      <c r="H598" s="53">
        <v>705</v>
      </c>
      <c r="I598" s="37"/>
      <c r="J598" s="1" t="s">
        <v>5</v>
      </c>
      <c r="K598" s="1" t="s">
        <v>42</v>
      </c>
      <c r="L598" s="1" t="s">
        <v>52</v>
      </c>
      <c r="M598" s="33">
        <v>1.8</v>
      </c>
      <c r="N598" s="47">
        <v>705</v>
      </c>
      <c r="O598" s="1" t="s">
        <v>303</v>
      </c>
      <c r="P598" s="1" t="s">
        <v>24</v>
      </c>
      <c r="Q598" s="1" t="s">
        <v>39</v>
      </c>
      <c r="R598" s="33">
        <v>1.8</v>
      </c>
      <c r="S598" s="64">
        <v>705</v>
      </c>
      <c r="T598" s="78" t="s">
        <v>303</v>
      </c>
      <c r="U598" s="78" t="s">
        <v>42</v>
      </c>
      <c r="V598" s="78" t="s">
        <v>10</v>
      </c>
      <c r="W598" s="130">
        <v>1.8</v>
      </c>
      <c r="X598" s="145">
        <v>705</v>
      </c>
      <c r="Y598" s="37">
        <v>648</v>
      </c>
      <c r="Z598" s="37"/>
      <c r="AA598" s="169">
        <f>0.814*$Y$1</f>
        <v>925.89243999999997</v>
      </c>
      <c r="AB598" s="37"/>
      <c r="AC598" s="37">
        <v>1205</v>
      </c>
      <c r="AF598" s="140">
        <f t="shared" ref="AF598:AF661" si="76">(X598+120)*W598</f>
        <v>1485</v>
      </c>
      <c r="AG598" s="8">
        <f t="shared" ref="AG598:AG661" si="77">SUM(X598+120)</f>
        <v>825</v>
      </c>
      <c r="AH598" s="37">
        <f t="shared" ref="AH598:AH661" si="78">Y598</f>
        <v>648</v>
      </c>
      <c r="AI598" s="8">
        <f t="shared" ref="AI598:AI661" si="79">SUM(AG598-AH598)</f>
        <v>177</v>
      </c>
      <c r="AJ598" s="140" t="e">
        <f t="shared" ref="AJ598:AJ661" si="80">AK598*W598</f>
        <v>#REF!</v>
      </c>
      <c r="AK598" s="24" t="e">
        <f>#REF!</f>
        <v>#REF!</v>
      </c>
      <c r="AL598" s="8" t="e">
        <f t="shared" ref="AL598:AL661" si="81">SUM(AK598-X598)</f>
        <v>#REF!</v>
      </c>
    </row>
    <row r="599" spans="1:38" s="26" customFormat="1" ht="13.5" customHeight="1" x14ac:dyDescent="0.2">
      <c r="A599" s="26">
        <v>596</v>
      </c>
      <c r="B599" s="18" t="s">
        <v>160</v>
      </c>
      <c r="C599" s="18" t="s">
        <v>32</v>
      </c>
      <c r="D599" s="1" t="s">
        <v>5</v>
      </c>
      <c r="E599" s="1" t="s">
        <v>40</v>
      </c>
      <c r="F599" s="1">
        <v>2</v>
      </c>
      <c r="G599" s="27">
        <v>0.2</v>
      </c>
      <c r="H599" s="47">
        <v>530</v>
      </c>
      <c r="I599" s="37"/>
      <c r="J599" s="1" t="s">
        <v>5</v>
      </c>
      <c r="K599" s="1" t="s">
        <v>40</v>
      </c>
      <c r="L599" s="1">
        <v>2</v>
      </c>
      <c r="M599" s="33">
        <v>0.2</v>
      </c>
      <c r="N599" s="47">
        <v>530</v>
      </c>
      <c r="O599" s="1"/>
      <c r="P599" s="1"/>
      <c r="Q599" s="1"/>
      <c r="R599" s="33">
        <v>0.2</v>
      </c>
      <c r="S599" s="64">
        <v>530</v>
      </c>
      <c r="T599" s="78" t="s">
        <v>303</v>
      </c>
      <c r="U599" s="78" t="s">
        <v>6</v>
      </c>
      <c r="V599" s="78" t="s">
        <v>7</v>
      </c>
      <c r="W599" s="130">
        <v>0.2</v>
      </c>
      <c r="X599" s="145">
        <v>530</v>
      </c>
      <c r="Y599" s="37">
        <v>620</v>
      </c>
      <c r="Z599" s="37"/>
      <c r="AA599" s="169">
        <f>0.581*$Y$1</f>
        <v>660.86425999999994</v>
      </c>
      <c r="AB599" s="37"/>
      <c r="AC599" s="37">
        <v>859</v>
      </c>
      <c r="AF599" s="140">
        <f t="shared" si="76"/>
        <v>130</v>
      </c>
      <c r="AG599" s="8">
        <f t="shared" si="77"/>
        <v>650</v>
      </c>
      <c r="AH599" s="37">
        <f t="shared" si="78"/>
        <v>620</v>
      </c>
      <c r="AI599" s="8">
        <f t="shared" si="79"/>
        <v>30</v>
      </c>
      <c r="AJ599" s="140" t="e">
        <f t="shared" si="80"/>
        <v>#REF!</v>
      </c>
      <c r="AK599" s="24" t="e">
        <f>#REF!</f>
        <v>#REF!</v>
      </c>
      <c r="AL599" s="8" t="e">
        <f t="shared" si="81"/>
        <v>#REF!</v>
      </c>
    </row>
    <row r="600" spans="1:38" s="26" customFormat="1" ht="13.5" customHeight="1" x14ac:dyDescent="0.2">
      <c r="A600" s="26">
        <v>597</v>
      </c>
      <c r="B600" s="18" t="s">
        <v>160</v>
      </c>
      <c r="C600" s="18" t="s">
        <v>81</v>
      </c>
      <c r="D600" s="1" t="s">
        <v>5</v>
      </c>
      <c r="E600" s="1" t="s">
        <v>6</v>
      </c>
      <c r="F600" s="1" t="s">
        <v>7</v>
      </c>
      <c r="G600" s="27">
        <v>1</v>
      </c>
      <c r="H600" s="47">
        <v>500</v>
      </c>
      <c r="I600" s="37"/>
      <c r="J600" s="1" t="s">
        <v>5</v>
      </c>
      <c r="K600" s="1" t="s">
        <v>6</v>
      </c>
      <c r="L600" s="1" t="s">
        <v>7</v>
      </c>
      <c r="M600" s="33">
        <v>1</v>
      </c>
      <c r="N600" s="47">
        <v>500</v>
      </c>
      <c r="O600" s="1"/>
      <c r="P600" s="1"/>
      <c r="Q600" s="1"/>
      <c r="R600" s="33">
        <v>1</v>
      </c>
      <c r="S600" s="64">
        <v>500</v>
      </c>
      <c r="T600" s="78" t="s">
        <v>303</v>
      </c>
      <c r="U600" s="78" t="s">
        <v>6</v>
      </c>
      <c r="V600" s="78" t="s">
        <v>7</v>
      </c>
      <c r="W600" s="130">
        <v>1</v>
      </c>
      <c r="X600" s="145">
        <v>500</v>
      </c>
      <c r="Y600" s="37">
        <v>620</v>
      </c>
      <c r="Z600" s="37"/>
      <c r="AA600" s="169">
        <f>0.581*$Y$1</f>
        <v>660.86425999999994</v>
      </c>
      <c r="AB600" s="37"/>
      <c r="AC600" s="37">
        <v>859</v>
      </c>
      <c r="AF600" s="140">
        <f t="shared" si="76"/>
        <v>620</v>
      </c>
      <c r="AG600" s="8">
        <f t="shared" si="77"/>
        <v>620</v>
      </c>
      <c r="AH600" s="37">
        <f t="shared" si="78"/>
        <v>620</v>
      </c>
      <c r="AI600" s="8">
        <f t="shared" si="79"/>
        <v>0</v>
      </c>
      <c r="AJ600" s="140" t="e">
        <f t="shared" si="80"/>
        <v>#REF!</v>
      </c>
      <c r="AK600" s="24" t="e">
        <f>#REF!</f>
        <v>#REF!</v>
      </c>
      <c r="AL600" s="8" t="e">
        <f t="shared" si="81"/>
        <v>#REF!</v>
      </c>
    </row>
    <row r="601" spans="1:38" s="26" customFormat="1" ht="13.5" customHeight="1" x14ac:dyDescent="0.2">
      <c r="A601" s="26">
        <v>598</v>
      </c>
      <c r="B601" s="18" t="s">
        <v>627</v>
      </c>
      <c r="C601" s="18" t="s">
        <v>112</v>
      </c>
      <c r="D601" s="1" t="s">
        <v>10</v>
      </c>
      <c r="E601" s="1" t="s">
        <v>40</v>
      </c>
      <c r="F601" s="1" t="s">
        <v>45</v>
      </c>
      <c r="G601" s="23">
        <v>1</v>
      </c>
      <c r="H601" s="53">
        <v>850</v>
      </c>
      <c r="I601" s="37"/>
      <c r="J601" s="1" t="s">
        <v>10</v>
      </c>
      <c r="K601" s="1" t="s">
        <v>40</v>
      </c>
      <c r="L601" s="1" t="s">
        <v>45</v>
      </c>
      <c r="M601" s="77">
        <v>1</v>
      </c>
      <c r="N601" s="47">
        <v>850</v>
      </c>
      <c r="O601" s="1"/>
      <c r="P601" s="1"/>
      <c r="Q601" s="1"/>
      <c r="R601" s="77">
        <v>1</v>
      </c>
      <c r="S601" s="64">
        <v>850</v>
      </c>
      <c r="T601" s="78" t="s">
        <v>10</v>
      </c>
      <c r="U601" s="78" t="s">
        <v>6</v>
      </c>
      <c r="V601" s="78" t="s">
        <v>27</v>
      </c>
      <c r="W601" s="131">
        <v>1</v>
      </c>
      <c r="X601" s="145">
        <v>850</v>
      </c>
      <c r="Y601" s="37">
        <v>709</v>
      </c>
      <c r="Z601" s="37"/>
      <c r="AA601" s="169">
        <f>0.89*$Y$1</f>
        <v>1012.3394000000001</v>
      </c>
      <c r="AB601" s="37"/>
      <c r="AC601" s="37">
        <v>1315</v>
      </c>
      <c r="AF601" s="140">
        <f t="shared" si="76"/>
        <v>970</v>
      </c>
      <c r="AG601" s="8">
        <f t="shared" si="77"/>
        <v>970</v>
      </c>
      <c r="AH601" s="37">
        <f t="shared" si="78"/>
        <v>709</v>
      </c>
      <c r="AI601" s="8">
        <f t="shared" si="79"/>
        <v>261</v>
      </c>
      <c r="AJ601" s="140" t="e">
        <f t="shared" si="80"/>
        <v>#REF!</v>
      </c>
      <c r="AK601" s="24" t="e">
        <f>#REF!</f>
        <v>#REF!</v>
      </c>
      <c r="AL601" s="8" t="e">
        <f t="shared" si="81"/>
        <v>#REF!</v>
      </c>
    </row>
    <row r="602" spans="1:38" s="26" customFormat="1" ht="13.5" customHeight="1" x14ac:dyDescent="0.2">
      <c r="A602" s="26">
        <v>599</v>
      </c>
      <c r="B602" s="18" t="s">
        <v>627</v>
      </c>
      <c r="C602" s="162" t="s">
        <v>8</v>
      </c>
      <c r="D602" s="1" t="s">
        <v>5</v>
      </c>
      <c r="E602" s="1" t="s">
        <v>26</v>
      </c>
      <c r="F602" s="1" t="s">
        <v>10</v>
      </c>
      <c r="G602" s="23">
        <v>3</v>
      </c>
      <c r="H602" s="47">
        <v>575</v>
      </c>
      <c r="I602" s="37"/>
      <c r="J602" s="1" t="s">
        <v>5</v>
      </c>
      <c r="K602" s="1" t="s">
        <v>26</v>
      </c>
      <c r="L602" s="1" t="s">
        <v>10</v>
      </c>
      <c r="M602" s="77">
        <v>3</v>
      </c>
      <c r="N602" s="47">
        <v>575</v>
      </c>
      <c r="O602" s="1"/>
      <c r="P602" s="1"/>
      <c r="Q602" s="1"/>
      <c r="R602" s="77">
        <v>3</v>
      </c>
      <c r="S602" s="64">
        <v>575</v>
      </c>
      <c r="T602" s="78" t="s">
        <v>303</v>
      </c>
      <c r="U602" s="78" t="s">
        <v>24</v>
      </c>
      <c r="V602" s="78" t="s">
        <v>39</v>
      </c>
      <c r="W602" s="131">
        <v>3</v>
      </c>
      <c r="X602" s="145">
        <v>575</v>
      </c>
      <c r="Y602" s="37">
        <v>620</v>
      </c>
      <c r="Z602" s="37"/>
      <c r="AA602" s="169">
        <f>0.592*$Y$1</f>
        <v>673.37631999999996</v>
      </c>
      <c r="AB602" s="37"/>
      <c r="AC602" s="37">
        <v>875</v>
      </c>
      <c r="AF602" s="140">
        <f t="shared" si="76"/>
        <v>2085</v>
      </c>
      <c r="AG602" s="8">
        <f t="shared" si="77"/>
        <v>695</v>
      </c>
      <c r="AH602" s="37">
        <f t="shared" si="78"/>
        <v>620</v>
      </c>
      <c r="AI602" s="8">
        <f t="shared" si="79"/>
        <v>75</v>
      </c>
      <c r="AJ602" s="140" t="e">
        <f t="shared" si="80"/>
        <v>#REF!</v>
      </c>
      <c r="AK602" s="24" t="e">
        <f>#REF!</f>
        <v>#REF!</v>
      </c>
      <c r="AL602" s="8" t="e">
        <f t="shared" si="81"/>
        <v>#REF!</v>
      </c>
    </row>
    <row r="603" spans="1:38" s="26" customFormat="1" ht="13.5" customHeight="1" x14ac:dyDescent="0.2">
      <c r="A603" s="26">
        <v>600</v>
      </c>
      <c r="B603" s="18" t="s">
        <v>627</v>
      </c>
      <c r="C603" s="159" t="s">
        <v>154</v>
      </c>
      <c r="D603" s="1" t="s">
        <v>5</v>
      </c>
      <c r="E603" s="1" t="s">
        <v>6</v>
      </c>
      <c r="F603" s="1" t="s">
        <v>7</v>
      </c>
      <c r="G603" s="23">
        <v>1</v>
      </c>
      <c r="H603" s="47">
        <v>500</v>
      </c>
      <c r="I603" s="37"/>
      <c r="J603" s="1" t="s">
        <v>5</v>
      </c>
      <c r="K603" s="1" t="s">
        <v>6</v>
      </c>
      <c r="L603" s="1" t="s">
        <v>7</v>
      </c>
      <c r="M603" s="77">
        <v>1</v>
      </c>
      <c r="N603" s="47">
        <v>500</v>
      </c>
      <c r="O603" s="1"/>
      <c r="P603" s="1"/>
      <c r="Q603" s="1"/>
      <c r="R603" s="77">
        <v>1</v>
      </c>
      <c r="S603" s="64">
        <v>500</v>
      </c>
      <c r="T603" s="78" t="s">
        <v>303</v>
      </c>
      <c r="U603" s="78" t="s">
        <v>6</v>
      </c>
      <c r="V603" s="78" t="s">
        <v>7</v>
      </c>
      <c r="W603" s="131">
        <v>1</v>
      </c>
      <c r="X603" s="145">
        <v>500</v>
      </c>
      <c r="Y603" s="37">
        <v>620</v>
      </c>
      <c r="Z603" s="37"/>
      <c r="AA603" s="169">
        <f>0.581*$Y$1</f>
        <v>660.86425999999994</v>
      </c>
      <c r="AB603" s="37"/>
      <c r="AC603" s="37">
        <v>859</v>
      </c>
      <c r="AF603" s="140">
        <f t="shared" si="76"/>
        <v>620</v>
      </c>
      <c r="AG603" s="8">
        <f t="shared" si="77"/>
        <v>620</v>
      </c>
      <c r="AH603" s="37">
        <f t="shared" si="78"/>
        <v>620</v>
      </c>
      <c r="AI603" s="8">
        <f t="shared" si="79"/>
        <v>0</v>
      </c>
      <c r="AJ603" s="140" t="e">
        <f t="shared" si="80"/>
        <v>#REF!</v>
      </c>
      <c r="AK603" s="24" t="e">
        <f>#REF!</f>
        <v>#REF!</v>
      </c>
      <c r="AL603" s="8" t="e">
        <f t="shared" si="81"/>
        <v>#REF!</v>
      </c>
    </row>
    <row r="604" spans="1:38" s="26" customFormat="1" ht="13.5" customHeight="1" x14ac:dyDescent="0.2">
      <c r="A604" s="26">
        <v>601</v>
      </c>
      <c r="B604" s="18" t="s">
        <v>409</v>
      </c>
      <c r="C604" s="18" t="s">
        <v>153</v>
      </c>
      <c r="D604" s="1" t="s">
        <v>5</v>
      </c>
      <c r="E604" s="1" t="s">
        <v>42</v>
      </c>
      <c r="F604" s="1" t="s">
        <v>52</v>
      </c>
      <c r="G604" s="23">
        <v>0.5</v>
      </c>
      <c r="H604" s="51">
        <v>679</v>
      </c>
      <c r="I604" s="37"/>
      <c r="J604" s="1" t="s">
        <v>5</v>
      </c>
      <c r="K604" s="1" t="s">
        <v>42</v>
      </c>
      <c r="L604" s="1" t="s">
        <v>52</v>
      </c>
      <c r="M604" s="77">
        <v>0.5</v>
      </c>
      <c r="N604" s="51">
        <v>679</v>
      </c>
      <c r="O604" s="1"/>
      <c r="P604" s="1"/>
      <c r="Q604" s="1"/>
      <c r="R604" s="77">
        <v>0.5</v>
      </c>
      <c r="S604" s="63">
        <v>679</v>
      </c>
      <c r="T604" s="78" t="s">
        <v>303</v>
      </c>
      <c r="U604" s="78" t="s">
        <v>42</v>
      </c>
      <c r="V604" s="78" t="s">
        <v>10</v>
      </c>
      <c r="W604" s="131">
        <v>0.5</v>
      </c>
      <c r="X604" s="146">
        <v>679</v>
      </c>
      <c r="Y604" s="37">
        <v>648</v>
      </c>
      <c r="Z604" s="37"/>
      <c r="AA604" s="169">
        <f>0.814*$Y$1</f>
        <v>925.89243999999997</v>
      </c>
      <c r="AB604" s="37"/>
      <c r="AC604" s="37">
        <v>1205</v>
      </c>
      <c r="AF604" s="140">
        <f t="shared" si="76"/>
        <v>399.5</v>
      </c>
      <c r="AG604" s="8">
        <f t="shared" si="77"/>
        <v>799</v>
      </c>
      <c r="AH604" s="37">
        <f t="shared" si="78"/>
        <v>648</v>
      </c>
      <c r="AI604" s="8">
        <f t="shared" si="79"/>
        <v>151</v>
      </c>
      <c r="AJ604" s="140" t="e">
        <f t="shared" si="80"/>
        <v>#REF!</v>
      </c>
      <c r="AK604" s="24" t="e">
        <f>#REF!</f>
        <v>#REF!</v>
      </c>
      <c r="AL604" s="8" t="e">
        <f t="shared" si="81"/>
        <v>#REF!</v>
      </c>
    </row>
    <row r="605" spans="1:38" s="26" customFormat="1" ht="13.5" customHeight="1" x14ac:dyDescent="0.2">
      <c r="A605" s="26">
        <v>602</v>
      </c>
      <c r="B605" s="18" t="s">
        <v>383</v>
      </c>
      <c r="C605" s="18" t="s">
        <v>81</v>
      </c>
      <c r="D605" s="1" t="s">
        <v>5</v>
      </c>
      <c r="E605" s="1" t="s">
        <v>6</v>
      </c>
      <c r="F605" s="1" t="s">
        <v>7</v>
      </c>
      <c r="G605" s="27">
        <v>2</v>
      </c>
      <c r="H605" s="47">
        <v>500</v>
      </c>
      <c r="I605" s="37"/>
      <c r="J605" s="1" t="s">
        <v>5</v>
      </c>
      <c r="K605" s="1" t="s">
        <v>6</v>
      </c>
      <c r="L605" s="1" t="s">
        <v>7</v>
      </c>
      <c r="M605" s="33">
        <v>2</v>
      </c>
      <c r="N605" s="47">
        <v>500</v>
      </c>
      <c r="O605" s="1"/>
      <c r="P605" s="1"/>
      <c r="Q605" s="1"/>
      <c r="R605" s="33">
        <v>2</v>
      </c>
      <c r="S605" s="64">
        <v>500</v>
      </c>
      <c r="T605" s="78" t="s">
        <v>303</v>
      </c>
      <c r="U605" s="78" t="s">
        <v>6</v>
      </c>
      <c r="V605" s="78" t="s">
        <v>7</v>
      </c>
      <c r="W605" s="130">
        <v>2</v>
      </c>
      <c r="X605" s="145">
        <v>500</v>
      </c>
      <c r="Y605" s="37">
        <v>620</v>
      </c>
      <c r="Z605" s="37"/>
      <c r="AA605" s="169">
        <f>0.581*$Y$1</f>
        <v>660.86425999999994</v>
      </c>
      <c r="AB605" s="37"/>
      <c r="AC605" s="37">
        <v>859</v>
      </c>
      <c r="AF605" s="140">
        <f t="shared" si="76"/>
        <v>1240</v>
      </c>
      <c r="AG605" s="8">
        <f t="shared" si="77"/>
        <v>620</v>
      </c>
      <c r="AH605" s="37">
        <f t="shared" si="78"/>
        <v>620</v>
      </c>
      <c r="AI605" s="8">
        <f t="shared" si="79"/>
        <v>0</v>
      </c>
      <c r="AJ605" s="140" t="e">
        <f t="shared" si="80"/>
        <v>#REF!</v>
      </c>
      <c r="AK605" s="24" t="e">
        <f>#REF!</f>
        <v>#REF!</v>
      </c>
      <c r="AL605" s="8" t="e">
        <f t="shared" si="81"/>
        <v>#REF!</v>
      </c>
    </row>
    <row r="606" spans="1:38" s="26" customFormat="1" ht="13.5" customHeight="1" x14ac:dyDescent="0.2">
      <c r="A606" s="26">
        <v>603</v>
      </c>
      <c r="B606" s="18" t="s">
        <v>384</v>
      </c>
      <c r="C606" s="18" t="s">
        <v>81</v>
      </c>
      <c r="D606" s="1" t="s">
        <v>5</v>
      </c>
      <c r="E606" s="1" t="s">
        <v>6</v>
      </c>
      <c r="F606" s="1" t="s">
        <v>7</v>
      </c>
      <c r="G606" s="27">
        <v>2</v>
      </c>
      <c r="H606" s="47">
        <v>500</v>
      </c>
      <c r="I606" s="37"/>
      <c r="J606" s="1" t="s">
        <v>5</v>
      </c>
      <c r="K606" s="1" t="s">
        <v>6</v>
      </c>
      <c r="L606" s="1" t="s">
        <v>7</v>
      </c>
      <c r="M606" s="33">
        <v>2</v>
      </c>
      <c r="N606" s="47">
        <v>500</v>
      </c>
      <c r="O606" s="1"/>
      <c r="P606" s="1"/>
      <c r="Q606" s="1"/>
      <c r="R606" s="33">
        <v>2</v>
      </c>
      <c r="S606" s="64">
        <v>500</v>
      </c>
      <c r="T606" s="78" t="s">
        <v>303</v>
      </c>
      <c r="U606" s="78" t="s">
        <v>6</v>
      </c>
      <c r="V606" s="78" t="s">
        <v>7</v>
      </c>
      <c r="W606" s="130">
        <v>2</v>
      </c>
      <c r="X606" s="145">
        <v>500</v>
      </c>
      <c r="Y606" s="37">
        <v>620</v>
      </c>
      <c r="Z606" s="37"/>
      <c r="AA606" s="169">
        <f>0.581*$Y$1</f>
        <v>660.86425999999994</v>
      </c>
      <c r="AB606" s="37"/>
      <c r="AC606" s="37">
        <v>859</v>
      </c>
      <c r="AF606" s="140">
        <f t="shared" si="76"/>
        <v>1240</v>
      </c>
      <c r="AG606" s="8">
        <f t="shared" si="77"/>
        <v>620</v>
      </c>
      <c r="AH606" s="37">
        <f t="shared" si="78"/>
        <v>620</v>
      </c>
      <c r="AI606" s="8">
        <f t="shared" si="79"/>
        <v>0</v>
      </c>
      <c r="AJ606" s="140" t="e">
        <f t="shared" si="80"/>
        <v>#REF!</v>
      </c>
      <c r="AK606" s="24" t="e">
        <f>#REF!</f>
        <v>#REF!</v>
      </c>
      <c r="AL606" s="8" t="e">
        <f t="shared" si="81"/>
        <v>#REF!</v>
      </c>
    </row>
    <row r="607" spans="1:38" s="26" customFormat="1" ht="13.5" customHeight="1" x14ac:dyDescent="0.2">
      <c r="A607" s="26">
        <v>604</v>
      </c>
      <c r="B607" s="18" t="s">
        <v>628</v>
      </c>
      <c r="C607" s="18" t="s">
        <v>33</v>
      </c>
      <c r="D607" s="1" t="s">
        <v>41</v>
      </c>
      <c r="E607" s="1" t="s">
        <v>42</v>
      </c>
      <c r="F607" s="1" t="s">
        <v>25</v>
      </c>
      <c r="G607" s="27">
        <v>1</v>
      </c>
      <c r="H607" s="47">
        <v>866</v>
      </c>
      <c r="I607" s="37"/>
      <c r="J607" s="1" t="s">
        <v>41</v>
      </c>
      <c r="K607" s="1" t="s">
        <v>42</v>
      </c>
      <c r="L607" s="1" t="s">
        <v>25</v>
      </c>
      <c r="M607" s="33">
        <v>1</v>
      </c>
      <c r="N607" s="47">
        <v>866</v>
      </c>
      <c r="O607" s="1"/>
      <c r="P607" s="1"/>
      <c r="Q607" s="1"/>
      <c r="R607" s="33">
        <v>1</v>
      </c>
      <c r="S607" s="64">
        <v>866</v>
      </c>
      <c r="T607" s="78" t="s">
        <v>699</v>
      </c>
      <c r="U607" s="78" t="s">
        <v>42</v>
      </c>
      <c r="V607" s="78" t="s">
        <v>45</v>
      </c>
      <c r="W607" s="130">
        <v>1</v>
      </c>
      <c r="X607" s="145">
        <v>866</v>
      </c>
      <c r="Y607" s="37">
        <v>758</v>
      </c>
      <c r="Z607" s="37"/>
      <c r="AA607" s="169">
        <f>0.95*$Y$1</f>
        <v>1080.587</v>
      </c>
      <c r="AB607" s="37"/>
      <c r="AC607" s="37">
        <v>1406</v>
      </c>
      <c r="AF607" s="140">
        <f t="shared" si="76"/>
        <v>986</v>
      </c>
      <c r="AG607" s="8">
        <f t="shared" si="77"/>
        <v>986</v>
      </c>
      <c r="AH607" s="37">
        <f t="shared" si="78"/>
        <v>758</v>
      </c>
      <c r="AI607" s="8">
        <f t="shared" si="79"/>
        <v>228</v>
      </c>
      <c r="AJ607" s="140" t="e">
        <f t="shared" si="80"/>
        <v>#REF!</v>
      </c>
      <c r="AK607" s="24" t="e">
        <f>#REF!</f>
        <v>#REF!</v>
      </c>
      <c r="AL607" s="8" t="e">
        <f t="shared" si="81"/>
        <v>#REF!</v>
      </c>
    </row>
    <row r="608" spans="1:38" s="26" customFormat="1" ht="13.5" customHeight="1" x14ac:dyDescent="0.2">
      <c r="A608" s="26">
        <v>605</v>
      </c>
      <c r="B608" s="18" t="s">
        <v>628</v>
      </c>
      <c r="C608" s="162" t="s">
        <v>8</v>
      </c>
      <c r="D608" s="1" t="s">
        <v>5</v>
      </c>
      <c r="E608" s="1" t="s">
        <v>6</v>
      </c>
      <c r="F608" s="1" t="s">
        <v>7</v>
      </c>
      <c r="G608" s="27">
        <v>4</v>
      </c>
      <c r="H608" s="47">
        <v>500</v>
      </c>
      <c r="I608" s="37"/>
      <c r="J608" s="1" t="s">
        <v>5</v>
      </c>
      <c r="K608" s="1" t="s">
        <v>6</v>
      </c>
      <c r="L608" s="1" t="s">
        <v>7</v>
      </c>
      <c r="M608" s="33">
        <v>4</v>
      </c>
      <c r="N608" s="47">
        <v>500</v>
      </c>
      <c r="O608" s="1"/>
      <c r="P608" s="1"/>
      <c r="Q608" s="1"/>
      <c r="R608" s="33">
        <v>4</v>
      </c>
      <c r="S608" s="64">
        <v>500</v>
      </c>
      <c r="T608" s="78" t="s">
        <v>303</v>
      </c>
      <c r="U608" s="78" t="s">
        <v>6</v>
      </c>
      <c r="V608" s="78" t="s">
        <v>7</v>
      </c>
      <c r="W608" s="130">
        <v>4</v>
      </c>
      <c r="X608" s="145">
        <v>500</v>
      </c>
      <c r="Y608" s="37">
        <v>620</v>
      </c>
      <c r="Z608" s="37"/>
      <c r="AA608" s="169">
        <f>0.581*$Y$1</f>
        <v>660.86425999999994</v>
      </c>
      <c r="AB608" s="37"/>
      <c r="AC608" s="37">
        <v>859</v>
      </c>
      <c r="AF608" s="140">
        <f t="shared" si="76"/>
        <v>2480</v>
      </c>
      <c r="AG608" s="8">
        <f t="shared" si="77"/>
        <v>620</v>
      </c>
      <c r="AH608" s="37">
        <f t="shared" si="78"/>
        <v>620</v>
      </c>
      <c r="AI608" s="8">
        <f t="shared" si="79"/>
        <v>0</v>
      </c>
      <c r="AJ608" s="140" t="e">
        <f t="shared" si="80"/>
        <v>#REF!</v>
      </c>
      <c r="AK608" s="24" t="e">
        <f>#REF!</f>
        <v>#REF!</v>
      </c>
      <c r="AL608" s="8" t="e">
        <f t="shared" si="81"/>
        <v>#REF!</v>
      </c>
    </row>
    <row r="609" spans="1:38" s="26" customFormat="1" ht="13.5" customHeight="1" x14ac:dyDescent="0.2">
      <c r="A609" s="26">
        <v>606</v>
      </c>
      <c r="B609" s="18" t="s">
        <v>628</v>
      </c>
      <c r="C609" s="18" t="s">
        <v>81</v>
      </c>
      <c r="D609" s="1" t="s">
        <v>5</v>
      </c>
      <c r="E609" s="1" t="s">
        <v>6</v>
      </c>
      <c r="F609" s="1" t="s">
        <v>7</v>
      </c>
      <c r="G609" s="27">
        <v>1</v>
      </c>
      <c r="H609" s="47">
        <v>500</v>
      </c>
      <c r="I609" s="37"/>
      <c r="J609" s="1" t="s">
        <v>5</v>
      </c>
      <c r="K609" s="1" t="s">
        <v>6</v>
      </c>
      <c r="L609" s="1" t="s">
        <v>7</v>
      </c>
      <c r="M609" s="33">
        <v>1</v>
      </c>
      <c r="N609" s="47">
        <v>500</v>
      </c>
      <c r="O609" s="1"/>
      <c r="P609" s="1"/>
      <c r="Q609" s="1"/>
      <c r="R609" s="33">
        <v>1</v>
      </c>
      <c r="S609" s="64">
        <v>500</v>
      </c>
      <c r="T609" s="78" t="s">
        <v>303</v>
      </c>
      <c r="U609" s="78" t="s">
        <v>6</v>
      </c>
      <c r="V609" s="78" t="s">
        <v>7</v>
      </c>
      <c r="W609" s="130">
        <v>1</v>
      </c>
      <c r="X609" s="145">
        <v>500</v>
      </c>
      <c r="Y609" s="37">
        <v>620</v>
      </c>
      <c r="Z609" s="37"/>
      <c r="AA609" s="169">
        <f>0.581*$Y$1</f>
        <v>660.86425999999994</v>
      </c>
      <c r="AB609" s="37"/>
      <c r="AC609" s="37">
        <v>859</v>
      </c>
      <c r="AF609" s="140">
        <f t="shared" si="76"/>
        <v>620</v>
      </c>
      <c r="AG609" s="8">
        <f t="shared" si="77"/>
        <v>620</v>
      </c>
      <c r="AH609" s="37">
        <f t="shared" si="78"/>
        <v>620</v>
      </c>
      <c r="AI609" s="8">
        <f t="shared" si="79"/>
        <v>0</v>
      </c>
      <c r="AJ609" s="140" t="e">
        <f t="shared" si="80"/>
        <v>#REF!</v>
      </c>
      <c r="AK609" s="24" t="e">
        <f>#REF!</f>
        <v>#REF!</v>
      </c>
      <c r="AL609" s="8" t="e">
        <f t="shared" si="81"/>
        <v>#REF!</v>
      </c>
    </row>
    <row r="610" spans="1:38" s="26" customFormat="1" ht="13.5" customHeight="1" x14ac:dyDescent="0.2">
      <c r="A610" s="26">
        <v>607</v>
      </c>
      <c r="B610" s="18" t="s">
        <v>628</v>
      </c>
      <c r="C610" s="18" t="s">
        <v>126</v>
      </c>
      <c r="D610" s="1" t="s">
        <v>5</v>
      </c>
      <c r="E610" s="1" t="s">
        <v>42</v>
      </c>
      <c r="F610" s="1" t="s">
        <v>52</v>
      </c>
      <c r="G610" s="27">
        <v>1</v>
      </c>
      <c r="H610" s="53">
        <v>705</v>
      </c>
      <c r="I610" s="37"/>
      <c r="J610" s="1" t="s">
        <v>5</v>
      </c>
      <c r="K610" s="1" t="s">
        <v>42</v>
      </c>
      <c r="L610" s="1" t="s">
        <v>52</v>
      </c>
      <c r="M610" s="33">
        <v>1</v>
      </c>
      <c r="N610" s="47">
        <v>705</v>
      </c>
      <c r="O610" s="1" t="s">
        <v>303</v>
      </c>
      <c r="P610" s="1" t="s">
        <v>24</v>
      </c>
      <c r="Q610" s="1" t="s">
        <v>39</v>
      </c>
      <c r="R610" s="33">
        <v>1</v>
      </c>
      <c r="S610" s="64">
        <v>705</v>
      </c>
      <c r="T610" s="78" t="s">
        <v>303</v>
      </c>
      <c r="U610" s="78" t="s">
        <v>42</v>
      </c>
      <c r="V610" s="78" t="s">
        <v>10</v>
      </c>
      <c r="W610" s="130">
        <v>1</v>
      </c>
      <c r="X610" s="145">
        <v>705</v>
      </c>
      <c r="Y610" s="37">
        <v>648</v>
      </c>
      <c r="Z610" s="37"/>
      <c r="AA610" s="169">
        <f>0.814*$Y$1</f>
        <v>925.89243999999997</v>
      </c>
      <c r="AB610" s="37"/>
      <c r="AC610" s="37">
        <v>1205</v>
      </c>
      <c r="AF610" s="140">
        <f t="shared" si="76"/>
        <v>825</v>
      </c>
      <c r="AG610" s="8">
        <f t="shared" si="77"/>
        <v>825</v>
      </c>
      <c r="AH610" s="37">
        <f t="shared" si="78"/>
        <v>648</v>
      </c>
      <c r="AI610" s="8">
        <f t="shared" si="79"/>
        <v>177</v>
      </c>
      <c r="AJ610" s="140" t="e">
        <f t="shared" si="80"/>
        <v>#REF!</v>
      </c>
      <c r="AK610" s="24" t="e">
        <f>#REF!</f>
        <v>#REF!</v>
      </c>
      <c r="AL610" s="8" t="e">
        <f t="shared" si="81"/>
        <v>#REF!</v>
      </c>
    </row>
    <row r="611" spans="1:38" s="26" customFormat="1" ht="13.5" customHeight="1" x14ac:dyDescent="0.2">
      <c r="A611" s="26">
        <v>608</v>
      </c>
      <c r="B611" s="18" t="s">
        <v>628</v>
      </c>
      <c r="C611" s="159" t="s">
        <v>154</v>
      </c>
      <c r="D611" s="1" t="s">
        <v>5</v>
      </c>
      <c r="E611" s="1" t="s">
        <v>6</v>
      </c>
      <c r="F611" s="1" t="s">
        <v>7</v>
      </c>
      <c r="G611" s="27">
        <v>1</v>
      </c>
      <c r="H611" s="47">
        <v>500</v>
      </c>
      <c r="I611" s="37"/>
      <c r="J611" s="1" t="s">
        <v>5</v>
      </c>
      <c r="K611" s="1" t="s">
        <v>6</v>
      </c>
      <c r="L611" s="1" t="s">
        <v>7</v>
      </c>
      <c r="M611" s="33">
        <v>1</v>
      </c>
      <c r="N611" s="47">
        <v>500</v>
      </c>
      <c r="O611" s="1"/>
      <c r="P611" s="1"/>
      <c r="Q611" s="1"/>
      <c r="R611" s="33">
        <v>1</v>
      </c>
      <c r="S611" s="64">
        <v>500</v>
      </c>
      <c r="T611" s="78" t="s">
        <v>303</v>
      </c>
      <c r="U611" s="78" t="s">
        <v>6</v>
      </c>
      <c r="V611" s="78" t="s">
        <v>7</v>
      </c>
      <c r="W611" s="130">
        <v>1</v>
      </c>
      <c r="X611" s="145">
        <v>500</v>
      </c>
      <c r="Y611" s="37">
        <v>620</v>
      </c>
      <c r="Z611" s="37"/>
      <c r="AA611" s="169">
        <f>0.581*$Y$1</f>
        <v>660.86425999999994</v>
      </c>
      <c r="AB611" s="37"/>
      <c r="AC611" s="37">
        <v>859</v>
      </c>
      <c r="AF611" s="140">
        <f t="shared" si="76"/>
        <v>620</v>
      </c>
      <c r="AG611" s="8">
        <f t="shared" si="77"/>
        <v>620</v>
      </c>
      <c r="AH611" s="37">
        <f t="shared" si="78"/>
        <v>620</v>
      </c>
      <c r="AI611" s="8">
        <f t="shared" si="79"/>
        <v>0</v>
      </c>
      <c r="AJ611" s="140" t="e">
        <f t="shared" si="80"/>
        <v>#REF!</v>
      </c>
      <c r="AK611" s="24" t="e">
        <f>#REF!</f>
        <v>#REF!</v>
      </c>
      <c r="AL611" s="8" t="e">
        <f t="shared" si="81"/>
        <v>#REF!</v>
      </c>
    </row>
    <row r="612" spans="1:38" s="26" customFormat="1" ht="13.5" customHeight="1" x14ac:dyDescent="0.2">
      <c r="A612" s="26">
        <v>609</v>
      </c>
      <c r="B612" s="18" t="s">
        <v>109</v>
      </c>
      <c r="C612" s="18" t="s">
        <v>36</v>
      </c>
      <c r="D612" s="1" t="s">
        <v>43</v>
      </c>
      <c r="E612" s="1" t="s">
        <v>42</v>
      </c>
      <c r="F612" s="1" t="s">
        <v>25</v>
      </c>
      <c r="G612" s="27">
        <v>0.5</v>
      </c>
      <c r="H612" s="47">
        <v>908</v>
      </c>
      <c r="I612" s="37" t="s">
        <v>650</v>
      </c>
      <c r="J612" s="1" t="s">
        <v>43</v>
      </c>
      <c r="K612" s="1" t="s">
        <v>42</v>
      </c>
      <c r="L612" s="1" t="s">
        <v>25</v>
      </c>
      <c r="M612" s="33">
        <v>0.5</v>
      </c>
      <c r="N612" s="47">
        <v>908</v>
      </c>
      <c r="O612" s="1"/>
      <c r="P612" s="1"/>
      <c r="Q612" s="1"/>
      <c r="R612" s="33">
        <v>0.5</v>
      </c>
      <c r="S612" s="64">
        <v>908</v>
      </c>
      <c r="T612" s="78" t="s">
        <v>695</v>
      </c>
      <c r="U612" s="78" t="s">
        <v>180</v>
      </c>
      <c r="V612" s="78" t="s">
        <v>45</v>
      </c>
      <c r="W612" s="130">
        <v>0.5</v>
      </c>
      <c r="X612" s="145">
        <v>908</v>
      </c>
      <c r="Y612" s="37">
        <v>758</v>
      </c>
      <c r="Z612" s="37"/>
      <c r="AA612" s="169">
        <f>0.95*$Y$1</f>
        <v>1080.587</v>
      </c>
      <c r="AB612" s="37"/>
      <c r="AC612" s="37">
        <v>1406</v>
      </c>
      <c r="AF612" s="140">
        <f t="shared" si="76"/>
        <v>514</v>
      </c>
      <c r="AG612" s="8">
        <f t="shared" si="77"/>
        <v>1028</v>
      </c>
      <c r="AH612" s="37">
        <f t="shared" si="78"/>
        <v>758</v>
      </c>
      <c r="AI612" s="8">
        <f t="shared" si="79"/>
        <v>270</v>
      </c>
      <c r="AJ612" s="140" t="e">
        <f t="shared" si="80"/>
        <v>#REF!</v>
      </c>
      <c r="AK612" s="24" t="e">
        <f>#REF!</f>
        <v>#REF!</v>
      </c>
      <c r="AL612" s="8" t="e">
        <f t="shared" si="81"/>
        <v>#REF!</v>
      </c>
    </row>
    <row r="613" spans="1:38" s="26" customFormat="1" ht="13.5" customHeight="1" x14ac:dyDescent="0.2">
      <c r="A613" s="26">
        <v>610</v>
      </c>
      <c r="B613" s="18" t="s">
        <v>109</v>
      </c>
      <c r="C613" s="18" t="s">
        <v>92</v>
      </c>
      <c r="D613" s="1" t="s">
        <v>96</v>
      </c>
      <c r="E613" s="1" t="s">
        <v>24</v>
      </c>
      <c r="F613" s="1" t="s">
        <v>28</v>
      </c>
      <c r="G613" s="27">
        <v>0.2</v>
      </c>
      <c r="H613" s="47">
        <v>739</v>
      </c>
      <c r="I613" s="37"/>
      <c r="J613" s="1" t="s">
        <v>96</v>
      </c>
      <c r="K613" s="1" t="s">
        <v>24</v>
      </c>
      <c r="L613" s="1" t="s">
        <v>28</v>
      </c>
      <c r="M613" s="33">
        <v>0.2</v>
      </c>
      <c r="N613" s="47">
        <v>739</v>
      </c>
      <c r="O613" s="1"/>
      <c r="P613" s="1"/>
      <c r="Q613" s="1"/>
      <c r="R613" s="33">
        <v>0.2</v>
      </c>
      <c r="S613" s="64">
        <v>739</v>
      </c>
      <c r="T613" s="78" t="s">
        <v>674</v>
      </c>
      <c r="U613" s="78" t="s">
        <v>6</v>
      </c>
      <c r="V613" s="78" t="s">
        <v>28</v>
      </c>
      <c r="W613" s="130">
        <v>0.2</v>
      </c>
      <c r="X613" s="145">
        <v>739</v>
      </c>
      <c r="Y613" s="37">
        <v>967</v>
      </c>
      <c r="Z613" s="37"/>
      <c r="AA613" s="169">
        <f>1.22*$Y$1</f>
        <v>1387.7012</v>
      </c>
      <c r="AB613" s="37"/>
      <c r="AC613" s="37">
        <v>1796</v>
      </c>
      <c r="AF613" s="140">
        <f t="shared" si="76"/>
        <v>171.8</v>
      </c>
      <c r="AG613" s="8">
        <f t="shared" si="77"/>
        <v>859</v>
      </c>
      <c r="AH613" s="37">
        <f t="shared" si="78"/>
        <v>967</v>
      </c>
      <c r="AI613" s="175">
        <f t="shared" si="79"/>
        <v>-108</v>
      </c>
      <c r="AJ613" s="140" t="e">
        <f t="shared" si="80"/>
        <v>#REF!</v>
      </c>
      <c r="AK613" s="24" t="e">
        <f>#REF!</f>
        <v>#REF!</v>
      </c>
      <c r="AL613" s="8" t="e">
        <f t="shared" si="81"/>
        <v>#REF!</v>
      </c>
    </row>
    <row r="614" spans="1:38" s="26" customFormat="1" ht="13.5" customHeight="1" x14ac:dyDescent="0.2">
      <c r="A614" s="26">
        <v>611</v>
      </c>
      <c r="B614" s="18" t="s">
        <v>109</v>
      </c>
      <c r="C614" s="18" t="s">
        <v>14</v>
      </c>
      <c r="D614" s="1" t="s">
        <v>38</v>
      </c>
      <c r="E614" s="1" t="s">
        <v>24</v>
      </c>
      <c r="F614" s="1" t="s">
        <v>25</v>
      </c>
      <c r="G614" s="27">
        <v>0.8</v>
      </c>
      <c r="H614" s="47">
        <v>739</v>
      </c>
      <c r="I614" s="37"/>
      <c r="J614" s="1" t="s">
        <v>38</v>
      </c>
      <c r="K614" s="1" t="s">
        <v>24</v>
      </c>
      <c r="L614" s="1" t="s">
        <v>25</v>
      </c>
      <c r="M614" s="33">
        <v>0.8</v>
      </c>
      <c r="N614" s="47">
        <v>739</v>
      </c>
      <c r="O614" s="1"/>
      <c r="P614" s="1"/>
      <c r="Q614" s="1"/>
      <c r="R614" s="33">
        <v>0.8</v>
      </c>
      <c r="S614" s="64">
        <v>739</v>
      </c>
      <c r="T614" s="78" t="s">
        <v>660</v>
      </c>
      <c r="U614" s="78" t="s">
        <v>6</v>
      </c>
      <c r="V614" s="78" t="s">
        <v>45</v>
      </c>
      <c r="W614" s="130">
        <v>0.8</v>
      </c>
      <c r="X614" s="145">
        <v>739</v>
      </c>
      <c r="Y614" s="37">
        <v>758</v>
      </c>
      <c r="Z614" s="37"/>
      <c r="AA614" s="169">
        <f>0.95*$Y$1</f>
        <v>1080.587</v>
      </c>
      <c r="AB614" s="37"/>
      <c r="AC614" s="37">
        <v>1406</v>
      </c>
      <c r="AF614" s="140">
        <f t="shared" si="76"/>
        <v>687.2</v>
      </c>
      <c r="AG614" s="8">
        <f t="shared" si="77"/>
        <v>859</v>
      </c>
      <c r="AH614" s="37">
        <f t="shared" si="78"/>
        <v>758</v>
      </c>
      <c r="AI614" s="8">
        <f t="shared" si="79"/>
        <v>101</v>
      </c>
      <c r="AJ614" s="140" t="e">
        <f t="shared" si="80"/>
        <v>#REF!</v>
      </c>
      <c r="AK614" s="24" t="e">
        <f>#REF!</f>
        <v>#REF!</v>
      </c>
      <c r="AL614" s="8" t="e">
        <f t="shared" si="81"/>
        <v>#REF!</v>
      </c>
    </row>
    <row r="615" spans="1:38" s="26" customFormat="1" ht="13.5" customHeight="1" x14ac:dyDescent="0.2">
      <c r="A615" s="26">
        <v>612</v>
      </c>
      <c r="B615" s="18" t="s">
        <v>109</v>
      </c>
      <c r="C615" s="18" t="s">
        <v>93</v>
      </c>
      <c r="D615" s="1" t="s">
        <v>90</v>
      </c>
      <c r="E615" s="1" t="s">
        <v>6</v>
      </c>
      <c r="F615" s="1" t="s">
        <v>52</v>
      </c>
      <c r="G615" s="27">
        <v>5</v>
      </c>
      <c r="H615" s="47">
        <v>639</v>
      </c>
      <c r="I615" s="37"/>
      <c r="J615" s="1" t="s">
        <v>90</v>
      </c>
      <c r="K615" s="1" t="s">
        <v>6</v>
      </c>
      <c r="L615" s="1" t="s">
        <v>52</v>
      </c>
      <c r="M615" s="33">
        <v>5</v>
      </c>
      <c r="N615" s="47">
        <v>639</v>
      </c>
      <c r="O615" s="1"/>
      <c r="P615" s="1"/>
      <c r="Q615" s="1"/>
      <c r="R615" s="33">
        <v>5</v>
      </c>
      <c r="S615" s="64">
        <v>688</v>
      </c>
      <c r="T615" s="78" t="s">
        <v>171</v>
      </c>
      <c r="U615" s="78" t="s">
        <v>6</v>
      </c>
      <c r="V615" s="78" t="s">
        <v>52</v>
      </c>
      <c r="W615" s="130">
        <v>5</v>
      </c>
      <c r="X615" s="145">
        <v>688</v>
      </c>
      <c r="Y615" s="37">
        <v>662</v>
      </c>
      <c r="Z615" s="37"/>
      <c r="AA615" s="169">
        <f>0.832*$Y$1</f>
        <v>946.36671999999999</v>
      </c>
      <c r="AB615" s="37"/>
      <c r="AC615" s="37">
        <v>1228</v>
      </c>
      <c r="AF615" s="140">
        <f t="shared" si="76"/>
        <v>4040</v>
      </c>
      <c r="AG615" s="8">
        <f t="shared" si="77"/>
        <v>808</v>
      </c>
      <c r="AH615" s="37">
        <f t="shared" si="78"/>
        <v>662</v>
      </c>
      <c r="AI615" s="8">
        <f t="shared" si="79"/>
        <v>146</v>
      </c>
      <c r="AJ615" s="140" t="e">
        <f t="shared" si="80"/>
        <v>#REF!</v>
      </c>
      <c r="AK615" s="24" t="e">
        <f>#REF!</f>
        <v>#REF!</v>
      </c>
      <c r="AL615" s="8" t="e">
        <f t="shared" si="81"/>
        <v>#REF!</v>
      </c>
    </row>
    <row r="616" spans="1:38" s="26" customFormat="1" ht="13.5" customHeight="1" x14ac:dyDescent="0.2">
      <c r="A616" s="26">
        <v>613</v>
      </c>
      <c r="B616" s="18" t="s">
        <v>109</v>
      </c>
      <c r="C616" s="18" t="s">
        <v>94</v>
      </c>
      <c r="D616" s="1" t="s">
        <v>97</v>
      </c>
      <c r="E616" s="1" t="s">
        <v>6</v>
      </c>
      <c r="F616" s="1" t="s">
        <v>45</v>
      </c>
      <c r="G616" s="27">
        <v>0.3</v>
      </c>
      <c r="H616" s="47">
        <v>647</v>
      </c>
      <c r="I616" s="37"/>
      <c r="J616" s="1" t="s">
        <v>97</v>
      </c>
      <c r="K616" s="1" t="s">
        <v>6</v>
      </c>
      <c r="L616" s="1" t="s">
        <v>45</v>
      </c>
      <c r="M616" s="33">
        <v>0.3</v>
      </c>
      <c r="N616" s="47">
        <v>647</v>
      </c>
      <c r="O616" s="1"/>
      <c r="P616" s="1"/>
      <c r="Q616" s="1"/>
      <c r="R616" s="33">
        <v>0.3</v>
      </c>
      <c r="S616" s="64">
        <v>647</v>
      </c>
      <c r="T616" s="75" t="s">
        <v>693</v>
      </c>
      <c r="U616" s="75" t="s">
        <v>6</v>
      </c>
      <c r="V616" s="75" t="s">
        <v>25</v>
      </c>
      <c r="W616" s="130">
        <v>0.3</v>
      </c>
      <c r="X616" s="145">
        <v>647</v>
      </c>
      <c r="Y616" s="37">
        <v>905</v>
      </c>
      <c r="Z616" s="37"/>
      <c r="AA616" s="169">
        <f>1.137*$Y$1</f>
        <v>1293.2920200000001</v>
      </c>
      <c r="AB616" s="37"/>
      <c r="AC616" s="37">
        <v>1682</v>
      </c>
      <c r="AF616" s="140">
        <f t="shared" si="76"/>
        <v>230.1</v>
      </c>
      <c r="AG616" s="8">
        <f t="shared" si="77"/>
        <v>767</v>
      </c>
      <c r="AH616" s="37">
        <f t="shared" si="78"/>
        <v>905</v>
      </c>
      <c r="AI616" s="175">
        <f t="shared" si="79"/>
        <v>-138</v>
      </c>
      <c r="AJ616" s="140" t="e">
        <f t="shared" si="80"/>
        <v>#REF!</v>
      </c>
      <c r="AK616" s="24" t="e">
        <f>#REF!</f>
        <v>#REF!</v>
      </c>
      <c r="AL616" s="8" t="e">
        <f t="shared" si="81"/>
        <v>#REF!</v>
      </c>
    </row>
    <row r="617" spans="1:38" s="26" customFormat="1" ht="13.5" customHeight="1" x14ac:dyDescent="0.2">
      <c r="A617" s="26">
        <v>614</v>
      </c>
      <c r="B617" s="18" t="s">
        <v>109</v>
      </c>
      <c r="C617" s="18" t="s">
        <v>95</v>
      </c>
      <c r="D617" s="1" t="s">
        <v>5</v>
      </c>
      <c r="E617" s="1" t="s">
        <v>6</v>
      </c>
      <c r="F617" s="1" t="s">
        <v>7</v>
      </c>
      <c r="G617" s="27">
        <v>0.5</v>
      </c>
      <c r="H617" s="47">
        <v>500</v>
      </c>
      <c r="I617" s="37"/>
      <c r="J617" s="1" t="s">
        <v>5</v>
      </c>
      <c r="K617" s="1" t="s">
        <v>6</v>
      </c>
      <c r="L617" s="1" t="s">
        <v>7</v>
      </c>
      <c r="M617" s="33">
        <v>0.5</v>
      </c>
      <c r="N617" s="47">
        <v>500</v>
      </c>
      <c r="O617" s="1"/>
      <c r="P617" s="1"/>
      <c r="Q617" s="1"/>
      <c r="R617" s="33">
        <v>0.5</v>
      </c>
      <c r="S617" s="64">
        <v>500</v>
      </c>
      <c r="T617" s="78" t="s">
        <v>303</v>
      </c>
      <c r="U617" s="78" t="s">
        <v>6</v>
      </c>
      <c r="V617" s="78" t="s">
        <v>7</v>
      </c>
      <c r="W617" s="130">
        <v>0.5</v>
      </c>
      <c r="X617" s="145">
        <v>500</v>
      </c>
      <c r="Y617" s="37">
        <v>620</v>
      </c>
      <c r="Z617" s="37"/>
      <c r="AA617" s="169">
        <f>0.581*$Y$1</f>
        <v>660.86425999999994</v>
      </c>
      <c r="AB617" s="37"/>
      <c r="AC617" s="37">
        <v>859</v>
      </c>
      <c r="AF617" s="140">
        <f t="shared" si="76"/>
        <v>310</v>
      </c>
      <c r="AG617" s="8">
        <f t="shared" si="77"/>
        <v>620</v>
      </c>
      <c r="AH617" s="37">
        <f t="shared" si="78"/>
        <v>620</v>
      </c>
      <c r="AI617" s="8">
        <f t="shared" si="79"/>
        <v>0</v>
      </c>
      <c r="AJ617" s="140" t="e">
        <f t="shared" si="80"/>
        <v>#REF!</v>
      </c>
      <c r="AK617" s="24" t="e">
        <f>#REF!</f>
        <v>#REF!</v>
      </c>
      <c r="AL617" s="8" t="e">
        <f t="shared" si="81"/>
        <v>#REF!</v>
      </c>
    </row>
    <row r="618" spans="1:38" s="26" customFormat="1" ht="13.5" customHeight="1" x14ac:dyDescent="0.2">
      <c r="A618" s="26">
        <v>615</v>
      </c>
      <c r="B618" s="18" t="s">
        <v>111</v>
      </c>
      <c r="C618" s="18" t="s">
        <v>14</v>
      </c>
      <c r="D618" s="1" t="s">
        <v>21</v>
      </c>
      <c r="E618" s="1" t="s">
        <v>24</v>
      </c>
      <c r="F618" s="1" t="s">
        <v>25</v>
      </c>
      <c r="G618" s="31">
        <v>0.7</v>
      </c>
      <c r="H618" s="53">
        <v>700</v>
      </c>
      <c r="I618" s="37"/>
      <c r="J618" s="1" t="s">
        <v>21</v>
      </c>
      <c r="K618" s="1" t="s">
        <v>24</v>
      </c>
      <c r="L618" s="1" t="s">
        <v>25</v>
      </c>
      <c r="M618" s="31">
        <v>0.7</v>
      </c>
      <c r="N618" s="47">
        <v>700</v>
      </c>
      <c r="O618" s="1"/>
      <c r="P618" s="1"/>
      <c r="Q618" s="1"/>
      <c r="R618" s="31">
        <v>0.7</v>
      </c>
      <c r="S618" s="64">
        <v>700</v>
      </c>
      <c r="T618" s="78" t="s">
        <v>660</v>
      </c>
      <c r="U618" s="78" t="s">
        <v>6</v>
      </c>
      <c r="V618" s="78" t="s">
        <v>45</v>
      </c>
      <c r="W618" s="34">
        <v>0.7</v>
      </c>
      <c r="X618" s="145">
        <v>700</v>
      </c>
      <c r="Y618" s="37">
        <v>758</v>
      </c>
      <c r="Z618" s="37"/>
      <c r="AA618" s="169">
        <f>0.95*$Y$1</f>
        <v>1080.587</v>
      </c>
      <c r="AB618" s="37"/>
      <c r="AC618" s="37">
        <v>1406</v>
      </c>
      <c r="AF618" s="140">
        <f t="shared" si="76"/>
        <v>574</v>
      </c>
      <c r="AG618" s="8">
        <f t="shared" si="77"/>
        <v>820</v>
      </c>
      <c r="AH618" s="37">
        <f t="shared" si="78"/>
        <v>758</v>
      </c>
      <c r="AI618" s="8">
        <f t="shared" si="79"/>
        <v>62</v>
      </c>
      <c r="AJ618" s="140" t="e">
        <f t="shared" si="80"/>
        <v>#REF!</v>
      </c>
      <c r="AK618" s="24" t="e">
        <f>#REF!</f>
        <v>#REF!</v>
      </c>
      <c r="AL618" s="8" t="e">
        <f t="shared" si="81"/>
        <v>#REF!</v>
      </c>
    </row>
    <row r="619" spans="1:38" s="26" customFormat="1" ht="13.5" customHeight="1" x14ac:dyDescent="0.2">
      <c r="A619" s="26">
        <v>616</v>
      </c>
      <c r="B619" s="18" t="s">
        <v>111</v>
      </c>
      <c r="C619" s="18" t="s">
        <v>92</v>
      </c>
      <c r="D619" s="1" t="s">
        <v>96</v>
      </c>
      <c r="E619" s="1" t="s">
        <v>24</v>
      </c>
      <c r="F619" s="1" t="s">
        <v>28</v>
      </c>
      <c r="G619" s="31">
        <v>0.1</v>
      </c>
      <c r="H619" s="52">
        <v>739</v>
      </c>
      <c r="I619" s="37"/>
      <c r="J619" s="1" t="s">
        <v>96</v>
      </c>
      <c r="K619" s="1" t="s">
        <v>24</v>
      </c>
      <c r="L619" s="1" t="s">
        <v>28</v>
      </c>
      <c r="M619" s="31">
        <v>0.1</v>
      </c>
      <c r="N619" s="51">
        <v>739</v>
      </c>
      <c r="O619" s="1"/>
      <c r="P619" s="1"/>
      <c r="Q619" s="1"/>
      <c r="R619" s="31">
        <v>0.1</v>
      </c>
      <c r="S619" s="63">
        <v>739</v>
      </c>
      <c r="T619" s="78" t="s">
        <v>674</v>
      </c>
      <c r="U619" s="78" t="s">
        <v>6</v>
      </c>
      <c r="V619" s="78" t="s">
        <v>28</v>
      </c>
      <c r="W619" s="34">
        <v>0.1</v>
      </c>
      <c r="X619" s="146">
        <v>739</v>
      </c>
      <c r="Y619" s="37">
        <v>967</v>
      </c>
      <c r="Z619" s="37"/>
      <c r="AA619" s="169">
        <f>1.22*$Y$1</f>
        <v>1387.7012</v>
      </c>
      <c r="AB619" s="37"/>
      <c r="AC619" s="37">
        <v>1796</v>
      </c>
      <c r="AF619" s="140">
        <f t="shared" si="76"/>
        <v>85.9</v>
      </c>
      <c r="AG619" s="8">
        <f t="shared" si="77"/>
        <v>859</v>
      </c>
      <c r="AH619" s="37">
        <f t="shared" si="78"/>
        <v>967</v>
      </c>
      <c r="AI619" s="175">
        <f t="shared" si="79"/>
        <v>-108</v>
      </c>
      <c r="AJ619" s="140" t="e">
        <f t="shared" si="80"/>
        <v>#REF!</v>
      </c>
      <c r="AK619" s="24" t="e">
        <f>#REF!</f>
        <v>#REF!</v>
      </c>
      <c r="AL619" s="8" t="e">
        <f t="shared" si="81"/>
        <v>#REF!</v>
      </c>
    </row>
    <row r="620" spans="1:38" s="26" customFormat="1" ht="13.5" customHeight="1" x14ac:dyDescent="0.2">
      <c r="A620" s="26">
        <v>617</v>
      </c>
      <c r="B620" s="18" t="s">
        <v>111</v>
      </c>
      <c r="C620" s="18" t="s">
        <v>8</v>
      </c>
      <c r="D620" s="1">
        <v>13</v>
      </c>
      <c r="E620" s="1" t="s">
        <v>6</v>
      </c>
      <c r="F620" s="1">
        <v>1</v>
      </c>
      <c r="G620" s="111">
        <v>1</v>
      </c>
      <c r="H620" s="76">
        <v>500</v>
      </c>
      <c r="I620" s="37"/>
      <c r="J620" s="1">
        <v>13</v>
      </c>
      <c r="K620" s="1" t="s">
        <v>6</v>
      </c>
      <c r="L620" s="1">
        <v>1</v>
      </c>
      <c r="M620" s="24">
        <v>1</v>
      </c>
      <c r="N620" s="73">
        <v>500</v>
      </c>
      <c r="O620" s="1"/>
      <c r="P620" s="1"/>
      <c r="Q620" s="1"/>
      <c r="R620" s="24">
        <v>1</v>
      </c>
      <c r="S620" s="74">
        <v>500</v>
      </c>
      <c r="T620" s="78" t="s">
        <v>303</v>
      </c>
      <c r="U620" s="78" t="s">
        <v>6</v>
      </c>
      <c r="V620" s="78" t="s">
        <v>7</v>
      </c>
      <c r="W620" s="128">
        <v>1</v>
      </c>
      <c r="X620" s="144">
        <v>500</v>
      </c>
      <c r="Y620" s="37">
        <v>620</v>
      </c>
      <c r="Z620" s="37"/>
      <c r="AA620" s="169">
        <f>0.581*$Y$1</f>
        <v>660.86425999999994</v>
      </c>
      <c r="AB620" s="37"/>
      <c r="AC620" s="37">
        <v>859</v>
      </c>
      <c r="AF620" s="140">
        <f t="shared" si="76"/>
        <v>620</v>
      </c>
      <c r="AG620" s="8">
        <f t="shared" si="77"/>
        <v>620</v>
      </c>
      <c r="AH620" s="37">
        <f t="shared" si="78"/>
        <v>620</v>
      </c>
      <c r="AI620" s="8">
        <f t="shared" si="79"/>
        <v>0</v>
      </c>
      <c r="AJ620" s="140" t="e">
        <f t="shared" si="80"/>
        <v>#REF!</v>
      </c>
      <c r="AK620" s="24" t="e">
        <f>#REF!</f>
        <v>#REF!</v>
      </c>
      <c r="AL620" s="8" t="e">
        <f t="shared" si="81"/>
        <v>#REF!</v>
      </c>
    </row>
    <row r="621" spans="1:38" s="26" customFormat="1" ht="13.5" customHeight="1" x14ac:dyDescent="0.2">
      <c r="A621" s="26">
        <v>618</v>
      </c>
      <c r="B621" s="18" t="s">
        <v>111</v>
      </c>
      <c r="C621" s="18" t="s">
        <v>126</v>
      </c>
      <c r="D621" s="1"/>
      <c r="E621" s="1"/>
      <c r="F621" s="1"/>
      <c r="G621" s="111"/>
      <c r="H621" s="76"/>
      <c r="I621" s="37"/>
      <c r="J621" s="1"/>
      <c r="K621" s="1"/>
      <c r="L621" s="1"/>
      <c r="M621" s="24"/>
      <c r="N621" s="73"/>
      <c r="O621" s="1" t="s">
        <v>303</v>
      </c>
      <c r="P621" s="1" t="s">
        <v>6</v>
      </c>
      <c r="Q621" s="1" t="s">
        <v>7</v>
      </c>
      <c r="R621" s="24">
        <v>0.5</v>
      </c>
      <c r="S621" s="74">
        <v>530</v>
      </c>
      <c r="T621" s="78" t="s">
        <v>303</v>
      </c>
      <c r="U621" s="78" t="s">
        <v>6</v>
      </c>
      <c r="V621" s="78" t="s">
        <v>7</v>
      </c>
      <c r="W621" s="128">
        <v>0.5</v>
      </c>
      <c r="X621" s="144">
        <v>530</v>
      </c>
      <c r="Y621" s="37">
        <v>620</v>
      </c>
      <c r="Z621" s="37"/>
      <c r="AA621" s="169">
        <f>0.581*$Y$1</f>
        <v>660.86425999999994</v>
      </c>
      <c r="AB621" s="37"/>
      <c r="AC621" s="37">
        <v>859</v>
      </c>
      <c r="AF621" s="140">
        <f t="shared" si="76"/>
        <v>325</v>
      </c>
      <c r="AG621" s="8">
        <f t="shared" si="77"/>
        <v>650</v>
      </c>
      <c r="AH621" s="37">
        <f t="shared" si="78"/>
        <v>620</v>
      </c>
      <c r="AI621" s="8">
        <f t="shared" si="79"/>
        <v>30</v>
      </c>
      <c r="AJ621" s="140" t="e">
        <f t="shared" si="80"/>
        <v>#REF!</v>
      </c>
      <c r="AK621" s="24" t="e">
        <f>#REF!</f>
        <v>#REF!</v>
      </c>
      <c r="AL621" s="8" t="e">
        <f t="shared" si="81"/>
        <v>#REF!</v>
      </c>
    </row>
    <row r="622" spans="1:38" s="26" customFormat="1" ht="13.5" customHeight="1" x14ac:dyDescent="0.2">
      <c r="A622" s="26">
        <v>619</v>
      </c>
      <c r="B622" s="18" t="s">
        <v>668</v>
      </c>
      <c r="C622" s="11" t="s">
        <v>11</v>
      </c>
      <c r="D622" s="1">
        <v>13</v>
      </c>
      <c r="E622" s="1" t="s">
        <v>6</v>
      </c>
      <c r="F622" s="1">
        <v>1</v>
      </c>
      <c r="G622" s="24">
        <v>0.5</v>
      </c>
      <c r="H622" s="73">
        <v>500</v>
      </c>
      <c r="I622" s="37"/>
      <c r="J622" s="1">
        <v>13</v>
      </c>
      <c r="K622" s="1" t="s">
        <v>6</v>
      </c>
      <c r="L622" s="1">
        <v>1</v>
      </c>
      <c r="M622" s="24">
        <v>0.5</v>
      </c>
      <c r="N622" s="73">
        <v>500</v>
      </c>
      <c r="O622" s="1"/>
      <c r="P622" s="1"/>
      <c r="Q622" s="1"/>
      <c r="R622" s="24">
        <v>0.5</v>
      </c>
      <c r="S622" s="74">
        <v>500</v>
      </c>
      <c r="T622" s="78" t="s">
        <v>303</v>
      </c>
      <c r="U622" s="78" t="s">
        <v>6</v>
      </c>
      <c r="V622" s="78" t="s">
        <v>7</v>
      </c>
      <c r="W622" s="128">
        <v>0.5</v>
      </c>
      <c r="X622" s="144">
        <v>500</v>
      </c>
      <c r="Y622" s="37">
        <v>620</v>
      </c>
      <c r="Z622" s="37"/>
      <c r="AA622" s="169">
        <f>0.581*$Y$1</f>
        <v>660.86425999999994</v>
      </c>
      <c r="AB622" s="37"/>
      <c r="AC622" s="37">
        <v>859</v>
      </c>
      <c r="AF622" s="140">
        <f t="shared" si="76"/>
        <v>310</v>
      </c>
      <c r="AG622" s="8">
        <f t="shared" si="77"/>
        <v>620</v>
      </c>
      <c r="AH622" s="37">
        <f t="shared" si="78"/>
        <v>620</v>
      </c>
      <c r="AI622" s="8">
        <f t="shared" si="79"/>
        <v>0</v>
      </c>
      <c r="AJ622" s="140" t="e">
        <f t="shared" si="80"/>
        <v>#REF!</v>
      </c>
      <c r="AK622" s="24" t="e">
        <f>#REF!</f>
        <v>#REF!</v>
      </c>
      <c r="AL622" s="8" t="e">
        <f t="shared" si="81"/>
        <v>#REF!</v>
      </c>
    </row>
    <row r="623" spans="1:38" s="26" customFormat="1" ht="13.5" customHeight="1" x14ac:dyDescent="0.2">
      <c r="A623" s="26">
        <v>620</v>
      </c>
      <c r="B623" s="18" t="s">
        <v>103</v>
      </c>
      <c r="C623" s="18" t="s">
        <v>14</v>
      </c>
      <c r="D623" s="1" t="s">
        <v>21</v>
      </c>
      <c r="E623" s="1" t="s">
        <v>24</v>
      </c>
      <c r="F623" s="1" t="s">
        <v>25</v>
      </c>
      <c r="G623" s="27">
        <v>0.8</v>
      </c>
      <c r="H623" s="53">
        <v>739</v>
      </c>
      <c r="I623" s="37"/>
      <c r="J623" s="1" t="s">
        <v>21</v>
      </c>
      <c r="K623" s="1" t="s">
        <v>24</v>
      </c>
      <c r="L623" s="1" t="s">
        <v>25</v>
      </c>
      <c r="M623" s="33">
        <v>0.8</v>
      </c>
      <c r="N623" s="47">
        <v>739</v>
      </c>
      <c r="O623" s="1"/>
      <c r="P623" s="1"/>
      <c r="Q623" s="1"/>
      <c r="R623" s="33">
        <v>0.8</v>
      </c>
      <c r="S623" s="64">
        <v>739</v>
      </c>
      <c r="T623" s="78" t="s">
        <v>660</v>
      </c>
      <c r="U623" s="78" t="s">
        <v>6</v>
      </c>
      <c r="V623" s="78" t="s">
        <v>45</v>
      </c>
      <c r="W623" s="130">
        <v>0.8</v>
      </c>
      <c r="X623" s="145">
        <v>739</v>
      </c>
      <c r="Y623" s="37">
        <v>758</v>
      </c>
      <c r="Z623" s="37"/>
      <c r="AA623" s="169">
        <f>0.95*$Y$1</f>
        <v>1080.587</v>
      </c>
      <c r="AB623" s="37"/>
      <c r="AC623" s="37">
        <v>1406</v>
      </c>
      <c r="AF623" s="140">
        <f t="shared" si="76"/>
        <v>687.2</v>
      </c>
      <c r="AG623" s="8">
        <f t="shared" si="77"/>
        <v>859</v>
      </c>
      <c r="AH623" s="37">
        <f t="shared" si="78"/>
        <v>758</v>
      </c>
      <c r="AI623" s="8">
        <f t="shared" si="79"/>
        <v>101</v>
      </c>
      <c r="AJ623" s="140" t="e">
        <f t="shared" si="80"/>
        <v>#REF!</v>
      </c>
      <c r="AK623" s="24" t="e">
        <f>#REF!</f>
        <v>#REF!</v>
      </c>
      <c r="AL623" s="8" t="e">
        <f t="shared" si="81"/>
        <v>#REF!</v>
      </c>
    </row>
    <row r="624" spans="1:38" s="26" customFormat="1" ht="13.5" customHeight="1" x14ac:dyDescent="0.2">
      <c r="A624" s="26">
        <v>621</v>
      </c>
      <c r="B624" s="18" t="s">
        <v>103</v>
      </c>
      <c r="C624" s="18" t="s">
        <v>92</v>
      </c>
      <c r="D624" s="1" t="s">
        <v>96</v>
      </c>
      <c r="E624" s="1" t="s">
        <v>24</v>
      </c>
      <c r="F624" s="1" t="s">
        <v>28</v>
      </c>
      <c r="G624" s="27">
        <v>0.2</v>
      </c>
      <c r="H624" s="53">
        <v>739</v>
      </c>
      <c r="I624" s="37"/>
      <c r="J624" s="1" t="s">
        <v>96</v>
      </c>
      <c r="K624" s="1" t="s">
        <v>24</v>
      </c>
      <c r="L624" s="1" t="s">
        <v>28</v>
      </c>
      <c r="M624" s="33">
        <v>0.2</v>
      </c>
      <c r="N624" s="47">
        <v>739</v>
      </c>
      <c r="O624" s="1"/>
      <c r="P624" s="1"/>
      <c r="Q624" s="1"/>
      <c r="R624" s="33">
        <v>0.2</v>
      </c>
      <c r="S624" s="64">
        <v>739</v>
      </c>
      <c r="T624" s="78" t="s">
        <v>674</v>
      </c>
      <c r="U624" s="78" t="s">
        <v>6</v>
      </c>
      <c r="V624" s="78" t="s">
        <v>28</v>
      </c>
      <c r="W624" s="130">
        <v>0.2</v>
      </c>
      <c r="X624" s="145">
        <v>739</v>
      </c>
      <c r="Y624" s="37">
        <v>967</v>
      </c>
      <c r="Z624" s="37"/>
      <c r="AA624" s="169">
        <f>1.22*$Y$1</f>
        <v>1387.7012</v>
      </c>
      <c r="AB624" s="37"/>
      <c r="AC624" s="37">
        <v>1796</v>
      </c>
      <c r="AF624" s="140">
        <f t="shared" si="76"/>
        <v>171.8</v>
      </c>
      <c r="AG624" s="8">
        <f t="shared" si="77"/>
        <v>859</v>
      </c>
      <c r="AH624" s="37">
        <f t="shared" si="78"/>
        <v>967</v>
      </c>
      <c r="AI624" s="175">
        <f t="shared" si="79"/>
        <v>-108</v>
      </c>
      <c r="AJ624" s="140" t="e">
        <f t="shared" si="80"/>
        <v>#REF!</v>
      </c>
      <c r="AK624" s="24" t="e">
        <f>#REF!</f>
        <v>#REF!</v>
      </c>
      <c r="AL624" s="8" t="e">
        <f t="shared" si="81"/>
        <v>#REF!</v>
      </c>
    </row>
    <row r="625" spans="1:38" s="26" customFormat="1" ht="13.5" customHeight="1" x14ac:dyDescent="0.2">
      <c r="A625" s="26">
        <v>622</v>
      </c>
      <c r="B625" s="18" t="s">
        <v>103</v>
      </c>
      <c r="C625" s="18" t="s">
        <v>36</v>
      </c>
      <c r="D625" s="1" t="s">
        <v>43</v>
      </c>
      <c r="E625" s="1" t="s">
        <v>42</v>
      </c>
      <c r="F625" s="1">
        <v>7</v>
      </c>
      <c r="G625" s="27">
        <v>1</v>
      </c>
      <c r="H625" s="53">
        <v>1032</v>
      </c>
      <c r="I625" s="37" t="s">
        <v>650</v>
      </c>
      <c r="J625" s="1" t="s">
        <v>43</v>
      </c>
      <c r="K625" s="1" t="s">
        <v>42</v>
      </c>
      <c r="L625" s="1">
        <v>7</v>
      </c>
      <c r="M625" s="33">
        <v>1</v>
      </c>
      <c r="N625" s="47">
        <v>1032</v>
      </c>
      <c r="O625" s="1"/>
      <c r="P625" s="1"/>
      <c r="Q625" s="1"/>
      <c r="R625" s="33">
        <v>1</v>
      </c>
      <c r="S625" s="64">
        <v>1032</v>
      </c>
      <c r="T625" s="78" t="s">
        <v>695</v>
      </c>
      <c r="U625" s="78" t="s">
        <v>180</v>
      </c>
      <c r="V625" s="78" t="s">
        <v>45</v>
      </c>
      <c r="W625" s="130">
        <v>1</v>
      </c>
      <c r="X625" s="145">
        <v>1032</v>
      </c>
      <c r="Y625" s="37">
        <v>758</v>
      </c>
      <c r="Z625" s="37"/>
      <c r="AA625" s="169">
        <f>0.95*$Y$1</f>
        <v>1080.587</v>
      </c>
      <c r="AB625" s="37"/>
      <c r="AC625" s="37">
        <v>1406</v>
      </c>
      <c r="AF625" s="140">
        <f t="shared" si="76"/>
        <v>1152</v>
      </c>
      <c r="AG625" s="8">
        <f t="shared" si="77"/>
        <v>1152</v>
      </c>
      <c r="AH625" s="37">
        <f t="shared" si="78"/>
        <v>758</v>
      </c>
      <c r="AI625" s="8">
        <f t="shared" si="79"/>
        <v>394</v>
      </c>
      <c r="AJ625" s="140" t="e">
        <f t="shared" si="80"/>
        <v>#REF!</v>
      </c>
      <c r="AK625" s="24" t="e">
        <f>#REF!</f>
        <v>#REF!</v>
      </c>
      <c r="AL625" s="8" t="e">
        <f t="shared" si="81"/>
        <v>#REF!</v>
      </c>
    </row>
    <row r="626" spans="1:38" s="26" customFormat="1" ht="13.5" customHeight="1" x14ac:dyDescent="0.2">
      <c r="A626" s="26">
        <v>623</v>
      </c>
      <c r="B626" s="18" t="s">
        <v>103</v>
      </c>
      <c r="C626" s="18" t="s">
        <v>93</v>
      </c>
      <c r="D626" s="1" t="s">
        <v>90</v>
      </c>
      <c r="E626" s="1" t="s">
        <v>6</v>
      </c>
      <c r="F626" s="1">
        <v>4</v>
      </c>
      <c r="G626" s="27">
        <v>17</v>
      </c>
      <c r="H626" s="53">
        <v>639</v>
      </c>
      <c r="I626" s="37"/>
      <c r="J626" s="1" t="s">
        <v>90</v>
      </c>
      <c r="K626" s="1" t="s">
        <v>6</v>
      </c>
      <c r="L626" s="1">
        <v>4</v>
      </c>
      <c r="M626" s="33">
        <v>17</v>
      </c>
      <c r="N626" s="47">
        <v>639</v>
      </c>
      <c r="O626" s="1"/>
      <c r="P626" s="1"/>
      <c r="Q626" s="1"/>
      <c r="R626" s="33">
        <v>17</v>
      </c>
      <c r="S626" s="64">
        <v>688</v>
      </c>
      <c r="T626" s="78" t="s">
        <v>171</v>
      </c>
      <c r="U626" s="78" t="s">
        <v>6</v>
      </c>
      <c r="V626" s="78" t="s">
        <v>52</v>
      </c>
      <c r="W626" s="130">
        <v>17</v>
      </c>
      <c r="X626" s="145">
        <v>688</v>
      </c>
      <c r="Y626" s="37">
        <v>662</v>
      </c>
      <c r="Z626" s="37"/>
      <c r="AA626" s="169">
        <f>0.832*$Y$1</f>
        <v>946.36671999999999</v>
      </c>
      <c r="AB626" s="37"/>
      <c r="AC626" s="37">
        <v>1228</v>
      </c>
      <c r="AF626" s="140">
        <f t="shared" si="76"/>
        <v>13736</v>
      </c>
      <c r="AG626" s="8">
        <f t="shared" si="77"/>
        <v>808</v>
      </c>
      <c r="AH626" s="37">
        <f t="shared" si="78"/>
        <v>662</v>
      </c>
      <c r="AI626" s="8">
        <f t="shared" si="79"/>
        <v>146</v>
      </c>
      <c r="AJ626" s="140" t="e">
        <f t="shared" si="80"/>
        <v>#REF!</v>
      </c>
      <c r="AK626" s="24" t="e">
        <f>#REF!</f>
        <v>#REF!</v>
      </c>
      <c r="AL626" s="8" t="e">
        <f t="shared" si="81"/>
        <v>#REF!</v>
      </c>
    </row>
    <row r="627" spans="1:38" s="26" customFormat="1" ht="13.5" customHeight="1" x14ac:dyDescent="0.2">
      <c r="A627" s="26">
        <v>624</v>
      </c>
      <c r="B627" s="18" t="s">
        <v>103</v>
      </c>
      <c r="C627" s="18" t="s">
        <v>112</v>
      </c>
      <c r="D627" s="1">
        <v>3</v>
      </c>
      <c r="E627" s="1" t="s">
        <v>40</v>
      </c>
      <c r="F627" s="1">
        <v>6</v>
      </c>
      <c r="G627" s="27">
        <v>1</v>
      </c>
      <c r="H627" s="53">
        <v>850</v>
      </c>
      <c r="I627" s="37"/>
      <c r="J627" s="1">
        <v>3</v>
      </c>
      <c r="K627" s="1" t="s">
        <v>40</v>
      </c>
      <c r="L627" s="1">
        <v>6</v>
      </c>
      <c r="M627" s="33">
        <v>1</v>
      </c>
      <c r="N627" s="47">
        <v>850</v>
      </c>
      <c r="O627" s="1"/>
      <c r="P627" s="1"/>
      <c r="Q627" s="1"/>
      <c r="R627" s="33">
        <v>1</v>
      </c>
      <c r="S627" s="64">
        <v>850</v>
      </c>
      <c r="T627" s="78" t="s">
        <v>10</v>
      </c>
      <c r="U627" s="78" t="s">
        <v>6</v>
      </c>
      <c r="V627" s="78" t="s">
        <v>27</v>
      </c>
      <c r="W627" s="130">
        <v>1</v>
      </c>
      <c r="X627" s="145">
        <v>850</v>
      </c>
      <c r="Y627" s="37">
        <v>709</v>
      </c>
      <c r="Z627" s="37"/>
      <c r="AA627" s="169">
        <f>0.89*$Y$1</f>
        <v>1012.3394000000001</v>
      </c>
      <c r="AB627" s="37"/>
      <c r="AC627" s="37">
        <v>1315</v>
      </c>
      <c r="AF627" s="140">
        <f t="shared" si="76"/>
        <v>970</v>
      </c>
      <c r="AG627" s="8">
        <f t="shared" si="77"/>
        <v>970</v>
      </c>
      <c r="AH627" s="37">
        <f t="shared" si="78"/>
        <v>709</v>
      </c>
      <c r="AI627" s="8">
        <f t="shared" si="79"/>
        <v>261</v>
      </c>
      <c r="AJ627" s="140" t="e">
        <f t="shared" si="80"/>
        <v>#REF!</v>
      </c>
      <c r="AK627" s="24" t="e">
        <f>#REF!</f>
        <v>#REF!</v>
      </c>
      <c r="AL627" s="8" t="e">
        <f t="shared" si="81"/>
        <v>#REF!</v>
      </c>
    </row>
    <row r="628" spans="1:38" s="26" customFormat="1" ht="13.5" customHeight="1" x14ac:dyDescent="0.2">
      <c r="A628" s="26">
        <v>625</v>
      </c>
      <c r="B628" s="18" t="s">
        <v>103</v>
      </c>
      <c r="C628" s="162" t="s">
        <v>8</v>
      </c>
      <c r="D628" s="1" t="s">
        <v>5</v>
      </c>
      <c r="E628" s="1" t="s">
        <v>6</v>
      </c>
      <c r="F628" s="1">
        <v>1</v>
      </c>
      <c r="G628" s="27">
        <v>1</v>
      </c>
      <c r="H628" s="53">
        <v>500</v>
      </c>
      <c r="I628" s="37"/>
      <c r="J628" s="1" t="s">
        <v>5</v>
      </c>
      <c r="K628" s="1" t="s">
        <v>6</v>
      </c>
      <c r="L628" s="1">
        <v>1</v>
      </c>
      <c r="M628" s="33">
        <v>1</v>
      </c>
      <c r="N628" s="47">
        <v>500</v>
      </c>
      <c r="O628" s="1"/>
      <c r="P628" s="1"/>
      <c r="Q628" s="1"/>
      <c r="R628" s="33">
        <v>1</v>
      </c>
      <c r="S628" s="64">
        <v>500</v>
      </c>
      <c r="T628" s="78" t="s">
        <v>303</v>
      </c>
      <c r="U628" s="78" t="s">
        <v>6</v>
      </c>
      <c r="V628" s="78" t="s">
        <v>7</v>
      </c>
      <c r="W628" s="130">
        <v>1</v>
      </c>
      <c r="X628" s="145">
        <v>500</v>
      </c>
      <c r="Y628" s="37">
        <v>620</v>
      </c>
      <c r="Z628" s="37"/>
      <c r="AA628" s="169">
        <f>0.581*$Y$1</f>
        <v>660.86425999999994</v>
      </c>
      <c r="AB628" s="37"/>
      <c r="AC628" s="37">
        <v>859</v>
      </c>
      <c r="AF628" s="140">
        <f t="shared" si="76"/>
        <v>620</v>
      </c>
      <c r="AG628" s="8">
        <f t="shared" si="77"/>
        <v>620</v>
      </c>
      <c r="AH628" s="37">
        <f t="shared" si="78"/>
        <v>620</v>
      </c>
      <c r="AI628" s="8">
        <f t="shared" si="79"/>
        <v>0</v>
      </c>
      <c r="AJ628" s="140" t="e">
        <f t="shared" si="80"/>
        <v>#REF!</v>
      </c>
      <c r="AK628" s="24" t="e">
        <f>#REF!</f>
        <v>#REF!</v>
      </c>
      <c r="AL628" s="8" t="e">
        <f t="shared" si="81"/>
        <v>#REF!</v>
      </c>
    </row>
    <row r="629" spans="1:38" s="26" customFormat="1" ht="13.5" customHeight="1" x14ac:dyDescent="0.2">
      <c r="A629" s="26">
        <v>626</v>
      </c>
      <c r="B629" s="18" t="s">
        <v>669</v>
      </c>
      <c r="C629" s="18" t="s">
        <v>126</v>
      </c>
      <c r="D629" s="1" t="s">
        <v>5</v>
      </c>
      <c r="E629" s="1" t="s">
        <v>40</v>
      </c>
      <c r="F629" s="1">
        <v>2</v>
      </c>
      <c r="G629" s="27">
        <v>1</v>
      </c>
      <c r="H629" s="53">
        <v>530</v>
      </c>
      <c r="I629" s="37"/>
      <c r="J629" s="1" t="s">
        <v>5</v>
      </c>
      <c r="K629" s="1" t="s">
        <v>40</v>
      </c>
      <c r="L629" s="1">
        <v>2</v>
      </c>
      <c r="M629" s="33">
        <v>1</v>
      </c>
      <c r="N629" s="47">
        <v>530</v>
      </c>
      <c r="O629" s="112" t="s">
        <v>303</v>
      </c>
      <c r="P629" s="112" t="s">
        <v>24</v>
      </c>
      <c r="Q629" s="112" t="s">
        <v>39</v>
      </c>
      <c r="R629" s="113">
        <v>1</v>
      </c>
      <c r="S629" s="114" t="s">
        <v>672</v>
      </c>
      <c r="T629" s="75" t="s">
        <v>303</v>
      </c>
      <c r="U629" s="75" t="s">
        <v>42</v>
      </c>
      <c r="V629" s="75" t="s">
        <v>10</v>
      </c>
      <c r="W629" s="130">
        <v>1</v>
      </c>
      <c r="X629" s="154">
        <v>530</v>
      </c>
      <c r="Y629" s="37">
        <v>648</v>
      </c>
      <c r="Z629" s="37"/>
      <c r="AA629" s="169">
        <f>0.814*$Y$1</f>
        <v>925.89243999999997</v>
      </c>
      <c r="AB629" s="37"/>
      <c r="AC629" s="37">
        <v>1205</v>
      </c>
      <c r="AF629" s="140">
        <f t="shared" si="76"/>
        <v>650</v>
      </c>
      <c r="AG629" s="8">
        <f t="shared" si="77"/>
        <v>650</v>
      </c>
      <c r="AH629" s="37">
        <f t="shared" si="78"/>
        <v>648</v>
      </c>
      <c r="AI629" s="8">
        <f t="shared" si="79"/>
        <v>2</v>
      </c>
      <c r="AJ629" s="140" t="e">
        <f t="shared" si="80"/>
        <v>#REF!</v>
      </c>
      <c r="AK629" s="24" t="e">
        <f>#REF!</f>
        <v>#REF!</v>
      </c>
      <c r="AL629" s="8" t="e">
        <f t="shared" si="81"/>
        <v>#REF!</v>
      </c>
    </row>
    <row r="630" spans="1:38" s="26" customFormat="1" ht="13.5" customHeight="1" x14ac:dyDescent="0.2">
      <c r="A630" s="26">
        <v>627</v>
      </c>
      <c r="B630" s="18" t="s">
        <v>345</v>
      </c>
      <c r="C630" s="18" t="s">
        <v>14</v>
      </c>
      <c r="D630" s="1" t="s">
        <v>21</v>
      </c>
      <c r="E630" s="1" t="s">
        <v>24</v>
      </c>
      <c r="F630" s="1" t="s">
        <v>25</v>
      </c>
      <c r="G630" s="27">
        <v>0.8</v>
      </c>
      <c r="H630" s="53">
        <v>739</v>
      </c>
      <c r="I630" s="37"/>
      <c r="J630" s="1" t="s">
        <v>21</v>
      </c>
      <c r="K630" s="1" t="s">
        <v>24</v>
      </c>
      <c r="L630" s="1" t="s">
        <v>25</v>
      </c>
      <c r="M630" s="33">
        <v>0.8</v>
      </c>
      <c r="N630" s="47">
        <v>739</v>
      </c>
      <c r="O630" s="1"/>
      <c r="P630" s="1"/>
      <c r="Q630" s="1"/>
      <c r="R630" s="33">
        <v>0.8</v>
      </c>
      <c r="S630" s="64">
        <v>739</v>
      </c>
      <c r="T630" s="78" t="s">
        <v>660</v>
      </c>
      <c r="U630" s="78" t="s">
        <v>6</v>
      </c>
      <c r="V630" s="78" t="s">
        <v>45</v>
      </c>
      <c r="W630" s="130">
        <v>0.8</v>
      </c>
      <c r="X630" s="145">
        <v>739</v>
      </c>
      <c r="Y630" s="37">
        <v>758</v>
      </c>
      <c r="Z630" s="37"/>
      <c r="AA630" s="169">
        <f>0.95*$Y$1</f>
        <v>1080.587</v>
      </c>
      <c r="AB630" s="37"/>
      <c r="AC630" s="37">
        <v>1406</v>
      </c>
      <c r="AF630" s="140">
        <f t="shared" si="76"/>
        <v>687.2</v>
      </c>
      <c r="AG630" s="8">
        <f t="shared" si="77"/>
        <v>859</v>
      </c>
      <c r="AH630" s="37">
        <f t="shared" si="78"/>
        <v>758</v>
      </c>
      <c r="AI630" s="8">
        <f t="shared" si="79"/>
        <v>101</v>
      </c>
      <c r="AJ630" s="140" t="e">
        <f t="shared" si="80"/>
        <v>#REF!</v>
      </c>
      <c r="AK630" s="24" t="e">
        <f>#REF!</f>
        <v>#REF!</v>
      </c>
      <c r="AL630" s="8" t="e">
        <f t="shared" si="81"/>
        <v>#REF!</v>
      </c>
    </row>
    <row r="631" spans="1:38" s="26" customFormat="1" ht="13.5" customHeight="1" x14ac:dyDescent="0.2">
      <c r="A631" s="26">
        <v>628</v>
      </c>
      <c r="B631" s="18" t="s">
        <v>345</v>
      </c>
      <c r="C631" s="18" t="s">
        <v>92</v>
      </c>
      <c r="D631" s="1" t="s">
        <v>96</v>
      </c>
      <c r="E631" s="1" t="s">
        <v>24</v>
      </c>
      <c r="F631" s="1" t="s">
        <v>28</v>
      </c>
      <c r="G631" s="27">
        <v>0.2</v>
      </c>
      <c r="H631" s="53">
        <v>739</v>
      </c>
      <c r="I631" s="37"/>
      <c r="J631" s="1" t="s">
        <v>96</v>
      </c>
      <c r="K631" s="1" t="s">
        <v>24</v>
      </c>
      <c r="L631" s="1" t="s">
        <v>28</v>
      </c>
      <c r="M631" s="33">
        <v>0.2</v>
      </c>
      <c r="N631" s="47">
        <v>739</v>
      </c>
      <c r="O631" s="1"/>
      <c r="P631" s="1"/>
      <c r="Q631" s="1"/>
      <c r="R631" s="33">
        <v>0.2</v>
      </c>
      <c r="S631" s="64">
        <v>739</v>
      </c>
      <c r="T631" s="78" t="s">
        <v>674</v>
      </c>
      <c r="U631" s="78" t="s">
        <v>6</v>
      </c>
      <c r="V631" s="78" t="s">
        <v>28</v>
      </c>
      <c r="W631" s="130">
        <v>0.2</v>
      </c>
      <c r="X631" s="145">
        <v>739</v>
      </c>
      <c r="Y631" s="37">
        <v>967</v>
      </c>
      <c r="Z631" s="37"/>
      <c r="AA631" s="169">
        <f>1.22*$Y$1</f>
        <v>1387.7012</v>
      </c>
      <c r="AB631" s="37"/>
      <c r="AC631" s="37">
        <v>1796</v>
      </c>
      <c r="AF631" s="140">
        <f t="shared" si="76"/>
        <v>171.8</v>
      </c>
      <c r="AG631" s="8">
        <f t="shared" si="77"/>
        <v>859</v>
      </c>
      <c r="AH631" s="37">
        <f t="shared" si="78"/>
        <v>967</v>
      </c>
      <c r="AI631" s="175">
        <f t="shared" si="79"/>
        <v>-108</v>
      </c>
      <c r="AJ631" s="140" t="e">
        <f t="shared" si="80"/>
        <v>#REF!</v>
      </c>
      <c r="AK631" s="24" t="e">
        <f>#REF!</f>
        <v>#REF!</v>
      </c>
      <c r="AL631" s="8" t="e">
        <f t="shared" si="81"/>
        <v>#REF!</v>
      </c>
    </row>
    <row r="632" spans="1:38" s="26" customFormat="1" ht="12.75" customHeight="1" x14ac:dyDescent="0.2">
      <c r="A632" s="26">
        <v>629</v>
      </c>
      <c r="B632" s="18" t="s">
        <v>345</v>
      </c>
      <c r="C632" s="18" t="s">
        <v>36</v>
      </c>
      <c r="D632" s="1" t="s">
        <v>43</v>
      </c>
      <c r="E632" s="1" t="s">
        <v>42</v>
      </c>
      <c r="F632" s="1">
        <v>7</v>
      </c>
      <c r="G632" s="27">
        <v>1</v>
      </c>
      <c r="H632" s="53">
        <v>908</v>
      </c>
      <c r="I632" s="37" t="s">
        <v>650</v>
      </c>
      <c r="J632" s="1" t="s">
        <v>43</v>
      </c>
      <c r="K632" s="1" t="s">
        <v>42</v>
      </c>
      <c r="L632" s="1">
        <v>7</v>
      </c>
      <c r="M632" s="33">
        <v>1</v>
      </c>
      <c r="N632" s="47">
        <v>908</v>
      </c>
      <c r="O632" s="1"/>
      <c r="P632" s="1"/>
      <c r="Q632" s="1"/>
      <c r="R632" s="33">
        <v>1</v>
      </c>
      <c r="S632" s="64">
        <v>908</v>
      </c>
      <c r="T632" s="78" t="s">
        <v>695</v>
      </c>
      <c r="U632" s="78" t="s">
        <v>180</v>
      </c>
      <c r="V632" s="78" t="s">
        <v>45</v>
      </c>
      <c r="W632" s="130">
        <v>1</v>
      </c>
      <c r="X632" s="145">
        <v>908</v>
      </c>
      <c r="Y632" s="37">
        <v>758</v>
      </c>
      <c r="Z632" s="37"/>
      <c r="AA632" s="169">
        <f>0.95*$Y$1</f>
        <v>1080.587</v>
      </c>
      <c r="AB632" s="37"/>
      <c r="AC632" s="37">
        <v>1406</v>
      </c>
      <c r="AF632" s="140">
        <f t="shared" si="76"/>
        <v>1028</v>
      </c>
      <c r="AG632" s="8">
        <f t="shared" si="77"/>
        <v>1028</v>
      </c>
      <c r="AH632" s="37">
        <f t="shared" si="78"/>
        <v>758</v>
      </c>
      <c r="AI632" s="8">
        <f t="shared" si="79"/>
        <v>270</v>
      </c>
      <c r="AJ632" s="140" t="e">
        <f t="shared" si="80"/>
        <v>#REF!</v>
      </c>
      <c r="AK632" s="24" t="e">
        <f>#REF!</f>
        <v>#REF!</v>
      </c>
      <c r="AL632" s="8" t="e">
        <f t="shared" si="81"/>
        <v>#REF!</v>
      </c>
    </row>
    <row r="633" spans="1:38" s="26" customFormat="1" ht="13.5" customHeight="1" x14ac:dyDescent="0.2">
      <c r="A633" s="26">
        <v>630</v>
      </c>
      <c r="B633" s="18" t="s">
        <v>345</v>
      </c>
      <c r="C633" s="18" t="s">
        <v>93</v>
      </c>
      <c r="D633" s="1">
        <v>29</v>
      </c>
      <c r="E633" s="1" t="s">
        <v>6</v>
      </c>
      <c r="F633" s="1">
        <v>4</v>
      </c>
      <c r="G633" s="27">
        <v>11</v>
      </c>
      <c r="H633" s="53">
        <v>639</v>
      </c>
      <c r="I633" s="37"/>
      <c r="J633" s="1">
        <v>29</v>
      </c>
      <c r="K633" s="1" t="s">
        <v>6</v>
      </c>
      <c r="L633" s="1">
        <v>4</v>
      </c>
      <c r="M633" s="33">
        <v>11</v>
      </c>
      <c r="N633" s="47">
        <v>639</v>
      </c>
      <c r="O633" s="1"/>
      <c r="P633" s="1"/>
      <c r="Q633" s="1"/>
      <c r="R633" s="33">
        <v>11</v>
      </c>
      <c r="S633" s="64">
        <v>688</v>
      </c>
      <c r="T633" s="78" t="s">
        <v>171</v>
      </c>
      <c r="U633" s="78" t="s">
        <v>6</v>
      </c>
      <c r="V633" s="78" t="s">
        <v>52</v>
      </c>
      <c r="W633" s="130">
        <v>11</v>
      </c>
      <c r="X633" s="145">
        <v>688</v>
      </c>
      <c r="Y633" s="37">
        <v>662</v>
      </c>
      <c r="Z633" s="37"/>
      <c r="AA633" s="169">
        <f>0.832*$Y$1</f>
        <v>946.36671999999999</v>
      </c>
      <c r="AB633" s="37"/>
      <c r="AC633" s="37">
        <v>1228</v>
      </c>
      <c r="AF633" s="140">
        <f t="shared" si="76"/>
        <v>8888</v>
      </c>
      <c r="AG633" s="8">
        <f t="shared" si="77"/>
        <v>808</v>
      </c>
      <c r="AH633" s="37">
        <f t="shared" si="78"/>
        <v>662</v>
      </c>
      <c r="AI633" s="8">
        <f t="shared" si="79"/>
        <v>146</v>
      </c>
      <c r="AJ633" s="140" t="e">
        <f t="shared" si="80"/>
        <v>#REF!</v>
      </c>
      <c r="AK633" s="24" t="e">
        <f>#REF!</f>
        <v>#REF!</v>
      </c>
      <c r="AL633" s="8" t="e">
        <f t="shared" si="81"/>
        <v>#REF!</v>
      </c>
    </row>
    <row r="634" spans="1:38" s="26" customFormat="1" ht="13.5" customHeight="1" x14ac:dyDescent="0.2">
      <c r="A634" s="26">
        <v>631</v>
      </c>
      <c r="B634" s="18" t="s">
        <v>345</v>
      </c>
      <c r="C634" s="18" t="s">
        <v>112</v>
      </c>
      <c r="D634" s="1">
        <v>3</v>
      </c>
      <c r="E634" s="1" t="s">
        <v>40</v>
      </c>
      <c r="F634" s="1">
        <v>6</v>
      </c>
      <c r="G634" s="27">
        <v>1</v>
      </c>
      <c r="H634" s="53">
        <v>850</v>
      </c>
      <c r="I634" s="37"/>
      <c r="J634" s="1">
        <v>3</v>
      </c>
      <c r="K634" s="1" t="s">
        <v>40</v>
      </c>
      <c r="L634" s="1">
        <v>6</v>
      </c>
      <c r="M634" s="33"/>
      <c r="N634" s="47">
        <v>850</v>
      </c>
      <c r="O634" s="1"/>
      <c r="P634" s="1"/>
      <c r="Q634" s="1"/>
      <c r="R634" s="33">
        <v>1</v>
      </c>
      <c r="S634" s="64">
        <v>850</v>
      </c>
      <c r="T634" s="78" t="s">
        <v>10</v>
      </c>
      <c r="U634" s="78" t="s">
        <v>6</v>
      </c>
      <c r="V634" s="78" t="s">
        <v>27</v>
      </c>
      <c r="W634" s="130">
        <v>1</v>
      </c>
      <c r="X634" s="145">
        <v>850</v>
      </c>
      <c r="Y634" s="37">
        <v>709</v>
      </c>
      <c r="Z634" s="37"/>
      <c r="AA634" s="169">
        <f>0.89*$Y$1</f>
        <v>1012.3394000000001</v>
      </c>
      <c r="AB634" s="37"/>
      <c r="AC634" s="37">
        <v>1315</v>
      </c>
      <c r="AF634" s="140">
        <f t="shared" si="76"/>
        <v>970</v>
      </c>
      <c r="AG634" s="8">
        <f t="shared" si="77"/>
        <v>970</v>
      </c>
      <c r="AH634" s="37">
        <f t="shared" si="78"/>
        <v>709</v>
      </c>
      <c r="AI634" s="8">
        <f t="shared" si="79"/>
        <v>261</v>
      </c>
      <c r="AJ634" s="140" t="e">
        <f t="shared" si="80"/>
        <v>#REF!</v>
      </c>
      <c r="AK634" s="24" t="e">
        <f>#REF!</f>
        <v>#REF!</v>
      </c>
      <c r="AL634" s="8" t="e">
        <f t="shared" si="81"/>
        <v>#REF!</v>
      </c>
    </row>
    <row r="635" spans="1:38" s="26" customFormat="1" ht="13.5" customHeight="1" x14ac:dyDescent="0.2">
      <c r="A635" s="26">
        <v>632</v>
      </c>
      <c r="B635" s="18" t="s">
        <v>345</v>
      </c>
      <c r="C635" s="162" t="s">
        <v>8</v>
      </c>
      <c r="D635" s="1" t="s">
        <v>5</v>
      </c>
      <c r="E635" s="1" t="s">
        <v>6</v>
      </c>
      <c r="F635" s="1" t="s">
        <v>7</v>
      </c>
      <c r="G635" s="27">
        <v>1</v>
      </c>
      <c r="H635" s="53">
        <v>500</v>
      </c>
      <c r="I635" s="37"/>
      <c r="J635" s="1" t="s">
        <v>5</v>
      </c>
      <c r="K635" s="1" t="s">
        <v>6</v>
      </c>
      <c r="L635" s="1" t="s">
        <v>7</v>
      </c>
      <c r="M635" s="33">
        <v>1</v>
      </c>
      <c r="N635" s="47">
        <v>500</v>
      </c>
      <c r="O635" s="1"/>
      <c r="P635" s="1"/>
      <c r="Q635" s="1"/>
      <c r="R635" s="33">
        <v>2</v>
      </c>
      <c r="S635" s="64">
        <v>500</v>
      </c>
      <c r="T635" s="78" t="s">
        <v>303</v>
      </c>
      <c r="U635" s="78" t="s">
        <v>6</v>
      </c>
      <c r="V635" s="78" t="s">
        <v>7</v>
      </c>
      <c r="W635" s="130">
        <v>1</v>
      </c>
      <c r="X635" s="145">
        <v>500</v>
      </c>
      <c r="Y635" s="37">
        <v>620</v>
      </c>
      <c r="Z635" s="37"/>
      <c r="AA635" s="169">
        <f>0.581*$Y$1</f>
        <v>660.86425999999994</v>
      </c>
      <c r="AB635" s="37"/>
      <c r="AC635" s="37">
        <v>859</v>
      </c>
      <c r="AF635" s="140">
        <f t="shared" si="76"/>
        <v>620</v>
      </c>
      <c r="AG635" s="8">
        <f t="shared" si="77"/>
        <v>620</v>
      </c>
      <c r="AH635" s="37">
        <f t="shared" si="78"/>
        <v>620</v>
      </c>
      <c r="AI635" s="8">
        <f t="shared" si="79"/>
        <v>0</v>
      </c>
      <c r="AJ635" s="140" t="e">
        <f t="shared" si="80"/>
        <v>#REF!</v>
      </c>
      <c r="AK635" s="24" t="e">
        <f>#REF!</f>
        <v>#REF!</v>
      </c>
      <c r="AL635" s="8" t="e">
        <f t="shared" si="81"/>
        <v>#REF!</v>
      </c>
    </row>
    <row r="636" spans="1:38" s="26" customFormat="1" ht="13.5" customHeight="1" x14ac:dyDescent="0.2">
      <c r="A636" s="26">
        <v>633</v>
      </c>
      <c r="B636" s="18" t="s">
        <v>354</v>
      </c>
      <c r="C636" s="18" t="s">
        <v>93</v>
      </c>
      <c r="D636" s="1">
        <v>29</v>
      </c>
      <c r="E636" s="1" t="s">
        <v>6</v>
      </c>
      <c r="F636" s="1">
        <v>4</v>
      </c>
      <c r="G636" s="27">
        <v>6</v>
      </c>
      <c r="H636" s="53">
        <v>639</v>
      </c>
      <c r="I636" s="37"/>
      <c r="J636" s="1">
        <v>29</v>
      </c>
      <c r="K636" s="1" t="s">
        <v>6</v>
      </c>
      <c r="L636" s="1">
        <v>4</v>
      </c>
      <c r="M636" s="33">
        <v>6</v>
      </c>
      <c r="N636" s="47">
        <v>639</v>
      </c>
      <c r="O636" s="1"/>
      <c r="P636" s="1"/>
      <c r="Q636" s="1"/>
      <c r="R636" s="33">
        <v>6</v>
      </c>
      <c r="S636" s="64">
        <v>688</v>
      </c>
      <c r="T636" s="78" t="s">
        <v>171</v>
      </c>
      <c r="U636" s="78" t="s">
        <v>6</v>
      </c>
      <c r="V636" s="78" t="s">
        <v>52</v>
      </c>
      <c r="W636" s="130">
        <v>6</v>
      </c>
      <c r="X636" s="145">
        <v>688</v>
      </c>
      <c r="Y636" s="37">
        <v>662</v>
      </c>
      <c r="Z636" s="37"/>
      <c r="AA636" s="169">
        <f>0.832*$Y$1</f>
        <v>946.36671999999999</v>
      </c>
      <c r="AB636" s="37"/>
      <c r="AC636" s="37">
        <v>1228</v>
      </c>
      <c r="AF636" s="140">
        <f t="shared" si="76"/>
        <v>4848</v>
      </c>
      <c r="AG636" s="8">
        <f t="shared" si="77"/>
        <v>808</v>
      </c>
      <c r="AH636" s="37">
        <f t="shared" si="78"/>
        <v>662</v>
      </c>
      <c r="AI636" s="8">
        <f t="shared" si="79"/>
        <v>146</v>
      </c>
      <c r="AJ636" s="140" t="e">
        <f t="shared" si="80"/>
        <v>#REF!</v>
      </c>
      <c r="AK636" s="24" t="e">
        <f>#REF!</f>
        <v>#REF!</v>
      </c>
      <c r="AL636" s="8" t="e">
        <f t="shared" si="81"/>
        <v>#REF!</v>
      </c>
    </row>
    <row r="637" spans="1:38" s="26" customFormat="1" ht="13.5" customHeight="1" x14ac:dyDescent="0.2">
      <c r="A637" s="26">
        <v>634</v>
      </c>
      <c r="B637" s="18" t="s">
        <v>354</v>
      </c>
      <c r="C637" s="162" t="s">
        <v>8</v>
      </c>
      <c r="D637" s="1" t="s">
        <v>5</v>
      </c>
      <c r="E637" s="1" t="s">
        <v>6</v>
      </c>
      <c r="F637" s="1" t="s">
        <v>7</v>
      </c>
      <c r="G637" s="27">
        <v>1</v>
      </c>
      <c r="H637" s="53">
        <v>500</v>
      </c>
      <c r="I637" s="37"/>
      <c r="J637" s="1" t="s">
        <v>5</v>
      </c>
      <c r="K637" s="1" t="s">
        <v>6</v>
      </c>
      <c r="L637" s="1" t="s">
        <v>7</v>
      </c>
      <c r="M637" s="33">
        <v>1</v>
      </c>
      <c r="N637" s="47">
        <v>500</v>
      </c>
      <c r="O637" s="1"/>
      <c r="P637" s="1"/>
      <c r="Q637" s="1"/>
      <c r="R637" s="33">
        <v>1</v>
      </c>
      <c r="S637" s="64">
        <v>500</v>
      </c>
      <c r="T637" s="78" t="s">
        <v>303</v>
      </c>
      <c r="U637" s="78" t="s">
        <v>6</v>
      </c>
      <c r="V637" s="78" t="s">
        <v>7</v>
      </c>
      <c r="W637" s="130">
        <v>1</v>
      </c>
      <c r="X637" s="145">
        <v>500</v>
      </c>
      <c r="Y637" s="37">
        <v>620</v>
      </c>
      <c r="Z637" s="37"/>
      <c r="AA637" s="169">
        <f>0.581*$Y$1</f>
        <v>660.86425999999994</v>
      </c>
      <c r="AB637" s="37"/>
      <c r="AC637" s="37">
        <v>859</v>
      </c>
      <c r="AF637" s="140">
        <f t="shared" si="76"/>
        <v>620</v>
      </c>
      <c r="AG637" s="8">
        <f t="shared" si="77"/>
        <v>620</v>
      </c>
      <c r="AH637" s="37">
        <f t="shared" si="78"/>
        <v>620</v>
      </c>
      <c r="AI637" s="8">
        <f t="shared" si="79"/>
        <v>0</v>
      </c>
      <c r="AJ637" s="140" t="e">
        <f t="shared" si="80"/>
        <v>#REF!</v>
      </c>
      <c r="AK637" s="24" t="e">
        <f>#REF!</f>
        <v>#REF!</v>
      </c>
      <c r="AL637" s="8" t="e">
        <f t="shared" si="81"/>
        <v>#REF!</v>
      </c>
    </row>
    <row r="638" spans="1:38" s="26" customFormat="1" ht="13.5" customHeight="1" x14ac:dyDescent="0.2">
      <c r="A638" s="26">
        <v>635</v>
      </c>
      <c r="B638" s="18" t="s">
        <v>670</v>
      </c>
      <c r="C638" s="18" t="s">
        <v>126</v>
      </c>
      <c r="D638" s="1">
        <v>13</v>
      </c>
      <c r="E638" s="1" t="s">
        <v>40</v>
      </c>
      <c r="F638" s="1">
        <v>2</v>
      </c>
      <c r="G638" s="27">
        <v>1</v>
      </c>
      <c r="H638" s="53">
        <v>530</v>
      </c>
      <c r="I638" s="37"/>
      <c r="J638" s="1">
        <v>13</v>
      </c>
      <c r="K638" s="1" t="s">
        <v>40</v>
      </c>
      <c r="L638" s="1">
        <v>2</v>
      </c>
      <c r="M638" s="33">
        <v>1</v>
      </c>
      <c r="N638" s="47">
        <v>530</v>
      </c>
      <c r="O638" s="112" t="s">
        <v>303</v>
      </c>
      <c r="P638" s="112" t="s">
        <v>24</v>
      </c>
      <c r="Q638" s="112" t="s">
        <v>39</v>
      </c>
      <c r="R638" s="113">
        <v>1</v>
      </c>
      <c r="S638" s="114" t="s">
        <v>672</v>
      </c>
      <c r="T638" s="75" t="s">
        <v>303</v>
      </c>
      <c r="U638" s="75" t="s">
        <v>42</v>
      </c>
      <c r="V638" s="75" t="s">
        <v>10</v>
      </c>
      <c r="W638" s="130">
        <v>1</v>
      </c>
      <c r="X638" s="154">
        <v>530</v>
      </c>
      <c r="Y638" s="37">
        <v>648</v>
      </c>
      <c r="Z638" s="37"/>
      <c r="AA638" s="169">
        <f>0.814*$Y$1</f>
        <v>925.89243999999997</v>
      </c>
      <c r="AB638" s="37"/>
      <c r="AC638" s="37">
        <v>1205</v>
      </c>
      <c r="AF638" s="140">
        <f t="shared" si="76"/>
        <v>650</v>
      </c>
      <c r="AG638" s="8">
        <f t="shared" si="77"/>
        <v>650</v>
      </c>
      <c r="AH638" s="37">
        <f t="shared" si="78"/>
        <v>648</v>
      </c>
      <c r="AI638" s="8">
        <f t="shared" si="79"/>
        <v>2</v>
      </c>
      <c r="AJ638" s="140" t="e">
        <f t="shared" si="80"/>
        <v>#REF!</v>
      </c>
      <c r="AK638" s="24" t="e">
        <f>#REF!</f>
        <v>#REF!</v>
      </c>
      <c r="AL638" s="8" t="e">
        <f t="shared" si="81"/>
        <v>#REF!</v>
      </c>
    </row>
    <row r="639" spans="1:38" s="26" customFormat="1" ht="13.5" customHeight="1" x14ac:dyDescent="0.2">
      <c r="A639" s="26">
        <v>636</v>
      </c>
      <c r="B639" s="18" t="s">
        <v>82</v>
      </c>
      <c r="C639" s="18" t="s">
        <v>112</v>
      </c>
      <c r="D639" s="1" t="s">
        <v>10</v>
      </c>
      <c r="E639" s="1" t="s">
        <v>40</v>
      </c>
      <c r="F639" s="1" t="s">
        <v>45</v>
      </c>
      <c r="G639" s="89">
        <v>1</v>
      </c>
      <c r="H639" s="53">
        <v>850</v>
      </c>
      <c r="I639" s="88"/>
      <c r="J639" s="1" t="s">
        <v>10</v>
      </c>
      <c r="K639" s="1" t="s">
        <v>40</v>
      </c>
      <c r="L639" s="1" t="s">
        <v>45</v>
      </c>
      <c r="M639" s="28">
        <v>1</v>
      </c>
      <c r="N639" s="47">
        <v>850</v>
      </c>
      <c r="O639" s="1"/>
      <c r="P639" s="1"/>
      <c r="Q639" s="1"/>
      <c r="R639" s="28">
        <v>1</v>
      </c>
      <c r="S639" s="64">
        <v>850</v>
      </c>
      <c r="T639" s="78" t="s">
        <v>10</v>
      </c>
      <c r="U639" s="78" t="s">
        <v>6</v>
      </c>
      <c r="V639" s="78" t="s">
        <v>27</v>
      </c>
      <c r="W639" s="129">
        <v>1</v>
      </c>
      <c r="X639" s="145">
        <v>850</v>
      </c>
      <c r="Y639" s="37">
        <v>709</v>
      </c>
      <c r="Z639" s="37"/>
      <c r="AA639" s="169">
        <f>0.89*$Y$1</f>
        <v>1012.3394000000001</v>
      </c>
      <c r="AB639" s="37"/>
      <c r="AC639" s="37">
        <v>1315</v>
      </c>
      <c r="AF639" s="140">
        <f t="shared" si="76"/>
        <v>970</v>
      </c>
      <c r="AG639" s="8">
        <f t="shared" si="77"/>
        <v>970</v>
      </c>
      <c r="AH639" s="37">
        <f t="shared" si="78"/>
        <v>709</v>
      </c>
      <c r="AI639" s="8">
        <f t="shared" si="79"/>
        <v>261</v>
      </c>
      <c r="AJ639" s="140" t="e">
        <f t="shared" si="80"/>
        <v>#REF!</v>
      </c>
      <c r="AK639" s="24" t="e">
        <f>#REF!</f>
        <v>#REF!</v>
      </c>
      <c r="AL639" s="8" t="e">
        <f t="shared" si="81"/>
        <v>#REF!</v>
      </c>
    </row>
    <row r="640" spans="1:38" s="26" customFormat="1" ht="13.5" customHeight="1" x14ac:dyDescent="0.2">
      <c r="A640" s="26">
        <v>637</v>
      </c>
      <c r="B640" s="18" t="s">
        <v>82</v>
      </c>
      <c r="C640" s="18" t="s">
        <v>84</v>
      </c>
      <c r="D640" s="1">
        <v>13</v>
      </c>
      <c r="E640" s="1" t="s">
        <v>42</v>
      </c>
      <c r="F640" s="1">
        <v>4</v>
      </c>
      <c r="G640" s="28">
        <v>4</v>
      </c>
      <c r="H640" s="73">
        <v>550</v>
      </c>
      <c r="I640" s="37"/>
      <c r="J640" s="1">
        <v>13</v>
      </c>
      <c r="K640" s="1" t="s">
        <v>42</v>
      </c>
      <c r="L640" s="1">
        <v>4</v>
      </c>
      <c r="M640" s="28">
        <v>4</v>
      </c>
      <c r="N640" s="73">
        <v>550</v>
      </c>
      <c r="O640" s="1"/>
      <c r="P640" s="1"/>
      <c r="Q640" s="1"/>
      <c r="R640" s="28">
        <v>4</v>
      </c>
      <c r="S640" s="74">
        <v>550</v>
      </c>
      <c r="T640" s="78" t="s">
        <v>303</v>
      </c>
      <c r="U640" s="78" t="s">
        <v>42</v>
      </c>
      <c r="V640" s="78" t="s">
        <v>10</v>
      </c>
      <c r="W640" s="129">
        <v>4</v>
      </c>
      <c r="X640" s="144">
        <v>550</v>
      </c>
      <c r="Y640" s="37">
        <v>648</v>
      </c>
      <c r="Z640" s="37"/>
      <c r="AA640" s="169">
        <f>0.814*$Y$1</f>
        <v>925.89243999999997</v>
      </c>
      <c r="AB640" s="37"/>
      <c r="AC640" s="37">
        <v>1205</v>
      </c>
      <c r="AF640" s="140">
        <f t="shared" si="76"/>
        <v>2680</v>
      </c>
      <c r="AG640" s="8">
        <f t="shared" si="77"/>
        <v>670</v>
      </c>
      <c r="AH640" s="37">
        <f t="shared" si="78"/>
        <v>648</v>
      </c>
      <c r="AI640" s="8">
        <f t="shared" si="79"/>
        <v>22</v>
      </c>
      <c r="AJ640" s="140" t="e">
        <f t="shared" si="80"/>
        <v>#REF!</v>
      </c>
      <c r="AK640" s="24" t="e">
        <f>#REF!</f>
        <v>#REF!</v>
      </c>
      <c r="AL640" s="8" t="e">
        <f t="shared" si="81"/>
        <v>#REF!</v>
      </c>
    </row>
    <row r="641" spans="1:38" s="26" customFormat="1" ht="13.5" customHeight="1" x14ac:dyDescent="0.2">
      <c r="A641" s="26">
        <v>638</v>
      </c>
      <c r="B641" s="18" t="s">
        <v>82</v>
      </c>
      <c r="C641" s="18" t="s">
        <v>32</v>
      </c>
      <c r="D641" s="1" t="s">
        <v>5</v>
      </c>
      <c r="E641" s="1" t="s">
        <v>40</v>
      </c>
      <c r="F641" s="1">
        <v>2</v>
      </c>
      <c r="G641" s="28">
        <v>1</v>
      </c>
      <c r="H641" s="47">
        <v>530</v>
      </c>
      <c r="I641" s="37"/>
      <c r="J641" s="1" t="s">
        <v>5</v>
      </c>
      <c r="K641" s="1" t="s">
        <v>40</v>
      </c>
      <c r="L641" s="1">
        <v>2</v>
      </c>
      <c r="M641" s="28">
        <v>1</v>
      </c>
      <c r="N641" s="47">
        <v>530</v>
      </c>
      <c r="O641" s="1"/>
      <c r="P641" s="1"/>
      <c r="Q641" s="1"/>
      <c r="R641" s="28">
        <v>1</v>
      </c>
      <c r="S641" s="64">
        <v>530</v>
      </c>
      <c r="T641" s="78" t="s">
        <v>303</v>
      </c>
      <c r="U641" s="78" t="s">
        <v>6</v>
      </c>
      <c r="V641" s="78" t="s">
        <v>7</v>
      </c>
      <c r="W641" s="129">
        <v>1</v>
      </c>
      <c r="X641" s="145">
        <v>530</v>
      </c>
      <c r="Y641" s="37">
        <v>620</v>
      </c>
      <c r="Z641" s="37"/>
      <c r="AA641" s="169">
        <f>0.581*$Y$1</f>
        <v>660.86425999999994</v>
      </c>
      <c r="AB641" s="37"/>
      <c r="AC641" s="37">
        <v>859</v>
      </c>
      <c r="AF641" s="140">
        <f t="shared" si="76"/>
        <v>650</v>
      </c>
      <c r="AG641" s="8">
        <f t="shared" si="77"/>
        <v>650</v>
      </c>
      <c r="AH641" s="37">
        <f t="shared" si="78"/>
        <v>620</v>
      </c>
      <c r="AI641" s="8">
        <f t="shared" si="79"/>
        <v>30</v>
      </c>
      <c r="AJ641" s="140" t="e">
        <f t="shared" si="80"/>
        <v>#REF!</v>
      </c>
      <c r="AK641" s="24" t="e">
        <f>#REF!</f>
        <v>#REF!</v>
      </c>
      <c r="AL641" s="8" t="e">
        <f t="shared" si="81"/>
        <v>#REF!</v>
      </c>
    </row>
    <row r="642" spans="1:38" s="26" customFormat="1" ht="13.5" customHeight="1" x14ac:dyDescent="0.2">
      <c r="A642" s="26">
        <v>639</v>
      </c>
      <c r="B642" s="18" t="s">
        <v>82</v>
      </c>
      <c r="C642" s="18" t="s">
        <v>85</v>
      </c>
      <c r="D642" s="1">
        <v>13</v>
      </c>
      <c r="E642" s="1" t="s">
        <v>6</v>
      </c>
      <c r="F642" s="1">
        <v>1</v>
      </c>
      <c r="G642" s="28">
        <v>2</v>
      </c>
      <c r="H642" s="51">
        <v>500</v>
      </c>
      <c r="I642" s="37"/>
      <c r="J642" s="1">
        <v>13</v>
      </c>
      <c r="K642" s="1" t="s">
        <v>6</v>
      </c>
      <c r="L642" s="1">
        <v>1</v>
      </c>
      <c r="M642" s="28">
        <v>2</v>
      </c>
      <c r="N642" s="51">
        <v>500</v>
      </c>
      <c r="O642" s="1"/>
      <c r="P642" s="1"/>
      <c r="Q642" s="1"/>
      <c r="R642" s="28">
        <v>2</v>
      </c>
      <c r="S642" s="63">
        <v>500</v>
      </c>
      <c r="T642" s="78" t="s">
        <v>303</v>
      </c>
      <c r="U642" s="78" t="s">
        <v>6</v>
      </c>
      <c r="V642" s="78" t="s">
        <v>7</v>
      </c>
      <c r="W642" s="129">
        <v>2</v>
      </c>
      <c r="X642" s="146">
        <v>500</v>
      </c>
      <c r="Y642" s="37">
        <v>620</v>
      </c>
      <c r="Z642" s="37"/>
      <c r="AA642" s="169">
        <f>0.581*$Y$1</f>
        <v>660.86425999999994</v>
      </c>
      <c r="AB642" s="37"/>
      <c r="AC642" s="37">
        <v>859</v>
      </c>
      <c r="AF642" s="140">
        <f t="shared" si="76"/>
        <v>1240</v>
      </c>
      <c r="AG642" s="8">
        <f t="shared" si="77"/>
        <v>620</v>
      </c>
      <c r="AH642" s="37">
        <f t="shared" si="78"/>
        <v>620</v>
      </c>
      <c r="AI642" s="8">
        <f t="shared" si="79"/>
        <v>0</v>
      </c>
      <c r="AJ642" s="140" t="e">
        <f t="shared" si="80"/>
        <v>#REF!</v>
      </c>
      <c r="AK642" s="24" t="e">
        <f>#REF!</f>
        <v>#REF!</v>
      </c>
      <c r="AL642" s="8" t="e">
        <f t="shared" si="81"/>
        <v>#REF!</v>
      </c>
    </row>
    <row r="643" spans="1:38" s="26" customFormat="1" ht="13.5" customHeight="1" x14ac:dyDescent="0.2">
      <c r="A643" s="26">
        <v>640</v>
      </c>
      <c r="B643" s="18" t="s">
        <v>82</v>
      </c>
      <c r="C643" s="163" t="s">
        <v>126</v>
      </c>
      <c r="D643" s="1" t="s">
        <v>5</v>
      </c>
      <c r="E643" s="1" t="s">
        <v>40</v>
      </c>
      <c r="F643" s="1" t="s">
        <v>39</v>
      </c>
      <c r="G643" s="84">
        <v>1</v>
      </c>
      <c r="H643" s="53">
        <v>530</v>
      </c>
      <c r="I643" s="37"/>
      <c r="J643" s="1" t="s">
        <v>5</v>
      </c>
      <c r="K643" s="1" t="s">
        <v>40</v>
      </c>
      <c r="L643" s="1" t="s">
        <v>39</v>
      </c>
      <c r="M643" s="84">
        <v>1</v>
      </c>
      <c r="N643" s="47">
        <v>530</v>
      </c>
      <c r="O643" s="1" t="s">
        <v>303</v>
      </c>
      <c r="P643" s="1" t="s">
        <v>6</v>
      </c>
      <c r="Q643" s="1" t="s">
        <v>7</v>
      </c>
      <c r="R643" s="84">
        <v>1</v>
      </c>
      <c r="S643" s="64">
        <v>530</v>
      </c>
      <c r="T643" s="78" t="s">
        <v>303</v>
      </c>
      <c r="U643" s="78" t="s">
        <v>6</v>
      </c>
      <c r="V643" s="78" t="s">
        <v>7</v>
      </c>
      <c r="W643" s="129">
        <v>1</v>
      </c>
      <c r="X643" s="145">
        <v>530</v>
      </c>
      <c r="Y643" s="37">
        <v>620</v>
      </c>
      <c r="Z643" s="37"/>
      <c r="AA643" s="169">
        <f>0.581*$Y$1</f>
        <v>660.86425999999994</v>
      </c>
      <c r="AB643" s="37"/>
      <c r="AC643" s="37">
        <v>859</v>
      </c>
      <c r="AF643" s="140">
        <f t="shared" si="76"/>
        <v>650</v>
      </c>
      <c r="AG643" s="8">
        <f t="shared" si="77"/>
        <v>650</v>
      </c>
      <c r="AH643" s="37">
        <f t="shared" si="78"/>
        <v>620</v>
      </c>
      <c r="AI643" s="8">
        <f t="shared" si="79"/>
        <v>30</v>
      </c>
      <c r="AJ643" s="140" t="e">
        <f t="shared" si="80"/>
        <v>#REF!</v>
      </c>
      <c r="AK643" s="24" t="e">
        <f>#REF!</f>
        <v>#REF!</v>
      </c>
      <c r="AL643" s="8" t="e">
        <f t="shared" si="81"/>
        <v>#REF!</v>
      </c>
    </row>
    <row r="644" spans="1:38" s="26" customFormat="1" ht="13.5" customHeight="1" x14ac:dyDescent="0.2">
      <c r="A644" s="26">
        <v>641</v>
      </c>
      <c r="B644" s="18" t="s">
        <v>82</v>
      </c>
      <c r="C644" s="163" t="s">
        <v>126</v>
      </c>
      <c r="D644" s="1" t="s">
        <v>5</v>
      </c>
      <c r="E644" s="1" t="s">
        <v>42</v>
      </c>
      <c r="F644" s="1" t="s">
        <v>52</v>
      </c>
      <c r="G644" s="95">
        <v>1</v>
      </c>
      <c r="H644" s="53">
        <v>705</v>
      </c>
      <c r="I644" s="37"/>
      <c r="J644" s="1" t="s">
        <v>5</v>
      </c>
      <c r="K644" s="1" t="s">
        <v>42</v>
      </c>
      <c r="L644" s="1" t="s">
        <v>52</v>
      </c>
      <c r="M644" s="92">
        <v>1</v>
      </c>
      <c r="N644" s="47">
        <v>705</v>
      </c>
      <c r="O644" s="1" t="s">
        <v>303</v>
      </c>
      <c r="P644" s="1" t="s">
        <v>24</v>
      </c>
      <c r="Q644" s="1" t="s">
        <v>39</v>
      </c>
      <c r="R644" s="92">
        <v>1</v>
      </c>
      <c r="S644" s="64">
        <v>705</v>
      </c>
      <c r="T644" s="78" t="s">
        <v>303</v>
      </c>
      <c r="U644" s="78" t="s">
        <v>42</v>
      </c>
      <c r="V644" s="78" t="s">
        <v>10</v>
      </c>
      <c r="W644" s="133">
        <v>1</v>
      </c>
      <c r="X644" s="145">
        <v>705</v>
      </c>
      <c r="Y644" s="37">
        <v>648</v>
      </c>
      <c r="Z644" s="37"/>
      <c r="AA644" s="169">
        <f>0.814*$Y$1</f>
        <v>925.89243999999997</v>
      </c>
      <c r="AB644" s="37"/>
      <c r="AC644" s="37">
        <v>1205</v>
      </c>
      <c r="AF644" s="140">
        <f t="shared" si="76"/>
        <v>825</v>
      </c>
      <c r="AG644" s="8">
        <f t="shared" si="77"/>
        <v>825</v>
      </c>
      <c r="AH644" s="37">
        <f t="shared" si="78"/>
        <v>648</v>
      </c>
      <c r="AI644" s="8">
        <f t="shared" si="79"/>
        <v>177</v>
      </c>
      <c r="AJ644" s="140" t="e">
        <f t="shared" si="80"/>
        <v>#REF!</v>
      </c>
      <c r="AK644" s="24" t="e">
        <f>#REF!</f>
        <v>#REF!</v>
      </c>
      <c r="AL644" s="8" t="e">
        <f t="shared" si="81"/>
        <v>#REF!</v>
      </c>
    </row>
    <row r="645" spans="1:38" s="26" customFormat="1" ht="13.5" customHeight="1" x14ac:dyDescent="0.2">
      <c r="A645" s="26">
        <v>642</v>
      </c>
      <c r="B645" s="18" t="s">
        <v>104</v>
      </c>
      <c r="C645" s="18" t="s">
        <v>14</v>
      </c>
      <c r="D645" s="1" t="s">
        <v>21</v>
      </c>
      <c r="E645" s="1" t="s">
        <v>24</v>
      </c>
      <c r="F645" s="1" t="s">
        <v>25</v>
      </c>
      <c r="G645" s="27">
        <v>0.8</v>
      </c>
      <c r="H645" s="53">
        <v>911</v>
      </c>
      <c r="I645" s="37"/>
      <c r="J645" s="1" t="s">
        <v>21</v>
      </c>
      <c r="K645" s="1" t="s">
        <v>24</v>
      </c>
      <c r="L645" s="1" t="s">
        <v>25</v>
      </c>
      <c r="M645" s="33">
        <v>0.8</v>
      </c>
      <c r="N645" s="47">
        <v>911</v>
      </c>
      <c r="O645" s="1"/>
      <c r="P645" s="1"/>
      <c r="Q645" s="1"/>
      <c r="R645" s="33">
        <v>0.8</v>
      </c>
      <c r="S645" s="64">
        <v>911</v>
      </c>
      <c r="T645" s="78" t="s">
        <v>660</v>
      </c>
      <c r="U645" s="78" t="s">
        <v>6</v>
      </c>
      <c r="V645" s="78" t="s">
        <v>45</v>
      </c>
      <c r="W645" s="130">
        <v>0.8</v>
      </c>
      <c r="X645" s="145">
        <v>911</v>
      </c>
      <c r="Y645" s="37">
        <v>758</v>
      </c>
      <c r="Z645" s="37"/>
      <c r="AA645" s="169">
        <f>0.95*$Y$1</f>
        <v>1080.587</v>
      </c>
      <c r="AB645" s="37"/>
      <c r="AC645" s="37">
        <v>1406</v>
      </c>
      <c r="AF645" s="140">
        <f t="shared" si="76"/>
        <v>824.80000000000007</v>
      </c>
      <c r="AG645" s="8">
        <f t="shared" si="77"/>
        <v>1031</v>
      </c>
      <c r="AH645" s="37">
        <f t="shared" si="78"/>
        <v>758</v>
      </c>
      <c r="AI645" s="8">
        <f t="shared" si="79"/>
        <v>273</v>
      </c>
      <c r="AJ645" s="140" t="e">
        <f t="shared" si="80"/>
        <v>#REF!</v>
      </c>
      <c r="AK645" s="24" t="e">
        <f>#REF!</f>
        <v>#REF!</v>
      </c>
      <c r="AL645" s="8" t="e">
        <f t="shared" si="81"/>
        <v>#REF!</v>
      </c>
    </row>
    <row r="646" spans="1:38" s="26" customFormat="1" ht="13.5" customHeight="1" x14ac:dyDescent="0.2">
      <c r="A646" s="26">
        <v>643</v>
      </c>
      <c r="B646" s="18" t="s">
        <v>104</v>
      </c>
      <c r="C646" s="18" t="s">
        <v>92</v>
      </c>
      <c r="D646" s="1" t="s">
        <v>96</v>
      </c>
      <c r="E646" s="1" t="s">
        <v>24</v>
      </c>
      <c r="F646" s="1" t="s">
        <v>28</v>
      </c>
      <c r="G646" s="27">
        <v>0.2</v>
      </c>
      <c r="H646" s="53">
        <v>739</v>
      </c>
      <c r="I646" s="37"/>
      <c r="J646" s="1" t="s">
        <v>96</v>
      </c>
      <c r="K646" s="1" t="s">
        <v>24</v>
      </c>
      <c r="L646" s="1" t="s">
        <v>28</v>
      </c>
      <c r="M646" s="33">
        <v>0.2</v>
      </c>
      <c r="N646" s="47">
        <v>739</v>
      </c>
      <c r="O646" s="1"/>
      <c r="P646" s="1"/>
      <c r="Q646" s="1"/>
      <c r="R646" s="33">
        <v>0.2</v>
      </c>
      <c r="S646" s="64">
        <v>739</v>
      </c>
      <c r="T646" s="78" t="s">
        <v>674</v>
      </c>
      <c r="U646" s="78" t="s">
        <v>6</v>
      </c>
      <c r="V646" s="78" t="s">
        <v>28</v>
      </c>
      <c r="W646" s="130">
        <v>0.2</v>
      </c>
      <c r="X646" s="145">
        <v>739</v>
      </c>
      <c r="Y646" s="37">
        <v>967</v>
      </c>
      <c r="Z646" s="37"/>
      <c r="AA646" s="169">
        <f>1.22*$Y$1</f>
        <v>1387.7012</v>
      </c>
      <c r="AB646" s="37"/>
      <c r="AC646" s="37">
        <v>1796</v>
      </c>
      <c r="AF646" s="140">
        <f t="shared" si="76"/>
        <v>171.8</v>
      </c>
      <c r="AG646" s="8">
        <f t="shared" si="77"/>
        <v>859</v>
      </c>
      <c r="AH646" s="37">
        <f t="shared" si="78"/>
        <v>967</v>
      </c>
      <c r="AI646" s="175">
        <f t="shared" si="79"/>
        <v>-108</v>
      </c>
      <c r="AJ646" s="140" t="e">
        <f t="shared" si="80"/>
        <v>#REF!</v>
      </c>
      <c r="AK646" s="24" t="e">
        <f>#REF!</f>
        <v>#REF!</v>
      </c>
      <c r="AL646" s="8" t="e">
        <f t="shared" si="81"/>
        <v>#REF!</v>
      </c>
    </row>
    <row r="647" spans="1:38" s="26" customFormat="1" ht="13.5" customHeight="1" x14ac:dyDescent="0.2">
      <c r="A647" s="26">
        <v>644</v>
      </c>
      <c r="B647" s="18" t="s">
        <v>104</v>
      </c>
      <c r="C647" s="18" t="s">
        <v>36</v>
      </c>
      <c r="D647" s="1" t="s">
        <v>43</v>
      </c>
      <c r="E647" s="1" t="s">
        <v>42</v>
      </c>
      <c r="F647" s="1" t="s">
        <v>25</v>
      </c>
      <c r="G647" s="27">
        <v>1</v>
      </c>
      <c r="H647" s="53">
        <v>1032</v>
      </c>
      <c r="I647" s="37" t="s">
        <v>650</v>
      </c>
      <c r="J647" s="1" t="s">
        <v>43</v>
      </c>
      <c r="K647" s="1" t="s">
        <v>42</v>
      </c>
      <c r="L647" s="1" t="s">
        <v>25</v>
      </c>
      <c r="M647" s="33">
        <v>1</v>
      </c>
      <c r="N647" s="47">
        <v>1032</v>
      </c>
      <c r="O647" s="1"/>
      <c r="P647" s="1"/>
      <c r="Q647" s="1"/>
      <c r="R647" s="33">
        <v>1</v>
      </c>
      <c r="S647" s="64">
        <v>1032</v>
      </c>
      <c r="T647" s="78" t="s">
        <v>695</v>
      </c>
      <c r="U647" s="78" t="s">
        <v>180</v>
      </c>
      <c r="V647" s="78" t="s">
        <v>45</v>
      </c>
      <c r="W647" s="130">
        <v>1</v>
      </c>
      <c r="X647" s="145">
        <v>1032</v>
      </c>
      <c r="Y647" s="37">
        <v>758</v>
      </c>
      <c r="Z647" s="37"/>
      <c r="AA647" s="169">
        <f>0.95*$Y$1</f>
        <v>1080.587</v>
      </c>
      <c r="AB647" s="37"/>
      <c r="AC647" s="37">
        <v>1406</v>
      </c>
      <c r="AF647" s="140">
        <f t="shared" si="76"/>
        <v>1152</v>
      </c>
      <c r="AG647" s="8">
        <f t="shared" si="77"/>
        <v>1152</v>
      </c>
      <c r="AH647" s="37">
        <f t="shared" si="78"/>
        <v>758</v>
      </c>
      <c r="AI647" s="8">
        <f t="shared" si="79"/>
        <v>394</v>
      </c>
      <c r="AJ647" s="140" t="e">
        <f t="shared" si="80"/>
        <v>#REF!</v>
      </c>
      <c r="AK647" s="24" t="e">
        <f>#REF!</f>
        <v>#REF!</v>
      </c>
      <c r="AL647" s="8" t="e">
        <f t="shared" si="81"/>
        <v>#REF!</v>
      </c>
    </row>
    <row r="648" spans="1:38" s="26" customFormat="1" ht="13.5" customHeight="1" x14ac:dyDescent="0.2">
      <c r="A648" s="26">
        <v>645</v>
      </c>
      <c r="B648" s="18" t="s">
        <v>104</v>
      </c>
      <c r="C648" s="161" t="s">
        <v>293</v>
      </c>
      <c r="D648" s="71" t="s">
        <v>97</v>
      </c>
      <c r="E648" s="71" t="s">
        <v>6</v>
      </c>
      <c r="F648" s="71" t="s">
        <v>45</v>
      </c>
      <c r="G648" s="58">
        <v>0.5</v>
      </c>
      <c r="H648" s="115">
        <v>685</v>
      </c>
      <c r="I648" s="59"/>
      <c r="J648" s="1" t="s">
        <v>97</v>
      </c>
      <c r="K648" s="1" t="s">
        <v>6</v>
      </c>
      <c r="L648" s="1" t="s">
        <v>45</v>
      </c>
      <c r="M648" s="33">
        <v>0.5</v>
      </c>
      <c r="N648" s="47">
        <v>685</v>
      </c>
      <c r="O648" s="1"/>
      <c r="P648" s="1"/>
      <c r="Q648" s="1"/>
      <c r="R648" s="33">
        <v>0.5</v>
      </c>
      <c r="S648" s="64">
        <v>685</v>
      </c>
      <c r="T648" s="78" t="s">
        <v>693</v>
      </c>
      <c r="U648" s="78" t="s">
        <v>6</v>
      </c>
      <c r="V648" s="78" t="s">
        <v>25</v>
      </c>
      <c r="W648" s="130">
        <v>0.5</v>
      </c>
      <c r="X648" s="145">
        <v>685</v>
      </c>
      <c r="Y648" s="37">
        <v>905</v>
      </c>
      <c r="Z648" s="37"/>
      <c r="AA648" s="169">
        <f>1.137*$Y$1</f>
        <v>1293.2920200000001</v>
      </c>
      <c r="AB648" s="37"/>
      <c r="AC648" s="37">
        <v>1682</v>
      </c>
      <c r="AF648" s="140">
        <f t="shared" si="76"/>
        <v>402.5</v>
      </c>
      <c r="AG648" s="8">
        <f t="shared" si="77"/>
        <v>805</v>
      </c>
      <c r="AH648" s="37">
        <f t="shared" si="78"/>
        <v>905</v>
      </c>
      <c r="AI648" s="175">
        <f t="shared" si="79"/>
        <v>-100</v>
      </c>
      <c r="AJ648" s="140" t="e">
        <f t="shared" si="80"/>
        <v>#REF!</v>
      </c>
      <c r="AK648" s="24" t="e">
        <f>#REF!</f>
        <v>#REF!</v>
      </c>
      <c r="AL648" s="8" t="e">
        <f t="shared" si="81"/>
        <v>#REF!</v>
      </c>
    </row>
    <row r="649" spans="1:38" s="26" customFormat="1" ht="13.5" customHeight="1" x14ac:dyDescent="0.2">
      <c r="A649" s="26">
        <v>646</v>
      </c>
      <c r="B649" s="18" t="s">
        <v>104</v>
      </c>
      <c r="C649" s="18" t="s">
        <v>95</v>
      </c>
      <c r="D649" s="71" t="s">
        <v>5</v>
      </c>
      <c r="E649" s="71" t="s">
        <v>6</v>
      </c>
      <c r="F649" s="71" t="s">
        <v>7</v>
      </c>
      <c r="G649" s="58">
        <v>1.9</v>
      </c>
      <c r="H649" s="115">
        <v>500</v>
      </c>
      <c r="I649" s="59"/>
      <c r="J649" s="1" t="s">
        <v>5</v>
      </c>
      <c r="K649" s="1" t="s">
        <v>6</v>
      </c>
      <c r="L649" s="1" t="s">
        <v>7</v>
      </c>
      <c r="M649" s="33">
        <v>1.9</v>
      </c>
      <c r="N649" s="47">
        <v>500</v>
      </c>
      <c r="O649" s="1"/>
      <c r="P649" s="1"/>
      <c r="Q649" s="1"/>
      <c r="R649" s="33">
        <v>1.9</v>
      </c>
      <c r="S649" s="64">
        <v>500</v>
      </c>
      <c r="T649" s="78" t="s">
        <v>303</v>
      </c>
      <c r="U649" s="78" t="s">
        <v>6</v>
      </c>
      <c r="V649" s="78" t="s">
        <v>7</v>
      </c>
      <c r="W649" s="130">
        <v>1.9</v>
      </c>
      <c r="X649" s="145">
        <v>500</v>
      </c>
      <c r="Y649" s="37">
        <v>620</v>
      </c>
      <c r="Z649" s="37"/>
      <c r="AA649" s="169">
        <f>0.581*$Y$1</f>
        <v>660.86425999999994</v>
      </c>
      <c r="AB649" s="37"/>
      <c r="AC649" s="37">
        <v>859</v>
      </c>
      <c r="AF649" s="140">
        <f t="shared" si="76"/>
        <v>1178</v>
      </c>
      <c r="AG649" s="8">
        <f t="shared" si="77"/>
        <v>620</v>
      </c>
      <c r="AH649" s="37">
        <f t="shared" si="78"/>
        <v>620</v>
      </c>
      <c r="AI649" s="8">
        <f t="shared" si="79"/>
        <v>0</v>
      </c>
      <c r="AJ649" s="140" t="e">
        <f t="shared" si="80"/>
        <v>#REF!</v>
      </c>
      <c r="AK649" s="24" t="e">
        <f>#REF!</f>
        <v>#REF!</v>
      </c>
      <c r="AL649" s="8" t="e">
        <f t="shared" si="81"/>
        <v>#REF!</v>
      </c>
    </row>
    <row r="650" spans="1:38" s="26" customFormat="1" ht="13.5" customHeight="1" x14ac:dyDescent="0.2">
      <c r="A650" s="26">
        <v>647</v>
      </c>
      <c r="B650" s="18" t="s">
        <v>104</v>
      </c>
      <c r="C650" s="18" t="s">
        <v>343</v>
      </c>
      <c r="D650" s="1" t="s">
        <v>97</v>
      </c>
      <c r="E650" s="1" t="s">
        <v>26</v>
      </c>
      <c r="F650" s="1" t="s">
        <v>70</v>
      </c>
      <c r="G650" s="27">
        <v>0.5</v>
      </c>
      <c r="H650" s="53">
        <v>950</v>
      </c>
      <c r="I650" s="37"/>
      <c r="J650" s="1" t="s">
        <v>97</v>
      </c>
      <c r="K650" s="1" t="s">
        <v>26</v>
      </c>
      <c r="L650" s="1" t="s">
        <v>70</v>
      </c>
      <c r="M650" s="33">
        <v>0.5</v>
      </c>
      <c r="N650" s="47">
        <v>950</v>
      </c>
      <c r="O650" s="1"/>
      <c r="P650" s="1"/>
      <c r="Q650" s="1"/>
      <c r="R650" s="33">
        <v>0.5</v>
      </c>
      <c r="S650" s="64">
        <v>950</v>
      </c>
      <c r="T650" s="78" t="s">
        <v>736</v>
      </c>
      <c r="U650" s="78" t="s">
        <v>42</v>
      </c>
      <c r="V650" s="78" t="s">
        <v>70</v>
      </c>
      <c r="W650" s="130">
        <v>0.5</v>
      </c>
      <c r="X650" s="145">
        <v>950</v>
      </c>
      <c r="Y650" s="37">
        <v>1157</v>
      </c>
      <c r="Z650" s="37"/>
      <c r="AA650" s="169">
        <f>1.453*$Y$1</f>
        <v>1652.7293800000002</v>
      </c>
      <c r="AB650" s="37"/>
      <c r="AC650" s="37">
        <v>2067</v>
      </c>
      <c r="AF650" s="140">
        <f t="shared" si="76"/>
        <v>535</v>
      </c>
      <c r="AG650" s="8">
        <f t="shared" si="77"/>
        <v>1070</v>
      </c>
      <c r="AH650" s="37">
        <f t="shared" si="78"/>
        <v>1157</v>
      </c>
      <c r="AI650" s="175">
        <f t="shared" si="79"/>
        <v>-87</v>
      </c>
      <c r="AJ650" s="140" t="e">
        <f t="shared" si="80"/>
        <v>#REF!</v>
      </c>
      <c r="AK650" s="24" t="e">
        <f>#REF!</f>
        <v>#REF!</v>
      </c>
      <c r="AL650" s="8" t="e">
        <f t="shared" si="81"/>
        <v>#REF!</v>
      </c>
    </row>
    <row r="651" spans="1:38" s="26" customFormat="1" ht="13.5" customHeight="1" x14ac:dyDescent="0.2">
      <c r="A651" s="26">
        <v>648</v>
      </c>
      <c r="B651" s="18" t="s">
        <v>104</v>
      </c>
      <c r="C651" s="18" t="s">
        <v>112</v>
      </c>
      <c r="D651" s="1" t="s">
        <v>10</v>
      </c>
      <c r="E651" s="1" t="s">
        <v>40</v>
      </c>
      <c r="F651" s="1" t="s">
        <v>45</v>
      </c>
      <c r="G651" s="24">
        <v>1</v>
      </c>
      <c r="H651" s="53">
        <v>850</v>
      </c>
      <c r="I651" s="37"/>
      <c r="J651" s="1" t="s">
        <v>10</v>
      </c>
      <c r="K651" s="1" t="s">
        <v>40</v>
      </c>
      <c r="L651" s="1" t="s">
        <v>45</v>
      </c>
      <c r="M651" s="24">
        <v>1</v>
      </c>
      <c r="N651" s="47">
        <v>850</v>
      </c>
      <c r="O651" s="1"/>
      <c r="P651" s="1"/>
      <c r="Q651" s="1"/>
      <c r="R651" s="24">
        <v>1</v>
      </c>
      <c r="S651" s="64">
        <v>850</v>
      </c>
      <c r="T651" s="78" t="s">
        <v>10</v>
      </c>
      <c r="U651" s="78" t="s">
        <v>6</v>
      </c>
      <c r="V651" s="78" t="s">
        <v>27</v>
      </c>
      <c r="W651" s="128">
        <v>1</v>
      </c>
      <c r="X651" s="145">
        <v>850</v>
      </c>
      <c r="Y651" s="37">
        <v>709</v>
      </c>
      <c r="Z651" s="37"/>
      <c r="AA651" s="169">
        <f>0.89*$Y$1</f>
        <v>1012.3394000000001</v>
      </c>
      <c r="AB651" s="37"/>
      <c r="AC651" s="37">
        <v>1315</v>
      </c>
      <c r="AF651" s="140">
        <f t="shared" si="76"/>
        <v>970</v>
      </c>
      <c r="AG651" s="8">
        <f t="shared" si="77"/>
        <v>970</v>
      </c>
      <c r="AH651" s="37">
        <f t="shared" si="78"/>
        <v>709</v>
      </c>
      <c r="AI651" s="8">
        <f t="shared" si="79"/>
        <v>261</v>
      </c>
      <c r="AJ651" s="140" t="e">
        <f t="shared" si="80"/>
        <v>#REF!</v>
      </c>
      <c r="AK651" s="24" t="e">
        <f>#REF!</f>
        <v>#REF!</v>
      </c>
      <c r="AL651" s="8" t="e">
        <f t="shared" si="81"/>
        <v>#REF!</v>
      </c>
    </row>
    <row r="652" spans="1:38" s="26" customFormat="1" ht="13.5" customHeight="1" x14ac:dyDescent="0.2">
      <c r="A652" s="26">
        <v>649</v>
      </c>
      <c r="B652" s="18" t="s">
        <v>104</v>
      </c>
      <c r="C652" s="18" t="s">
        <v>366</v>
      </c>
      <c r="D652" s="1" t="s">
        <v>5</v>
      </c>
      <c r="E652" s="1" t="s">
        <v>26</v>
      </c>
      <c r="F652" s="1" t="s">
        <v>10</v>
      </c>
      <c r="G652" s="27">
        <v>3.5</v>
      </c>
      <c r="H652" s="53">
        <v>575</v>
      </c>
      <c r="I652" s="37"/>
      <c r="J652" s="1" t="s">
        <v>5</v>
      </c>
      <c r="K652" s="1" t="s">
        <v>26</v>
      </c>
      <c r="L652" s="1" t="s">
        <v>10</v>
      </c>
      <c r="M652" s="33">
        <v>3.5</v>
      </c>
      <c r="N652" s="47">
        <v>575</v>
      </c>
      <c r="O652" s="1"/>
      <c r="P652" s="1"/>
      <c r="Q652" s="1"/>
      <c r="R652" s="33">
        <v>3.5</v>
      </c>
      <c r="S652" s="64">
        <v>575</v>
      </c>
      <c r="T652" s="78" t="s">
        <v>303</v>
      </c>
      <c r="U652" s="78" t="s">
        <v>24</v>
      </c>
      <c r="V652" s="78" t="s">
        <v>39</v>
      </c>
      <c r="W652" s="130">
        <v>3.5</v>
      </c>
      <c r="X652" s="145">
        <v>575</v>
      </c>
      <c r="Y652" s="37">
        <v>620</v>
      </c>
      <c r="Z652" s="37"/>
      <c r="AA652" s="169">
        <f>0.592*$Y$1</f>
        <v>673.37631999999996</v>
      </c>
      <c r="AB652" s="37"/>
      <c r="AC652" s="37">
        <v>875</v>
      </c>
      <c r="AF652" s="140">
        <f t="shared" si="76"/>
        <v>2432.5</v>
      </c>
      <c r="AG652" s="8">
        <f t="shared" si="77"/>
        <v>695</v>
      </c>
      <c r="AH652" s="37">
        <f t="shared" si="78"/>
        <v>620</v>
      </c>
      <c r="AI652" s="8">
        <f t="shared" si="79"/>
        <v>75</v>
      </c>
      <c r="AJ652" s="140" t="e">
        <f t="shared" si="80"/>
        <v>#REF!</v>
      </c>
      <c r="AK652" s="24" t="e">
        <f>#REF!</f>
        <v>#REF!</v>
      </c>
      <c r="AL652" s="8" t="e">
        <f t="shared" si="81"/>
        <v>#REF!</v>
      </c>
    </row>
    <row r="653" spans="1:38" s="26" customFormat="1" ht="13.5" customHeight="1" x14ac:dyDescent="0.2">
      <c r="A653" s="26">
        <v>650</v>
      </c>
      <c r="B653" s="18" t="s">
        <v>104</v>
      </c>
      <c r="C653" s="163" t="s">
        <v>126</v>
      </c>
      <c r="D653" s="1" t="s">
        <v>5</v>
      </c>
      <c r="E653" s="1" t="s">
        <v>42</v>
      </c>
      <c r="F653" s="1" t="s">
        <v>52</v>
      </c>
      <c r="G653" s="27">
        <v>1</v>
      </c>
      <c r="H653" s="53">
        <v>705</v>
      </c>
      <c r="I653" s="37"/>
      <c r="J653" s="1" t="s">
        <v>5</v>
      </c>
      <c r="K653" s="1" t="s">
        <v>42</v>
      </c>
      <c r="L653" s="1" t="s">
        <v>52</v>
      </c>
      <c r="M653" s="33">
        <v>1</v>
      </c>
      <c r="N653" s="47">
        <v>705</v>
      </c>
      <c r="O653" s="1" t="s">
        <v>303</v>
      </c>
      <c r="P653" s="1" t="s">
        <v>24</v>
      </c>
      <c r="Q653" s="1" t="s">
        <v>39</v>
      </c>
      <c r="R653" s="33">
        <v>1</v>
      </c>
      <c r="S653" s="64">
        <v>705</v>
      </c>
      <c r="T653" s="78" t="s">
        <v>303</v>
      </c>
      <c r="U653" s="78" t="s">
        <v>42</v>
      </c>
      <c r="V653" s="78" t="s">
        <v>10</v>
      </c>
      <c r="W653" s="130">
        <v>1</v>
      </c>
      <c r="X653" s="145">
        <v>705</v>
      </c>
      <c r="Y653" s="37">
        <v>648</v>
      </c>
      <c r="Z653" s="37"/>
      <c r="AA653" s="169">
        <f>0.814*$Y$1</f>
        <v>925.89243999999997</v>
      </c>
      <c r="AB653" s="37"/>
      <c r="AC653" s="37">
        <v>1205</v>
      </c>
      <c r="AF653" s="140">
        <f t="shared" si="76"/>
        <v>825</v>
      </c>
      <c r="AG653" s="8">
        <f t="shared" si="77"/>
        <v>825</v>
      </c>
      <c r="AH653" s="37">
        <f t="shared" si="78"/>
        <v>648</v>
      </c>
      <c r="AI653" s="8">
        <f t="shared" si="79"/>
        <v>177</v>
      </c>
      <c r="AJ653" s="140" t="e">
        <f t="shared" si="80"/>
        <v>#REF!</v>
      </c>
      <c r="AK653" s="24" t="e">
        <f>#REF!</f>
        <v>#REF!</v>
      </c>
      <c r="AL653" s="8" t="e">
        <f t="shared" si="81"/>
        <v>#REF!</v>
      </c>
    </row>
    <row r="654" spans="1:38" s="26" customFormat="1" ht="13.5" customHeight="1" x14ac:dyDescent="0.2">
      <c r="A654" s="26">
        <v>651</v>
      </c>
      <c r="B654" s="18" t="s">
        <v>104</v>
      </c>
      <c r="C654" s="159" t="s">
        <v>154</v>
      </c>
      <c r="D654" s="1" t="s">
        <v>5</v>
      </c>
      <c r="E654" s="1" t="s">
        <v>6</v>
      </c>
      <c r="F654" s="1" t="s">
        <v>7</v>
      </c>
      <c r="G654" s="27">
        <v>1</v>
      </c>
      <c r="H654" s="53">
        <v>500</v>
      </c>
      <c r="I654" s="37"/>
      <c r="J654" s="1" t="s">
        <v>5</v>
      </c>
      <c r="K654" s="1" t="s">
        <v>6</v>
      </c>
      <c r="L654" s="1" t="s">
        <v>7</v>
      </c>
      <c r="M654" s="33">
        <v>1</v>
      </c>
      <c r="N654" s="47">
        <v>500</v>
      </c>
      <c r="O654" s="1"/>
      <c r="P654" s="1"/>
      <c r="Q654" s="1"/>
      <c r="R654" s="33">
        <v>1</v>
      </c>
      <c r="S654" s="64">
        <v>500</v>
      </c>
      <c r="T654" s="78" t="s">
        <v>303</v>
      </c>
      <c r="U654" s="78" t="s">
        <v>6</v>
      </c>
      <c r="V654" s="78" t="s">
        <v>7</v>
      </c>
      <c r="W654" s="130">
        <v>1</v>
      </c>
      <c r="X654" s="145">
        <v>500</v>
      </c>
      <c r="Y654" s="37">
        <v>620</v>
      </c>
      <c r="Z654" s="37"/>
      <c r="AA654" s="169">
        <f>0.581*$Y$1</f>
        <v>660.86425999999994</v>
      </c>
      <c r="AB654" s="37"/>
      <c r="AC654" s="37">
        <v>859</v>
      </c>
      <c r="AF654" s="140">
        <f t="shared" si="76"/>
        <v>620</v>
      </c>
      <c r="AG654" s="8">
        <f t="shared" si="77"/>
        <v>620</v>
      </c>
      <c r="AH654" s="37">
        <f t="shared" si="78"/>
        <v>620</v>
      </c>
      <c r="AI654" s="8">
        <f t="shared" si="79"/>
        <v>0</v>
      </c>
      <c r="AJ654" s="140" t="e">
        <f t="shared" si="80"/>
        <v>#REF!</v>
      </c>
      <c r="AK654" s="24" t="e">
        <f>#REF!</f>
        <v>#REF!</v>
      </c>
      <c r="AL654" s="8" t="e">
        <f t="shared" si="81"/>
        <v>#REF!</v>
      </c>
    </row>
    <row r="655" spans="1:38" s="26" customFormat="1" ht="13.5" customHeight="1" x14ac:dyDescent="0.2">
      <c r="A655" s="26">
        <v>652</v>
      </c>
      <c r="B655" s="18" t="s">
        <v>104</v>
      </c>
      <c r="C655" s="18" t="s">
        <v>8</v>
      </c>
      <c r="D655" s="1">
        <v>13</v>
      </c>
      <c r="E655" s="1" t="s">
        <v>26</v>
      </c>
      <c r="F655" s="1">
        <v>3</v>
      </c>
      <c r="G655" s="24">
        <v>10.6</v>
      </c>
      <c r="H655" s="73">
        <v>575</v>
      </c>
      <c r="I655" s="37"/>
      <c r="J655" s="1">
        <v>13</v>
      </c>
      <c r="K655" s="1" t="s">
        <v>26</v>
      </c>
      <c r="L655" s="1">
        <v>3</v>
      </c>
      <c r="M655" s="24">
        <v>10.6</v>
      </c>
      <c r="N655" s="73">
        <v>575</v>
      </c>
      <c r="O655" s="1"/>
      <c r="P655" s="1"/>
      <c r="Q655" s="1"/>
      <c r="R655" s="24">
        <v>10.6</v>
      </c>
      <c r="S655" s="74">
        <v>575</v>
      </c>
      <c r="T655" s="78" t="s">
        <v>303</v>
      </c>
      <c r="U655" s="78" t="s">
        <v>24</v>
      </c>
      <c r="V655" s="78" t="s">
        <v>39</v>
      </c>
      <c r="W655" s="128">
        <v>10.6</v>
      </c>
      <c r="X655" s="144">
        <v>575</v>
      </c>
      <c r="Y655" s="37">
        <v>620</v>
      </c>
      <c r="Z655" s="37"/>
      <c r="AA655" s="169">
        <f>0.592*$Y$1</f>
        <v>673.37631999999996</v>
      </c>
      <c r="AB655" s="37"/>
      <c r="AC655" s="37">
        <v>875</v>
      </c>
      <c r="AF655" s="140">
        <f t="shared" si="76"/>
        <v>7367</v>
      </c>
      <c r="AG655" s="8">
        <f t="shared" si="77"/>
        <v>695</v>
      </c>
      <c r="AH655" s="37">
        <f t="shared" si="78"/>
        <v>620</v>
      </c>
      <c r="AI655" s="8">
        <f t="shared" si="79"/>
        <v>75</v>
      </c>
      <c r="AJ655" s="140" t="e">
        <f t="shared" si="80"/>
        <v>#REF!</v>
      </c>
      <c r="AK655" s="24" t="e">
        <f>#REF!</f>
        <v>#REF!</v>
      </c>
      <c r="AL655" s="8" t="e">
        <f t="shared" si="81"/>
        <v>#REF!</v>
      </c>
    </row>
    <row r="656" spans="1:38" s="26" customFormat="1" ht="13.5" customHeight="1" x14ac:dyDescent="0.2">
      <c r="A656" s="26">
        <v>653</v>
      </c>
      <c r="B656" s="18" t="s">
        <v>172</v>
      </c>
      <c r="C656" s="18" t="s">
        <v>13</v>
      </c>
      <c r="D656" s="1" t="s">
        <v>7</v>
      </c>
      <c r="E656" s="1" t="s">
        <v>89</v>
      </c>
      <c r="F656" s="1" t="s">
        <v>5</v>
      </c>
      <c r="G656" s="27">
        <v>1</v>
      </c>
      <c r="H656" s="51">
        <v>1401</v>
      </c>
      <c r="I656" s="37"/>
      <c r="J656" s="1" t="s">
        <v>7</v>
      </c>
      <c r="K656" s="1" t="s">
        <v>89</v>
      </c>
      <c r="L656" s="1" t="s">
        <v>5</v>
      </c>
      <c r="M656" s="33">
        <v>1</v>
      </c>
      <c r="N656" s="51">
        <v>1401</v>
      </c>
      <c r="O656" s="1"/>
      <c r="P656" s="1"/>
      <c r="Q656" s="1"/>
      <c r="R656" s="33">
        <v>1</v>
      </c>
      <c r="S656" s="63">
        <v>1401</v>
      </c>
      <c r="T656" s="78" t="s">
        <v>664</v>
      </c>
      <c r="U656" s="78" t="s">
        <v>6</v>
      </c>
      <c r="V656" s="78" t="s">
        <v>88</v>
      </c>
      <c r="W656" s="130">
        <v>1</v>
      </c>
      <c r="X656" s="146">
        <v>1401</v>
      </c>
      <c r="Y656" s="37">
        <v>2174</v>
      </c>
      <c r="Z656" s="37"/>
      <c r="AA656" s="169">
        <f>2.73*$Y$1</f>
        <v>3105.2658000000001</v>
      </c>
      <c r="AB656" s="37"/>
      <c r="AC656" s="37">
        <v>3726</v>
      </c>
      <c r="AF656" s="140">
        <f t="shared" si="76"/>
        <v>1521</v>
      </c>
      <c r="AG656" s="8">
        <f t="shared" si="77"/>
        <v>1521</v>
      </c>
      <c r="AH656" s="37">
        <f t="shared" si="78"/>
        <v>2174</v>
      </c>
      <c r="AI656" s="175">
        <f t="shared" si="79"/>
        <v>-653</v>
      </c>
      <c r="AJ656" s="140" t="e">
        <f t="shared" si="80"/>
        <v>#REF!</v>
      </c>
      <c r="AK656" s="24" t="e">
        <f>#REF!</f>
        <v>#REF!</v>
      </c>
      <c r="AL656" s="8" t="e">
        <f t="shared" si="81"/>
        <v>#REF!</v>
      </c>
    </row>
    <row r="657" spans="1:38" s="26" customFormat="1" ht="13.5" customHeight="1" x14ac:dyDescent="0.2">
      <c r="A657" s="26">
        <v>654</v>
      </c>
      <c r="B657" s="18" t="s">
        <v>172</v>
      </c>
      <c r="C657" s="21" t="s">
        <v>83</v>
      </c>
      <c r="D657" s="1" t="s">
        <v>10</v>
      </c>
      <c r="E657" s="1" t="s">
        <v>26</v>
      </c>
      <c r="F657" s="1" t="s">
        <v>28</v>
      </c>
      <c r="G657" s="27">
        <v>1</v>
      </c>
      <c r="H657" s="53">
        <v>1050</v>
      </c>
      <c r="I657" s="37"/>
      <c r="J657" s="1" t="s">
        <v>10</v>
      </c>
      <c r="K657" s="1" t="s">
        <v>26</v>
      </c>
      <c r="L657" s="1" t="s">
        <v>28</v>
      </c>
      <c r="M657" s="33">
        <v>1</v>
      </c>
      <c r="N657" s="47">
        <v>1050</v>
      </c>
      <c r="O657" s="1"/>
      <c r="P657" s="1"/>
      <c r="Q657" s="1"/>
      <c r="R657" s="33">
        <v>1</v>
      </c>
      <c r="S657" s="64">
        <v>1050</v>
      </c>
      <c r="T657" s="78" t="s">
        <v>10</v>
      </c>
      <c r="U657" s="78" t="s">
        <v>24</v>
      </c>
      <c r="V657" s="78" t="s">
        <v>25</v>
      </c>
      <c r="W657" s="130">
        <v>1</v>
      </c>
      <c r="X657" s="145">
        <v>1050</v>
      </c>
      <c r="Y657" s="37">
        <v>905</v>
      </c>
      <c r="Z657" s="37"/>
      <c r="AA657" s="169">
        <f>1.137*$Y$1</f>
        <v>1293.2920200000001</v>
      </c>
      <c r="AB657" s="37"/>
      <c r="AC657" s="37">
        <v>1682</v>
      </c>
      <c r="AF657" s="140">
        <f t="shared" si="76"/>
        <v>1170</v>
      </c>
      <c r="AG657" s="8">
        <f t="shared" si="77"/>
        <v>1170</v>
      </c>
      <c r="AH657" s="37">
        <f t="shared" si="78"/>
        <v>905</v>
      </c>
      <c r="AI657" s="8">
        <f t="shared" si="79"/>
        <v>265</v>
      </c>
      <c r="AJ657" s="140" t="e">
        <f t="shared" si="80"/>
        <v>#REF!</v>
      </c>
      <c r="AK657" s="24" t="e">
        <f>#REF!</f>
        <v>#REF!</v>
      </c>
      <c r="AL657" s="8" t="e">
        <f t="shared" si="81"/>
        <v>#REF!</v>
      </c>
    </row>
    <row r="658" spans="1:38" s="26" customFormat="1" ht="13.5" customHeight="1" x14ac:dyDescent="0.2">
      <c r="A658" s="26">
        <v>655</v>
      </c>
      <c r="B658" s="18" t="s">
        <v>172</v>
      </c>
      <c r="C658" s="18" t="s">
        <v>133</v>
      </c>
      <c r="D658" s="1" t="s">
        <v>5</v>
      </c>
      <c r="E658" s="1" t="s">
        <v>40</v>
      </c>
      <c r="F658" s="1" t="s">
        <v>39</v>
      </c>
      <c r="G658" s="27">
        <v>1</v>
      </c>
      <c r="H658" s="53">
        <v>530</v>
      </c>
      <c r="I658" s="37"/>
      <c r="J658" s="1" t="s">
        <v>5</v>
      </c>
      <c r="K658" s="1" t="s">
        <v>40</v>
      </c>
      <c r="L658" s="1" t="s">
        <v>39</v>
      </c>
      <c r="M658" s="33">
        <v>1</v>
      </c>
      <c r="N658" s="47">
        <v>530</v>
      </c>
      <c r="O658" s="1"/>
      <c r="P658" s="1"/>
      <c r="Q658" s="1"/>
      <c r="R658" s="33">
        <v>1</v>
      </c>
      <c r="S658" s="64">
        <v>530</v>
      </c>
      <c r="T658" s="78" t="s">
        <v>303</v>
      </c>
      <c r="U658" s="78" t="s">
        <v>6</v>
      </c>
      <c r="V658" s="78" t="s">
        <v>7</v>
      </c>
      <c r="W658" s="130">
        <v>1</v>
      </c>
      <c r="X658" s="145">
        <v>530</v>
      </c>
      <c r="Y658" s="37">
        <v>620</v>
      </c>
      <c r="Z658" s="37"/>
      <c r="AA658" s="169">
        <f>0.581*$Y$1</f>
        <v>660.86425999999994</v>
      </c>
      <c r="AB658" s="37"/>
      <c r="AC658" s="37">
        <v>859</v>
      </c>
      <c r="AF658" s="140">
        <f t="shared" si="76"/>
        <v>650</v>
      </c>
      <c r="AG658" s="8">
        <f t="shared" si="77"/>
        <v>650</v>
      </c>
      <c r="AH658" s="37">
        <f t="shared" si="78"/>
        <v>620</v>
      </c>
      <c r="AI658" s="8">
        <f t="shared" si="79"/>
        <v>30</v>
      </c>
      <c r="AJ658" s="140" t="e">
        <f t="shared" si="80"/>
        <v>#REF!</v>
      </c>
      <c r="AK658" s="24" t="e">
        <f>#REF!</f>
        <v>#REF!</v>
      </c>
      <c r="AL658" s="8" t="e">
        <f t="shared" si="81"/>
        <v>#REF!</v>
      </c>
    </row>
    <row r="659" spans="1:38" s="26" customFormat="1" ht="13.5" customHeight="1" x14ac:dyDescent="0.2">
      <c r="A659" s="26">
        <v>656</v>
      </c>
      <c r="B659" s="18" t="s">
        <v>172</v>
      </c>
      <c r="C659" s="18" t="s">
        <v>126</v>
      </c>
      <c r="D659" s="1" t="s">
        <v>5</v>
      </c>
      <c r="E659" s="1" t="s">
        <v>42</v>
      </c>
      <c r="F659" s="1" t="s">
        <v>52</v>
      </c>
      <c r="G659" s="27">
        <v>1</v>
      </c>
      <c r="H659" s="53">
        <v>705</v>
      </c>
      <c r="I659" s="37"/>
      <c r="J659" s="1" t="s">
        <v>5</v>
      </c>
      <c r="K659" s="1" t="s">
        <v>42</v>
      </c>
      <c r="L659" s="1" t="s">
        <v>52</v>
      </c>
      <c r="M659" s="33">
        <v>1</v>
      </c>
      <c r="N659" s="47">
        <v>705</v>
      </c>
      <c r="O659" s="1" t="s">
        <v>303</v>
      </c>
      <c r="P659" s="1" t="s">
        <v>24</v>
      </c>
      <c r="Q659" s="1" t="s">
        <v>39</v>
      </c>
      <c r="R659" s="33">
        <v>1</v>
      </c>
      <c r="S659" s="64">
        <v>705</v>
      </c>
      <c r="T659" s="78" t="s">
        <v>303</v>
      </c>
      <c r="U659" s="78" t="s">
        <v>42</v>
      </c>
      <c r="V659" s="78" t="s">
        <v>10</v>
      </c>
      <c r="W659" s="130">
        <v>1</v>
      </c>
      <c r="X659" s="145">
        <v>705</v>
      </c>
      <c r="Y659" s="37">
        <v>648</v>
      </c>
      <c r="Z659" s="37"/>
      <c r="AA659" s="169">
        <f>0.814*$Y$1</f>
        <v>925.89243999999997</v>
      </c>
      <c r="AB659" s="37"/>
      <c r="AC659" s="37">
        <v>1205</v>
      </c>
      <c r="AF659" s="140">
        <f t="shared" si="76"/>
        <v>825</v>
      </c>
      <c r="AG659" s="8">
        <f t="shared" si="77"/>
        <v>825</v>
      </c>
      <c r="AH659" s="37">
        <f t="shared" si="78"/>
        <v>648</v>
      </c>
      <c r="AI659" s="8">
        <f t="shared" si="79"/>
        <v>177</v>
      </c>
      <c r="AJ659" s="140" t="e">
        <f t="shared" si="80"/>
        <v>#REF!</v>
      </c>
      <c r="AK659" s="24" t="e">
        <f>#REF!</f>
        <v>#REF!</v>
      </c>
      <c r="AL659" s="8" t="e">
        <f t="shared" si="81"/>
        <v>#REF!</v>
      </c>
    </row>
    <row r="660" spans="1:38" s="26" customFormat="1" ht="13.5" customHeight="1" x14ac:dyDescent="0.2">
      <c r="A660" s="26">
        <v>657</v>
      </c>
      <c r="B660" s="18" t="s">
        <v>172</v>
      </c>
      <c r="C660" s="18" t="s">
        <v>112</v>
      </c>
      <c r="D660" s="1" t="s">
        <v>10</v>
      </c>
      <c r="E660" s="1" t="s">
        <v>40</v>
      </c>
      <c r="F660" s="1" t="s">
        <v>45</v>
      </c>
      <c r="G660" s="27">
        <v>1</v>
      </c>
      <c r="H660" s="53">
        <v>850</v>
      </c>
      <c r="I660" s="37"/>
      <c r="J660" s="1" t="s">
        <v>10</v>
      </c>
      <c r="K660" s="1" t="s">
        <v>40</v>
      </c>
      <c r="L660" s="1" t="s">
        <v>45</v>
      </c>
      <c r="M660" s="33">
        <v>1</v>
      </c>
      <c r="N660" s="47">
        <v>850</v>
      </c>
      <c r="O660" s="1"/>
      <c r="P660" s="1"/>
      <c r="Q660" s="1"/>
      <c r="R660" s="33">
        <v>1</v>
      </c>
      <c r="S660" s="64">
        <v>850</v>
      </c>
      <c r="T660" s="78" t="s">
        <v>10</v>
      </c>
      <c r="U660" s="78" t="s">
        <v>6</v>
      </c>
      <c r="V660" s="78" t="s">
        <v>27</v>
      </c>
      <c r="W660" s="130">
        <v>1</v>
      </c>
      <c r="X660" s="145">
        <v>850</v>
      </c>
      <c r="Y660" s="37">
        <v>709</v>
      </c>
      <c r="Z660" s="37"/>
      <c r="AA660" s="169">
        <f>0.89*$Y$1</f>
        <v>1012.3394000000001</v>
      </c>
      <c r="AB660" s="37"/>
      <c r="AC660" s="37">
        <v>1315</v>
      </c>
      <c r="AF660" s="140">
        <f t="shared" si="76"/>
        <v>970</v>
      </c>
      <c r="AG660" s="8">
        <f t="shared" si="77"/>
        <v>970</v>
      </c>
      <c r="AH660" s="37">
        <f t="shared" si="78"/>
        <v>709</v>
      </c>
      <c r="AI660" s="8">
        <f t="shared" si="79"/>
        <v>261</v>
      </c>
      <c r="AJ660" s="140" t="e">
        <f t="shared" si="80"/>
        <v>#REF!</v>
      </c>
      <c r="AK660" s="24" t="e">
        <f>#REF!</f>
        <v>#REF!</v>
      </c>
      <c r="AL660" s="8" t="e">
        <f t="shared" si="81"/>
        <v>#REF!</v>
      </c>
    </row>
    <row r="661" spans="1:38" s="26" customFormat="1" ht="13.5" customHeight="1" x14ac:dyDescent="0.2">
      <c r="A661" s="26">
        <v>658</v>
      </c>
      <c r="B661" s="18" t="s">
        <v>172</v>
      </c>
      <c r="C661" s="162" t="s">
        <v>8</v>
      </c>
      <c r="D661" s="1" t="s">
        <v>5</v>
      </c>
      <c r="E661" s="1" t="s">
        <v>6</v>
      </c>
      <c r="F661" s="1" t="s">
        <v>7</v>
      </c>
      <c r="G661" s="27">
        <v>1</v>
      </c>
      <c r="H661" s="47">
        <v>500</v>
      </c>
      <c r="I661" s="37"/>
      <c r="J661" s="1" t="s">
        <v>5</v>
      </c>
      <c r="K661" s="1" t="s">
        <v>6</v>
      </c>
      <c r="L661" s="1" t="s">
        <v>7</v>
      </c>
      <c r="M661" s="33">
        <v>1</v>
      </c>
      <c r="N661" s="47">
        <v>500</v>
      </c>
      <c r="O661" s="1"/>
      <c r="P661" s="1"/>
      <c r="Q661" s="1"/>
      <c r="R661" s="33">
        <v>1</v>
      </c>
      <c r="S661" s="64">
        <v>500</v>
      </c>
      <c r="T661" s="78" t="s">
        <v>303</v>
      </c>
      <c r="U661" s="78" t="s">
        <v>6</v>
      </c>
      <c r="V661" s="78" t="s">
        <v>7</v>
      </c>
      <c r="W661" s="130">
        <v>1</v>
      </c>
      <c r="X661" s="145">
        <v>500</v>
      </c>
      <c r="Y661" s="37">
        <v>620</v>
      </c>
      <c r="Z661" s="37"/>
      <c r="AA661" s="169">
        <f>0.581*$Y$1</f>
        <v>660.86425999999994</v>
      </c>
      <c r="AB661" s="37"/>
      <c r="AC661" s="37">
        <v>859</v>
      </c>
      <c r="AF661" s="140">
        <f t="shared" si="76"/>
        <v>620</v>
      </c>
      <c r="AG661" s="8">
        <f t="shared" si="77"/>
        <v>620</v>
      </c>
      <c r="AH661" s="37">
        <f t="shared" si="78"/>
        <v>620</v>
      </c>
      <c r="AI661" s="8">
        <f t="shared" si="79"/>
        <v>0</v>
      </c>
      <c r="AJ661" s="140" t="e">
        <f t="shared" si="80"/>
        <v>#REF!</v>
      </c>
      <c r="AK661" s="24" t="e">
        <f>#REF!</f>
        <v>#REF!</v>
      </c>
      <c r="AL661" s="8" t="e">
        <f t="shared" si="81"/>
        <v>#REF!</v>
      </c>
    </row>
    <row r="662" spans="1:38" s="26" customFormat="1" ht="13.5" customHeight="1" x14ac:dyDescent="0.2">
      <c r="A662" s="26">
        <v>659</v>
      </c>
      <c r="B662" s="18" t="s">
        <v>172</v>
      </c>
      <c r="C662" s="18" t="s">
        <v>126</v>
      </c>
      <c r="D662" s="1" t="s">
        <v>5</v>
      </c>
      <c r="E662" s="1" t="s">
        <v>40</v>
      </c>
      <c r="F662" s="1" t="s">
        <v>39</v>
      </c>
      <c r="G662" s="27">
        <v>1</v>
      </c>
      <c r="H662" s="47">
        <v>530</v>
      </c>
      <c r="I662" s="37"/>
      <c r="J662" s="1" t="s">
        <v>5</v>
      </c>
      <c r="K662" s="1" t="s">
        <v>40</v>
      </c>
      <c r="L662" s="1" t="s">
        <v>39</v>
      </c>
      <c r="M662" s="33">
        <v>1</v>
      </c>
      <c r="N662" s="47">
        <v>530</v>
      </c>
      <c r="O662" s="1" t="s">
        <v>303</v>
      </c>
      <c r="P662" s="1" t="s">
        <v>6</v>
      </c>
      <c r="Q662" s="1" t="s">
        <v>7</v>
      </c>
      <c r="R662" s="33">
        <v>1</v>
      </c>
      <c r="S662" s="64">
        <v>530</v>
      </c>
      <c r="T662" s="78" t="s">
        <v>303</v>
      </c>
      <c r="U662" s="78" t="s">
        <v>6</v>
      </c>
      <c r="V662" s="78" t="s">
        <v>7</v>
      </c>
      <c r="W662" s="130">
        <v>1</v>
      </c>
      <c r="X662" s="145">
        <v>530</v>
      </c>
      <c r="Y662" s="37">
        <v>620</v>
      </c>
      <c r="Z662" s="37"/>
      <c r="AA662" s="169">
        <f>0.581*$Y$1</f>
        <v>660.86425999999994</v>
      </c>
      <c r="AB662" s="37"/>
      <c r="AC662" s="37">
        <v>859</v>
      </c>
      <c r="AF662" s="140">
        <f t="shared" ref="AF662:AF725" si="82">(X662+120)*W662</f>
        <v>650</v>
      </c>
      <c r="AG662" s="8">
        <f t="shared" ref="AG662:AG725" si="83">SUM(X662+120)</f>
        <v>650</v>
      </c>
      <c r="AH662" s="37">
        <f t="shared" ref="AH662:AH725" si="84">Y662</f>
        <v>620</v>
      </c>
      <c r="AI662" s="8">
        <f t="shared" ref="AI662:AI725" si="85">SUM(AG662-AH662)</f>
        <v>30</v>
      </c>
      <c r="AJ662" s="140" t="e">
        <f t="shared" ref="AJ662:AJ725" si="86">AK662*W662</f>
        <v>#REF!</v>
      </c>
      <c r="AK662" s="24" t="e">
        <f>#REF!</f>
        <v>#REF!</v>
      </c>
      <c r="AL662" s="8" t="e">
        <f t="shared" ref="AL662:AL725" si="87">SUM(AK662-X662)</f>
        <v>#REF!</v>
      </c>
    </row>
    <row r="663" spans="1:38" s="26" customFormat="1" ht="13.5" customHeight="1" x14ac:dyDescent="0.2">
      <c r="A663" s="26">
        <v>660</v>
      </c>
      <c r="B663" s="18" t="s">
        <v>385</v>
      </c>
      <c r="C663" s="18" t="s">
        <v>112</v>
      </c>
      <c r="D663" s="1" t="s">
        <v>10</v>
      </c>
      <c r="E663" s="1" t="s">
        <v>40</v>
      </c>
      <c r="F663" s="1" t="s">
        <v>45</v>
      </c>
      <c r="G663" s="27">
        <v>1</v>
      </c>
      <c r="H663" s="53">
        <v>850</v>
      </c>
      <c r="I663" s="37"/>
      <c r="J663" s="1" t="s">
        <v>10</v>
      </c>
      <c r="K663" s="1" t="s">
        <v>40</v>
      </c>
      <c r="L663" s="1" t="s">
        <v>45</v>
      </c>
      <c r="M663" s="33">
        <v>1</v>
      </c>
      <c r="N663" s="47">
        <v>850</v>
      </c>
      <c r="O663" s="1"/>
      <c r="P663" s="1"/>
      <c r="Q663" s="1"/>
      <c r="R663" s="33">
        <v>1</v>
      </c>
      <c r="S663" s="64">
        <v>850</v>
      </c>
      <c r="T663" s="78" t="s">
        <v>10</v>
      </c>
      <c r="U663" s="78" t="s">
        <v>6</v>
      </c>
      <c r="V663" s="78" t="s">
        <v>27</v>
      </c>
      <c r="W663" s="130">
        <v>1</v>
      </c>
      <c r="X663" s="145">
        <v>850</v>
      </c>
      <c r="Y663" s="37">
        <v>709</v>
      </c>
      <c r="Z663" s="37"/>
      <c r="AA663" s="169">
        <f>0.89*$Y$1</f>
        <v>1012.3394000000001</v>
      </c>
      <c r="AB663" s="37"/>
      <c r="AC663" s="37">
        <v>1315</v>
      </c>
      <c r="AF663" s="140">
        <f t="shared" si="82"/>
        <v>970</v>
      </c>
      <c r="AG663" s="8">
        <f t="shared" si="83"/>
        <v>970</v>
      </c>
      <c r="AH663" s="37">
        <f t="shared" si="84"/>
        <v>709</v>
      </c>
      <c r="AI663" s="8">
        <f t="shared" si="85"/>
        <v>261</v>
      </c>
      <c r="AJ663" s="140" t="e">
        <f t="shared" si="86"/>
        <v>#REF!</v>
      </c>
      <c r="AK663" s="24" t="e">
        <f>#REF!</f>
        <v>#REF!</v>
      </c>
      <c r="AL663" s="8" t="e">
        <f t="shared" si="87"/>
        <v>#REF!</v>
      </c>
    </row>
    <row r="664" spans="1:38" s="26" customFormat="1" ht="13.5" customHeight="1" x14ac:dyDescent="0.2">
      <c r="A664" s="26">
        <v>661</v>
      </c>
      <c r="B664" s="18" t="s">
        <v>386</v>
      </c>
      <c r="C664" s="18" t="s">
        <v>81</v>
      </c>
      <c r="D664" s="1" t="s">
        <v>5</v>
      </c>
      <c r="E664" s="1" t="s">
        <v>6</v>
      </c>
      <c r="F664" s="1" t="s">
        <v>7</v>
      </c>
      <c r="G664" s="27">
        <v>2</v>
      </c>
      <c r="H664" s="47">
        <v>500</v>
      </c>
      <c r="I664" s="37"/>
      <c r="J664" s="1" t="s">
        <v>5</v>
      </c>
      <c r="K664" s="1" t="s">
        <v>6</v>
      </c>
      <c r="L664" s="1" t="s">
        <v>7</v>
      </c>
      <c r="M664" s="33">
        <v>2</v>
      </c>
      <c r="N664" s="47">
        <v>500</v>
      </c>
      <c r="O664" s="1"/>
      <c r="P664" s="1"/>
      <c r="Q664" s="1"/>
      <c r="R664" s="33">
        <v>2</v>
      </c>
      <c r="S664" s="64">
        <v>500</v>
      </c>
      <c r="T664" s="78" t="s">
        <v>303</v>
      </c>
      <c r="U664" s="78" t="s">
        <v>6</v>
      </c>
      <c r="V664" s="78" t="s">
        <v>7</v>
      </c>
      <c r="W664" s="130">
        <v>2</v>
      </c>
      <c r="X664" s="145">
        <v>500</v>
      </c>
      <c r="Y664" s="37">
        <v>620</v>
      </c>
      <c r="Z664" s="37"/>
      <c r="AA664" s="169">
        <f>0.581*$Y$1</f>
        <v>660.86425999999994</v>
      </c>
      <c r="AB664" s="37"/>
      <c r="AC664" s="37">
        <v>859</v>
      </c>
      <c r="AF664" s="140">
        <f t="shared" si="82"/>
        <v>1240</v>
      </c>
      <c r="AG664" s="8">
        <f t="shared" si="83"/>
        <v>620</v>
      </c>
      <c r="AH664" s="37">
        <f t="shared" si="84"/>
        <v>620</v>
      </c>
      <c r="AI664" s="8">
        <f t="shared" si="85"/>
        <v>0</v>
      </c>
      <c r="AJ664" s="140" t="e">
        <f t="shared" si="86"/>
        <v>#REF!</v>
      </c>
      <c r="AK664" s="24" t="e">
        <f>#REF!</f>
        <v>#REF!</v>
      </c>
      <c r="AL664" s="8" t="e">
        <f t="shared" si="87"/>
        <v>#REF!</v>
      </c>
    </row>
    <row r="665" spans="1:38" s="26" customFormat="1" ht="13.5" customHeight="1" x14ac:dyDescent="0.2">
      <c r="A665" s="26">
        <v>662</v>
      </c>
      <c r="B665" s="18" t="s">
        <v>680</v>
      </c>
      <c r="C665" s="18" t="s">
        <v>33</v>
      </c>
      <c r="D665" s="1"/>
      <c r="E665" s="1"/>
      <c r="F665" s="1"/>
      <c r="G665" s="27"/>
      <c r="H665" s="47"/>
      <c r="I665" s="37"/>
      <c r="J665" s="1" t="s">
        <v>41</v>
      </c>
      <c r="K665" s="1" t="s">
        <v>42</v>
      </c>
      <c r="L665" s="1" t="s">
        <v>25</v>
      </c>
      <c r="M665" s="33">
        <v>3</v>
      </c>
      <c r="N665" s="47">
        <v>866</v>
      </c>
      <c r="O665" s="1"/>
      <c r="P665" s="1"/>
      <c r="Q665" s="1"/>
      <c r="R665" s="33">
        <v>3</v>
      </c>
      <c r="S665" s="64">
        <v>866</v>
      </c>
      <c r="T665" s="78" t="s">
        <v>699</v>
      </c>
      <c r="U665" s="78" t="s">
        <v>42</v>
      </c>
      <c r="V665" s="78" t="s">
        <v>45</v>
      </c>
      <c r="W665" s="130">
        <v>3</v>
      </c>
      <c r="X665" s="145">
        <v>866</v>
      </c>
      <c r="Y665" s="37">
        <v>758</v>
      </c>
      <c r="Z665" s="37"/>
      <c r="AA665" s="169">
        <f>0.95*$Y$1</f>
        <v>1080.587</v>
      </c>
      <c r="AB665" s="37"/>
      <c r="AC665" s="37">
        <v>1406</v>
      </c>
      <c r="AF665" s="140">
        <f t="shared" si="82"/>
        <v>2958</v>
      </c>
      <c r="AG665" s="8">
        <f t="shared" si="83"/>
        <v>986</v>
      </c>
      <c r="AH665" s="37">
        <f t="shared" si="84"/>
        <v>758</v>
      </c>
      <c r="AI665" s="8">
        <f t="shared" si="85"/>
        <v>228</v>
      </c>
      <c r="AJ665" s="140" t="e">
        <f t="shared" si="86"/>
        <v>#REF!</v>
      </c>
      <c r="AK665" s="24" t="e">
        <f>#REF!</f>
        <v>#REF!</v>
      </c>
      <c r="AL665" s="8" t="e">
        <f t="shared" si="87"/>
        <v>#REF!</v>
      </c>
    </row>
    <row r="666" spans="1:38" s="26" customFormat="1" ht="13.5" customHeight="1" x14ac:dyDescent="0.2">
      <c r="A666" s="26">
        <v>663</v>
      </c>
      <c r="B666" s="18" t="s">
        <v>634</v>
      </c>
      <c r="C666" s="18" t="s">
        <v>133</v>
      </c>
      <c r="D666" s="1" t="s">
        <v>5</v>
      </c>
      <c r="E666" s="1" t="s">
        <v>40</v>
      </c>
      <c r="F666" s="1" t="s">
        <v>39</v>
      </c>
      <c r="G666" s="27">
        <v>4</v>
      </c>
      <c r="H666" s="53">
        <v>530</v>
      </c>
      <c r="I666" s="37"/>
      <c r="J666" s="1" t="s">
        <v>5</v>
      </c>
      <c r="K666" s="1" t="s">
        <v>40</v>
      </c>
      <c r="L666" s="1" t="s">
        <v>39</v>
      </c>
      <c r="M666" s="33">
        <v>4</v>
      </c>
      <c r="N666" s="47">
        <v>530</v>
      </c>
      <c r="O666" s="1"/>
      <c r="P666" s="1"/>
      <c r="Q666" s="1"/>
      <c r="R666" s="33">
        <v>4</v>
      </c>
      <c r="S666" s="64">
        <v>530</v>
      </c>
      <c r="T666" s="78" t="s">
        <v>303</v>
      </c>
      <c r="U666" s="78" t="s">
        <v>6</v>
      </c>
      <c r="V666" s="78" t="s">
        <v>7</v>
      </c>
      <c r="W666" s="130">
        <v>4</v>
      </c>
      <c r="X666" s="145">
        <v>530</v>
      </c>
      <c r="Y666" s="37">
        <v>620</v>
      </c>
      <c r="Z666" s="37"/>
      <c r="AA666" s="169">
        <f>0.581*$Y$1</f>
        <v>660.86425999999994</v>
      </c>
      <c r="AB666" s="37"/>
      <c r="AC666" s="37">
        <v>859</v>
      </c>
      <c r="AF666" s="140">
        <f t="shared" si="82"/>
        <v>2600</v>
      </c>
      <c r="AG666" s="8">
        <f t="shared" si="83"/>
        <v>650</v>
      </c>
      <c r="AH666" s="37">
        <f t="shared" si="84"/>
        <v>620</v>
      </c>
      <c r="AI666" s="8">
        <f t="shared" si="85"/>
        <v>30</v>
      </c>
      <c r="AJ666" s="140" t="e">
        <f t="shared" si="86"/>
        <v>#REF!</v>
      </c>
      <c r="AK666" s="24" t="e">
        <f>#REF!</f>
        <v>#REF!</v>
      </c>
      <c r="AL666" s="8" t="e">
        <f t="shared" si="87"/>
        <v>#REF!</v>
      </c>
    </row>
    <row r="667" spans="1:38" s="26" customFormat="1" ht="13.5" customHeight="1" x14ac:dyDescent="0.2">
      <c r="A667" s="26">
        <v>664</v>
      </c>
      <c r="B667" s="18" t="s">
        <v>634</v>
      </c>
      <c r="C667" s="162" t="s">
        <v>8</v>
      </c>
      <c r="D667" s="1" t="s">
        <v>5</v>
      </c>
      <c r="E667" s="1" t="s">
        <v>6</v>
      </c>
      <c r="F667" s="1" t="s">
        <v>7</v>
      </c>
      <c r="G667" s="27">
        <v>2</v>
      </c>
      <c r="H667" s="47">
        <v>500</v>
      </c>
      <c r="I667" s="37"/>
      <c r="J667" s="1" t="s">
        <v>5</v>
      </c>
      <c r="K667" s="1" t="s">
        <v>6</v>
      </c>
      <c r="L667" s="1" t="s">
        <v>7</v>
      </c>
      <c r="M667" s="33">
        <v>2</v>
      </c>
      <c r="N667" s="47">
        <v>500</v>
      </c>
      <c r="O667" s="1"/>
      <c r="P667" s="1"/>
      <c r="Q667" s="1"/>
      <c r="R667" s="33">
        <v>2</v>
      </c>
      <c r="S667" s="64">
        <v>500</v>
      </c>
      <c r="T667" s="78" t="s">
        <v>303</v>
      </c>
      <c r="U667" s="78" t="s">
        <v>6</v>
      </c>
      <c r="V667" s="78" t="s">
        <v>7</v>
      </c>
      <c r="W667" s="130">
        <v>2</v>
      </c>
      <c r="X667" s="145">
        <v>500</v>
      </c>
      <c r="Y667" s="37">
        <v>620</v>
      </c>
      <c r="Z667" s="37"/>
      <c r="AA667" s="169">
        <f>0.581*$Y$1</f>
        <v>660.86425999999994</v>
      </c>
      <c r="AB667" s="37"/>
      <c r="AC667" s="37">
        <v>859</v>
      </c>
      <c r="AF667" s="140">
        <f t="shared" si="82"/>
        <v>1240</v>
      </c>
      <c r="AG667" s="8">
        <f t="shared" si="83"/>
        <v>620</v>
      </c>
      <c r="AH667" s="37">
        <f t="shared" si="84"/>
        <v>620</v>
      </c>
      <c r="AI667" s="8">
        <f t="shared" si="85"/>
        <v>0</v>
      </c>
      <c r="AJ667" s="140" t="e">
        <f t="shared" si="86"/>
        <v>#REF!</v>
      </c>
      <c r="AK667" s="24" t="e">
        <f>#REF!</f>
        <v>#REF!</v>
      </c>
      <c r="AL667" s="8" t="e">
        <f t="shared" si="87"/>
        <v>#REF!</v>
      </c>
    </row>
    <row r="668" spans="1:38" s="26" customFormat="1" ht="13.5" customHeight="1" x14ac:dyDescent="0.2">
      <c r="A668" s="26">
        <v>665</v>
      </c>
      <c r="B668" s="18" t="s">
        <v>634</v>
      </c>
      <c r="C668" s="18" t="s">
        <v>126</v>
      </c>
      <c r="D668" s="1" t="s">
        <v>5</v>
      </c>
      <c r="E668" s="1" t="s">
        <v>40</v>
      </c>
      <c r="F668" s="1" t="s">
        <v>39</v>
      </c>
      <c r="G668" s="27">
        <v>1</v>
      </c>
      <c r="H668" s="47">
        <v>530</v>
      </c>
      <c r="I668" s="37"/>
      <c r="J668" s="1" t="s">
        <v>5</v>
      </c>
      <c r="K668" s="1" t="s">
        <v>40</v>
      </c>
      <c r="L668" s="1" t="s">
        <v>39</v>
      </c>
      <c r="M668" s="33">
        <v>1</v>
      </c>
      <c r="N668" s="47">
        <v>530</v>
      </c>
      <c r="O668" s="1" t="s">
        <v>303</v>
      </c>
      <c r="P668" s="1" t="s">
        <v>6</v>
      </c>
      <c r="Q668" s="1" t="s">
        <v>7</v>
      </c>
      <c r="R668" s="33">
        <v>1</v>
      </c>
      <c r="S668" s="64">
        <v>530</v>
      </c>
      <c r="T668" s="78" t="s">
        <v>303</v>
      </c>
      <c r="U668" s="78" t="s">
        <v>6</v>
      </c>
      <c r="V668" s="78" t="s">
        <v>7</v>
      </c>
      <c r="W668" s="130">
        <v>1</v>
      </c>
      <c r="X668" s="145">
        <v>530</v>
      </c>
      <c r="Y668" s="37">
        <v>620</v>
      </c>
      <c r="Z668" s="37"/>
      <c r="AA668" s="169">
        <f>0.581*$Y$1</f>
        <v>660.86425999999994</v>
      </c>
      <c r="AB668" s="37"/>
      <c r="AC668" s="37">
        <v>859</v>
      </c>
      <c r="AF668" s="140">
        <f t="shared" si="82"/>
        <v>650</v>
      </c>
      <c r="AG668" s="8">
        <f t="shared" si="83"/>
        <v>650</v>
      </c>
      <c r="AH668" s="37">
        <f t="shared" si="84"/>
        <v>620</v>
      </c>
      <c r="AI668" s="8">
        <f t="shared" si="85"/>
        <v>30</v>
      </c>
      <c r="AJ668" s="140" t="e">
        <f t="shared" si="86"/>
        <v>#REF!</v>
      </c>
      <c r="AK668" s="24" t="e">
        <f>#REF!</f>
        <v>#REF!</v>
      </c>
      <c r="AL668" s="8" t="e">
        <f t="shared" si="87"/>
        <v>#REF!</v>
      </c>
    </row>
    <row r="669" spans="1:38" s="26" customFormat="1" ht="13.5" customHeight="1" x14ac:dyDescent="0.2">
      <c r="A669" s="26">
        <v>666</v>
      </c>
      <c r="B669" s="18" t="s">
        <v>634</v>
      </c>
      <c r="C669" s="18" t="s">
        <v>11</v>
      </c>
      <c r="D669" s="1" t="s">
        <v>5</v>
      </c>
      <c r="E669" s="1" t="s">
        <v>6</v>
      </c>
      <c r="F669" s="1" t="s">
        <v>7</v>
      </c>
      <c r="G669" s="27">
        <v>2.5</v>
      </c>
      <c r="H669" s="47">
        <v>500</v>
      </c>
      <c r="I669" s="37"/>
      <c r="J669" s="1" t="s">
        <v>5</v>
      </c>
      <c r="K669" s="1" t="s">
        <v>6</v>
      </c>
      <c r="L669" s="1" t="s">
        <v>7</v>
      </c>
      <c r="M669" s="33">
        <v>2.5</v>
      </c>
      <c r="N669" s="47">
        <v>500</v>
      </c>
      <c r="O669" s="1"/>
      <c r="P669" s="1"/>
      <c r="Q669" s="1"/>
      <c r="R669" s="33">
        <v>2.5</v>
      </c>
      <c r="S669" s="64">
        <v>500</v>
      </c>
      <c r="T669" s="78" t="s">
        <v>303</v>
      </c>
      <c r="U669" s="78" t="s">
        <v>6</v>
      </c>
      <c r="V669" s="78" t="s">
        <v>7</v>
      </c>
      <c r="W669" s="130">
        <v>2.5</v>
      </c>
      <c r="X669" s="145">
        <v>500</v>
      </c>
      <c r="Y669" s="37">
        <v>620</v>
      </c>
      <c r="Z669" s="37"/>
      <c r="AA669" s="169">
        <f>0.581*$Y$1</f>
        <v>660.86425999999994</v>
      </c>
      <c r="AB669" s="37"/>
      <c r="AC669" s="37">
        <v>859</v>
      </c>
      <c r="AF669" s="140">
        <f t="shared" si="82"/>
        <v>1550</v>
      </c>
      <c r="AG669" s="8">
        <f t="shared" si="83"/>
        <v>620</v>
      </c>
      <c r="AH669" s="37">
        <f t="shared" si="84"/>
        <v>620</v>
      </c>
      <c r="AI669" s="8">
        <f t="shared" si="85"/>
        <v>0</v>
      </c>
      <c r="AJ669" s="140" t="e">
        <f t="shared" si="86"/>
        <v>#REF!</v>
      </c>
      <c r="AK669" s="24" t="e">
        <f>#REF!</f>
        <v>#REF!</v>
      </c>
      <c r="AL669" s="8" t="e">
        <f t="shared" si="87"/>
        <v>#REF!</v>
      </c>
    </row>
    <row r="670" spans="1:38" s="26" customFormat="1" ht="13.5" customHeight="1" x14ac:dyDescent="0.2">
      <c r="A670" s="26">
        <v>667</v>
      </c>
      <c r="B670" s="18" t="s">
        <v>633</v>
      </c>
      <c r="C670" s="18" t="s">
        <v>112</v>
      </c>
      <c r="D670" s="1" t="s">
        <v>10</v>
      </c>
      <c r="E670" s="1" t="s">
        <v>40</v>
      </c>
      <c r="F670" s="1" t="s">
        <v>45</v>
      </c>
      <c r="G670" s="27">
        <v>1</v>
      </c>
      <c r="H670" s="53">
        <v>850</v>
      </c>
      <c r="I670" s="37"/>
      <c r="J670" s="1" t="s">
        <v>10</v>
      </c>
      <c r="K670" s="1" t="s">
        <v>40</v>
      </c>
      <c r="L670" s="1" t="s">
        <v>45</v>
      </c>
      <c r="M670" s="33">
        <v>1</v>
      </c>
      <c r="N670" s="47">
        <v>850</v>
      </c>
      <c r="O670" s="1"/>
      <c r="P670" s="1"/>
      <c r="Q670" s="1"/>
      <c r="R670" s="33">
        <v>1</v>
      </c>
      <c r="S670" s="64">
        <v>850</v>
      </c>
      <c r="T670" s="78" t="s">
        <v>10</v>
      </c>
      <c r="U670" s="78" t="s">
        <v>6</v>
      </c>
      <c r="V670" s="78" t="s">
        <v>27</v>
      </c>
      <c r="W670" s="130">
        <v>1</v>
      </c>
      <c r="X670" s="145">
        <v>850</v>
      </c>
      <c r="Y670" s="37">
        <v>709</v>
      </c>
      <c r="Z670" s="37"/>
      <c r="AA670" s="169">
        <f>0.89*$Y$1</f>
        <v>1012.3394000000001</v>
      </c>
      <c r="AB670" s="37"/>
      <c r="AC670" s="37">
        <v>1315</v>
      </c>
      <c r="AF670" s="140">
        <f t="shared" si="82"/>
        <v>970</v>
      </c>
      <c r="AG670" s="8">
        <f t="shared" si="83"/>
        <v>970</v>
      </c>
      <c r="AH670" s="37">
        <f t="shared" si="84"/>
        <v>709</v>
      </c>
      <c r="AI670" s="8">
        <f t="shared" si="85"/>
        <v>261</v>
      </c>
      <c r="AJ670" s="140" t="e">
        <f t="shared" si="86"/>
        <v>#REF!</v>
      </c>
      <c r="AK670" s="24" t="e">
        <f>#REF!</f>
        <v>#REF!</v>
      </c>
      <c r="AL670" s="8" t="e">
        <f t="shared" si="87"/>
        <v>#REF!</v>
      </c>
    </row>
    <row r="671" spans="1:38" s="26" customFormat="1" ht="13.5" customHeight="1" x14ac:dyDescent="0.2">
      <c r="A671" s="26">
        <v>668</v>
      </c>
      <c r="B671" s="18" t="s">
        <v>633</v>
      </c>
      <c r="C671" s="18" t="s">
        <v>133</v>
      </c>
      <c r="D671" s="1" t="s">
        <v>5</v>
      </c>
      <c r="E671" s="1" t="s">
        <v>40</v>
      </c>
      <c r="F671" s="1" t="s">
        <v>39</v>
      </c>
      <c r="G671" s="27">
        <v>4</v>
      </c>
      <c r="H671" s="53">
        <v>530</v>
      </c>
      <c r="I671" s="37"/>
      <c r="J671" s="1" t="s">
        <v>5</v>
      </c>
      <c r="K671" s="1" t="s">
        <v>40</v>
      </c>
      <c r="L671" s="1" t="s">
        <v>39</v>
      </c>
      <c r="M671" s="33">
        <v>4</v>
      </c>
      <c r="N671" s="47">
        <v>530</v>
      </c>
      <c r="O671" s="1"/>
      <c r="P671" s="1"/>
      <c r="Q671" s="1"/>
      <c r="R671" s="33">
        <v>4</v>
      </c>
      <c r="S671" s="64">
        <v>530</v>
      </c>
      <c r="T671" s="78" t="s">
        <v>303</v>
      </c>
      <c r="U671" s="78" t="s">
        <v>6</v>
      </c>
      <c r="V671" s="78" t="s">
        <v>7</v>
      </c>
      <c r="W671" s="130">
        <v>4</v>
      </c>
      <c r="X671" s="145">
        <v>530</v>
      </c>
      <c r="Y671" s="37">
        <v>620</v>
      </c>
      <c r="Z671" s="37"/>
      <c r="AA671" s="169">
        <f>0.581*$Y$1</f>
        <v>660.86425999999994</v>
      </c>
      <c r="AB671" s="37"/>
      <c r="AC671" s="37">
        <v>859</v>
      </c>
      <c r="AF671" s="140">
        <f t="shared" si="82"/>
        <v>2600</v>
      </c>
      <c r="AG671" s="8">
        <f t="shared" si="83"/>
        <v>650</v>
      </c>
      <c r="AH671" s="37">
        <f t="shared" si="84"/>
        <v>620</v>
      </c>
      <c r="AI671" s="8">
        <f t="shared" si="85"/>
        <v>30</v>
      </c>
      <c r="AJ671" s="140" t="e">
        <f t="shared" si="86"/>
        <v>#REF!</v>
      </c>
      <c r="AK671" s="24" t="e">
        <f>#REF!</f>
        <v>#REF!</v>
      </c>
      <c r="AL671" s="8" t="e">
        <f t="shared" si="87"/>
        <v>#REF!</v>
      </c>
    </row>
    <row r="672" spans="1:38" s="26" customFormat="1" ht="13.5" customHeight="1" x14ac:dyDescent="0.2">
      <c r="A672" s="26">
        <v>669</v>
      </c>
      <c r="B672" s="18" t="s">
        <v>633</v>
      </c>
      <c r="C672" s="162" t="s">
        <v>8</v>
      </c>
      <c r="D672" s="1" t="s">
        <v>5</v>
      </c>
      <c r="E672" s="1" t="s">
        <v>6</v>
      </c>
      <c r="F672" s="1" t="s">
        <v>7</v>
      </c>
      <c r="G672" s="27">
        <v>2</v>
      </c>
      <c r="H672" s="47">
        <v>500</v>
      </c>
      <c r="I672" s="37"/>
      <c r="J672" s="1" t="s">
        <v>5</v>
      </c>
      <c r="K672" s="1" t="s">
        <v>6</v>
      </c>
      <c r="L672" s="1" t="s">
        <v>7</v>
      </c>
      <c r="M672" s="33">
        <v>2</v>
      </c>
      <c r="N672" s="47">
        <v>500</v>
      </c>
      <c r="O672" s="1"/>
      <c r="P672" s="1"/>
      <c r="Q672" s="1"/>
      <c r="R672" s="33">
        <v>2</v>
      </c>
      <c r="S672" s="64">
        <v>500</v>
      </c>
      <c r="T672" s="78" t="s">
        <v>303</v>
      </c>
      <c r="U672" s="78" t="s">
        <v>6</v>
      </c>
      <c r="V672" s="78" t="s">
        <v>7</v>
      </c>
      <c r="W672" s="130">
        <v>2</v>
      </c>
      <c r="X672" s="145">
        <v>500</v>
      </c>
      <c r="Y672" s="37">
        <v>620</v>
      </c>
      <c r="Z672" s="37"/>
      <c r="AA672" s="169">
        <f>0.581*$Y$1</f>
        <v>660.86425999999994</v>
      </c>
      <c r="AB672" s="37"/>
      <c r="AC672" s="37">
        <v>859</v>
      </c>
      <c r="AF672" s="140">
        <f t="shared" si="82"/>
        <v>1240</v>
      </c>
      <c r="AG672" s="8">
        <f t="shared" si="83"/>
        <v>620</v>
      </c>
      <c r="AH672" s="37">
        <f t="shared" si="84"/>
        <v>620</v>
      </c>
      <c r="AI672" s="8">
        <f t="shared" si="85"/>
        <v>0</v>
      </c>
      <c r="AJ672" s="140" t="e">
        <f t="shared" si="86"/>
        <v>#REF!</v>
      </c>
      <c r="AK672" s="24" t="e">
        <f>#REF!</f>
        <v>#REF!</v>
      </c>
      <c r="AL672" s="8" t="e">
        <f t="shared" si="87"/>
        <v>#REF!</v>
      </c>
    </row>
    <row r="673" spans="1:38" s="26" customFormat="1" ht="13.5" customHeight="1" x14ac:dyDescent="0.2">
      <c r="A673" s="26">
        <v>670</v>
      </c>
      <c r="B673" s="18" t="s">
        <v>633</v>
      </c>
      <c r="C673" s="18" t="s">
        <v>11</v>
      </c>
      <c r="D673" s="1" t="s">
        <v>5</v>
      </c>
      <c r="E673" s="1" t="s">
        <v>6</v>
      </c>
      <c r="F673" s="1" t="s">
        <v>7</v>
      </c>
      <c r="G673" s="27">
        <v>1</v>
      </c>
      <c r="H673" s="47">
        <v>500</v>
      </c>
      <c r="I673" s="37"/>
      <c r="J673" s="1" t="s">
        <v>5</v>
      </c>
      <c r="K673" s="1" t="s">
        <v>6</v>
      </c>
      <c r="L673" s="1" t="s">
        <v>7</v>
      </c>
      <c r="M673" s="33">
        <v>1</v>
      </c>
      <c r="N673" s="47">
        <v>500</v>
      </c>
      <c r="O673" s="1"/>
      <c r="P673" s="1"/>
      <c r="Q673" s="1"/>
      <c r="R673" s="33">
        <v>1</v>
      </c>
      <c r="S673" s="64">
        <v>500</v>
      </c>
      <c r="T673" s="78" t="s">
        <v>303</v>
      </c>
      <c r="U673" s="78" t="s">
        <v>6</v>
      </c>
      <c r="V673" s="78" t="s">
        <v>7</v>
      </c>
      <c r="W673" s="130">
        <v>1</v>
      </c>
      <c r="X673" s="145">
        <v>500</v>
      </c>
      <c r="Y673" s="37">
        <v>620</v>
      </c>
      <c r="Z673" s="37"/>
      <c r="AA673" s="169">
        <f>0.581*$Y$1</f>
        <v>660.86425999999994</v>
      </c>
      <c r="AB673" s="37"/>
      <c r="AC673" s="37">
        <v>859</v>
      </c>
      <c r="AF673" s="140">
        <f t="shared" si="82"/>
        <v>620</v>
      </c>
      <c r="AG673" s="8">
        <f t="shared" si="83"/>
        <v>620</v>
      </c>
      <c r="AH673" s="37">
        <f t="shared" si="84"/>
        <v>620</v>
      </c>
      <c r="AI673" s="8">
        <f t="shared" si="85"/>
        <v>0</v>
      </c>
      <c r="AJ673" s="140" t="e">
        <f t="shared" si="86"/>
        <v>#REF!</v>
      </c>
      <c r="AK673" s="24" t="e">
        <f>#REF!</f>
        <v>#REF!</v>
      </c>
      <c r="AL673" s="8" t="e">
        <f t="shared" si="87"/>
        <v>#REF!</v>
      </c>
    </row>
    <row r="674" spans="1:38" s="26" customFormat="1" ht="13.5" customHeight="1" x14ac:dyDescent="0.2">
      <c r="A674" s="26">
        <v>671</v>
      </c>
      <c r="B674" s="1" t="s">
        <v>645</v>
      </c>
      <c r="C674" s="1" t="s">
        <v>57</v>
      </c>
      <c r="D674" s="1" t="s">
        <v>317</v>
      </c>
      <c r="E674" s="1" t="s">
        <v>44</v>
      </c>
      <c r="F674" s="1" t="s">
        <v>88</v>
      </c>
      <c r="G674" s="84">
        <v>1</v>
      </c>
      <c r="H674" s="73">
        <v>1647</v>
      </c>
      <c r="I674" s="37"/>
      <c r="J674" s="1" t="s">
        <v>317</v>
      </c>
      <c r="K674" s="1" t="s">
        <v>44</v>
      </c>
      <c r="L674" s="1" t="s">
        <v>88</v>
      </c>
      <c r="M674" s="84">
        <v>1</v>
      </c>
      <c r="N674" s="73">
        <v>1647</v>
      </c>
      <c r="O674" s="1"/>
      <c r="P674" s="1"/>
      <c r="Q674" s="1"/>
      <c r="R674" s="84">
        <v>1</v>
      </c>
      <c r="S674" s="74">
        <v>1647</v>
      </c>
      <c r="T674" s="78" t="s">
        <v>688</v>
      </c>
      <c r="U674" s="78" t="s">
        <v>44</v>
      </c>
      <c r="V674" s="78" t="s">
        <v>88</v>
      </c>
      <c r="W674" s="129">
        <v>1</v>
      </c>
      <c r="X674" s="144">
        <v>1647</v>
      </c>
      <c r="Y674" s="37">
        <v>2174</v>
      </c>
      <c r="Z674" s="37"/>
      <c r="AA674" s="169">
        <f>2.73*$Y$1</f>
        <v>3105.2658000000001</v>
      </c>
      <c r="AB674" s="37"/>
      <c r="AC674" s="37">
        <v>3726</v>
      </c>
      <c r="AF674" s="140">
        <f t="shared" si="82"/>
        <v>1767</v>
      </c>
      <c r="AG674" s="8">
        <f t="shared" si="83"/>
        <v>1767</v>
      </c>
      <c r="AH674" s="37">
        <f t="shared" si="84"/>
        <v>2174</v>
      </c>
      <c r="AI674" s="175">
        <f t="shared" si="85"/>
        <v>-407</v>
      </c>
      <c r="AJ674" s="140" t="e">
        <f t="shared" si="86"/>
        <v>#REF!</v>
      </c>
      <c r="AK674" s="24" t="e">
        <f>#REF!</f>
        <v>#REF!</v>
      </c>
      <c r="AL674" s="8" t="e">
        <f t="shared" si="87"/>
        <v>#REF!</v>
      </c>
    </row>
    <row r="675" spans="1:38" s="26" customFormat="1" ht="13.5" customHeight="1" x14ac:dyDescent="0.2">
      <c r="A675" s="26">
        <v>672</v>
      </c>
      <c r="B675" s="1" t="s">
        <v>645</v>
      </c>
      <c r="C675" s="1" t="s">
        <v>264</v>
      </c>
      <c r="D675" s="1" t="s">
        <v>317</v>
      </c>
      <c r="E675" s="1" t="s">
        <v>44</v>
      </c>
      <c r="F675" s="29" t="s">
        <v>88</v>
      </c>
      <c r="G675" s="104">
        <v>1</v>
      </c>
      <c r="H675" s="76">
        <v>1400</v>
      </c>
      <c r="I675" s="37"/>
      <c r="J675" s="1" t="s">
        <v>317</v>
      </c>
      <c r="K675" s="1" t="s">
        <v>44</v>
      </c>
      <c r="L675" s="1" t="s">
        <v>88</v>
      </c>
      <c r="M675" s="84">
        <v>1</v>
      </c>
      <c r="N675" s="73">
        <v>1400</v>
      </c>
      <c r="O675" s="1"/>
      <c r="P675" s="1"/>
      <c r="Q675" s="1"/>
      <c r="R675" s="84">
        <v>1</v>
      </c>
      <c r="S675" s="74">
        <v>1400</v>
      </c>
      <c r="T675" s="78" t="s">
        <v>688</v>
      </c>
      <c r="U675" s="78" t="s">
        <v>42</v>
      </c>
      <c r="V675" s="78" t="s">
        <v>23</v>
      </c>
      <c r="W675" s="129">
        <v>1</v>
      </c>
      <c r="X675" s="144">
        <v>1400</v>
      </c>
      <c r="Y675" s="37">
        <v>1746</v>
      </c>
      <c r="Z675" s="37"/>
      <c r="AA675" s="169">
        <f>2.194*$Y$1</f>
        <v>2495.5872399999998</v>
      </c>
      <c r="AB675" s="37"/>
      <c r="AC675" s="37">
        <v>3120</v>
      </c>
      <c r="AF675" s="140">
        <f t="shared" si="82"/>
        <v>1520</v>
      </c>
      <c r="AG675" s="8">
        <f t="shared" si="83"/>
        <v>1520</v>
      </c>
      <c r="AH675" s="37">
        <f t="shared" si="84"/>
        <v>1746</v>
      </c>
      <c r="AI675" s="175">
        <f t="shared" si="85"/>
        <v>-226</v>
      </c>
      <c r="AJ675" s="140" t="e">
        <f t="shared" si="86"/>
        <v>#REF!</v>
      </c>
      <c r="AK675" s="24" t="e">
        <f>#REF!</f>
        <v>#REF!</v>
      </c>
      <c r="AL675" s="8" t="e">
        <f t="shared" si="87"/>
        <v>#REF!</v>
      </c>
    </row>
    <row r="676" spans="1:38" s="26" customFormat="1" ht="13.5" customHeight="1" x14ac:dyDescent="0.2">
      <c r="A676" s="26">
        <v>673</v>
      </c>
      <c r="B676" s="1" t="s">
        <v>645</v>
      </c>
      <c r="C676" s="1" t="s">
        <v>288</v>
      </c>
      <c r="D676" s="1" t="s">
        <v>317</v>
      </c>
      <c r="E676" s="1" t="s">
        <v>42</v>
      </c>
      <c r="F676" s="1" t="s">
        <v>23</v>
      </c>
      <c r="G676" s="84">
        <v>2</v>
      </c>
      <c r="H676" s="73">
        <v>1243</v>
      </c>
      <c r="I676" s="37"/>
      <c r="J676" s="1" t="s">
        <v>317</v>
      </c>
      <c r="K676" s="1" t="s">
        <v>42</v>
      </c>
      <c r="L676" s="1" t="s">
        <v>23</v>
      </c>
      <c r="M676" s="84">
        <v>3</v>
      </c>
      <c r="N676" s="73">
        <v>1243</v>
      </c>
      <c r="O676" s="1"/>
      <c r="P676" s="1"/>
      <c r="Q676" s="1"/>
      <c r="R676" s="84">
        <v>3</v>
      </c>
      <c r="S676" s="74">
        <v>1243</v>
      </c>
      <c r="T676" s="78" t="s">
        <v>688</v>
      </c>
      <c r="U676" s="78" t="s">
        <v>24</v>
      </c>
      <c r="V676" s="78" t="s">
        <v>70</v>
      </c>
      <c r="W676" s="129">
        <v>3</v>
      </c>
      <c r="X676" s="144">
        <v>1243</v>
      </c>
      <c r="Y676" s="37">
        <v>1157</v>
      </c>
      <c r="Z676" s="37"/>
      <c r="AA676" s="169">
        <f>1.453*$Y$1</f>
        <v>1652.7293800000002</v>
      </c>
      <c r="AB676" s="37"/>
      <c r="AC676" s="37">
        <v>2067</v>
      </c>
      <c r="AF676" s="140">
        <f t="shared" si="82"/>
        <v>4089</v>
      </c>
      <c r="AG676" s="8">
        <f t="shared" si="83"/>
        <v>1363</v>
      </c>
      <c r="AH676" s="37">
        <f t="shared" si="84"/>
        <v>1157</v>
      </c>
      <c r="AI676" s="8">
        <f t="shared" si="85"/>
        <v>206</v>
      </c>
      <c r="AJ676" s="140" t="e">
        <f t="shared" si="86"/>
        <v>#REF!</v>
      </c>
      <c r="AK676" s="24" t="e">
        <f>#REF!</f>
        <v>#REF!</v>
      </c>
      <c r="AL676" s="8" t="e">
        <f t="shared" si="87"/>
        <v>#REF!</v>
      </c>
    </row>
    <row r="677" spans="1:38" s="26" customFormat="1" ht="13.5" customHeight="1" x14ac:dyDescent="0.2">
      <c r="A677" s="26">
        <v>674</v>
      </c>
      <c r="B677" s="1" t="s">
        <v>645</v>
      </c>
      <c r="C677" s="1" t="s">
        <v>657</v>
      </c>
      <c r="D677" s="1"/>
      <c r="E677" s="1"/>
      <c r="F677" s="1"/>
      <c r="G677" s="84"/>
      <c r="H677" s="101"/>
      <c r="I677" s="37"/>
      <c r="J677" s="1"/>
      <c r="K677" s="1"/>
      <c r="L677" s="1"/>
      <c r="M677" s="84"/>
      <c r="N677" s="101"/>
      <c r="O677" s="83"/>
      <c r="P677" s="83"/>
      <c r="Q677" s="83"/>
      <c r="R677" s="85">
        <v>1</v>
      </c>
      <c r="S677" s="116">
        <v>1250</v>
      </c>
      <c r="T677" s="78" t="s">
        <v>735</v>
      </c>
      <c r="U677" s="78" t="s">
        <v>26</v>
      </c>
      <c r="V677" s="78" t="s">
        <v>70</v>
      </c>
      <c r="W677" s="129">
        <v>1</v>
      </c>
      <c r="X677" s="155">
        <v>1250</v>
      </c>
      <c r="Y677" s="37">
        <v>1157</v>
      </c>
      <c r="Z677" s="37"/>
      <c r="AA677" s="169">
        <f>1.453*$Y$1</f>
        <v>1652.7293800000002</v>
      </c>
      <c r="AB677" s="37"/>
      <c r="AC677" s="37">
        <v>2067</v>
      </c>
      <c r="AF677" s="140">
        <f t="shared" si="82"/>
        <v>1370</v>
      </c>
      <c r="AG677" s="8">
        <f t="shared" si="83"/>
        <v>1370</v>
      </c>
      <c r="AH677" s="37">
        <f t="shared" si="84"/>
        <v>1157</v>
      </c>
      <c r="AI677" s="8">
        <f t="shared" si="85"/>
        <v>213</v>
      </c>
      <c r="AJ677" s="140" t="e">
        <f t="shared" si="86"/>
        <v>#REF!</v>
      </c>
      <c r="AK677" s="24" t="e">
        <f>#REF!</f>
        <v>#REF!</v>
      </c>
      <c r="AL677" s="8" t="e">
        <f t="shared" si="87"/>
        <v>#REF!</v>
      </c>
    </row>
    <row r="678" spans="1:38" s="26" customFormat="1" ht="13.5" customHeight="1" x14ac:dyDescent="0.2">
      <c r="A678" s="26">
        <v>675</v>
      </c>
      <c r="B678" s="14" t="s">
        <v>102</v>
      </c>
      <c r="C678" s="18" t="s">
        <v>14</v>
      </c>
      <c r="D678" s="1" t="s">
        <v>21</v>
      </c>
      <c r="E678" s="1" t="s">
        <v>24</v>
      </c>
      <c r="F678" s="1" t="s">
        <v>25</v>
      </c>
      <c r="G678" s="27">
        <v>0.5</v>
      </c>
      <c r="H678" s="53">
        <v>739</v>
      </c>
      <c r="I678" s="37"/>
      <c r="J678" s="1" t="s">
        <v>21</v>
      </c>
      <c r="K678" s="1" t="s">
        <v>24</v>
      </c>
      <c r="L678" s="1" t="s">
        <v>25</v>
      </c>
      <c r="M678" s="33">
        <v>0.5</v>
      </c>
      <c r="N678" s="47">
        <v>739</v>
      </c>
      <c r="O678" s="1"/>
      <c r="P678" s="1"/>
      <c r="Q678" s="1"/>
      <c r="R678" s="33">
        <v>0.5</v>
      </c>
      <c r="S678" s="64">
        <v>739</v>
      </c>
      <c r="T678" s="78" t="s">
        <v>660</v>
      </c>
      <c r="U678" s="78" t="s">
        <v>6</v>
      </c>
      <c r="V678" s="78" t="s">
        <v>45</v>
      </c>
      <c r="W678" s="130">
        <v>0.5</v>
      </c>
      <c r="X678" s="145">
        <v>739</v>
      </c>
      <c r="Y678" s="37">
        <v>758</v>
      </c>
      <c r="Z678" s="37"/>
      <c r="AA678" s="169">
        <f>0.95*$Y$1</f>
        <v>1080.587</v>
      </c>
      <c r="AB678" s="37"/>
      <c r="AC678" s="37">
        <v>1406</v>
      </c>
      <c r="AF678" s="140">
        <f t="shared" si="82"/>
        <v>429.5</v>
      </c>
      <c r="AG678" s="8">
        <f t="shared" si="83"/>
        <v>859</v>
      </c>
      <c r="AH678" s="37">
        <f t="shared" si="84"/>
        <v>758</v>
      </c>
      <c r="AI678" s="8">
        <f t="shared" si="85"/>
        <v>101</v>
      </c>
      <c r="AJ678" s="140" t="e">
        <f t="shared" si="86"/>
        <v>#REF!</v>
      </c>
      <c r="AK678" s="24" t="e">
        <f>#REF!</f>
        <v>#REF!</v>
      </c>
      <c r="AL678" s="8" t="e">
        <f t="shared" si="87"/>
        <v>#REF!</v>
      </c>
    </row>
    <row r="679" spans="1:38" s="26" customFormat="1" ht="13.5" customHeight="1" x14ac:dyDescent="0.2">
      <c r="A679" s="26">
        <v>676</v>
      </c>
      <c r="B679" s="14" t="s">
        <v>102</v>
      </c>
      <c r="C679" s="18" t="s">
        <v>92</v>
      </c>
      <c r="D679" s="1" t="s">
        <v>96</v>
      </c>
      <c r="E679" s="1" t="s">
        <v>24</v>
      </c>
      <c r="F679" s="1" t="s">
        <v>28</v>
      </c>
      <c r="G679" s="27">
        <v>0.1</v>
      </c>
      <c r="H679" s="47">
        <v>739</v>
      </c>
      <c r="I679" s="37"/>
      <c r="J679" s="1" t="s">
        <v>96</v>
      </c>
      <c r="K679" s="1" t="s">
        <v>24</v>
      </c>
      <c r="L679" s="1" t="s">
        <v>28</v>
      </c>
      <c r="M679" s="33">
        <v>0.1</v>
      </c>
      <c r="N679" s="47">
        <v>739</v>
      </c>
      <c r="O679" s="1"/>
      <c r="P679" s="1"/>
      <c r="Q679" s="1"/>
      <c r="R679" s="33">
        <v>0.1</v>
      </c>
      <c r="S679" s="64">
        <v>739</v>
      </c>
      <c r="T679" s="78" t="s">
        <v>674</v>
      </c>
      <c r="U679" s="78" t="s">
        <v>6</v>
      </c>
      <c r="V679" s="78" t="s">
        <v>28</v>
      </c>
      <c r="W679" s="130">
        <v>0.1</v>
      </c>
      <c r="X679" s="145">
        <v>739</v>
      </c>
      <c r="Y679" s="37">
        <v>967</v>
      </c>
      <c r="Z679" s="37"/>
      <c r="AA679" s="169">
        <f>1.22*$Y$1</f>
        <v>1387.7012</v>
      </c>
      <c r="AB679" s="37"/>
      <c r="AC679" s="37">
        <v>1796</v>
      </c>
      <c r="AF679" s="140">
        <f t="shared" si="82"/>
        <v>85.9</v>
      </c>
      <c r="AG679" s="8">
        <f t="shared" si="83"/>
        <v>859</v>
      </c>
      <c r="AH679" s="37">
        <f t="shared" si="84"/>
        <v>967</v>
      </c>
      <c r="AI679" s="175">
        <f t="shared" si="85"/>
        <v>-108</v>
      </c>
      <c r="AJ679" s="140" t="e">
        <f t="shared" si="86"/>
        <v>#REF!</v>
      </c>
      <c r="AK679" s="24" t="e">
        <f>#REF!</f>
        <v>#REF!</v>
      </c>
      <c r="AL679" s="8" t="e">
        <f t="shared" si="87"/>
        <v>#REF!</v>
      </c>
    </row>
    <row r="680" spans="1:38" s="26" customFormat="1" ht="13.5" customHeight="1" x14ac:dyDescent="0.2">
      <c r="A680" s="26">
        <v>677</v>
      </c>
      <c r="B680" s="18" t="s">
        <v>132</v>
      </c>
      <c r="C680" s="159" t="s">
        <v>13</v>
      </c>
      <c r="D680" s="1" t="s">
        <v>7</v>
      </c>
      <c r="E680" s="1" t="s">
        <v>89</v>
      </c>
      <c r="F680" s="1" t="s">
        <v>5</v>
      </c>
      <c r="G680" s="27">
        <v>1</v>
      </c>
      <c r="H680" s="51">
        <v>1401</v>
      </c>
      <c r="I680" s="37"/>
      <c r="J680" s="1" t="s">
        <v>7</v>
      </c>
      <c r="K680" s="1" t="s">
        <v>89</v>
      </c>
      <c r="L680" s="1" t="s">
        <v>5</v>
      </c>
      <c r="M680" s="33">
        <v>1</v>
      </c>
      <c r="N680" s="51">
        <v>1401</v>
      </c>
      <c r="O680" s="1"/>
      <c r="P680" s="1"/>
      <c r="Q680" s="1"/>
      <c r="R680" s="33">
        <v>1</v>
      </c>
      <c r="S680" s="63">
        <v>1401</v>
      </c>
      <c r="T680" s="78" t="s">
        <v>664</v>
      </c>
      <c r="U680" s="78" t="s">
        <v>6</v>
      </c>
      <c r="V680" s="78" t="s">
        <v>88</v>
      </c>
      <c r="W680" s="130">
        <v>1</v>
      </c>
      <c r="X680" s="146">
        <v>1401</v>
      </c>
      <c r="Y680" s="37">
        <v>2174</v>
      </c>
      <c r="Z680" s="37"/>
      <c r="AA680" s="169">
        <f>2.73*$Y$1</f>
        <v>3105.2658000000001</v>
      </c>
      <c r="AB680" s="37"/>
      <c r="AC680" s="37">
        <v>3726</v>
      </c>
      <c r="AF680" s="140">
        <f t="shared" si="82"/>
        <v>1521</v>
      </c>
      <c r="AG680" s="8">
        <f t="shared" si="83"/>
        <v>1521</v>
      </c>
      <c r="AH680" s="37">
        <f t="shared" si="84"/>
        <v>2174</v>
      </c>
      <c r="AI680" s="175">
        <f t="shared" si="85"/>
        <v>-653</v>
      </c>
      <c r="AJ680" s="140" t="e">
        <f t="shared" si="86"/>
        <v>#REF!</v>
      </c>
      <c r="AK680" s="24" t="e">
        <f>#REF!</f>
        <v>#REF!</v>
      </c>
      <c r="AL680" s="8" t="e">
        <f t="shared" si="87"/>
        <v>#REF!</v>
      </c>
    </row>
    <row r="681" spans="1:38" s="26" customFormat="1" ht="13.5" customHeight="1" x14ac:dyDescent="0.2">
      <c r="A681" s="26">
        <v>678</v>
      </c>
      <c r="B681" s="18" t="s">
        <v>132</v>
      </c>
      <c r="C681" s="21" t="s">
        <v>83</v>
      </c>
      <c r="D681" s="1" t="s">
        <v>10</v>
      </c>
      <c r="E681" s="1" t="s">
        <v>26</v>
      </c>
      <c r="F681" s="1" t="s">
        <v>28</v>
      </c>
      <c r="G681" s="27">
        <v>1</v>
      </c>
      <c r="H681" s="53">
        <v>1050</v>
      </c>
      <c r="I681" s="88"/>
      <c r="J681" s="1" t="s">
        <v>10</v>
      </c>
      <c r="K681" s="1" t="s">
        <v>26</v>
      </c>
      <c r="L681" s="1" t="s">
        <v>28</v>
      </c>
      <c r="M681" s="33">
        <v>1</v>
      </c>
      <c r="N681" s="47">
        <v>1050</v>
      </c>
      <c r="O681" s="1"/>
      <c r="P681" s="1"/>
      <c r="Q681" s="1"/>
      <c r="R681" s="33">
        <v>1</v>
      </c>
      <c r="S681" s="64">
        <v>1050</v>
      </c>
      <c r="T681" s="78" t="s">
        <v>10</v>
      </c>
      <c r="U681" s="78" t="s">
        <v>24</v>
      </c>
      <c r="V681" s="78" t="s">
        <v>25</v>
      </c>
      <c r="W681" s="130">
        <v>1</v>
      </c>
      <c r="X681" s="145">
        <v>1050</v>
      </c>
      <c r="Y681" s="37">
        <v>905</v>
      </c>
      <c r="Z681" s="37"/>
      <c r="AA681" s="169">
        <f>1.137*$Y$1</f>
        <v>1293.2920200000001</v>
      </c>
      <c r="AB681" s="37"/>
      <c r="AC681" s="37">
        <v>1682</v>
      </c>
      <c r="AF681" s="140">
        <f t="shared" si="82"/>
        <v>1170</v>
      </c>
      <c r="AG681" s="8">
        <f t="shared" si="83"/>
        <v>1170</v>
      </c>
      <c r="AH681" s="37">
        <f t="shared" si="84"/>
        <v>905</v>
      </c>
      <c r="AI681" s="8">
        <f t="shared" si="85"/>
        <v>265</v>
      </c>
      <c r="AJ681" s="140" t="e">
        <f t="shared" si="86"/>
        <v>#REF!</v>
      </c>
      <c r="AK681" s="24" t="e">
        <f>#REF!</f>
        <v>#REF!</v>
      </c>
      <c r="AL681" s="8" t="e">
        <f t="shared" si="87"/>
        <v>#REF!</v>
      </c>
    </row>
    <row r="682" spans="1:38" s="26" customFormat="1" ht="13.5" customHeight="1" x14ac:dyDescent="0.2">
      <c r="A682" s="26">
        <v>679</v>
      </c>
      <c r="B682" s="18" t="s">
        <v>132</v>
      </c>
      <c r="C682" s="18" t="s">
        <v>133</v>
      </c>
      <c r="D682" s="1" t="s">
        <v>5</v>
      </c>
      <c r="E682" s="1" t="s">
        <v>40</v>
      </c>
      <c r="F682" s="1" t="s">
        <v>39</v>
      </c>
      <c r="G682" s="27">
        <v>2</v>
      </c>
      <c r="H682" s="53">
        <v>530</v>
      </c>
      <c r="I682" s="37"/>
      <c r="J682" s="1" t="s">
        <v>5</v>
      </c>
      <c r="K682" s="1" t="s">
        <v>40</v>
      </c>
      <c r="L682" s="1" t="s">
        <v>39</v>
      </c>
      <c r="M682" s="33">
        <v>2</v>
      </c>
      <c r="N682" s="47">
        <v>530</v>
      </c>
      <c r="O682" s="1"/>
      <c r="P682" s="1"/>
      <c r="Q682" s="1"/>
      <c r="R682" s="33">
        <v>2</v>
      </c>
      <c r="S682" s="64">
        <v>530</v>
      </c>
      <c r="T682" s="78" t="s">
        <v>303</v>
      </c>
      <c r="U682" s="78" t="s">
        <v>6</v>
      </c>
      <c r="V682" s="78" t="s">
        <v>7</v>
      </c>
      <c r="W682" s="130">
        <v>2</v>
      </c>
      <c r="X682" s="145">
        <v>530</v>
      </c>
      <c r="Y682" s="37">
        <v>620</v>
      </c>
      <c r="Z682" s="37"/>
      <c r="AA682" s="169">
        <f>0.581*$Y$1</f>
        <v>660.86425999999994</v>
      </c>
      <c r="AB682" s="37"/>
      <c r="AC682" s="37">
        <v>859</v>
      </c>
      <c r="AF682" s="140">
        <f t="shared" si="82"/>
        <v>1300</v>
      </c>
      <c r="AG682" s="8">
        <f t="shared" si="83"/>
        <v>650</v>
      </c>
      <c r="AH682" s="37">
        <f t="shared" si="84"/>
        <v>620</v>
      </c>
      <c r="AI682" s="8">
        <f t="shared" si="85"/>
        <v>30</v>
      </c>
      <c r="AJ682" s="140" t="e">
        <f t="shared" si="86"/>
        <v>#REF!</v>
      </c>
      <c r="AK682" s="24" t="e">
        <f>#REF!</f>
        <v>#REF!</v>
      </c>
      <c r="AL682" s="8" t="e">
        <f t="shared" si="87"/>
        <v>#REF!</v>
      </c>
    </row>
    <row r="683" spans="1:38" s="26" customFormat="1" ht="13.5" customHeight="1" x14ac:dyDescent="0.2">
      <c r="A683" s="26">
        <v>680</v>
      </c>
      <c r="B683" s="18" t="s">
        <v>132</v>
      </c>
      <c r="C683" s="18" t="s">
        <v>11</v>
      </c>
      <c r="D683" s="1" t="s">
        <v>5</v>
      </c>
      <c r="E683" s="1" t="s">
        <v>6</v>
      </c>
      <c r="F683" s="1" t="s">
        <v>7</v>
      </c>
      <c r="G683" s="27">
        <v>2</v>
      </c>
      <c r="H683" s="53">
        <v>500</v>
      </c>
      <c r="I683" s="37"/>
      <c r="J683" s="1" t="s">
        <v>5</v>
      </c>
      <c r="K683" s="1" t="s">
        <v>6</v>
      </c>
      <c r="L683" s="1" t="s">
        <v>7</v>
      </c>
      <c r="M683" s="33">
        <v>2</v>
      </c>
      <c r="N683" s="47">
        <v>500</v>
      </c>
      <c r="O683" s="1"/>
      <c r="P683" s="1"/>
      <c r="Q683" s="1"/>
      <c r="R683" s="33">
        <v>2</v>
      </c>
      <c r="S683" s="64">
        <v>500</v>
      </c>
      <c r="T683" s="78" t="s">
        <v>303</v>
      </c>
      <c r="U683" s="78" t="s">
        <v>6</v>
      </c>
      <c r="V683" s="78" t="s">
        <v>7</v>
      </c>
      <c r="W683" s="130">
        <v>2</v>
      </c>
      <c r="X683" s="145">
        <v>500</v>
      </c>
      <c r="Y683" s="37">
        <v>620</v>
      </c>
      <c r="Z683" s="37"/>
      <c r="AA683" s="169">
        <f>0.581*$Y$1</f>
        <v>660.86425999999994</v>
      </c>
      <c r="AB683" s="37"/>
      <c r="AC683" s="37">
        <v>859</v>
      </c>
      <c r="AF683" s="140">
        <f t="shared" si="82"/>
        <v>1240</v>
      </c>
      <c r="AG683" s="8">
        <f t="shared" si="83"/>
        <v>620</v>
      </c>
      <c r="AH683" s="37">
        <f t="shared" si="84"/>
        <v>620</v>
      </c>
      <c r="AI683" s="8">
        <f t="shared" si="85"/>
        <v>0</v>
      </c>
      <c r="AJ683" s="140" t="e">
        <f t="shared" si="86"/>
        <v>#REF!</v>
      </c>
      <c r="AK683" s="24" t="e">
        <f>#REF!</f>
        <v>#REF!</v>
      </c>
      <c r="AL683" s="8" t="e">
        <f t="shared" si="87"/>
        <v>#REF!</v>
      </c>
    </row>
    <row r="684" spans="1:38" s="26" customFormat="1" ht="13.5" customHeight="1" x14ac:dyDescent="0.2">
      <c r="A684" s="26">
        <v>681</v>
      </c>
      <c r="B684" s="18" t="s">
        <v>132</v>
      </c>
      <c r="C684" s="162" t="s">
        <v>8</v>
      </c>
      <c r="D684" s="1" t="s">
        <v>5</v>
      </c>
      <c r="E684" s="1" t="s">
        <v>6</v>
      </c>
      <c r="F684" s="1" t="s">
        <v>7</v>
      </c>
      <c r="G684" s="27">
        <v>1.4</v>
      </c>
      <c r="H684" s="53">
        <v>500</v>
      </c>
      <c r="I684" s="37"/>
      <c r="J684" s="1" t="s">
        <v>5</v>
      </c>
      <c r="K684" s="1" t="s">
        <v>6</v>
      </c>
      <c r="L684" s="1" t="s">
        <v>7</v>
      </c>
      <c r="M684" s="33">
        <v>1.4</v>
      </c>
      <c r="N684" s="47">
        <v>500</v>
      </c>
      <c r="O684" s="1"/>
      <c r="P684" s="1"/>
      <c r="Q684" s="1"/>
      <c r="R684" s="33">
        <v>1.4</v>
      </c>
      <c r="S684" s="64">
        <v>500</v>
      </c>
      <c r="T684" s="78" t="s">
        <v>303</v>
      </c>
      <c r="U684" s="78" t="s">
        <v>6</v>
      </c>
      <c r="V684" s="78" t="s">
        <v>7</v>
      </c>
      <c r="W684" s="130">
        <v>1.4</v>
      </c>
      <c r="X684" s="145">
        <v>500</v>
      </c>
      <c r="Y684" s="37">
        <v>620</v>
      </c>
      <c r="Z684" s="37"/>
      <c r="AA684" s="169">
        <f>0.581*$Y$1</f>
        <v>660.86425999999994</v>
      </c>
      <c r="AB684" s="37"/>
      <c r="AC684" s="37">
        <v>859</v>
      </c>
      <c r="AF684" s="140">
        <f t="shared" si="82"/>
        <v>868</v>
      </c>
      <c r="AG684" s="8">
        <f t="shared" si="83"/>
        <v>620</v>
      </c>
      <c r="AH684" s="37">
        <f t="shared" si="84"/>
        <v>620</v>
      </c>
      <c r="AI684" s="8">
        <f t="shared" si="85"/>
        <v>0</v>
      </c>
      <c r="AJ684" s="140" t="e">
        <f t="shared" si="86"/>
        <v>#REF!</v>
      </c>
      <c r="AK684" s="24" t="e">
        <f>#REF!</f>
        <v>#REF!</v>
      </c>
      <c r="AL684" s="8" t="e">
        <f t="shared" si="87"/>
        <v>#REF!</v>
      </c>
    </row>
    <row r="685" spans="1:38" s="26" customFormat="1" ht="13.5" customHeight="1" x14ac:dyDescent="0.2">
      <c r="A685" s="26">
        <v>682</v>
      </c>
      <c r="B685" s="18" t="s">
        <v>132</v>
      </c>
      <c r="C685" s="18" t="s">
        <v>134</v>
      </c>
      <c r="D685" s="1" t="s">
        <v>5</v>
      </c>
      <c r="E685" s="1" t="s">
        <v>42</v>
      </c>
      <c r="F685" s="1" t="s">
        <v>52</v>
      </c>
      <c r="G685" s="27">
        <v>0.5</v>
      </c>
      <c r="H685" s="53">
        <v>679</v>
      </c>
      <c r="I685" s="37"/>
      <c r="J685" s="1" t="s">
        <v>5</v>
      </c>
      <c r="K685" s="1" t="s">
        <v>42</v>
      </c>
      <c r="L685" s="1" t="s">
        <v>52</v>
      </c>
      <c r="M685" s="33">
        <v>0.5</v>
      </c>
      <c r="N685" s="47">
        <v>679</v>
      </c>
      <c r="O685" s="1"/>
      <c r="P685" s="1"/>
      <c r="Q685" s="1"/>
      <c r="R685" s="33">
        <v>0.5</v>
      </c>
      <c r="S685" s="64">
        <v>679</v>
      </c>
      <c r="T685" s="78" t="s">
        <v>303</v>
      </c>
      <c r="U685" s="78" t="s">
        <v>42</v>
      </c>
      <c r="V685" s="78" t="s">
        <v>10</v>
      </c>
      <c r="W685" s="130">
        <v>0.5</v>
      </c>
      <c r="X685" s="145">
        <v>679</v>
      </c>
      <c r="Y685" s="37">
        <v>648</v>
      </c>
      <c r="Z685" s="37"/>
      <c r="AA685" s="169">
        <f>0.814*$Y$1</f>
        <v>925.89243999999997</v>
      </c>
      <c r="AB685" s="37"/>
      <c r="AC685" s="37">
        <v>1205</v>
      </c>
      <c r="AF685" s="140">
        <f t="shared" si="82"/>
        <v>399.5</v>
      </c>
      <c r="AG685" s="8">
        <f t="shared" si="83"/>
        <v>799</v>
      </c>
      <c r="AH685" s="37">
        <f t="shared" si="84"/>
        <v>648</v>
      </c>
      <c r="AI685" s="8">
        <f t="shared" si="85"/>
        <v>151</v>
      </c>
      <c r="AJ685" s="140" t="e">
        <f t="shared" si="86"/>
        <v>#REF!</v>
      </c>
      <c r="AK685" s="24" t="e">
        <f>#REF!</f>
        <v>#REF!</v>
      </c>
      <c r="AL685" s="8" t="e">
        <f t="shared" si="87"/>
        <v>#REF!</v>
      </c>
    </row>
    <row r="686" spans="1:38" s="26" customFormat="1" ht="13.5" customHeight="1" x14ac:dyDescent="0.2">
      <c r="A686" s="26">
        <v>683</v>
      </c>
      <c r="B686" s="18" t="s">
        <v>132</v>
      </c>
      <c r="C686" s="18" t="s">
        <v>33</v>
      </c>
      <c r="D686" s="1" t="s">
        <v>41</v>
      </c>
      <c r="E686" s="1" t="s">
        <v>42</v>
      </c>
      <c r="F686" s="1" t="s">
        <v>25</v>
      </c>
      <c r="G686" s="27">
        <v>2</v>
      </c>
      <c r="H686" s="53">
        <v>866</v>
      </c>
      <c r="I686" s="37"/>
      <c r="J686" s="1" t="s">
        <v>41</v>
      </c>
      <c r="K686" s="1" t="s">
        <v>42</v>
      </c>
      <c r="L686" s="1" t="s">
        <v>25</v>
      </c>
      <c r="M686" s="33">
        <v>2</v>
      </c>
      <c r="N686" s="47">
        <v>866</v>
      </c>
      <c r="O686" s="1"/>
      <c r="P686" s="1"/>
      <c r="Q686" s="1"/>
      <c r="R686" s="33">
        <v>2</v>
      </c>
      <c r="S686" s="64">
        <v>866</v>
      </c>
      <c r="T686" s="78" t="s">
        <v>699</v>
      </c>
      <c r="U686" s="78" t="s">
        <v>42</v>
      </c>
      <c r="V686" s="78" t="s">
        <v>45</v>
      </c>
      <c r="W686" s="130">
        <v>2</v>
      </c>
      <c r="X686" s="145">
        <v>866</v>
      </c>
      <c r="Y686" s="37">
        <v>758</v>
      </c>
      <c r="Z686" s="37"/>
      <c r="AA686" s="169">
        <f>0.95*$Y$1</f>
        <v>1080.587</v>
      </c>
      <c r="AB686" s="37"/>
      <c r="AC686" s="37">
        <v>1406</v>
      </c>
      <c r="AF686" s="140">
        <f t="shared" si="82"/>
        <v>1972</v>
      </c>
      <c r="AG686" s="8">
        <f t="shared" si="83"/>
        <v>986</v>
      </c>
      <c r="AH686" s="37">
        <f t="shared" si="84"/>
        <v>758</v>
      </c>
      <c r="AI686" s="8">
        <f t="shared" si="85"/>
        <v>228</v>
      </c>
      <c r="AJ686" s="140" t="e">
        <f t="shared" si="86"/>
        <v>#REF!</v>
      </c>
      <c r="AK686" s="24" t="e">
        <f>#REF!</f>
        <v>#REF!</v>
      </c>
      <c r="AL686" s="8" t="e">
        <f t="shared" si="87"/>
        <v>#REF!</v>
      </c>
    </row>
    <row r="687" spans="1:38" s="26" customFormat="1" ht="13.5" customHeight="1" x14ac:dyDescent="0.2">
      <c r="A687" s="26">
        <v>684</v>
      </c>
      <c r="B687" s="18" t="s">
        <v>132</v>
      </c>
      <c r="C687" s="18" t="s">
        <v>126</v>
      </c>
      <c r="D687" s="1" t="s">
        <v>5</v>
      </c>
      <c r="E687" s="1" t="s">
        <v>40</v>
      </c>
      <c r="F687" s="1" t="s">
        <v>39</v>
      </c>
      <c r="G687" s="27">
        <v>1</v>
      </c>
      <c r="H687" s="53">
        <v>530</v>
      </c>
      <c r="I687" s="37"/>
      <c r="J687" s="1" t="s">
        <v>5</v>
      </c>
      <c r="K687" s="1" t="s">
        <v>40</v>
      </c>
      <c r="L687" s="1" t="s">
        <v>39</v>
      </c>
      <c r="M687" s="33">
        <v>1</v>
      </c>
      <c r="N687" s="47">
        <v>530</v>
      </c>
      <c r="O687" s="1" t="s">
        <v>303</v>
      </c>
      <c r="P687" s="1" t="s">
        <v>6</v>
      </c>
      <c r="Q687" s="1" t="s">
        <v>7</v>
      </c>
      <c r="R687" s="33">
        <v>1</v>
      </c>
      <c r="S687" s="64">
        <v>530</v>
      </c>
      <c r="T687" s="78" t="s">
        <v>303</v>
      </c>
      <c r="U687" s="78" t="s">
        <v>6</v>
      </c>
      <c r="V687" s="78" t="s">
        <v>7</v>
      </c>
      <c r="W687" s="130">
        <v>1</v>
      </c>
      <c r="X687" s="145">
        <v>530</v>
      </c>
      <c r="Y687" s="37">
        <v>620</v>
      </c>
      <c r="Z687" s="37"/>
      <c r="AA687" s="169">
        <f>0.581*$Y$1</f>
        <v>660.86425999999994</v>
      </c>
      <c r="AB687" s="37"/>
      <c r="AC687" s="37">
        <v>859</v>
      </c>
      <c r="AF687" s="140">
        <f t="shared" si="82"/>
        <v>650</v>
      </c>
      <c r="AG687" s="8">
        <f t="shared" si="83"/>
        <v>650</v>
      </c>
      <c r="AH687" s="37">
        <f t="shared" si="84"/>
        <v>620</v>
      </c>
      <c r="AI687" s="8">
        <f t="shared" si="85"/>
        <v>30</v>
      </c>
      <c r="AJ687" s="140" t="e">
        <f t="shared" si="86"/>
        <v>#REF!</v>
      </c>
      <c r="AK687" s="24" t="e">
        <f>#REF!</f>
        <v>#REF!</v>
      </c>
      <c r="AL687" s="8" t="e">
        <f t="shared" si="87"/>
        <v>#REF!</v>
      </c>
    </row>
    <row r="688" spans="1:38" s="26" customFormat="1" ht="13.5" customHeight="1" x14ac:dyDescent="0.2">
      <c r="A688" s="26">
        <v>685</v>
      </c>
      <c r="B688" s="14" t="s">
        <v>619</v>
      </c>
      <c r="C688" s="18" t="s">
        <v>112</v>
      </c>
      <c r="D688" s="1">
        <v>3</v>
      </c>
      <c r="E688" s="1" t="s">
        <v>40</v>
      </c>
      <c r="F688" s="1">
        <v>6</v>
      </c>
      <c r="G688" s="46">
        <v>1</v>
      </c>
      <c r="H688" s="53">
        <v>850</v>
      </c>
      <c r="I688" s="37"/>
      <c r="J688" s="1">
        <v>3</v>
      </c>
      <c r="K688" s="1" t="s">
        <v>40</v>
      </c>
      <c r="L688" s="1">
        <v>6</v>
      </c>
      <c r="M688" s="46">
        <v>1</v>
      </c>
      <c r="N688" s="47">
        <v>850</v>
      </c>
      <c r="O688" s="1"/>
      <c r="P688" s="1"/>
      <c r="Q688" s="1"/>
      <c r="R688" s="46">
        <v>1</v>
      </c>
      <c r="S688" s="64">
        <v>850</v>
      </c>
      <c r="T688" s="78" t="s">
        <v>10</v>
      </c>
      <c r="U688" s="78" t="s">
        <v>6</v>
      </c>
      <c r="V688" s="78" t="s">
        <v>27</v>
      </c>
      <c r="W688" s="17">
        <v>1</v>
      </c>
      <c r="X688" s="145">
        <v>850</v>
      </c>
      <c r="Y688" s="37">
        <v>709</v>
      </c>
      <c r="Z688" s="37"/>
      <c r="AA688" s="169">
        <f>0.89*$Y$1</f>
        <v>1012.3394000000001</v>
      </c>
      <c r="AB688" s="37"/>
      <c r="AC688" s="37">
        <v>1315</v>
      </c>
      <c r="AF688" s="140">
        <f t="shared" si="82"/>
        <v>970</v>
      </c>
      <c r="AG688" s="8">
        <f t="shared" si="83"/>
        <v>970</v>
      </c>
      <c r="AH688" s="37">
        <f t="shared" si="84"/>
        <v>709</v>
      </c>
      <c r="AI688" s="8">
        <f t="shared" si="85"/>
        <v>261</v>
      </c>
      <c r="AJ688" s="140" t="e">
        <f t="shared" si="86"/>
        <v>#REF!</v>
      </c>
      <c r="AK688" s="24" t="e">
        <f>#REF!</f>
        <v>#REF!</v>
      </c>
      <c r="AL688" s="8" t="e">
        <f t="shared" si="87"/>
        <v>#REF!</v>
      </c>
    </row>
    <row r="689" spans="1:38" s="26" customFormat="1" ht="13.5" customHeight="1" x14ac:dyDescent="0.2">
      <c r="A689" s="26">
        <v>686</v>
      </c>
      <c r="B689" s="14" t="s">
        <v>619</v>
      </c>
      <c r="C689" s="18" t="s">
        <v>341</v>
      </c>
      <c r="D689" s="1">
        <v>13</v>
      </c>
      <c r="E689" s="1" t="s">
        <v>6</v>
      </c>
      <c r="F689" s="1">
        <v>1</v>
      </c>
      <c r="G689" s="46">
        <v>1</v>
      </c>
      <c r="H689" s="50">
        <v>500</v>
      </c>
      <c r="I689" s="37"/>
      <c r="J689" s="1">
        <v>13</v>
      </c>
      <c r="K689" s="1" t="s">
        <v>6</v>
      </c>
      <c r="L689" s="1">
        <v>1</v>
      </c>
      <c r="M689" s="46">
        <v>1</v>
      </c>
      <c r="N689" s="50">
        <v>500</v>
      </c>
      <c r="O689" s="1"/>
      <c r="P689" s="1"/>
      <c r="Q689" s="1"/>
      <c r="R689" s="46">
        <v>1</v>
      </c>
      <c r="S689" s="62">
        <v>500</v>
      </c>
      <c r="T689" s="78" t="s">
        <v>303</v>
      </c>
      <c r="U689" s="78" t="s">
        <v>6</v>
      </c>
      <c r="V689" s="78" t="s">
        <v>7</v>
      </c>
      <c r="W689" s="17">
        <v>1</v>
      </c>
      <c r="X689" s="149">
        <v>500</v>
      </c>
      <c r="Y689" s="37">
        <v>620</v>
      </c>
      <c r="Z689" s="37"/>
      <c r="AA689" s="169">
        <f t="shared" ref="AA689:AA699" si="88">0.581*$Y$1</f>
        <v>660.86425999999994</v>
      </c>
      <c r="AB689" s="37"/>
      <c r="AC689" s="37">
        <v>859</v>
      </c>
      <c r="AF689" s="140">
        <f t="shared" si="82"/>
        <v>620</v>
      </c>
      <c r="AG689" s="8">
        <f t="shared" si="83"/>
        <v>620</v>
      </c>
      <c r="AH689" s="37">
        <f t="shared" si="84"/>
        <v>620</v>
      </c>
      <c r="AI689" s="8">
        <f t="shared" si="85"/>
        <v>0</v>
      </c>
      <c r="AJ689" s="140" t="e">
        <f t="shared" si="86"/>
        <v>#REF!</v>
      </c>
      <c r="AK689" s="24" t="e">
        <f>#REF!</f>
        <v>#REF!</v>
      </c>
      <c r="AL689" s="8" t="e">
        <f t="shared" si="87"/>
        <v>#REF!</v>
      </c>
    </row>
    <row r="690" spans="1:38" s="26" customFormat="1" ht="13.5" customHeight="1" x14ac:dyDescent="0.2">
      <c r="A690" s="26">
        <v>687</v>
      </c>
      <c r="B690" s="18" t="s">
        <v>619</v>
      </c>
      <c r="C690" s="18" t="s">
        <v>8</v>
      </c>
      <c r="D690" s="1">
        <v>13</v>
      </c>
      <c r="E690" s="1" t="s">
        <v>6</v>
      </c>
      <c r="F690" s="1">
        <v>1</v>
      </c>
      <c r="G690" s="24">
        <v>3</v>
      </c>
      <c r="H690" s="73">
        <v>500</v>
      </c>
      <c r="I690" s="37"/>
      <c r="J690" s="1">
        <v>13</v>
      </c>
      <c r="K690" s="1" t="s">
        <v>6</v>
      </c>
      <c r="L690" s="1">
        <v>1</v>
      </c>
      <c r="M690" s="24">
        <v>3</v>
      </c>
      <c r="N690" s="73">
        <v>500</v>
      </c>
      <c r="O690" s="1"/>
      <c r="P690" s="1"/>
      <c r="Q690" s="1"/>
      <c r="R690" s="24">
        <v>3</v>
      </c>
      <c r="S690" s="74">
        <v>500</v>
      </c>
      <c r="T690" s="78" t="s">
        <v>303</v>
      </c>
      <c r="U690" s="78" t="s">
        <v>6</v>
      </c>
      <c r="V690" s="78" t="s">
        <v>7</v>
      </c>
      <c r="W690" s="128">
        <v>3</v>
      </c>
      <c r="X690" s="144">
        <v>500</v>
      </c>
      <c r="Y690" s="37">
        <v>620</v>
      </c>
      <c r="Z690" s="37"/>
      <c r="AA690" s="169">
        <f t="shared" si="88"/>
        <v>660.86425999999994</v>
      </c>
      <c r="AB690" s="37"/>
      <c r="AC690" s="37">
        <v>859</v>
      </c>
      <c r="AF690" s="140">
        <f t="shared" si="82"/>
        <v>1860</v>
      </c>
      <c r="AG690" s="8">
        <f t="shared" si="83"/>
        <v>620</v>
      </c>
      <c r="AH690" s="37">
        <f t="shared" si="84"/>
        <v>620</v>
      </c>
      <c r="AI690" s="8">
        <f t="shared" si="85"/>
        <v>0</v>
      </c>
      <c r="AJ690" s="140" t="e">
        <f t="shared" si="86"/>
        <v>#REF!</v>
      </c>
      <c r="AK690" s="24" t="e">
        <f>#REF!</f>
        <v>#REF!</v>
      </c>
      <c r="AL690" s="8" t="e">
        <f t="shared" si="87"/>
        <v>#REF!</v>
      </c>
    </row>
    <row r="691" spans="1:38" s="26" customFormat="1" ht="13.5" customHeight="1" x14ac:dyDescent="0.2">
      <c r="A691" s="26">
        <v>688</v>
      </c>
      <c r="B691" s="14" t="s">
        <v>619</v>
      </c>
      <c r="C691" s="21" t="s">
        <v>133</v>
      </c>
      <c r="D691" s="1">
        <v>13</v>
      </c>
      <c r="E691" s="1" t="s">
        <v>40</v>
      </c>
      <c r="F691" s="1">
        <v>2</v>
      </c>
      <c r="G691" s="23">
        <v>4</v>
      </c>
      <c r="H691" s="53">
        <v>530</v>
      </c>
      <c r="I691" s="37"/>
      <c r="J691" s="1">
        <v>13</v>
      </c>
      <c r="K691" s="1" t="s">
        <v>40</v>
      </c>
      <c r="L691" s="1">
        <v>2</v>
      </c>
      <c r="M691" s="77">
        <v>4</v>
      </c>
      <c r="N691" s="47">
        <v>530</v>
      </c>
      <c r="O691" s="1"/>
      <c r="P691" s="1"/>
      <c r="Q691" s="1"/>
      <c r="R691" s="77">
        <v>4</v>
      </c>
      <c r="S691" s="64">
        <v>530</v>
      </c>
      <c r="T691" s="78" t="s">
        <v>303</v>
      </c>
      <c r="U691" s="78" t="s">
        <v>6</v>
      </c>
      <c r="V691" s="78" t="s">
        <v>7</v>
      </c>
      <c r="W691" s="131">
        <v>4</v>
      </c>
      <c r="X691" s="145">
        <v>530</v>
      </c>
      <c r="Y691" s="37">
        <v>620</v>
      </c>
      <c r="Z691" s="37"/>
      <c r="AA691" s="169">
        <f t="shared" si="88"/>
        <v>660.86425999999994</v>
      </c>
      <c r="AB691" s="37"/>
      <c r="AC691" s="37">
        <v>859</v>
      </c>
      <c r="AF691" s="140">
        <f t="shared" si="82"/>
        <v>2600</v>
      </c>
      <c r="AG691" s="8">
        <f t="shared" si="83"/>
        <v>650</v>
      </c>
      <c r="AH691" s="37">
        <f t="shared" si="84"/>
        <v>620</v>
      </c>
      <c r="AI691" s="8">
        <f t="shared" si="85"/>
        <v>30</v>
      </c>
      <c r="AJ691" s="140" t="e">
        <f t="shared" si="86"/>
        <v>#REF!</v>
      </c>
      <c r="AK691" s="24" t="e">
        <f>#REF!</f>
        <v>#REF!</v>
      </c>
      <c r="AL691" s="8" t="e">
        <f t="shared" si="87"/>
        <v>#REF!</v>
      </c>
    </row>
    <row r="692" spans="1:38" s="26" customFormat="1" ht="13.5" customHeight="1" x14ac:dyDescent="0.2">
      <c r="A692" s="26">
        <v>689</v>
      </c>
      <c r="B692" s="14" t="s">
        <v>619</v>
      </c>
      <c r="C692" s="21" t="s">
        <v>126</v>
      </c>
      <c r="D692" s="1"/>
      <c r="E692" s="1"/>
      <c r="F692" s="1"/>
      <c r="G692" s="23"/>
      <c r="H692" s="53"/>
      <c r="I692" s="37"/>
      <c r="J692" s="1" t="s">
        <v>5</v>
      </c>
      <c r="K692" s="1" t="s">
        <v>40</v>
      </c>
      <c r="L692" s="1" t="s">
        <v>39</v>
      </c>
      <c r="M692" s="77">
        <v>2</v>
      </c>
      <c r="N692" s="47">
        <v>530</v>
      </c>
      <c r="O692" s="1"/>
      <c r="P692" s="1"/>
      <c r="Q692" s="1"/>
      <c r="R692" s="77">
        <v>2</v>
      </c>
      <c r="S692" s="64">
        <v>530</v>
      </c>
      <c r="T692" s="78" t="s">
        <v>303</v>
      </c>
      <c r="U692" s="78" t="s">
        <v>6</v>
      </c>
      <c r="V692" s="78" t="s">
        <v>7</v>
      </c>
      <c r="W692" s="131">
        <v>2</v>
      </c>
      <c r="X692" s="145">
        <v>530</v>
      </c>
      <c r="Y692" s="37">
        <v>620</v>
      </c>
      <c r="Z692" s="37"/>
      <c r="AA692" s="169">
        <f t="shared" si="88"/>
        <v>660.86425999999994</v>
      </c>
      <c r="AB692" s="37"/>
      <c r="AC692" s="37">
        <v>859</v>
      </c>
      <c r="AF692" s="140">
        <f t="shared" si="82"/>
        <v>1300</v>
      </c>
      <c r="AG692" s="8">
        <f t="shared" si="83"/>
        <v>650</v>
      </c>
      <c r="AH692" s="37">
        <f t="shared" si="84"/>
        <v>620</v>
      </c>
      <c r="AI692" s="8">
        <f t="shared" si="85"/>
        <v>30</v>
      </c>
      <c r="AJ692" s="140" t="e">
        <f t="shared" si="86"/>
        <v>#REF!</v>
      </c>
      <c r="AK692" s="24" t="e">
        <f>#REF!</f>
        <v>#REF!</v>
      </c>
      <c r="AL692" s="8" t="e">
        <f t="shared" si="87"/>
        <v>#REF!</v>
      </c>
    </row>
    <row r="693" spans="1:38" s="26" customFormat="1" ht="13.5" customHeight="1" x14ac:dyDescent="0.2">
      <c r="A693" s="26">
        <v>690</v>
      </c>
      <c r="B693" s="18" t="s">
        <v>641</v>
      </c>
      <c r="C693" s="18" t="s">
        <v>81</v>
      </c>
      <c r="D693" s="1">
        <v>13</v>
      </c>
      <c r="E693" s="1" t="s">
        <v>6</v>
      </c>
      <c r="F693" s="1">
        <v>1</v>
      </c>
      <c r="G693" s="89">
        <v>0.3</v>
      </c>
      <c r="H693" s="52">
        <v>500</v>
      </c>
      <c r="I693" s="37"/>
      <c r="J693" s="1">
        <v>13</v>
      </c>
      <c r="K693" s="1" t="s">
        <v>6</v>
      </c>
      <c r="L693" s="1">
        <v>1</v>
      </c>
      <c r="M693" s="28">
        <v>0.3</v>
      </c>
      <c r="N693" s="51">
        <v>500</v>
      </c>
      <c r="O693" s="1"/>
      <c r="P693" s="1"/>
      <c r="Q693" s="1"/>
      <c r="R693" s="28">
        <v>0.3</v>
      </c>
      <c r="S693" s="63">
        <v>500</v>
      </c>
      <c r="T693" s="78" t="s">
        <v>303</v>
      </c>
      <c r="U693" s="78" t="s">
        <v>6</v>
      </c>
      <c r="V693" s="78" t="s">
        <v>7</v>
      </c>
      <c r="W693" s="129">
        <v>0.3</v>
      </c>
      <c r="X693" s="146">
        <v>500</v>
      </c>
      <c r="Y693" s="37">
        <v>620</v>
      </c>
      <c r="Z693" s="37"/>
      <c r="AA693" s="169">
        <f t="shared" si="88"/>
        <v>660.86425999999994</v>
      </c>
      <c r="AB693" s="37"/>
      <c r="AC693" s="37">
        <v>859</v>
      </c>
      <c r="AF693" s="140">
        <f t="shared" si="82"/>
        <v>186</v>
      </c>
      <c r="AG693" s="8">
        <f t="shared" si="83"/>
        <v>620</v>
      </c>
      <c r="AH693" s="37">
        <f t="shared" si="84"/>
        <v>620</v>
      </c>
      <c r="AI693" s="8">
        <f t="shared" si="85"/>
        <v>0</v>
      </c>
      <c r="AJ693" s="140" t="e">
        <f t="shared" si="86"/>
        <v>#REF!</v>
      </c>
      <c r="AK693" s="24" t="e">
        <f>#REF!</f>
        <v>#REF!</v>
      </c>
      <c r="AL693" s="8" t="e">
        <f t="shared" si="87"/>
        <v>#REF!</v>
      </c>
    </row>
    <row r="694" spans="1:38" s="26" customFormat="1" ht="13.5" customHeight="1" x14ac:dyDescent="0.2">
      <c r="A694" s="26">
        <v>691</v>
      </c>
      <c r="B694" s="16" t="s">
        <v>618</v>
      </c>
      <c r="C694" s="11" t="s">
        <v>11</v>
      </c>
      <c r="D694" s="1" t="s">
        <v>5</v>
      </c>
      <c r="E694" s="1" t="s">
        <v>6</v>
      </c>
      <c r="F694" s="1" t="s">
        <v>7</v>
      </c>
      <c r="G694" s="27">
        <v>0.5</v>
      </c>
      <c r="H694" s="53">
        <v>500</v>
      </c>
      <c r="I694" s="37"/>
      <c r="J694" s="1" t="s">
        <v>5</v>
      </c>
      <c r="K694" s="1" t="s">
        <v>6</v>
      </c>
      <c r="L694" s="1" t="s">
        <v>7</v>
      </c>
      <c r="M694" s="33">
        <v>0.5</v>
      </c>
      <c r="N694" s="47">
        <v>500</v>
      </c>
      <c r="O694" s="1"/>
      <c r="P694" s="1"/>
      <c r="Q694" s="1"/>
      <c r="R694" s="33">
        <v>0.5</v>
      </c>
      <c r="S694" s="64">
        <v>500</v>
      </c>
      <c r="T694" s="78" t="s">
        <v>303</v>
      </c>
      <c r="U694" s="78" t="s">
        <v>6</v>
      </c>
      <c r="V694" s="78" t="s">
        <v>7</v>
      </c>
      <c r="W694" s="130">
        <v>0.5</v>
      </c>
      <c r="X694" s="145">
        <v>500</v>
      </c>
      <c r="Y694" s="37">
        <v>620</v>
      </c>
      <c r="Z694" s="37"/>
      <c r="AA694" s="169">
        <f t="shared" si="88"/>
        <v>660.86425999999994</v>
      </c>
      <c r="AB694" s="37"/>
      <c r="AC694" s="37">
        <v>859</v>
      </c>
      <c r="AF694" s="140">
        <f t="shared" si="82"/>
        <v>310</v>
      </c>
      <c r="AG694" s="8">
        <f t="shared" si="83"/>
        <v>620</v>
      </c>
      <c r="AH694" s="37">
        <f t="shared" si="84"/>
        <v>620</v>
      </c>
      <c r="AI694" s="8">
        <f t="shared" si="85"/>
        <v>0</v>
      </c>
      <c r="AJ694" s="140" t="e">
        <f t="shared" si="86"/>
        <v>#REF!</v>
      </c>
      <c r="AK694" s="24" t="e">
        <f>#REF!</f>
        <v>#REF!</v>
      </c>
      <c r="AL694" s="8" t="e">
        <f t="shared" si="87"/>
        <v>#REF!</v>
      </c>
    </row>
    <row r="695" spans="1:38" s="26" customFormat="1" ht="13.5" customHeight="1" x14ac:dyDescent="0.2">
      <c r="A695" s="26">
        <v>692</v>
      </c>
      <c r="B695" s="16" t="s">
        <v>618</v>
      </c>
      <c r="C695" s="162" t="s">
        <v>8</v>
      </c>
      <c r="D695" s="1" t="s">
        <v>5</v>
      </c>
      <c r="E695" s="1" t="s">
        <v>6</v>
      </c>
      <c r="F695" s="1" t="s">
        <v>7</v>
      </c>
      <c r="G695" s="27">
        <v>0.5</v>
      </c>
      <c r="H695" s="53">
        <v>500</v>
      </c>
      <c r="I695" s="37"/>
      <c r="J695" s="1" t="s">
        <v>5</v>
      </c>
      <c r="K695" s="1" t="s">
        <v>6</v>
      </c>
      <c r="L695" s="1" t="s">
        <v>7</v>
      </c>
      <c r="M695" s="33">
        <v>0.5</v>
      </c>
      <c r="N695" s="47">
        <v>500</v>
      </c>
      <c r="O695" s="1"/>
      <c r="P695" s="1"/>
      <c r="Q695" s="1"/>
      <c r="R695" s="33">
        <v>0.5</v>
      </c>
      <c r="S695" s="64">
        <v>500</v>
      </c>
      <c r="T695" s="78" t="s">
        <v>303</v>
      </c>
      <c r="U695" s="78" t="s">
        <v>6</v>
      </c>
      <c r="V695" s="78" t="s">
        <v>7</v>
      </c>
      <c r="W695" s="130">
        <v>0.5</v>
      </c>
      <c r="X695" s="145">
        <v>500</v>
      </c>
      <c r="Y695" s="37">
        <v>620</v>
      </c>
      <c r="Z695" s="37"/>
      <c r="AA695" s="169">
        <f t="shared" si="88"/>
        <v>660.86425999999994</v>
      </c>
      <c r="AB695" s="37"/>
      <c r="AC695" s="37">
        <v>859</v>
      </c>
      <c r="AF695" s="140">
        <f t="shared" si="82"/>
        <v>310</v>
      </c>
      <c r="AG695" s="8">
        <f t="shared" si="83"/>
        <v>620</v>
      </c>
      <c r="AH695" s="37">
        <f t="shared" si="84"/>
        <v>620</v>
      </c>
      <c r="AI695" s="8">
        <f t="shared" si="85"/>
        <v>0</v>
      </c>
      <c r="AJ695" s="140" t="e">
        <f t="shared" si="86"/>
        <v>#REF!</v>
      </c>
      <c r="AK695" s="24" t="e">
        <f>#REF!</f>
        <v>#REF!</v>
      </c>
      <c r="AL695" s="8" t="e">
        <f t="shared" si="87"/>
        <v>#REF!</v>
      </c>
    </row>
    <row r="696" spans="1:38" s="26" customFormat="1" ht="13.5" customHeight="1" x14ac:dyDescent="0.2">
      <c r="A696" s="26">
        <v>693</v>
      </c>
      <c r="B696" s="16" t="s">
        <v>681</v>
      </c>
      <c r="C696" s="18" t="s">
        <v>81</v>
      </c>
      <c r="D696" s="1" t="s">
        <v>5</v>
      </c>
      <c r="E696" s="1" t="s">
        <v>6</v>
      </c>
      <c r="F696" s="1" t="s">
        <v>7</v>
      </c>
      <c r="G696" s="27">
        <v>1</v>
      </c>
      <c r="H696" s="50">
        <v>500</v>
      </c>
      <c r="I696" s="37"/>
      <c r="J696" s="1" t="s">
        <v>5</v>
      </c>
      <c r="K696" s="1" t="s">
        <v>6</v>
      </c>
      <c r="L696" s="1" t="s">
        <v>7</v>
      </c>
      <c r="M696" s="33">
        <v>1</v>
      </c>
      <c r="N696" s="50">
        <v>500</v>
      </c>
      <c r="O696" s="1"/>
      <c r="P696" s="1"/>
      <c r="Q696" s="1"/>
      <c r="R696" s="33">
        <v>1</v>
      </c>
      <c r="S696" s="62">
        <v>500</v>
      </c>
      <c r="T696" s="78" t="s">
        <v>303</v>
      </c>
      <c r="U696" s="78" t="s">
        <v>6</v>
      </c>
      <c r="V696" s="78" t="s">
        <v>7</v>
      </c>
      <c r="W696" s="130">
        <v>1</v>
      </c>
      <c r="X696" s="149">
        <v>500</v>
      </c>
      <c r="Y696" s="37">
        <v>620</v>
      </c>
      <c r="Z696" s="37"/>
      <c r="AA696" s="169">
        <f t="shared" si="88"/>
        <v>660.86425999999994</v>
      </c>
      <c r="AB696" s="37"/>
      <c r="AC696" s="37">
        <v>859</v>
      </c>
      <c r="AF696" s="140">
        <f t="shared" si="82"/>
        <v>620</v>
      </c>
      <c r="AG696" s="8">
        <f t="shared" si="83"/>
        <v>620</v>
      </c>
      <c r="AH696" s="37">
        <f t="shared" si="84"/>
        <v>620</v>
      </c>
      <c r="AI696" s="8">
        <f t="shared" si="85"/>
        <v>0</v>
      </c>
      <c r="AJ696" s="140" t="e">
        <f t="shared" si="86"/>
        <v>#REF!</v>
      </c>
      <c r="AK696" s="24" t="e">
        <f>#REF!</f>
        <v>#REF!</v>
      </c>
      <c r="AL696" s="8" t="e">
        <f t="shared" si="87"/>
        <v>#REF!</v>
      </c>
    </row>
    <row r="697" spans="1:38" s="26" customFormat="1" ht="13.5" customHeight="1" x14ac:dyDescent="0.2">
      <c r="A697" s="26">
        <v>694</v>
      </c>
      <c r="B697" s="16" t="s">
        <v>681</v>
      </c>
      <c r="C697" s="18" t="s">
        <v>8</v>
      </c>
      <c r="D697" s="1" t="s">
        <v>5</v>
      </c>
      <c r="E697" s="1" t="s">
        <v>6</v>
      </c>
      <c r="F697" s="1" t="s">
        <v>7</v>
      </c>
      <c r="G697" s="27">
        <v>2</v>
      </c>
      <c r="H697" s="50">
        <v>500</v>
      </c>
      <c r="I697" s="37"/>
      <c r="J697" s="1" t="s">
        <v>5</v>
      </c>
      <c r="K697" s="1" t="s">
        <v>6</v>
      </c>
      <c r="L697" s="1" t="s">
        <v>7</v>
      </c>
      <c r="M697" s="33">
        <v>2</v>
      </c>
      <c r="N697" s="50">
        <v>500</v>
      </c>
      <c r="O697" s="1"/>
      <c r="P697" s="1"/>
      <c r="Q697" s="1"/>
      <c r="R697" s="33">
        <v>2</v>
      </c>
      <c r="S697" s="62">
        <v>500</v>
      </c>
      <c r="T697" s="78" t="s">
        <v>303</v>
      </c>
      <c r="U697" s="78" t="s">
        <v>6</v>
      </c>
      <c r="V697" s="78" t="s">
        <v>7</v>
      </c>
      <c r="W697" s="130">
        <v>2</v>
      </c>
      <c r="X697" s="149">
        <v>500</v>
      </c>
      <c r="Y697" s="37">
        <v>620</v>
      </c>
      <c r="Z697" s="37"/>
      <c r="AA697" s="169">
        <f t="shared" si="88"/>
        <v>660.86425999999994</v>
      </c>
      <c r="AB697" s="37"/>
      <c r="AC697" s="37">
        <v>859</v>
      </c>
      <c r="AF697" s="140">
        <f t="shared" si="82"/>
        <v>1240</v>
      </c>
      <c r="AG697" s="8">
        <f t="shared" si="83"/>
        <v>620</v>
      </c>
      <c r="AH697" s="37">
        <f t="shared" si="84"/>
        <v>620</v>
      </c>
      <c r="AI697" s="8">
        <f t="shared" si="85"/>
        <v>0</v>
      </c>
      <c r="AJ697" s="140" t="e">
        <f t="shared" si="86"/>
        <v>#REF!</v>
      </c>
      <c r="AK697" s="24" t="e">
        <f>#REF!</f>
        <v>#REF!</v>
      </c>
      <c r="AL697" s="8" t="e">
        <f t="shared" si="87"/>
        <v>#REF!</v>
      </c>
    </row>
    <row r="698" spans="1:38" s="26" customFormat="1" ht="13.5" customHeight="1" x14ac:dyDescent="0.2">
      <c r="A698" s="26">
        <v>695</v>
      </c>
      <c r="B698" s="176" t="s">
        <v>681</v>
      </c>
      <c r="C698" s="177" t="s">
        <v>133</v>
      </c>
      <c r="D698" s="117" t="s">
        <v>5</v>
      </c>
      <c r="E698" s="117" t="s">
        <v>40</v>
      </c>
      <c r="F698" s="117">
        <v>2</v>
      </c>
      <c r="G698" s="181">
        <v>4</v>
      </c>
      <c r="H698" s="184">
        <v>530</v>
      </c>
      <c r="I698" s="118"/>
      <c r="J698" s="117" t="s">
        <v>5</v>
      </c>
      <c r="K698" s="117" t="s">
        <v>40</v>
      </c>
      <c r="L698" s="117">
        <v>2</v>
      </c>
      <c r="M698" s="186">
        <v>4</v>
      </c>
      <c r="N698" s="187">
        <v>530</v>
      </c>
      <c r="O698" s="117"/>
      <c r="P698" s="117"/>
      <c r="Q698" s="117"/>
      <c r="R698" s="186">
        <v>4</v>
      </c>
      <c r="S698" s="188">
        <v>530</v>
      </c>
      <c r="T698" s="119" t="s">
        <v>303</v>
      </c>
      <c r="U698" s="119" t="s">
        <v>6</v>
      </c>
      <c r="V698" s="119" t="s">
        <v>7</v>
      </c>
      <c r="W698" s="191">
        <v>4</v>
      </c>
      <c r="X698" s="193">
        <v>530</v>
      </c>
      <c r="Y698" s="37">
        <v>620</v>
      </c>
      <c r="Z698" s="37"/>
      <c r="AA698" s="169">
        <f t="shared" si="88"/>
        <v>660.86425999999994</v>
      </c>
      <c r="AB698" s="37"/>
      <c r="AC698" s="37">
        <v>859</v>
      </c>
      <c r="AF698" s="140">
        <f t="shared" si="82"/>
        <v>2600</v>
      </c>
      <c r="AG698" s="8">
        <f t="shared" si="83"/>
        <v>650</v>
      </c>
      <c r="AH698" s="37">
        <f t="shared" si="84"/>
        <v>620</v>
      </c>
      <c r="AI698" s="8">
        <f t="shared" si="85"/>
        <v>30</v>
      </c>
      <c r="AJ698" s="140" t="e">
        <f t="shared" si="86"/>
        <v>#REF!</v>
      </c>
      <c r="AK698" s="24" t="e">
        <f>#REF!</f>
        <v>#REF!</v>
      </c>
      <c r="AL698" s="8" t="e">
        <f t="shared" si="87"/>
        <v>#REF!</v>
      </c>
    </row>
    <row r="699" spans="1:38" s="26" customFormat="1" ht="15" customHeight="1" x14ac:dyDescent="0.2">
      <c r="A699" s="26">
        <v>696</v>
      </c>
      <c r="B699" s="16" t="s">
        <v>681</v>
      </c>
      <c r="C699" s="37" t="s">
        <v>126</v>
      </c>
      <c r="D699" s="180"/>
      <c r="E699" s="180"/>
      <c r="F699" s="180"/>
      <c r="J699" s="120">
        <v>13</v>
      </c>
      <c r="K699" s="120" t="s">
        <v>40</v>
      </c>
      <c r="L699" s="120">
        <v>2</v>
      </c>
      <c r="M699" s="33">
        <v>2</v>
      </c>
      <c r="N699" s="47">
        <v>530</v>
      </c>
      <c r="O699" s="37"/>
      <c r="P699" s="37"/>
      <c r="Q699" s="37"/>
      <c r="R699" s="33">
        <v>2</v>
      </c>
      <c r="S699" s="47">
        <v>530</v>
      </c>
      <c r="T699" s="78" t="s">
        <v>303</v>
      </c>
      <c r="U699" s="78" t="s">
        <v>6</v>
      </c>
      <c r="V699" s="78" t="s">
        <v>7</v>
      </c>
      <c r="W699" s="130">
        <v>2</v>
      </c>
      <c r="X699" s="193">
        <v>530</v>
      </c>
      <c r="Y699" s="37">
        <v>620</v>
      </c>
      <c r="Z699" s="37"/>
      <c r="AA699" s="169">
        <f t="shared" si="88"/>
        <v>660.86425999999994</v>
      </c>
      <c r="AB699" s="37"/>
      <c r="AC699" s="37">
        <v>859</v>
      </c>
      <c r="AF699" s="140">
        <f t="shared" si="82"/>
        <v>1300</v>
      </c>
      <c r="AG699" s="8">
        <f t="shared" si="83"/>
        <v>650</v>
      </c>
      <c r="AH699" s="37">
        <f t="shared" si="84"/>
        <v>620</v>
      </c>
      <c r="AI699" s="8">
        <f t="shared" si="85"/>
        <v>30</v>
      </c>
      <c r="AJ699" s="140" t="e">
        <f t="shared" si="86"/>
        <v>#REF!</v>
      </c>
      <c r="AK699" s="24" t="e">
        <f>#REF!</f>
        <v>#REF!</v>
      </c>
      <c r="AL699" s="8" t="e">
        <f t="shared" si="87"/>
        <v>#REF!</v>
      </c>
    </row>
    <row r="700" spans="1:38" s="26" customFormat="1" ht="13.5" customHeight="1" x14ac:dyDescent="0.2">
      <c r="A700" s="26">
        <v>697</v>
      </c>
      <c r="B700" s="160" t="s">
        <v>162</v>
      </c>
      <c r="C700" s="160" t="s">
        <v>13</v>
      </c>
      <c r="D700" s="121" t="s">
        <v>7</v>
      </c>
      <c r="E700" s="121" t="s">
        <v>89</v>
      </c>
      <c r="F700" s="121" t="s">
        <v>5</v>
      </c>
      <c r="G700" s="122">
        <v>1</v>
      </c>
      <c r="H700" s="108">
        <v>1401</v>
      </c>
      <c r="I700" s="123"/>
      <c r="J700" s="121" t="s">
        <v>7</v>
      </c>
      <c r="K700" s="121" t="s">
        <v>89</v>
      </c>
      <c r="L700" s="121" t="s">
        <v>5</v>
      </c>
      <c r="M700" s="124">
        <v>1</v>
      </c>
      <c r="N700" s="108">
        <v>1401</v>
      </c>
      <c r="O700" s="121"/>
      <c r="P700" s="121"/>
      <c r="Q700" s="121"/>
      <c r="R700" s="124">
        <v>1</v>
      </c>
      <c r="S700" s="109">
        <v>1401</v>
      </c>
      <c r="T700" s="125" t="s">
        <v>664</v>
      </c>
      <c r="U700" s="125" t="s">
        <v>6</v>
      </c>
      <c r="V700" s="125" t="s">
        <v>88</v>
      </c>
      <c r="W700" s="137">
        <v>1</v>
      </c>
      <c r="X700" s="153">
        <v>1401</v>
      </c>
      <c r="Y700" s="37">
        <v>2174</v>
      </c>
      <c r="Z700" s="37"/>
      <c r="AA700" s="169">
        <f>2.73*$Y$1</f>
        <v>3105.2658000000001</v>
      </c>
      <c r="AB700" s="37"/>
      <c r="AC700" s="37">
        <v>3726</v>
      </c>
      <c r="AF700" s="140">
        <f t="shared" si="82"/>
        <v>1521</v>
      </c>
      <c r="AG700" s="8">
        <f t="shared" si="83"/>
        <v>1521</v>
      </c>
      <c r="AH700" s="37">
        <f t="shared" si="84"/>
        <v>2174</v>
      </c>
      <c r="AI700" s="175">
        <f t="shared" si="85"/>
        <v>-653</v>
      </c>
      <c r="AJ700" s="140" t="e">
        <f t="shared" si="86"/>
        <v>#REF!</v>
      </c>
      <c r="AK700" s="24" t="e">
        <f>#REF!</f>
        <v>#REF!</v>
      </c>
      <c r="AL700" s="8" t="e">
        <f t="shared" si="87"/>
        <v>#REF!</v>
      </c>
    </row>
    <row r="701" spans="1:38" s="26" customFormat="1" ht="13.5" customHeight="1" x14ac:dyDescent="0.2">
      <c r="A701" s="26">
        <v>698</v>
      </c>
      <c r="B701" s="18" t="s">
        <v>162</v>
      </c>
      <c r="C701" s="21" t="s">
        <v>83</v>
      </c>
      <c r="D701" s="1" t="s">
        <v>10</v>
      </c>
      <c r="E701" s="1" t="s">
        <v>26</v>
      </c>
      <c r="F701" s="1" t="s">
        <v>28</v>
      </c>
      <c r="G701" s="27">
        <v>1</v>
      </c>
      <c r="H701" s="53">
        <v>1050</v>
      </c>
      <c r="I701" s="37"/>
      <c r="J701" s="1" t="s">
        <v>10</v>
      </c>
      <c r="K701" s="1" t="s">
        <v>26</v>
      </c>
      <c r="L701" s="1" t="s">
        <v>28</v>
      </c>
      <c r="M701" s="33">
        <v>1</v>
      </c>
      <c r="N701" s="47">
        <v>1050</v>
      </c>
      <c r="O701" s="1"/>
      <c r="P701" s="1"/>
      <c r="Q701" s="1"/>
      <c r="R701" s="33">
        <v>1</v>
      </c>
      <c r="S701" s="64">
        <v>1050</v>
      </c>
      <c r="T701" s="78" t="s">
        <v>10</v>
      </c>
      <c r="U701" s="78" t="s">
        <v>24</v>
      </c>
      <c r="V701" s="78" t="s">
        <v>25</v>
      </c>
      <c r="W701" s="130">
        <v>1</v>
      </c>
      <c r="X701" s="145">
        <v>1050</v>
      </c>
      <c r="Y701" s="37">
        <v>905</v>
      </c>
      <c r="Z701" s="37"/>
      <c r="AA701" s="169">
        <f>1.137*$Y$1</f>
        <v>1293.2920200000001</v>
      </c>
      <c r="AB701" s="37"/>
      <c r="AC701" s="37">
        <v>1682</v>
      </c>
      <c r="AF701" s="140">
        <f t="shared" si="82"/>
        <v>1170</v>
      </c>
      <c r="AG701" s="8">
        <f t="shared" si="83"/>
        <v>1170</v>
      </c>
      <c r="AH701" s="37">
        <f t="shared" si="84"/>
        <v>905</v>
      </c>
      <c r="AI701" s="8">
        <f t="shared" si="85"/>
        <v>265</v>
      </c>
      <c r="AJ701" s="140" t="e">
        <f t="shared" si="86"/>
        <v>#REF!</v>
      </c>
      <c r="AK701" s="24" t="e">
        <f>#REF!</f>
        <v>#REF!</v>
      </c>
      <c r="AL701" s="8" t="e">
        <f t="shared" si="87"/>
        <v>#REF!</v>
      </c>
    </row>
    <row r="702" spans="1:38" s="26" customFormat="1" ht="13.5" customHeight="1" x14ac:dyDescent="0.2">
      <c r="A702" s="26">
        <v>699</v>
      </c>
      <c r="B702" s="18" t="s">
        <v>162</v>
      </c>
      <c r="C702" s="18" t="s">
        <v>33</v>
      </c>
      <c r="D702" s="1" t="s">
        <v>41</v>
      </c>
      <c r="E702" s="1" t="s">
        <v>42</v>
      </c>
      <c r="F702" s="1" t="s">
        <v>25</v>
      </c>
      <c r="G702" s="27">
        <v>0.8</v>
      </c>
      <c r="H702" s="47">
        <v>866</v>
      </c>
      <c r="I702" s="37"/>
      <c r="J702" s="1" t="s">
        <v>41</v>
      </c>
      <c r="K702" s="1" t="s">
        <v>42</v>
      </c>
      <c r="L702" s="1" t="s">
        <v>25</v>
      </c>
      <c r="M702" s="33">
        <v>0.8</v>
      </c>
      <c r="N702" s="47">
        <v>866</v>
      </c>
      <c r="O702" s="1"/>
      <c r="P702" s="1"/>
      <c r="Q702" s="1"/>
      <c r="R702" s="33">
        <v>0.8</v>
      </c>
      <c r="S702" s="64">
        <v>866</v>
      </c>
      <c r="T702" s="78" t="s">
        <v>699</v>
      </c>
      <c r="U702" s="78" t="s">
        <v>42</v>
      </c>
      <c r="V702" s="78" t="s">
        <v>45</v>
      </c>
      <c r="W702" s="130">
        <v>0.8</v>
      </c>
      <c r="X702" s="145">
        <v>866</v>
      </c>
      <c r="Y702" s="37">
        <v>758</v>
      </c>
      <c r="Z702" s="37"/>
      <c r="AA702" s="169">
        <f>0.95*$Y$1</f>
        <v>1080.587</v>
      </c>
      <c r="AB702" s="37"/>
      <c r="AC702" s="37">
        <v>1406</v>
      </c>
      <c r="AF702" s="140">
        <f t="shared" si="82"/>
        <v>788.80000000000007</v>
      </c>
      <c r="AG702" s="8">
        <f t="shared" si="83"/>
        <v>986</v>
      </c>
      <c r="AH702" s="37">
        <f t="shared" si="84"/>
        <v>758</v>
      </c>
      <c r="AI702" s="8">
        <f t="shared" si="85"/>
        <v>228</v>
      </c>
      <c r="AJ702" s="140" t="e">
        <f t="shared" si="86"/>
        <v>#REF!</v>
      </c>
      <c r="AK702" s="24" t="e">
        <f>#REF!</f>
        <v>#REF!</v>
      </c>
      <c r="AL702" s="8" t="e">
        <f t="shared" si="87"/>
        <v>#REF!</v>
      </c>
    </row>
    <row r="703" spans="1:38" s="26" customFormat="1" ht="13.5" customHeight="1" x14ac:dyDescent="0.2">
      <c r="A703" s="26">
        <v>700</v>
      </c>
      <c r="B703" s="18" t="s">
        <v>162</v>
      </c>
      <c r="C703" s="162" t="s">
        <v>8</v>
      </c>
      <c r="D703" s="1" t="s">
        <v>5</v>
      </c>
      <c r="E703" s="1" t="s">
        <v>6</v>
      </c>
      <c r="F703" s="1" t="s">
        <v>7</v>
      </c>
      <c r="G703" s="27">
        <v>0.8</v>
      </c>
      <c r="H703" s="47">
        <v>500</v>
      </c>
      <c r="I703" s="37"/>
      <c r="J703" s="1" t="s">
        <v>5</v>
      </c>
      <c r="K703" s="1" t="s">
        <v>6</v>
      </c>
      <c r="L703" s="1" t="s">
        <v>7</v>
      </c>
      <c r="M703" s="33">
        <v>0.8</v>
      </c>
      <c r="N703" s="47">
        <v>500</v>
      </c>
      <c r="O703" s="1"/>
      <c r="P703" s="1"/>
      <c r="Q703" s="1"/>
      <c r="R703" s="33">
        <v>0.8</v>
      </c>
      <c r="S703" s="64">
        <v>500</v>
      </c>
      <c r="T703" s="78" t="s">
        <v>303</v>
      </c>
      <c r="U703" s="78" t="s">
        <v>6</v>
      </c>
      <c r="V703" s="78" t="s">
        <v>7</v>
      </c>
      <c r="W703" s="130">
        <v>0.8</v>
      </c>
      <c r="X703" s="145">
        <v>500</v>
      </c>
      <c r="Y703" s="37">
        <v>620</v>
      </c>
      <c r="Z703" s="37"/>
      <c r="AA703" s="169">
        <f>0.581*$Y$1</f>
        <v>660.86425999999994</v>
      </c>
      <c r="AB703" s="37"/>
      <c r="AC703" s="37">
        <v>859</v>
      </c>
      <c r="AF703" s="140">
        <f t="shared" si="82"/>
        <v>496</v>
      </c>
      <c r="AG703" s="8">
        <f t="shared" si="83"/>
        <v>620</v>
      </c>
      <c r="AH703" s="37">
        <f t="shared" si="84"/>
        <v>620</v>
      </c>
      <c r="AI703" s="8">
        <f t="shared" si="85"/>
        <v>0</v>
      </c>
      <c r="AJ703" s="140" t="e">
        <f t="shared" si="86"/>
        <v>#REF!</v>
      </c>
      <c r="AK703" s="24" t="e">
        <f>#REF!</f>
        <v>#REF!</v>
      </c>
      <c r="AL703" s="8" t="e">
        <f t="shared" si="87"/>
        <v>#REF!</v>
      </c>
    </row>
    <row r="704" spans="1:38" s="26" customFormat="1" ht="13.5" customHeight="1" x14ac:dyDescent="0.2">
      <c r="A704" s="26">
        <v>701</v>
      </c>
      <c r="B704" s="18" t="s">
        <v>162</v>
      </c>
      <c r="C704" s="18" t="s">
        <v>126</v>
      </c>
      <c r="D704" s="1" t="s">
        <v>5</v>
      </c>
      <c r="E704" s="1" t="s">
        <v>42</v>
      </c>
      <c r="F704" s="1" t="s">
        <v>52</v>
      </c>
      <c r="G704" s="27">
        <v>1</v>
      </c>
      <c r="H704" s="53">
        <v>705</v>
      </c>
      <c r="I704" s="37"/>
      <c r="J704" s="1" t="s">
        <v>5</v>
      </c>
      <c r="K704" s="1" t="s">
        <v>42</v>
      </c>
      <c r="L704" s="1" t="s">
        <v>52</v>
      </c>
      <c r="M704" s="33">
        <v>1</v>
      </c>
      <c r="N704" s="47">
        <v>705</v>
      </c>
      <c r="O704" s="1" t="s">
        <v>303</v>
      </c>
      <c r="P704" s="1" t="s">
        <v>24</v>
      </c>
      <c r="Q704" s="1" t="s">
        <v>39</v>
      </c>
      <c r="R704" s="33">
        <v>1</v>
      </c>
      <c r="S704" s="64">
        <v>705</v>
      </c>
      <c r="T704" s="78" t="s">
        <v>303</v>
      </c>
      <c r="U704" s="78" t="s">
        <v>42</v>
      </c>
      <c r="V704" s="78" t="s">
        <v>10</v>
      </c>
      <c r="W704" s="130">
        <v>1</v>
      </c>
      <c r="X704" s="145">
        <v>705</v>
      </c>
      <c r="Y704" s="37">
        <v>648</v>
      </c>
      <c r="Z704" s="37"/>
      <c r="AA704" s="169">
        <f>0.814*$Y$1</f>
        <v>925.89243999999997</v>
      </c>
      <c r="AB704" s="37"/>
      <c r="AC704" s="37">
        <v>1205</v>
      </c>
      <c r="AF704" s="140">
        <f t="shared" si="82"/>
        <v>825</v>
      </c>
      <c r="AG704" s="8">
        <f t="shared" si="83"/>
        <v>825</v>
      </c>
      <c r="AH704" s="37">
        <f t="shared" si="84"/>
        <v>648</v>
      </c>
      <c r="AI704" s="8">
        <f t="shared" si="85"/>
        <v>177</v>
      </c>
      <c r="AJ704" s="140" t="e">
        <f t="shared" si="86"/>
        <v>#REF!</v>
      </c>
      <c r="AK704" s="24" t="e">
        <f>#REF!</f>
        <v>#REF!</v>
      </c>
      <c r="AL704" s="8" t="e">
        <f t="shared" si="87"/>
        <v>#REF!</v>
      </c>
    </row>
    <row r="705" spans="1:38" s="26" customFormat="1" ht="13.5" customHeight="1" x14ac:dyDescent="0.2">
      <c r="A705" s="26">
        <v>702</v>
      </c>
      <c r="B705" s="18" t="s">
        <v>407</v>
      </c>
      <c r="C705" s="18" t="s">
        <v>153</v>
      </c>
      <c r="D705" s="1" t="s">
        <v>5</v>
      </c>
      <c r="E705" s="1" t="s">
        <v>42</v>
      </c>
      <c r="F705" s="1" t="s">
        <v>52</v>
      </c>
      <c r="G705" s="23">
        <v>0.5</v>
      </c>
      <c r="H705" s="51">
        <v>679</v>
      </c>
      <c r="I705" s="37"/>
      <c r="J705" s="1" t="s">
        <v>5</v>
      </c>
      <c r="K705" s="1" t="s">
        <v>42</v>
      </c>
      <c r="L705" s="1" t="s">
        <v>52</v>
      </c>
      <c r="M705" s="77">
        <v>0.5</v>
      </c>
      <c r="N705" s="51">
        <v>679</v>
      </c>
      <c r="O705" s="1"/>
      <c r="P705" s="1"/>
      <c r="Q705" s="1"/>
      <c r="R705" s="77">
        <v>0.5</v>
      </c>
      <c r="S705" s="63">
        <v>679</v>
      </c>
      <c r="T705" s="78" t="s">
        <v>303</v>
      </c>
      <c r="U705" s="78" t="s">
        <v>42</v>
      </c>
      <c r="V705" s="78" t="s">
        <v>10</v>
      </c>
      <c r="W705" s="131">
        <v>0.5</v>
      </c>
      <c r="X705" s="146">
        <v>679</v>
      </c>
      <c r="Y705" s="37">
        <v>648</v>
      </c>
      <c r="Z705" s="37"/>
      <c r="AA705" s="169">
        <f>0.814*$Y$1</f>
        <v>925.89243999999997</v>
      </c>
      <c r="AB705" s="37"/>
      <c r="AC705" s="37">
        <v>1205</v>
      </c>
      <c r="AF705" s="140">
        <f t="shared" si="82"/>
        <v>399.5</v>
      </c>
      <c r="AG705" s="8">
        <f t="shared" si="83"/>
        <v>799</v>
      </c>
      <c r="AH705" s="37">
        <f t="shared" si="84"/>
        <v>648</v>
      </c>
      <c r="AI705" s="8">
        <f t="shared" si="85"/>
        <v>151</v>
      </c>
      <c r="AJ705" s="140" t="e">
        <f t="shared" si="86"/>
        <v>#REF!</v>
      </c>
      <c r="AK705" s="24" t="e">
        <f>#REF!</f>
        <v>#REF!</v>
      </c>
      <c r="AL705" s="8" t="e">
        <f t="shared" si="87"/>
        <v>#REF!</v>
      </c>
    </row>
    <row r="706" spans="1:38" s="26" customFormat="1" ht="13.5" customHeight="1" x14ac:dyDescent="0.2">
      <c r="A706" s="26">
        <v>703</v>
      </c>
      <c r="B706" s="18" t="s">
        <v>407</v>
      </c>
      <c r="C706" s="18" t="s">
        <v>81</v>
      </c>
      <c r="D706" s="1" t="s">
        <v>5</v>
      </c>
      <c r="E706" s="1" t="s">
        <v>6</v>
      </c>
      <c r="F706" s="1" t="s">
        <v>7</v>
      </c>
      <c r="G706" s="23">
        <v>1</v>
      </c>
      <c r="H706" s="47">
        <v>500</v>
      </c>
      <c r="I706" s="37"/>
      <c r="J706" s="1" t="s">
        <v>5</v>
      </c>
      <c r="K706" s="1" t="s">
        <v>6</v>
      </c>
      <c r="L706" s="1" t="s">
        <v>7</v>
      </c>
      <c r="M706" s="77">
        <v>1</v>
      </c>
      <c r="N706" s="47">
        <v>500</v>
      </c>
      <c r="O706" s="1"/>
      <c r="P706" s="1"/>
      <c r="Q706" s="1"/>
      <c r="R706" s="77">
        <v>1</v>
      </c>
      <c r="S706" s="64">
        <v>500</v>
      </c>
      <c r="T706" s="78" t="s">
        <v>303</v>
      </c>
      <c r="U706" s="78" t="s">
        <v>6</v>
      </c>
      <c r="V706" s="78" t="s">
        <v>7</v>
      </c>
      <c r="W706" s="131">
        <v>1</v>
      </c>
      <c r="X706" s="145">
        <v>500</v>
      </c>
      <c r="Y706" s="37">
        <v>620</v>
      </c>
      <c r="Z706" s="37"/>
      <c r="AA706" s="169">
        <f>0.581*$Y$1</f>
        <v>660.86425999999994</v>
      </c>
      <c r="AB706" s="37"/>
      <c r="AC706" s="37">
        <v>859</v>
      </c>
      <c r="AF706" s="140">
        <f t="shared" si="82"/>
        <v>620</v>
      </c>
      <c r="AG706" s="8">
        <f t="shared" si="83"/>
        <v>620</v>
      </c>
      <c r="AH706" s="37">
        <f t="shared" si="84"/>
        <v>620</v>
      </c>
      <c r="AI706" s="8">
        <f t="shared" si="85"/>
        <v>0</v>
      </c>
      <c r="AJ706" s="140" t="e">
        <f t="shared" si="86"/>
        <v>#REF!</v>
      </c>
      <c r="AK706" s="24" t="e">
        <f>#REF!</f>
        <v>#REF!</v>
      </c>
      <c r="AL706" s="8" t="e">
        <f t="shared" si="87"/>
        <v>#REF!</v>
      </c>
    </row>
    <row r="707" spans="1:38" s="26" customFormat="1" ht="13.5" customHeight="1" x14ac:dyDescent="0.2">
      <c r="A707" s="26">
        <v>704</v>
      </c>
      <c r="B707" s="18" t="s">
        <v>388</v>
      </c>
      <c r="C707" s="18" t="s">
        <v>81</v>
      </c>
      <c r="D707" s="1" t="s">
        <v>5</v>
      </c>
      <c r="E707" s="1" t="s">
        <v>6</v>
      </c>
      <c r="F707" s="1" t="s">
        <v>7</v>
      </c>
      <c r="G707" s="27">
        <v>2</v>
      </c>
      <c r="H707" s="47">
        <v>500</v>
      </c>
      <c r="I707" s="37"/>
      <c r="J707" s="1" t="s">
        <v>5</v>
      </c>
      <c r="K707" s="1" t="s">
        <v>6</v>
      </c>
      <c r="L707" s="1" t="s">
        <v>7</v>
      </c>
      <c r="M707" s="33">
        <v>2</v>
      </c>
      <c r="N707" s="47">
        <v>500</v>
      </c>
      <c r="O707" s="1"/>
      <c r="P707" s="1"/>
      <c r="Q707" s="1"/>
      <c r="R707" s="33">
        <v>2</v>
      </c>
      <c r="S707" s="64">
        <v>500</v>
      </c>
      <c r="T707" s="78" t="s">
        <v>303</v>
      </c>
      <c r="U707" s="78" t="s">
        <v>6</v>
      </c>
      <c r="V707" s="78" t="s">
        <v>7</v>
      </c>
      <c r="W707" s="130">
        <v>2</v>
      </c>
      <c r="X707" s="145">
        <v>500</v>
      </c>
      <c r="Y707" s="37">
        <v>620</v>
      </c>
      <c r="Z707" s="37"/>
      <c r="AA707" s="169">
        <f>0.581*$Y$1</f>
        <v>660.86425999999994</v>
      </c>
      <c r="AB707" s="37"/>
      <c r="AC707" s="37">
        <v>859</v>
      </c>
      <c r="AF707" s="140">
        <f t="shared" si="82"/>
        <v>1240</v>
      </c>
      <c r="AG707" s="8">
        <f t="shared" si="83"/>
        <v>620</v>
      </c>
      <c r="AH707" s="37">
        <f t="shared" si="84"/>
        <v>620</v>
      </c>
      <c r="AI707" s="8">
        <f t="shared" si="85"/>
        <v>0</v>
      </c>
      <c r="AJ707" s="140" t="e">
        <f t="shared" si="86"/>
        <v>#REF!</v>
      </c>
      <c r="AK707" s="24" t="e">
        <f>#REF!</f>
        <v>#REF!</v>
      </c>
      <c r="AL707" s="8" t="e">
        <f t="shared" si="87"/>
        <v>#REF!</v>
      </c>
    </row>
    <row r="708" spans="1:38" s="26" customFormat="1" ht="13.5" customHeight="1" x14ac:dyDescent="0.2">
      <c r="A708" s="26">
        <v>705</v>
      </c>
      <c r="B708" s="18" t="s">
        <v>629</v>
      </c>
      <c r="C708" s="18" t="s">
        <v>133</v>
      </c>
      <c r="D708" s="1" t="s">
        <v>5</v>
      </c>
      <c r="E708" s="1" t="s">
        <v>40</v>
      </c>
      <c r="F708" s="1" t="s">
        <v>39</v>
      </c>
      <c r="G708" s="27">
        <v>4</v>
      </c>
      <c r="H708" s="53">
        <v>530</v>
      </c>
      <c r="I708" s="37"/>
      <c r="J708" s="1" t="s">
        <v>5</v>
      </c>
      <c r="K708" s="1" t="s">
        <v>40</v>
      </c>
      <c r="L708" s="1" t="s">
        <v>39</v>
      </c>
      <c r="M708" s="33">
        <v>4</v>
      </c>
      <c r="N708" s="47">
        <v>530</v>
      </c>
      <c r="O708" s="1"/>
      <c r="P708" s="1"/>
      <c r="Q708" s="1"/>
      <c r="R708" s="33">
        <v>4</v>
      </c>
      <c r="S708" s="64">
        <v>530</v>
      </c>
      <c r="T708" s="78" t="s">
        <v>303</v>
      </c>
      <c r="U708" s="78" t="s">
        <v>6</v>
      </c>
      <c r="V708" s="78" t="s">
        <v>7</v>
      </c>
      <c r="W708" s="130">
        <v>4</v>
      </c>
      <c r="X708" s="145">
        <v>530</v>
      </c>
      <c r="Y708" s="37">
        <v>620</v>
      </c>
      <c r="Z708" s="37"/>
      <c r="AA708" s="169">
        <f>0.581*$Y$1</f>
        <v>660.86425999999994</v>
      </c>
      <c r="AB708" s="37"/>
      <c r="AC708" s="37">
        <v>859</v>
      </c>
      <c r="AF708" s="140">
        <f t="shared" si="82"/>
        <v>2600</v>
      </c>
      <c r="AG708" s="8">
        <f t="shared" si="83"/>
        <v>650</v>
      </c>
      <c r="AH708" s="37">
        <f t="shared" si="84"/>
        <v>620</v>
      </c>
      <c r="AI708" s="8">
        <f t="shared" si="85"/>
        <v>30</v>
      </c>
      <c r="AJ708" s="140" t="e">
        <f t="shared" si="86"/>
        <v>#REF!</v>
      </c>
      <c r="AK708" s="24" t="e">
        <f>#REF!</f>
        <v>#REF!</v>
      </c>
      <c r="AL708" s="8" t="e">
        <f t="shared" si="87"/>
        <v>#REF!</v>
      </c>
    </row>
    <row r="709" spans="1:38" s="26" customFormat="1" ht="13.5" customHeight="1" x14ac:dyDescent="0.2">
      <c r="A709" s="26">
        <v>706</v>
      </c>
      <c r="B709" s="18" t="s">
        <v>629</v>
      </c>
      <c r="C709" s="18" t="s">
        <v>33</v>
      </c>
      <c r="D709" s="1" t="s">
        <v>41</v>
      </c>
      <c r="E709" s="1" t="s">
        <v>42</v>
      </c>
      <c r="F709" s="1" t="s">
        <v>25</v>
      </c>
      <c r="G709" s="27">
        <v>1</v>
      </c>
      <c r="H709" s="47">
        <v>866</v>
      </c>
      <c r="I709" s="37"/>
      <c r="J709" s="1" t="s">
        <v>41</v>
      </c>
      <c r="K709" s="1" t="s">
        <v>42</v>
      </c>
      <c r="L709" s="1" t="s">
        <v>25</v>
      </c>
      <c r="M709" s="33">
        <v>1</v>
      </c>
      <c r="N709" s="47">
        <v>866</v>
      </c>
      <c r="O709" s="1"/>
      <c r="P709" s="1"/>
      <c r="Q709" s="1"/>
      <c r="R709" s="33">
        <v>1</v>
      </c>
      <c r="S709" s="64">
        <v>866</v>
      </c>
      <c r="T709" s="78" t="s">
        <v>699</v>
      </c>
      <c r="U709" s="78" t="s">
        <v>42</v>
      </c>
      <c r="V709" s="78" t="s">
        <v>45</v>
      </c>
      <c r="W709" s="130">
        <v>1</v>
      </c>
      <c r="X709" s="145">
        <v>866</v>
      </c>
      <c r="Y709" s="37">
        <v>758</v>
      </c>
      <c r="Z709" s="37"/>
      <c r="AA709" s="169">
        <f>0.95*$Y$1</f>
        <v>1080.587</v>
      </c>
      <c r="AB709" s="37"/>
      <c r="AC709" s="37">
        <v>1406</v>
      </c>
      <c r="AF709" s="140">
        <f t="shared" si="82"/>
        <v>986</v>
      </c>
      <c r="AG709" s="8">
        <f t="shared" si="83"/>
        <v>986</v>
      </c>
      <c r="AH709" s="37">
        <f t="shared" si="84"/>
        <v>758</v>
      </c>
      <c r="AI709" s="8">
        <f t="shared" si="85"/>
        <v>228</v>
      </c>
      <c r="AJ709" s="140" t="e">
        <f t="shared" si="86"/>
        <v>#REF!</v>
      </c>
      <c r="AK709" s="24" t="e">
        <f>#REF!</f>
        <v>#REF!</v>
      </c>
      <c r="AL709" s="8" t="e">
        <f t="shared" si="87"/>
        <v>#REF!</v>
      </c>
    </row>
    <row r="710" spans="1:38" s="26" customFormat="1" ht="13.5" customHeight="1" x14ac:dyDescent="0.2">
      <c r="A710" s="26">
        <v>707</v>
      </c>
      <c r="B710" s="18" t="s">
        <v>629</v>
      </c>
      <c r="C710" s="162" t="s">
        <v>8</v>
      </c>
      <c r="D710" s="1" t="s">
        <v>5</v>
      </c>
      <c r="E710" s="1" t="s">
        <v>6</v>
      </c>
      <c r="F710" s="1" t="s">
        <v>7</v>
      </c>
      <c r="G710" s="27">
        <v>2</v>
      </c>
      <c r="H710" s="47">
        <v>500</v>
      </c>
      <c r="I710" s="37"/>
      <c r="J710" s="1" t="s">
        <v>5</v>
      </c>
      <c r="K710" s="1" t="s">
        <v>6</v>
      </c>
      <c r="L710" s="1" t="s">
        <v>7</v>
      </c>
      <c r="M710" s="33">
        <v>2</v>
      </c>
      <c r="N710" s="47">
        <v>500</v>
      </c>
      <c r="O710" s="1"/>
      <c r="P710" s="1"/>
      <c r="Q710" s="1"/>
      <c r="R710" s="33">
        <v>2</v>
      </c>
      <c r="S710" s="64">
        <v>500</v>
      </c>
      <c r="T710" s="78" t="s">
        <v>303</v>
      </c>
      <c r="U710" s="78" t="s">
        <v>6</v>
      </c>
      <c r="V710" s="78" t="s">
        <v>7</v>
      </c>
      <c r="W710" s="130">
        <v>2</v>
      </c>
      <c r="X710" s="145">
        <v>500</v>
      </c>
      <c r="Y710" s="37">
        <v>620</v>
      </c>
      <c r="Z710" s="37"/>
      <c r="AA710" s="169">
        <f>0.581*$Y$1</f>
        <v>660.86425999999994</v>
      </c>
      <c r="AB710" s="37"/>
      <c r="AC710" s="37">
        <v>859</v>
      </c>
      <c r="AF710" s="140">
        <f t="shared" si="82"/>
        <v>1240</v>
      </c>
      <c r="AG710" s="8">
        <f t="shared" si="83"/>
        <v>620</v>
      </c>
      <c r="AH710" s="37">
        <f t="shared" si="84"/>
        <v>620</v>
      </c>
      <c r="AI710" s="8">
        <f t="shared" si="85"/>
        <v>0</v>
      </c>
      <c r="AJ710" s="140" t="e">
        <f t="shared" si="86"/>
        <v>#REF!</v>
      </c>
      <c r="AK710" s="24" t="e">
        <f>#REF!</f>
        <v>#REF!</v>
      </c>
      <c r="AL710" s="8" t="e">
        <f t="shared" si="87"/>
        <v>#REF!</v>
      </c>
    </row>
    <row r="711" spans="1:38" s="26" customFormat="1" ht="13.5" customHeight="1" x14ac:dyDescent="0.2">
      <c r="A711" s="26">
        <v>708</v>
      </c>
      <c r="B711" s="18" t="s">
        <v>629</v>
      </c>
      <c r="C711" s="18" t="s">
        <v>126</v>
      </c>
      <c r="D711" s="1" t="s">
        <v>5</v>
      </c>
      <c r="E711" s="1" t="s">
        <v>40</v>
      </c>
      <c r="F711" s="1" t="s">
        <v>39</v>
      </c>
      <c r="G711" s="27">
        <v>1</v>
      </c>
      <c r="H711" s="47">
        <v>530</v>
      </c>
      <c r="I711" s="37"/>
      <c r="J711" s="1" t="s">
        <v>5</v>
      </c>
      <c r="K711" s="1" t="s">
        <v>40</v>
      </c>
      <c r="L711" s="1" t="s">
        <v>39</v>
      </c>
      <c r="M711" s="33">
        <v>1</v>
      </c>
      <c r="N711" s="47">
        <v>530</v>
      </c>
      <c r="O711" s="1" t="s">
        <v>303</v>
      </c>
      <c r="P711" s="1" t="s">
        <v>6</v>
      </c>
      <c r="Q711" s="1" t="s">
        <v>7</v>
      </c>
      <c r="R711" s="33">
        <v>1</v>
      </c>
      <c r="S711" s="64">
        <v>530</v>
      </c>
      <c r="T711" s="78" t="s">
        <v>303</v>
      </c>
      <c r="U711" s="78" t="s">
        <v>6</v>
      </c>
      <c r="V711" s="78" t="s">
        <v>7</v>
      </c>
      <c r="W711" s="130">
        <v>1</v>
      </c>
      <c r="X711" s="145">
        <v>530</v>
      </c>
      <c r="Y711" s="37">
        <v>620</v>
      </c>
      <c r="Z711" s="37"/>
      <c r="AA711" s="169">
        <f>0.581*$Y$1</f>
        <v>660.86425999999994</v>
      </c>
      <c r="AB711" s="37"/>
      <c r="AC711" s="37">
        <v>859</v>
      </c>
      <c r="AF711" s="140">
        <f t="shared" si="82"/>
        <v>650</v>
      </c>
      <c r="AG711" s="8">
        <f t="shared" si="83"/>
        <v>650</v>
      </c>
      <c r="AH711" s="37">
        <f t="shared" si="84"/>
        <v>620</v>
      </c>
      <c r="AI711" s="8">
        <f t="shared" si="85"/>
        <v>30</v>
      </c>
      <c r="AJ711" s="140" t="e">
        <f t="shared" si="86"/>
        <v>#REF!</v>
      </c>
      <c r="AK711" s="24" t="e">
        <f>#REF!</f>
        <v>#REF!</v>
      </c>
      <c r="AL711" s="8" t="e">
        <f t="shared" si="87"/>
        <v>#REF!</v>
      </c>
    </row>
    <row r="712" spans="1:38" s="26" customFormat="1" ht="13.5" customHeight="1" x14ac:dyDescent="0.2">
      <c r="A712" s="26">
        <v>709</v>
      </c>
      <c r="B712" s="18" t="s">
        <v>629</v>
      </c>
      <c r="C712" s="18" t="s">
        <v>11</v>
      </c>
      <c r="D712" s="1" t="s">
        <v>5</v>
      </c>
      <c r="E712" s="1" t="s">
        <v>6</v>
      </c>
      <c r="F712" s="1" t="s">
        <v>7</v>
      </c>
      <c r="G712" s="27">
        <v>1</v>
      </c>
      <c r="H712" s="47">
        <v>500</v>
      </c>
      <c r="I712" s="37"/>
      <c r="J712" s="1" t="s">
        <v>5</v>
      </c>
      <c r="K712" s="1" t="s">
        <v>6</v>
      </c>
      <c r="L712" s="1" t="s">
        <v>7</v>
      </c>
      <c r="M712" s="33">
        <v>1</v>
      </c>
      <c r="N712" s="47">
        <v>500</v>
      </c>
      <c r="O712" s="1"/>
      <c r="P712" s="1"/>
      <c r="Q712" s="1"/>
      <c r="R712" s="33">
        <v>1</v>
      </c>
      <c r="S712" s="64">
        <v>500</v>
      </c>
      <c r="T712" s="78" t="s">
        <v>303</v>
      </c>
      <c r="U712" s="78" t="s">
        <v>6</v>
      </c>
      <c r="V712" s="78" t="s">
        <v>7</v>
      </c>
      <c r="W712" s="130">
        <v>1</v>
      </c>
      <c r="X712" s="145">
        <v>500</v>
      </c>
      <c r="Y712" s="37">
        <v>620</v>
      </c>
      <c r="Z712" s="37"/>
      <c r="AA712" s="169">
        <f>0.581*$Y$1</f>
        <v>660.86425999999994</v>
      </c>
      <c r="AB712" s="37"/>
      <c r="AC712" s="37">
        <v>859</v>
      </c>
      <c r="AF712" s="140">
        <f t="shared" si="82"/>
        <v>620</v>
      </c>
      <c r="AG712" s="8">
        <f t="shared" si="83"/>
        <v>620</v>
      </c>
      <c r="AH712" s="37">
        <f t="shared" si="84"/>
        <v>620</v>
      </c>
      <c r="AI712" s="8">
        <f t="shared" si="85"/>
        <v>0</v>
      </c>
      <c r="AJ712" s="140" t="e">
        <f t="shared" si="86"/>
        <v>#REF!</v>
      </c>
      <c r="AK712" s="24" t="e">
        <f>#REF!</f>
        <v>#REF!</v>
      </c>
      <c r="AL712" s="8" t="e">
        <f t="shared" si="87"/>
        <v>#REF!</v>
      </c>
    </row>
    <row r="713" spans="1:38" s="26" customFormat="1" ht="13.5" customHeight="1" x14ac:dyDescent="0.2">
      <c r="A713" s="26">
        <v>710</v>
      </c>
      <c r="B713" s="18" t="s">
        <v>389</v>
      </c>
      <c r="C713" s="18" t="s">
        <v>81</v>
      </c>
      <c r="D713" s="1" t="s">
        <v>5</v>
      </c>
      <c r="E713" s="1" t="s">
        <v>6</v>
      </c>
      <c r="F713" s="1" t="s">
        <v>7</v>
      </c>
      <c r="G713" s="27">
        <v>1</v>
      </c>
      <c r="H713" s="47">
        <v>500</v>
      </c>
      <c r="I713" s="37"/>
      <c r="J713" s="1" t="s">
        <v>5</v>
      </c>
      <c r="K713" s="1" t="s">
        <v>6</v>
      </c>
      <c r="L713" s="1" t="s">
        <v>7</v>
      </c>
      <c r="M713" s="33">
        <v>1</v>
      </c>
      <c r="N713" s="47">
        <v>500</v>
      </c>
      <c r="O713" s="1"/>
      <c r="P713" s="1"/>
      <c r="Q713" s="1"/>
      <c r="R713" s="33">
        <v>1</v>
      </c>
      <c r="S713" s="64">
        <v>500</v>
      </c>
      <c r="T713" s="78" t="s">
        <v>303</v>
      </c>
      <c r="U713" s="78" t="s">
        <v>6</v>
      </c>
      <c r="V713" s="78" t="s">
        <v>7</v>
      </c>
      <c r="W713" s="130">
        <v>1</v>
      </c>
      <c r="X713" s="145">
        <v>500</v>
      </c>
      <c r="Y713" s="37">
        <v>620</v>
      </c>
      <c r="Z713" s="37"/>
      <c r="AA713" s="169">
        <f>0.581*$Y$1</f>
        <v>660.86425999999994</v>
      </c>
      <c r="AB713" s="37"/>
      <c r="AC713" s="37">
        <v>859</v>
      </c>
      <c r="AF713" s="140">
        <f t="shared" si="82"/>
        <v>620</v>
      </c>
      <c r="AG713" s="8">
        <f t="shared" si="83"/>
        <v>620</v>
      </c>
      <c r="AH713" s="37">
        <f t="shared" si="84"/>
        <v>620</v>
      </c>
      <c r="AI713" s="8">
        <f t="shared" si="85"/>
        <v>0</v>
      </c>
      <c r="AJ713" s="140" t="e">
        <f t="shared" si="86"/>
        <v>#REF!</v>
      </c>
      <c r="AK713" s="24" t="e">
        <f>#REF!</f>
        <v>#REF!</v>
      </c>
      <c r="AL713" s="8" t="e">
        <f t="shared" si="87"/>
        <v>#REF!</v>
      </c>
    </row>
    <row r="714" spans="1:38" s="26" customFormat="1" ht="13.5" customHeight="1" x14ac:dyDescent="0.2">
      <c r="A714" s="26">
        <v>711</v>
      </c>
      <c r="B714" s="18" t="s">
        <v>108</v>
      </c>
      <c r="C714" s="18" t="s">
        <v>36</v>
      </c>
      <c r="D714" s="1" t="s">
        <v>43</v>
      </c>
      <c r="E714" s="1" t="s">
        <v>42</v>
      </c>
      <c r="F714" s="1" t="s">
        <v>25</v>
      </c>
      <c r="G714" s="27">
        <v>0.5</v>
      </c>
      <c r="H714" s="47">
        <v>1032</v>
      </c>
      <c r="I714" s="37" t="s">
        <v>650</v>
      </c>
      <c r="J714" s="1" t="s">
        <v>43</v>
      </c>
      <c r="K714" s="1" t="s">
        <v>42</v>
      </c>
      <c r="L714" s="1" t="s">
        <v>25</v>
      </c>
      <c r="M714" s="33">
        <v>0.5</v>
      </c>
      <c r="N714" s="47">
        <v>1032</v>
      </c>
      <c r="O714" s="1"/>
      <c r="P714" s="1"/>
      <c r="Q714" s="1"/>
      <c r="R714" s="33">
        <v>0.5</v>
      </c>
      <c r="S714" s="64">
        <v>1032</v>
      </c>
      <c r="T714" s="78" t="s">
        <v>695</v>
      </c>
      <c r="U714" s="78" t="s">
        <v>180</v>
      </c>
      <c r="V714" s="78" t="s">
        <v>45</v>
      </c>
      <c r="W714" s="130">
        <v>0.5</v>
      </c>
      <c r="X714" s="145">
        <v>1032</v>
      </c>
      <c r="Y714" s="37">
        <v>758</v>
      </c>
      <c r="Z714" s="37"/>
      <c r="AA714" s="169">
        <f>0.95*$Y$1</f>
        <v>1080.587</v>
      </c>
      <c r="AB714" s="37"/>
      <c r="AC714" s="37">
        <v>1406</v>
      </c>
      <c r="AF714" s="140">
        <f t="shared" si="82"/>
        <v>576</v>
      </c>
      <c r="AG714" s="8">
        <f t="shared" si="83"/>
        <v>1152</v>
      </c>
      <c r="AH714" s="37">
        <f t="shared" si="84"/>
        <v>758</v>
      </c>
      <c r="AI714" s="8">
        <f t="shared" si="85"/>
        <v>394</v>
      </c>
      <c r="AJ714" s="140" t="e">
        <f t="shared" si="86"/>
        <v>#REF!</v>
      </c>
      <c r="AK714" s="24" t="e">
        <f>#REF!</f>
        <v>#REF!</v>
      </c>
      <c r="AL714" s="8" t="e">
        <f t="shared" si="87"/>
        <v>#REF!</v>
      </c>
    </row>
    <row r="715" spans="1:38" s="26" customFormat="1" ht="13.5" customHeight="1" x14ac:dyDescent="0.2">
      <c r="A715" s="26">
        <v>712</v>
      </c>
      <c r="B715" s="18" t="s">
        <v>108</v>
      </c>
      <c r="C715" s="18" t="s">
        <v>92</v>
      </c>
      <c r="D715" s="1" t="s">
        <v>96</v>
      </c>
      <c r="E715" s="1" t="s">
        <v>24</v>
      </c>
      <c r="F715" s="1" t="s">
        <v>28</v>
      </c>
      <c r="G715" s="27">
        <v>0.2</v>
      </c>
      <c r="H715" s="47">
        <v>739</v>
      </c>
      <c r="I715" s="37"/>
      <c r="J715" s="1" t="s">
        <v>96</v>
      </c>
      <c r="K715" s="1" t="s">
        <v>24</v>
      </c>
      <c r="L715" s="1" t="s">
        <v>28</v>
      </c>
      <c r="M715" s="33">
        <v>0.2</v>
      </c>
      <c r="N715" s="47">
        <v>739</v>
      </c>
      <c r="O715" s="1"/>
      <c r="P715" s="1"/>
      <c r="Q715" s="1"/>
      <c r="R715" s="33">
        <v>0.2</v>
      </c>
      <c r="S715" s="64">
        <v>739</v>
      </c>
      <c r="T715" s="78" t="s">
        <v>674</v>
      </c>
      <c r="U715" s="78" t="s">
        <v>6</v>
      </c>
      <c r="V715" s="78" t="s">
        <v>28</v>
      </c>
      <c r="W715" s="130">
        <v>0.2</v>
      </c>
      <c r="X715" s="145">
        <v>739</v>
      </c>
      <c r="Y715" s="37">
        <v>967</v>
      </c>
      <c r="Z715" s="37"/>
      <c r="AA715" s="169">
        <f>1.22*$Y$1</f>
        <v>1387.7012</v>
      </c>
      <c r="AB715" s="37"/>
      <c r="AC715" s="37">
        <v>1796</v>
      </c>
      <c r="AF715" s="140">
        <f t="shared" si="82"/>
        <v>171.8</v>
      </c>
      <c r="AG715" s="8">
        <f t="shared" si="83"/>
        <v>859</v>
      </c>
      <c r="AH715" s="37">
        <f t="shared" si="84"/>
        <v>967</v>
      </c>
      <c r="AI715" s="175">
        <f t="shared" si="85"/>
        <v>-108</v>
      </c>
      <c r="AJ715" s="140" t="e">
        <f t="shared" si="86"/>
        <v>#REF!</v>
      </c>
      <c r="AK715" s="24" t="e">
        <f>#REF!</f>
        <v>#REF!</v>
      </c>
      <c r="AL715" s="8" t="e">
        <f t="shared" si="87"/>
        <v>#REF!</v>
      </c>
    </row>
    <row r="716" spans="1:38" s="26" customFormat="1" ht="13.5" customHeight="1" x14ac:dyDescent="0.2">
      <c r="A716" s="26">
        <v>713</v>
      </c>
      <c r="B716" s="18" t="s">
        <v>108</v>
      </c>
      <c r="C716" s="18" t="s">
        <v>14</v>
      </c>
      <c r="D716" s="1" t="s">
        <v>38</v>
      </c>
      <c r="E716" s="1" t="s">
        <v>24</v>
      </c>
      <c r="F716" s="1" t="s">
        <v>25</v>
      </c>
      <c r="G716" s="27">
        <v>0.8</v>
      </c>
      <c r="H716" s="53">
        <v>700</v>
      </c>
      <c r="I716" s="37"/>
      <c r="J716" s="1" t="s">
        <v>38</v>
      </c>
      <c r="K716" s="1" t="s">
        <v>24</v>
      </c>
      <c r="L716" s="1" t="s">
        <v>25</v>
      </c>
      <c r="M716" s="33">
        <v>0.8</v>
      </c>
      <c r="N716" s="47">
        <v>700</v>
      </c>
      <c r="O716" s="1"/>
      <c r="P716" s="1"/>
      <c r="Q716" s="1"/>
      <c r="R716" s="33">
        <v>0.8</v>
      </c>
      <c r="S716" s="64">
        <v>700</v>
      </c>
      <c r="T716" s="78" t="s">
        <v>660</v>
      </c>
      <c r="U716" s="78" t="s">
        <v>6</v>
      </c>
      <c r="V716" s="78" t="s">
        <v>45</v>
      </c>
      <c r="W716" s="130">
        <v>0.8</v>
      </c>
      <c r="X716" s="145">
        <v>700</v>
      </c>
      <c r="Y716" s="37">
        <v>758</v>
      </c>
      <c r="Z716" s="37"/>
      <c r="AA716" s="169">
        <f>0.95*$Y$1</f>
        <v>1080.587</v>
      </c>
      <c r="AB716" s="37"/>
      <c r="AC716" s="37">
        <v>1406</v>
      </c>
      <c r="AF716" s="140">
        <f t="shared" si="82"/>
        <v>656</v>
      </c>
      <c r="AG716" s="8">
        <f t="shared" si="83"/>
        <v>820</v>
      </c>
      <c r="AH716" s="37">
        <f t="shared" si="84"/>
        <v>758</v>
      </c>
      <c r="AI716" s="8">
        <f t="shared" si="85"/>
        <v>62</v>
      </c>
      <c r="AJ716" s="140" t="e">
        <f t="shared" si="86"/>
        <v>#REF!</v>
      </c>
      <c r="AK716" s="24" t="e">
        <f>#REF!</f>
        <v>#REF!</v>
      </c>
      <c r="AL716" s="8" t="e">
        <f t="shared" si="87"/>
        <v>#REF!</v>
      </c>
    </row>
    <row r="717" spans="1:38" s="26" customFormat="1" ht="13.5" customHeight="1" x14ac:dyDescent="0.2">
      <c r="A717" s="26">
        <v>714</v>
      </c>
      <c r="B717" s="18" t="s">
        <v>108</v>
      </c>
      <c r="C717" s="18" t="s">
        <v>93</v>
      </c>
      <c r="D717" s="1" t="s">
        <v>90</v>
      </c>
      <c r="E717" s="1" t="s">
        <v>6</v>
      </c>
      <c r="F717" s="1" t="s">
        <v>52</v>
      </c>
      <c r="G717" s="27">
        <v>3.5</v>
      </c>
      <c r="H717" s="47">
        <v>639</v>
      </c>
      <c r="I717" s="37"/>
      <c r="J717" s="1" t="s">
        <v>90</v>
      </c>
      <c r="K717" s="1" t="s">
        <v>6</v>
      </c>
      <c r="L717" s="1" t="s">
        <v>52</v>
      </c>
      <c r="M717" s="33">
        <v>3.5</v>
      </c>
      <c r="N717" s="47">
        <v>639</v>
      </c>
      <c r="O717" s="1"/>
      <c r="P717" s="1"/>
      <c r="Q717" s="1"/>
      <c r="R717" s="33">
        <v>3.5</v>
      </c>
      <c r="S717" s="64">
        <v>688</v>
      </c>
      <c r="T717" s="78" t="s">
        <v>171</v>
      </c>
      <c r="U717" s="78" t="s">
        <v>6</v>
      </c>
      <c r="V717" s="78" t="s">
        <v>52</v>
      </c>
      <c r="W717" s="130">
        <v>3.5</v>
      </c>
      <c r="X717" s="145">
        <v>688</v>
      </c>
      <c r="Y717" s="37">
        <v>662</v>
      </c>
      <c r="Z717" s="37"/>
      <c r="AA717" s="169">
        <f>0.832*$Y$1</f>
        <v>946.36671999999999</v>
      </c>
      <c r="AB717" s="37"/>
      <c r="AC717" s="37">
        <v>1228</v>
      </c>
      <c r="AF717" s="140">
        <f t="shared" si="82"/>
        <v>2828</v>
      </c>
      <c r="AG717" s="8">
        <f t="shared" si="83"/>
        <v>808</v>
      </c>
      <c r="AH717" s="37">
        <f t="shared" si="84"/>
        <v>662</v>
      </c>
      <c r="AI717" s="8">
        <f t="shared" si="85"/>
        <v>146</v>
      </c>
      <c r="AJ717" s="140" t="e">
        <f t="shared" si="86"/>
        <v>#REF!</v>
      </c>
      <c r="AK717" s="24" t="e">
        <f>#REF!</f>
        <v>#REF!</v>
      </c>
      <c r="AL717" s="8" t="e">
        <f t="shared" si="87"/>
        <v>#REF!</v>
      </c>
    </row>
    <row r="718" spans="1:38" s="26" customFormat="1" ht="13.5" customHeight="1" x14ac:dyDescent="0.2">
      <c r="A718" s="26">
        <v>715</v>
      </c>
      <c r="B718" s="18" t="s">
        <v>108</v>
      </c>
      <c r="C718" s="18" t="s">
        <v>94</v>
      </c>
      <c r="D718" s="1" t="s">
        <v>97</v>
      </c>
      <c r="E718" s="1" t="s">
        <v>6</v>
      </c>
      <c r="F718" s="1" t="s">
        <v>45</v>
      </c>
      <c r="G718" s="27">
        <v>0.3</v>
      </c>
      <c r="H718" s="47">
        <v>647</v>
      </c>
      <c r="I718" s="37"/>
      <c r="J718" s="1" t="s">
        <v>97</v>
      </c>
      <c r="K718" s="1" t="s">
        <v>6</v>
      </c>
      <c r="L718" s="1" t="s">
        <v>45</v>
      </c>
      <c r="M718" s="33">
        <v>0.3</v>
      </c>
      <c r="N718" s="47">
        <v>647</v>
      </c>
      <c r="O718" s="1"/>
      <c r="P718" s="1"/>
      <c r="Q718" s="1"/>
      <c r="R718" s="33">
        <v>0.3</v>
      </c>
      <c r="S718" s="64">
        <v>647</v>
      </c>
      <c r="T718" s="75" t="s">
        <v>693</v>
      </c>
      <c r="U718" s="75" t="s">
        <v>6</v>
      </c>
      <c r="V718" s="75" t="s">
        <v>25</v>
      </c>
      <c r="W718" s="130">
        <v>0.3</v>
      </c>
      <c r="X718" s="145">
        <v>647</v>
      </c>
      <c r="Y718" s="37">
        <v>905</v>
      </c>
      <c r="Z718" s="37"/>
      <c r="AA718" s="169">
        <f>1.137*$Y$1</f>
        <v>1293.2920200000001</v>
      </c>
      <c r="AB718" s="37"/>
      <c r="AC718" s="37">
        <v>1682</v>
      </c>
      <c r="AF718" s="140">
        <f t="shared" si="82"/>
        <v>230.1</v>
      </c>
      <c r="AG718" s="8">
        <f t="shared" si="83"/>
        <v>767</v>
      </c>
      <c r="AH718" s="37">
        <f t="shared" si="84"/>
        <v>905</v>
      </c>
      <c r="AI718" s="175">
        <f t="shared" si="85"/>
        <v>-138</v>
      </c>
      <c r="AJ718" s="140" t="e">
        <f t="shared" si="86"/>
        <v>#REF!</v>
      </c>
      <c r="AK718" s="24" t="e">
        <f>#REF!</f>
        <v>#REF!</v>
      </c>
      <c r="AL718" s="8" t="e">
        <f t="shared" si="87"/>
        <v>#REF!</v>
      </c>
    </row>
    <row r="719" spans="1:38" s="26" customFormat="1" ht="13.5" customHeight="1" x14ac:dyDescent="0.2">
      <c r="A719" s="26">
        <v>716</v>
      </c>
      <c r="B719" s="18" t="s">
        <v>108</v>
      </c>
      <c r="C719" s="18" t="s">
        <v>95</v>
      </c>
      <c r="D719" s="1" t="s">
        <v>5</v>
      </c>
      <c r="E719" s="1" t="s">
        <v>6</v>
      </c>
      <c r="F719" s="1" t="s">
        <v>7</v>
      </c>
      <c r="G719" s="27">
        <v>0.3</v>
      </c>
      <c r="H719" s="47">
        <v>500</v>
      </c>
      <c r="I719" s="37"/>
      <c r="J719" s="1" t="s">
        <v>5</v>
      </c>
      <c r="K719" s="1" t="s">
        <v>6</v>
      </c>
      <c r="L719" s="1" t="s">
        <v>7</v>
      </c>
      <c r="M719" s="33">
        <v>0.3</v>
      </c>
      <c r="N719" s="47">
        <v>500</v>
      </c>
      <c r="O719" s="1"/>
      <c r="P719" s="1"/>
      <c r="Q719" s="1"/>
      <c r="R719" s="33">
        <v>0.3</v>
      </c>
      <c r="S719" s="64">
        <v>500</v>
      </c>
      <c r="T719" s="78" t="s">
        <v>303</v>
      </c>
      <c r="U719" s="78" t="s">
        <v>6</v>
      </c>
      <c r="V719" s="78" t="s">
        <v>7</v>
      </c>
      <c r="W719" s="130">
        <v>0.3</v>
      </c>
      <c r="X719" s="145">
        <v>500</v>
      </c>
      <c r="Y719" s="37">
        <v>620</v>
      </c>
      <c r="Z719" s="37"/>
      <c r="AA719" s="169">
        <f>0.581*$Y$1</f>
        <v>660.86425999999994</v>
      </c>
      <c r="AB719" s="37"/>
      <c r="AC719" s="37">
        <v>859</v>
      </c>
      <c r="AF719" s="140">
        <f t="shared" si="82"/>
        <v>186</v>
      </c>
      <c r="AG719" s="8">
        <f t="shared" si="83"/>
        <v>620</v>
      </c>
      <c r="AH719" s="37">
        <f t="shared" si="84"/>
        <v>620</v>
      </c>
      <c r="AI719" s="8">
        <f t="shared" si="85"/>
        <v>0</v>
      </c>
      <c r="AJ719" s="140" t="e">
        <f t="shared" si="86"/>
        <v>#REF!</v>
      </c>
      <c r="AK719" s="24" t="e">
        <f>#REF!</f>
        <v>#REF!</v>
      </c>
      <c r="AL719" s="8" t="e">
        <f t="shared" si="87"/>
        <v>#REF!</v>
      </c>
    </row>
    <row r="720" spans="1:38" s="26" customFormat="1" ht="13.5" customHeight="1" x14ac:dyDescent="0.2">
      <c r="A720" s="26">
        <v>717</v>
      </c>
      <c r="B720" s="11" t="s">
        <v>445</v>
      </c>
      <c r="C720" s="18" t="s">
        <v>76</v>
      </c>
      <c r="D720" s="1">
        <v>1</v>
      </c>
      <c r="E720" s="1" t="s">
        <v>26</v>
      </c>
      <c r="F720" s="1">
        <v>13</v>
      </c>
      <c r="G720" s="27">
        <v>1</v>
      </c>
      <c r="H720" s="53">
        <v>1900</v>
      </c>
      <c r="I720" s="37"/>
      <c r="J720" s="1">
        <v>1</v>
      </c>
      <c r="K720" s="1" t="s">
        <v>26</v>
      </c>
      <c r="L720" s="1">
        <v>13</v>
      </c>
      <c r="M720" s="33">
        <v>1</v>
      </c>
      <c r="N720" s="47">
        <v>1900</v>
      </c>
      <c r="O720" s="1"/>
      <c r="P720" s="1"/>
      <c r="Q720" s="1"/>
      <c r="R720" s="33">
        <v>1</v>
      </c>
      <c r="S720" s="64">
        <v>1900</v>
      </c>
      <c r="T720" s="78" t="s">
        <v>664</v>
      </c>
      <c r="U720" s="78" t="s">
        <v>6</v>
      </c>
      <c r="V720" s="78" t="s">
        <v>88</v>
      </c>
      <c r="W720" s="130">
        <v>1</v>
      </c>
      <c r="X720" s="144">
        <v>1900</v>
      </c>
      <c r="Y720" s="37">
        <v>2174</v>
      </c>
      <c r="Z720" s="37"/>
      <c r="AA720" s="169">
        <f>2.73*$Y$1</f>
        <v>3105.2658000000001</v>
      </c>
      <c r="AB720" s="37"/>
      <c r="AC720" s="37">
        <v>3726</v>
      </c>
      <c r="AF720" s="140">
        <f t="shared" si="82"/>
        <v>2020</v>
      </c>
      <c r="AG720" s="8">
        <f t="shared" si="83"/>
        <v>2020</v>
      </c>
      <c r="AH720" s="37">
        <f t="shared" si="84"/>
        <v>2174</v>
      </c>
      <c r="AI720" s="175">
        <f t="shared" si="85"/>
        <v>-154</v>
      </c>
      <c r="AJ720" s="140" t="e">
        <f t="shared" si="86"/>
        <v>#REF!</v>
      </c>
      <c r="AK720" s="24" t="e">
        <f>#REF!</f>
        <v>#REF!</v>
      </c>
      <c r="AL720" s="8" t="e">
        <f t="shared" si="87"/>
        <v>#REF!</v>
      </c>
    </row>
    <row r="721" spans="1:38" s="26" customFormat="1" ht="13.5" customHeight="1" x14ac:dyDescent="0.2">
      <c r="A721" s="26">
        <v>718</v>
      </c>
      <c r="B721" s="11" t="s">
        <v>445</v>
      </c>
      <c r="C721" s="11" t="s">
        <v>77</v>
      </c>
      <c r="D721" s="1">
        <v>39</v>
      </c>
      <c r="E721" s="1" t="s">
        <v>22</v>
      </c>
      <c r="F721" s="1">
        <v>11</v>
      </c>
      <c r="G721" s="27">
        <v>1</v>
      </c>
      <c r="H721" s="53">
        <v>1382</v>
      </c>
      <c r="I721" s="37"/>
      <c r="J721" s="1">
        <v>39</v>
      </c>
      <c r="K721" s="1" t="s">
        <v>22</v>
      </c>
      <c r="L721" s="1">
        <v>11</v>
      </c>
      <c r="M721" s="33">
        <v>1</v>
      </c>
      <c r="N721" s="47">
        <v>1382</v>
      </c>
      <c r="O721" s="1"/>
      <c r="P721" s="1"/>
      <c r="Q721" s="1"/>
      <c r="R721" s="33">
        <v>1</v>
      </c>
      <c r="S721" s="64">
        <v>1382</v>
      </c>
      <c r="T721" s="75" t="s">
        <v>697</v>
      </c>
      <c r="U721" s="75" t="s">
        <v>698</v>
      </c>
      <c r="V721" s="75" t="s">
        <v>66</v>
      </c>
      <c r="W721" s="130">
        <v>1</v>
      </c>
      <c r="X721" s="145">
        <v>1382</v>
      </c>
      <c r="Y721" s="37">
        <v>1399</v>
      </c>
      <c r="Z721" s="37"/>
      <c r="AA721" s="169">
        <f>1.757*$Y$1</f>
        <v>1998.51722</v>
      </c>
      <c r="AB721" s="37"/>
      <c r="AC721" s="37">
        <v>2499</v>
      </c>
      <c r="AF721" s="140">
        <f t="shared" si="82"/>
        <v>1502</v>
      </c>
      <c r="AG721" s="8">
        <f t="shared" si="83"/>
        <v>1502</v>
      </c>
      <c r="AH721" s="37">
        <f t="shared" si="84"/>
        <v>1399</v>
      </c>
      <c r="AI721" s="8">
        <f t="shared" si="85"/>
        <v>103</v>
      </c>
      <c r="AJ721" s="140" t="e">
        <f t="shared" si="86"/>
        <v>#REF!</v>
      </c>
      <c r="AK721" s="24" t="e">
        <f>#REF!</f>
        <v>#REF!</v>
      </c>
      <c r="AL721" s="8" t="e">
        <f t="shared" si="87"/>
        <v>#REF!</v>
      </c>
    </row>
    <row r="722" spans="1:38" s="26" customFormat="1" ht="13.5" customHeight="1" x14ac:dyDescent="0.2">
      <c r="A722" s="26">
        <v>719</v>
      </c>
      <c r="B722" s="11" t="s">
        <v>445</v>
      </c>
      <c r="C722" s="163" t="s">
        <v>14</v>
      </c>
      <c r="D722" s="1" t="s">
        <v>21</v>
      </c>
      <c r="E722" s="1" t="s">
        <v>24</v>
      </c>
      <c r="F722" s="1" t="s">
        <v>25</v>
      </c>
      <c r="G722" s="27">
        <v>1</v>
      </c>
      <c r="H722" s="53">
        <v>911</v>
      </c>
      <c r="I722" s="37"/>
      <c r="J722" s="1" t="s">
        <v>21</v>
      </c>
      <c r="K722" s="1" t="s">
        <v>24</v>
      </c>
      <c r="L722" s="1" t="s">
        <v>25</v>
      </c>
      <c r="M722" s="33">
        <v>1</v>
      </c>
      <c r="N722" s="47">
        <v>911</v>
      </c>
      <c r="O722" s="1"/>
      <c r="P722" s="1"/>
      <c r="Q722" s="1"/>
      <c r="R722" s="33">
        <v>1</v>
      </c>
      <c r="S722" s="64">
        <v>911</v>
      </c>
      <c r="T722" s="78" t="s">
        <v>660</v>
      </c>
      <c r="U722" s="78" t="s">
        <v>6</v>
      </c>
      <c r="V722" s="78" t="s">
        <v>45</v>
      </c>
      <c r="W722" s="130">
        <v>1</v>
      </c>
      <c r="X722" s="145">
        <v>911</v>
      </c>
      <c r="Y722" s="37">
        <v>758</v>
      </c>
      <c r="Z722" s="37"/>
      <c r="AA722" s="169">
        <f>0.95*$Y$1</f>
        <v>1080.587</v>
      </c>
      <c r="AB722" s="37"/>
      <c r="AC722" s="37">
        <v>1406</v>
      </c>
      <c r="AF722" s="140">
        <f t="shared" si="82"/>
        <v>1031</v>
      </c>
      <c r="AG722" s="8">
        <f t="shared" si="83"/>
        <v>1031</v>
      </c>
      <c r="AH722" s="37">
        <f t="shared" si="84"/>
        <v>758</v>
      </c>
      <c r="AI722" s="8">
        <f t="shared" si="85"/>
        <v>273</v>
      </c>
      <c r="AJ722" s="140" t="e">
        <f t="shared" si="86"/>
        <v>#REF!</v>
      </c>
      <c r="AK722" s="24" t="e">
        <f>#REF!</f>
        <v>#REF!</v>
      </c>
      <c r="AL722" s="8" t="e">
        <f t="shared" si="87"/>
        <v>#REF!</v>
      </c>
    </row>
    <row r="723" spans="1:38" s="26" customFormat="1" ht="13.5" customHeight="1" x14ac:dyDescent="0.2">
      <c r="A723" s="26">
        <v>720</v>
      </c>
      <c r="B723" s="11" t="s">
        <v>445</v>
      </c>
      <c r="C723" s="163" t="s">
        <v>135</v>
      </c>
      <c r="D723" s="1">
        <v>21</v>
      </c>
      <c r="E723" s="1" t="s">
        <v>9</v>
      </c>
      <c r="F723" s="1">
        <v>9</v>
      </c>
      <c r="G723" s="27">
        <v>0.5</v>
      </c>
      <c r="H723" s="53">
        <v>1100</v>
      </c>
      <c r="I723" s="37"/>
      <c r="J723" s="1">
        <v>21</v>
      </c>
      <c r="K723" s="1" t="s">
        <v>9</v>
      </c>
      <c r="L723" s="1">
        <v>9</v>
      </c>
      <c r="M723" s="33">
        <v>0.5</v>
      </c>
      <c r="N723" s="47">
        <v>1100</v>
      </c>
      <c r="O723" s="1"/>
      <c r="P723" s="1"/>
      <c r="Q723" s="1"/>
      <c r="R723" s="33">
        <v>0.5</v>
      </c>
      <c r="S723" s="64">
        <v>1100</v>
      </c>
      <c r="T723" s="78" t="s">
        <v>317</v>
      </c>
      <c r="U723" s="78" t="s">
        <v>24</v>
      </c>
      <c r="V723" s="78" t="s">
        <v>66</v>
      </c>
      <c r="W723" s="130">
        <v>0.5</v>
      </c>
      <c r="X723" s="145">
        <v>1100</v>
      </c>
      <c r="Y723" s="37">
        <v>1399</v>
      </c>
      <c r="Z723" s="37"/>
      <c r="AA723" s="169">
        <f>1.757*$Y$1</f>
        <v>1998.51722</v>
      </c>
      <c r="AB723" s="37"/>
      <c r="AC723" s="37">
        <v>2499</v>
      </c>
      <c r="AF723" s="140">
        <f t="shared" si="82"/>
        <v>610</v>
      </c>
      <c r="AG723" s="8">
        <f t="shared" si="83"/>
        <v>1220</v>
      </c>
      <c r="AH723" s="37">
        <f t="shared" si="84"/>
        <v>1399</v>
      </c>
      <c r="AI723" s="175">
        <f t="shared" si="85"/>
        <v>-179</v>
      </c>
      <c r="AJ723" s="140" t="e">
        <f t="shared" si="86"/>
        <v>#REF!</v>
      </c>
      <c r="AK723" s="24" t="e">
        <f>#REF!</f>
        <v>#REF!</v>
      </c>
      <c r="AL723" s="8" t="e">
        <f t="shared" si="87"/>
        <v>#REF!</v>
      </c>
    </row>
    <row r="724" spans="1:38" s="26" customFormat="1" ht="13.5" customHeight="1" x14ac:dyDescent="0.2">
      <c r="A724" s="26">
        <v>721</v>
      </c>
      <c r="B724" s="11" t="s">
        <v>445</v>
      </c>
      <c r="C724" s="163" t="s">
        <v>342</v>
      </c>
      <c r="D724" s="1">
        <v>39</v>
      </c>
      <c r="E724" s="1" t="s">
        <v>44</v>
      </c>
      <c r="F724" s="1">
        <v>10</v>
      </c>
      <c r="G724" s="27">
        <v>1</v>
      </c>
      <c r="H724" s="53">
        <v>1190</v>
      </c>
      <c r="I724" s="37"/>
      <c r="J724" s="1">
        <v>39</v>
      </c>
      <c r="K724" s="1" t="s">
        <v>44</v>
      </c>
      <c r="L724" s="1">
        <v>10</v>
      </c>
      <c r="M724" s="33">
        <v>1</v>
      </c>
      <c r="N724" s="47">
        <v>1190</v>
      </c>
      <c r="O724" s="1"/>
      <c r="P724" s="1"/>
      <c r="Q724" s="1"/>
      <c r="R724" s="33">
        <v>1</v>
      </c>
      <c r="S724" s="64">
        <v>1190</v>
      </c>
      <c r="T724" s="78" t="s">
        <v>697</v>
      </c>
      <c r="U724" s="78" t="s">
        <v>717</v>
      </c>
      <c r="V724" s="78" t="s">
        <v>66</v>
      </c>
      <c r="W724" s="130">
        <v>1</v>
      </c>
      <c r="X724" s="145">
        <v>1190</v>
      </c>
      <c r="Y724" s="37">
        <v>1399</v>
      </c>
      <c r="Z724" s="37"/>
      <c r="AA724" s="169">
        <f>1.757*$Y$1</f>
        <v>1998.51722</v>
      </c>
      <c r="AB724" s="37"/>
      <c r="AC724" s="37">
        <v>2499</v>
      </c>
      <c r="AF724" s="140">
        <f t="shared" si="82"/>
        <v>1310</v>
      </c>
      <c r="AG724" s="8">
        <f t="shared" si="83"/>
        <v>1310</v>
      </c>
      <c r="AH724" s="37">
        <f t="shared" si="84"/>
        <v>1399</v>
      </c>
      <c r="AI724" s="175">
        <f t="shared" si="85"/>
        <v>-89</v>
      </c>
      <c r="AJ724" s="140" t="e">
        <f t="shared" si="86"/>
        <v>#REF!</v>
      </c>
      <c r="AK724" s="24" t="e">
        <f>#REF!</f>
        <v>#REF!</v>
      </c>
      <c r="AL724" s="8" t="e">
        <f t="shared" si="87"/>
        <v>#REF!</v>
      </c>
    </row>
    <row r="725" spans="1:38" s="26" customFormat="1" ht="13.5" customHeight="1" x14ac:dyDescent="0.2">
      <c r="A725" s="26">
        <v>722</v>
      </c>
      <c r="B725" s="11" t="s">
        <v>445</v>
      </c>
      <c r="C725" s="163" t="s">
        <v>16</v>
      </c>
      <c r="D725" s="1">
        <v>39</v>
      </c>
      <c r="E725" s="1" t="s">
        <v>9</v>
      </c>
      <c r="F725" s="1">
        <v>8</v>
      </c>
      <c r="G725" s="27">
        <v>2</v>
      </c>
      <c r="H725" s="53">
        <v>1000</v>
      </c>
      <c r="I725" s="37"/>
      <c r="J725" s="1">
        <v>39</v>
      </c>
      <c r="K725" s="1" t="s">
        <v>9</v>
      </c>
      <c r="L725" s="1">
        <v>8</v>
      </c>
      <c r="M725" s="33">
        <v>2</v>
      </c>
      <c r="N725" s="47">
        <v>1000</v>
      </c>
      <c r="O725" s="1"/>
      <c r="P725" s="1"/>
      <c r="Q725" s="1"/>
      <c r="R725" s="33">
        <v>2</v>
      </c>
      <c r="S725" s="64">
        <v>1000</v>
      </c>
      <c r="T725" s="78" t="s">
        <v>697</v>
      </c>
      <c r="U725" s="78" t="s">
        <v>344</v>
      </c>
      <c r="V725" s="78" t="s">
        <v>70</v>
      </c>
      <c r="W725" s="130">
        <v>2</v>
      </c>
      <c r="X725" s="145">
        <v>1000</v>
      </c>
      <c r="Y725" s="37">
        <v>1157</v>
      </c>
      <c r="Z725" s="37"/>
      <c r="AA725" s="169">
        <f>1.453*$Y$1</f>
        <v>1652.7293800000002</v>
      </c>
      <c r="AB725" s="37"/>
      <c r="AC725" s="37">
        <v>2067</v>
      </c>
      <c r="AF725" s="140">
        <f t="shared" si="82"/>
        <v>2240</v>
      </c>
      <c r="AG725" s="8">
        <f t="shared" si="83"/>
        <v>1120</v>
      </c>
      <c r="AH725" s="37">
        <f t="shared" si="84"/>
        <v>1157</v>
      </c>
      <c r="AI725" s="175">
        <f t="shared" si="85"/>
        <v>-37</v>
      </c>
      <c r="AJ725" s="140" t="e">
        <f t="shared" si="86"/>
        <v>#REF!</v>
      </c>
      <c r="AK725" s="24" t="e">
        <f>#REF!</f>
        <v>#REF!</v>
      </c>
      <c r="AL725" s="8" t="e">
        <f t="shared" si="87"/>
        <v>#REF!</v>
      </c>
    </row>
    <row r="726" spans="1:38" s="26" customFormat="1" ht="13.5" customHeight="1" x14ac:dyDescent="0.2">
      <c r="A726" s="26">
        <v>723</v>
      </c>
      <c r="B726" s="11" t="s">
        <v>445</v>
      </c>
      <c r="C726" s="1" t="s">
        <v>18</v>
      </c>
      <c r="D726" s="1">
        <v>39</v>
      </c>
      <c r="E726" s="1" t="s">
        <v>26</v>
      </c>
      <c r="F726" s="1">
        <v>5</v>
      </c>
      <c r="G726" s="27">
        <v>5</v>
      </c>
      <c r="H726" s="53">
        <v>800</v>
      </c>
      <c r="I726" s="37"/>
      <c r="J726" s="1">
        <v>39</v>
      </c>
      <c r="K726" s="1" t="s">
        <v>26</v>
      </c>
      <c r="L726" s="1">
        <v>5</v>
      </c>
      <c r="M726" s="33">
        <v>5</v>
      </c>
      <c r="N726" s="47">
        <v>800</v>
      </c>
      <c r="O726" s="1"/>
      <c r="P726" s="1"/>
      <c r="Q726" s="1"/>
      <c r="R726" s="33">
        <v>5</v>
      </c>
      <c r="S726" s="64">
        <v>800</v>
      </c>
      <c r="T726" s="78" t="s">
        <v>697</v>
      </c>
      <c r="U726" s="78" t="s">
        <v>319</v>
      </c>
      <c r="V726" s="78" t="s">
        <v>45</v>
      </c>
      <c r="W726" s="130">
        <v>5</v>
      </c>
      <c r="X726" s="145">
        <v>800</v>
      </c>
      <c r="Y726" s="37">
        <v>758</v>
      </c>
      <c r="Z726" s="37"/>
      <c r="AA726" s="169">
        <f>0.95*$Y$1</f>
        <v>1080.587</v>
      </c>
      <c r="AB726" s="37"/>
      <c r="AC726" s="37">
        <v>1406</v>
      </c>
      <c r="AF726" s="140">
        <f t="shared" ref="AF726:AF792" si="89">(X726+120)*W726</f>
        <v>4600</v>
      </c>
      <c r="AG726" s="8">
        <f t="shared" ref="AG726:AG792" si="90">SUM(X726+120)</f>
        <v>920</v>
      </c>
      <c r="AH726" s="37">
        <f t="shared" ref="AH726:AH792" si="91">Y726</f>
        <v>758</v>
      </c>
      <c r="AI726" s="8">
        <f t="shared" ref="AI726:AI789" si="92">SUM(AG726-AH726)</f>
        <v>162</v>
      </c>
      <c r="AJ726" s="140" t="e">
        <f t="shared" ref="AJ726:AJ789" si="93">AK726*W726</f>
        <v>#REF!</v>
      </c>
      <c r="AK726" s="24" t="e">
        <f>#REF!</f>
        <v>#REF!</v>
      </c>
      <c r="AL726" s="8" t="e">
        <f t="shared" ref="AL726:AL789" si="94">SUM(AK726-X726)</f>
        <v>#REF!</v>
      </c>
    </row>
    <row r="727" spans="1:38" s="26" customFormat="1" ht="13.5" customHeight="1" x14ac:dyDescent="0.2">
      <c r="A727" s="26">
        <v>724</v>
      </c>
      <c r="B727" s="11" t="s">
        <v>445</v>
      </c>
      <c r="C727" s="1" t="s">
        <v>204</v>
      </c>
      <c r="D727" s="1" t="s">
        <v>20</v>
      </c>
      <c r="E727" s="1" t="s">
        <v>26</v>
      </c>
      <c r="F727" s="1" t="s">
        <v>27</v>
      </c>
      <c r="G727" s="27">
        <v>1</v>
      </c>
      <c r="H727" s="53">
        <v>800</v>
      </c>
      <c r="I727" s="37"/>
      <c r="J727" s="1" t="s">
        <v>20</v>
      </c>
      <c r="K727" s="1" t="s">
        <v>26</v>
      </c>
      <c r="L727" s="1" t="s">
        <v>27</v>
      </c>
      <c r="M727" s="33">
        <v>1</v>
      </c>
      <c r="N727" s="47">
        <v>800</v>
      </c>
      <c r="O727" s="1"/>
      <c r="P727" s="1"/>
      <c r="Q727" s="1"/>
      <c r="R727" s="33">
        <v>1</v>
      </c>
      <c r="S727" s="64">
        <v>800</v>
      </c>
      <c r="T727" s="78" t="s">
        <v>697</v>
      </c>
      <c r="U727" s="78" t="s">
        <v>40</v>
      </c>
      <c r="V727" s="78" t="s">
        <v>45</v>
      </c>
      <c r="W727" s="130">
        <v>1</v>
      </c>
      <c r="X727" s="145">
        <v>800</v>
      </c>
      <c r="Y727" s="37">
        <v>758</v>
      </c>
      <c r="Z727" s="37"/>
      <c r="AA727" s="169">
        <f>0.95*$Y$1</f>
        <v>1080.587</v>
      </c>
      <c r="AB727" s="37"/>
      <c r="AC727" s="37">
        <v>1406</v>
      </c>
      <c r="AF727" s="140">
        <f t="shared" si="89"/>
        <v>920</v>
      </c>
      <c r="AG727" s="8">
        <f t="shared" si="90"/>
        <v>920</v>
      </c>
      <c r="AH727" s="37">
        <f t="shared" si="91"/>
        <v>758</v>
      </c>
      <c r="AI727" s="8">
        <f t="shared" si="92"/>
        <v>162</v>
      </c>
      <c r="AJ727" s="140" t="e">
        <f t="shared" si="93"/>
        <v>#REF!</v>
      </c>
      <c r="AK727" s="24" t="e">
        <f>#REF!</f>
        <v>#REF!</v>
      </c>
      <c r="AL727" s="8" t="e">
        <f t="shared" si="94"/>
        <v>#REF!</v>
      </c>
    </row>
    <row r="728" spans="1:38" s="26" customFormat="1" ht="13.5" customHeight="1" x14ac:dyDescent="0.2">
      <c r="A728" s="26">
        <v>725</v>
      </c>
      <c r="B728" s="11" t="s">
        <v>445</v>
      </c>
      <c r="C728" s="163" t="s">
        <v>17</v>
      </c>
      <c r="D728" s="1">
        <v>39</v>
      </c>
      <c r="E728" s="1" t="s">
        <v>26</v>
      </c>
      <c r="F728" s="1">
        <v>5</v>
      </c>
      <c r="G728" s="27">
        <v>3</v>
      </c>
      <c r="H728" s="53">
        <v>800</v>
      </c>
      <c r="I728" s="37"/>
      <c r="J728" s="1">
        <v>39</v>
      </c>
      <c r="K728" s="1" t="s">
        <v>26</v>
      </c>
      <c r="L728" s="1">
        <v>5</v>
      </c>
      <c r="M728" s="33">
        <v>3</v>
      </c>
      <c r="N728" s="47">
        <v>800</v>
      </c>
      <c r="O728" s="1"/>
      <c r="P728" s="1"/>
      <c r="Q728" s="1"/>
      <c r="R728" s="33">
        <v>3</v>
      </c>
      <c r="S728" s="64">
        <v>800</v>
      </c>
      <c r="T728" s="78" t="s">
        <v>697</v>
      </c>
      <c r="U728" s="78" t="s">
        <v>9</v>
      </c>
      <c r="V728" s="78" t="s">
        <v>45</v>
      </c>
      <c r="W728" s="130">
        <v>3</v>
      </c>
      <c r="X728" s="145">
        <v>800</v>
      </c>
      <c r="Y728" s="37">
        <v>758</v>
      </c>
      <c r="Z728" s="37"/>
      <c r="AA728" s="169">
        <f>0.95*$Y$1</f>
        <v>1080.587</v>
      </c>
      <c r="AB728" s="37"/>
      <c r="AC728" s="37">
        <v>1406</v>
      </c>
      <c r="AF728" s="140">
        <f t="shared" si="89"/>
        <v>2760</v>
      </c>
      <c r="AG728" s="8">
        <f t="shared" si="90"/>
        <v>920</v>
      </c>
      <c r="AH728" s="37">
        <f t="shared" si="91"/>
        <v>758</v>
      </c>
      <c r="AI728" s="8">
        <f t="shared" si="92"/>
        <v>162</v>
      </c>
      <c r="AJ728" s="140" t="e">
        <f t="shared" si="93"/>
        <v>#REF!</v>
      </c>
      <c r="AK728" s="24" t="e">
        <f>#REF!</f>
        <v>#REF!</v>
      </c>
      <c r="AL728" s="8" t="e">
        <f t="shared" si="94"/>
        <v>#REF!</v>
      </c>
    </row>
    <row r="729" spans="1:38" s="26" customFormat="1" ht="13.5" customHeight="1" x14ac:dyDescent="0.2">
      <c r="A729" s="26">
        <v>726</v>
      </c>
      <c r="B729" s="11" t="s">
        <v>445</v>
      </c>
      <c r="C729" s="159" t="s">
        <v>19</v>
      </c>
      <c r="D729" s="1" t="s">
        <v>20</v>
      </c>
      <c r="E729" s="1" t="s">
        <v>6</v>
      </c>
      <c r="F729" s="1">
        <v>3</v>
      </c>
      <c r="G729" s="27">
        <v>67</v>
      </c>
      <c r="H729" s="53">
        <v>608</v>
      </c>
      <c r="I729" s="37"/>
      <c r="J729" s="1" t="s">
        <v>20</v>
      </c>
      <c r="K729" s="1" t="s">
        <v>6</v>
      </c>
      <c r="L729" s="1">
        <v>3</v>
      </c>
      <c r="M729" s="33">
        <v>67</v>
      </c>
      <c r="N729" s="47">
        <v>608</v>
      </c>
      <c r="O729" s="1"/>
      <c r="P729" s="1"/>
      <c r="Q729" s="1"/>
      <c r="R729" s="33">
        <v>67</v>
      </c>
      <c r="S729" s="64">
        <v>608</v>
      </c>
      <c r="T729" s="78" t="s">
        <v>697</v>
      </c>
      <c r="U729" s="78" t="s">
        <v>47</v>
      </c>
      <c r="V729" s="78" t="s">
        <v>52</v>
      </c>
      <c r="W729" s="130">
        <v>67</v>
      </c>
      <c r="X729" s="145">
        <v>608</v>
      </c>
      <c r="Y729" s="37">
        <v>662</v>
      </c>
      <c r="Z729" s="37"/>
      <c r="AA729" s="169">
        <f>0.832*$Y$1</f>
        <v>946.36671999999999</v>
      </c>
      <c r="AB729" s="37"/>
      <c r="AC729" s="37">
        <v>1228</v>
      </c>
      <c r="AF729" s="140">
        <f t="shared" si="89"/>
        <v>48776</v>
      </c>
      <c r="AG729" s="8">
        <f t="shared" si="90"/>
        <v>728</v>
      </c>
      <c r="AH729" s="37">
        <f t="shared" si="91"/>
        <v>662</v>
      </c>
      <c r="AI729" s="8">
        <f t="shared" si="92"/>
        <v>66</v>
      </c>
      <c r="AJ729" s="140" t="e">
        <f t="shared" si="93"/>
        <v>#REF!</v>
      </c>
      <c r="AK729" s="24" t="e">
        <f>#REF!</f>
        <v>#REF!</v>
      </c>
      <c r="AL729" s="8" t="e">
        <f t="shared" si="94"/>
        <v>#REF!</v>
      </c>
    </row>
    <row r="730" spans="1:38" s="26" customFormat="1" ht="13.5" customHeight="1" x14ac:dyDescent="0.2">
      <c r="A730" s="26">
        <v>727</v>
      </c>
      <c r="B730" s="11" t="s">
        <v>445</v>
      </c>
      <c r="C730" s="163" t="s">
        <v>136</v>
      </c>
      <c r="D730" s="1" t="s">
        <v>20</v>
      </c>
      <c r="E730" s="1" t="s">
        <v>40</v>
      </c>
      <c r="F730" s="1">
        <v>4</v>
      </c>
      <c r="G730" s="27">
        <v>5</v>
      </c>
      <c r="H730" s="53">
        <v>705</v>
      </c>
      <c r="I730" s="37"/>
      <c r="J730" s="1" t="s">
        <v>20</v>
      </c>
      <c r="K730" s="1" t="s">
        <v>40</v>
      </c>
      <c r="L730" s="1">
        <v>4</v>
      </c>
      <c r="M730" s="33">
        <v>5</v>
      </c>
      <c r="N730" s="47">
        <v>705</v>
      </c>
      <c r="O730" s="1"/>
      <c r="P730" s="1"/>
      <c r="Q730" s="1"/>
      <c r="R730" s="33">
        <v>5</v>
      </c>
      <c r="S730" s="64">
        <v>705</v>
      </c>
      <c r="T730" s="78" t="s">
        <v>697</v>
      </c>
      <c r="U730" s="78" t="s">
        <v>24</v>
      </c>
      <c r="V730" s="78" t="s">
        <v>27</v>
      </c>
      <c r="W730" s="130">
        <v>5</v>
      </c>
      <c r="X730" s="145">
        <v>705</v>
      </c>
      <c r="Y730" s="37">
        <v>709</v>
      </c>
      <c r="Z730" s="37"/>
      <c r="AA730" s="169">
        <f>0.89*$Y$1</f>
        <v>1012.3394000000001</v>
      </c>
      <c r="AB730" s="37"/>
      <c r="AC730" s="37">
        <v>1315</v>
      </c>
      <c r="AF730" s="140">
        <f t="shared" si="89"/>
        <v>4125</v>
      </c>
      <c r="AG730" s="8">
        <f t="shared" si="90"/>
        <v>825</v>
      </c>
      <c r="AH730" s="37">
        <f t="shared" si="91"/>
        <v>709</v>
      </c>
      <c r="AI730" s="8">
        <f t="shared" si="92"/>
        <v>116</v>
      </c>
      <c r="AJ730" s="140" t="e">
        <f t="shared" si="93"/>
        <v>#REF!</v>
      </c>
      <c r="AK730" s="24" t="e">
        <f>#REF!</f>
        <v>#REF!</v>
      </c>
      <c r="AL730" s="8" t="e">
        <f t="shared" si="94"/>
        <v>#REF!</v>
      </c>
    </row>
    <row r="731" spans="1:38" s="26" customFormat="1" ht="13.5" customHeight="1" x14ac:dyDescent="0.2">
      <c r="A731" s="26">
        <v>728</v>
      </c>
      <c r="B731" s="11" t="s">
        <v>445</v>
      </c>
      <c r="C731" s="163" t="s">
        <v>351</v>
      </c>
      <c r="D731" s="1" t="s">
        <v>5</v>
      </c>
      <c r="E731" s="1" t="s">
        <v>42</v>
      </c>
      <c r="F731" s="1">
        <v>4</v>
      </c>
      <c r="G731" s="27">
        <v>1</v>
      </c>
      <c r="H731" s="53">
        <v>575</v>
      </c>
      <c r="I731" s="37"/>
      <c r="J731" s="1" t="s">
        <v>5</v>
      </c>
      <c r="K731" s="1" t="s">
        <v>42</v>
      </c>
      <c r="L731" s="1">
        <v>4</v>
      </c>
      <c r="M731" s="33">
        <v>1</v>
      </c>
      <c r="N731" s="47">
        <v>575</v>
      </c>
      <c r="O731" s="1"/>
      <c r="P731" s="1"/>
      <c r="Q731" s="1"/>
      <c r="R731" s="33">
        <v>1</v>
      </c>
      <c r="S731" s="64">
        <v>575</v>
      </c>
      <c r="T731" s="78" t="s">
        <v>303</v>
      </c>
      <c r="U731" s="78" t="s">
        <v>42</v>
      </c>
      <c r="V731" s="78" t="s">
        <v>10</v>
      </c>
      <c r="W731" s="130">
        <v>1</v>
      </c>
      <c r="X731" s="145">
        <v>575</v>
      </c>
      <c r="Y731" s="37">
        <v>648</v>
      </c>
      <c r="Z731" s="37"/>
      <c r="AA731" s="169">
        <f>0.814*$Y$1</f>
        <v>925.89243999999997</v>
      </c>
      <c r="AB731" s="37"/>
      <c r="AC731" s="37">
        <v>1205</v>
      </c>
      <c r="AF731" s="140">
        <f t="shared" si="89"/>
        <v>695</v>
      </c>
      <c r="AG731" s="8">
        <f t="shared" si="90"/>
        <v>695</v>
      </c>
      <c r="AH731" s="37">
        <f t="shared" si="91"/>
        <v>648</v>
      </c>
      <c r="AI731" s="8">
        <f t="shared" si="92"/>
        <v>47</v>
      </c>
      <c r="AJ731" s="140" t="e">
        <f t="shared" si="93"/>
        <v>#REF!</v>
      </c>
      <c r="AK731" s="24" t="e">
        <f>#REF!</f>
        <v>#REF!</v>
      </c>
      <c r="AL731" s="8" t="e">
        <f t="shared" si="94"/>
        <v>#REF!</v>
      </c>
    </row>
    <row r="732" spans="1:38" s="26" customFormat="1" ht="13.5" customHeight="1" x14ac:dyDescent="0.2">
      <c r="A732" s="26">
        <v>729</v>
      </c>
      <c r="B732" s="11" t="s">
        <v>445</v>
      </c>
      <c r="C732" s="163" t="s">
        <v>49</v>
      </c>
      <c r="D732" s="1" t="s">
        <v>144</v>
      </c>
      <c r="E732" s="1" t="s">
        <v>47</v>
      </c>
      <c r="F732" s="1">
        <v>8</v>
      </c>
      <c r="G732" s="27">
        <v>1.65</v>
      </c>
      <c r="H732" s="53">
        <v>1093</v>
      </c>
      <c r="I732" s="37"/>
      <c r="J732" s="1" t="s">
        <v>144</v>
      </c>
      <c r="K732" s="1" t="s">
        <v>47</v>
      </c>
      <c r="L732" s="1">
        <v>8</v>
      </c>
      <c r="M732" s="33">
        <v>1.65</v>
      </c>
      <c r="N732" s="47">
        <v>1093</v>
      </c>
      <c r="O732" s="1"/>
      <c r="P732" s="1"/>
      <c r="Q732" s="1"/>
      <c r="R732" s="33">
        <v>1.65</v>
      </c>
      <c r="S732" s="64">
        <v>1093</v>
      </c>
      <c r="T732" s="78" t="s">
        <v>701</v>
      </c>
      <c r="U732" s="78" t="s">
        <v>53</v>
      </c>
      <c r="V732" s="78" t="s">
        <v>25</v>
      </c>
      <c r="W732" s="130">
        <v>1.65</v>
      </c>
      <c r="X732" s="145">
        <v>1093</v>
      </c>
      <c r="Y732" s="37">
        <v>905</v>
      </c>
      <c r="Z732" s="37"/>
      <c r="AA732" s="169">
        <f>1.137*$Y$1</f>
        <v>1293.2920200000001</v>
      </c>
      <c r="AB732" s="37"/>
      <c r="AC732" s="37">
        <v>1682</v>
      </c>
      <c r="AF732" s="140">
        <f t="shared" si="89"/>
        <v>2001.4499999999998</v>
      </c>
      <c r="AG732" s="8">
        <f t="shared" si="90"/>
        <v>1213</v>
      </c>
      <c r="AH732" s="37">
        <f t="shared" si="91"/>
        <v>905</v>
      </c>
      <c r="AI732" s="8">
        <f t="shared" si="92"/>
        <v>308</v>
      </c>
      <c r="AJ732" s="140" t="e">
        <f t="shared" si="93"/>
        <v>#REF!</v>
      </c>
      <c r="AK732" s="24" t="e">
        <f>#REF!</f>
        <v>#REF!</v>
      </c>
      <c r="AL732" s="8" t="e">
        <f t="shared" si="94"/>
        <v>#REF!</v>
      </c>
    </row>
    <row r="733" spans="1:38" s="26" customFormat="1" ht="13.5" customHeight="1" x14ac:dyDescent="0.2">
      <c r="A733" s="26">
        <v>730</v>
      </c>
      <c r="B733" s="11" t="s">
        <v>445</v>
      </c>
      <c r="C733" s="163" t="s">
        <v>137</v>
      </c>
      <c r="D733" s="1" t="s">
        <v>100</v>
      </c>
      <c r="E733" s="1" t="s">
        <v>22</v>
      </c>
      <c r="F733" s="1">
        <v>12</v>
      </c>
      <c r="G733" s="27">
        <v>1</v>
      </c>
      <c r="H733" s="53">
        <v>1369</v>
      </c>
      <c r="I733" s="37"/>
      <c r="J733" s="1" t="s">
        <v>100</v>
      </c>
      <c r="K733" s="1" t="s">
        <v>22</v>
      </c>
      <c r="L733" s="1">
        <v>12</v>
      </c>
      <c r="M733" s="33">
        <v>1</v>
      </c>
      <c r="N733" s="47">
        <v>1369</v>
      </c>
      <c r="O733" s="1"/>
      <c r="P733" s="1"/>
      <c r="Q733" s="1"/>
      <c r="R733" s="33">
        <v>1</v>
      </c>
      <c r="S733" s="64">
        <v>1369</v>
      </c>
      <c r="T733" s="78" t="s">
        <v>695</v>
      </c>
      <c r="U733" s="78" t="s">
        <v>690</v>
      </c>
      <c r="V733" s="78" t="s">
        <v>23</v>
      </c>
      <c r="W733" s="130">
        <v>1</v>
      </c>
      <c r="X733" s="145">
        <v>1369</v>
      </c>
      <c r="Y733" s="37">
        <v>1746</v>
      </c>
      <c r="Z733" s="37"/>
      <c r="AA733" s="169">
        <f>2.194*$Y$1</f>
        <v>2495.5872399999998</v>
      </c>
      <c r="AB733" s="37"/>
      <c r="AC733" s="37">
        <v>3120</v>
      </c>
      <c r="AF733" s="140">
        <f t="shared" si="89"/>
        <v>1489</v>
      </c>
      <c r="AG733" s="8">
        <f t="shared" si="90"/>
        <v>1489</v>
      </c>
      <c r="AH733" s="37">
        <f t="shared" si="91"/>
        <v>1746</v>
      </c>
      <c r="AI733" s="175">
        <f t="shared" si="92"/>
        <v>-257</v>
      </c>
      <c r="AJ733" s="140" t="e">
        <f t="shared" si="93"/>
        <v>#REF!</v>
      </c>
      <c r="AK733" s="24" t="e">
        <f>#REF!</f>
        <v>#REF!</v>
      </c>
      <c r="AL733" s="8" t="e">
        <f t="shared" si="94"/>
        <v>#REF!</v>
      </c>
    </row>
    <row r="734" spans="1:38" s="26" customFormat="1" ht="13.5" customHeight="1" x14ac:dyDescent="0.2">
      <c r="A734" s="26">
        <v>731</v>
      </c>
      <c r="B734" s="11" t="s">
        <v>445</v>
      </c>
      <c r="C734" s="163" t="s">
        <v>79</v>
      </c>
      <c r="D734" s="1" t="s">
        <v>144</v>
      </c>
      <c r="E734" s="1" t="s">
        <v>26</v>
      </c>
      <c r="F734" s="29">
        <v>9</v>
      </c>
      <c r="G734" s="27">
        <v>2</v>
      </c>
      <c r="H734" s="53">
        <v>1369</v>
      </c>
      <c r="I734" s="37"/>
      <c r="J734" s="1" t="s">
        <v>144</v>
      </c>
      <c r="K734" s="1" t="s">
        <v>26</v>
      </c>
      <c r="L734" s="1">
        <v>9</v>
      </c>
      <c r="M734" s="33">
        <v>2</v>
      </c>
      <c r="N734" s="47">
        <v>1369</v>
      </c>
      <c r="O734" s="1"/>
      <c r="P734" s="1"/>
      <c r="Q734" s="1"/>
      <c r="R734" s="33">
        <v>2</v>
      </c>
      <c r="S734" s="64">
        <v>1369</v>
      </c>
      <c r="T734" s="78" t="s">
        <v>719</v>
      </c>
      <c r="U734" s="78" t="s">
        <v>42</v>
      </c>
      <c r="V734" s="78" t="s">
        <v>70</v>
      </c>
      <c r="W734" s="130">
        <v>2</v>
      </c>
      <c r="X734" s="145">
        <v>1369</v>
      </c>
      <c r="Y734" s="37">
        <v>1157</v>
      </c>
      <c r="Z734" s="37"/>
      <c r="AA734" s="169">
        <f>1.453*$Y$1</f>
        <v>1652.7293800000002</v>
      </c>
      <c r="AB734" s="37"/>
      <c r="AC734" s="37">
        <v>2067</v>
      </c>
      <c r="AF734" s="140">
        <f t="shared" si="89"/>
        <v>2978</v>
      </c>
      <c r="AG734" s="8">
        <f t="shared" si="90"/>
        <v>1489</v>
      </c>
      <c r="AH734" s="37">
        <f t="shared" si="91"/>
        <v>1157</v>
      </c>
      <c r="AI734" s="8">
        <f t="shared" si="92"/>
        <v>332</v>
      </c>
      <c r="AJ734" s="140" t="e">
        <f t="shared" si="93"/>
        <v>#REF!</v>
      </c>
      <c r="AK734" s="24" t="e">
        <f>#REF!</f>
        <v>#REF!</v>
      </c>
      <c r="AL734" s="8" t="e">
        <f t="shared" si="94"/>
        <v>#REF!</v>
      </c>
    </row>
    <row r="735" spans="1:38" s="26" customFormat="1" ht="13.5" customHeight="1" x14ac:dyDescent="0.2">
      <c r="A735" s="26">
        <v>732</v>
      </c>
      <c r="B735" s="11" t="s">
        <v>445</v>
      </c>
      <c r="C735" s="163" t="s">
        <v>138</v>
      </c>
      <c r="D735" s="1" t="s">
        <v>144</v>
      </c>
      <c r="E735" s="1" t="s">
        <v>26</v>
      </c>
      <c r="F735" s="1">
        <v>9</v>
      </c>
      <c r="G735" s="27">
        <v>0.5</v>
      </c>
      <c r="H735" s="53">
        <v>908</v>
      </c>
      <c r="I735" s="37" t="s">
        <v>649</v>
      </c>
      <c r="J735" s="1" t="s">
        <v>144</v>
      </c>
      <c r="K735" s="1" t="s">
        <v>26</v>
      </c>
      <c r="L735" s="1">
        <v>9</v>
      </c>
      <c r="M735" s="33">
        <v>0.5</v>
      </c>
      <c r="N735" s="47">
        <v>908</v>
      </c>
      <c r="O735" s="1"/>
      <c r="P735" s="1"/>
      <c r="Q735" s="1"/>
      <c r="R735" s="33">
        <v>0.5</v>
      </c>
      <c r="S735" s="64">
        <v>908</v>
      </c>
      <c r="T735" s="78" t="s">
        <v>719</v>
      </c>
      <c r="U735" s="78" t="s">
        <v>42</v>
      </c>
      <c r="V735" s="78" t="s">
        <v>70</v>
      </c>
      <c r="W735" s="130">
        <v>0.5</v>
      </c>
      <c r="X735" s="145">
        <v>908</v>
      </c>
      <c r="Y735" s="37">
        <v>1157</v>
      </c>
      <c r="Z735" s="37"/>
      <c r="AA735" s="169">
        <f>1.453*$Y$1</f>
        <v>1652.7293800000002</v>
      </c>
      <c r="AB735" s="37"/>
      <c r="AC735" s="37">
        <v>2067</v>
      </c>
      <c r="AF735" s="140">
        <f t="shared" si="89"/>
        <v>514</v>
      </c>
      <c r="AG735" s="8">
        <f t="shared" si="90"/>
        <v>1028</v>
      </c>
      <c r="AH735" s="37">
        <f t="shared" si="91"/>
        <v>1157</v>
      </c>
      <c r="AI735" s="175">
        <f t="shared" si="92"/>
        <v>-129</v>
      </c>
      <c r="AJ735" s="140" t="e">
        <f t="shared" si="93"/>
        <v>#REF!</v>
      </c>
      <c r="AK735" s="24" t="e">
        <f>#REF!</f>
        <v>#REF!</v>
      </c>
      <c r="AL735" s="8" t="e">
        <f t="shared" si="94"/>
        <v>#REF!</v>
      </c>
    </row>
    <row r="736" spans="1:38" s="26" customFormat="1" ht="13.5" customHeight="1" x14ac:dyDescent="0.2">
      <c r="A736" s="26">
        <v>733</v>
      </c>
      <c r="B736" s="11" t="s">
        <v>445</v>
      </c>
      <c r="C736" s="163" t="s">
        <v>36</v>
      </c>
      <c r="D736" s="1" t="s">
        <v>43</v>
      </c>
      <c r="E736" s="1" t="s">
        <v>42</v>
      </c>
      <c r="F736" s="1">
        <v>7</v>
      </c>
      <c r="G736" s="27">
        <v>5.5</v>
      </c>
      <c r="H736" s="53">
        <v>1032</v>
      </c>
      <c r="I736" s="37" t="s">
        <v>650</v>
      </c>
      <c r="J736" s="1" t="s">
        <v>43</v>
      </c>
      <c r="K736" s="1" t="s">
        <v>42</v>
      </c>
      <c r="L736" s="1">
        <v>7</v>
      </c>
      <c r="M736" s="33">
        <v>5.5</v>
      </c>
      <c r="N736" s="47">
        <v>1032</v>
      </c>
      <c r="O736" s="1"/>
      <c r="P736" s="1"/>
      <c r="Q736" s="1"/>
      <c r="R736" s="33">
        <v>5.5</v>
      </c>
      <c r="S736" s="64">
        <v>1032</v>
      </c>
      <c r="T736" s="78" t="s">
        <v>695</v>
      </c>
      <c r="U736" s="78" t="s">
        <v>65</v>
      </c>
      <c r="V736" s="78" t="s">
        <v>45</v>
      </c>
      <c r="W736" s="130">
        <v>5.5</v>
      </c>
      <c r="X736" s="145">
        <v>1032</v>
      </c>
      <c r="Y736" s="37">
        <v>758</v>
      </c>
      <c r="Z736" s="37"/>
      <c r="AA736" s="169">
        <f>0.95*$Y$1</f>
        <v>1080.587</v>
      </c>
      <c r="AB736" s="37"/>
      <c r="AC736" s="37">
        <v>1406</v>
      </c>
      <c r="AF736" s="140">
        <f t="shared" si="89"/>
        <v>6336</v>
      </c>
      <c r="AG736" s="8">
        <f t="shared" si="90"/>
        <v>1152</v>
      </c>
      <c r="AH736" s="37">
        <f t="shared" si="91"/>
        <v>758</v>
      </c>
      <c r="AI736" s="8">
        <f t="shared" si="92"/>
        <v>394</v>
      </c>
      <c r="AJ736" s="140" t="e">
        <f t="shared" si="93"/>
        <v>#REF!</v>
      </c>
      <c r="AK736" s="24" t="e">
        <f>#REF!</f>
        <v>#REF!</v>
      </c>
      <c r="AL736" s="8" t="e">
        <f t="shared" si="94"/>
        <v>#REF!</v>
      </c>
    </row>
    <row r="737" spans="1:38" s="26" customFormat="1" ht="13.5" customHeight="1" x14ac:dyDescent="0.2">
      <c r="A737" s="26">
        <v>734</v>
      </c>
      <c r="B737" s="11" t="s">
        <v>445</v>
      </c>
      <c r="C737" s="2" t="s">
        <v>139</v>
      </c>
      <c r="D737" s="1" t="s">
        <v>43</v>
      </c>
      <c r="E737" s="1" t="s">
        <v>145</v>
      </c>
      <c r="F737" s="1">
        <v>5</v>
      </c>
      <c r="G737" s="27">
        <v>3.5</v>
      </c>
      <c r="H737" s="53">
        <v>723</v>
      </c>
      <c r="I737" s="37"/>
      <c r="J737" s="1" t="s">
        <v>43</v>
      </c>
      <c r="K737" s="1" t="s">
        <v>145</v>
      </c>
      <c r="L737" s="1">
        <v>5</v>
      </c>
      <c r="M737" s="33">
        <v>3.5</v>
      </c>
      <c r="N737" s="47">
        <v>723</v>
      </c>
      <c r="O737" s="1"/>
      <c r="P737" s="1"/>
      <c r="Q737" s="1"/>
      <c r="R737" s="33">
        <v>3.5</v>
      </c>
      <c r="S737" s="64">
        <v>723</v>
      </c>
      <c r="T737" s="78" t="s">
        <v>695</v>
      </c>
      <c r="U737" s="78" t="s">
        <v>24</v>
      </c>
      <c r="V737" s="78" t="s">
        <v>52</v>
      </c>
      <c r="W737" s="130">
        <v>3.5</v>
      </c>
      <c r="X737" s="145">
        <v>723</v>
      </c>
      <c r="Y737" s="37">
        <v>662</v>
      </c>
      <c r="Z737" s="37"/>
      <c r="AA737" s="169">
        <f>0.832*$Y$1</f>
        <v>946.36671999999999</v>
      </c>
      <c r="AB737" s="37"/>
      <c r="AC737" s="37">
        <v>1228</v>
      </c>
      <c r="AF737" s="140">
        <f t="shared" si="89"/>
        <v>2950.5</v>
      </c>
      <c r="AG737" s="8">
        <f t="shared" si="90"/>
        <v>843</v>
      </c>
      <c r="AH737" s="37">
        <f t="shared" si="91"/>
        <v>662</v>
      </c>
      <c r="AI737" s="8">
        <f t="shared" si="92"/>
        <v>181</v>
      </c>
      <c r="AJ737" s="140" t="e">
        <f t="shared" si="93"/>
        <v>#REF!</v>
      </c>
      <c r="AK737" s="24" t="e">
        <f>#REF!</f>
        <v>#REF!</v>
      </c>
      <c r="AL737" s="8" t="e">
        <f t="shared" si="94"/>
        <v>#REF!</v>
      </c>
    </row>
    <row r="738" spans="1:38" s="26" customFormat="1" ht="13.5" customHeight="1" x14ac:dyDescent="0.2">
      <c r="A738" s="26">
        <v>735</v>
      </c>
      <c r="B738" s="11" t="s">
        <v>445</v>
      </c>
      <c r="C738" s="163" t="s">
        <v>140</v>
      </c>
      <c r="D738" s="1" t="s">
        <v>5</v>
      </c>
      <c r="E738" s="1" t="s">
        <v>26</v>
      </c>
      <c r="F738" s="1">
        <v>3</v>
      </c>
      <c r="G738" s="27">
        <v>1</v>
      </c>
      <c r="H738" s="53">
        <v>590</v>
      </c>
      <c r="I738" s="37"/>
      <c r="J738" s="1" t="s">
        <v>5</v>
      </c>
      <c r="K738" s="1" t="s">
        <v>26</v>
      </c>
      <c r="L738" s="1">
        <v>3</v>
      </c>
      <c r="M738" s="33">
        <v>1</v>
      </c>
      <c r="N738" s="47">
        <v>590</v>
      </c>
      <c r="O738" s="1"/>
      <c r="P738" s="1"/>
      <c r="Q738" s="1"/>
      <c r="R738" s="33">
        <v>1</v>
      </c>
      <c r="S738" s="64">
        <v>590</v>
      </c>
      <c r="T738" s="78" t="s">
        <v>303</v>
      </c>
      <c r="U738" s="78" t="s">
        <v>24</v>
      </c>
      <c r="V738" s="78" t="s">
        <v>39</v>
      </c>
      <c r="W738" s="130">
        <v>1</v>
      </c>
      <c r="X738" s="145">
        <v>590</v>
      </c>
      <c r="Y738" s="37">
        <v>620</v>
      </c>
      <c r="Z738" s="37"/>
      <c r="AA738" s="169">
        <f>0.592*$Y$1</f>
        <v>673.37631999999996</v>
      </c>
      <c r="AB738" s="37"/>
      <c r="AC738" s="37">
        <v>875</v>
      </c>
      <c r="AF738" s="140">
        <f t="shared" si="89"/>
        <v>710</v>
      </c>
      <c r="AG738" s="8">
        <f t="shared" si="90"/>
        <v>710</v>
      </c>
      <c r="AH738" s="37">
        <f t="shared" si="91"/>
        <v>620</v>
      </c>
      <c r="AI738" s="8">
        <f t="shared" si="92"/>
        <v>90</v>
      </c>
      <c r="AJ738" s="140" t="e">
        <f t="shared" si="93"/>
        <v>#REF!</v>
      </c>
      <c r="AK738" s="24" t="e">
        <f>#REF!</f>
        <v>#REF!</v>
      </c>
      <c r="AL738" s="8" t="e">
        <f t="shared" si="94"/>
        <v>#REF!</v>
      </c>
    </row>
    <row r="739" spans="1:38" s="26" customFormat="1" ht="13.5" customHeight="1" x14ac:dyDescent="0.2">
      <c r="A739" s="26">
        <v>736</v>
      </c>
      <c r="B739" s="11" t="s">
        <v>445</v>
      </c>
      <c r="C739" s="2" t="s">
        <v>716</v>
      </c>
      <c r="D739" s="1">
        <v>3</v>
      </c>
      <c r="E739" s="1" t="s">
        <v>42</v>
      </c>
      <c r="F739" s="1">
        <v>10</v>
      </c>
      <c r="G739" s="27">
        <v>1</v>
      </c>
      <c r="H739" s="53">
        <v>1190</v>
      </c>
      <c r="I739" s="37"/>
      <c r="J739" s="1">
        <v>3</v>
      </c>
      <c r="K739" s="1" t="s">
        <v>42</v>
      </c>
      <c r="L739" s="1">
        <v>10</v>
      </c>
      <c r="M739" s="33">
        <v>1</v>
      </c>
      <c r="N739" s="47">
        <v>1190</v>
      </c>
      <c r="O739" s="1"/>
      <c r="P739" s="1"/>
      <c r="Q739" s="1"/>
      <c r="R739" s="33">
        <v>1</v>
      </c>
      <c r="S739" s="64">
        <v>1190</v>
      </c>
      <c r="T739" s="78" t="s">
        <v>10</v>
      </c>
      <c r="U739" s="78" t="s">
        <v>44</v>
      </c>
      <c r="V739" s="78" t="s">
        <v>70</v>
      </c>
      <c r="W739" s="130">
        <v>1</v>
      </c>
      <c r="X739" s="145">
        <v>1190</v>
      </c>
      <c r="Y739" s="37">
        <v>1157</v>
      </c>
      <c r="Z739" s="37"/>
      <c r="AA739" s="169">
        <f>1.453*$Y$1</f>
        <v>1652.7293800000002</v>
      </c>
      <c r="AB739" s="37"/>
      <c r="AC739" s="37">
        <v>2067</v>
      </c>
      <c r="AF739" s="140">
        <f t="shared" si="89"/>
        <v>1310</v>
      </c>
      <c r="AG739" s="8">
        <f t="shared" si="90"/>
        <v>1310</v>
      </c>
      <c r="AH739" s="37">
        <f t="shared" si="91"/>
        <v>1157</v>
      </c>
      <c r="AI739" s="8">
        <f t="shared" si="92"/>
        <v>153</v>
      </c>
      <c r="AJ739" s="140" t="e">
        <f t="shared" si="93"/>
        <v>#REF!</v>
      </c>
      <c r="AK739" s="24" t="e">
        <f>#REF!</f>
        <v>#REF!</v>
      </c>
      <c r="AL739" s="8" t="e">
        <f t="shared" si="94"/>
        <v>#REF!</v>
      </c>
    </row>
    <row r="740" spans="1:38" s="26" customFormat="1" ht="13.5" customHeight="1" x14ac:dyDescent="0.2">
      <c r="A740" s="26">
        <v>737</v>
      </c>
      <c r="B740" s="11" t="s">
        <v>445</v>
      </c>
      <c r="C740" s="159" t="s">
        <v>112</v>
      </c>
      <c r="D740" s="1" t="s">
        <v>10</v>
      </c>
      <c r="E740" s="1" t="s">
        <v>40</v>
      </c>
      <c r="F740" s="1">
        <v>6</v>
      </c>
      <c r="G740" s="27">
        <v>3</v>
      </c>
      <c r="H740" s="53">
        <v>850</v>
      </c>
      <c r="I740" s="37"/>
      <c r="J740" s="1" t="s">
        <v>10</v>
      </c>
      <c r="K740" s="1" t="s">
        <v>40</v>
      </c>
      <c r="L740" s="1">
        <v>6</v>
      </c>
      <c r="M740" s="33">
        <v>3</v>
      </c>
      <c r="N740" s="47">
        <v>850</v>
      </c>
      <c r="O740" s="1"/>
      <c r="P740" s="1"/>
      <c r="Q740" s="1"/>
      <c r="R740" s="33">
        <v>3</v>
      </c>
      <c r="S740" s="64">
        <v>850</v>
      </c>
      <c r="T740" s="78" t="s">
        <v>10</v>
      </c>
      <c r="U740" s="78" t="s">
        <v>6</v>
      </c>
      <c r="V740" s="78" t="s">
        <v>27</v>
      </c>
      <c r="W740" s="130">
        <v>3</v>
      </c>
      <c r="X740" s="145">
        <v>850</v>
      </c>
      <c r="Y740" s="37">
        <v>709</v>
      </c>
      <c r="Z740" s="37"/>
      <c r="AA740" s="169">
        <f>0.89*$Y$1</f>
        <v>1012.3394000000001</v>
      </c>
      <c r="AB740" s="37"/>
      <c r="AC740" s="37">
        <v>1315</v>
      </c>
      <c r="AF740" s="140">
        <f t="shared" si="89"/>
        <v>2910</v>
      </c>
      <c r="AG740" s="8">
        <f t="shared" si="90"/>
        <v>970</v>
      </c>
      <c r="AH740" s="37">
        <f t="shared" si="91"/>
        <v>709</v>
      </c>
      <c r="AI740" s="8">
        <f t="shared" si="92"/>
        <v>261</v>
      </c>
      <c r="AJ740" s="140" t="e">
        <f t="shared" si="93"/>
        <v>#REF!</v>
      </c>
      <c r="AK740" s="24" t="e">
        <f>#REF!</f>
        <v>#REF!</v>
      </c>
      <c r="AL740" s="8" t="e">
        <f t="shared" si="94"/>
        <v>#REF!</v>
      </c>
    </row>
    <row r="741" spans="1:38" s="26" customFormat="1" ht="13.5" customHeight="1" x14ac:dyDescent="0.2">
      <c r="A741" s="26">
        <v>738</v>
      </c>
      <c r="B741" s="11" t="s">
        <v>445</v>
      </c>
      <c r="C741" s="39" t="s">
        <v>8</v>
      </c>
      <c r="D741" s="1" t="s">
        <v>5</v>
      </c>
      <c r="E741" s="1" t="s">
        <v>26</v>
      </c>
      <c r="F741" s="1">
        <v>3</v>
      </c>
      <c r="G741" s="27">
        <v>3</v>
      </c>
      <c r="H741" s="53">
        <v>575</v>
      </c>
      <c r="I741" s="37"/>
      <c r="J741" s="1" t="s">
        <v>5</v>
      </c>
      <c r="K741" s="1" t="s">
        <v>26</v>
      </c>
      <c r="L741" s="1">
        <v>3</v>
      </c>
      <c r="M741" s="33">
        <v>3</v>
      </c>
      <c r="N741" s="47">
        <v>575</v>
      </c>
      <c r="O741" s="1"/>
      <c r="P741" s="1"/>
      <c r="Q741" s="1"/>
      <c r="R741" s="33">
        <v>3</v>
      </c>
      <c r="S741" s="64">
        <v>575</v>
      </c>
      <c r="T741" s="78" t="s">
        <v>303</v>
      </c>
      <c r="U741" s="78" t="s">
        <v>24</v>
      </c>
      <c r="V741" s="78" t="s">
        <v>39</v>
      </c>
      <c r="W741" s="130">
        <v>3</v>
      </c>
      <c r="X741" s="145">
        <v>575</v>
      </c>
      <c r="Y741" s="37">
        <v>620</v>
      </c>
      <c r="Z741" s="37"/>
      <c r="AA741" s="169">
        <f>0.592*$Y$1</f>
        <v>673.37631999999996</v>
      </c>
      <c r="AB741" s="37"/>
      <c r="AC741" s="37">
        <v>875</v>
      </c>
      <c r="AF741" s="140">
        <f t="shared" si="89"/>
        <v>2085</v>
      </c>
      <c r="AG741" s="8">
        <f t="shared" si="90"/>
        <v>695</v>
      </c>
      <c r="AH741" s="37">
        <f t="shared" si="91"/>
        <v>620</v>
      </c>
      <c r="AI741" s="8">
        <f t="shared" si="92"/>
        <v>75</v>
      </c>
      <c r="AJ741" s="140" t="e">
        <f t="shared" si="93"/>
        <v>#REF!</v>
      </c>
      <c r="AK741" s="24" t="e">
        <f>#REF!</f>
        <v>#REF!</v>
      </c>
      <c r="AL741" s="8" t="e">
        <f t="shared" si="94"/>
        <v>#REF!</v>
      </c>
    </row>
    <row r="742" spans="1:38" s="26" customFormat="1" ht="13.5" customHeight="1" x14ac:dyDescent="0.2">
      <c r="A742" s="26">
        <v>739</v>
      </c>
      <c r="B742" s="11" t="s">
        <v>445</v>
      </c>
      <c r="C742" s="163" t="s">
        <v>141</v>
      </c>
      <c r="D742" s="1" t="s">
        <v>5</v>
      </c>
      <c r="E742" s="1" t="s">
        <v>22</v>
      </c>
      <c r="F742" s="1">
        <v>7</v>
      </c>
      <c r="G742" s="27">
        <v>1</v>
      </c>
      <c r="H742" s="53">
        <v>750</v>
      </c>
      <c r="I742" s="37"/>
      <c r="J742" s="1" t="s">
        <v>5</v>
      </c>
      <c r="K742" s="1" t="s">
        <v>22</v>
      </c>
      <c r="L742" s="1">
        <v>7</v>
      </c>
      <c r="M742" s="33">
        <v>1</v>
      </c>
      <c r="N742" s="47">
        <v>750</v>
      </c>
      <c r="O742" s="1"/>
      <c r="P742" s="1"/>
      <c r="Q742" s="1"/>
      <c r="R742" s="33">
        <v>1</v>
      </c>
      <c r="S742" s="64">
        <v>750</v>
      </c>
      <c r="T742" s="78" t="s">
        <v>303</v>
      </c>
      <c r="U742" s="78" t="s">
        <v>22</v>
      </c>
      <c r="V742" s="78" t="s">
        <v>45</v>
      </c>
      <c r="W742" s="130">
        <v>1</v>
      </c>
      <c r="X742" s="145">
        <v>750</v>
      </c>
      <c r="Y742" s="37">
        <v>758</v>
      </c>
      <c r="Z742" s="37"/>
      <c r="AA742" s="169">
        <f>0.95*$Y$1</f>
        <v>1080.587</v>
      </c>
      <c r="AB742" s="37"/>
      <c r="AC742" s="37">
        <v>1406</v>
      </c>
      <c r="AF742" s="140">
        <f t="shared" si="89"/>
        <v>870</v>
      </c>
      <c r="AG742" s="8">
        <f t="shared" si="90"/>
        <v>870</v>
      </c>
      <c r="AH742" s="37">
        <f t="shared" si="91"/>
        <v>758</v>
      </c>
      <c r="AI742" s="8">
        <f t="shared" si="92"/>
        <v>112</v>
      </c>
      <c r="AJ742" s="140" t="e">
        <f t="shared" si="93"/>
        <v>#REF!</v>
      </c>
      <c r="AK742" s="24" t="e">
        <f>#REF!</f>
        <v>#REF!</v>
      </c>
      <c r="AL742" s="8" t="e">
        <f t="shared" si="94"/>
        <v>#REF!</v>
      </c>
    </row>
    <row r="743" spans="1:38" s="26" customFormat="1" ht="13.5" customHeight="1" x14ac:dyDescent="0.2">
      <c r="A743" s="26">
        <v>740</v>
      </c>
      <c r="B743" s="11" t="s">
        <v>445</v>
      </c>
      <c r="C743" s="163" t="s">
        <v>142</v>
      </c>
      <c r="D743" s="1">
        <v>13</v>
      </c>
      <c r="E743" s="1" t="s">
        <v>42</v>
      </c>
      <c r="F743" s="1">
        <v>4</v>
      </c>
      <c r="G743" s="27">
        <v>1</v>
      </c>
      <c r="H743" s="53">
        <v>575</v>
      </c>
      <c r="I743" s="37"/>
      <c r="J743" s="1">
        <v>13</v>
      </c>
      <c r="K743" s="1" t="s">
        <v>42</v>
      </c>
      <c r="L743" s="1">
        <v>4</v>
      </c>
      <c r="M743" s="33">
        <v>1</v>
      </c>
      <c r="N743" s="47">
        <v>575</v>
      </c>
      <c r="O743" s="1"/>
      <c r="P743" s="1"/>
      <c r="Q743" s="1"/>
      <c r="R743" s="33">
        <v>1</v>
      </c>
      <c r="S743" s="64">
        <v>575</v>
      </c>
      <c r="T743" s="78" t="s">
        <v>303</v>
      </c>
      <c r="U743" s="78" t="s">
        <v>42</v>
      </c>
      <c r="V743" s="78" t="s">
        <v>10</v>
      </c>
      <c r="W743" s="130">
        <v>1</v>
      </c>
      <c r="X743" s="145">
        <v>575</v>
      </c>
      <c r="Y743" s="37">
        <v>648</v>
      </c>
      <c r="Z743" s="37"/>
      <c r="AA743" s="169">
        <f>0.814*$Y$1</f>
        <v>925.89243999999997</v>
      </c>
      <c r="AB743" s="37"/>
      <c r="AC743" s="37">
        <v>1205</v>
      </c>
      <c r="AF743" s="140">
        <f t="shared" si="89"/>
        <v>695</v>
      </c>
      <c r="AG743" s="8">
        <f t="shared" si="90"/>
        <v>695</v>
      </c>
      <c r="AH743" s="37">
        <f t="shared" si="91"/>
        <v>648</v>
      </c>
      <c r="AI743" s="8">
        <f t="shared" si="92"/>
        <v>47</v>
      </c>
      <c r="AJ743" s="140" t="e">
        <f t="shared" si="93"/>
        <v>#REF!</v>
      </c>
      <c r="AK743" s="24" t="e">
        <f>#REF!</f>
        <v>#REF!</v>
      </c>
      <c r="AL743" s="8" t="e">
        <f t="shared" si="94"/>
        <v>#REF!</v>
      </c>
    </row>
    <row r="744" spans="1:38" s="26" customFormat="1" ht="13.5" customHeight="1" x14ac:dyDescent="0.2">
      <c r="A744" s="26">
        <v>741</v>
      </c>
      <c r="B744" s="11" t="s">
        <v>445</v>
      </c>
      <c r="C744" s="163" t="s">
        <v>86</v>
      </c>
      <c r="D744" s="1" t="s">
        <v>5</v>
      </c>
      <c r="E744" s="1" t="s">
        <v>40</v>
      </c>
      <c r="F744" s="1" t="s">
        <v>39</v>
      </c>
      <c r="G744" s="27">
        <v>1</v>
      </c>
      <c r="H744" s="53">
        <v>530</v>
      </c>
      <c r="I744" s="37" t="s">
        <v>617</v>
      </c>
      <c r="J744" s="1" t="s">
        <v>5</v>
      </c>
      <c r="K744" s="1" t="s">
        <v>40</v>
      </c>
      <c r="L744" s="1" t="s">
        <v>39</v>
      </c>
      <c r="M744" s="33">
        <v>1</v>
      </c>
      <c r="N744" s="47">
        <v>530</v>
      </c>
      <c r="O744" s="1"/>
      <c r="P744" s="1"/>
      <c r="Q744" s="1"/>
      <c r="R744" s="33">
        <v>1</v>
      </c>
      <c r="S744" s="64">
        <v>530</v>
      </c>
      <c r="T744" s="78" t="s">
        <v>303</v>
      </c>
      <c r="U744" s="78" t="s">
        <v>6</v>
      </c>
      <c r="V744" s="78" t="s">
        <v>7</v>
      </c>
      <c r="W744" s="130">
        <v>1</v>
      </c>
      <c r="X744" s="151">
        <v>530</v>
      </c>
      <c r="Y744" s="37">
        <v>620</v>
      </c>
      <c r="Z744" s="37"/>
      <c r="AA744" s="169">
        <f>0.581*$Y$1</f>
        <v>660.86425999999994</v>
      </c>
      <c r="AB744" s="37"/>
      <c r="AC744" s="37">
        <v>859</v>
      </c>
      <c r="AF744" s="140">
        <f t="shared" si="89"/>
        <v>650</v>
      </c>
      <c r="AG744" s="8">
        <f t="shared" si="90"/>
        <v>650</v>
      </c>
      <c r="AH744" s="37">
        <f t="shared" si="91"/>
        <v>620</v>
      </c>
      <c r="AI744" s="8">
        <f t="shared" si="92"/>
        <v>30</v>
      </c>
      <c r="AJ744" s="140" t="e">
        <f t="shared" si="93"/>
        <v>#REF!</v>
      </c>
      <c r="AK744" s="24" t="e">
        <f>#REF!</f>
        <v>#REF!</v>
      </c>
      <c r="AL744" s="8" t="e">
        <f t="shared" si="94"/>
        <v>#REF!</v>
      </c>
    </row>
    <row r="745" spans="1:38" s="26" customFormat="1" ht="13.5" customHeight="1" x14ac:dyDescent="0.2">
      <c r="A745" s="26">
        <v>742</v>
      </c>
      <c r="B745" s="11" t="s">
        <v>445</v>
      </c>
      <c r="C745" s="163" t="s">
        <v>33</v>
      </c>
      <c r="D745" s="1">
        <v>41</v>
      </c>
      <c r="E745" s="1" t="s">
        <v>42</v>
      </c>
      <c r="F745" s="1">
        <v>7</v>
      </c>
      <c r="G745" s="27">
        <v>1</v>
      </c>
      <c r="H745" s="53">
        <v>866</v>
      </c>
      <c r="I745" s="37"/>
      <c r="J745" s="1">
        <v>41</v>
      </c>
      <c r="K745" s="1" t="s">
        <v>42</v>
      </c>
      <c r="L745" s="1">
        <v>7</v>
      </c>
      <c r="M745" s="33">
        <v>1</v>
      </c>
      <c r="N745" s="47">
        <v>866</v>
      </c>
      <c r="O745" s="1"/>
      <c r="P745" s="1"/>
      <c r="Q745" s="1"/>
      <c r="R745" s="33">
        <v>1</v>
      </c>
      <c r="S745" s="64">
        <v>866</v>
      </c>
      <c r="T745" s="78" t="s">
        <v>699</v>
      </c>
      <c r="U745" s="78" t="s">
        <v>42</v>
      </c>
      <c r="V745" s="78" t="s">
        <v>45</v>
      </c>
      <c r="W745" s="130">
        <v>1</v>
      </c>
      <c r="X745" s="145">
        <v>866</v>
      </c>
      <c r="Y745" s="37">
        <v>758</v>
      </c>
      <c r="Z745" s="37"/>
      <c r="AA745" s="169">
        <f>0.95*$Y$1</f>
        <v>1080.587</v>
      </c>
      <c r="AB745" s="37"/>
      <c r="AC745" s="37">
        <v>1406</v>
      </c>
      <c r="AF745" s="140">
        <f t="shared" si="89"/>
        <v>986</v>
      </c>
      <c r="AG745" s="8">
        <f t="shared" si="90"/>
        <v>986</v>
      </c>
      <c r="AH745" s="37">
        <f t="shared" si="91"/>
        <v>758</v>
      </c>
      <c r="AI745" s="8">
        <f t="shared" si="92"/>
        <v>228</v>
      </c>
      <c r="AJ745" s="140" t="e">
        <f t="shared" si="93"/>
        <v>#REF!</v>
      </c>
      <c r="AK745" s="24" t="e">
        <f>#REF!</f>
        <v>#REF!</v>
      </c>
      <c r="AL745" s="8" t="e">
        <f t="shared" si="94"/>
        <v>#REF!</v>
      </c>
    </row>
    <row r="746" spans="1:38" s="26" customFormat="1" ht="13.5" customHeight="1" x14ac:dyDescent="0.2">
      <c r="A746" s="26">
        <v>743</v>
      </c>
      <c r="B746" s="11" t="s">
        <v>445</v>
      </c>
      <c r="C746" s="163" t="s">
        <v>126</v>
      </c>
      <c r="D746" s="1" t="s">
        <v>5</v>
      </c>
      <c r="E746" s="1" t="s">
        <v>42</v>
      </c>
      <c r="F746" s="1">
        <v>4</v>
      </c>
      <c r="G746" s="27">
        <v>1</v>
      </c>
      <c r="H746" s="53">
        <v>705</v>
      </c>
      <c r="I746" s="37"/>
      <c r="J746" s="1" t="s">
        <v>5</v>
      </c>
      <c r="K746" s="1" t="s">
        <v>42</v>
      </c>
      <c r="L746" s="1">
        <v>4</v>
      </c>
      <c r="M746" s="33">
        <v>1</v>
      </c>
      <c r="N746" s="47">
        <v>705</v>
      </c>
      <c r="O746" s="1" t="s">
        <v>303</v>
      </c>
      <c r="P746" s="1" t="s">
        <v>24</v>
      </c>
      <c r="Q746" s="1" t="s">
        <v>39</v>
      </c>
      <c r="R746" s="33">
        <v>1</v>
      </c>
      <c r="S746" s="64">
        <v>705</v>
      </c>
      <c r="T746" s="78" t="s">
        <v>303</v>
      </c>
      <c r="U746" s="78" t="s">
        <v>42</v>
      </c>
      <c r="V746" s="78" t="s">
        <v>10</v>
      </c>
      <c r="W746" s="130">
        <v>1</v>
      </c>
      <c r="X746" s="145">
        <v>705</v>
      </c>
      <c r="Y746" s="37">
        <v>648</v>
      </c>
      <c r="Z746" s="37"/>
      <c r="AA746" s="169">
        <f>0.814*$Y$1</f>
        <v>925.89243999999997</v>
      </c>
      <c r="AB746" s="37"/>
      <c r="AC746" s="37">
        <v>1205</v>
      </c>
      <c r="AF746" s="140">
        <f t="shared" si="89"/>
        <v>825</v>
      </c>
      <c r="AG746" s="8">
        <f t="shared" si="90"/>
        <v>825</v>
      </c>
      <c r="AH746" s="37">
        <f t="shared" si="91"/>
        <v>648</v>
      </c>
      <c r="AI746" s="8">
        <f t="shared" si="92"/>
        <v>177</v>
      </c>
      <c r="AJ746" s="140" t="e">
        <f t="shared" si="93"/>
        <v>#REF!</v>
      </c>
      <c r="AK746" s="24" t="e">
        <f>#REF!</f>
        <v>#REF!</v>
      </c>
      <c r="AL746" s="8" t="e">
        <f t="shared" si="94"/>
        <v>#REF!</v>
      </c>
    </row>
    <row r="747" spans="1:38" s="26" customFormat="1" ht="13.5" customHeight="1" x14ac:dyDescent="0.2">
      <c r="A747" s="26">
        <v>744</v>
      </c>
      <c r="B747" s="11" t="s">
        <v>445</v>
      </c>
      <c r="C747" s="163" t="s">
        <v>11</v>
      </c>
      <c r="D747" s="1" t="s">
        <v>5</v>
      </c>
      <c r="E747" s="1" t="s">
        <v>6</v>
      </c>
      <c r="F747" s="1">
        <v>1</v>
      </c>
      <c r="G747" s="27">
        <v>2.5</v>
      </c>
      <c r="H747" s="53">
        <v>500</v>
      </c>
      <c r="I747" s="37"/>
      <c r="J747" s="1" t="s">
        <v>5</v>
      </c>
      <c r="K747" s="1" t="s">
        <v>6</v>
      </c>
      <c r="L747" s="1">
        <v>1</v>
      </c>
      <c r="M747" s="33">
        <v>2.5</v>
      </c>
      <c r="N747" s="47">
        <v>500</v>
      </c>
      <c r="O747" s="1"/>
      <c r="P747" s="1"/>
      <c r="Q747" s="1"/>
      <c r="R747" s="33">
        <v>2.5</v>
      </c>
      <c r="S747" s="64">
        <v>500</v>
      </c>
      <c r="T747" s="78" t="s">
        <v>303</v>
      </c>
      <c r="U747" s="78" t="s">
        <v>6</v>
      </c>
      <c r="V747" s="78" t="s">
        <v>7</v>
      </c>
      <c r="W747" s="130">
        <v>2.5</v>
      </c>
      <c r="X747" s="151">
        <v>530</v>
      </c>
      <c r="Y747" s="37">
        <v>620</v>
      </c>
      <c r="Z747" s="37"/>
      <c r="AA747" s="169">
        <f>0.581*$Y$1</f>
        <v>660.86425999999994</v>
      </c>
      <c r="AB747" s="37"/>
      <c r="AC747" s="37">
        <v>859</v>
      </c>
      <c r="AF747" s="140">
        <f t="shared" si="89"/>
        <v>1625</v>
      </c>
      <c r="AG747" s="8">
        <f t="shared" si="90"/>
        <v>650</v>
      </c>
      <c r="AH747" s="37">
        <f t="shared" si="91"/>
        <v>620</v>
      </c>
      <c r="AI747" s="8">
        <f t="shared" si="92"/>
        <v>30</v>
      </c>
      <c r="AJ747" s="140" t="e">
        <f t="shared" si="93"/>
        <v>#REF!</v>
      </c>
      <c r="AK747" s="24" t="e">
        <f>#REF!</f>
        <v>#REF!</v>
      </c>
      <c r="AL747" s="8" t="e">
        <f t="shared" si="94"/>
        <v>#REF!</v>
      </c>
    </row>
    <row r="748" spans="1:38" s="26" customFormat="1" ht="13.5" customHeight="1" x14ac:dyDescent="0.2">
      <c r="A748" s="26">
        <v>745</v>
      </c>
      <c r="B748" s="11" t="s">
        <v>445</v>
      </c>
      <c r="C748" s="163" t="s">
        <v>143</v>
      </c>
      <c r="D748" s="1">
        <v>13</v>
      </c>
      <c r="E748" s="1" t="s">
        <v>42</v>
      </c>
      <c r="F748" s="1">
        <v>4</v>
      </c>
      <c r="G748" s="27">
        <v>1</v>
      </c>
      <c r="H748" s="53">
        <v>575</v>
      </c>
      <c r="I748" s="37"/>
      <c r="J748" s="1">
        <v>13</v>
      </c>
      <c r="K748" s="1" t="s">
        <v>42</v>
      </c>
      <c r="L748" s="1">
        <v>4</v>
      </c>
      <c r="M748" s="33">
        <v>1</v>
      </c>
      <c r="N748" s="47">
        <v>575</v>
      </c>
      <c r="O748" s="1"/>
      <c r="P748" s="1"/>
      <c r="Q748" s="1"/>
      <c r="R748" s="33">
        <v>1</v>
      </c>
      <c r="S748" s="64">
        <v>575</v>
      </c>
      <c r="T748" s="78" t="s">
        <v>303</v>
      </c>
      <c r="U748" s="78" t="s">
        <v>42</v>
      </c>
      <c r="V748" s="78" t="s">
        <v>10</v>
      </c>
      <c r="W748" s="130">
        <v>1</v>
      </c>
      <c r="X748" s="145">
        <v>575</v>
      </c>
      <c r="Y748" s="37">
        <v>648</v>
      </c>
      <c r="Z748" s="37"/>
      <c r="AA748" s="169">
        <f>0.814*$Y$1</f>
        <v>925.89243999999997</v>
      </c>
      <c r="AB748" s="37"/>
      <c r="AC748" s="37">
        <v>1205</v>
      </c>
      <c r="AF748" s="140">
        <f t="shared" si="89"/>
        <v>695</v>
      </c>
      <c r="AG748" s="8">
        <f t="shared" si="90"/>
        <v>695</v>
      </c>
      <c r="AH748" s="37">
        <f t="shared" si="91"/>
        <v>648</v>
      </c>
      <c r="AI748" s="8">
        <f t="shared" si="92"/>
        <v>47</v>
      </c>
      <c r="AJ748" s="140" t="e">
        <f t="shared" si="93"/>
        <v>#REF!</v>
      </c>
      <c r="AK748" s="24" t="e">
        <f>#REF!</f>
        <v>#REF!</v>
      </c>
      <c r="AL748" s="8" t="e">
        <f t="shared" si="94"/>
        <v>#REF!</v>
      </c>
    </row>
    <row r="749" spans="1:38" s="26" customFormat="1" ht="13.5" customHeight="1" x14ac:dyDescent="0.2">
      <c r="A749" s="26">
        <v>746</v>
      </c>
      <c r="B749" s="11" t="s">
        <v>445</v>
      </c>
      <c r="C749" s="163" t="s">
        <v>126</v>
      </c>
      <c r="D749" s="1">
        <v>13</v>
      </c>
      <c r="E749" s="1" t="s">
        <v>42</v>
      </c>
      <c r="F749" s="1">
        <v>4</v>
      </c>
      <c r="G749" s="27">
        <v>1</v>
      </c>
      <c r="H749" s="53">
        <v>705</v>
      </c>
      <c r="I749" s="37"/>
      <c r="J749" s="1">
        <v>13</v>
      </c>
      <c r="K749" s="1" t="s">
        <v>42</v>
      </c>
      <c r="L749" s="1">
        <v>4</v>
      </c>
      <c r="M749" s="33">
        <v>1</v>
      </c>
      <c r="N749" s="47">
        <v>705</v>
      </c>
      <c r="O749" s="1" t="s">
        <v>303</v>
      </c>
      <c r="P749" s="1" t="s">
        <v>24</v>
      </c>
      <c r="Q749" s="1" t="s">
        <v>39</v>
      </c>
      <c r="R749" s="33">
        <v>1</v>
      </c>
      <c r="S749" s="64">
        <v>705</v>
      </c>
      <c r="T749" s="78" t="s">
        <v>303</v>
      </c>
      <c r="U749" s="78" t="s">
        <v>42</v>
      </c>
      <c r="V749" s="78" t="s">
        <v>10</v>
      </c>
      <c r="W749" s="130">
        <v>1</v>
      </c>
      <c r="X749" s="145">
        <v>705</v>
      </c>
      <c r="Y749" s="37">
        <v>648</v>
      </c>
      <c r="Z749" s="37"/>
      <c r="AA749" s="169">
        <f>0.814*$Y$1</f>
        <v>925.89243999999997</v>
      </c>
      <c r="AB749" s="37"/>
      <c r="AC749" s="37">
        <v>1205</v>
      </c>
      <c r="AF749" s="140">
        <f t="shared" si="89"/>
        <v>825</v>
      </c>
      <c r="AG749" s="8">
        <f t="shared" si="90"/>
        <v>825</v>
      </c>
      <c r="AH749" s="37">
        <f t="shared" si="91"/>
        <v>648</v>
      </c>
      <c r="AI749" s="8">
        <f t="shared" si="92"/>
        <v>177</v>
      </c>
      <c r="AJ749" s="140" t="e">
        <f t="shared" si="93"/>
        <v>#REF!</v>
      </c>
      <c r="AK749" s="24" t="e">
        <f>#REF!</f>
        <v>#REF!</v>
      </c>
      <c r="AL749" s="8" t="e">
        <f t="shared" si="94"/>
        <v>#REF!</v>
      </c>
    </row>
    <row r="750" spans="1:38" s="26" customFormat="1" ht="13.5" customHeight="1" x14ac:dyDescent="0.2">
      <c r="A750" s="26">
        <v>747</v>
      </c>
      <c r="B750" s="11" t="s">
        <v>445</v>
      </c>
      <c r="C750" s="163" t="s">
        <v>134</v>
      </c>
      <c r="D750" s="1">
        <v>13</v>
      </c>
      <c r="E750" s="1" t="s">
        <v>42</v>
      </c>
      <c r="F750" s="1">
        <v>4</v>
      </c>
      <c r="G750" s="27">
        <v>0.5</v>
      </c>
      <c r="H750" s="53">
        <v>679</v>
      </c>
      <c r="I750" s="37"/>
      <c r="J750" s="1">
        <v>13</v>
      </c>
      <c r="K750" s="1" t="s">
        <v>42</v>
      </c>
      <c r="L750" s="1">
        <v>4</v>
      </c>
      <c r="M750" s="33">
        <v>0.5</v>
      </c>
      <c r="N750" s="47">
        <v>679</v>
      </c>
      <c r="O750" s="1"/>
      <c r="P750" s="1"/>
      <c r="Q750" s="1"/>
      <c r="R750" s="33">
        <v>0.5</v>
      </c>
      <c r="S750" s="64">
        <v>679</v>
      </c>
      <c r="T750" s="78" t="s">
        <v>303</v>
      </c>
      <c r="U750" s="78" t="s">
        <v>42</v>
      </c>
      <c r="V750" s="78" t="s">
        <v>10</v>
      </c>
      <c r="W750" s="130">
        <v>0.5</v>
      </c>
      <c r="X750" s="145">
        <v>679</v>
      </c>
      <c r="Y750" s="37">
        <v>648</v>
      </c>
      <c r="Z750" s="37"/>
      <c r="AA750" s="169">
        <f>0.814*$Y$1</f>
        <v>925.89243999999997</v>
      </c>
      <c r="AB750" s="37"/>
      <c r="AC750" s="37">
        <v>1205</v>
      </c>
      <c r="AF750" s="140">
        <f t="shared" si="89"/>
        <v>399.5</v>
      </c>
      <c r="AG750" s="8">
        <f t="shared" si="90"/>
        <v>799</v>
      </c>
      <c r="AH750" s="37">
        <f t="shared" si="91"/>
        <v>648</v>
      </c>
      <c r="AI750" s="8">
        <f t="shared" si="92"/>
        <v>151</v>
      </c>
      <c r="AJ750" s="140" t="e">
        <f t="shared" si="93"/>
        <v>#REF!</v>
      </c>
      <c r="AK750" s="24" t="e">
        <f>#REF!</f>
        <v>#REF!</v>
      </c>
      <c r="AL750" s="8" t="e">
        <f t="shared" si="94"/>
        <v>#REF!</v>
      </c>
    </row>
    <row r="751" spans="1:38" s="26" customFormat="1" ht="13.5" customHeight="1" x14ac:dyDescent="0.2">
      <c r="A751" s="26">
        <v>748</v>
      </c>
      <c r="B751" s="11" t="s">
        <v>445</v>
      </c>
      <c r="C751" s="163" t="s">
        <v>126</v>
      </c>
      <c r="D751" s="1">
        <v>13</v>
      </c>
      <c r="E751" s="1" t="s">
        <v>42</v>
      </c>
      <c r="F751" s="1">
        <v>4</v>
      </c>
      <c r="G751" s="27">
        <v>1</v>
      </c>
      <c r="H751" s="53">
        <v>705</v>
      </c>
      <c r="I751" s="37"/>
      <c r="J751" s="1">
        <v>13</v>
      </c>
      <c r="K751" s="1" t="s">
        <v>42</v>
      </c>
      <c r="L751" s="1">
        <v>4</v>
      </c>
      <c r="M751" s="33">
        <v>1</v>
      </c>
      <c r="N751" s="47">
        <v>705</v>
      </c>
      <c r="O751" s="1" t="s">
        <v>303</v>
      </c>
      <c r="P751" s="1" t="s">
        <v>24</v>
      </c>
      <c r="Q751" s="1" t="s">
        <v>39</v>
      </c>
      <c r="R751" s="33">
        <v>1</v>
      </c>
      <c r="S751" s="64">
        <v>705</v>
      </c>
      <c r="T751" s="78" t="s">
        <v>303</v>
      </c>
      <c r="U751" s="78" t="s">
        <v>42</v>
      </c>
      <c r="V751" s="78" t="s">
        <v>10</v>
      </c>
      <c r="W751" s="130">
        <v>1</v>
      </c>
      <c r="X751" s="145">
        <v>705</v>
      </c>
      <c r="Y751" s="37">
        <v>648</v>
      </c>
      <c r="Z751" s="37"/>
      <c r="AA751" s="169">
        <f>0.814*$Y$1</f>
        <v>925.89243999999997</v>
      </c>
      <c r="AB751" s="37"/>
      <c r="AC751" s="37">
        <v>1205</v>
      </c>
      <c r="AF751" s="140">
        <f t="shared" si="89"/>
        <v>825</v>
      </c>
      <c r="AG751" s="8">
        <f t="shared" si="90"/>
        <v>825</v>
      </c>
      <c r="AH751" s="37">
        <f t="shared" si="91"/>
        <v>648</v>
      </c>
      <c r="AI751" s="8">
        <f t="shared" si="92"/>
        <v>177</v>
      </c>
      <c r="AJ751" s="140" t="e">
        <f t="shared" si="93"/>
        <v>#REF!</v>
      </c>
      <c r="AK751" s="24" t="e">
        <f>#REF!</f>
        <v>#REF!</v>
      </c>
      <c r="AL751" s="8" t="e">
        <f t="shared" si="94"/>
        <v>#REF!</v>
      </c>
    </row>
    <row r="752" spans="1:38" s="26" customFormat="1" ht="13.5" customHeight="1" x14ac:dyDescent="0.2">
      <c r="A752" s="26">
        <v>749</v>
      </c>
      <c r="B752" s="11" t="s">
        <v>445</v>
      </c>
      <c r="C752" s="162" t="s">
        <v>8</v>
      </c>
      <c r="D752" s="1">
        <v>13</v>
      </c>
      <c r="E752" s="1" t="s">
        <v>26</v>
      </c>
      <c r="F752" s="1">
        <v>3</v>
      </c>
      <c r="G752" s="27">
        <v>1</v>
      </c>
      <c r="H752" s="53">
        <v>575</v>
      </c>
      <c r="I752" s="37"/>
      <c r="J752" s="1">
        <v>13</v>
      </c>
      <c r="K752" s="1" t="s">
        <v>26</v>
      </c>
      <c r="L752" s="1">
        <v>3</v>
      </c>
      <c r="M752" s="33">
        <v>1</v>
      </c>
      <c r="N752" s="47">
        <v>575</v>
      </c>
      <c r="O752" s="1"/>
      <c r="P752" s="1"/>
      <c r="Q752" s="1"/>
      <c r="R752" s="33">
        <v>1</v>
      </c>
      <c r="S752" s="64">
        <v>575</v>
      </c>
      <c r="T752" s="78" t="s">
        <v>303</v>
      </c>
      <c r="U752" s="78" t="s">
        <v>24</v>
      </c>
      <c r="V752" s="78" t="s">
        <v>39</v>
      </c>
      <c r="W752" s="130">
        <v>1</v>
      </c>
      <c r="X752" s="145">
        <v>575</v>
      </c>
      <c r="Y752" s="37">
        <v>620</v>
      </c>
      <c r="Z752" s="37"/>
      <c r="AA752" s="169">
        <f>0.592*$Y$1</f>
        <v>673.37631999999996</v>
      </c>
      <c r="AB752" s="37"/>
      <c r="AC752" s="37">
        <v>875</v>
      </c>
      <c r="AF752" s="140">
        <f t="shared" si="89"/>
        <v>695</v>
      </c>
      <c r="AG752" s="8">
        <f t="shared" si="90"/>
        <v>695</v>
      </c>
      <c r="AH752" s="37">
        <f t="shared" si="91"/>
        <v>620</v>
      </c>
      <c r="AI752" s="8">
        <f t="shared" si="92"/>
        <v>75</v>
      </c>
      <c r="AJ752" s="140" t="e">
        <f t="shared" si="93"/>
        <v>#REF!</v>
      </c>
      <c r="AK752" s="24" t="e">
        <f>#REF!</f>
        <v>#REF!</v>
      </c>
      <c r="AL752" s="8" t="e">
        <f t="shared" si="94"/>
        <v>#REF!</v>
      </c>
    </row>
    <row r="753" spans="1:38" s="26" customFormat="1" ht="13.5" customHeight="1" x14ac:dyDescent="0.2">
      <c r="A753" s="26">
        <v>750</v>
      </c>
      <c r="B753" s="1" t="s">
        <v>441</v>
      </c>
      <c r="C753" s="1" t="s">
        <v>13</v>
      </c>
      <c r="D753" s="1" t="s">
        <v>20</v>
      </c>
      <c r="E753" s="1" t="s">
        <v>22</v>
      </c>
      <c r="F753" s="1" t="s">
        <v>23</v>
      </c>
      <c r="G753" s="31">
        <v>1</v>
      </c>
      <c r="H753" s="52">
        <v>1382</v>
      </c>
      <c r="I753" s="37"/>
      <c r="J753" s="1" t="s">
        <v>20</v>
      </c>
      <c r="K753" s="1" t="s">
        <v>22</v>
      </c>
      <c r="L753" s="1" t="s">
        <v>23</v>
      </c>
      <c r="M753" s="31">
        <v>1</v>
      </c>
      <c r="N753" s="51">
        <v>1382</v>
      </c>
      <c r="O753" s="1"/>
      <c r="P753" s="1"/>
      <c r="Q753" s="1"/>
      <c r="R753" s="31">
        <v>1</v>
      </c>
      <c r="S753" s="63">
        <v>1382</v>
      </c>
      <c r="T753" s="78" t="s">
        <v>664</v>
      </c>
      <c r="U753" s="78" t="s">
        <v>6</v>
      </c>
      <c r="V753" s="78" t="s">
        <v>88</v>
      </c>
      <c r="W753" s="34">
        <v>1</v>
      </c>
      <c r="X753" s="144">
        <v>1382</v>
      </c>
      <c r="Y753" s="37">
        <v>2174</v>
      </c>
      <c r="Z753" s="37"/>
      <c r="AA753" s="169">
        <f>2.73*$Y$1</f>
        <v>3105.2658000000001</v>
      </c>
      <c r="AB753" s="37"/>
      <c r="AC753" s="37">
        <v>3726</v>
      </c>
      <c r="AF753" s="140">
        <f t="shared" si="89"/>
        <v>1502</v>
      </c>
      <c r="AG753" s="8">
        <f t="shared" si="90"/>
        <v>1502</v>
      </c>
      <c r="AH753" s="37">
        <f t="shared" si="91"/>
        <v>2174</v>
      </c>
      <c r="AI753" s="175">
        <f t="shared" si="92"/>
        <v>-672</v>
      </c>
      <c r="AJ753" s="140" t="e">
        <f t="shared" si="93"/>
        <v>#REF!</v>
      </c>
      <c r="AK753" s="24" t="e">
        <f>#REF!</f>
        <v>#REF!</v>
      </c>
      <c r="AL753" s="8" t="e">
        <f t="shared" si="94"/>
        <v>#REF!</v>
      </c>
    </row>
    <row r="754" spans="1:38" s="26" customFormat="1" ht="13.5" customHeight="1" x14ac:dyDescent="0.2">
      <c r="A754" s="26">
        <v>751</v>
      </c>
      <c r="B754" s="1" t="s">
        <v>441</v>
      </c>
      <c r="C754" s="1" t="s">
        <v>14</v>
      </c>
      <c r="D754" s="1" t="s">
        <v>38</v>
      </c>
      <c r="E754" s="1" t="s">
        <v>24</v>
      </c>
      <c r="F754" s="1" t="s">
        <v>25</v>
      </c>
      <c r="G754" s="31">
        <v>1</v>
      </c>
      <c r="H754" s="51">
        <v>739</v>
      </c>
      <c r="I754" s="37"/>
      <c r="J754" s="1" t="s">
        <v>38</v>
      </c>
      <c r="K754" s="1" t="s">
        <v>24</v>
      </c>
      <c r="L754" s="1" t="s">
        <v>25</v>
      </c>
      <c r="M754" s="31">
        <v>1</v>
      </c>
      <c r="N754" s="51">
        <v>739</v>
      </c>
      <c r="O754" s="1"/>
      <c r="P754" s="1"/>
      <c r="Q754" s="1"/>
      <c r="R754" s="31">
        <v>1</v>
      </c>
      <c r="S754" s="63">
        <v>739</v>
      </c>
      <c r="T754" s="78" t="s">
        <v>660</v>
      </c>
      <c r="U754" s="78" t="s">
        <v>6</v>
      </c>
      <c r="V754" s="78" t="s">
        <v>45</v>
      </c>
      <c r="W754" s="34">
        <v>1</v>
      </c>
      <c r="X754" s="146">
        <v>739</v>
      </c>
      <c r="Y754" s="37">
        <v>758</v>
      </c>
      <c r="Z754" s="37"/>
      <c r="AA754" s="169">
        <f>0.95*$Y$1</f>
        <v>1080.587</v>
      </c>
      <c r="AB754" s="37"/>
      <c r="AC754" s="37">
        <v>1406</v>
      </c>
      <c r="AF754" s="140">
        <f t="shared" si="89"/>
        <v>859</v>
      </c>
      <c r="AG754" s="8">
        <f t="shared" si="90"/>
        <v>859</v>
      </c>
      <c r="AH754" s="37">
        <f t="shared" si="91"/>
        <v>758</v>
      </c>
      <c r="AI754" s="8">
        <f t="shared" si="92"/>
        <v>101</v>
      </c>
      <c r="AJ754" s="140" t="e">
        <f t="shared" si="93"/>
        <v>#REF!</v>
      </c>
      <c r="AK754" s="24" t="e">
        <f>#REF!</f>
        <v>#REF!</v>
      </c>
      <c r="AL754" s="8" t="e">
        <f t="shared" si="94"/>
        <v>#REF!</v>
      </c>
    </row>
    <row r="755" spans="1:38" s="26" customFormat="1" ht="13.5" customHeight="1" x14ac:dyDescent="0.2">
      <c r="A755" s="26">
        <v>752</v>
      </c>
      <c r="B755" s="1" t="s">
        <v>441</v>
      </c>
      <c r="C755" s="1" t="s">
        <v>31</v>
      </c>
      <c r="D755" s="1" t="s">
        <v>39</v>
      </c>
      <c r="E755" s="1" t="s">
        <v>6</v>
      </c>
      <c r="F755" s="1" t="s">
        <v>27</v>
      </c>
      <c r="G755" s="31">
        <v>0.6</v>
      </c>
      <c r="H755" s="51">
        <v>610</v>
      </c>
      <c r="I755" s="37"/>
      <c r="J755" s="1" t="s">
        <v>39</v>
      </c>
      <c r="K755" s="1" t="s">
        <v>6</v>
      </c>
      <c r="L755" s="1" t="s">
        <v>27</v>
      </c>
      <c r="M755" s="31">
        <v>0.6</v>
      </c>
      <c r="N755" s="51">
        <v>610</v>
      </c>
      <c r="O755" s="1"/>
      <c r="P755" s="1"/>
      <c r="Q755" s="1"/>
      <c r="R755" s="31">
        <v>0.6</v>
      </c>
      <c r="S755" s="63">
        <v>610</v>
      </c>
      <c r="T755" s="78" t="s">
        <v>39</v>
      </c>
      <c r="U755" s="78" t="s">
        <v>6</v>
      </c>
      <c r="V755" s="78" t="s">
        <v>52</v>
      </c>
      <c r="W755" s="34">
        <v>0.6</v>
      </c>
      <c r="X755" s="146">
        <v>610</v>
      </c>
      <c r="Y755" s="37">
        <v>662</v>
      </c>
      <c r="Z755" s="37"/>
      <c r="AA755" s="169">
        <f>0.832*$Y$1</f>
        <v>946.36671999999999</v>
      </c>
      <c r="AB755" s="37"/>
      <c r="AC755" s="37">
        <v>1228</v>
      </c>
      <c r="AF755" s="140">
        <f t="shared" si="89"/>
        <v>438</v>
      </c>
      <c r="AG755" s="8">
        <f t="shared" si="90"/>
        <v>730</v>
      </c>
      <c r="AH755" s="37">
        <f t="shared" si="91"/>
        <v>662</v>
      </c>
      <c r="AI755" s="8">
        <f t="shared" si="92"/>
        <v>68</v>
      </c>
      <c r="AJ755" s="140" t="e">
        <f t="shared" si="93"/>
        <v>#REF!</v>
      </c>
      <c r="AK755" s="24" t="e">
        <f>#REF!</f>
        <v>#REF!</v>
      </c>
      <c r="AL755" s="8" t="e">
        <f t="shared" si="94"/>
        <v>#REF!</v>
      </c>
    </row>
    <row r="756" spans="1:38" s="26" customFormat="1" ht="13.5" customHeight="1" x14ac:dyDescent="0.2">
      <c r="A756" s="26">
        <v>753</v>
      </c>
      <c r="B756" s="1" t="s">
        <v>441</v>
      </c>
      <c r="C756" s="1" t="s">
        <v>32</v>
      </c>
      <c r="D756" s="1" t="s">
        <v>5</v>
      </c>
      <c r="E756" s="1" t="s">
        <v>40</v>
      </c>
      <c r="F756" s="1" t="s">
        <v>39</v>
      </c>
      <c r="G756" s="31">
        <v>0.4</v>
      </c>
      <c r="H756" s="51">
        <v>530</v>
      </c>
      <c r="I756" s="37"/>
      <c r="J756" s="1" t="s">
        <v>5</v>
      </c>
      <c r="K756" s="1" t="s">
        <v>40</v>
      </c>
      <c r="L756" s="1" t="s">
        <v>39</v>
      </c>
      <c r="M756" s="31">
        <v>0.4</v>
      </c>
      <c r="N756" s="51">
        <v>530</v>
      </c>
      <c r="O756" s="1"/>
      <c r="P756" s="1"/>
      <c r="Q756" s="1"/>
      <c r="R756" s="31">
        <v>0.4</v>
      </c>
      <c r="S756" s="63">
        <v>530</v>
      </c>
      <c r="T756" s="78" t="s">
        <v>303</v>
      </c>
      <c r="U756" s="78" t="s">
        <v>6</v>
      </c>
      <c r="V756" s="78" t="s">
        <v>7</v>
      </c>
      <c r="W756" s="34">
        <v>0.4</v>
      </c>
      <c r="X756" s="151">
        <v>530</v>
      </c>
      <c r="Y756" s="37">
        <v>620</v>
      </c>
      <c r="Z756" s="37"/>
      <c r="AA756" s="169">
        <f>0.581*$Y$1</f>
        <v>660.86425999999994</v>
      </c>
      <c r="AB756" s="37"/>
      <c r="AC756" s="37">
        <v>859</v>
      </c>
      <c r="AF756" s="140">
        <f t="shared" si="89"/>
        <v>260</v>
      </c>
      <c r="AG756" s="8">
        <f t="shared" si="90"/>
        <v>650</v>
      </c>
      <c r="AH756" s="37">
        <f t="shared" si="91"/>
        <v>620</v>
      </c>
      <c r="AI756" s="8">
        <f t="shared" si="92"/>
        <v>30</v>
      </c>
      <c r="AJ756" s="140" t="e">
        <f t="shared" si="93"/>
        <v>#REF!</v>
      </c>
      <c r="AK756" s="24" t="e">
        <f>#REF!</f>
        <v>#REF!</v>
      </c>
      <c r="AL756" s="8" t="e">
        <f t="shared" si="94"/>
        <v>#REF!</v>
      </c>
    </row>
    <row r="757" spans="1:38" s="26" customFormat="1" ht="13.5" customHeight="1" x14ac:dyDescent="0.2">
      <c r="A757" s="26">
        <v>754</v>
      </c>
      <c r="B757" s="1" t="s">
        <v>441</v>
      </c>
      <c r="C757" s="1" t="s">
        <v>33</v>
      </c>
      <c r="D757" s="1" t="s">
        <v>41</v>
      </c>
      <c r="E757" s="1" t="s">
        <v>42</v>
      </c>
      <c r="F757" s="1" t="s">
        <v>25</v>
      </c>
      <c r="G757" s="31">
        <v>1</v>
      </c>
      <c r="H757" s="51">
        <v>866</v>
      </c>
      <c r="I757" s="37"/>
      <c r="J757" s="1" t="s">
        <v>41</v>
      </c>
      <c r="K757" s="1" t="s">
        <v>42</v>
      </c>
      <c r="L757" s="1" t="s">
        <v>25</v>
      </c>
      <c r="M757" s="31">
        <v>1</v>
      </c>
      <c r="N757" s="51">
        <v>866</v>
      </c>
      <c r="O757" s="1"/>
      <c r="P757" s="1"/>
      <c r="Q757" s="1"/>
      <c r="R757" s="31">
        <v>1</v>
      </c>
      <c r="S757" s="63">
        <v>866</v>
      </c>
      <c r="T757" s="78" t="s">
        <v>699</v>
      </c>
      <c r="U757" s="78" t="s">
        <v>42</v>
      </c>
      <c r="V757" s="78" t="s">
        <v>45</v>
      </c>
      <c r="W757" s="34">
        <v>1</v>
      </c>
      <c r="X757" s="146">
        <v>866</v>
      </c>
      <c r="Y757" s="37">
        <v>758</v>
      </c>
      <c r="Z757" s="37"/>
      <c r="AA757" s="169">
        <f>0.95*$Y$1</f>
        <v>1080.587</v>
      </c>
      <c r="AB757" s="37"/>
      <c r="AC757" s="37">
        <v>1406</v>
      </c>
      <c r="AF757" s="140">
        <f t="shared" si="89"/>
        <v>986</v>
      </c>
      <c r="AG757" s="8">
        <f t="shared" si="90"/>
        <v>986</v>
      </c>
      <c r="AH757" s="37">
        <f t="shared" si="91"/>
        <v>758</v>
      </c>
      <c r="AI757" s="8">
        <f t="shared" si="92"/>
        <v>228</v>
      </c>
      <c r="AJ757" s="140" t="e">
        <f t="shared" si="93"/>
        <v>#REF!</v>
      </c>
      <c r="AK757" s="24" t="e">
        <f>#REF!</f>
        <v>#REF!</v>
      </c>
      <c r="AL757" s="8" t="e">
        <f t="shared" si="94"/>
        <v>#REF!</v>
      </c>
    </row>
    <row r="758" spans="1:38" s="26" customFormat="1" ht="13.5" customHeight="1" x14ac:dyDescent="0.2">
      <c r="A758" s="26">
        <v>755</v>
      </c>
      <c r="B758" s="1" t="s">
        <v>441</v>
      </c>
      <c r="C758" s="162" t="s">
        <v>8</v>
      </c>
      <c r="D758" s="1" t="s">
        <v>5</v>
      </c>
      <c r="E758" s="1" t="s">
        <v>6</v>
      </c>
      <c r="F758" s="1" t="s">
        <v>7</v>
      </c>
      <c r="G758" s="31">
        <v>1</v>
      </c>
      <c r="H758" s="51">
        <v>500</v>
      </c>
      <c r="I758" s="37"/>
      <c r="J758" s="1" t="s">
        <v>5</v>
      </c>
      <c r="K758" s="1" t="s">
        <v>6</v>
      </c>
      <c r="L758" s="1" t="s">
        <v>7</v>
      </c>
      <c r="M758" s="31">
        <v>1</v>
      </c>
      <c r="N758" s="51">
        <v>500</v>
      </c>
      <c r="O758" s="1"/>
      <c r="P758" s="1"/>
      <c r="Q758" s="1"/>
      <c r="R758" s="31">
        <v>1</v>
      </c>
      <c r="S758" s="63">
        <v>500</v>
      </c>
      <c r="T758" s="78" t="s">
        <v>303</v>
      </c>
      <c r="U758" s="78" t="s">
        <v>6</v>
      </c>
      <c r="V758" s="78" t="s">
        <v>7</v>
      </c>
      <c r="W758" s="34">
        <v>1</v>
      </c>
      <c r="X758" s="146">
        <v>500</v>
      </c>
      <c r="Y758" s="37">
        <v>620</v>
      </c>
      <c r="Z758" s="37"/>
      <c r="AA758" s="169">
        <f>0.581*$Y$1</f>
        <v>660.86425999999994</v>
      </c>
      <c r="AB758" s="37"/>
      <c r="AC758" s="37">
        <v>859</v>
      </c>
      <c r="AF758" s="140">
        <f t="shared" si="89"/>
        <v>620</v>
      </c>
      <c r="AG758" s="8">
        <f t="shared" si="90"/>
        <v>620</v>
      </c>
      <c r="AH758" s="37">
        <f t="shared" si="91"/>
        <v>620</v>
      </c>
      <c r="AI758" s="8">
        <f t="shared" si="92"/>
        <v>0</v>
      </c>
      <c r="AJ758" s="140" t="e">
        <f t="shared" si="93"/>
        <v>#REF!</v>
      </c>
      <c r="AK758" s="24" t="e">
        <f>#REF!</f>
        <v>#REF!</v>
      </c>
      <c r="AL758" s="8" t="e">
        <f t="shared" si="94"/>
        <v>#REF!</v>
      </c>
    </row>
    <row r="759" spans="1:38" s="26" customFormat="1" ht="13.5" customHeight="1" x14ac:dyDescent="0.2">
      <c r="A759" s="26">
        <v>756</v>
      </c>
      <c r="B759" s="1" t="s">
        <v>441</v>
      </c>
      <c r="C759" s="1" t="s">
        <v>34</v>
      </c>
      <c r="D759" s="1" t="s">
        <v>43</v>
      </c>
      <c r="E759" s="1" t="s">
        <v>44</v>
      </c>
      <c r="F759" s="1" t="s">
        <v>28</v>
      </c>
      <c r="G759" s="31">
        <v>1</v>
      </c>
      <c r="H759" s="51">
        <v>1093</v>
      </c>
      <c r="I759" s="37"/>
      <c r="J759" s="1" t="s">
        <v>43</v>
      </c>
      <c r="K759" s="1" t="s">
        <v>44</v>
      </c>
      <c r="L759" s="1" t="s">
        <v>28</v>
      </c>
      <c r="M759" s="31">
        <v>1</v>
      </c>
      <c r="N759" s="51">
        <v>1093</v>
      </c>
      <c r="O759" s="1"/>
      <c r="P759" s="1"/>
      <c r="Q759" s="1"/>
      <c r="R759" s="31">
        <v>1</v>
      </c>
      <c r="S759" s="63">
        <v>1093</v>
      </c>
      <c r="T759" s="78" t="s">
        <v>695</v>
      </c>
      <c r="U759" s="78" t="s">
        <v>22</v>
      </c>
      <c r="V759" s="78" t="s">
        <v>25</v>
      </c>
      <c r="W759" s="34">
        <v>1</v>
      </c>
      <c r="X759" s="146">
        <v>1093</v>
      </c>
      <c r="Y759" s="37">
        <v>905</v>
      </c>
      <c r="Z759" s="37"/>
      <c r="AA759" s="169">
        <f>1.137*$Y$1</f>
        <v>1293.2920200000001</v>
      </c>
      <c r="AB759" s="37"/>
      <c r="AC759" s="37">
        <v>1682</v>
      </c>
      <c r="AF759" s="140">
        <f t="shared" si="89"/>
        <v>1213</v>
      </c>
      <c r="AG759" s="8">
        <f t="shared" si="90"/>
        <v>1213</v>
      </c>
      <c r="AH759" s="37">
        <f t="shared" si="91"/>
        <v>905</v>
      </c>
      <c r="AI759" s="8">
        <f t="shared" si="92"/>
        <v>308</v>
      </c>
      <c r="AJ759" s="140" t="e">
        <f t="shared" si="93"/>
        <v>#REF!</v>
      </c>
      <c r="AK759" s="24" t="e">
        <f>#REF!</f>
        <v>#REF!</v>
      </c>
      <c r="AL759" s="8" t="e">
        <f t="shared" si="94"/>
        <v>#REF!</v>
      </c>
    </row>
    <row r="760" spans="1:38" s="26" customFormat="1" ht="13.5" customHeight="1" x14ac:dyDescent="0.2">
      <c r="A760" s="26">
        <v>757</v>
      </c>
      <c r="B760" s="1" t="s">
        <v>441</v>
      </c>
      <c r="C760" s="1" t="s">
        <v>35</v>
      </c>
      <c r="D760" s="1" t="s">
        <v>20</v>
      </c>
      <c r="E760" s="1" t="s">
        <v>9</v>
      </c>
      <c r="F760" s="1" t="s">
        <v>28</v>
      </c>
      <c r="G760" s="31">
        <v>0.5</v>
      </c>
      <c r="H760" s="51">
        <v>830</v>
      </c>
      <c r="I760" s="37"/>
      <c r="J760" s="1" t="s">
        <v>20</v>
      </c>
      <c r="K760" s="1" t="s">
        <v>9</v>
      </c>
      <c r="L760" s="1" t="s">
        <v>28</v>
      </c>
      <c r="M760" s="31">
        <v>0.5</v>
      </c>
      <c r="N760" s="51">
        <v>830</v>
      </c>
      <c r="O760" s="1"/>
      <c r="P760" s="1"/>
      <c r="Q760" s="1"/>
      <c r="R760" s="31">
        <v>0.5</v>
      </c>
      <c r="S760" s="63">
        <v>830</v>
      </c>
      <c r="T760" s="78" t="s">
        <v>697</v>
      </c>
      <c r="U760" s="78" t="s">
        <v>344</v>
      </c>
      <c r="V760" s="78" t="s">
        <v>70</v>
      </c>
      <c r="W760" s="34">
        <v>0.5</v>
      </c>
      <c r="X760" s="146">
        <v>830</v>
      </c>
      <c r="Y760" s="37">
        <v>1157</v>
      </c>
      <c r="Z760" s="37"/>
      <c r="AA760" s="169">
        <f>1.453*$Y$1</f>
        <v>1652.7293800000002</v>
      </c>
      <c r="AB760" s="37"/>
      <c r="AC760" s="37">
        <v>2067</v>
      </c>
      <c r="AF760" s="140">
        <f t="shared" si="89"/>
        <v>475</v>
      </c>
      <c r="AG760" s="8">
        <f t="shared" si="90"/>
        <v>950</v>
      </c>
      <c r="AH760" s="37">
        <f t="shared" si="91"/>
        <v>1157</v>
      </c>
      <c r="AI760" s="175">
        <f t="shared" si="92"/>
        <v>-207</v>
      </c>
      <c r="AJ760" s="140" t="e">
        <f t="shared" si="93"/>
        <v>#REF!</v>
      </c>
      <c r="AK760" s="24" t="e">
        <f>#REF!</f>
        <v>#REF!</v>
      </c>
      <c r="AL760" s="8" t="e">
        <f t="shared" si="94"/>
        <v>#REF!</v>
      </c>
    </row>
    <row r="761" spans="1:38" s="26" customFormat="1" ht="13.5" customHeight="1" x14ac:dyDescent="0.2">
      <c r="A761" s="26">
        <v>758</v>
      </c>
      <c r="B761" s="1" t="s">
        <v>441</v>
      </c>
      <c r="C761" s="1" t="s">
        <v>16</v>
      </c>
      <c r="D761" s="1" t="s">
        <v>20</v>
      </c>
      <c r="E761" s="1" t="s">
        <v>9</v>
      </c>
      <c r="F761" s="1" t="s">
        <v>28</v>
      </c>
      <c r="G761" s="31">
        <v>2</v>
      </c>
      <c r="H761" s="51">
        <v>1000</v>
      </c>
      <c r="I761" s="37"/>
      <c r="J761" s="1" t="s">
        <v>20</v>
      </c>
      <c r="K761" s="1" t="s">
        <v>9</v>
      </c>
      <c r="L761" s="1" t="s">
        <v>28</v>
      </c>
      <c r="M761" s="31">
        <v>2</v>
      </c>
      <c r="N761" s="51">
        <v>1000</v>
      </c>
      <c r="O761" s="1"/>
      <c r="P761" s="1"/>
      <c r="Q761" s="1"/>
      <c r="R761" s="31">
        <v>2</v>
      </c>
      <c r="S761" s="63">
        <v>1000</v>
      </c>
      <c r="T761" s="78" t="s">
        <v>697</v>
      </c>
      <c r="U761" s="78" t="s">
        <v>344</v>
      </c>
      <c r="V761" s="78" t="s">
        <v>70</v>
      </c>
      <c r="W761" s="34">
        <v>2</v>
      </c>
      <c r="X761" s="146">
        <v>1000</v>
      </c>
      <c r="Y761" s="37">
        <v>1157</v>
      </c>
      <c r="Z761" s="37"/>
      <c r="AA761" s="169">
        <f>1.453*$Y$1</f>
        <v>1652.7293800000002</v>
      </c>
      <c r="AB761" s="37"/>
      <c r="AC761" s="37">
        <v>2067</v>
      </c>
      <c r="AF761" s="140">
        <f t="shared" si="89"/>
        <v>2240</v>
      </c>
      <c r="AG761" s="8">
        <f t="shared" si="90"/>
        <v>1120</v>
      </c>
      <c r="AH761" s="37">
        <f t="shared" si="91"/>
        <v>1157</v>
      </c>
      <c r="AI761" s="175">
        <f t="shared" si="92"/>
        <v>-37</v>
      </c>
      <c r="AJ761" s="140" t="e">
        <f t="shared" si="93"/>
        <v>#REF!</v>
      </c>
      <c r="AK761" s="24" t="e">
        <f>#REF!</f>
        <v>#REF!</v>
      </c>
      <c r="AL761" s="8" t="e">
        <f t="shared" si="94"/>
        <v>#REF!</v>
      </c>
    </row>
    <row r="762" spans="1:38" s="26" customFormat="1" ht="13.5" customHeight="1" x14ac:dyDescent="0.2">
      <c r="A762" s="26">
        <v>759</v>
      </c>
      <c r="B762" s="1" t="s">
        <v>441</v>
      </c>
      <c r="C762" s="1" t="s">
        <v>387</v>
      </c>
      <c r="D762" s="1" t="s">
        <v>20</v>
      </c>
      <c r="E762" s="1" t="s">
        <v>26</v>
      </c>
      <c r="F762" s="1" t="s">
        <v>27</v>
      </c>
      <c r="G762" s="31">
        <v>8</v>
      </c>
      <c r="H762" s="52">
        <v>730</v>
      </c>
      <c r="I762" s="37"/>
      <c r="J762" s="1" t="s">
        <v>20</v>
      </c>
      <c r="K762" s="1" t="s">
        <v>26</v>
      </c>
      <c r="L762" s="1" t="s">
        <v>27</v>
      </c>
      <c r="M762" s="31">
        <v>8</v>
      </c>
      <c r="N762" s="51">
        <v>730</v>
      </c>
      <c r="O762" s="1"/>
      <c r="P762" s="1"/>
      <c r="Q762" s="1"/>
      <c r="R762" s="31">
        <v>8</v>
      </c>
      <c r="S762" s="63">
        <v>730</v>
      </c>
      <c r="T762" s="78" t="s">
        <v>697</v>
      </c>
      <c r="U762" s="78" t="s">
        <v>715</v>
      </c>
      <c r="V762" s="78" t="s">
        <v>45</v>
      </c>
      <c r="W762" s="34">
        <v>8</v>
      </c>
      <c r="X762" s="146">
        <v>730</v>
      </c>
      <c r="Y762" s="37">
        <v>758</v>
      </c>
      <c r="Z762" s="37"/>
      <c r="AA762" s="169">
        <f>0.95*$Y$1</f>
        <v>1080.587</v>
      </c>
      <c r="AB762" s="37"/>
      <c r="AC762" s="37">
        <v>1406</v>
      </c>
      <c r="AF762" s="140">
        <f t="shared" si="89"/>
        <v>6800</v>
      </c>
      <c r="AG762" s="8">
        <f t="shared" si="90"/>
        <v>850</v>
      </c>
      <c r="AH762" s="37">
        <f t="shared" si="91"/>
        <v>758</v>
      </c>
      <c r="AI762" s="8">
        <f t="shared" si="92"/>
        <v>92</v>
      </c>
      <c r="AJ762" s="140" t="e">
        <f t="shared" si="93"/>
        <v>#REF!</v>
      </c>
      <c r="AK762" s="24" t="e">
        <f>#REF!</f>
        <v>#REF!</v>
      </c>
      <c r="AL762" s="8" t="e">
        <f t="shared" si="94"/>
        <v>#REF!</v>
      </c>
    </row>
    <row r="763" spans="1:38" s="26" customFormat="1" ht="13.5" customHeight="1" x14ac:dyDescent="0.2">
      <c r="A763" s="26">
        <v>760</v>
      </c>
      <c r="B763" s="1" t="s">
        <v>441</v>
      </c>
      <c r="C763" s="1" t="s">
        <v>17</v>
      </c>
      <c r="D763" s="1" t="s">
        <v>20</v>
      </c>
      <c r="E763" s="1" t="s">
        <v>26</v>
      </c>
      <c r="F763" s="1" t="s">
        <v>27</v>
      </c>
      <c r="G763" s="31">
        <v>1</v>
      </c>
      <c r="H763" s="52">
        <v>800</v>
      </c>
      <c r="I763" s="37"/>
      <c r="J763" s="1" t="s">
        <v>20</v>
      </c>
      <c r="K763" s="1" t="s">
        <v>26</v>
      </c>
      <c r="L763" s="1" t="s">
        <v>27</v>
      </c>
      <c r="M763" s="31">
        <v>1</v>
      </c>
      <c r="N763" s="51">
        <v>800</v>
      </c>
      <c r="O763" s="1"/>
      <c r="P763" s="1"/>
      <c r="Q763" s="1"/>
      <c r="R763" s="31">
        <v>1</v>
      </c>
      <c r="S763" s="63">
        <v>800</v>
      </c>
      <c r="T763" s="78" t="s">
        <v>697</v>
      </c>
      <c r="U763" s="78" t="s">
        <v>9</v>
      </c>
      <c r="V763" s="78" t="s">
        <v>45</v>
      </c>
      <c r="W763" s="34">
        <v>1</v>
      </c>
      <c r="X763" s="146">
        <v>800</v>
      </c>
      <c r="Y763" s="37">
        <v>758</v>
      </c>
      <c r="Z763" s="37"/>
      <c r="AA763" s="169">
        <f>0.95*$Y$1</f>
        <v>1080.587</v>
      </c>
      <c r="AB763" s="37"/>
      <c r="AC763" s="37">
        <v>1406</v>
      </c>
      <c r="AF763" s="140">
        <f t="shared" si="89"/>
        <v>920</v>
      </c>
      <c r="AG763" s="8">
        <f t="shared" si="90"/>
        <v>920</v>
      </c>
      <c r="AH763" s="37">
        <f t="shared" si="91"/>
        <v>758</v>
      </c>
      <c r="AI763" s="8">
        <f t="shared" si="92"/>
        <v>162</v>
      </c>
      <c r="AJ763" s="140" t="e">
        <f t="shared" si="93"/>
        <v>#REF!</v>
      </c>
      <c r="AK763" s="24" t="e">
        <f>#REF!</f>
        <v>#REF!</v>
      </c>
      <c r="AL763" s="8" t="e">
        <f t="shared" si="94"/>
        <v>#REF!</v>
      </c>
    </row>
    <row r="764" spans="1:38" s="26" customFormat="1" ht="13.5" customHeight="1" x14ac:dyDescent="0.2">
      <c r="A764" s="26">
        <v>761</v>
      </c>
      <c r="B764" s="1" t="s">
        <v>441</v>
      </c>
      <c r="C764" s="1" t="s">
        <v>18</v>
      </c>
      <c r="D764" s="1" t="s">
        <v>20</v>
      </c>
      <c r="E764" s="1" t="s">
        <v>26</v>
      </c>
      <c r="F764" s="1" t="s">
        <v>27</v>
      </c>
      <c r="G764" s="31">
        <v>1</v>
      </c>
      <c r="H764" s="52">
        <v>800</v>
      </c>
      <c r="I764" s="37"/>
      <c r="J764" s="1" t="s">
        <v>20</v>
      </c>
      <c r="K764" s="1" t="s">
        <v>26</v>
      </c>
      <c r="L764" s="1" t="s">
        <v>27</v>
      </c>
      <c r="M764" s="31">
        <v>1</v>
      </c>
      <c r="N764" s="51">
        <v>800</v>
      </c>
      <c r="O764" s="1"/>
      <c r="P764" s="1"/>
      <c r="Q764" s="1"/>
      <c r="R764" s="31">
        <v>1</v>
      </c>
      <c r="S764" s="63">
        <v>800</v>
      </c>
      <c r="T764" s="78" t="s">
        <v>697</v>
      </c>
      <c r="U764" s="78" t="s">
        <v>319</v>
      </c>
      <c r="V764" s="78" t="s">
        <v>45</v>
      </c>
      <c r="W764" s="34">
        <v>1</v>
      </c>
      <c r="X764" s="146">
        <v>800</v>
      </c>
      <c r="Y764" s="37">
        <v>758</v>
      </c>
      <c r="Z764" s="37"/>
      <c r="AA764" s="169">
        <f>0.95*$Y$1</f>
        <v>1080.587</v>
      </c>
      <c r="AB764" s="37"/>
      <c r="AC764" s="37">
        <v>1406</v>
      </c>
      <c r="AF764" s="140">
        <f t="shared" si="89"/>
        <v>920</v>
      </c>
      <c r="AG764" s="8">
        <f t="shared" si="90"/>
        <v>920</v>
      </c>
      <c r="AH764" s="37">
        <f t="shared" si="91"/>
        <v>758</v>
      </c>
      <c r="AI764" s="8">
        <f t="shared" si="92"/>
        <v>162</v>
      </c>
      <c r="AJ764" s="140" t="e">
        <f t="shared" si="93"/>
        <v>#REF!</v>
      </c>
      <c r="AK764" s="24" t="e">
        <f>#REF!</f>
        <v>#REF!</v>
      </c>
      <c r="AL764" s="8" t="e">
        <f t="shared" si="94"/>
        <v>#REF!</v>
      </c>
    </row>
    <row r="765" spans="1:38" s="26" customFormat="1" ht="13.5" customHeight="1" x14ac:dyDescent="0.2">
      <c r="A765" s="26">
        <v>762</v>
      </c>
      <c r="B765" s="1" t="s">
        <v>441</v>
      </c>
      <c r="C765" s="1" t="s">
        <v>37</v>
      </c>
      <c r="D765" s="1" t="s">
        <v>46</v>
      </c>
      <c r="E765" s="1" t="s">
        <v>47</v>
      </c>
      <c r="F765" s="1" t="s">
        <v>45</v>
      </c>
      <c r="G765" s="31">
        <v>0.5</v>
      </c>
      <c r="H765" s="52">
        <v>800</v>
      </c>
      <c r="I765" s="37"/>
      <c r="J765" s="1" t="s">
        <v>46</v>
      </c>
      <c r="K765" s="1" t="s">
        <v>47</v>
      </c>
      <c r="L765" s="1" t="s">
        <v>45</v>
      </c>
      <c r="M765" s="31">
        <v>0.5</v>
      </c>
      <c r="N765" s="51">
        <v>800</v>
      </c>
      <c r="O765" s="1"/>
      <c r="P765" s="1"/>
      <c r="Q765" s="1"/>
      <c r="R765" s="31">
        <v>0.5</v>
      </c>
      <c r="S765" s="63">
        <v>800</v>
      </c>
      <c r="T765" s="78" t="s">
        <v>696</v>
      </c>
      <c r="U765" s="75" t="s">
        <v>6</v>
      </c>
      <c r="V765" s="75" t="s">
        <v>45</v>
      </c>
      <c r="W765" s="34">
        <v>0.5</v>
      </c>
      <c r="X765" s="146">
        <v>800</v>
      </c>
      <c r="Y765" s="37">
        <v>758</v>
      </c>
      <c r="Z765" s="37"/>
      <c r="AA765" s="169">
        <f>0.95*$Y$1</f>
        <v>1080.587</v>
      </c>
      <c r="AB765" s="37"/>
      <c r="AC765" s="37">
        <v>1406</v>
      </c>
      <c r="AF765" s="140">
        <f t="shared" si="89"/>
        <v>460</v>
      </c>
      <c r="AG765" s="8">
        <f t="shared" si="90"/>
        <v>920</v>
      </c>
      <c r="AH765" s="37">
        <f t="shared" si="91"/>
        <v>758</v>
      </c>
      <c r="AI765" s="8">
        <f t="shared" si="92"/>
        <v>162</v>
      </c>
      <c r="AJ765" s="140" t="e">
        <f t="shared" si="93"/>
        <v>#REF!</v>
      </c>
      <c r="AK765" s="24" t="e">
        <f>#REF!</f>
        <v>#REF!</v>
      </c>
      <c r="AL765" s="8" t="e">
        <f t="shared" si="94"/>
        <v>#REF!</v>
      </c>
    </row>
    <row r="766" spans="1:38" s="26" customFormat="1" ht="13.5" customHeight="1" x14ac:dyDescent="0.2">
      <c r="A766" s="26">
        <v>763</v>
      </c>
      <c r="B766" s="1" t="s">
        <v>441</v>
      </c>
      <c r="C766" s="1" t="s">
        <v>671</v>
      </c>
      <c r="D766" s="1" t="s">
        <v>20</v>
      </c>
      <c r="E766" s="1" t="s">
        <v>26</v>
      </c>
      <c r="F766" s="1" t="s">
        <v>27</v>
      </c>
      <c r="G766" s="31">
        <v>0.5</v>
      </c>
      <c r="H766" s="52">
        <v>800</v>
      </c>
      <c r="I766" s="37"/>
      <c r="J766" s="1" t="s">
        <v>20</v>
      </c>
      <c r="K766" s="1" t="s">
        <v>26</v>
      </c>
      <c r="L766" s="1" t="s">
        <v>27</v>
      </c>
      <c r="M766" s="31">
        <v>0.5</v>
      </c>
      <c r="N766" s="51">
        <v>800</v>
      </c>
      <c r="O766" s="1"/>
      <c r="P766" s="1"/>
      <c r="Q766" s="1"/>
      <c r="R766" s="31">
        <v>0.5</v>
      </c>
      <c r="S766" s="63">
        <v>800</v>
      </c>
      <c r="T766" s="78" t="s">
        <v>700</v>
      </c>
      <c r="U766" s="78" t="s">
        <v>9</v>
      </c>
      <c r="V766" s="78" t="s">
        <v>45</v>
      </c>
      <c r="W766" s="34">
        <v>0.5</v>
      </c>
      <c r="X766" s="146">
        <v>800</v>
      </c>
      <c r="Y766" s="37">
        <v>758</v>
      </c>
      <c r="Z766" s="37"/>
      <c r="AA766" s="169">
        <f>0.95*$Y$1</f>
        <v>1080.587</v>
      </c>
      <c r="AB766" s="37"/>
      <c r="AC766" s="37">
        <v>1406</v>
      </c>
      <c r="AF766" s="140">
        <f t="shared" si="89"/>
        <v>460</v>
      </c>
      <c r="AG766" s="8">
        <f t="shared" si="90"/>
        <v>920</v>
      </c>
      <c r="AH766" s="37">
        <f t="shared" si="91"/>
        <v>758</v>
      </c>
      <c r="AI766" s="8">
        <f t="shared" si="92"/>
        <v>162</v>
      </c>
      <c r="AJ766" s="140" t="e">
        <f t="shared" si="93"/>
        <v>#REF!</v>
      </c>
      <c r="AK766" s="24" t="e">
        <f>#REF!</f>
        <v>#REF!</v>
      </c>
      <c r="AL766" s="8" t="e">
        <f t="shared" si="94"/>
        <v>#REF!</v>
      </c>
    </row>
    <row r="767" spans="1:38" s="26" customFormat="1" ht="13.5" customHeight="1" x14ac:dyDescent="0.2">
      <c r="A767" s="26">
        <v>764</v>
      </c>
      <c r="B767" s="1" t="s">
        <v>441</v>
      </c>
      <c r="C767" s="1" t="s">
        <v>19</v>
      </c>
      <c r="D767" s="1" t="s">
        <v>20</v>
      </c>
      <c r="E767" s="1" t="s">
        <v>6</v>
      </c>
      <c r="F767" s="1" t="s">
        <v>10</v>
      </c>
      <c r="G767" s="31">
        <v>16</v>
      </c>
      <c r="H767" s="51">
        <v>608</v>
      </c>
      <c r="I767" s="37"/>
      <c r="J767" s="1" t="s">
        <v>20</v>
      </c>
      <c r="K767" s="1" t="s">
        <v>6</v>
      </c>
      <c r="L767" s="1" t="s">
        <v>10</v>
      </c>
      <c r="M767" s="31">
        <v>16</v>
      </c>
      <c r="N767" s="51">
        <v>608</v>
      </c>
      <c r="O767" s="1"/>
      <c r="P767" s="1"/>
      <c r="Q767" s="1"/>
      <c r="R767" s="31">
        <v>16</v>
      </c>
      <c r="S767" s="63">
        <v>608</v>
      </c>
      <c r="T767" s="78" t="s">
        <v>697</v>
      </c>
      <c r="U767" s="78" t="s">
        <v>47</v>
      </c>
      <c r="V767" s="78" t="s">
        <v>52</v>
      </c>
      <c r="W767" s="34">
        <v>16</v>
      </c>
      <c r="X767" s="146">
        <v>608</v>
      </c>
      <c r="Y767" s="37">
        <v>662</v>
      </c>
      <c r="Z767" s="37"/>
      <c r="AA767" s="169">
        <f>0.832*$Y$1</f>
        <v>946.36671999999999</v>
      </c>
      <c r="AB767" s="37"/>
      <c r="AC767" s="37">
        <v>1228</v>
      </c>
      <c r="AF767" s="140">
        <f t="shared" si="89"/>
        <v>11648</v>
      </c>
      <c r="AG767" s="8">
        <f t="shared" si="90"/>
        <v>728</v>
      </c>
      <c r="AH767" s="37">
        <f t="shared" si="91"/>
        <v>662</v>
      </c>
      <c r="AI767" s="8">
        <f t="shared" si="92"/>
        <v>66</v>
      </c>
      <c r="AJ767" s="140" t="e">
        <f t="shared" si="93"/>
        <v>#REF!</v>
      </c>
      <c r="AK767" s="24" t="e">
        <f>#REF!</f>
        <v>#REF!</v>
      </c>
      <c r="AL767" s="8" t="e">
        <f t="shared" si="94"/>
        <v>#REF!</v>
      </c>
    </row>
    <row r="768" spans="1:38" s="26" customFormat="1" ht="13.5" customHeight="1" x14ac:dyDescent="0.2">
      <c r="A768" s="26">
        <v>765</v>
      </c>
      <c r="B768" s="1" t="s">
        <v>441</v>
      </c>
      <c r="C768" s="1" t="s">
        <v>36</v>
      </c>
      <c r="D768" s="1" t="s">
        <v>43</v>
      </c>
      <c r="E768" s="1" t="s">
        <v>42</v>
      </c>
      <c r="F768" s="1" t="s">
        <v>25</v>
      </c>
      <c r="G768" s="31">
        <v>1</v>
      </c>
      <c r="H768" s="51">
        <v>1032</v>
      </c>
      <c r="I768" s="37" t="s">
        <v>650</v>
      </c>
      <c r="J768" s="1" t="s">
        <v>43</v>
      </c>
      <c r="K768" s="1" t="s">
        <v>42</v>
      </c>
      <c r="L768" s="1" t="s">
        <v>25</v>
      </c>
      <c r="M768" s="31">
        <v>1</v>
      </c>
      <c r="N768" s="51">
        <v>1032</v>
      </c>
      <c r="O768" s="1"/>
      <c r="P768" s="1"/>
      <c r="Q768" s="1"/>
      <c r="R768" s="31">
        <v>1</v>
      </c>
      <c r="S768" s="63">
        <v>1032</v>
      </c>
      <c r="T768" s="78" t="s">
        <v>695</v>
      </c>
      <c r="U768" s="78" t="s">
        <v>65</v>
      </c>
      <c r="V768" s="78" t="s">
        <v>45</v>
      </c>
      <c r="W768" s="34">
        <v>1</v>
      </c>
      <c r="X768" s="146">
        <v>1032</v>
      </c>
      <c r="Y768" s="37">
        <v>758</v>
      </c>
      <c r="Z768" s="37"/>
      <c r="AA768" s="169">
        <f>0.95*$Y$1</f>
        <v>1080.587</v>
      </c>
      <c r="AB768" s="37"/>
      <c r="AC768" s="37">
        <v>1406</v>
      </c>
      <c r="AF768" s="140">
        <f t="shared" si="89"/>
        <v>1152</v>
      </c>
      <c r="AG768" s="8">
        <f t="shared" si="90"/>
        <v>1152</v>
      </c>
      <c r="AH768" s="37">
        <f t="shared" si="91"/>
        <v>758</v>
      </c>
      <c r="AI768" s="8">
        <f t="shared" si="92"/>
        <v>394</v>
      </c>
      <c r="AJ768" s="140" t="e">
        <f t="shared" si="93"/>
        <v>#REF!</v>
      </c>
      <c r="AK768" s="24" t="e">
        <f>#REF!</f>
        <v>#REF!</v>
      </c>
      <c r="AL768" s="8" t="e">
        <f t="shared" si="94"/>
        <v>#REF!</v>
      </c>
    </row>
    <row r="769" spans="1:38" s="26" customFormat="1" ht="13.5" customHeight="1" x14ac:dyDescent="0.2">
      <c r="A769" s="26">
        <v>766</v>
      </c>
      <c r="B769" s="1" t="s">
        <v>442</v>
      </c>
      <c r="C769" s="162" t="s">
        <v>13</v>
      </c>
      <c r="D769" s="1" t="s">
        <v>20</v>
      </c>
      <c r="E769" s="1" t="s">
        <v>22</v>
      </c>
      <c r="F769" s="1" t="s">
        <v>23</v>
      </c>
      <c r="G769" s="126">
        <v>1</v>
      </c>
      <c r="H769" s="100">
        <v>1308</v>
      </c>
      <c r="I769" s="37"/>
      <c r="J769" s="1" t="s">
        <v>20</v>
      </c>
      <c r="K769" s="1" t="s">
        <v>22</v>
      </c>
      <c r="L769" s="1" t="s">
        <v>23</v>
      </c>
      <c r="M769" s="126">
        <v>1</v>
      </c>
      <c r="N769" s="101">
        <v>1308</v>
      </c>
      <c r="O769" s="1"/>
      <c r="P769" s="1"/>
      <c r="Q769" s="1"/>
      <c r="R769" s="126">
        <v>1</v>
      </c>
      <c r="S769" s="102">
        <v>1308</v>
      </c>
      <c r="T769" s="78" t="s">
        <v>664</v>
      </c>
      <c r="U769" s="78" t="s">
        <v>6</v>
      </c>
      <c r="V769" s="78" t="s">
        <v>88</v>
      </c>
      <c r="W769" s="138">
        <v>1</v>
      </c>
      <c r="X769" s="144">
        <v>1308</v>
      </c>
      <c r="Y769" s="37">
        <v>2174</v>
      </c>
      <c r="Z769" s="37"/>
      <c r="AA769" s="169">
        <f>2.73*$Y$1</f>
        <v>3105.2658000000001</v>
      </c>
      <c r="AB769" s="37"/>
      <c r="AC769" s="37">
        <v>3726</v>
      </c>
      <c r="AF769" s="140">
        <f t="shared" si="89"/>
        <v>1428</v>
      </c>
      <c r="AG769" s="8">
        <f t="shared" si="90"/>
        <v>1428</v>
      </c>
      <c r="AH769" s="37">
        <f t="shared" si="91"/>
        <v>2174</v>
      </c>
      <c r="AI769" s="175">
        <f t="shared" si="92"/>
        <v>-746</v>
      </c>
      <c r="AJ769" s="140" t="e">
        <f t="shared" si="93"/>
        <v>#REF!</v>
      </c>
      <c r="AK769" s="24" t="e">
        <f>#REF!</f>
        <v>#REF!</v>
      </c>
      <c r="AL769" s="8" t="e">
        <f t="shared" si="94"/>
        <v>#REF!</v>
      </c>
    </row>
    <row r="770" spans="1:38" s="26" customFormat="1" ht="13.5" customHeight="1" x14ac:dyDescent="0.2">
      <c r="A770" s="26">
        <v>767</v>
      </c>
      <c r="B770" s="1" t="s">
        <v>442</v>
      </c>
      <c r="C770" s="162" t="s">
        <v>14</v>
      </c>
      <c r="D770" s="1" t="s">
        <v>38</v>
      </c>
      <c r="E770" s="1" t="s">
        <v>24</v>
      </c>
      <c r="F770" s="1" t="s">
        <v>25</v>
      </c>
      <c r="G770" s="126">
        <v>0.5</v>
      </c>
      <c r="H770" s="101">
        <v>739</v>
      </c>
      <c r="I770" s="37"/>
      <c r="J770" s="1" t="s">
        <v>38</v>
      </c>
      <c r="K770" s="1" t="s">
        <v>24</v>
      </c>
      <c r="L770" s="1" t="s">
        <v>25</v>
      </c>
      <c r="M770" s="126">
        <v>0.5</v>
      </c>
      <c r="N770" s="101">
        <v>739</v>
      </c>
      <c r="O770" s="1"/>
      <c r="P770" s="1"/>
      <c r="Q770" s="1"/>
      <c r="R770" s="126">
        <v>0.5</v>
      </c>
      <c r="S770" s="102">
        <v>739</v>
      </c>
      <c r="T770" s="78" t="s">
        <v>660</v>
      </c>
      <c r="U770" s="78" t="s">
        <v>6</v>
      </c>
      <c r="V770" s="78" t="s">
        <v>45</v>
      </c>
      <c r="W770" s="138">
        <v>0.5</v>
      </c>
      <c r="X770" s="151">
        <v>739</v>
      </c>
      <c r="Y770" s="37">
        <v>758</v>
      </c>
      <c r="Z770" s="37"/>
      <c r="AA770" s="169">
        <f>0.95*$Y$1</f>
        <v>1080.587</v>
      </c>
      <c r="AB770" s="37"/>
      <c r="AC770" s="37">
        <v>1406</v>
      </c>
      <c r="AF770" s="140">
        <f t="shared" si="89"/>
        <v>429.5</v>
      </c>
      <c r="AG770" s="8">
        <f t="shared" si="90"/>
        <v>859</v>
      </c>
      <c r="AH770" s="37">
        <f t="shared" si="91"/>
        <v>758</v>
      </c>
      <c r="AI770" s="8">
        <f t="shared" si="92"/>
        <v>101</v>
      </c>
      <c r="AJ770" s="140" t="e">
        <f t="shared" si="93"/>
        <v>#REF!</v>
      </c>
      <c r="AK770" s="24" t="e">
        <f>#REF!</f>
        <v>#REF!</v>
      </c>
      <c r="AL770" s="8" t="e">
        <f t="shared" si="94"/>
        <v>#REF!</v>
      </c>
    </row>
    <row r="771" spans="1:38" s="26" customFormat="1" ht="13.5" customHeight="1" x14ac:dyDescent="0.2">
      <c r="A771" s="26">
        <v>768</v>
      </c>
      <c r="B771" s="1" t="s">
        <v>442</v>
      </c>
      <c r="C771" s="162" t="s">
        <v>8</v>
      </c>
      <c r="D771" s="1" t="s">
        <v>5</v>
      </c>
      <c r="E771" s="1" t="s">
        <v>6</v>
      </c>
      <c r="F771" s="1" t="s">
        <v>7</v>
      </c>
      <c r="G771" s="126">
        <v>1</v>
      </c>
      <c r="H771" s="101">
        <v>500</v>
      </c>
      <c r="I771" s="37"/>
      <c r="J771" s="1" t="s">
        <v>5</v>
      </c>
      <c r="K771" s="1" t="s">
        <v>6</v>
      </c>
      <c r="L771" s="1" t="s">
        <v>7</v>
      </c>
      <c r="M771" s="126">
        <v>1</v>
      </c>
      <c r="N771" s="101">
        <v>500</v>
      </c>
      <c r="O771" s="1"/>
      <c r="P771" s="1"/>
      <c r="Q771" s="1"/>
      <c r="R771" s="126">
        <v>1</v>
      </c>
      <c r="S771" s="102">
        <v>500</v>
      </c>
      <c r="T771" s="78" t="s">
        <v>303</v>
      </c>
      <c r="U771" s="78" t="s">
        <v>6</v>
      </c>
      <c r="V771" s="78" t="s">
        <v>7</v>
      </c>
      <c r="W771" s="138">
        <v>1</v>
      </c>
      <c r="X771" s="151">
        <v>500</v>
      </c>
      <c r="Y771" s="37">
        <v>620</v>
      </c>
      <c r="Z771" s="37"/>
      <c r="AA771" s="169">
        <f>0.581*$Y$1</f>
        <v>660.86425999999994</v>
      </c>
      <c r="AB771" s="37"/>
      <c r="AC771" s="37">
        <v>859</v>
      </c>
      <c r="AF771" s="140">
        <f t="shared" si="89"/>
        <v>620</v>
      </c>
      <c r="AG771" s="8">
        <f t="shared" si="90"/>
        <v>620</v>
      </c>
      <c r="AH771" s="37">
        <f t="shared" si="91"/>
        <v>620</v>
      </c>
      <c r="AI771" s="8">
        <f t="shared" si="92"/>
        <v>0</v>
      </c>
      <c r="AJ771" s="140" t="e">
        <f t="shared" si="93"/>
        <v>#REF!</v>
      </c>
      <c r="AK771" s="24" t="e">
        <f>#REF!</f>
        <v>#REF!</v>
      </c>
      <c r="AL771" s="8" t="e">
        <f t="shared" si="94"/>
        <v>#REF!</v>
      </c>
    </row>
    <row r="772" spans="1:38" s="26" customFormat="1" ht="13.5" customHeight="1" x14ac:dyDescent="0.2">
      <c r="A772" s="26">
        <v>769</v>
      </c>
      <c r="B772" s="1" t="s">
        <v>442</v>
      </c>
      <c r="C772" s="162" t="s">
        <v>19</v>
      </c>
      <c r="D772" s="1" t="s">
        <v>20</v>
      </c>
      <c r="E772" s="1" t="s">
        <v>6</v>
      </c>
      <c r="F772" s="1" t="s">
        <v>10</v>
      </c>
      <c r="G772" s="126">
        <v>8.5</v>
      </c>
      <c r="H772" s="101">
        <v>608</v>
      </c>
      <c r="I772" s="37"/>
      <c r="J772" s="1" t="s">
        <v>20</v>
      </c>
      <c r="K772" s="1" t="s">
        <v>6</v>
      </c>
      <c r="L772" s="1" t="s">
        <v>10</v>
      </c>
      <c r="M772" s="126">
        <v>8.5</v>
      </c>
      <c r="N772" s="101">
        <v>608</v>
      </c>
      <c r="O772" s="1"/>
      <c r="P772" s="1"/>
      <c r="Q772" s="1"/>
      <c r="R772" s="126">
        <v>8.5</v>
      </c>
      <c r="S772" s="102">
        <v>608</v>
      </c>
      <c r="T772" s="78" t="s">
        <v>697</v>
      </c>
      <c r="U772" s="78" t="s">
        <v>47</v>
      </c>
      <c r="V772" s="78" t="s">
        <v>52</v>
      </c>
      <c r="W772" s="138">
        <v>8.5</v>
      </c>
      <c r="X772" s="151">
        <v>608</v>
      </c>
      <c r="Y772" s="37">
        <v>662</v>
      </c>
      <c r="Z772" s="37"/>
      <c r="AA772" s="169">
        <f>0.832*$Y$1</f>
        <v>946.36671999999999</v>
      </c>
      <c r="AB772" s="37"/>
      <c r="AC772" s="37">
        <v>1228</v>
      </c>
      <c r="AF772" s="140">
        <f t="shared" si="89"/>
        <v>6188</v>
      </c>
      <c r="AG772" s="8">
        <f t="shared" si="90"/>
        <v>728</v>
      </c>
      <c r="AH772" s="37">
        <f t="shared" si="91"/>
        <v>662</v>
      </c>
      <c r="AI772" s="8">
        <f t="shared" si="92"/>
        <v>66</v>
      </c>
      <c r="AJ772" s="140" t="e">
        <f t="shared" si="93"/>
        <v>#REF!</v>
      </c>
      <c r="AK772" s="24" t="e">
        <f>#REF!</f>
        <v>#REF!</v>
      </c>
      <c r="AL772" s="8" t="e">
        <f t="shared" si="94"/>
        <v>#REF!</v>
      </c>
    </row>
    <row r="773" spans="1:38" s="26" customFormat="1" ht="13.5" customHeight="1" x14ac:dyDescent="0.2">
      <c r="A773" s="26">
        <v>770</v>
      </c>
      <c r="B773" s="1" t="s">
        <v>442</v>
      </c>
      <c r="C773" s="162" t="s">
        <v>49</v>
      </c>
      <c r="D773" s="1" t="s">
        <v>51</v>
      </c>
      <c r="E773" s="1" t="s">
        <v>47</v>
      </c>
      <c r="F773" s="1" t="s">
        <v>28</v>
      </c>
      <c r="G773" s="126">
        <v>0.75</v>
      </c>
      <c r="H773" s="101">
        <v>1093</v>
      </c>
      <c r="I773" s="37"/>
      <c r="J773" s="1" t="s">
        <v>51</v>
      </c>
      <c r="K773" s="1" t="s">
        <v>47</v>
      </c>
      <c r="L773" s="1" t="s">
        <v>28</v>
      </c>
      <c r="M773" s="126">
        <v>0.75</v>
      </c>
      <c r="N773" s="101">
        <v>1093</v>
      </c>
      <c r="O773" s="1"/>
      <c r="P773" s="1"/>
      <c r="Q773" s="1"/>
      <c r="R773" s="126">
        <v>0.75</v>
      </c>
      <c r="S773" s="102">
        <v>1093</v>
      </c>
      <c r="T773" s="78" t="s">
        <v>701</v>
      </c>
      <c r="U773" s="78" t="s">
        <v>53</v>
      </c>
      <c r="V773" s="78" t="s">
        <v>25</v>
      </c>
      <c r="W773" s="138">
        <v>0.75</v>
      </c>
      <c r="X773" s="151">
        <v>1093</v>
      </c>
      <c r="Y773" s="37">
        <v>905</v>
      </c>
      <c r="Z773" s="37"/>
      <c r="AA773" s="169">
        <f>1.137*$Y$1</f>
        <v>1293.2920200000001</v>
      </c>
      <c r="AB773" s="37"/>
      <c r="AC773" s="37">
        <v>1682</v>
      </c>
      <c r="AF773" s="140">
        <f t="shared" si="89"/>
        <v>909.75</v>
      </c>
      <c r="AG773" s="8">
        <f t="shared" si="90"/>
        <v>1213</v>
      </c>
      <c r="AH773" s="37">
        <f t="shared" si="91"/>
        <v>905</v>
      </c>
      <c r="AI773" s="8">
        <f t="shared" si="92"/>
        <v>308</v>
      </c>
      <c r="AJ773" s="140" t="e">
        <f t="shared" si="93"/>
        <v>#REF!</v>
      </c>
      <c r="AK773" s="24" t="e">
        <f>#REF!</f>
        <v>#REF!</v>
      </c>
      <c r="AL773" s="8" t="e">
        <f t="shared" si="94"/>
        <v>#REF!</v>
      </c>
    </row>
    <row r="774" spans="1:38" s="26" customFormat="1" ht="13.5" customHeight="1" x14ac:dyDescent="0.2">
      <c r="A774" s="26">
        <v>771</v>
      </c>
      <c r="B774" s="1" t="s">
        <v>442</v>
      </c>
      <c r="C774" s="162" t="s">
        <v>17</v>
      </c>
      <c r="D774" s="1" t="s">
        <v>20</v>
      </c>
      <c r="E774" s="1" t="s">
        <v>26</v>
      </c>
      <c r="F774" s="1" t="s">
        <v>27</v>
      </c>
      <c r="G774" s="126">
        <v>0.3</v>
      </c>
      <c r="H774" s="100">
        <v>800</v>
      </c>
      <c r="I774" s="37"/>
      <c r="J774" s="1" t="s">
        <v>20</v>
      </c>
      <c r="K774" s="1" t="s">
        <v>26</v>
      </c>
      <c r="L774" s="1" t="s">
        <v>27</v>
      </c>
      <c r="M774" s="126">
        <v>0.3</v>
      </c>
      <c r="N774" s="101">
        <v>800</v>
      </c>
      <c r="O774" s="1"/>
      <c r="P774" s="1"/>
      <c r="Q774" s="1"/>
      <c r="R774" s="126">
        <v>0.3</v>
      </c>
      <c r="S774" s="102">
        <v>800</v>
      </c>
      <c r="T774" s="78" t="s">
        <v>697</v>
      </c>
      <c r="U774" s="78" t="s">
        <v>9</v>
      </c>
      <c r="V774" s="78" t="s">
        <v>45</v>
      </c>
      <c r="W774" s="138">
        <v>0.3</v>
      </c>
      <c r="X774" s="151">
        <v>800</v>
      </c>
      <c r="Y774" s="37">
        <v>758</v>
      </c>
      <c r="Z774" s="37"/>
      <c r="AA774" s="169">
        <f>0.95*$Y$1</f>
        <v>1080.587</v>
      </c>
      <c r="AB774" s="37"/>
      <c r="AC774" s="37">
        <v>1406</v>
      </c>
      <c r="AF774" s="140">
        <f t="shared" si="89"/>
        <v>276</v>
      </c>
      <c r="AG774" s="8">
        <f t="shared" si="90"/>
        <v>920</v>
      </c>
      <c r="AH774" s="37">
        <f t="shared" si="91"/>
        <v>758</v>
      </c>
      <c r="AI774" s="8">
        <f t="shared" si="92"/>
        <v>162</v>
      </c>
      <c r="AJ774" s="140" t="e">
        <f t="shared" si="93"/>
        <v>#REF!</v>
      </c>
      <c r="AK774" s="24" t="e">
        <f>#REF!</f>
        <v>#REF!</v>
      </c>
      <c r="AL774" s="8" t="e">
        <f t="shared" si="94"/>
        <v>#REF!</v>
      </c>
    </row>
    <row r="775" spans="1:38" s="26" customFormat="1" ht="13.5" customHeight="1" x14ac:dyDescent="0.2">
      <c r="A775" s="26">
        <v>772</v>
      </c>
      <c r="B775" s="1" t="s">
        <v>442</v>
      </c>
      <c r="C775" s="162" t="s">
        <v>36</v>
      </c>
      <c r="D775" s="1" t="s">
        <v>43</v>
      </c>
      <c r="E775" s="1" t="s">
        <v>42</v>
      </c>
      <c r="F775" s="1" t="s">
        <v>25</v>
      </c>
      <c r="G775" s="126">
        <v>3.5</v>
      </c>
      <c r="H775" s="101">
        <v>1032</v>
      </c>
      <c r="I775" s="37" t="s">
        <v>650</v>
      </c>
      <c r="J775" s="1" t="s">
        <v>43</v>
      </c>
      <c r="K775" s="1" t="s">
        <v>42</v>
      </c>
      <c r="L775" s="1" t="s">
        <v>25</v>
      </c>
      <c r="M775" s="126">
        <v>3.5</v>
      </c>
      <c r="N775" s="101">
        <v>1032</v>
      </c>
      <c r="O775" s="1"/>
      <c r="P775" s="1"/>
      <c r="Q775" s="1"/>
      <c r="R775" s="126">
        <v>3.5</v>
      </c>
      <c r="S775" s="102">
        <v>1032</v>
      </c>
      <c r="T775" s="78" t="s">
        <v>695</v>
      </c>
      <c r="U775" s="78" t="s">
        <v>65</v>
      </c>
      <c r="V775" s="78" t="s">
        <v>45</v>
      </c>
      <c r="W775" s="138">
        <v>3.5</v>
      </c>
      <c r="X775" s="151">
        <v>1032</v>
      </c>
      <c r="Y775" s="37">
        <v>758</v>
      </c>
      <c r="Z775" s="37"/>
      <c r="AA775" s="169">
        <f>0.95*$Y$1</f>
        <v>1080.587</v>
      </c>
      <c r="AB775" s="37"/>
      <c r="AC775" s="37">
        <v>1406</v>
      </c>
      <c r="AF775" s="140">
        <f t="shared" si="89"/>
        <v>4032</v>
      </c>
      <c r="AG775" s="8">
        <f t="shared" si="90"/>
        <v>1152</v>
      </c>
      <c r="AH775" s="37">
        <f t="shared" si="91"/>
        <v>758</v>
      </c>
      <c r="AI775" s="8">
        <f t="shared" si="92"/>
        <v>394</v>
      </c>
      <c r="AJ775" s="140" t="e">
        <f t="shared" si="93"/>
        <v>#REF!</v>
      </c>
      <c r="AK775" s="24" t="e">
        <f>#REF!</f>
        <v>#REF!</v>
      </c>
      <c r="AL775" s="8" t="e">
        <f t="shared" si="94"/>
        <v>#REF!</v>
      </c>
    </row>
    <row r="776" spans="1:38" s="26" customFormat="1" ht="13.5" customHeight="1" x14ac:dyDescent="0.2">
      <c r="A776" s="26">
        <v>773</v>
      </c>
      <c r="B776" s="1" t="s">
        <v>442</v>
      </c>
      <c r="C776" s="162" t="s">
        <v>31</v>
      </c>
      <c r="D776" s="1" t="s">
        <v>39</v>
      </c>
      <c r="E776" s="1" t="s">
        <v>6</v>
      </c>
      <c r="F776" s="1" t="s">
        <v>27</v>
      </c>
      <c r="G776" s="126">
        <v>1</v>
      </c>
      <c r="H776" s="51">
        <v>610</v>
      </c>
      <c r="I776" s="37"/>
      <c r="J776" s="1" t="s">
        <v>39</v>
      </c>
      <c r="K776" s="1" t="s">
        <v>6</v>
      </c>
      <c r="L776" s="1" t="s">
        <v>27</v>
      </c>
      <c r="M776" s="126">
        <v>1</v>
      </c>
      <c r="N776" s="51">
        <v>610</v>
      </c>
      <c r="O776" s="1"/>
      <c r="P776" s="1"/>
      <c r="Q776" s="1"/>
      <c r="R776" s="126">
        <v>1</v>
      </c>
      <c r="S776" s="63">
        <v>610</v>
      </c>
      <c r="T776" s="78" t="s">
        <v>39</v>
      </c>
      <c r="U776" s="78" t="s">
        <v>6</v>
      </c>
      <c r="V776" s="78" t="s">
        <v>52</v>
      </c>
      <c r="W776" s="138">
        <v>1</v>
      </c>
      <c r="X776" s="146">
        <v>610</v>
      </c>
      <c r="Y776" s="37">
        <v>662</v>
      </c>
      <c r="Z776" s="37"/>
      <c r="AA776" s="169">
        <f>0.832*$Y$1</f>
        <v>946.36671999999999</v>
      </c>
      <c r="AB776" s="37"/>
      <c r="AC776" s="37">
        <v>1228</v>
      </c>
      <c r="AF776" s="140">
        <f t="shared" si="89"/>
        <v>730</v>
      </c>
      <c r="AG776" s="8">
        <f t="shared" si="90"/>
        <v>730</v>
      </c>
      <c r="AH776" s="37">
        <f t="shared" si="91"/>
        <v>662</v>
      </c>
      <c r="AI776" s="8">
        <f t="shared" si="92"/>
        <v>68</v>
      </c>
      <c r="AJ776" s="140" t="e">
        <f t="shared" si="93"/>
        <v>#REF!</v>
      </c>
      <c r="AK776" s="24" t="e">
        <f>#REF!</f>
        <v>#REF!</v>
      </c>
      <c r="AL776" s="8" t="e">
        <f t="shared" si="94"/>
        <v>#REF!</v>
      </c>
    </row>
    <row r="777" spans="1:38" s="26" customFormat="1" ht="13.5" customHeight="1" x14ac:dyDescent="0.2">
      <c r="A777" s="26">
        <v>774</v>
      </c>
      <c r="B777" s="1" t="s">
        <v>442</v>
      </c>
      <c r="C777" s="162" t="s">
        <v>50</v>
      </c>
      <c r="D777" s="1" t="s">
        <v>5</v>
      </c>
      <c r="E777" s="1" t="s">
        <v>42</v>
      </c>
      <c r="F777" s="1" t="s">
        <v>52</v>
      </c>
      <c r="G777" s="126">
        <v>2</v>
      </c>
      <c r="H777" s="100">
        <v>650</v>
      </c>
      <c r="I777" s="37"/>
      <c r="J777" s="1" t="s">
        <v>5</v>
      </c>
      <c r="K777" s="1" t="s">
        <v>42</v>
      </c>
      <c r="L777" s="1" t="s">
        <v>52</v>
      </c>
      <c r="M777" s="126">
        <v>2</v>
      </c>
      <c r="N777" s="101">
        <v>650</v>
      </c>
      <c r="O777" s="1"/>
      <c r="P777" s="1"/>
      <c r="Q777" s="1"/>
      <c r="R777" s="126">
        <v>2</v>
      </c>
      <c r="S777" s="102">
        <v>650</v>
      </c>
      <c r="T777" s="78" t="s">
        <v>303</v>
      </c>
      <c r="U777" s="78" t="s">
        <v>42</v>
      </c>
      <c r="V777" s="78" t="s">
        <v>10</v>
      </c>
      <c r="W777" s="138">
        <v>2</v>
      </c>
      <c r="X777" s="151">
        <v>650</v>
      </c>
      <c r="Y777" s="37">
        <v>648</v>
      </c>
      <c r="Z777" s="37"/>
      <c r="AA777" s="169">
        <f>0.814*$Y$1</f>
        <v>925.89243999999997</v>
      </c>
      <c r="AB777" s="37"/>
      <c r="AC777" s="37">
        <v>1205</v>
      </c>
      <c r="AF777" s="140">
        <f t="shared" si="89"/>
        <v>1540</v>
      </c>
      <c r="AG777" s="8">
        <f t="shared" si="90"/>
        <v>770</v>
      </c>
      <c r="AH777" s="37">
        <f t="shared" si="91"/>
        <v>648</v>
      </c>
      <c r="AI777" s="8">
        <f t="shared" si="92"/>
        <v>122</v>
      </c>
      <c r="AJ777" s="140" t="e">
        <f t="shared" si="93"/>
        <v>#REF!</v>
      </c>
      <c r="AK777" s="24" t="e">
        <f>#REF!</f>
        <v>#REF!</v>
      </c>
      <c r="AL777" s="8" t="e">
        <f t="shared" si="94"/>
        <v>#REF!</v>
      </c>
    </row>
    <row r="778" spans="1:38" s="26" customFormat="1" ht="13.5" customHeight="1" x14ac:dyDescent="0.2">
      <c r="A778" s="26">
        <v>775</v>
      </c>
      <c r="B778" s="1" t="s">
        <v>442</v>
      </c>
      <c r="C778" s="1" t="s">
        <v>18</v>
      </c>
      <c r="D778" s="1" t="s">
        <v>20</v>
      </c>
      <c r="E778" s="1" t="s">
        <v>26</v>
      </c>
      <c r="F778" s="1" t="s">
        <v>27</v>
      </c>
      <c r="G778" s="126">
        <v>1</v>
      </c>
      <c r="H778" s="100">
        <v>800</v>
      </c>
      <c r="I778" s="37"/>
      <c r="J778" s="1" t="s">
        <v>20</v>
      </c>
      <c r="K778" s="1" t="s">
        <v>26</v>
      </c>
      <c r="L778" s="1" t="s">
        <v>27</v>
      </c>
      <c r="M778" s="126">
        <v>1</v>
      </c>
      <c r="N778" s="101">
        <v>800</v>
      </c>
      <c r="O778" s="1"/>
      <c r="P778" s="1"/>
      <c r="Q778" s="1"/>
      <c r="R778" s="126">
        <v>1</v>
      </c>
      <c r="S778" s="102">
        <v>800</v>
      </c>
      <c r="T778" s="78" t="s">
        <v>697</v>
      </c>
      <c r="U778" s="78" t="s">
        <v>319</v>
      </c>
      <c r="V778" s="78" t="s">
        <v>45</v>
      </c>
      <c r="W778" s="138">
        <v>1</v>
      </c>
      <c r="X778" s="151">
        <v>800</v>
      </c>
      <c r="Y778" s="37">
        <v>758</v>
      </c>
      <c r="Z778" s="37"/>
      <c r="AA778" s="169">
        <f>0.95*$Y$1</f>
        <v>1080.587</v>
      </c>
      <c r="AB778" s="37"/>
      <c r="AC778" s="37">
        <v>1406</v>
      </c>
      <c r="AF778" s="140">
        <f t="shared" si="89"/>
        <v>920</v>
      </c>
      <c r="AG778" s="8">
        <f t="shared" si="90"/>
        <v>920</v>
      </c>
      <c r="AH778" s="37">
        <f t="shared" si="91"/>
        <v>758</v>
      </c>
      <c r="AI778" s="8">
        <f t="shared" si="92"/>
        <v>162</v>
      </c>
      <c r="AJ778" s="140" t="e">
        <f t="shared" si="93"/>
        <v>#REF!</v>
      </c>
      <c r="AK778" s="24" t="e">
        <f>#REF!</f>
        <v>#REF!</v>
      </c>
      <c r="AL778" s="8" t="e">
        <f t="shared" si="94"/>
        <v>#REF!</v>
      </c>
    </row>
    <row r="779" spans="1:38" s="26" customFormat="1" ht="13.5" customHeight="1" x14ac:dyDescent="0.2">
      <c r="A779" s="26">
        <v>776</v>
      </c>
      <c r="B779" s="1" t="s">
        <v>442</v>
      </c>
      <c r="C779" s="162" t="s">
        <v>16</v>
      </c>
      <c r="D779" s="1" t="s">
        <v>20</v>
      </c>
      <c r="E779" s="1" t="s">
        <v>9</v>
      </c>
      <c r="F779" s="1" t="s">
        <v>28</v>
      </c>
      <c r="G779" s="126">
        <v>1</v>
      </c>
      <c r="H779" s="101">
        <v>1000</v>
      </c>
      <c r="I779" s="37"/>
      <c r="J779" s="1" t="s">
        <v>20</v>
      </c>
      <c r="K779" s="1" t="s">
        <v>9</v>
      </c>
      <c r="L779" s="1" t="s">
        <v>28</v>
      </c>
      <c r="M779" s="126">
        <v>1</v>
      </c>
      <c r="N779" s="101">
        <v>1000</v>
      </c>
      <c r="O779" s="1"/>
      <c r="P779" s="1"/>
      <c r="Q779" s="1"/>
      <c r="R779" s="126">
        <v>1</v>
      </c>
      <c r="S779" s="102">
        <v>1000</v>
      </c>
      <c r="T779" s="78" t="s">
        <v>697</v>
      </c>
      <c r="U779" s="78" t="s">
        <v>344</v>
      </c>
      <c r="V779" s="78" t="s">
        <v>70</v>
      </c>
      <c r="W779" s="138">
        <v>1</v>
      </c>
      <c r="X779" s="151">
        <v>1000</v>
      </c>
      <c r="Y779" s="37">
        <v>1157</v>
      </c>
      <c r="Z779" s="37"/>
      <c r="AA779" s="169">
        <f>1.453*$Y$1</f>
        <v>1652.7293800000002</v>
      </c>
      <c r="AB779" s="37"/>
      <c r="AC779" s="37">
        <v>2067</v>
      </c>
      <c r="AF779" s="140">
        <f t="shared" si="89"/>
        <v>1120</v>
      </c>
      <c r="AG779" s="8">
        <f t="shared" si="90"/>
        <v>1120</v>
      </c>
      <c r="AH779" s="37">
        <f t="shared" si="91"/>
        <v>1157</v>
      </c>
      <c r="AI779" s="175">
        <f t="shared" si="92"/>
        <v>-37</v>
      </c>
      <c r="AJ779" s="140" t="e">
        <f t="shared" si="93"/>
        <v>#REF!</v>
      </c>
      <c r="AK779" s="24" t="e">
        <f>#REF!</f>
        <v>#REF!</v>
      </c>
      <c r="AL779" s="8" t="e">
        <f t="shared" si="94"/>
        <v>#REF!</v>
      </c>
    </row>
    <row r="780" spans="1:38" s="26" customFormat="1" ht="13.5" customHeight="1" x14ac:dyDescent="0.2">
      <c r="A780" s="26">
        <v>777</v>
      </c>
      <c r="B780" s="1" t="s">
        <v>442</v>
      </c>
      <c r="C780" s="162" t="s">
        <v>37</v>
      </c>
      <c r="D780" s="1" t="s">
        <v>46</v>
      </c>
      <c r="E780" s="1" t="s">
        <v>47</v>
      </c>
      <c r="F780" s="1" t="s">
        <v>45</v>
      </c>
      <c r="G780" s="126">
        <v>1</v>
      </c>
      <c r="H780" s="100">
        <v>800</v>
      </c>
      <c r="I780" s="37"/>
      <c r="J780" s="1" t="s">
        <v>46</v>
      </c>
      <c r="K780" s="1" t="s">
        <v>47</v>
      </c>
      <c r="L780" s="1" t="s">
        <v>45</v>
      </c>
      <c r="M780" s="126">
        <v>1</v>
      </c>
      <c r="N780" s="101">
        <v>800</v>
      </c>
      <c r="O780" s="1"/>
      <c r="P780" s="1"/>
      <c r="Q780" s="1"/>
      <c r="R780" s="126">
        <v>1</v>
      </c>
      <c r="S780" s="102">
        <v>800</v>
      </c>
      <c r="T780" s="78" t="s">
        <v>696</v>
      </c>
      <c r="U780" s="75" t="s">
        <v>6</v>
      </c>
      <c r="V780" s="75" t="s">
        <v>45</v>
      </c>
      <c r="W780" s="138">
        <v>1</v>
      </c>
      <c r="X780" s="151">
        <v>800</v>
      </c>
      <c r="Y780" s="37">
        <v>758</v>
      </c>
      <c r="Z780" s="37"/>
      <c r="AA780" s="169">
        <f>0.95*$Y$1</f>
        <v>1080.587</v>
      </c>
      <c r="AB780" s="37"/>
      <c r="AC780" s="37">
        <v>1406</v>
      </c>
      <c r="AF780" s="140">
        <f t="shared" si="89"/>
        <v>920</v>
      </c>
      <c r="AG780" s="8">
        <f t="shared" si="90"/>
        <v>920</v>
      </c>
      <c r="AH780" s="37">
        <f t="shared" si="91"/>
        <v>758</v>
      </c>
      <c r="AI780" s="8">
        <f t="shared" si="92"/>
        <v>162</v>
      </c>
      <c r="AJ780" s="140" t="e">
        <f t="shared" si="93"/>
        <v>#REF!</v>
      </c>
      <c r="AK780" s="24" t="e">
        <f>#REF!</f>
        <v>#REF!</v>
      </c>
      <c r="AL780" s="8" t="e">
        <f t="shared" si="94"/>
        <v>#REF!</v>
      </c>
    </row>
    <row r="781" spans="1:38" s="26" customFormat="1" ht="13.5" customHeight="1" x14ac:dyDescent="0.2">
      <c r="A781" s="26">
        <v>778</v>
      </c>
      <c r="B781" s="1" t="s">
        <v>442</v>
      </c>
      <c r="C781" s="162" t="s">
        <v>34</v>
      </c>
      <c r="D781" s="1" t="s">
        <v>43</v>
      </c>
      <c r="E781" s="1" t="s">
        <v>44</v>
      </c>
      <c r="F781" s="1" t="s">
        <v>28</v>
      </c>
      <c r="G781" s="126">
        <v>1</v>
      </c>
      <c r="H781" s="101">
        <v>1093</v>
      </c>
      <c r="I781" s="37"/>
      <c r="J781" s="1" t="s">
        <v>43</v>
      </c>
      <c r="K781" s="1" t="s">
        <v>44</v>
      </c>
      <c r="L781" s="1" t="s">
        <v>28</v>
      </c>
      <c r="M781" s="126">
        <v>1</v>
      </c>
      <c r="N781" s="101">
        <v>1093</v>
      </c>
      <c r="O781" s="1"/>
      <c r="P781" s="1"/>
      <c r="Q781" s="1"/>
      <c r="R781" s="126">
        <v>1</v>
      </c>
      <c r="S781" s="102">
        <v>1093</v>
      </c>
      <c r="T781" s="78" t="s">
        <v>695</v>
      </c>
      <c r="U781" s="78" t="s">
        <v>22</v>
      </c>
      <c r="V781" s="78" t="s">
        <v>25</v>
      </c>
      <c r="W781" s="138">
        <v>1</v>
      </c>
      <c r="X781" s="151">
        <v>1093</v>
      </c>
      <c r="Y781" s="37">
        <v>905</v>
      </c>
      <c r="Z781" s="37"/>
      <c r="AA781" s="169">
        <f>1.137*$Y$1</f>
        <v>1293.2920200000001</v>
      </c>
      <c r="AB781" s="37"/>
      <c r="AC781" s="37">
        <v>1682</v>
      </c>
      <c r="AF781" s="140">
        <f t="shared" si="89"/>
        <v>1213</v>
      </c>
      <c r="AG781" s="8">
        <f t="shared" si="90"/>
        <v>1213</v>
      </c>
      <c r="AH781" s="37">
        <f t="shared" si="91"/>
        <v>905</v>
      </c>
      <c r="AI781" s="8">
        <f t="shared" si="92"/>
        <v>308</v>
      </c>
      <c r="AJ781" s="140" t="e">
        <f t="shared" si="93"/>
        <v>#REF!</v>
      </c>
      <c r="AK781" s="24" t="e">
        <f>#REF!</f>
        <v>#REF!</v>
      </c>
      <c r="AL781" s="8" t="e">
        <f t="shared" si="94"/>
        <v>#REF!</v>
      </c>
    </row>
    <row r="782" spans="1:38" s="26" customFormat="1" ht="13.5" customHeight="1" x14ac:dyDescent="0.2">
      <c r="A782" s="26">
        <v>779</v>
      </c>
      <c r="B782" s="1" t="s">
        <v>442</v>
      </c>
      <c r="C782" s="162" t="s">
        <v>32</v>
      </c>
      <c r="D782" s="1" t="s">
        <v>5</v>
      </c>
      <c r="E782" s="1" t="s">
        <v>40</v>
      </c>
      <c r="F782" s="1" t="s">
        <v>39</v>
      </c>
      <c r="G782" s="126">
        <v>1</v>
      </c>
      <c r="H782" s="101">
        <v>530</v>
      </c>
      <c r="I782" s="37"/>
      <c r="J782" s="1" t="s">
        <v>5</v>
      </c>
      <c r="K782" s="1" t="s">
        <v>40</v>
      </c>
      <c r="L782" s="1" t="s">
        <v>39</v>
      </c>
      <c r="M782" s="126">
        <v>1</v>
      </c>
      <c r="N782" s="101">
        <v>530</v>
      </c>
      <c r="O782" s="1"/>
      <c r="P782" s="1"/>
      <c r="Q782" s="1"/>
      <c r="R782" s="126">
        <v>1</v>
      </c>
      <c r="S782" s="102">
        <v>530</v>
      </c>
      <c r="T782" s="78" t="s">
        <v>303</v>
      </c>
      <c r="U782" s="78" t="s">
        <v>6</v>
      </c>
      <c r="V782" s="78" t="s">
        <v>7</v>
      </c>
      <c r="W782" s="138">
        <v>1</v>
      </c>
      <c r="X782" s="151">
        <v>530</v>
      </c>
      <c r="Y782" s="37">
        <v>620</v>
      </c>
      <c r="Z782" s="37"/>
      <c r="AA782" s="169">
        <f>0.581*$Y$1</f>
        <v>660.86425999999994</v>
      </c>
      <c r="AB782" s="37"/>
      <c r="AC782" s="37">
        <v>859</v>
      </c>
      <c r="AF782" s="140">
        <f t="shared" si="89"/>
        <v>650</v>
      </c>
      <c r="AG782" s="8">
        <f t="shared" si="90"/>
        <v>650</v>
      </c>
      <c r="AH782" s="37">
        <f t="shared" si="91"/>
        <v>620</v>
      </c>
      <c r="AI782" s="8">
        <f t="shared" si="92"/>
        <v>30</v>
      </c>
      <c r="AJ782" s="140" t="e">
        <f t="shared" si="93"/>
        <v>#REF!</v>
      </c>
      <c r="AK782" s="24" t="e">
        <f>#REF!</f>
        <v>#REF!</v>
      </c>
      <c r="AL782" s="8" t="e">
        <f t="shared" si="94"/>
        <v>#REF!</v>
      </c>
    </row>
    <row r="783" spans="1:38" s="26" customFormat="1" ht="13.5" customHeight="1" x14ac:dyDescent="0.2">
      <c r="A783" s="26">
        <v>780</v>
      </c>
      <c r="B783" s="1" t="s">
        <v>443</v>
      </c>
      <c r="C783" s="159" t="s">
        <v>32</v>
      </c>
      <c r="D783" s="1" t="s">
        <v>5</v>
      </c>
      <c r="E783" s="1" t="s">
        <v>40</v>
      </c>
      <c r="F783" s="1" t="s">
        <v>39</v>
      </c>
      <c r="G783" s="126">
        <v>0.5</v>
      </c>
      <c r="H783" s="101">
        <v>530</v>
      </c>
      <c r="I783" s="37"/>
      <c r="J783" s="1" t="s">
        <v>5</v>
      </c>
      <c r="K783" s="1" t="s">
        <v>40</v>
      </c>
      <c r="L783" s="1" t="s">
        <v>39</v>
      </c>
      <c r="M783" s="126">
        <v>0.5</v>
      </c>
      <c r="N783" s="101">
        <v>530</v>
      </c>
      <c r="O783" s="1"/>
      <c r="P783" s="1"/>
      <c r="Q783" s="1"/>
      <c r="R783" s="126">
        <v>0.5</v>
      </c>
      <c r="S783" s="102">
        <v>530</v>
      </c>
      <c r="T783" s="78" t="s">
        <v>303</v>
      </c>
      <c r="U783" s="78" t="s">
        <v>6</v>
      </c>
      <c r="V783" s="78" t="s">
        <v>7</v>
      </c>
      <c r="W783" s="138">
        <v>0.5</v>
      </c>
      <c r="X783" s="151">
        <v>530</v>
      </c>
      <c r="Y783" s="37">
        <v>620</v>
      </c>
      <c r="Z783" s="37"/>
      <c r="AA783" s="169">
        <f>0.581*$Y$1</f>
        <v>660.86425999999994</v>
      </c>
      <c r="AB783" s="37"/>
      <c r="AC783" s="37">
        <v>859</v>
      </c>
      <c r="AF783" s="140">
        <f t="shared" si="89"/>
        <v>325</v>
      </c>
      <c r="AG783" s="8">
        <f t="shared" si="90"/>
        <v>650</v>
      </c>
      <c r="AH783" s="37">
        <f t="shared" si="91"/>
        <v>620</v>
      </c>
      <c r="AI783" s="8">
        <f t="shared" si="92"/>
        <v>30</v>
      </c>
      <c r="AJ783" s="140" t="e">
        <f t="shared" si="93"/>
        <v>#REF!</v>
      </c>
      <c r="AK783" s="24" t="e">
        <f>#REF!</f>
        <v>#REF!</v>
      </c>
      <c r="AL783" s="8" t="e">
        <f t="shared" si="94"/>
        <v>#REF!</v>
      </c>
    </row>
    <row r="784" spans="1:38" s="26" customFormat="1" ht="13.5" customHeight="1" x14ac:dyDescent="0.2">
      <c r="A784" s="26">
        <v>781</v>
      </c>
      <c r="B784" s="1" t="s">
        <v>443</v>
      </c>
      <c r="C784" s="159" t="s">
        <v>13</v>
      </c>
      <c r="D784" s="1" t="s">
        <v>20</v>
      </c>
      <c r="E784" s="1" t="s">
        <v>22</v>
      </c>
      <c r="F784" s="1" t="s">
        <v>23</v>
      </c>
      <c r="G784" s="126">
        <v>1</v>
      </c>
      <c r="H784" s="100">
        <v>1308</v>
      </c>
      <c r="I784" s="37"/>
      <c r="J784" s="1" t="s">
        <v>20</v>
      </c>
      <c r="K784" s="1" t="s">
        <v>22</v>
      </c>
      <c r="L784" s="1" t="s">
        <v>23</v>
      </c>
      <c r="M784" s="126">
        <v>1</v>
      </c>
      <c r="N784" s="101">
        <v>1308</v>
      </c>
      <c r="O784" s="1"/>
      <c r="P784" s="1"/>
      <c r="Q784" s="1"/>
      <c r="R784" s="126">
        <v>1</v>
      </c>
      <c r="S784" s="102">
        <v>1308</v>
      </c>
      <c r="T784" s="78" t="s">
        <v>664</v>
      </c>
      <c r="U784" s="78" t="s">
        <v>6</v>
      </c>
      <c r="V784" s="78" t="s">
        <v>88</v>
      </c>
      <c r="W784" s="138">
        <v>1</v>
      </c>
      <c r="X784" s="144">
        <v>1308</v>
      </c>
      <c r="Y784" s="37">
        <v>2174</v>
      </c>
      <c r="Z784" s="37"/>
      <c r="AA784" s="169">
        <f>2.73*$Y$1</f>
        <v>3105.2658000000001</v>
      </c>
      <c r="AB784" s="37"/>
      <c r="AC784" s="37">
        <v>3726</v>
      </c>
      <c r="AF784" s="140">
        <f t="shared" si="89"/>
        <v>1428</v>
      </c>
      <c r="AG784" s="8">
        <f t="shared" si="90"/>
        <v>1428</v>
      </c>
      <c r="AH784" s="37">
        <f t="shared" si="91"/>
        <v>2174</v>
      </c>
      <c r="AI784" s="175">
        <f t="shared" si="92"/>
        <v>-746</v>
      </c>
      <c r="AJ784" s="140" t="e">
        <f t="shared" si="93"/>
        <v>#REF!</v>
      </c>
      <c r="AK784" s="24" t="e">
        <f>#REF!</f>
        <v>#REF!</v>
      </c>
      <c r="AL784" s="8" t="e">
        <f t="shared" si="94"/>
        <v>#REF!</v>
      </c>
    </row>
    <row r="785" spans="1:38" s="26" customFormat="1" ht="13.5" customHeight="1" x14ac:dyDescent="0.2">
      <c r="A785" s="26">
        <v>782</v>
      </c>
      <c r="B785" s="1" t="s">
        <v>443</v>
      </c>
      <c r="C785" s="159" t="s">
        <v>14</v>
      </c>
      <c r="D785" s="1" t="s">
        <v>38</v>
      </c>
      <c r="E785" s="1" t="s">
        <v>24</v>
      </c>
      <c r="F785" s="1" t="s">
        <v>25</v>
      </c>
      <c r="G785" s="126">
        <v>0.5</v>
      </c>
      <c r="H785" s="101">
        <v>739</v>
      </c>
      <c r="I785" s="37"/>
      <c r="J785" s="1" t="s">
        <v>38</v>
      </c>
      <c r="K785" s="1" t="s">
        <v>24</v>
      </c>
      <c r="L785" s="1" t="s">
        <v>25</v>
      </c>
      <c r="M785" s="126">
        <v>0.5</v>
      </c>
      <c r="N785" s="101">
        <v>739</v>
      </c>
      <c r="O785" s="1"/>
      <c r="P785" s="1"/>
      <c r="Q785" s="1"/>
      <c r="R785" s="126">
        <v>0.5</v>
      </c>
      <c r="S785" s="102">
        <v>739</v>
      </c>
      <c r="T785" s="78" t="s">
        <v>660</v>
      </c>
      <c r="U785" s="78" t="s">
        <v>6</v>
      </c>
      <c r="V785" s="78" t="s">
        <v>45</v>
      </c>
      <c r="W785" s="138">
        <v>0.5</v>
      </c>
      <c r="X785" s="151">
        <v>739</v>
      </c>
      <c r="Y785" s="37">
        <v>758</v>
      </c>
      <c r="Z785" s="37"/>
      <c r="AA785" s="169">
        <f>0.95*$Y$1</f>
        <v>1080.587</v>
      </c>
      <c r="AB785" s="37"/>
      <c r="AC785" s="37">
        <v>1406</v>
      </c>
      <c r="AF785" s="140">
        <f t="shared" si="89"/>
        <v>429.5</v>
      </c>
      <c r="AG785" s="8">
        <f t="shared" si="90"/>
        <v>859</v>
      </c>
      <c r="AH785" s="37">
        <f t="shared" si="91"/>
        <v>758</v>
      </c>
      <c r="AI785" s="8">
        <f t="shared" si="92"/>
        <v>101</v>
      </c>
      <c r="AJ785" s="140" t="e">
        <f t="shared" si="93"/>
        <v>#REF!</v>
      </c>
      <c r="AK785" s="24" t="e">
        <f>#REF!</f>
        <v>#REF!</v>
      </c>
      <c r="AL785" s="8" t="e">
        <f t="shared" si="94"/>
        <v>#REF!</v>
      </c>
    </row>
    <row r="786" spans="1:38" s="26" customFormat="1" ht="13.5" customHeight="1" x14ac:dyDescent="0.2">
      <c r="A786" s="26">
        <v>783</v>
      </c>
      <c r="B786" s="1" t="s">
        <v>443</v>
      </c>
      <c r="C786" s="159" t="s">
        <v>16</v>
      </c>
      <c r="D786" s="1" t="s">
        <v>20</v>
      </c>
      <c r="E786" s="1" t="s">
        <v>9</v>
      </c>
      <c r="F786" s="1" t="s">
        <v>28</v>
      </c>
      <c r="G786" s="126">
        <v>1</v>
      </c>
      <c r="H786" s="101">
        <v>1000</v>
      </c>
      <c r="I786" s="37"/>
      <c r="J786" s="1" t="s">
        <v>20</v>
      </c>
      <c r="K786" s="1" t="s">
        <v>9</v>
      </c>
      <c r="L786" s="1" t="s">
        <v>28</v>
      </c>
      <c r="M786" s="126">
        <v>1</v>
      </c>
      <c r="N786" s="101">
        <v>1000</v>
      </c>
      <c r="O786" s="1"/>
      <c r="P786" s="1"/>
      <c r="Q786" s="1"/>
      <c r="R786" s="126">
        <v>1</v>
      </c>
      <c r="S786" s="102">
        <v>1000</v>
      </c>
      <c r="T786" s="78" t="s">
        <v>697</v>
      </c>
      <c r="U786" s="78" t="s">
        <v>344</v>
      </c>
      <c r="V786" s="78" t="s">
        <v>70</v>
      </c>
      <c r="W786" s="138">
        <v>1</v>
      </c>
      <c r="X786" s="151">
        <v>1000</v>
      </c>
      <c r="Y786" s="37">
        <v>1157</v>
      </c>
      <c r="Z786" s="37"/>
      <c r="AA786" s="169">
        <f>1.453*$Y$1</f>
        <v>1652.7293800000002</v>
      </c>
      <c r="AB786" s="37"/>
      <c r="AC786" s="37">
        <v>2067</v>
      </c>
      <c r="AF786" s="140">
        <f t="shared" si="89"/>
        <v>1120</v>
      </c>
      <c r="AG786" s="8">
        <f t="shared" si="90"/>
        <v>1120</v>
      </c>
      <c r="AH786" s="37">
        <f t="shared" si="91"/>
        <v>1157</v>
      </c>
      <c r="AI786" s="175">
        <f t="shared" si="92"/>
        <v>-37</v>
      </c>
      <c r="AJ786" s="140" t="e">
        <f t="shared" si="93"/>
        <v>#REF!</v>
      </c>
      <c r="AK786" s="24" t="e">
        <f>#REF!</f>
        <v>#REF!</v>
      </c>
      <c r="AL786" s="8" t="e">
        <f t="shared" si="94"/>
        <v>#REF!</v>
      </c>
    </row>
    <row r="787" spans="1:38" s="26" customFormat="1" ht="13.5" customHeight="1" x14ac:dyDescent="0.2">
      <c r="A787" s="26">
        <v>784</v>
      </c>
      <c r="B787" s="1" t="s">
        <v>443</v>
      </c>
      <c r="C787" s="1" t="s">
        <v>18</v>
      </c>
      <c r="D787" s="1" t="s">
        <v>20</v>
      </c>
      <c r="E787" s="1" t="s">
        <v>26</v>
      </c>
      <c r="F787" s="1" t="s">
        <v>27</v>
      </c>
      <c r="G787" s="126">
        <v>1</v>
      </c>
      <c r="H787" s="100">
        <v>800</v>
      </c>
      <c r="I787" s="37"/>
      <c r="J787" s="1" t="s">
        <v>20</v>
      </c>
      <c r="K787" s="1" t="s">
        <v>26</v>
      </c>
      <c r="L787" s="1" t="s">
        <v>27</v>
      </c>
      <c r="M787" s="126">
        <v>1</v>
      </c>
      <c r="N787" s="101">
        <v>800</v>
      </c>
      <c r="O787" s="1"/>
      <c r="P787" s="1"/>
      <c r="Q787" s="1"/>
      <c r="R787" s="126">
        <v>1</v>
      </c>
      <c r="S787" s="102">
        <v>800</v>
      </c>
      <c r="T787" s="78" t="s">
        <v>697</v>
      </c>
      <c r="U787" s="78" t="s">
        <v>319</v>
      </c>
      <c r="V787" s="78" t="s">
        <v>45</v>
      </c>
      <c r="W787" s="138">
        <v>1</v>
      </c>
      <c r="X787" s="151">
        <v>800</v>
      </c>
      <c r="Y787" s="37">
        <v>758</v>
      </c>
      <c r="Z787" s="37"/>
      <c r="AA787" s="169">
        <f>0.95*$Y$1</f>
        <v>1080.587</v>
      </c>
      <c r="AB787" s="37"/>
      <c r="AC787" s="37">
        <v>1406</v>
      </c>
      <c r="AF787" s="140">
        <f t="shared" si="89"/>
        <v>920</v>
      </c>
      <c r="AG787" s="8">
        <f t="shared" si="90"/>
        <v>920</v>
      </c>
      <c r="AH787" s="37">
        <f t="shared" si="91"/>
        <v>758</v>
      </c>
      <c r="AI787" s="8">
        <f t="shared" si="92"/>
        <v>162</v>
      </c>
      <c r="AJ787" s="140" t="e">
        <f t="shared" si="93"/>
        <v>#REF!</v>
      </c>
      <c r="AK787" s="24" t="e">
        <f>#REF!</f>
        <v>#REF!</v>
      </c>
      <c r="AL787" s="8" t="e">
        <f t="shared" si="94"/>
        <v>#REF!</v>
      </c>
    </row>
    <row r="788" spans="1:38" s="26" customFormat="1" ht="13.5" customHeight="1" x14ac:dyDescent="0.2">
      <c r="A788" s="26">
        <v>785</v>
      </c>
      <c r="B788" s="1" t="s">
        <v>443</v>
      </c>
      <c r="C788" s="1" t="s">
        <v>17</v>
      </c>
      <c r="D788" s="1" t="s">
        <v>20</v>
      </c>
      <c r="E788" s="1" t="s">
        <v>26</v>
      </c>
      <c r="F788" s="1" t="s">
        <v>27</v>
      </c>
      <c r="G788" s="126">
        <v>1</v>
      </c>
      <c r="H788" s="100">
        <v>800</v>
      </c>
      <c r="I788" s="37"/>
      <c r="J788" s="1" t="s">
        <v>20</v>
      </c>
      <c r="K788" s="1" t="s">
        <v>26</v>
      </c>
      <c r="L788" s="1" t="s">
        <v>27</v>
      </c>
      <c r="M788" s="126">
        <v>1</v>
      </c>
      <c r="N788" s="101">
        <v>800</v>
      </c>
      <c r="O788" s="1"/>
      <c r="P788" s="1"/>
      <c r="Q788" s="1"/>
      <c r="R788" s="126">
        <v>1</v>
      </c>
      <c r="S788" s="102">
        <v>800</v>
      </c>
      <c r="T788" s="78" t="s">
        <v>697</v>
      </c>
      <c r="U788" s="78" t="s">
        <v>9</v>
      </c>
      <c r="V788" s="78" t="s">
        <v>45</v>
      </c>
      <c r="W788" s="138">
        <v>1</v>
      </c>
      <c r="X788" s="151">
        <v>800</v>
      </c>
      <c r="Y788" s="37">
        <v>758</v>
      </c>
      <c r="Z788" s="37"/>
      <c r="AA788" s="169">
        <f>0.95*$Y$1</f>
        <v>1080.587</v>
      </c>
      <c r="AB788" s="37"/>
      <c r="AC788" s="37">
        <v>1406</v>
      </c>
      <c r="AF788" s="140">
        <f t="shared" si="89"/>
        <v>920</v>
      </c>
      <c r="AG788" s="8">
        <f t="shared" si="90"/>
        <v>920</v>
      </c>
      <c r="AH788" s="37">
        <f t="shared" si="91"/>
        <v>758</v>
      </c>
      <c r="AI788" s="8">
        <f t="shared" si="92"/>
        <v>162</v>
      </c>
      <c r="AJ788" s="140" t="e">
        <f t="shared" si="93"/>
        <v>#REF!</v>
      </c>
      <c r="AK788" s="24" t="e">
        <f>#REF!</f>
        <v>#REF!</v>
      </c>
      <c r="AL788" s="8" t="e">
        <f t="shared" si="94"/>
        <v>#REF!</v>
      </c>
    </row>
    <row r="789" spans="1:38" s="26" customFormat="1" ht="13.5" customHeight="1" x14ac:dyDescent="0.2">
      <c r="A789" s="26">
        <v>786</v>
      </c>
      <c r="B789" s="1" t="s">
        <v>443</v>
      </c>
      <c r="C789" s="159" t="s">
        <v>19</v>
      </c>
      <c r="D789" s="1" t="s">
        <v>20</v>
      </c>
      <c r="E789" s="1" t="s">
        <v>6</v>
      </c>
      <c r="F789" s="1" t="s">
        <v>10</v>
      </c>
      <c r="G789" s="126">
        <v>7</v>
      </c>
      <c r="H789" s="101">
        <v>608</v>
      </c>
      <c r="I789" s="37"/>
      <c r="J789" s="1" t="s">
        <v>20</v>
      </c>
      <c r="K789" s="1" t="s">
        <v>6</v>
      </c>
      <c r="L789" s="1" t="s">
        <v>10</v>
      </c>
      <c r="M789" s="126">
        <v>7</v>
      </c>
      <c r="N789" s="101">
        <v>608</v>
      </c>
      <c r="O789" s="1"/>
      <c r="P789" s="1"/>
      <c r="Q789" s="1"/>
      <c r="R789" s="126">
        <v>7</v>
      </c>
      <c r="S789" s="102">
        <v>608</v>
      </c>
      <c r="T789" s="78" t="s">
        <v>697</v>
      </c>
      <c r="U789" s="78" t="s">
        <v>47</v>
      </c>
      <c r="V789" s="78" t="s">
        <v>52</v>
      </c>
      <c r="W789" s="138">
        <v>7</v>
      </c>
      <c r="X789" s="151">
        <v>608</v>
      </c>
      <c r="Y789" s="37">
        <v>662</v>
      </c>
      <c r="Z789" s="37"/>
      <c r="AA789" s="169">
        <f>0.832*$Y$1</f>
        <v>946.36671999999999</v>
      </c>
      <c r="AB789" s="37"/>
      <c r="AC789" s="37">
        <v>1228</v>
      </c>
      <c r="AF789" s="140">
        <f t="shared" si="89"/>
        <v>5096</v>
      </c>
      <c r="AG789" s="8">
        <f t="shared" si="90"/>
        <v>728</v>
      </c>
      <c r="AH789" s="37">
        <f t="shared" si="91"/>
        <v>662</v>
      </c>
      <c r="AI789" s="8">
        <f t="shared" si="92"/>
        <v>66</v>
      </c>
      <c r="AJ789" s="140" t="e">
        <f t="shared" si="93"/>
        <v>#REF!</v>
      </c>
      <c r="AK789" s="24" t="e">
        <f>#REF!</f>
        <v>#REF!</v>
      </c>
      <c r="AL789" s="8" t="e">
        <f t="shared" si="94"/>
        <v>#REF!</v>
      </c>
    </row>
    <row r="790" spans="1:38" s="26" customFormat="1" ht="13.5" customHeight="1" x14ac:dyDescent="0.2">
      <c r="A790" s="26">
        <v>787</v>
      </c>
      <c r="B790" s="1" t="s">
        <v>443</v>
      </c>
      <c r="C790" s="159" t="s">
        <v>34</v>
      </c>
      <c r="D790" s="1" t="s">
        <v>43</v>
      </c>
      <c r="E790" s="1" t="s">
        <v>44</v>
      </c>
      <c r="F790" s="1" t="s">
        <v>28</v>
      </c>
      <c r="G790" s="126">
        <v>1</v>
      </c>
      <c r="H790" s="101">
        <v>1093</v>
      </c>
      <c r="I790" s="37"/>
      <c r="J790" s="1" t="s">
        <v>43</v>
      </c>
      <c r="K790" s="1" t="s">
        <v>44</v>
      </c>
      <c r="L790" s="1" t="s">
        <v>28</v>
      </c>
      <c r="M790" s="126">
        <v>1</v>
      </c>
      <c r="N790" s="101">
        <v>1093</v>
      </c>
      <c r="O790" s="1"/>
      <c r="P790" s="1"/>
      <c r="Q790" s="1"/>
      <c r="R790" s="126">
        <v>1</v>
      </c>
      <c r="S790" s="102">
        <v>1093</v>
      </c>
      <c r="T790" s="78" t="s">
        <v>695</v>
      </c>
      <c r="U790" s="78" t="s">
        <v>22</v>
      </c>
      <c r="V790" s="78" t="s">
        <v>25</v>
      </c>
      <c r="W790" s="138">
        <v>1</v>
      </c>
      <c r="X790" s="151">
        <v>1093</v>
      </c>
      <c r="Y790" s="37">
        <v>905</v>
      </c>
      <c r="Z790" s="37"/>
      <c r="AA790" s="169">
        <f>1.137*$Y$1</f>
        <v>1293.2920200000001</v>
      </c>
      <c r="AB790" s="37"/>
      <c r="AC790" s="37">
        <v>1682</v>
      </c>
      <c r="AF790" s="140">
        <f t="shared" si="89"/>
        <v>1213</v>
      </c>
      <c r="AG790" s="8">
        <f t="shared" si="90"/>
        <v>1213</v>
      </c>
      <c r="AH790" s="37">
        <f t="shared" si="91"/>
        <v>905</v>
      </c>
      <c r="AI790" s="8">
        <f t="shared" ref="AI790:AI792" si="95">SUM(AG790-AH790)</f>
        <v>308</v>
      </c>
      <c r="AJ790" s="140" t="e">
        <f t="shared" ref="AJ790:AJ792" si="96">AK790*W790</f>
        <v>#REF!</v>
      </c>
      <c r="AK790" s="24" t="e">
        <f>#REF!</f>
        <v>#REF!</v>
      </c>
      <c r="AL790" s="8" t="e">
        <f t="shared" ref="AL790:AL792" si="97">SUM(AK790-X790)</f>
        <v>#REF!</v>
      </c>
    </row>
    <row r="791" spans="1:38" s="26" customFormat="1" ht="13.5" customHeight="1" x14ac:dyDescent="0.2">
      <c r="A791" s="26">
        <v>788</v>
      </c>
      <c r="B791" s="1" t="s">
        <v>443</v>
      </c>
      <c r="C791" s="1" t="s">
        <v>31</v>
      </c>
      <c r="D791" s="1" t="s">
        <v>39</v>
      </c>
      <c r="E791" s="1" t="s">
        <v>6</v>
      </c>
      <c r="F791" s="1" t="s">
        <v>27</v>
      </c>
      <c r="G791" s="126">
        <v>0.5</v>
      </c>
      <c r="H791" s="51">
        <v>610</v>
      </c>
      <c r="I791" s="37"/>
      <c r="J791" s="1" t="s">
        <v>39</v>
      </c>
      <c r="K791" s="1" t="s">
        <v>6</v>
      </c>
      <c r="L791" s="1" t="s">
        <v>27</v>
      </c>
      <c r="M791" s="126">
        <v>0.5</v>
      </c>
      <c r="N791" s="51">
        <v>610</v>
      </c>
      <c r="O791" s="1"/>
      <c r="P791" s="1"/>
      <c r="Q791" s="1"/>
      <c r="R791" s="126">
        <v>0.5</v>
      </c>
      <c r="S791" s="63">
        <v>610</v>
      </c>
      <c r="T791" s="78" t="s">
        <v>39</v>
      </c>
      <c r="U791" s="78" t="s">
        <v>6</v>
      </c>
      <c r="V791" s="78" t="s">
        <v>52</v>
      </c>
      <c r="W791" s="138">
        <v>0.5</v>
      </c>
      <c r="X791" s="146">
        <v>610</v>
      </c>
      <c r="Y791" s="37">
        <v>662</v>
      </c>
      <c r="Z791" s="37"/>
      <c r="AA791" s="169">
        <f>0.832*$Y$1</f>
        <v>946.36671999999999</v>
      </c>
      <c r="AB791" s="37"/>
      <c r="AC791" s="37">
        <v>1228</v>
      </c>
      <c r="AF791" s="140">
        <f t="shared" si="89"/>
        <v>365</v>
      </c>
      <c r="AG791" s="8">
        <f t="shared" si="90"/>
        <v>730</v>
      </c>
      <c r="AH791" s="37">
        <f t="shared" si="91"/>
        <v>662</v>
      </c>
      <c r="AI791" s="8">
        <f t="shared" si="95"/>
        <v>68</v>
      </c>
      <c r="AJ791" s="140" t="e">
        <f t="shared" si="96"/>
        <v>#REF!</v>
      </c>
      <c r="AK791" s="24" t="e">
        <f>#REF!</f>
        <v>#REF!</v>
      </c>
      <c r="AL791" s="8" t="e">
        <f t="shared" si="97"/>
        <v>#REF!</v>
      </c>
    </row>
    <row r="792" spans="1:38" s="26" customFormat="1" ht="13.5" customHeight="1" x14ac:dyDescent="0.2">
      <c r="A792" s="26">
        <v>789</v>
      </c>
      <c r="B792" s="1" t="s">
        <v>443</v>
      </c>
      <c r="C792" s="162" t="s">
        <v>8</v>
      </c>
      <c r="D792" s="1" t="s">
        <v>5</v>
      </c>
      <c r="E792" s="1" t="s">
        <v>6</v>
      </c>
      <c r="F792" s="1" t="s">
        <v>7</v>
      </c>
      <c r="G792" s="126">
        <v>0.5</v>
      </c>
      <c r="H792" s="101">
        <v>500</v>
      </c>
      <c r="I792" s="37"/>
      <c r="J792" s="1" t="s">
        <v>5</v>
      </c>
      <c r="K792" s="1" t="s">
        <v>6</v>
      </c>
      <c r="L792" s="1" t="s">
        <v>7</v>
      </c>
      <c r="M792" s="126">
        <v>0.5</v>
      </c>
      <c r="N792" s="101">
        <v>500</v>
      </c>
      <c r="O792" s="1"/>
      <c r="P792" s="1"/>
      <c r="Q792" s="1"/>
      <c r="R792" s="126">
        <v>0.5</v>
      </c>
      <c r="S792" s="102">
        <v>500</v>
      </c>
      <c r="T792" s="78" t="s">
        <v>303</v>
      </c>
      <c r="U792" s="78" t="s">
        <v>6</v>
      </c>
      <c r="V792" s="78" t="s">
        <v>7</v>
      </c>
      <c r="W792" s="138">
        <v>0.5</v>
      </c>
      <c r="X792" s="151">
        <v>500</v>
      </c>
      <c r="Y792" s="37">
        <v>620</v>
      </c>
      <c r="Z792" s="37"/>
      <c r="AA792" s="169">
        <f>0.581*$Y$1</f>
        <v>660.86425999999994</v>
      </c>
      <c r="AB792" s="37"/>
      <c r="AC792" s="37">
        <v>859</v>
      </c>
      <c r="AF792" s="140">
        <f t="shared" si="89"/>
        <v>310</v>
      </c>
      <c r="AG792" s="8">
        <f t="shared" si="90"/>
        <v>620</v>
      </c>
      <c r="AH792" s="37">
        <f t="shared" si="91"/>
        <v>620</v>
      </c>
      <c r="AI792" s="8">
        <f t="shared" si="95"/>
        <v>0</v>
      </c>
      <c r="AJ792" s="140" t="e">
        <f t="shared" si="96"/>
        <v>#REF!</v>
      </c>
      <c r="AK792" s="24" t="e">
        <f>#REF!</f>
        <v>#REF!</v>
      </c>
      <c r="AL792" s="8" t="e">
        <f t="shared" si="97"/>
        <v>#REF!</v>
      </c>
    </row>
    <row r="793" spans="1:38" s="26" customFormat="1" ht="13.5" customHeight="1" x14ac:dyDescent="0.2">
      <c r="A793" s="26">
        <v>790</v>
      </c>
      <c r="B793" s="18" t="s">
        <v>91</v>
      </c>
      <c r="C793" s="18" t="s">
        <v>36</v>
      </c>
      <c r="D793" s="1" t="s">
        <v>43</v>
      </c>
      <c r="E793" s="1" t="s">
        <v>42</v>
      </c>
      <c r="F793" s="1" t="s">
        <v>25</v>
      </c>
      <c r="G793" s="27">
        <v>1</v>
      </c>
      <c r="H793" s="53">
        <v>1032</v>
      </c>
      <c r="I793" s="37" t="s">
        <v>650</v>
      </c>
      <c r="J793" s="1" t="s">
        <v>43</v>
      </c>
      <c r="K793" s="1" t="s">
        <v>42</v>
      </c>
      <c r="L793" s="1" t="s">
        <v>25</v>
      </c>
      <c r="M793" s="33">
        <v>1</v>
      </c>
      <c r="N793" s="47">
        <v>1032</v>
      </c>
      <c r="O793" s="1"/>
      <c r="P793" s="1"/>
      <c r="Q793" s="1"/>
      <c r="R793" s="33">
        <v>1</v>
      </c>
      <c r="S793" s="64">
        <v>1032</v>
      </c>
      <c r="T793" s="78" t="s">
        <v>695</v>
      </c>
      <c r="U793" s="78" t="s">
        <v>180</v>
      </c>
      <c r="V793" s="78" t="s">
        <v>45</v>
      </c>
      <c r="W793" s="130">
        <v>1</v>
      </c>
      <c r="X793" s="145">
        <v>1032</v>
      </c>
      <c r="Y793" s="37">
        <v>758</v>
      </c>
      <c r="Z793" s="37"/>
      <c r="AA793" s="169">
        <f>0.95*$Y$1</f>
        <v>1080.587</v>
      </c>
      <c r="AB793" s="37"/>
      <c r="AC793" s="37">
        <v>1406</v>
      </c>
      <c r="AF793" s="140">
        <f t="shared" ref="AF793:AF827" si="98">(X793+120)*W793</f>
        <v>1152</v>
      </c>
      <c r="AG793" s="8">
        <f t="shared" ref="AG793:AG834" si="99">SUM(X793+120)</f>
        <v>1152</v>
      </c>
      <c r="AH793" s="37">
        <f t="shared" ref="AH793:AH834" si="100">Y793</f>
        <v>758</v>
      </c>
      <c r="AI793" s="8">
        <f t="shared" ref="AI793:AI834" si="101">SUM(AG793-AH793)</f>
        <v>394</v>
      </c>
      <c r="AJ793" s="140" t="e">
        <f t="shared" ref="AJ793:AJ834" si="102">AK793*W793</f>
        <v>#REF!</v>
      </c>
      <c r="AK793" s="24" t="e">
        <f>#REF!</f>
        <v>#REF!</v>
      </c>
      <c r="AL793" s="8" t="e">
        <f t="shared" ref="AL793:AL834" si="103">SUM(AK793-X793)</f>
        <v>#REF!</v>
      </c>
    </row>
    <row r="794" spans="1:38" s="26" customFormat="1" ht="13.5" customHeight="1" x14ac:dyDescent="0.2">
      <c r="A794" s="26">
        <v>791</v>
      </c>
      <c r="B794" s="18" t="s">
        <v>91</v>
      </c>
      <c r="C794" s="18" t="s">
        <v>92</v>
      </c>
      <c r="D794" s="1" t="s">
        <v>96</v>
      </c>
      <c r="E794" s="1" t="s">
        <v>24</v>
      </c>
      <c r="F794" s="1" t="s">
        <v>28</v>
      </c>
      <c r="G794" s="27">
        <v>0.2</v>
      </c>
      <c r="H794" s="53">
        <v>739</v>
      </c>
      <c r="I794" s="37"/>
      <c r="J794" s="1" t="s">
        <v>96</v>
      </c>
      <c r="K794" s="1" t="s">
        <v>24</v>
      </c>
      <c r="L794" s="1" t="s">
        <v>28</v>
      </c>
      <c r="M794" s="33">
        <v>0.2</v>
      </c>
      <c r="N794" s="47">
        <v>739</v>
      </c>
      <c r="O794" s="1"/>
      <c r="P794" s="1"/>
      <c r="Q794" s="1"/>
      <c r="R794" s="33">
        <v>0.2</v>
      </c>
      <c r="S794" s="64">
        <v>739</v>
      </c>
      <c r="T794" s="78" t="s">
        <v>674</v>
      </c>
      <c r="U794" s="78" t="s">
        <v>6</v>
      </c>
      <c r="V794" s="78" t="s">
        <v>28</v>
      </c>
      <c r="W794" s="130">
        <v>0.2</v>
      </c>
      <c r="X794" s="145">
        <v>739</v>
      </c>
      <c r="Y794" s="37">
        <v>967</v>
      </c>
      <c r="Z794" s="37"/>
      <c r="AA794" s="169">
        <f>1.22*$Y$1</f>
        <v>1387.7012</v>
      </c>
      <c r="AB794" s="37"/>
      <c r="AC794" s="37">
        <v>1796</v>
      </c>
      <c r="AF794" s="140">
        <f t="shared" si="98"/>
        <v>171.8</v>
      </c>
      <c r="AG794" s="8">
        <f t="shared" si="99"/>
        <v>859</v>
      </c>
      <c r="AH794" s="37">
        <f t="shared" si="100"/>
        <v>967</v>
      </c>
      <c r="AI794" s="175">
        <f t="shared" si="101"/>
        <v>-108</v>
      </c>
      <c r="AJ794" s="140" t="e">
        <f t="shared" si="102"/>
        <v>#REF!</v>
      </c>
      <c r="AK794" s="24" t="e">
        <f>#REF!</f>
        <v>#REF!</v>
      </c>
      <c r="AL794" s="8" t="e">
        <f t="shared" si="103"/>
        <v>#REF!</v>
      </c>
    </row>
    <row r="795" spans="1:38" s="26" customFormat="1" ht="13.5" customHeight="1" x14ac:dyDescent="0.2">
      <c r="A795" s="26">
        <v>792</v>
      </c>
      <c r="B795" s="18" t="s">
        <v>91</v>
      </c>
      <c r="C795" s="18" t="s">
        <v>14</v>
      </c>
      <c r="D795" s="1" t="s">
        <v>38</v>
      </c>
      <c r="E795" s="1" t="s">
        <v>24</v>
      </c>
      <c r="F795" s="1" t="s">
        <v>25</v>
      </c>
      <c r="G795" s="27">
        <v>0.8</v>
      </c>
      <c r="H795" s="53">
        <v>776</v>
      </c>
      <c r="I795" s="37"/>
      <c r="J795" s="1" t="s">
        <v>38</v>
      </c>
      <c r="K795" s="1" t="s">
        <v>24</v>
      </c>
      <c r="L795" s="1" t="s">
        <v>25</v>
      </c>
      <c r="M795" s="33">
        <v>0.8</v>
      </c>
      <c r="N795" s="47">
        <v>776</v>
      </c>
      <c r="O795" s="1"/>
      <c r="P795" s="1"/>
      <c r="Q795" s="1"/>
      <c r="R795" s="33">
        <v>0.8</v>
      </c>
      <c r="S795" s="64">
        <v>776</v>
      </c>
      <c r="T795" s="78" t="s">
        <v>660</v>
      </c>
      <c r="U795" s="78" t="s">
        <v>6</v>
      </c>
      <c r="V795" s="78" t="s">
        <v>45</v>
      </c>
      <c r="W795" s="130">
        <v>0.8</v>
      </c>
      <c r="X795" s="145">
        <v>776</v>
      </c>
      <c r="Y795" s="37">
        <v>758</v>
      </c>
      <c r="Z795" s="37"/>
      <c r="AA795" s="169">
        <f>0.95*$Y$1</f>
        <v>1080.587</v>
      </c>
      <c r="AB795" s="37"/>
      <c r="AC795" s="37">
        <v>1406</v>
      </c>
      <c r="AF795" s="140">
        <f t="shared" si="98"/>
        <v>716.80000000000007</v>
      </c>
      <c r="AG795" s="8">
        <f t="shared" si="99"/>
        <v>896</v>
      </c>
      <c r="AH795" s="37">
        <f t="shared" si="100"/>
        <v>758</v>
      </c>
      <c r="AI795" s="8">
        <f t="shared" si="101"/>
        <v>138</v>
      </c>
      <c r="AJ795" s="140" t="e">
        <f t="shared" si="102"/>
        <v>#REF!</v>
      </c>
      <c r="AK795" s="24" t="e">
        <f>#REF!</f>
        <v>#REF!</v>
      </c>
      <c r="AL795" s="8" t="e">
        <f t="shared" si="103"/>
        <v>#REF!</v>
      </c>
    </row>
    <row r="796" spans="1:38" s="26" customFormat="1" ht="13.5" customHeight="1" x14ac:dyDescent="0.2">
      <c r="A796" s="26">
        <v>793</v>
      </c>
      <c r="B796" s="18" t="s">
        <v>91</v>
      </c>
      <c r="C796" s="18" t="s">
        <v>93</v>
      </c>
      <c r="D796" s="1" t="s">
        <v>90</v>
      </c>
      <c r="E796" s="1" t="s">
        <v>6</v>
      </c>
      <c r="F796" s="1" t="s">
        <v>52</v>
      </c>
      <c r="G796" s="27">
        <v>9</v>
      </c>
      <c r="H796" s="53">
        <v>639</v>
      </c>
      <c r="I796" s="37"/>
      <c r="J796" s="1" t="s">
        <v>90</v>
      </c>
      <c r="K796" s="1" t="s">
        <v>6</v>
      </c>
      <c r="L796" s="1" t="s">
        <v>52</v>
      </c>
      <c r="M796" s="33">
        <v>9</v>
      </c>
      <c r="N796" s="47">
        <v>639</v>
      </c>
      <c r="O796" s="1"/>
      <c r="P796" s="1"/>
      <c r="Q796" s="1"/>
      <c r="R796" s="86">
        <v>12</v>
      </c>
      <c r="S796" s="97">
        <v>688</v>
      </c>
      <c r="T796" s="78" t="s">
        <v>171</v>
      </c>
      <c r="U796" s="78" t="s">
        <v>6</v>
      </c>
      <c r="V796" s="78" t="s">
        <v>52</v>
      </c>
      <c r="W796" s="130">
        <v>9</v>
      </c>
      <c r="X796" s="145">
        <v>688</v>
      </c>
      <c r="Y796" s="37">
        <v>662</v>
      </c>
      <c r="Z796" s="37"/>
      <c r="AA796" s="169">
        <f>0.832*$Y$1</f>
        <v>946.36671999999999</v>
      </c>
      <c r="AB796" s="37"/>
      <c r="AC796" s="37">
        <v>1228</v>
      </c>
      <c r="AF796" s="140">
        <f t="shared" si="98"/>
        <v>7272</v>
      </c>
      <c r="AG796" s="8">
        <f t="shared" si="99"/>
        <v>808</v>
      </c>
      <c r="AH796" s="37">
        <f t="shared" si="100"/>
        <v>662</v>
      </c>
      <c r="AI796" s="8">
        <f t="shared" si="101"/>
        <v>146</v>
      </c>
      <c r="AJ796" s="140" t="e">
        <f t="shared" si="102"/>
        <v>#REF!</v>
      </c>
      <c r="AK796" s="24" t="e">
        <f>#REF!</f>
        <v>#REF!</v>
      </c>
      <c r="AL796" s="8" t="e">
        <f t="shared" si="103"/>
        <v>#REF!</v>
      </c>
    </row>
    <row r="797" spans="1:38" s="26" customFormat="1" ht="13.5" customHeight="1" x14ac:dyDescent="0.2">
      <c r="A797" s="26">
        <v>794</v>
      </c>
      <c r="B797" s="18" t="s">
        <v>91</v>
      </c>
      <c r="C797" s="18" t="s">
        <v>94</v>
      </c>
      <c r="D797" s="1" t="s">
        <v>97</v>
      </c>
      <c r="E797" s="1" t="s">
        <v>6</v>
      </c>
      <c r="F797" s="1" t="s">
        <v>45</v>
      </c>
      <c r="G797" s="27">
        <v>0.3</v>
      </c>
      <c r="H797" s="53">
        <v>647</v>
      </c>
      <c r="I797" s="37"/>
      <c r="J797" s="1" t="s">
        <v>97</v>
      </c>
      <c r="K797" s="1" t="s">
        <v>6</v>
      </c>
      <c r="L797" s="1" t="s">
        <v>45</v>
      </c>
      <c r="M797" s="33">
        <v>0.3</v>
      </c>
      <c r="N797" s="47">
        <v>647</v>
      </c>
      <c r="O797" s="1"/>
      <c r="P797" s="1"/>
      <c r="Q797" s="1"/>
      <c r="R797" s="33">
        <v>0.3</v>
      </c>
      <c r="S797" s="64">
        <v>647</v>
      </c>
      <c r="T797" s="75" t="s">
        <v>693</v>
      </c>
      <c r="U797" s="75" t="s">
        <v>6</v>
      </c>
      <c r="V797" s="75" t="s">
        <v>25</v>
      </c>
      <c r="W797" s="130">
        <v>0.3</v>
      </c>
      <c r="X797" s="145">
        <v>647</v>
      </c>
      <c r="Y797" s="37">
        <v>905</v>
      </c>
      <c r="Z797" s="37"/>
      <c r="AA797" s="169">
        <f>1.137*$Y$1</f>
        <v>1293.2920200000001</v>
      </c>
      <c r="AB797" s="37"/>
      <c r="AC797" s="37">
        <v>1682</v>
      </c>
      <c r="AF797" s="140">
        <f t="shared" si="98"/>
        <v>230.1</v>
      </c>
      <c r="AG797" s="8">
        <f t="shared" si="99"/>
        <v>767</v>
      </c>
      <c r="AH797" s="37">
        <f t="shared" si="100"/>
        <v>905</v>
      </c>
      <c r="AI797" s="175">
        <f t="shared" si="101"/>
        <v>-138</v>
      </c>
      <c r="AJ797" s="140" t="e">
        <f t="shared" si="102"/>
        <v>#REF!</v>
      </c>
      <c r="AK797" s="24" t="e">
        <f>#REF!</f>
        <v>#REF!</v>
      </c>
      <c r="AL797" s="8" t="e">
        <f t="shared" si="103"/>
        <v>#REF!</v>
      </c>
    </row>
    <row r="798" spans="1:38" s="26" customFormat="1" ht="13.5" customHeight="1" x14ac:dyDescent="0.2">
      <c r="A798" s="26">
        <v>795</v>
      </c>
      <c r="B798" s="18" t="s">
        <v>91</v>
      </c>
      <c r="C798" s="18" t="s">
        <v>95</v>
      </c>
      <c r="D798" s="1" t="s">
        <v>5</v>
      </c>
      <c r="E798" s="1" t="s">
        <v>6</v>
      </c>
      <c r="F798" s="1" t="s">
        <v>7</v>
      </c>
      <c r="G798" s="27">
        <v>0.3</v>
      </c>
      <c r="H798" s="53">
        <v>500</v>
      </c>
      <c r="I798" s="37"/>
      <c r="J798" s="1" t="s">
        <v>5</v>
      </c>
      <c r="K798" s="1" t="s">
        <v>6</v>
      </c>
      <c r="L798" s="1" t="s">
        <v>7</v>
      </c>
      <c r="M798" s="33">
        <v>0.3</v>
      </c>
      <c r="N798" s="47">
        <v>500</v>
      </c>
      <c r="O798" s="1"/>
      <c r="P798" s="1"/>
      <c r="Q798" s="1"/>
      <c r="R798" s="33">
        <v>0.3</v>
      </c>
      <c r="S798" s="64">
        <v>500</v>
      </c>
      <c r="T798" s="78" t="s">
        <v>303</v>
      </c>
      <c r="U798" s="78" t="s">
        <v>6</v>
      </c>
      <c r="V798" s="78" t="s">
        <v>7</v>
      </c>
      <c r="W798" s="130">
        <v>0.3</v>
      </c>
      <c r="X798" s="145">
        <v>500</v>
      </c>
      <c r="Y798" s="37">
        <v>620</v>
      </c>
      <c r="Z798" s="37"/>
      <c r="AA798" s="169">
        <f>0.581*$Y$1</f>
        <v>660.86425999999994</v>
      </c>
      <c r="AB798" s="37"/>
      <c r="AC798" s="37">
        <v>859</v>
      </c>
      <c r="AF798" s="140">
        <f t="shared" si="98"/>
        <v>186</v>
      </c>
      <c r="AG798" s="8">
        <f t="shared" si="99"/>
        <v>620</v>
      </c>
      <c r="AH798" s="37">
        <f t="shared" si="100"/>
        <v>620</v>
      </c>
      <c r="AI798" s="8">
        <f t="shared" si="101"/>
        <v>0</v>
      </c>
      <c r="AJ798" s="140" t="e">
        <f t="shared" si="102"/>
        <v>#REF!</v>
      </c>
      <c r="AK798" s="24" t="e">
        <f>#REF!</f>
        <v>#REF!</v>
      </c>
      <c r="AL798" s="8" t="e">
        <f t="shared" si="103"/>
        <v>#REF!</v>
      </c>
    </row>
    <row r="799" spans="1:38" s="26" customFormat="1" ht="13.5" customHeight="1" x14ac:dyDescent="0.2">
      <c r="A799" s="26">
        <v>796</v>
      </c>
      <c r="B799" s="18" t="s">
        <v>163</v>
      </c>
      <c r="C799" s="18" t="s">
        <v>13</v>
      </c>
      <c r="D799" s="1" t="s">
        <v>7</v>
      </c>
      <c r="E799" s="1" t="s">
        <v>89</v>
      </c>
      <c r="F799" s="1" t="s">
        <v>5</v>
      </c>
      <c r="G799" s="27">
        <v>1</v>
      </c>
      <c r="H799" s="51">
        <v>1401</v>
      </c>
      <c r="I799" s="37"/>
      <c r="J799" s="1" t="s">
        <v>7</v>
      </c>
      <c r="K799" s="1" t="s">
        <v>89</v>
      </c>
      <c r="L799" s="1" t="s">
        <v>5</v>
      </c>
      <c r="M799" s="33">
        <v>1</v>
      </c>
      <c r="N799" s="51">
        <v>1401</v>
      </c>
      <c r="O799" s="1"/>
      <c r="P799" s="1"/>
      <c r="Q799" s="1"/>
      <c r="R799" s="33">
        <v>1</v>
      </c>
      <c r="S799" s="63">
        <v>1401</v>
      </c>
      <c r="T799" s="78" t="s">
        <v>664</v>
      </c>
      <c r="U799" s="78" t="s">
        <v>6</v>
      </c>
      <c r="V799" s="78" t="s">
        <v>88</v>
      </c>
      <c r="W799" s="130">
        <v>1</v>
      </c>
      <c r="X799" s="146">
        <v>1401</v>
      </c>
      <c r="Y799" s="37">
        <v>2174</v>
      </c>
      <c r="Z799" s="37"/>
      <c r="AA799" s="169">
        <f>2.73*$Y$1</f>
        <v>3105.2658000000001</v>
      </c>
      <c r="AB799" s="37"/>
      <c r="AC799" s="37">
        <v>3726</v>
      </c>
      <c r="AF799" s="140">
        <f t="shared" si="98"/>
        <v>1521</v>
      </c>
      <c r="AG799" s="8">
        <f t="shared" si="99"/>
        <v>1521</v>
      </c>
      <c r="AH799" s="37">
        <f t="shared" si="100"/>
        <v>2174</v>
      </c>
      <c r="AI799" s="175">
        <f t="shared" si="101"/>
        <v>-653</v>
      </c>
      <c r="AJ799" s="140" t="e">
        <f t="shared" si="102"/>
        <v>#REF!</v>
      </c>
      <c r="AK799" s="24" t="e">
        <f>#REF!</f>
        <v>#REF!</v>
      </c>
      <c r="AL799" s="8" t="e">
        <f t="shared" si="103"/>
        <v>#REF!</v>
      </c>
    </row>
    <row r="800" spans="1:38" s="26" customFormat="1" ht="13.5" customHeight="1" x14ac:dyDescent="0.2">
      <c r="A800" s="26">
        <v>797</v>
      </c>
      <c r="B800" s="18" t="s">
        <v>163</v>
      </c>
      <c r="C800" s="18" t="s">
        <v>153</v>
      </c>
      <c r="D800" s="1" t="s">
        <v>5</v>
      </c>
      <c r="E800" s="1" t="s">
        <v>42</v>
      </c>
      <c r="F800" s="1" t="s">
        <v>52</v>
      </c>
      <c r="G800" s="27">
        <v>1</v>
      </c>
      <c r="H800" s="51">
        <v>679</v>
      </c>
      <c r="I800" s="37"/>
      <c r="J800" s="1" t="s">
        <v>5</v>
      </c>
      <c r="K800" s="1" t="s">
        <v>42</v>
      </c>
      <c r="L800" s="1" t="s">
        <v>52</v>
      </c>
      <c r="M800" s="33">
        <v>1</v>
      </c>
      <c r="N800" s="51">
        <v>679</v>
      </c>
      <c r="O800" s="1"/>
      <c r="P800" s="1"/>
      <c r="Q800" s="1"/>
      <c r="R800" s="33">
        <v>1</v>
      </c>
      <c r="S800" s="63">
        <v>679</v>
      </c>
      <c r="T800" s="78" t="s">
        <v>303</v>
      </c>
      <c r="U800" s="78" t="s">
        <v>42</v>
      </c>
      <c r="V800" s="78" t="s">
        <v>10</v>
      </c>
      <c r="W800" s="130">
        <v>1</v>
      </c>
      <c r="X800" s="146">
        <v>679</v>
      </c>
      <c r="Y800" s="37">
        <v>648</v>
      </c>
      <c r="Z800" s="37"/>
      <c r="AA800" s="169">
        <f>0.814*$Y$1</f>
        <v>925.89243999999997</v>
      </c>
      <c r="AB800" s="37"/>
      <c r="AC800" s="37">
        <v>1205</v>
      </c>
      <c r="AF800" s="140">
        <f t="shared" si="98"/>
        <v>799</v>
      </c>
      <c r="AG800" s="8">
        <f t="shared" si="99"/>
        <v>799</v>
      </c>
      <c r="AH800" s="37">
        <f t="shared" si="100"/>
        <v>648</v>
      </c>
      <c r="AI800" s="8">
        <f t="shared" si="101"/>
        <v>151</v>
      </c>
      <c r="AJ800" s="140" t="e">
        <f t="shared" si="102"/>
        <v>#REF!</v>
      </c>
      <c r="AK800" s="24" t="e">
        <f>#REF!</f>
        <v>#REF!</v>
      </c>
      <c r="AL800" s="8" t="e">
        <f t="shared" si="103"/>
        <v>#REF!</v>
      </c>
    </row>
    <row r="801" spans="1:38" s="26" customFormat="1" ht="13.5" customHeight="1" x14ac:dyDescent="0.2">
      <c r="A801" s="26">
        <v>798</v>
      </c>
      <c r="B801" s="18" t="s">
        <v>163</v>
      </c>
      <c r="C801" s="162" t="s">
        <v>8</v>
      </c>
      <c r="D801" s="1" t="s">
        <v>5</v>
      </c>
      <c r="E801" s="1" t="s">
        <v>6</v>
      </c>
      <c r="F801" s="1" t="s">
        <v>7</v>
      </c>
      <c r="G801" s="27">
        <v>0.25</v>
      </c>
      <c r="H801" s="47">
        <v>500</v>
      </c>
      <c r="I801" s="37"/>
      <c r="J801" s="1" t="s">
        <v>5</v>
      </c>
      <c r="K801" s="1" t="s">
        <v>6</v>
      </c>
      <c r="L801" s="1" t="s">
        <v>7</v>
      </c>
      <c r="M801" s="33">
        <v>0.25</v>
      </c>
      <c r="N801" s="47">
        <v>500</v>
      </c>
      <c r="O801" s="1"/>
      <c r="P801" s="1"/>
      <c r="Q801" s="1"/>
      <c r="R801" s="33">
        <v>0.25</v>
      </c>
      <c r="S801" s="64">
        <v>500</v>
      </c>
      <c r="T801" s="78" t="s">
        <v>303</v>
      </c>
      <c r="U801" s="78" t="s">
        <v>6</v>
      </c>
      <c r="V801" s="78" t="s">
        <v>7</v>
      </c>
      <c r="W801" s="130">
        <v>0.25</v>
      </c>
      <c r="X801" s="145">
        <v>500</v>
      </c>
      <c r="Y801" s="37">
        <v>620</v>
      </c>
      <c r="Z801" s="37"/>
      <c r="AA801" s="169">
        <f>0.581*$Y$1</f>
        <v>660.86425999999994</v>
      </c>
      <c r="AB801" s="37"/>
      <c r="AC801" s="37">
        <v>859</v>
      </c>
      <c r="AF801" s="140">
        <f t="shared" si="98"/>
        <v>155</v>
      </c>
      <c r="AG801" s="8">
        <f t="shared" si="99"/>
        <v>620</v>
      </c>
      <c r="AH801" s="37">
        <f t="shared" si="100"/>
        <v>620</v>
      </c>
      <c r="AI801" s="8">
        <f t="shared" si="101"/>
        <v>0</v>
      </c>
      <c r="AJ801" s="140" t="e">
        <f t="shared" si="102"/>
        <v>#REF!</v>
      </c>
      <c r="AK801" s="24" t="e">
        <f>#REF!</f>
        <v>#REF!</v>
      </c>
      <c r="AL801" s="8" t="e">
        <f t="shared" si="103"/>
        <v>#REF!</v>
      </c>
    </row>
    <row r="802" spans="1:38" s="26" customFormat="1" ht="13.5" customHeight="1" x14ac:dyDescent="0.2">
      <c r="A802" s="26">
        <v>799</v>
      </c>
      <c r="B802" s="18" t="s">
        <v>163</v>
      </c>
      <c r="C802" s="18" t="s">
        <v>81</v>
      </c>
      <c r="D802" s="1" t="s">
        <v>5</v>
      </c>
      <c r="E802" s="1" t="s">
        <v>6</v>
      </c>
      <c r="F802" s="1" t="s">
        <v>7</v>
      </c>
      <c r="G802" s="27">
        <v>0.5</v>
      </c>
      <c r="H802" s="47">
        <v>500</v>
      </c>
      <c r="I802" s="37"/>
      <c r="J802" s="1" t="s">
        <v>5</v>
      </c>
      <c r="K802" s="1" t="s">
        <v>6</v>
      </c>
      <c r="L802" s="1" t="s">
        <v>7</v>
      </c>
      <c r="M802" s="33">
        <v>0.5</v>
      </c>
      <c r="N802" s="47">
        <v>500</v>
      </c>
      <c r="O802" s="1"/>
      <c r="P802" s="1"/>
      <c r="Q802" s="1"/>
      <c r="R802" s="33">
        <v>0.5</v>
      </c>
      <c r="S802" s="64">
        <v>500</v>
      </c>
      <c r="T802" s="78" t="s">
        <v>303</v>
      </c>
      <c r="U802" s="78" t="s">
        <v>6</v>
      </c>
      <c r="V802" s="78" t="s">
        <v>7</v>
      </c>
      <c r="W802" s="130">
        <v>0.5</v>
      </c>
      <c r="X802" s="145">
        <v>500</v>
      </c>
      <c r="Y802" s="37">
        <v>620</v>
      </c>
      <c r="Z802" s="37"/>
      <c r="AA802" s="169">
        <f>0.581*$Y$1</f>
        <v>660.86425999999994</v>
      </c>
      <c r="AB802" s="37"/>
      <c r="AC802" s="37">
        <v>859</v>
      </c>
      <c r="AF802" s="140">
        <f t="shared" si="98"/>
        <v>310</v>
      </c>
      <c r="AG802" s="8">
        <f t="shared" si="99"/>
        <v>620</v>
      </c>
      <c r="AH802" s="37">
        <f t="shared" si="100"/>
        <v>620</v>
      </c>
      <c r="AI802" s="8">
        <f t="shared" si="101"/>
        <v>0</v>
      </c>
      <c r="AJ802" s="140" t="e">
        <f t="shared" si="102"/>
        <v>#REF!</v>
      </c>
      <c r="AK802" s="24" t="e">
        <f>#REF!</f>
        <v>#REF!</v>
      </c>
      <c r="AL802" s="8" t="e">
        <f t="shared" si="103"/>
        <v>#REF!</v>
      </c>
    </row>
    <row r="803" spans="1:38" s="26" customFormat="1" ht="13.5" customHeight="1" x14ac:dyDescent="0.2">
      <c r="A803" s="26">
        <v>800</v>
      </c>
      <c r="B803" s="18" t="s">
        <v>163</v>
      </c>
      <c r="C803" s="18" t="s">
        <v>126</v>
      </c>
      <c r="D803" s="1" t="s">
        <v>5</v>
      </c>
      <c r="E803" s="1" t="s">
        <v>42</v>
      </c>
      <c r="F803" s="1" t="s">
        <v>52</v>
      </c>
      <c r="G803" s="27">
        <v>1</v>
      </c>
      <c r="H803" s="53">
        <v>705</v>
      </c>
      <c r="I803" s="37"/>
      <c r="J803" s="1" t="s">
        <v>5</v>
      </c>
      <c r="K803" s="1" t="s">
        <v>42</v>
      </c>
      <c r="L803" s="1" t="s">
        <v>52</v>
      </c>
      <c r="M803" s="33">
        <v>1</v>
      </c>
      <c r="N803" s="47">
        <v>705</v>
      </c>
      <c r="O803" s="1" t="s">
        <v>303</v>
      </c>
      <c r="P803" s="1" t="s">
        <v>24</v>
      </c>
      <c r="Q803" s="1" t="s">
        <v>39</v>
      </c>
      <c r="R803" s="33">
        <v>1</v>
      </c>
      <c r="S803" s="64">
        <v>705</v>
      </c>
      <c r="T803" s="78" t="s">
        <v>303</v>
      </c>
      <c r="U803" s="78" t="s">
        <v>42</v>
      </c>
      <c r="V803" s="78" t="s">
        <v>10</v>
      </c>
      <c r="W803" s="130">
        <v>1</v>
      </c>
      <c r="X803" s="145">
        <v>705</v>
      </c>
      <c r="Y803" s="37">
        <v>648</v>
      </c>
      <c r="Z803" s="37"/>
      <c r="AA803" s="169">
        <f>0.814*$Y$1</f>
        <v>925.89243999999997</v>
      </c>
      <c r="AB803" s="37"/>
      <c r="AC803" s="37">
        <v>1205</v>
      </c>
      <c r="AF803" s="140">
        <f t="shared" si="98"/>
        <v>825</v>
      </c>
      <c r="AG803" s="8">
        <f t="shared" si="99"/>
        <v>825</v>
      </c>
      <c r="AH803" s="37">
        <f t="shared" si="100"/>
        <v>648</v>
      </c>
      <c r="AI803" s="8">
        <f t="shared" si="101"/>
        <v>177</v>
      </c>
      <c r="AJ803" s="140" t="e">
        <f t="shared" si="102"/>
        <v>#REF!</v>
      </c>
      <c r="AK803" s="24" t="e">
        <f>#REF!</f>
        <v>#REF!</v>
      </c>
      <c r="AL803" s="8" t="e">
        <f t="shared" si="103"/>
        <v>#REF!</v>
      </c>
    </row>
    <row r="804" spans="1:38" s="26" customFormat="1" ht="13.5" customHeight="1" x14ac:dyDescent="0.2">
      <c r="A804" s="26">
        <v>801</v>
      </c>
      <c r="B804" s="18" t="s">
        <v>377</v>
      </c>
      <c r="C804" s="18" t="s">
        <v>81</v>
      </c>
      <c r="D804" s="1" t="s">
        <v>5</v>
      </c>
      <c r="E804" s="1" t="s">
        <v>6</v>
      </c>
      <c r="F804" s="1" t="s">
        <v>7</v>
      </c>
      <c r="G804" s="27">
        <v>1</v>
      </c>
      <c r="H804" s="47">
        <v>500</v>
      </c>
      <c r="I804" s="37"/>
      <c r="J804" s="1" t="s">
        <v>5</v>
      </c>
      <c r="K804" s="1" t="s">
        <v>6</v>
      </c>
      <c r="L804" s="1" t="s">
        <v>7</v>
      </c>
      <c r="M804" s="33">
        <v>1</v>
      </c>
      <c r="N804" s="47">
        <v>500</v>
      </c>
      <c r="O804" s="1"/>
      <c r="P804" s="1"/>
      <c r="Q804" s="1"/>
      <c r="R804" s="33">
        <v>1</v>
      </c>
      <c r="S804" s="64">
        <v>500</v>
      </c>
      <c r="T804" s="78" t="s">
        <v>303</v>
      </c>
      <c r="U804" s="78" t="s">
        <v>6</v>
      </c>
      <c r="V804" s="78" t="s">
        <v>7</v>
      </c>
      <c r="W804" s="130">
        <v>1</v>
      </c>
      <c r="X804" s="145">
        <v>500</v>
      </c>
      <c r="Y804" s="37">
        <v>620</v>
      </c>
      <c r="Z804" s="37"/>
      <c r="AA804" s="169">
        <f>0.581*$Y$1</f>
        <v>660.86425999999994</v>
      </c>
      <c r="AB804" s="37"/>
      <c r="AC804" s="37">
        <v>859</v>
      </c>
      <c r="AF804" s="140">
        <f t="shared" si="98"/>
        <v>620</v>
      </c>
      <c r="AG804" s="8">
        <f t="shared" si="99"/>
        <v>620</v>
      </c>
      <c r="AH804" s="37">
        <f t="shared" si="100"/>
        <v>620</v>
      </c>
      <c r="AI804" s="8">
        <f t="shared" si="101"/>
        <v>0</v>
      </c>
      <c r="AJ804" s="140" t="e">
        <f t="shared" si="102"/>
        <v>#REF!</v>
      </c>
      <c r="AK804" s="24" t="e">
        <f>#REF!</f>
        <v>#REF!</v>
      </c>
      <c r="AL804" s="8" t="e">
        <f t="shared" si="103"/>
        <v>#REF!</v>
      </c>
    </row>
    <row r="805" spans="1:38" s="26" customFormat="1" ht="13.5" customHeight="1" x14ac:dyDescent="0.2">
      <c r="A805" s="26">
        <v>802</v>
      </c>
      <c r="B805" s="18" t="s">
        <v>630</v>
      </c>
      <c r="C805" s="21" t="s">
        <v>83</v>
      </c>
      <c r="D805" s="1" t="s">
        <v>10</v>
      </c>
      <c r="E805" s="1" t="s">
        <v>26</v>
      </c>
      <c r="F805" s="1" t="s">
        <v>28</v>
      </c>
      <c r="G805" s="27">
        <v>1</v>
      </c>
      <c r="H805" s="53">
        <v>1050</v>
      </c>
      <c r="I805" s="37"/>
      <c r="J805" s="1" t="s">
        <v>10</v>
      </c>
      <c r="K805" s="1" t="s">
        <v>26</v>
      </c>
      <c r="L805" s="1" t="s">
        <v>28</v>
      </c>
      <c r="M805" s="33">
        <v>1</v>
      </c>
      <c r="N805" s="47">
        <v>1050</v>
      </c>
      <c r="O805" s="1"/>
      <c r="P805" s="1"/>
      <c r="Q805" s="1"/>
      <c r="R805" s="33">
        <v>1</v>
      </c>
      <c r="S805" s="64">
        <v>1050</v>
      </c>
      <c r="T805" s="78" t="s">
        <v>10</v>
      </c>
      <c r="U805" s="78" t="s">
        <v>24</v>
      </c>
      <c r="V805" s="78" t="s">
        <v>25</v>
      </c>
      <c r="W805" s="130">
        <v>1</v>
      </c>
      <c r="X805" s="145">
        <v>1050</v>
      </c>
      <c r="Y805" s="37">
        <v>905</v>
      </c>
      <c r="Z805" s="37"/>
      <c r="AA805" s="169">
        <f>1.137*$Y$1</f>
        <v>1293.2920200000001</v>
      </c>
      <c r="AB805" s="37"/>
      <c r="AC805" s="37">
        <v>1682</v>
      </c>
      <c r="AF805" s="140">
        <f t="shared" si="98"/>
        <v>1170</v>
      </c>
      <c r="AG805" s="8">
        <f t="shared" si="99"/>
        <v>1170</v>
      </c>
      <c r="AH805" s="37">
        <f t="shared" si="100"/>
        <v>905</v>
      </c>
      <c r="AI805" s="8">
        <f t="shared" si="101"/>
        <v>265</v>
      </c>
      <c r="AJ805" s="140" t="e">
        <f t="shared" si="102"/>
        <v>#REF!</v>
      </c>
      <c r="AK805" s="24" t="e">
        <f>#REF!</f>
        <v>#REF!</v>
      </c>
      <c r="AL805" s="8" t="e">
        <f t="shared" si="103"/>
        <v>#REF!</v>
      </c>
    </row>
    <row r="806" spans="1:38" s="26" customFormat="1" ht="13.5" customHeight="1" x14ac:dyDescent="0.2">
      <c r="A806" s="26">
        <v>803</v>
      </c>
      <c r="B806" s="18" t="s">
        <v>630</v>
      </c>
      <c r="C806" s="162" t="s">
        <v>8</v>
      </c>
      <c r="D806" s="1" t="s">
        <v>5</v>
      </c>
      <c r="E806" s="1" t="s">
        <v>26</v>
      </c>
      <c r="F806" s="1" t="s">
        <v>10</v>
      </c>
      <c r="G806" s="27">
        <v>6.5</v>
      </c>
      <c r="H806" s="47">
        <v>575</v>
      </c>
      <c r="I806" s="37"/>
      <c r="J806" s="1" t="s">
        <v>5</v>
      </c>
      <c r="K806" s="1" t="s">
        <v>26</v>
      </c>
      <c r="L806" s="1" t="s">
        <v>10</v>
      </c>
      <c r="M806" s="33">
        <v>6.5</v>
      </c>
      <c r="N806" s="47">
        <v>575</v>
      </c>
      <c r="O806" s="1"/>
      <c r="P806" s="1"/>
      <c r="Q806" s="1"/>
      <c r="R806" s="33">
        <v>6.5</v>
      </c>
      <c r="S806" s="64">
        <v>575</v>
      </c>
      <c r="T806" s="78" t="s">
        <v>303</v>
      </c>
      <c r="U806" s="78" t="s">
        <v>24</v>
      </c>
      <c r="V806" s="78" t="s">
        <v>39</v>
      </c>
      <c r="W806" s="130">
        <v>6.5</v>
      </c>
      <c r="X806" s="145">
        <v>575</v>
      </c>
      <c r="Y806" s="37">
        <v>620</v>
      </c>
      <c r="Z806" s="37"/>
      <c r="AA806" s="169">
        <f>0.592*$Y$1</f>
        <v>673.37631999999996</v>
      </c>
      <c r="AB806" s="37"/>
      <c r="AC806" s="37">
        <v>875</v>
      </c>
      <c r="AF806" s="140">
        <f t="shared" si="98"/>
        <v>4517.5</v>
      </c>
      <c r="AG806" s="8">
        <f t="shared" si="99"/>
        <v>695</v>
      </c>
      <c r="AH806" s="37">
        <f t="shared" si="100"/>
        <v>620</v>
      </c>
      <c r="AI806" s="8">
        <f t="shared" si="101"/>
        <v>75</v>
      </c>
      <c r="AJ806" s="140" t="e">
        <f t="shared" si="102"/>
        <v>#REF!</v>
      </c>
      <c r="AK806" s="24" t="e">
        <f>#REF!</f>
        <v>#REF!</v>
      </c>
      <c r="AL806" s="8" t="e">
        <f t="shared" si="103"/>
        <v>#REF!</v>
      </c>
    </row>
    <row r="807" spans="1:38" s="26" customFormat="1" ht="13.5" customHeight="1" x14ac:dyDescent="0.2">
      <c r="A807" s="26">
        <v>804</v>
      </c>
      <c r="B807" s="18" t="s">
        <v>630</v>
      </c>
      <c r="C807" s="18" t="s">
        <v>11</v>
      </c>
      <c r="D807" s="1" t="s">
        <v>5</v>
      </c>
      <c r="E807" s="1" t="s">
        <v>6</v>
      </c>
      <c r="F807" s="1" t="s">
        <v>7</v>
      </c>
      <c r="G807" s="27">
        <v>1</v>
      </c>
      <c r="H807" s="47">
        <v>500</v>
      </c>
      <c r="I807" s="37"/>
      <c r="J807" s="1" t="s">
        <v>5</v>
      </c>
      <c r="K807" s="1" t="s">
        <v>6</v>
      </c>
      <c r="L807" s="1" t="s">
        <v>7</v>
      </c>
      <c r="M807" s="33">
        <v>1</v>
      </c>
      <c r="N807" s="47">
        <v>500</v>
      </c>
      <c r="O807" s="1"/>
      <c r="P807" s="1"/>
      <c r="Q807" s="1"/>
      <c r="R807" s="33">
        <v>1</v>
      </c>
      <c r="S807" s="64">
        <v>500</v>
      </c>
      <c r="T807" s="78" t="s">
        <v>303</v>
      </c>
      <c r="U807" s="78" t="s">
        <v>6</v>
      </c>
      <c r="V807" s="78" t="s">
        <v>7</v>
      </c>
      <c r="W807" s="130">
        <v>1</v>
      </c>
      <c r="X807" s="145">
        <v>500</v>
      </c>
      <c r="Y807" s="37">
        <v>620</v>
      </c>
      <c r="Z807" s="37"/>
      <c r="AA807" s="169">
        <f>0.581*$Y$1</f>
        <v>660.86425999999994</v>
      </c>
      <c r="AB807" s="37"/>
      <c r="AC807" s="37">
        <v>859</v>
      </c>
      <c r="AF807" s="140">
        <f t="shared" si="98"/>
        <v>620</v>
      </c>
      <c r="AG807" s="8">
        <f t="shared" si="99"/>
        <v>620</v>
      </c>
      <c r="AH807" s="37">
        <f t="shared" si="100"/>
        <v>620</v>
      </c>
      <c r="AI807" s="8">
        <f t="shared" si="101"/>
        <v>0</v>
      </c>
      <c r="AJ807" s="140" t="e">
        <f t="shared" si="102"/>
        <v>#REF!</v>
      </c>
      <c r="AK807" s="24" t="e">
        <f>#REF!</f>
        <v>#REF!</v>
      </c>
      <c r="AL807" s="8" t="e">
        <f t="shared" si="103"/>
        <v>#REF!</v>
      </c>
    </row>
    <row r="808" spans="1:38" s="26" customFormat="1" ht="13.5" customHeight="1" x14ac:dyDescent="0.2">
      <c r="A808" s="26">
        <v>805</v>
      </c>
      <c r="B808" s="18" t="s">
        <v>101</v>
      </c>
      <c r="C808" s="18" t="s">
        <v>36</v>
      </c>
      <c r="D808" s="1" t="s">
        <v>43</v>
      </c>
      <c r="E808" s="1" t="s">
        <v>42</v>
      </c>
      <c r="F808" s="1" t="s">
        <v>25</v>
      </c>
      <c r="G808" s="27">
        <v>1</v>
      </c>
      <c r="H808" s="47">
        <v>908</v>
      </c>
      <c r="I808" s="37" t="s">
        <v>650</v>
      </c>
      <c r="J808" s="1" t="s">
        <v>43</v>
      </c>
      <c r="K808" s="1" t="s">
        <v>42</v>
      </c>
      <c r="L808" s="1" t="s">
        <v>25</v>
      </c>
      <c r="M808" s="33">
        <v>1</v>
      </c>
      <c r="N808" s="47">
        <v>908</v>
      </c>
      <c r="O808" s="1"/>
      <c r="P808" s="1"/>
      <c r="Q808" s="1"/>
      <c r="R808" s="33">
        <v>1</v>
      </c>
      <c r="S808" s="64">
        <v>908</v>
      </c>
      <c r="T808" s="78" t="s">
        <v>695</v>
      </c>
      <c r="U808" s="78" t="s">
        <v>180</v>
      </c>
      <c r="V808" s="78" t="s">
        <v>45</v>
      </c>
      <c r="W808" s="130">
        <v>1</v>
      </c>
      <c r="X808" s="145">
        <v>908</v>
      </c>
      <c r="Y808" s="37">
        <v>758</v>
      </c>
      <c r="Z808" s="37"/>
      <c r="AA808" s="169">
        <f>0.95*$Y$1</f>
        <v>1080.587</v>
      </c>
      <c r="AB808" s="37"/>
      <c r="AC808" s="37">
        <v>1406</v>
      </c>
      <c r="AF808" s="140">
        <f t="shared" si="98"/>
        <v>1028</v>
      </c>
      <c r="AG808" s="8">
        <f t="shared" si="99"/>
        <v>1028</v>
      </c>
      <c r="AH808" s="37">
        <f t="shared" si="100"/>
        <v>758</v>
      </c>
      <c r="AI808" s="8">
        <f t="shared" si="101"/>
        <v>270</v>
      </c>
      <c r="AJ808" s="140" t="e">
        <f t="shared" si="102"/>
        <v>#REF!</v>
      </c>
      <c r="AK808" s="24" t="e">
        <f>#REF!</f>
        <v>#REF!</v>
      </c>
      <c r="AL808" s="8" t="e">
        <f t="shared" si="103"/>
        <v>#REF!</v>
      </c>
    </row>
    <row r="809" spans="1:38" s="26" customFormat="1" ht="13.5" customHeight="1" x14ac:dyDescent="0.2">
      <c r="A809" s="26">
        <v>806</v>
      </c>
      <c r="B809" s="18" t="s">
        <v>101</v>
      </c>
      <c r="C809" s="18" t="s">
        <v>92</v>
      </c>
      <c r="D809" s="1" t="s">
        <v>96</v>
      </c>
      <c r="E809" s="1" t="s">
        <v>24</v>
      </c>
      <c r="F809" s="1" t="s">
        <v>28</v>
      </c>
      <c r="G809" s="27">
        <v>0.2</v>
      </c>
      <c r="H809" s="47">
        <v>739</v>
      </c>
      <c r="I809" s="37"/>
      <c r="J809" s="1" t="s">
        <v>96</v>
      </c>
      <c r="K809" s="1" t="s">
        <v>24</v>
      </c>
      <c r="L809" s="1" t="s">
        <v>28</v>
      </c>
      <c r="M809" s="33">
        <v>0.2</v>
      </c>
      <c r="N809" s="47">
        <v>739</v>
      </c>
      <c r="O809" s="1"/>
      <c r="P809" s="1"/>
      <c r="Q809" s="1"/>
      <c r="R809" s="33">
        <v>0.2</v>
      </c>
      <c r="S809" s="64">
        <v>739</v>
      </c>
      <c r="T809" s="78" t="s">
        <v>674</v>
      </c>
      <c r="U809" s="78" t="s">
        <v>6</v>
      </c>
      <c r="V809" s="78" t="s">
        <v>28</v>
      </c>
      <c r="W809" s="130">
        <v>0.2</v>
      </c>
      <c r="X809" s="145">
        <v>739</v>
      </c>
      <c r="Y809" s="37">
        <v>967</v>
      </c>
      <c r="Z809" s="37"/>
      <c r="AA809" s="169">
        <f>1.22*$Y$1</f>
        <v>1387.7012</v>
      </c>
      <c r="AB809" s="37"/>
      <c r="AC809" s="37">
        <v>1796</v>
      </c>
      <c r="AF809" s="140">
        <f t="shared" si="98"/>
        <v>171.8</v>
      </c>
      <c r="AG809" s="8">
        <f t="shared" si="99"/>
        <v>859</v>
      </c>
      <c r="AH809" s="37">
        <f t="shared" si="100"/>
        <v>967</v>
      </c>
      <c r="AI809" s="175">
        <f t="shared" si="101"/>
        <v>-108</v>
      </c>
      <c r="AJ809" s="140" t="e">
        <f t="shared" si="102"/>
        <v>#REF!</v>
      </c>
      <c r="AK809" s="24" t="e">
        <f>#REF!</f>
        <v>#REF!</v>
      </c>
      <c r="AL809" s="8" t="e">
        <f t="shared" si="103"/>
        <v>#REF!</v>
      </c>
    </row>
    <row r="810" spans="1:38" s="26" customFormat="1" ht="13.5" customHeight="1" x14ac:dyDescent="0.2">
      <c r="A810" s="26">
        <v>807</v>
      </c>
      <c r="B810" s="18" t="s">
        <v>101</v>
      </c>
      <c r="C810" s="18" t="s">
        <v>14</v>
      </c>
      <c r="D810" s="1" t="s">
        <v>38</v>
      </c>
      <c r="E810" s="1" t="s">
        <v>24</v>
      </c>
      <c r="F810" s="1" t="s">
        <v>25</v>
      </c>
      <c r="G810" s="27">
        <v>0.8</v>
      </c>
      <c r="H810" s="47">
        <v>776</v>
      </c>
      <c r="I810" s="37"/>
      <c r="J810" s="1" t="s">
        <v>38</v>
      </c>
      <c r="K810" s="1" t="s">
        <v>24</v>
      </c>
      <c r="L810" s="1" t="s">
        <v>25</v>
      </c>
      <c r="M810" s="33">
        <v>0.8</v>
      </c>
      <c r="N810" s="47">
        <v>776</v>
      </c>
      <c r="O810" s="1"/>
      <c r="P810" s="1"/>
      <c r="Q810" s="1"/>
      <c r="R810" s="33">
        <v>0.8</v>
      </c>
      <c r="S810" s="64">
        <v>776</v>
      </c>
      <c r="T810" s="78" t="s">
        <v>660</v>
      </c>
      <c r="U810" s="78" t="s">
        <v>6</v>
      </c>
      <c r="V810" s="78" t="s">
        <v>45</v>
      </c>
      <c r="W810" s="130">
        <v>0.8</v>
      </c>
      <c r="X810" s="145">
        <v>776</v>
      </c>
      <c r="Y810" s="37">
        <v>758</v>
      </c>
      <c r="Z810" s="37"/>
      <c r="AA810" s="169">
        <f>0.95*$Y$1</f>
        <v>1080.587</v>
      </c>
      <c r="AB810" s="37"/>
      <c r="AC810" s="37">
        <v>1406</v>
      </c>
      <c r="AF810" s="140">
        <f t="shared" si="98"/>
        <v>716.80000000000007</v>
      </c>
      <c r="AG810" s="8">
        <f t="shared" si="99"/>
        <v>896</v>
      </c>
      <c r="AH810" s="37">
        <f t="shared" si="100"/>
        <v>758</v>
      </c>
      <c r="AI810" s="8">
        <f t="shared" si="101"/>
        <v>138</v>
      </c>
      <c r="AJ810" s="140" t="e">
        <f t="shared" si="102"/>
        <v>#REF!</v>
      </c>
      <c r="AK810" s="24" t="e">
        <f>#REF!</f>
        <v>#REF!</v>
      </c>
      <c r="AL810" s="8" t="e">
        <f t="shared" si="103"/>
        <v>#REF!</v>
      </c>
    </row>
    <row r="811" spans="1:38" s="26" customFormat="1" ht="13.5" customHeight="1" x14ac:dyDescent="0.2">
      <c r="A811" s="26">
        <v>808</v>
      </c>
      <c r="B811" s="18" t="s">
        <v>101</v>
      </c>
      <c r="C811" s="18" t="s">
        <v>93</v>
      </c>
      <c r="D811" s="1" t="s">
        <v>90</v>
      </c>
      <c r="E811" s="1" t="s">
        <v>6</v>
      </c>
      <c r="F811" s="1" t="s">
        <v>52</v>
      </c>
      <c r="G811" s="27">
        <v>9.5</v>
      </c>
      <c r="H811" s="47">
        <v>639</v>
      </c>
      <c r="I811" s="37"/>
      <c r="J811" s="1" t="s">
        <v>90</v>
      </c>
      <c r="K811" s="1" t="s">
        <v>6</v>
      </c>
      <c r="L811" s="1" t="s">
        <v>52</v>
      </c>
      <c r="M811" s="33">
        <v>9.5</v>
      </c>
      <c r="N811" s="47">
        <v>639</v>
      </c>
      <c r="O811" s="1"/>
      <c r="P811" s="1"/>
      <c r="Q811" s="1"/>
      <c r="R811" s="33">
        <v>9.5</v>
      </c>
      <c r="S811" s="64">
        <v>688</v>
      </c>
      <c r="T811" s="78" t="s">
        <v>171</v>
      </c>
      <c r="U811" s="78" t="s">
        <v>6</v>
      </c>
      <c r="V811" s="78" t="s">
        <v>52</v>
      </c>
      <c r="W811" s="130">
        <v>9.5</v>
      </c>
      <c r="X811" s="145">
        <v>688</v>
      </c>
      <c r="Y811" s="37">
        <v>662</v>
      </c>
      <c r="Z811" s="37"/>
      <c r="AA811" s="169">
        <f>0.832*$Y$1</f>
        <v>946.36671999999999</v>
      </c>
      <c r="AB811" s="37"/>
      <c r="AC811" s="37">
        <v>1228</v>
      </c>
      <c r="AF811" s="140">
        <f t="shared" si="98"/>
        <v>7676</v>
      </c>
      <c r="AG811" s="8">
        <f t="shared" si="99"/>
        <v>808</v>
      </c>
      <c r="AH811" s="37">
        <f t="shared" si="100"/>
        <v>662</v>
      </c>
      <c r="AI811" s="8">
        <f t="shared" si="101"/>
        <v>146</v>
      </c>
      <c r="AJ811" s="140" t="e">
        <f t="shared" si="102"/>
        <v>#REF!</v>
      </c>
      <c r="AK811" s="24" t="e">
        <f>#REF!</f>
        <v>#REF!</v>
      </c>
      <c r="AL811" s="8" t="e">
        <f t="shared" si="103"/>
        <v>#REF!</v>
      </c>
    </row>
    <row r="812" spans="1:38" s="26" customFormat="1" ht="13.5" customHeight="1" x14ac:dyDescent="0.2">
      <c r="A812" s="26">
        <v>809</v>
      </c>
      <c r="B812" s="18" t="s">
        <v>101</v>
      </c>
      <c r="C812" s="18" t="s">
        <v>94</v>
      </c>
      <c r="D812" s="1" t="s">
        <v>97</v>
      </c>
      <c r="E812" s="1" t="s">
        <v>6</v>
      </c>
      <c r="F812" s="1" t="s">
        <v>45</v>
      </c>
      <c r="G812" s="27">
        <v>0.2</v>
      </c>
      <c r="H812" s="47">
        <v>647</v>
      </c>
      <c r="I812" s="37"/>
      <c r="J812" s="1" t="s">
        <v>97</v>
      </c>
      <c r="K812" s="1" t="s">
        <v>6</v>
      </c>
      <c r="L812" s="1" t="s">
        <v>45</v>
      </c>
      <c r="M812" s="33">
        <v>0.2</v>
      </c>
      <c r="N812" s="47">
        <v>647</v>
      </c>
      <c r="O812" s="1"/>
      <c r="P812" s="1"/>
      <c r="Q812" s="1"/>
      <c r="R812" s="33">
        <v>0.2</v>
      </c>
      <c r="S812" s="64">
        <v>647</v>
      </c>
      <c r="T812" s="75" t="s">
        <v>693</v>
      </c>
      <c r="U812" s="75" t="s">
        <v>6</v>
      </c>
      <c r="V812" s="75" t="s">
        <v>25</v>
      </c>
      <c r="W812" s="130">
        <v>0.2</v>
      </c>
      <c r="X812" s="145">
        <v>647</v>
      </c>
      <c r="Y812" s="37">
        <v>905</v>
      </c>
      <c r="Z812" s="37"/>
      <c r="AA812" s="169">
        <f>1.137*$Y$1</f>
        <v>1293.2920200000001</v>
      </c>
      <c r="AB812" s="37"/>
      <c r="AC812" s="37">
        <v>1682</v>
      </c>
      <c r="AF812" s="140">
        <f t="shared" si="98"/>
        <v>153.4</v>
      </c>
      <c r="AG812" s="8">
        <f t="shared" si="99"/>
        <v>767</v>
      </c>
      <c r="AH812" s="37">
        <f t="shared" si="100"/>
        <v>905</v>
      </c>
      <c r="AI812" s="175">
        <f t="shared" si="101"/>
        <v>-138</v>
      </c>
      <c r="AJ812" s="140" t="e">
        <f t="shared" si="102"/>
        <v>#REF!</v>
      </c>
      <c r="AK812" s="24" t="e">
        <f>#REF!</f>
        <v>#REF!</v>
      </c>
      <c r="AL812" s="8" t="e">
        <f t="shared" si="103"/>
        <v>#REF!</v>
      </c>
    </row>
    <row r="813" spans="1:38" s="26" customFormat="1" ht="13.5" customHeight="1" x14ac:dyDescent="0.2">
      <c r="A813" s="26">
        <v>810</v>
      </c>
      <c r="B813" s="18" t="s">
        <v>101</v>
      </c>
      <c r="C813" s="18" t="s">
        <v>95</v>
      </c>
      <c r="D813" s="1" t="s">
        <v>5</v>
      </c>
      <c r="E813" s="1" t="s">
        <v>6</v>
      </c>
      <c r="F813" s="1" t="s">
        <v>7</v>
      </c>
      <c r="G813" s="27">
        <v>0.5</v>
      </c>
      <c r="H813" s="47">
        <v>500</v>
      </c>
      <c r="I813" s="37"/>
      <c r="J813" s="1" t="s">
        <v>5</v>
      </c>
      <c r="K813" s="1" t="s">
        <v>6</v>
      </c>
      <c r="L813" s="1" t="s">
        <v>7</v>
      </c>
      <c r="M813" s="33">
        <v>0.5</v>
      </c>
      <c r="N813" s="47">
        <v>500</v>
      </c>
      <c r="O813" s="1"/>
      <c r="P813" s="1"/>
      <c r="Q813" s="1"/>
      <c r="R813" s="33">
        <v>0.5</v>
      </c>
      <c r="S813" s="64">
        <v>500</v>
      </c>
      <c r="T813" s="78" t="s">
        <v>303</v>
      </c>
      <c r="U813" s="78" t="s">
        <v>6</v>
      </c>
      <c r="V813" s="78" t="s">
        <v>7</v>
      </c>
      <c r="W813" s="130">
        <v>0.5</v>
      </c>
      <c r="X813" s="145">
        <v>500</v>
      </c>
      <c r="Y813" s="37">
        <v>620</v>
      </c>
      <c r="Z813" s="37"/>
      <c r="AA813" s="169">
        <f>0.581*$Y$1</f>
        <v>660.86425999999994</v>
      </c>
      <c r="AB813" s="37"/>
      <c r="AC813" s="37">
        <v>859</v>
      </c>
      <c r="AF813" s="140">
        <f t="shared" si="98"/>
        <v>310</v>
      </c>
      <c r="AG813" s="8">
        <f t="shared" si="99"/>
        <v>620</v>
      </c>
      <c r="AH813" s="37">
        <f t="shared" si="100"/>
        <v>620</v>
      </c>
      <c r="AI813" s="8">
        <f t="shared" si="101"/>
        <v>0</v>
      </c>
      <c r="AJ813" s="140" t="e">
        <f t="shared" si="102"/>
        <v>#REF!</v>
      </c>
      <c r="AK813" s="24" t="e">
        <f>#REF!</f>
        <v>#REF!</v>
      </c>
      <c r="AL813" s="8" t="e">
        <f t="shared" si="103"/>
        <v>#REF!</v>
      </c>
    </row>
    <row r="814" spans="1:38" s="26" customFormat="1" ht="13.5" customHeight="1" x14ac:dyDescent="0.2">
      <c r="A814" s="26">
        <v>811</v>
      </c>
      <c r="B814" s="18" t="s">
        <v>106</v>
      </c>
      <c r="C814" s="18" t="s">
        <v>36</v>
      </c>
      <c r="D814" s="1" t="s">
        <v>43</v>
      </c>
      <c r="E814" s="1" t="s">
        <v>42</v>
      </c>
      <c r="F814" s="1" t="s">
        <v>25</v>
      </c>
      <c r="G814" s="27">
        <v>0.3</v>
      </c>
      <c r="H814" s="53">
        <v>1032</v>
      </c>
      <c r="I814" s="37" t="s">
        <v>650</v>
      </c>
      <c r="J814" s="1" t="s">
        <v>43</v>
      </c>
      <c r="K814" s="1" t="s">
        <v>42</v>
      </c>
      <c r="L814" s="1" t="s">
        <v>25</v>
      </c>
      <c r="M814" s="33">
        <v>0.2</v>
      </c>
      <c r="N814" s="47">
        <v>1032</v>
      </c>
      <c r="O814" s="1"/>
      <c r="P814" s="1"/>
      <c r="Q814" s="1"/>
      <c r="R814" s="33">
        <v>0.2</v>
      </c>
      <c r="S814" s="64">
        <v>1032</v>
      </c>
      <c r="T814" s="78" t="s">
        <v>695</v>
      </c>
      <c r="U814" s="78" t="s">
        <v>180</v>
      </c>
      <c r="V814" s="78" t="s">
        <v>45</v>
      </c>
      <c r="W814" s="130">
        <v>0.2</v>
      </c>
      <c r="X814" s="145">
        <v>1032</v>
      </c>
      <c r="Y814" s="37">
        <v>758</v>
      </c>
      <c r="Z814" s="37"/>
      <c r="AA814" s="169">
        <f>0.95*$Y$1</f>
        <v>1080.587</v>
      </c>
      <c r="AB814" s="37"/>
      <c r="AC814" s="37">
        <v>1406</v>
      </c>
      <c r="AF814" s="140">
        <f t="shared" si="98"/>
        <v>230.4</v>
      </c>
      <c r="AG814" s="8">
        <f t="shared" si="99"/>
        <v>1152</v>
      </c>
      <c r="AH814" s="37">
        <f t="shared" si="100"/>
        <v>758</v>
      </c>
      <c r="AI814" s="8">
        <f t="shared" si="101"/>
        <v>394</v>
      </c>
      <c r="AJ814" s="140" t="e">
        <f t="shared" si="102"/>
        <v>#REF!</v>
      </c>
      <c r="AK814" s="24" t="e">
        <f>#REF!</f>
        <v>#REF!</v>
      </c>
      <c r="AL814" s="8" t="e">
        <f t="shared" si="103"/>
        <v>#REF!</v>
      </c>
    </row>
    <row r="815" spans="1:38" s="26" customFormat="1" ht="13.5" customHeight="1" x14ac:dyDescent="0.2">
      <c r="A815" s="26">
        <v>812</v>
      </c>
      <c r="B815" s="18" t="s">
        <v>106</v>
      </c>
      <c r="C815" s="18" t="s">
        <v>36</v>
      </c>
      <c r="D815" s="1" t="s">
        <v>43</v>
      </c>
      <c r="E815" s="1" t="s">
        <v>42</v>
      </c>
      <c r="F815" s="1" t="s">
        <v>25</v>
      </c>
      <c r="G815" s="27">
        <v>0.8</v>
      </c>
      <c r="H815" s="53">
        <v>908</v>
      </c>
      <c r="I815" s="37" t="s">
        <v>650</v>
      </c>
      <c r="J815" s="1" t="s">
        <v>43</v>
      </c>
      <c r="K815" s="1" t="s">
        <v>42</v>
      </c>
      <c r="L815" s="1" t="s">
        <v>25</v>
      </c>
      <c r="M815" s="33">
        <v>0.8</v>
      </c>
      <c r="N815" s="47">
        <v>908</v>
      </c>
      <c r="O815" s="1"/>
      <c r="P815" s="1"/>
      <c r="Q815" s="1"/>
      <c r="R815" s="33">
        <v>0.8</v>
      </c>
      <c r="S815" s="64">
        <v>908</v>
      </c>
      <c r="T815" s="78" t="s">
        <v>695</v>
      </c>
      <c r="U815" s="78" t="s">
        <v>180</v>
      </c>
      <c r="V815" s="78" t="s">
        <v>45</v>
      </c>
      <c r="W815" s="130">
        <v>0.8</v>
      </c>
      <c r="X815" s="145">
        <v>908</v>
      </c>
      <c r="Y815" s="37">
        <v>758</v>
      </c>
      <c r="Z815" s="37"/>
      <c r="AA815" s="169">
        <f>0.95*$Y$1</f>
        <v>1080.587</v>
      </c>
      <c r="AB815" s="37"/>
      <c r="AC815" s="37">
        <v>1406</v>
      </c>
      <c r="AF815" s="140">
        <f t="shared" si="98"/>
        <v>822.40000000000009</v>
      </c>
      <c r="AG815" s="8">
        <f t="shared" si="99"/>
        <v>1028</v>
      </c>
      <c r="AH815" s="37">
        <f t="shared" si="100"/>
        <v>758</v>
      </c>
      <c r="AI815" s="8">
        <f t="shared" si="101"/>
        <v>270</v>
      </c>
      <c r="AJ815" s="140" t="e">
        <f t="shared" si="102"/>
        <v>#REF!</v>
      </c>
      <c r="AK815" s="24" t="e">
        <f>#REF!</f>
        <v>#REF!</v>
      </c>
      <c r="AL815" s="8" t="e">
        <f t="shared" si="103"/>
        <v>#REF!</v>
      </c>
    </row>
    <row r="816" spans="1:38" s="26" customFormat="1" ht="13.5" customHeight="1" x14ac:dyDescent="0.2">
      <c r="A816" s="26">
        <v>813</v>
      </c>
      <c r="B816" s="18" t="s">
        <v>106</v>
      </c>
      <c r="C816" s="18" t="s">
        <v>92</v>
      </c>
      <c r="D816" s="1" t="s">
        <v>96</v>
      </c>
      <c r="E816" s="1" t="s">
        <v>24</v>
      </c>
      <c r="F816" s="1" t="s">
        <v>28</v>
      </c>
      <c r="G816" s="27">
        <v>0.2</v>
      </c>
      <c r="H816" s="53">
        <v>739</v>
      </c>
      <c r="I816" s="37"/>
      <c r="J816" s="1" t="s">
        <v>96</v>
      </c>
      <c r="K816" s="1" t="s">
        <v>24</v>
      </c>
      <c r="L816" s="1" t="s">
        <v>28</v>
      </c>
      <c r="M816" s="33">
        <v>0.2</v>
      </c>
      <c r="N816" s="47">
        <v>739</v>
      </c>
      <c r="O816" s="1"/>
      <c r="P816" s="1"/>
      <c r="Q816" s="1"/>
      <c r="R816" s="33">
        <v>0.2</v>
      </c>
      <c r="S816" s="64">
        <v>739</v>
      </c>
      <c r="T816" s="78" t="s">
        <v>674</v>
      </c>
      <c r="U816" s="78" t="s">
        <v>6</v>
      </c>
      <c r="V816" s="78" t="s">
        <v>28</v>
      </c>
      <c r="W816" s="130">
        <v>0.2</v>
      </c>
      <c r="X816" s="145">
        <v>739</v>
      </c>
      <c r="Y816" s="37">
        <v>967</v>
      </c>
      <c r="Z816" s="37"/>
      <c r="AA816" s="169">
        <f>1.22*$Y$1</f>
        <v>1387.7012</v>
      </c>
      <c r="AB816" s="37"/>
      <c r="AC816" s="37">
        <v>1796</v>
      </c>
      <c r="AF816" s="140">
        <f t="shared" si="98"/>
        <v>171.8</v>
      </c>
      <c r="AG816" s="8">
        <f t="shared" si="99"/>
        <v>859</v>
      </c>
      <c r="AH816" s="37">
        <f t="shared" si="100"/>
        <v>967</v>
      </c>
      <c r="AI816" s="175">
        <f t="shared" si="101"/>
        <v>-108</v>
      </c>
      <c r="AJ816" s="140" t="e">
        <f t="shared" si="102"/>
        <v>#REF!</v>
      </c>
      <c r="AK816" s="24" t="e">
        <f>#REF!</f>
        <v>#REF!</v>
      </c>
      <c r="AL816" s="8" t="e">
        <f t="shared" si="103"/>
        <v>#REF!</v>
      </c>
    </row>
    <row r="817" spans="1:38" s="26" customFormat="1" ht="13.5" customHeight="1" x14ac:dyDescent="0.2">
      <c r="A817" s="26">
        <v>814</v>
      </c>
      <c r="B817" s="18" t="s">
        <v>106</v>
      </c>
      <c r="C817" s="18" t="s">
        <v>14</v>
      </c>
      <c r="D817" s="1" t="s">
        <v>38</v>
      </c>
      <c r="E817" s="1" t="s">
        <v>24</v>
      </c>
      <c r="F817" s="1" t="s">
        <v>25</v>
      </c>
      <c r="G817" s="27">
        <v>0.8</v>
      </c>
      <c r="H817" s="53">
        <v>739</v>
      </c>
      <c r="I817" s="37"/>
      <c r="J817" s="1" t="s">
        <v>38</v>
      </c>
      <c r="K817" s="1" t="s">
        <v>24</v>
      </c>
      <c r="L817" s="1" t="s">
        <v>25</v>
      </c>
      <c r="M817" s="33">
        <v>0.8</v>
      </c>
      <c r="N817" s="47">
        <v>739</v>
      </c>
      <c r="O817" s="1"/>
      <c r="P817" s="1"/>
      <c r="Q817" s="1"/>
      <c r="R817" s="33">
        <v>0.8</v>
      </c>
      <c r="S817" s="64">
        <v>739</v>
      </c>
      <c r="T817" s="78" t="s">
        <v>660</v>
      </c>
      <c r="U817" s="78" t="s">
        <v>6</v>
      </c>
      <c r="V817" s="78" t="s">
        <v>45</v>
      </c>
      <c r="W817" s="130">
        <v>0.8</v>
      </c>
      <c r="X817" s="145">
        <v>739</v>
      </c>
      <c r="Y817" s="37">
        <v>758</v>
      </c>
      <c r="Z817" s="37"/>
      <c r="AA817" s="169">
        <f>0.95*$Y$1</f>
        <v>1080.587</v>
      </c>
      <c r="AB817" s="37"/>
      <c r="AC817" s="37">
        <v>1406</v>
      </c>
      <c r="AF817" s="140">
        <f t="shared" si="98"/>
        <v>687.2</v>
      </c>
      <c r="AG817" s="8">
        <f t="shared" si="99"/>
        <v>859</v>
      </c>
      <c r="AH817" s="37">
        <f t="shared" si="100"/>
        <v>758</v>
      </c>
      <c r="AI817" s="8">
        <f t="shared" si="101"/>
        <v>101</v>
      </c>
      <c r="AJ817" s="140" t="e">
        <f t="shared" si="102"/>
        <v>#REF!</v>
      </c>
      <c r="AK817" s="24" t="e">
        <f>#REF!</f>
        <v>#REF!</v>
      </c>
      <c r="AL817" s="8" t="e">
        <f t="shared" si="103"/>
        <v>#REF!</v>
      </c>
    </row>
    <row r="818" spans="1:38" s="26" customFormat="1" ht="13.5" customHeight="1" x14ac:dyDescent="0.2">
      <c r="A818" s="26">
        <v>815</v>
      </c>
      <c r="B818" s="18" t="s">
        <v>106</v>
      </c>
      <c r="C818" s="18" t="s">
        <v>93</v>
      </c>
      <c r="D818" s="1" t="s">
        <v>90</v>
      </c>
      <c r="E818" s="1" t="s">
        <v>6</v>
      </c>
      <c r="F818" s="1" t="s">
        <v>52</v>
      </c>
      <c r="G818" s="27">
        <v>6</v>
      </c>
      <c r="H818" s="53">
        <v>639</v>
      </c>
      <c r="I818" s="37"/>
      <c r="J818" s="1" t="s">
        <v>90</v>
      </c>
      <c r="K818" s="1" t="s">
        <v>6</v>
      </c>
      <c r="L818" s="1" t="s">
        <v>52</v>
      </c>
      <c r="M818" s="33">
        <v>6</v>
      </c>
      <c r="N818" s="47">
        <v>639</v>
      </c>
      <c r="O818" s="1"/>
      <c r="P818" s="1"/>
      <c r="Q818" s="1"/>
      <c r="R818" s="33">
        <v>6</v>
      </c>
      <c r="S818" s="64">
        <v>688</v>
      </c>
      <c r="T818" s="78" t="s">
        <v>171</v>
      </c>
      <c r="U818" s="78" t="s">
        <v>6</v>
      </c>
      <c r="V818" s="78" t="s">
        <v>52</v>
      </c>
      <c r="W818" s="130">
        <v>6</v>
      </c>
      <c r="X818" s="145">
        <v>688</v>
      </c>
      <c r="Y818" s="37">
        <v>662</v>
      </c>
      <c r="Z818" s="37"/>
      <c r="AA818" s="169">
        <f>0.832*$Y$1</f>
        <v>946.36671999999999</v>
      </c>
      <c r="AB818" s="37"/>
      <c r="AC818" s="37">
        <v>1228</v>
      </c>
      <c r="AF818" s="140">
        <f t="shared" si="98"/>
        <v>4848</v>
      </c>
      <c r="AG818" s="8">
        <f t="shared" si="99"/>
        <v>808</v>
      </c>
      <c r="AH818" s="37">
        <f t="shared" si="100"/>
        <v>662</v>
      </c>
      <c r="AI818" s="8">
        <f t="shared" si="101"/>
        <v>146</v>
      </c>
      <c r="AJ818" s="140" t="e">
        <f t="shared" si="102"/>
        <v>#REF!</v>
      </c>
      <c r="AK818" s="24" t="e">
        <f>#REF!</f>
        <v>#REF!</v>
      </c>
      <c r="AL818" s="8" t="e">
        <f t="shared" si="103"/>
        <v>#REF!</v>
      </c>
    </row>
    <row r="819" spans="1:38" s="26" customFormat="1" ht="13.5" customHeight="1" x14ac:dyDescent="0.2">
      <c r="A819" s="26">
        <v>816</v>
      </c>
      <c r="B819" s="18" t="s">
        <v>106</v>
      </c>
      <c r="C819" s="18" t="s">
        <v>94</v>
      </c>
      <c r="D819" s="1" t="s">
        <v>97</v>
      </c>
      <c r="E819" s="1" t="s">
        <v>6</v>
      </c>
      <c r="F819" s="1" t="s">
        <v>45</v>
      </c>
      <c r="G819" s="27">
        <v>0.3</v>
      </c>
      <c r="H819" s="53">
        <v>647</v>
      </c>
      <c r="I819" s="37"/>
      <c r="J819" s="1" t="s">
        <v>97</v>
      </c>
      <c r="K819" s="1" t="s">
        <v>6</v>
      </c>
      <c r="L819" s="1" t="s">
        <v>45</v>
      </c>
      <c r="M819" s="33">
        <v>0.3</v>
      </c>
      <c r="N819" s="47">
        <v>647</v>
      </c>
      <c r="O819" s="1"/>
      <c r="P819" s="1"/>
      <c r="Q819" s="1"/>
      <c r="R819" s="33">
        <v>0.3</v>
      </c>
      <c r="S819" s="64">
        <v>647</v>
      </c>
      <c r="T819" s="75" t="s">
        <v>693</v>
      </c>
      <c r="U819" s="75" t="s">
        <v>6</v>
      </c>
      <c r="V819" s="75" t="s">
        <v>25</v>
      </c>
      <c r="W819" s="130">
        <v>0.3</v>
      </c>
      <c r="X819" s="145">
        <v>647</v>
      </c>
      <c r="Y819" s="37">
        <v>905</v>
      </c>
      <c r="Z819" s="37"/>
      <c r="AA819" s="169">
        <f>1.137*$Y$1</f>
        <v>1293.2920200000001</v>
      </c>
      <c r="AB819" s="37"/>
      <c r="AC819" s="37">
        <v>1682</v>
      </c>
      <c r="AF819" s="140">
        <f t="shared" si="98"/>
        <v>230.1</v>
      </c>
      <c r="AG819" s="8">
        <f t="shared" si="99"/>
        <v>767</v>
      </c>
      <c r="AH819" s="37">
        <f t="shared" si="100"/>
        <v>905</v>
      </c>
      <c r="AI819" s="175">
        <f t="shared" si="101"/>
        <v>-138</v>
      </c>
      <c r="AJ819" s="140" t="e">
        <f t="shared" si="102"/>
        <v>#REF!</v>
      </c>
      <c r="AK819" s="24" t="e">
        <f>#REF!</f>
        <v>#REF!</v>
      </c>
      <c r="AL819" s="8" t="e">
        <f t="shared" si="103"/>
        <v>#REF!</v>
      </c>
    </row>
    <row r="820" spans="1:38" s="26" customFormat="1" ht="13.5" customHeight="1" x14ac:dyDescent="0.2">
      <c r="A820" s="26">
        <v>817</v>
      </c>
      <c r="B820" s="18" t="s">
        <v>106</v>
      </c>
      <c r="C820" s="18" t="s">
        <v>95</v>
      </c>
      <c r="D820" s="1" t="s">
        <v>5</v>
      </c>
      <c r="E820" s="1" t="s">
        <v>6</v>
      </c>
      <c r="F820" s="1" t="s">
        <v>7</v>
      </c>
      <c r="G820" s="27">
        <v>0.2</v>
      </c>
      <c r="H820" s="53">
        <v>500</v>
      </c>
      <c r="I820" s="37"/>
      <c r="J820" s="1" t="s">
        <v>5</v>
      </c>
      <c r="K820" s="1" t="s">
        <v>6</v>
      </c>
      <c r="L820" s="1" t="s">
        <v>7</v>
      </c>
      <c r="M820" s="33">
        <v>0.2</v>
      </c>
      <c r="N820" s="47">
        <v>500</v>
      </c>
      <c r="O820" s="1"/>
      <c r="P820" s="1"/>
      <c r="Q820" s="1"/>
      <c r="R820" s="33">
        <v>0.2</v>
      </c>
      <c r="S820" s="64">
        <v>500</v>
      </c>
      <c r="T820" s="78" t="s">
        <v>303</v>
      </c>
      <c r="U820" s="78" t="s">
        <v>6</v>
      </c>
      <c r="V820" s="78" t="s">
        <v>7</v>
      </c>
      <c r="W820" s="130">
        <v>0.2</v>
      </c>
      <c r="X820" s="145">
        <v>500</v>
      </c>
      <c r="Y820" s="37">
        <v>620</v>
      </c>
      <c r="Z820" s="37"/>
      <c r="AA820" s="169">
        <f>0.581*$Y$1</f>
        <v>660.86425999999994</v>
      </c>
      <c r="AB820" s="37"/>
      <c r="AC820" s="37">
        <v>859</v>
      </c>
      <c r="AF820" s="140">
        <f t="shared" si="98"/>
        <v>124</v>
      </c>
      <c r="AG820" s="8">
        <f t="shared" si="99"/>
        <v>620</v>
      </c>
      <c r="AH820" s="37">
        <f t="shared" si="100"/>
        <v>620</v>
      </c>
      <c r="AI820" s="8">
        <f t="shared" si="101"/>
        <v>0</v>
      </c>
      <c r="AJ820" s="140" t="e">
        <f t="shared" si="102"/>
        <v>#REF!</v>
      </c>
      <c r="AK820" s="24" t="e">
        <f>#REF!</f>
        <v>#REF!</v>
      </c>
      <c r="AL820" s="8" t="e">
        <f t="shared" si="103"/>
        <v>#REF!</v>
      </c>
    </row>
    <row r="821" spans="1:38" s="26" customFormat="1" ht="13.5" customHeight="1" x14ac:dyDescent="0.2">
      <c r="A821" s="26">
        <v>818</v>
      </c>
      <c r="B821" s="16" t="s">
        <v>190</v>
      </c>
      <c r="C821" s="18" t="s">
        <v>14</v>
      </c>
      <c r="D821" s="1">
        <v>18.3</v>
      </c>
      <c r="E821" s="1" t="s">
        <v>24</v>
      </c>
      <c r="F821" s="1" t="s">
        <v>25</v>
      </c>
      <c r="G821" s="32">
        <v>0.8</v>
      </c>
      <c r="H821" s="48">
        <v>739</v>
      </c>
      <c r="I821" s="37"/>
      <c r="J821" s="1">
        <v>18.3</v>
      </c>
      <c r="K821" s="1" t="s">
        <v>24</v>
      </c>
      <c r="L821" s="1" t="s">
        <v>25</v>
      </c>
      <c r="M821" s="32">
        <v>0.8</v>
      </c>
      <c r="N821" s="48">
        <v>739</v>
      </c>
      <c r="O821" s="1"/>
      <c r="P821" s="1"/>
      <c r="Q821" s="1"/>
      <c r="R821" s="32">
        <v>0.8</v>
      </c>
      <c r="S821" s="65">
        <v>739</v>
      </c>
      <c r="T821" s="78" t="s">
        <v>660</v>
      </c>
      <c r="U821" s="78" t="s">
        <v>6</v>
      </c>
      <c r="V821" s="78" t="s">
        <v>45</v>
      </c>
      <c r="W821" s="134">
        <v>0.8</v>
      </c>
      <c r="X821" s="156">
        <v>739</v>
      </c>
      <c r="Y821" s="37">
        <v>758</v>
      </c>
      <c r="Z821" s="37"/>
      <c r="AA821" s="169">
        <f>0.95*$Y$1</f>
        <v>1080.587</v>
      </c>
      <c r="AB821" s="37"/>
      <c r="AC821" s="37">
        <v>1406</v>
      </c>
      <c r="AF821" s="140">
        <f t="shared" si="98"/>
        <v>687.2</v>
      </c>
      <c r="AG821" s="8">
        <f t="shared" si="99"/>
        <v>859</v>
      </c>
      <c r="AH821" s="37">
        <f t="shared" si="100"/>
        <v>758</v>
      </c>
      <c r="AI821" s="8">
        <f t="shared" si="101"/>
        <v>101</v>
      </c>
      <c r="AJ821" s="140" t="e">
        <f t="shared" si="102"/>
        <v>#REF!</v>
      </c>
      <c r="AK821" s="24" t="e">
        <f>#REF!</f>
        <v>#REF!</v>
      </c>
      <c r="AL821" s="8" t="e">
        <f t="shared" si="103"/>
        <v>#REF!</v>
      </c>
    </row>
    <row r="822" spans="1:38" s="26" customFormat="1" ht="13.5" customHeight="1" x14ac:dyDescent="0.2">
      <c r="A822" s="26">
        <v>819</v>
      </c>
      <c r="B822" s="16" t="s">
        <v>190</v>
      </c>
      <c r="C822" s="18" t="s">
        <v>92</v>
      </c>
      <c r="D822" s="1">
        <v>30</v>
      </c>
      <c r="E822" s="1" t="s">
        <v>24</v>
      </c>
      <c r="F822" s="1" t="s">
        <v>28</v>
      </c>
      <c r="G822" s="32">
        <v>0.2</v>
      </c>
      <c r="H822" s="48">
        <v>739</v>
      </c>
      <c r="I822" s="37"/>
      <c r="J822" s="1">
        <v>30</v>
      </c>
      <c r="K822" s="1" t="s">
        <v>24</v>
      </c>
      <c r="L822" s="1" t="s">
        <v>28</v>
      </c>
      <c r="M822" s="32">
        <v>0.2</v>
      </c>
      <c r="N822" s="48">
        <v>739</v>
      </c>
      <c r="O822" s="1"/>
      <c r="P822" s="1"/>
      <c r="Q822" s="1"/>
      <c r="R822" s="32">
        <v>0.2</v>
      </c>
      <c r="S822" s="65">
        <v>739</v>
      </c>
      <c r="T822" s="78" t="s">
        <v>674</v>
      </c>
      <c r="U822" s="78" t="s">
        <v>6</v>
      </c>
      <c r="V822" s="78" t="s">
        <v>28</v>
      </c>
      <c r="W822" s="134">
        <v>0.2</v>
      </c>
      <c r="X822" s="156">
        <v>739</v>
      </c>
      <c r="Y822" s="37">
        <v>967</v>
      </c>
      <c r="Z822" s="37"/>
      <c r="AA822" s="169">
        <f>1.22*$Y$1</f>
        <v>1387.7012</v>
      </c>
      <c r="AB822" s="37"/>
      <c r="AC822" s="37">
        <v>1796</v>
      </c>
      <c r="AF822" s="140">
        <f t="shared" si="98"/>
        <v>171.8</v>
      </c>
      <c r="AG822" s="8">
        <f t="shared" si="99"/>
        <v>859</v>
      </c>
      <c r="AH822" s="37">
        <f t="shared" si="100"/>
        <v>967</v>
      </c>
      <c r="AI822" s="175">
        <f t="shared" si="101"/>
        <v>-108</v>
      </c>
      <c r="AJ822" s="140" t="e">
        <f t="shared" si="102"/>
        <v>#REF!</v>
      </c>
      <c r="AK822" s="24" t="e">
        <f>#REF!</f>
        <v>#REF!</v>
      </c>
      <c r="AL822" s="8" t="e">
        <f t="shared" si="103"/>
        <v>#REF!</v>
      </c>
    </row>
    <row r="823" spans="1:38" s="26" customFormat="1" ht="13.5" customHeight="1" x14ac:dyDescent="0.2">
      <c r="A823" s="26">
        <v>820</v>
      </c>
      <c r="B823" s="21" t="s">
        <v>190</v>
      </c>
      <c r="C823" s="18" t="s">
        <v>112</v>
      </c>
      <c r="D823" s="1">
        <v>3</v>
      </c>
      <c r="E823" s="1" t="s">
        <v>40</v>
      </c>
      <c r="F823" s="1">
        <v>6</v>
      </c>
      <c r="G823" s="23">
        <v>1</v>
      </c>
      <c r="H823" s="53">
        <v>850</v>
      </c>
      <c r="I823" s="37"/>
      <c r="J823" s="1">
        <v>3</v>
      </c>
      <c r="K823" s="1" t="s">
        <v>40</v>
      </c>
      <c r="L823" s="1">
        <v>6</v>
      </c>
      <c r="M823" s="77">
        <v>1</v>
      </c>
      <c r="N823" s="47">
        <v>850</v>
      </c>
      <c r="O823" s="1"/>
      <c r="P823" s="1"/>
      <c r="Q823" s="1"/>
      <c r="R823" s="77">
        <v>1</v>
      </c>
      <c r="S823" s="64">
        <v>850</v>
      </c>
      <c r="T823" s="78" t="s">
        <v>10</v>
      </c>
      <c r="U823" s="78" t="s">
        <v>6</v>
      </c>
      <c r="V823" s="78" t="s">
        <v>27</v>
      </c>
      <c r="W823" s="131">
        <v>1</v>
      </c>
      <c r="X823" s="145">
        <v>850</v>
      </c>
      <c r="Y823" s="37">
        <v>709</v>
      </c>
      <c r="Z823" s="37"/>
      <c r="AA823" s="169">
        <f>0.89*$Y$1</f>
        <v>1012.3394000000001</v>
      </c>
      <c r="AB823" s="37"/>
      <c r="AC823" s="37">
        <v>1315</v>
      </c>
      <c r="AF823" s="140">
        <f t="shared" si="98"/>
        <v>970</v>
      </c>
      <c r="AG823" s="8">
        <f t="shared" si="99"/>
        <v>970</v>
      </c>
      <c r="AH823" s="37">
        <f t="shared" si="100"/>
        <v>709</v>
      </c>
      <c r="AI823" s="8">
        <f t="shared" si="101"/>
        <v>261</v>
      </c>
      <c r="AJ823" s="140" t="e">
        <f t="shared" si="102"/>
        <v>#REF!</v>
      </c>
      <c r="AK823" s="24" t="e">
        <f>#REF!</f>
        <v>#REF!</v>
      </c>
      <c r="AL823" s="8" t="e">
        <f t="shared" si="103"/>
        <v>#REF!</v>
      </c>
    </row>
    <row r="824" spans="1:38" s="26" customFormat="1" ht="13.5" customHeight="1" x14ac:dyDescent="0.2">
      <c r="A824" s="26">
        <v>821</v>
      </c>
      <c r="B824" s="16" t="s">
        <v>190</v>
      </c>
      <c r="C824" s="18" t="s">
        <v>95</v>
      </c>
      <c r="D824" s="1" t="s">
        <v>5</v>
      </c>
      <c r="E824" s="1" t="s">
        <v>6</v>
      </c>
      <c r="F824" s="1" t="s">
        <v>7</v>
      </c>
      <c r="G824" s="40">
        <v>0.3</v>
      </c>
      <c r="H824" s="54">
        <v>500</v>
      </c>
      <c r="I824" s="37"/>
      <c r="J824" s="1" t="s">
        <v>5</v>
      </c>
      <c r="K824" s="1" t="s">
        <v>6</v>
      </c>
      <c r="L824" s="1" t="s">
        <v>7</v>
      </c>
      <c r="M824" s="32">
        <v>0.3</v>
      </c>
      <c r="N824" s="48">
        <v>500</v>
      </c>
      <c r="O824" s="1"/>
      <c r="P824" s="1"/>
      <c r="Q824" s="1"/>
      <c r="R824" s="32">
        <v>0.3</v>
      </c>
      <c r="S824" s="65">
        <v>500</v>
      </c>
      <c r="T824" s="78" t="s">
        <v>303</v>
      </c>
      <c r="U824" s="78" t="s">
        <v>6</v>
      </c>
      <c r="V824" s="78" t="s">
        <v>7</v>
      </c>
      <c r="W824" s="134">
        <v>0.3</v>
      </c>
      <c r="X824" s="156">
        <v>500</v>
      </c>
      <c r="Y824" s="37">
        <v>620</v>
      </c>
      <c r="Z824" s="37"/>
      <c r="AA824" s="169">
        <f>0.581*$Y$1</f>
        <v>660.86425999999994</v>
      </c>
      <c r="AB824" s="37"/>
      <c r="AC824" s="37">
        <v>859</v>
      </c>
      <c r="AF824" s="140">
        <f t="shared" si="98"/>
        <v>186</v>
      </c>
      <c r="AG824" s="8">
        <f t="shared" si="99"/>
        <v>620</v>
      </c>
      <c r="AH824" s="37">
        <f t="shared" si="100"/>
        <v>620</v>
      </c>
      <c r="AI824" s="8">
        <f t="shared" si="101"/>
        <v>0</v>
      </c>
      <c r="AJ824" s="140" t="e">
        <f t="shared" si="102"/>
        <v>#REF!</v>
      </c>
      <c r="AK824" s="24" t="e">
        <f>#REF!</f>
        <v>#REF!</v>
      </c>
      <c r="AL824" s="8" t="e">
        <f t="shared" si="103"/>
        <v>#REF!</v>
      </c>
    </row>
    <row r="825" spans="1:38" s="26" customFormat="1" ht="13.5" customHeight="1" x14ac:dyDescent="0.2">
      <c r="A825" s="26">
        <v>822</v>
      </c>
      <c r="B825" s="16" t="s">
        <v>190</v>
      </c>
      <c r="C825" s="18" t="s">
        <v>36</v>
      </c>
      <c r="D825" s="1" t="s">
        <v>43</v>
      </c>
      <c r="E825" s="1" t="s">
        <v>42</v>
      </c>
      <c r="F825" s="1">
        <v>7</v>
      </c>
      <c r="G825" s="32">
        <v>1</v>
      </c>
      <c r="H825" s="48">
        <v>1032</v>
      </c>
      <c r="I825" s="37" t="s">
        <v>650</v>
      </c>
      <c r="J825" s="1" t="s">
        <v>43</v>
      </c>
      <c r="K825" s="1" t="s">
        <v>42</v>
      </c>
      <c r="L825" s="1">
        <v>7</v>
      </c>
      <c r="M825" s="32">
        <v>1</v>
      </c>
      <c r="N825" s="48">
        <v>1032</v>
      </c>
      <c r="O825" s="1"/>
      <c r="P825" s="1"/>
      <c r="Q825" s="1"/>
      <c r="R825" s="32">
        <v>1</v>
      </c>
      <c r="S825" s="65">
        <v>1032</v>
      </c>
      <c r="T825" s="78" t="s">
        <v>695</v>
      </c>
      <c r="U825" s="78" t="s">
        <v>180</v>
      </c>
      <c r="V825" s="78" t="s">
        <v>45</v>
      </c>
      <c r="W825" s="134">
        <v>1</v>
      </c>
      <c r="X825" s="156">
        <v>1032</v>
      </c>
      <c r="Y825" s="37">
        <v>758</v>
      </c>
      <c r="Z825" s="37"/>
      <c r="AA825" s="169">
        <f>0.95*$Y$1</f>
        <v>1080.587</v>
      </c>
      <c r="AB825" s="37"/>
      <c r="AC825" s="37">
        <v>1406</v>
      </c>
      <c r="AF825" s="140">
        <f t="shared" si="98"/>
        <v>1152</v>
      </c>
      <c r="AG825" s="8">
        <f t="shared" si="99"/>
        <v>1152</v>
      </c>
      <c r="AH825" s="37">
        <f t="shared" si="100"/>
        <v>758</v>
      </c>
      <c r="AI825" s="8">
        <f t="shared" si="101"/>
        <v>394</v>
      </c>
      <c r="AJ825" s="140" t="e">
        <f t="shared" si="102"/>
        <v>#REF!</v>
      </c>
      <c r="AK825" s="24" t="e">
        <f>#REF!</f>
        <v>#REF!</v>
      </c>
      <c r="AL825" s="8" t="e">
        <f t="shared" si="103"/>
        <v>#REF!</v>
      </c>
    </row>
    <row r="826" spans="1:38" s="26" customFormat="1" ht="13.5" customHeight="1" x14ac:dyDescent="0.2">
      <c r="A826" s="26">
        <v>824</v>
      </c>
      <c r="B826" s="14" t="s">
        <v>190</v>
      </c>
      <c r="C826" s="16" t="s">
        <v>126</v>
      </c>
      <c r="D826" s="1">
        <v>13</v>
      </c>
      <c r="E826" s="1" t="s">
        <v>40</v>
      </c>
      <c r="F826" s="1">
        <v>2</v>
      </c>
      <c r="G826" s="32">
        <v>1</v>
      </c>
      <c r="H826" s="48">
        <v>530</v>
      </c>
      <c r="I826" s="37"/>
      <c r="J826" s="1">
        <v>13</v>
      </c>
      <c r="K826" s="1" t="s">
        <v>40</v>
      </c>
      <c r="L826" s="1">
        <v>2</v>
      </c>
      <c r="M826" s="32"/>
      <c r="N826" s="48">
        <v>530</v>
      </c>
      <c r="O826" s="1" t="s">
        <v>303</v>
      </c>
      <c r="P826" s="1" t="s">
        <v>6</v>
      </c>
      <c r="Q826" s="1" t="s">
        <v>7</v>
      </c>
      <c r="R826" s="32">
        <v>1</v>
      </c>
      <c r="S826" s="65">
        <v>530</v>
      </c>
      <c r="T826" s="78" t="s">
        <v>303</v>
      </c>
      <c r="U826" s="78" t="s">
        <v>6</v>
      </c>
      <c r="V826" s="78" t="s">
        <v>7</v>
      </c>
      <c r="W826" s="134">
        <v>1</v>
      </c>
      <c r="X826" s="156">
        <v>530</v>
      </c>
      <c r="Y826" s="37">
        <v>620</v>
      </c>
      <c r="Z826" s="37"/>
      <c r="AA826" s="169">
        <f>0.581*$Y$1</f>
        <v>660.86425999999994</v>
      </c>
      <c r="AB826" s="37"/>
      <c r="AC826" s="37">
        <v>859</v>
      </c>
      <c r="AF826" s="140">
        <f t="shared" si="98"/>
        <v>650</v>
      </c>
      <c r="AG826" s="8">
        <f t="shared" si="99"/>
        <v>650</v>
      </c>
      <c r="AH826" s="37">
        <f t="shared" si="100"/>
        <v>620</v>
      </c>
      <c r="AI826" s="8">
        <f t="shared" si="101"/>
        <v>30</v>
      </c>
      <c r="AJ826" s="140" t="e">
        <f t="shared" si="102"/>
        <v>#REF!</v>
      </c>
      <c r="AK826" s="24" t="e">
        <f>#REF!</f>
        <v>#REF!</v>
      </c>
      <c r="AL826" s="8" t="e">
        <f t="shared" si="103"/>
        <v>#REF!</v>
      </c>
    </row>
    <row r="827" spans="1:38" s="26" customFormat="1" ht="13.5" customHeight="1" x14ac:dyDescent="0.2">
      <c r="A827" s="26">
        <v>825</v>
      </c>
      <c r="B827" s="14" t="s">
        <v>190</v>
      </c>
      <c r="C827" s="163" t="s">
        <v>8</v>
      </c>
      <c r="D827" s="1" t="s">
        <v>5</v>
      </c>
      <c r="E827" s="1" t="s">
        <v>40</v>
      </c>
      <c r="F827" s="1" t="s">
        <v>39</v>
      </c>
      <c r="G827" s="27">
        <v>1</v>
      </c>
      <c r="H827" s="53">
        <v>530</v>
      </c>
      <c r="I827" s="37" t="s">
        <v>617</v>
      </c>
      <c r="J827" s="1" t="s">
        <v>5</v>
      </c>
      <c r="K827" s="1" t="s">
        <v>40</v>
      </c>
      <c r="L827" s="1" t="s">
        <v>39</v>
      </c>
      <c r="M827" s="33">
        <v>1</v>
      </c>
      <c r="N827" s="47">
        <v>530</v>
      </c>
      <c r="O827" s="1"/>
      <c r="P827" s="1"/>
      <c r="Q827" s="1"/>
      <c r="R827" s="33">
        <v>3</v>
      </c>
      <c r="S827" s="64">
        <v>500</v>
      </c>
      <c r="T827" s="78" t="s">
        <v>303</v>
      </c>
      <c r="U827" s="78" t="s">
        <v>6</v>
      </c>
      <c r="V827" s="78" t="s">
        <v>7</v>
      </c>
      <c r="W827" s="130">
        <v>1</v>
      </c>
      <c r="X827" s="145">
        <v>500</v>
      </c>
      <c r="Y827" s="37">
        <v>620</v>
      </c>
      <c r="Z827" s="37"/>
      <c r="AA827" s="169">
        <f>0.581*$Y$1</f>
        <v>660.86425999999994</v>
      </c>
      <c r="AB827" s="37"/>
      <c r="AC827" s="37">
        <v>859</v>
      </c>
      <c r="AF827" s="140">
        <f t="shared" si="98"/>
        <v>620</v>
      </c>
      <c r="AG827" s="8">
        <f t="shared" si="99"/>
        <v>620</v>
      </c>
      <c r="AH827" s="37">
        <f t="shared" si="100"/>
        <v>620</v>
      </c>
      <c r="AI827" s="8">
        <f t="shared" si="101"/>
        <v>0</v>
      </c>
      <c r="AJ827" s="140" t="e">
        <f t="shared" si="102"/>
        <v>#REF!</v>
      </c>
      <c r="AK827" s="24" t="e">
        <f>#REF!</f>
        <v>#REF!</v>
      </c>
      <c r="AL827" s="8" t="e">
        <f t="shared" si="103"/>
        <v>#REF!</v>
      </c>
    </row>
    <row r="828" spans="1:38" s="26" customFormat="1" ht="13.5" customHeight="1" x14ac:dyDescent="0.2">
      <c r="A828" s="26">
        <v>826</v>
      </c>
      <c r="B828" s="18" t="s">
        <v>164</v>
      </c>
      <c r="C828" s="18" t="s">
        <v>13</v>
      </c>
      <c r="D828" s="1" t="s">
        <v>7</v>
      </c>
      <c r="E828" s="1" t="s">
        <v>89</v>
      </c>
      <c r="F828" s="1" t="s">
        <v>5</v>
      </c>
      <c r="G828" s="27">
        <v>1</v>
      </c>
      <c r="H828" s="51">
        <v>1401</v>
      </c>
      <c r="I828" s="37"/>
      <c r="J828" s="1" t="s">
        <v>7</v>
      </c>
      <c r="K828" s="1" t="s">
        <v>89</v>
      </c>
      <c r="L828" s="1" t="s">
        <v>5</v>
      </c>
      <c r="M828" s="33">
        <v>1</v>
      </c>
      <c r="N828" s="51">
        <v>1401</v>
      </c>
      <c r="O828" s="1"/>
      <c r="P828" s="1"/>
      <c r="Q828" s="1"/>
      <c r="R828" s="33">
        <v>1</v>
      </c>
      <c r="S828" s="63">
        <v>1401</v>
      </c>
      <c r="T828" s="78" t="s">
        <v>664</v>
      </c>
      <c r="U828" s="78" t="s">
        <v>6</v>
      </c>
      <c r="V828" s="78" t="s">
        <v>88</v>
      </c>
      <c r="W828" s="130">
        <v>1</v>
      </c>
      <c r="X828" s="146">
        <v>1401</v>
      </c>
      <c r="Y828" s="37">
        <v>2174</v>
      </c>
      <c r="Z828" s="37"/>
      <c r="AA828" s="169">
        <f>2.73*$Y$1</f>
        <v>3105.2658000000001</v>
      </c>
      <c r="AB828" s="37"/>
      <c r="AC828" s="37">
        <v>3726</v>
      </c>
      <c r="AF828" s="140">
        <f t="shared" ref="AF828:AF891" si="104">(X828+120)*W828</f>
        <v>1521</v>
      </c>
      <c r="AG828" s="8">
        <f t="shared" si="99"/>
        <v>1521</v>
      </c>
      <c r="AH828" s="37">
        <f t="shared" si="100"/>
        <v>2174</v>
      </c>
      <c r="AI828" s="175">
        <f t="shared" si="101"/>
        <v>-653</v>
      </c>
      <c r="AJ828" s="140" t="e">
        <f t="shared" si="102"/>
        <v>#REF!</v>
      </c>
      <c r="AK828" s="24" t="e">
        <f>#REF!</f>
        <v>#REF!</v>
      </c>
      <c r="AL828" s="8" t="e">
        <f t="shared" si="103"/>
        <v>#REF!</v>
      </c>
    </row>
    <row r="829" spans="1:38" s="26" customFormat="1" ht="13.5" customHeight="1" x14ac:dyDescent="0.2">
      <c r="A829" s="26">
        <v>827</v>
      </c>
      <c r="B829" s="18" t="s">
        <v>164</v>
      </c>
      <c r="C829" s="18" t="s">
        <v>166</v>
      </c>
      <c r="D829" s="1" t="s">
        <v>10</v>
      </c>
      <c r="E829" s="1" t="s">
        <v>40</v>
      </c>
      <c r="F829" s="1" t="s">
        <v>45</v>
      </c>
      <c r="G829" s="27">
        <v>1</v>
      </c>
      <c r="H829" s="47">
        <v>777</v>
      </c>
      <c r="I829" s="37"/>
      <c r="J829" s="1" t="s">
        <v>10</v>
      </c>
      <c r="K829" s="1" t="s">
        <v>40</v>
      </c>
      <c r="L829" s="1" t="s">
        <v>45</v>
      </c>
      <c r="M829" s="33">
        <v>1</v>
      </c>
      <c r="N829" s="47">
        <v>777</v>
      </c>
      <c r="O829" s="1"/>
      <c r="P829" s="1"/>
      <c r="Q829" s="1"/>
      <c r="R829" s="33">
        <v>1</v>
      </c>
      <c r="S829" s="64">
        <v>777</v>
      </c>
      <c r="T829" s="78" t="s">
        <v>10</v>
      </c>
      <c r="U829" s="78" t="s">
        <v>6</v>
      </c>
      <c r="V829" s="78" t="s">
        <v>27</v>
      </c>
      <c r="W829" s="130">
        <v>1</v>
      </c>
      <c r="X829" s="145">
        <v>777</v>
      </c>
      <c r="Y829" s="37">
        <v>709</v>
      </c>
      <c r="Z829" s="37"/>
      <c r="AA829" s="169">
        <f>0.89*$Y$1</f>
        <v>1012.3394000000001</v>
      </c>
      <c r="AB829" s="37"/>
      <c r="AC829" s="37">
        <v>1315</v>
      </c>
      <c r="AF829" s="140">
        <f t="shared" si="104"/>
        <v>897</v>
      </c>
      <c r="AG829" s="8">
        <f t="shared" si="99"/>
        <v>897</v>
      </c>
      <c r="AH829" s="37">
        <f t="shared" si="100"/>
        <v>709</v>
      </c>
      <c r="AI829" s="8">
        <f t="shared" si="101"/>
        <v>188</v>
      </c>
      <c r="AJ829" s="140" t="e">
        <f t="shared" si="102"/>
        <v>#REF!</v>
      </c>
      <c r="AK829" s="24" t="e">
        <f>#REF!</f>
        <v>#REF!</v>
      </c>
      <c r="AL829" s="8" t="e">
        <f t="shared" si="103"/>
        <v>#REF!</v>
      </c>
    </row>
    <row r="830" spans="1:38" s="26" customFormat="1" ht="13.5" customHeight="1" x14ac:dyDescent="0.2">
      <c r="A830" s="26">
        <v>828</v>
      </c>
      <c r="B830" s="18" t="s">
        <v>164</v>
      </c>
      <c r="C830" s="21" t="s">
        <v>83</v>
      </c>
      <c r="D830" s="1" t="s">
        <v>10</v>
      </c>
      <c r="E830" s="1" t="s">
        <v>26</v>
      </c>
      <c r="F830" s="1" t="s">
        <v>28</v>
      </c>
      <c r="G830" s="27">
        <v>1</v>
      </c>
      <c r="H830" s="53">
        <v>1050</v>
      </c>
      <c r="I830" s="37"/>
      <c r="J830" s="1" t="s">
        <v>10</v>
      </c>
      <c r="K830" s="1" t="s">
        <v>26</v>
      </c>
      <c r="L830" s="1" t="s">
        <v>28</v>
      </c>
      <c r="M830" s="33">
        <v>1</v>
      </c>
      <c r="N830" s="47">
        <v>1050</v>
      </c>
      <c r="O830" s="1"/>
      <c r="P830" s="1"/>
      <c r="Q830" s="1"/>
      <c r="R830" s="33">
        <v>1</v>
      </c>
      <c r="S830" s="64">
        <v>1050</v>
      </c>
      <c r="T830" s="78" t="s">
        <v>10</v>
      </c>
      <c r="U830" s="78" t="s">
        <v>24</v>
      </c>
      <c r="V830" s="78" t="s">
        <v>25</v>
      </c>
      <c r="W830" s="130">
        <v>1</v>
      </c>
      <c r="X830" s="145">
        <v>1050</v>
      </c>
      <c r="Y830" s="37">
        <v>905</v>
      </c>
      <c r="Z830" s="37"/>
      <c r="AA830" s="169">
        <f>1.137*$Y$1</f>
        <v>1293.2920200000001</v>
      </c>
      <c r="AB830" s="37"/>
      <c r="AC830" s="37">
        <v>1682</v>
      </c>
      <c r="AF830" s="140">
        <f t="shared" si="104"/>
        <v>1170</v>
      </c>
      <c r="AG830" s="8">
        <f t="shared" si="99"/>
        <v>1170</v>
      </c>
      <c r="AH830" s="37">
        <f t="shared" si="100"/>
        <v>905</v>
      </c>
      <c r="AI830" s="8">
        <f t="shared" si="101"/>
        <v>265</v>
      </c>
      <c r="AJ830" s="140" t="e">
        <f t="shared" si="102"/>
        <v>#REF!</v>
      </c>
      <c r="AK830" s="24" t="e">
        <f>#REF!</f>
        <v>#REF!</v>
      </c>
      <c r="AL830" s="8" t="e">
        <f t="shared" si="103"/>
        <v>#REF!</v>
      </c>
    </row>
    <row r="831" spans="1:38" s="26" customFormat="1" ht="13.5" customHeight="1" x14ac:dyDescent="0.2">
      <c r="A831" s="26">
        <v>829</v>
      </c>
      <c r="B831" s="18" t="s">
        <v>164</v>
      </c>
      <c r="C831" s="18" t="s">
        <v>153</v>
      </c>
      <c r="D831" s="1" t="s">
        <v>5</v>
      </c>
      <c r="E831" s="1" t="s">
        <v>42</v>
      </c>
      <c r="F831" s="1" t="s">
        <v>52</v>
      </c>
      <c r="G831" s="27">
        <v>1</v>
      </c>
      <c r="H831" s="51">
        <v>679</v>
      </c>
      <c r="I831" s="37"/>
      <c r="J831" s="1" t="s">
        <v>5</v>
      </c>
      <c r="K831" s="1" t="s">
        <v>42</v>
      </c>
      <c r="L831" s="1" t="s">
        <v>52</v>
      </c>
      <c r="M831" s="33">
        <v>1</v>
      </c>
      <c r="N831" s="51">
        <v>679</v>
      </c>
      <c r="O831" s="1"/>
      <c r="P831" s="1"/>
      <c r="Q831" s="1"/>
      <c r="R831" s="33">
        <v>1</v>
      </c>
      <c r="S831" s="63">
        <v>679</v>
      </c>
      <c r="T831" s="78" t="s">
        <v>303</v>
      </c>
      <c r="U831" s="78" t="s">
        <v>42</v>
      </c>
      <c r="V831" s="78" t="s">
        <v>10</v>
      </c>
      <c r="W831" s="130">
        <v>1</v>
      </c>
      <c r="X831" s="146">
        <v>679</v>
      </c>
      <c r="Y831" s="37">
        <v>648</v>
      </c>
      <c r="Z831" s="37"/>
      <c r="AA831" s="169">
        <f>0.814*$Y$1</f>
        <v>925.89243999999997</v>
      </c>
      <c r="AB831" s="37"/>
      <c r="AC831" s="37">
        <v>1205</v>
      </c>
      <c r="AF831" s="140">
        <f t="shared" si="104"/>
        <v>799</v>
      </c>
      <c r="AG831" s="8">
        <f t="shared" si="99"/>
        <v>799</v>
      </c>
      <c r="AH831" s="37">
        <f t="shared" si="100"/>
        <v>648</v>
      </c>
      <c r="AI831" s="8">
        <f t="shared" si="101"/>
        <v>151</v>
      </c>
      <c r="AJ831" s="140" t="e">
        <f t="shared" si="102"/>
        <v>#REF!</v>
      </c>
      <c r="AK831" s="24" t="e">
        <f>#REF!</f>
        <v>#REF!</v>
      </c>
      <c r="AL831" s="8" t="e">
        <f t="shared" si="103"/>
        <v>#REF!</v>
      </c>
    </row>
    <row r="832" spans="1:38" s="26" customFormat="1" ht="13.5" customHeight="1" x14ac:dyDescent="0.2">
      <c r="A832" s="26">
        <v>830</v>
      </c>
      <c r="B832" s="18" t="s">
        <v>164</v>
      </c>
      <c r="C832" s="18" t="s">
        <v>33</v>
      </c>
      <c r="D832" s="1" t="s">
        <v>41</v>
      </c>
      <c r="E832" s="1" t="s">
        <v>42</v>
      </c>
      <c r="F832" s="1" t="s">
        <v>25</v>
      </c>
      <c r="G832" s="27">
        <v>1</v>
      </c>
      <c r="H832" s="47">
        <v>866</v>
      </c>
      <c r="I832" s="37"/>
      <c r="J832" s="1" t="s">
        <v>41</v>
      </c>
      <c r="K832" s="1" t="s">
        <v>42</v>
      </c>
      <c r="L832" s="1" t="s">
        <v>25</v>
      </c>
      <c r="M832" s="33">
        <v>1</v>
      </c>
      <c r="N832" s="47">
        <v>866</v>
      </c>
      <c r="O832" s="1"/>
      <c r="P832" s="1"/>
      <c r="Q832" s="1"/>
      <c r="R832" s="33">
        <v>1</v>
      </c>
      <c r="S832" s="64">
        <v>866</v>
      </c>
      <c r="T832" s="78" t="s">
        <v>699</v>
      </c>
      <c r="U832" s="78" t="s">
        <v>42</v>
      </c>
      <c r="V832" s="78" t="s">
        <v>45</v>
      </c>
      <c r="W832" s="130">
        <v>1</v>
      </c>
      <c r="X832" s="145">
        <v>866</v>
      </c>
      <c r="Y832" s="37">
        <v>758</v>
      </c>
      <c r="Z832" s="37"/>
      <c r="AA832" s="169">
        <f>0.95*$Y$1</f>
        <v>1080.587</v>
      </c>
      <c r="AB832" s="37"/>
      <c r="AC832" s="37">
        <v>1406</v>
      </c>
      <c r="AF832" s="140">
        <f t="shared" si="104"/>
        <v>986</v>
      </c>
      <c r="AG832" s="8">
        <f t="shared" si="99"/>
        <v>986</v>
      </c>
      <c r="AH832" s="37">
        <f t="shared" si="100"/>
        <v>758</v>
      </c>
      <c r="AI832" s="8">
        <f t="shared" si="101"/>
        <v>228</v>
      </c>
      <c r="AJ832" s="140" t="e">
        <f t="shared" si="102"/>
        <v>#REF!</v>
      </c>
      <c r="AK832" s="24" t="e">
        <f>#REF!</f>
        <v>#REF!</v>
      </c>
      <c r="AL832" s="8" t="e">
        <f t="shared" si="103"/>
        <v>#REF!</v>
      </c>
    </row>
    <row r="833" spans="1:38" s="26" customFormat="1" ht="13.5" customHeight="1" x14ac:dyDescent="0.2">
      <c r="A833" s="26">
        <v>831</v>
      </c>
      <c r="B833" s="18" t="s">
        <v>164</v>
      </c>
      <c r="C833" s="162" t="s">
        <v>8</v>
      </c>
      <c r="D833" s="1" t="s">
        <v>5</v>
      </c>
      <c r="E833" s="1" t="s">
        <v>6</v>
      </c>
      <c r="F833" s="1" t="s">
        <v>7</v>
      </c>
      <c r="G833" s="27">
        <v>1</v>
      </c>
      <c r="H833" s="47">
        <v>500</v>
      </c>
      <c r="I833" s="37"/>
      <c r="J833" s="1" t="s">
        <v>5</v>
      </c>
      <c r="K833" s="1" t="s">
        <v>6</v>
      </c>
      <c r="L833" s="1" t="s">
        <v>7</v>
      </c>
      <c r="M833" s="33">
        <v>1</v>
      </c>
      <c r="N833" s="47">
        <v>500</v>
      </c>
      <c r="O833" s="1"/>
      <c r="P833" s="1"/>
      <c r="Q833" s="1"/>
      <c r="R833" s="33">
        <v>1</v>
      </c>
      <c r="S833" s="64">
        <v>500</v>
      </c>
      <c r="T833" s="78" t="s">
        <v>303</v>
      </c>
      <c r="U833" s="78" t="s">
        <v>6</v>
      </c>
      <c r="V833" s="78" t="s">
        <v>7</v>
      </c>
      <c r="W833" s="130">
        <v>1</v>
      </c>
      <c r="X833" s="145">
        <v>500</v>
      </c>
      <c r="Y833" s="37">
        <v>620</v>
      </c>
      <c r="Z833" s="37"/>
      <c r="AA833" s="169">
        <f>0.581*$Y$1</f>
        <v>660.86425999999994</v>
      </c>
      <c r="AB833" s="37"/>
      <c r="AC833" s="37">
        <v>859</v>
      </c>
      <c r="AF833" s="140">
        <f t="shared" si="104"/>
        <v>620</v>
      </c>
      <c r="AG833" s="8">
        <f t="shared" si="99"/>
        <v>620</v>
      </c>
      <c r="AH833" s="37">
        <f t="shared" si="100"/>
        <v>620</v>
      </c>
      <c r="AI833" s="8">
        <f t="shared" si="101"/>
        <v>0</v>
      </c>
      <c r="AJ833" s="140" t="e">
        <f t="shared" si="102"/>
        <v>#REF!</v>
      </c>
      <c r="AK833" s="24" t="e">
        <f>#REF!</f>
        <v>#REF!</v>
      </c>
      <c r="AL833" s="8" t="e">
        <f t="shared" si="103"/>
        <v>#REF!</v>
      </c>
    </row>
    <row r="834" spans="1:38" s="26" customFormat="1" ht="13.5" customHeight="1" x14ac:dyDescent="0.2">
      <c r="A834" s="26">
        <v>832</v>
      </c>
      <c r="B834" s="18" t="s">
        <v>164</v>
      </c>
      <c r="C834" s="18" t="s">
        <v>126</v>
      </c>
      <c r="D834" s="1" t="s">
        <v>5</v>
      </c>
      <c r="E834" s="1" t="s">
        <v>40</v>
      </c>
      <c r="F834" s="1" t="s">
        <v>39</v>
      </c>
      <c r="G834" s="27">
        <v>1</v>
      </c>
      <c r="H834" s="47">
        <v>530</v>
      </c>
      <c r="I834" s="37"/>
      <c r="J834" s="1" t="s">
        <v>5</v>
      </c>
      <c r="K834" s="1" t="s">
        <v>40</v>
      </c>
      <c r="L834" s="1" t="s">
        <v>39</v>
      </c>
      <c r="M834" s="33">
        <v>1</v>
      </c>
      <c r="N834" s="47">
        <v>530</v>
      </c>
      <c r="O834" s="1" t="s">
        <v>303</v>
      </c>
      <c r="P834" s="1" t="s">
        <v>6</v>
      </c>
      <c r="Q834" s="1" t="s">
        <v>7</v>
      </c>
      <c r="R834" s="33">
        <v>1</v>
      </c>
      <c r="S834" s="64">
        <v>530</v>
      </c>
      <c r="T834" s="78" t="s">
        <v>303</v>
      </c>
      <c r="U834" s="78" t="s">
        <v>6</v>
      </c>
      <c r="V834" s="78" t="s">
        <v>7</v>
      </c>
      <c r="W834" s="130">
        <v>1</v>
      </c>
      <c r="X834" s="145">
        <v>530</v>
      </c>
      <c r="Y834" s="37">
        <v>620</v>
      </c>
      <c r="Z834" s="37"/>
      <c r="AA834" s="169">
        <f>0.581*$Y$1</f>
        <v>660.86425999999994</v>
      </c>
      <c r="AB834" s="37"/>
      <c r="AC834" s="37">
        <v>859</v>
      </c>
      <c r="AF834" s="140">
        <f t="shared" si="104"/>
        <v>650</v>
      </c>
      <c r="AG834" s="8">
        <f t="shared" si="99"/>
        <v>650</v>
      </c>
      <c r="AH834" s="37">
        <f t="shared" si="100"/>
        <v>620</v>
      </c>
      <c r="AI834" s="8">
        <f t="shared" si="101"/>
        <v>30</v>
      </c>
      <c r="AJ834" s="140" t="e">
        <f t="shared" si="102"/>
        <v>#REF!</v>
      </c>
      <c r="AK834" s="24" t="e">
        <f>#REF!</f>
        <v>#REF!</v>
      </c>
      <c r="AL834" s="8" t="e">
        <f t="shared" si="103"/>
        <v>#REF!</v>
      </c>
    </row>
    <row r="835" spans="1:38" s="26" customFormat="1" ht="13.5" customHeight="1" x14ac:dyDescent="0.2">
      <c r="A835" s="26">
        <v>833</v>
      </c>
      <c r="B835" s="18" t="s">
        <v>410</v>
      </c>
      <c r="C835" s="159" t="s">
        <v>32</v>
      </c>
      <c r="D835" s="1" t="s">
        <v>5</v>
      </c>
      <c r="E835" s="1" t="s">
        <v>40</v>
      </c>
      <c r="F835" s="1">
        <v>2</v>
      </c>
      <c r="G835" s="95">
        <v>0.3</v>
      </c>
      <c r="H835" s="47">
        <v>530</v>
      </c>
      <c r="I835" s="37"/>
      <c r="J835" s="1" t="s">
        <v>5</v>
      </c>
      <c r="K835" s="1" t="s">
        <v>40</v>
      </c>
      <c r="L835" s="1">
        <v>2</v>
      </c>
      <c r="M835" s="92">
        <v>0.3</v>
      </c>
      <c r="N835" s="47">
        <v>530</v>
      </c>
      <c r="O835" s="1"/>
      <c r="P835" s="1"/>
      <c r="Q835" s="1"/>
      <c r="R835" s="92">
        <v>0.3</v>
      </c>
      <c r="S835" s="64">
        <v>530</v>
      </c>
      <c r="T835" s="78" t="s">
        <v>303</v>
      </c>
      <c r="U835" s="78" t="s">
        <v>6</v>
      </c>
      <c r="V835" s="78" t="s">
        <v>7</v>
      </c>
      <c r="W835" s="133">
        <v>0.3</v>
      </c>
      <c r="X835" s="145">
        <v>530</v>
      </c>
      <c r="Y835" s="37">
        <v>620</v>
      </c>
      <c r="Z835" s="37"/>
      <c r="AA835" s="169">
        <f>0.581*$Y$1</f>
        <v>660.86425999999994</v>
      </c>
      <c r="AB835" s="37"/>
      <c r="AC835" s="37">
        <v>859</v>
      </c>
      <c r="AF835" s="140">
        <f t="shared" si="104"/>
        <v>195</v>
      </c>
      <c r="AG835" s="8">
        <f t="shared" ref="AG835:AG898" si="105">SUM(X835+120)</f>
        <v>650</v>
      </c>
      <c r="AH835" s="37">
        <f t="shared" ref="AH835:AH898" si="106">Y835</f>
        <v>620</v>
      </c>
      <c r="AI835" s="8">
        <f t="shared" ref="AI835:AI898" si="107">SUM(AG835-AH835)</f>
        <v>30</v>
      </c>
      <c r="AJ835" s="140" t="e">
        <f t="shared" ref="AJ835:AJ898" si="108">AK835*W835</f>
        <v>#REF!</v>
      </c>
      <c r="AK835" s="24" t="e">
        <f>#REF!</f>
        <v>#REF!</v>
      </c>
      <c r="AL835" s="8" t="e">
        <f t="shared" ref="AL835:AL898" si="109">SUM(AK835-X835)</f>
        <v>#REF!</v>
      </c>
    </row>
    <row r="836" spans="1:38" s="26" customFormat="1" ht="13.5" customHeight="1" x14ac:dyDescent="0.2">
      <c r="A836" s="26">
        <v>834</v>
      </c>
      <c r="B836" s="18" t="s">
        <v>410</v>
      </c>
      <c r="C836" s="162" t="s">
        <v>8</v>
      </c>
      <c r="D836" s="1" t="s">
        <v>5</v>
      </c>
      <c r="E836" s="1" t="s">
        <v>6</v>
      </c>
      <c r="F836" s="1" t="s">
        <v>7</v>
      </c>
      <c r="G836" s="92">
        <v>0.5</v>
      </c>
      <c r="H836" s="51">
        <v>500</v>
      </c>
      <c r="I836" s="37"/>
      <c r="J836" s="1" t="s">
        <v>5</v>
      </c>
      <c r="K836" s="1" t="s">
        <v>6</v>
      </c>
      <c r="L836" s="1" t="s">
        <v>7</v>
      </c>
      <c r="M836" s="92">
        <v>0.5</v>
      </c>
      <c r="N836" s="51">
        <v>500</v>
      </c>
      <c r="O836" s="1"/>
      <c r="P836" s="1"/>
      <c r="Q836" s="1"/>
      <c r="R836" s="92">
        <v>0.5</v>
      </c>
      <c r="S836" s="63">
        <v>500</v>
      </c>
      <c r="T836" s="78" t="s">
        <v>303</v>
      </c>
      <c r="U836" s="78" t="s">
        <v>6</v>
      </c>
      <c r="V836" s="78" t="s">
        <v>7</v>
      </c>
      <c r="W836" s="133">
        <v>0.5</v>
      </c>
      <c r="X836" s="146">
        <v>500</v>
      </c>
      <c r="Y836" s="37">
        <v>620</v>
      </c>
      <c r="Z836" s="37"/>
      <c r="AA836" s="169">
        <f>0.581*$Y$1</f>
        <v>660.86425999999994</v>
      </c>
      <c r="AB836" s="37"/>
      <c r="AC836" s="37">
        <v>859</v>
      </c>
      <c r="AF836" s="140">
        <f t="shared" si="104"/>
        <v>310</v>
      </c>
      <c r="AG836" s="8">
        <f t="shared" si="105"/>
        <v>620</v>
      </c>
      <c r="AH836" s="37">
        <f t="shared" si="106"/>
        <v>620</v>
      </c>
      <c r="AI836" s="8">
        <f t="shared" si="107"/>
        <v>0</v>
      </c>
      <c r="AJ836" s="140" t="e">
        <f t="shared" si="108"/>
        <v>#REF!</v>
      </c>
      <c r="AK836" s="24" t="e">
        <f>#REF!</f>
        <v>#REF!</v>
      </c>
      <c r="AL836" s="8" t="e">
        <f t="shared" si="109"/>
        <v>#REF!</v>
      </c>
    </row>
    <row r="837" spans="1:38" s="26" customFormat="1" ht="13.5" customHeight="1" x14ac:dyDescent="0.2">
      <c r="A837" s="26">
        <v>835</v>
      </c>
      <c r="B837" s="18" t="s">
        <v>371</v>
      </c>
      <c r="C837" s="18" t="s">
        <v>81</v>
      </c>
      <c r="D837" s="1" t="s">
        <v>5</v>
      </c>
      <c r="E837" s="1" t="s">
        <v>6</v>
      </c>
      <c r="F837" s="1" t="s">
        <v>7</v>
      </c>
      <c r="G837" s="27">
        <v>2</v>
      </c>
      <c r="H837" s="47">
        <v>500</v>
      </c>
      <c r="I837" s="37"/>
      <c r="J837" s="1" t="s">
        <v>5</v>
      </c>
      <c r="K837" s="1" t="s">
        <v>6</v>
      </c>
      <c r="L837" s="1" t="s">
        <v>7</v>
      </c>
      <c r="M837" s="33">
        <v>2</v>
      </c>
      <c r="N837" s="47">
        <v>500</v>
      </c>
      <c r="O837" s="1"/>
      <c r="P837" s="1"/>
      <c r="Q837" s="1"/>
      <c r="R837" s="33">
        <v>2</v>
      </c>
      <c r="S837" s="64">
        <v>500</v>
      </c>
      <c r="T837" s="78" t="s">
        <v>303</v>
      </c>
      <c r="U837" s="78" t="s">
        <v>6</v>
      </c>
      <c r="V837" s="78" t="s">
        <v>7</v>
      </c>
      <c r="W837" s="130">
        <v>2</v>
      </c>
      <c r="X837" s="145">
        <v>500</v>
      </c>
      <c r="Y837" s="37">
        <v>620</v>
      </c>
      <c r="Z837" s="37"/>
      <c r="AA837" s="169">
        <f>0.581*$Y$1</f>
        <v>660.86425999999994</v>
      </c>
      <c r="AB837" s="37"/>
      <c r="AC837" s="37">
        <v>859</v>
      </c>
      <c r="AF837" s="140">
        <f t="shared" si="104"/>
        <v>1240</v>
      </c>
      <c r="AG837" s="8">
        <f t="shared" si="105"/>
        <v>620</v>
      </c>
      <c r="AH837" s="37">
        <f t="shared" si="106"/>
        <v>620</v>
      </c>
      <c r="AI837" s="8">
        <f t="shared" si="107"/>
        <v>0</v>
      </c>
      <c r="AJ837" s="140" t="e">
        <f t="shared" si="108"/>
        <v>#REF!</v>
      </c>
      <c r="AK837" s="24" t="e">
        <f>#REF!</f>
        <v>#REF!</v>
      </c>
      <c r="AL837" s="8" t="e">
        <f t="shared" si="109"/>
        <v>#REF!</v>
      </c>
    </row>
    <row r="838" spans="1:38" s="26" customFormat="1" ht="13.5" customHeight="1" x14ac:dyDescent="0.2">
      <c r="A838" s="26">
        <v>836</v>
      </c>
      <c r="B838" s="18" t="s">
        <v>639</v>
      </c>
      <c r="C838" s="18" t="s">
        <v>112</v>
      </c>
      <c r="D838" s="1" t="s">
        <v>10</v>
      </c>
      <c r="E838" s="1" t="s">
        <v>40</v>
      </c>
      <c r="F838" s="1" t="s">
        <v>45</v>
      </c>
      <c r="G838" s="27">
        <v>1</v>
      </c>
      <c r="H838" s="53">
        <v>850</v>
      </c>
      <c r="I838" s="37"/>
      <c r="J838" s="1" t="s">
        <v>10</v>
      </c>
      <c r="K838" s="1" t="s">
        <v>40</v>
      </c>
      <c r="L838" s="1" t="s">
        <v>45</v>
      </c>
      <c r="M838" s="33">
        <v>1</v>
      </c>
      <c r="N838" s="47">
        <v>850</v>
      </c>
      <c r="O838" s="1"/>
      <c r="P838" s="1"/>
      <c r="Q838" s="1"/>
      <c r="R838" s="33">
        <v>1</v>
      </c>
      <c r="S838" s="64">
        <v>850</v>
      </c>
      <c r="T838" s="78" t="s">
        <v>10</v>
      </c>
      <c r="U838" s="78" t="s">
        <v>6</v>
      </c>
      <c r="V838" s="78" t="s">
        <v>27</v>
      </c>
      <c r="W838" s="130">
        <v>1</v>
      </c>
      <c r="X838" s="145">
        <v>850</v>
      </c>
      <c r="Y838" s="37">
        <v>709</v>
      </c>
      <c r="Z838" s="37"/>
      <c r="AA838" s="169">
        <f>0.89*$Y$1</f>
        <v>1012.3394000000001</v>
      </c>
      <c r="AB838" s="37"/>
      <c r="AC838" s="37">
        <v>1315</v>
      </c>
      <c r="AF838" s="140">
        <f t="shared" si="104"/>
        <v>970</v>
      </c>
      <c r="AG838" s="8">
        <f t="shared" si="105"/>
        <v>970</v>
      </c>
      <c r="AH838" s="37">
        <f t="shared" si="106"/>
        <v>709</v>
      </c>
      <c r="AI838" s="8">
        <f t="shared" si="107"/>
        <v>261</v>
      </c>
      <c r="AJ838" s="140" t="e">
        <f t="shared" si="108"/>
        <v>#REF!</v>
      </c>
      <c r="AK838" s="24" t="e">
        <f>#REF!</f>
        <v>#REF!</v>
      </c>
      <c r="AL838" s="8" t="e">
        <f t="shared" si="109"/>
        <v>#REF!</v>
      </c>
    </row>
    <row r="839" spans="1:38" s="26" customFormat="1" ht="13.5" customHeight="1" x14ac:dyDescent="0.2">
      <c r="A839" s="26">
        <v>837</v>
      </c>
      <c r="B839" s="18" t="s">
        <v>639</v>
      </c>
      <c r="C839" s="18" t="s">
        <v>134</v>
      </c>
      <c r="D839" s="1" t="s">
        <v>5</v>
      </c>
      <c r="E839" s="1" t="s">
        <v>42</v>
      </c>
      <c r="F839" s="1" t="s">
        <v>52</v>
      </c>
      <c r="G839" s="27">
        <v>0.6</v>
      </c>
      <c r="H839" s="47">
        <v>679</v>
      </c>
      <c r="I839" s="37"/>
      <c r="J839" s="1" t="s">
        <v>5</v>
      </c>
      <c r="K839" s="1" t="s">
        <v>42</v>
      </c>
      <c r="L839" s="1" t="s">
        <v>52</v>
      </c>
      <c r="M839" s="33">
        <v>0.6</v>
      </c>
      <c r="N839" s="47">
        <v>679</v>
      </c>
      <c r="O839" s="1"/>
      <c r="P839" s="1"/>
      <c r="Q839" s="1"/>
      <c r="R839" s="33">
        <v>0.6</v>
      </c>
      <c r="S839" s="64">
        <v>679</v>
      </c>
      <c r="T839" s="78" t="s">
        <v>303</v>
      </c>
      <c r="U839" s="78" t="s">
        <v>42</v>
      </c>
      <c r="V839" s="78" t="s">
        <v>10</v>
      </c>
      <c r="W839" s="130">
        <v>0.6</v>
      </c>
      <c r="X839" s="145">
        <v>679</v>
      </c>
      <c r="Y839" s="37">
        <v>648</v>
      </c>
      <c r="Z839" s="37"/>
      <c r="AA839" s="169">
        <f>0.814*$Y$1</f>
        <v>925.89243999999997</v>
      </c>
      <c r="AB839" s="37"/>
      <c r="AC839" s="37">
        <v>1205</v>
      </c>
      <c r="AF839" s="140">
        <f t="shared" si="104"/>
        <v>479.4</v>
      </c>
      <c r="AG839" s="8">
        <f t="shared" si="105"/>
        <v>799</v>
      </c>
      <c r="AH839" s="37">
        <f t="shared" si="106"/>
        <v>648</v>
      </c>
      <c r="AI839" s="8">
        <f t="shared" si="107"/>
        <v>151</v>
      </c>
      <c r="AJ839" s="140" t="e">
        <f t="shared" si="108"/>
        <v>#REF!</v>
      </c>
      <c r="AK839" s="24" t="e">
        <f>#REF!</f>
        <v>#REF!</v>
      </c>
      <c r="AL839" s="8" t="e">
        <f t="shared" si="109"/>
        <v>#REF!</v>
      </c>
    </row>
    <row r="840" spans="1:38" s="26" customFormat="1" ht="13.5" customHeight="1" x14ac:dyDescent="0.2">
      <c r="A840" s="26">
        <v>838</v>
      </c>
      <c r="B840" s="18" t="s">
        <v>639</v>
      </c>
      <c r="C840" s="18" t="s">
        <v>153</v>
      </c>
      <c r="D840" s="1" t="s">
        <v>5</v>
      </c>
      <c r="E840" s="1" t="s">
        <v>42</v>
      </c>
      <c r="F840" s="1" t="s">
        <v>52</v>
      </c>
      <c r="G840" s="27">
        <v>1</v>
      </c>
      <c r="H840" s="51">
        <v>679</v>
      </c>
      <c r="I840" s="37"/>
      <c r="J840" s="1" t="s">
        <v>5</v>
      </c>
      <c r="K840" s="1" t="s">
        <v>42</v>
      </c>
      <c r="L840" s="1" t="s">
        <v>52</v>
      </c>
      <c r="M840" s="33">
        <v>1</v>
      </c>
      <c r="N840" s="51">
        <v>679</v>
      </c>
      <c r="O840" s="1"/>
      <c r="P840" s="1"/>
      <c r="Q840" s="1"/>
      <c r="R840" s="33">
        <v>1</v>
      </c>
      <c r="S840" s="63">
        <v>679</v>
      </c>
      <c r="T840" s="78" t="s">
        <v>303</v>
      </c>
      <c r="U840" s="78" t="s">
        <v>42</v>
      </c>
      <c r="V840" s="78" t="s">
        <v>10</v>
      </c>
      <c r="W840" s="130">
        <v>1</v>
      </c>
      <c r="X840" s="146">
        <v>679</v>
      </c>
      <c r="Y840" s="37">
        <v>648</v>
      </c>
      <c r="Z840" s="37"/>
      <c r="AA840" s="169">
        <f>0.814*$Y$1</f>
        <v>925.89243999999997</v>
      </c>
      <c r="AB840" s="37"/>
      <c r="AC840" s="37">
        <v>1205</v>
      </c>
      <c r="AF840" s="140">
        <f t="shared" si="104"/>
        <v>799</v>
      </c>
      <c r="AG840" s="8">
        <f t="shared" si="105"/>
        <v>799</v>
      </c>
      <c r="AH840" s="37">
        <f t="shared" si="106"/>
        <v>648</v>
      </c>
      <c r="AI840" s="8">
        <f t="shared" si="107"/>
        <v>151</v>
      </c>
      <c r="AJ840" s="140" t="e">
        <f t="shared" si="108"/>
        <v>#REF!</v>
      </c>
      <c r="AK840" s="24" t="e">
        <f>#REF!</f>
        <v>#REF!</v>
      </c>
      <c r="AL840" s="8" t="e">
        <f t="shared" si="109"/>
        <v>#REF!</v>
      </c>
    </row>
    <row r="841" spans="1:38" s="26" customFormat="1" ht="13.5" customHeight="1" x14ac:dyDescent="0.2">
      <c r="A841" s="26">
        <v>839</v>
      </c>
      <c r="B841" s="18" t="s">
        <v>639</v>
      </c>
      <c r="C841" s="162" t="s">
        <v>8</v>
      </c>
      <c r="D841" s="1" t="s">
        <v>5</v>
      </c>
      <c r="E841" s="1" t="s">
        <v>26</v>
      </c>
      <c r="F841" s="1" t="s">
        <v>10</v>
      </c>
      <c r="G841" s="27">
        <v>5</v>
      </c>
      <c r="H841" s="47">
        <v>575</v>
      </c>
      <c r="I841" s="37"/>
      <c r="J841" s="1" t="s">
        <v>5</v>
      </c>
      <c r="K841" s="1" t="s">
        <v>26</v>
      </c>
      <c r="L841" s="1" t="s">
        <v>10</v>
      </c>
      <c r="M841" s="33">
        <v>5</v>
      </c>
      <c r="N841" s="47">
        <v>575</v>
      </c>
      <c r="O841" s="1"/>
      <c r="P841" s="1"/>
      <c r="Q841" s="1"/>
      <c r="R841" s="33">
        <v>5</v>
      </c>
      <c r="S841" s="64">
        <v>575</v>
      </c>
      <c r="T841" s="78" t="s">
        <v>303</v>
      </c>
      <c r="U841" s="78" t="s">
        <v>24</v>
      </c>
      <c r="V841" s="78" t="s">
        <v>39</v>
      </c>
      <c r="W841" s="130">
        <v>5</v>
      </c>
      <c r="X841" s="145">
        <v>575</v>
      </c>
      <c r="Y841" s="37">
        <v>620</v>
      </c>
      <c r="Z841" s="37"/>
      <c r="AA841" s="169">
        <f>0.592*$Y$1</f>
        <v>673.37631999999996</v>
      </c>
      <c r="AB841" s="37"/>
      <c r="AC841" s="37">
        <v>875</v>
      </c>
      <c r="AF841" s="140">
        <f t="shared" si="104"/>
        <v>3475</v>
      </c>
      <c r="AG841" s="8">
        <f t="shared" si="105"/>
        <v>695</v>
      </c>
      <c r="AH841" s="37">
        <f t="shared" si="106"/>
        <v>620</v>
      </c>
      <c r="AI841" s="8">
        <f t="shared" si="107"/>
        <v>75</v>
      </c>
      <c r="AJ841" s="140" t="e">
        <f t="shared" si="108"/>
        <v>#REF!</v>
      </c>
      <c r="AK841" s="24" t="e">
        <f>#REF!</f>
        <v>#REF!</v>
      </c>
      <c r="AL841" s="8" t="e">
        <f t="shared" si="109"/>
        <v>#REF!</v>
      </c>
    </row>
    <row r="842" spans="1:38" s="26" customFormat="1" ht="13.5" customHeight="1" x14ac:dyDescent="0.2">
      <c r="A842" s="26">
        <v>840</v>
      </c>
      <c r="B842" s="18" t="s">
        <v>639</v>
      </c>
      <c r="C842" s="18" t="s">
        <v>126</v>
      </c>
      <c r="D842" s="1" t="s">
        <v>5</v>
      </c>
      <c r="E842" s="1" t="s">
        <v>42</v>
      </c>
      <c r="F842" s="1" t="s">
        <v>52</v>
      </c>
      <c r="G842" s="27">
        <v>1</v>
      </c>
      <c r="H842" s="53">
        <v>705</v>
      </c>
      <c r="I842" s="37"/>
      <c r="J842" s="1" t="s">
        <v>5</v>
      </c>
      <c r="K842" s="1" t="s">
        <v>42</v>
      </c>
      <c r="L842" s="1" t="s">
        <v>52</v>
      </c>
      <c r="M842" s="33">
        <v>1</v>
      </c>
      <c r="N842" s="47">
        <v>705</v>
      </c>
      <c r="O842" s="1" t="s">
        <v>303</v>
      </c>
      <c r="P842" s="1" t="s">
        <v>24</v>
      </c>
      <c r="Q842" s="1" t="s">
        <v>39</v>
      </c>
      <c r="R842" s="33">
        <v>1</v>
      </c>
      <c r="S842" s="64">
        <v>705</v>
      </c>
      <c r="T842" s="78" t="s">
        <v>303</v>
      </c>
      <c r="U842" s="78" t="s">
        <v>42</v>
      </c>
      <c r="V842" s="78" t="s">
        <v>10</v>
      </c>
      <c r="W842" s="130">
        <v>1</v>
      </c>
      <c r="X842" s="145">
        <v>705</v>
      </c>
      <c r="Y842" s="37">
        <v>648</v>
      </c>
      <c r="Z842" s="37"/>
      <c r="AA842" s="169">
        <f>0.814*$Y$1</f>
        <v>925.89243999999997</v>
      </c>
      <c r="AB842" s="37"/>
      <c r="AC842" s="37">
        <v>1205</v>
      </c>
      <c r="AF842" s="140">
        <f t="shared" si="104"/>
        <v>825</v>
      </c>
      <c r="AG842" s="8">
        <f t="shared" si="105"/>
        <v>825</v>
      </c>
      <c r="AH842" s="37">
        <f t="shared" si="106"/>
        <v>648</v>
      </c>
      <c r="AI842" s="8">
        <f t="shared" si="107"/>
        <v>177</v>
      </c>
      <c r="AJ842" s="140" t="e">
        <f t="shared" si="108"/>
        <v>#REF!</v>
      </c>
      <c r="AK842" s="24" t="e">
        <f>#REF!</f>
        <v>#REF!</v>
      </c>
      <c r="AL842" s="8" t="e">
        <f t="shared" si="109"/>
        <v>#REF!</v>
      </c>
    </row>
    <row r="843" spans="1:38" s="26" customFormat="1" ht="13.5" customHeight="1" x14ac:dyDescent="0.2">
      <c r="A843" s="26">
        <v>841</v>
      </c>
      <c r="B843" s="18" t="s">
        <v>639</v>
      </c>
      <c r="C843" s="18" t="s">
        <v>11</v>
      </c>
      <c r="D843" s="1" t="s">
        <v>5</v>
      </c>
      <c r="E843" s="1" t="s">
        <v>6</v>
      </c>
      <c r="F843" s="1" t="s">
        <v>7</v>
      </c>
      <c r="G843" s="27">
        <v>1</v>
      </c>
      <c r="H843" s="47">
        <v>500</v>
      </c>
      <c r="I843" s="37"/>
      <c r="J843" s="1" t="s">
        <v>5</v>
      </c>
      <c r="K843" s="1" t="s">
        <v>6</v>
      </c>
      <c r="L843" s="1" t="s">
        <v>7</v>
      </c>
      <c r="M843" s="33">
        <v>1</v>
      </c>
      <c r="N843" s="47">
        <v>500</v>
      </c>
      <c r="O843" s="1"/>
      <c r="P843" s="1"/>
      <c r="Q843" s="1"/>
      <c r="R843" s="33">
        <v>1</v>
      </c>
      <c r="S843" s="64">
        <v>500</v>
      </c>
      <c r="T843" s="78" t="s">
        <v>303</v>
      </c>
      <c r="U843" s="78" t="s">
        <v>6</v>
      </c>
      <c r="V843" s="78" t="s">
        <v>7</v>
      </c>
      <c r="W843" s="130">
        <v>1</v>
      </c>
      <c r="X843" s="145">
        <v>500</v>
      </c>
      <c r="Y843" s="37">
        <v>620</v>
      </c>
      <c r="Z843" s="37"/>
      <c r="AA843" s="169">
        <f>0.581*$Y$1</f>
        <v>660.86425999999994</v>
      </c>
      <c r="AB843" s="37"/>
      <c r="AC843" s="37">
        <v>859</v>
      </c>
      <c r="AF843" s="140">
        <f t="shared" si="104"/>
        <v>620</v>
      </c>
      <c r="AG843" s="8">
        <f t="shared" si="105"/>
        <v>620</v>
      </c>
      <c r="AH843" s="37">
        <f t="shared" si="106"/>
        <v>620</v>
      </c>
      <c r="AI843" s="8">
        <f t="shared" si="107"/>
        <v>0</v>
      </c>
      <c r="AJ843" s="140" t="e">
        <f t="shared" si="108"/>
        <v>#REF!</v>
      </c>
      <c r="AK843" s="24" t="e">
        <f>#REF!</f>
        <v>#REF!</v>
      </c>
      <c r="AL843" s="8" t="e">
        <f t="shared" si="109"/>
        <v>#REF!</v>
      </c>
    </row>
    <row r="844" spans="1:38" s="26" customFormat="1" ht="13.5" customHeight="1" x14ac:dyDescent="0.2">
      <c r="A844" s="26">
        <v>842</v>
      </c>
      <c r="B844" s="18" t="s">
        <v>404</v>
      </c>
      <c r="C844" s="18" t="s">
        <v>133</v>
      </c>
      <c r="D844" s="1" t="s">
        <v>5</v>
      </c>
      <c r="E844" s="1" t="s">
        <v>40</v>
      </c>
      <c r="F844" s="1" t="s">
        <v>39</v>
      </c>
      <c r="G844" s="27">
        <v>0.5</v>
      </c>
      <c r="H844" s="53">
        <v>530</v>
      </c>
      <c r="I844" s="37"/>
      <c r="J844" s="1" t="s">
        <v>5</v>
      </c>
      <c r="K844" s="1" t="s">
        <v>40</v>
      </c>
      <c r="L844" s="1" t="s">
        <v>39</v>
      </c>
      <c r="M844" s="33">
        <v>0.5</v>
      </c>
      <c r="N844" s="47">
        <v>530</v>
      </c>
      <c r="O844" s="1"/>
      <c r="P844" s="1"/>
      <c r="Q844" s="1"/>
      <c r="R844" s="33">
        <v>0.5</v>
      </c>
      <c r="S844" s="64">
        <v>530</v>
      </c>
      <c r="T844" s="78" t="s">
        <v>303</v>
      </c>
      <c r="U844" s="78" t="s">
        <v>6</v>
      </c>
      <c r="V844" s="78" t="s">
        <v>7</v>
      </c>
      <c r="W844" s="130">
        <v>0.5</v>
      </c>
      <c r="X844" s="145">
        <v>530</v>
      </c>
      <c r="Y844" s="37">
        <v>620</v>
      </c>
      <c r="Z844" s="37"/>
      <c r="AA844" s="169">
        <f>0.581*$Y$1</f>
        <v>660.86425999999994</v>
      </c>
      <c r="AB844" s="37"/>
      <c r="AC844" s="37">
        <v>859</v>
      </c>
      <c r="AF844" s="140">
        <f t="shared" si="104"/>
        <v>325</v>
      </c>
      <c r="AG844" s="8">
        <f t="shared" si="105"/>
        <v>650</v>
      </c>
      <c r="AH844" s="37">
        <f t="shared" si="106"/>
        <v>620</v>
      </c>
      <c r="AI844" s="8">
        <f t="shared" si="107"/>
        <v>30</v>
      </c>
      <c r="AJ844" s="140" t="e">
        <f t="shared" si="108"/>
        <v>#REF!</v>
      </c>
      <c r="AK844" s="24" t="e">
        <f>#REF!</f>
        <v>#REF!</v>
      </c>
      <c r="AL844" s="8" t="e">
        <f t="shared" si="109"/>
        <v>#REF!</v>
      </c>
    </row>
    <row r="845" spans="1:38" s="26" customFormat="1" ht="13.5" customHeight="1" x14ac:dyDescent="0.2">
      <c r="A845" s="26">
        <v>843</v>
      </c>
      <c r="B845" s="18" t="s">
        <v>390</v>
      </c>
      <c r="C845" s="18" t="s">
        <v>81</v>
      </c>
      <c r="D845" s="1" t="s">
        <v>5</v>
      </c>
      <c r="E845" s="1" t="s">
        <v>6</v>
      </c>
      <c r="F845" s="1" t="s">
        <v>7</v>
      </c>
      <c r="G845" s="27">
        <v>3</v>
      </c>
      <c r="H845" s="47">
        <v>500</v>
      </c>
      <c r="I845" s="37"/>
      <c r="J845" s="1" t="s">
        <v>5</v>
      </c>
      <c r="K845" s="1" t="s">
        <v>6</v>
      </c>
      <c r="L845" s="1" t="s">
        <v>7</v>
      </c>
      <c r="M845" s="33">
        <v>3</v>
      </c>
      <c r="N845" s="47">
        <v>500</v>
      </c>
      <c r="O845" s="1"/>
      <c r="P845" s="1"/>
      <c r="Q845" s="1"/>
      <c r="R845" s="33">
        <v>3</v>
      </c>
      <c r="S845" s="64">
        <v>500</v>
      </c>
      <c r="T845" s="78" t="s">
        <v>303</v>
      </c>
      <c r="U845" s="78" t="s">
        <v>6</v>
      </c>
      <c r="V845" s="78" t="s">
        <v>7</v>
      </c>
      <c r="W845" s="130">
        <v>3</v>
      </c>
      <c r="X845" s="145">
        <v>500</v>
      </c>
      <c r="Y845" s="37">
        <v>620</v>
      </c>
      <c r="Z845" s="37"/>
      <c r="AA845" s="169">
        <f>0.581*$Y$1</f>
        <v>660.86425999999994</v>
      </c>
      <c r="AB845" s="37"/>
      <c r="AC845" s="37">
        <v>859</v>
      </c>
      <c r="AF845" s="140">
        <f t="shared" si="104"/>
        <v>1860</v>
      </c>
      <c r="AG845" s="8">
        <f t="shared" si="105"/>
        <v>620</v>
      </c>
      <c r="AH845" s="37">
        <f t="shared" si="106"/>
        <v>620</v>
      </c>
      <c r="AI845" s="8">
        <f t="shared" si="107"/>
        <v>0</v>
      </c>
      <c r="AJ845" s="140" t="e">
        <f t="shared" si="108"/>
        <v>#REF!</v>
      </c>
      <c r="AK845" s="24" t="e">
        <f>#REF!</f>
        <v>#REF!</v>
      </c>
      <c r="AL845" s="8" t="e">
        <f t="shared" si="109"/>
        <v>#REF!</v>
      </c>
    </row>
    <row r="846" spans="1:38" s="26" customFormat="1" ht="13.5" customHeight="1" x14ac:dyDescent="0.2">
      <c r="A846" s="26">
        <v>844</v>
      </c>
      <c r="B846" s="159" t="s">
        <v>167</v>
      </c>
      <c r="C846" s="159" t="s">
        <v>13</v>
      </c>
      <c r="D846" s="1" t="s">
        <v>7</v>
      </c>
      <c r="E846" s="1" t="s">
        <v>89</v>
      </c>
      <c r="F846" s="1" t="s">
        <v>5</v>
      </c>
      <c r="G846" s="40">
        <v>1</v>
      </c>
      <c r="H846" s="51">
        <v>1401</v>
      </c>
      <c r="I846" s="37"/>
      <c r="J846" s="1" t="s">
        <v>7</v>
      </c>
      <c r="K846" s="1" t="s">
        <v>89</v>
      </c>
      <c r="L846" s="1" t="s">
        <v>5</v>
      </c>
      <c r="M846" s="32">
        <v>1</v>
      </c>
      <c r="N846" s="51">
        <v>1401</v>
      </c>
      <c r="O846" s="1"/>
      <c r="P846" s="1"/>
      <c r="Q846" s="1"/>
      <c r="R846" s="32">
        <v>1</v>
      </c>
      <c r="S846" s="63">
        <v>1401</v>
      </c>
      <c r="T846" s="78" t="s">
        <v>664</v>
      </c>
      <c r="U846" s="78" t="s">
        <v>6</v>
      </c>
      <c r="V846" s="78" t="s">
        <v>88</v>
      </c>
      <c r="W846" s="134">
        <v>1</v>
      </c>
      <c r="X846" s="146">
        <v>1401</v>
      </c>
      <c r="Y846" s="37">
        <v>2174</v>
      </c>
      <c r="Z846" s="37"/>
      <c r="AA846" s="169">
        <f>2.73*$Y$1</f>
        <v>3105.2658000000001</v>
      </c>
      <c r="AB846" s="37"/>
      <c r="AC846" s="37">
        <v>3726</v>
      </c>
      <c r="AF846" s="140">
        <f t="shared" si="104"/>
        <v>1521</v>
      </c>
      <c r="AG846" s="8">
        <f t="shared" si="105"/>
        <v>1521</v>
      </c>
      <c r="AH846" s="37">
        <f t="shared" si="106"/>
        <v>2174</v>
      </c>
      <c r="AI846" s="175">
        <f t="shared" si="107"/>
        <v>-653</v>
      </c>
      <c r="AJ846" s="140" t="e">
        <f t="shared" si="108"/>
        <v>#REF!</v>
      </c>
      <c r="AK846" s="24" t="e">
        <f>#REF!</f>
        <v>#REF!</v>
      </c>
      <c r="AL846" s="8" t="e">
        <f t="shared" si="109"/>
        <v>#REF!</v>
      </c>
    </row>
    <row r="847" spans="1:38" s="26" customFormat="1" ht="13.5" customHeight="1" x14ac:dyDescent="0.2">
      <c r="A847" s="26">
        <v>845</v>
      </c>
      <c r="B847" s="159" t="s">
        <v>167</v>
      </c>
      <c r="C847" s="21" t="s">
        <v>83</v>
      </c>
      <c r="D847" s="1" t="s">
        <v>10</v>
      </c>
      <c r="E847" s="1" t="s">
        <v>26</v>
      </c>
      <c r="F847" s="1" t="s">
        <v>28</v>
      </c>
      <c r="G847" s="40">
        <v>1</v>
      </c>
      <c r="H847" s="53">
        <v>1050</v>
      </c>
      <c r="I847" s="37"/>
      <c r="J847" s="1" t="s">
        <v>10</v>
      </c>
      <c r="K847" s="1" t="s">
        <v>26</v>
      </c>
      <c r="L847" s="1" t="s">
        <v>28</v>
      </c>
      <c r="M847" s="32">
        <v>1</v>
      </c>
      <c r="N847" s="47">
        <v>1050</v>
      </c>
      <c r="O847" s="1"/>
      <c r="P847" s="1"/>
      <c r="Q847" s="1"/>
      <c r="R847" s="32">
        <v>1</v>
      </c>
      <c r="S847" s="64">
        <v>1050</v>
      </c>
      <c r="T847" s="78" t="s">
        <v>10</v>
      </c>
      <c r="U847" s="78" t="s">
        <v>24</v>
      </c>
      <c r="V847" s="78" t="s">
        <v>25</v>
      </c>
      <c r="W847" s="134">
        <v>1</v>
      </c>
      <c r="X847" s="145">
        <v>1050</v>
      </c>
      <c r="Y847" s="37">
        <v>905</v>
      </c>
      <c r="Z847" s="37"/>
      <c r="AA847" s="169">
        <f>1.137*$Y$1</f>
        <v>1293.2920200000001</v>
      </c>
      <c r="AB847" s="37"/>
      <c r="AC847" s="37">
        <v>1682</v>
      </c>
      <c r="AF847" s="140">
        <f t="shared" si="104"/>
        <v>1170</v>
      </c>
      <c r="AG847" s="8">
        <f t="shared" si="105"/>
        <v>1170</v>
      </c>
      <c r="AH847" s="37">
        <f t="shared" si="106"/>
        <v>905</v>
      </c>
      <c r="AI847" s="8">
        <f t="shared" si="107"/>
        <v>265</v>
      </c>
      <c r="AJ847" s="140" t="e">
        <f t="shared" si="108"/>
        <v>#REF!</v>
      </c>
      <c r="AK847" s="24" t="e">
        <f>#REF!</f>
        <v>#REF!</v>
      </c>
      <c r="AL847" s="8" t="e">
        <f t="shared" si="109"/>
        <v>#REF!</v>
      </c>
    </row>
    <row r="848" spans="1:38" s="26" customFormat="1" ht="13.5" customHeight="1" x14ac:dyDescent="0.2">
      <c r="A848" s="26">
        <v>846</v>
      </c>
      <c r="B848" s="1" t="s">
        <v>167</v>
      </c>
      <c r="C848" s="1" t="s">
        <v>153</v>
      </c>
      <c r="D848" s="1" t="s">
        <v>5</v>
      </c>
      <c r="E848" s="1" t="s">
        <v>42</v>
      </c>
      <c r="F848" s="1" t="s">
        <v>52</v>
      </c>
      <c r="G848" s="35">
        <v>1</v>
      </c>
      <c r="H848" s="51">
        <v>679</v>
      </c>
      <c r="I848" s="37"/>
      <c r="J848" s="1" t="s">
        <v>5</v>
      </c>
      <c r="K848" s="1" t="s">
        <v>42</v>
      </c>
      <c r="L848" s="1" t="s">
        <v>52</v>
      </c>
      <c r="M848" s="31">
        <v>1</v>
      </c>
      <c r="N848" s="51">
        <v>679</v>
      </c>
      <c r="O848" s="1"/>
      <c r="P848" s="1"/>
      <c r="Q848" s="1"/>
      <c r="R848" s="31">
        <v>1</v>
      </c>
      <c r="S848" s="63">
        <v>679</v>
      </c>
      <c r="T848" s="78" t="s">
        <v>303</v>
      </c>
      <c r="U848" s="78" t="s">
        <v>42</v>
      </c>
      <c r="V848" s="78" t="s">
        <v>10</v>
      </c>
      <c r="W848" s="34">
        <v>1</v>
      </c>
      <c r="X848" s="146">
        <v>679</v>
      </c>
      <c r="Y848" s="37">
        <v>648</v>
      </c>
      <c r="Z848" s="37"/>
      <c r="AA848" s="169">
        <f>0.814*$Y$1</f>
        <v>925.89243999999997</v>
      </c>
      <c r="AB848" s="37"/>
      <c r="AC848" s="37">
        <v>1205</v>
      </c>
      <c r="AF848" s="140">
        <f t="shared" si="104"/>
        <v>799</v>
      </c>
      <c r="AG848" s="8">
        <f t="shared" si="105"/>
        <v>799</v>
      </c>
      <c r="AH848" s="37">
        <f t="shared" si="106"/>
        <v>648</v>
      </c>
      <c r="AI848" s="8">
        <f t="shared" si="107"/>
        <v>151</v>
      </c>
      <c r="AJ848" s="140" t="e">
        <f t="shared" si="108"/>
        <v>#REF!</v>
      </c>
      <c r="AK848" s="24" t="e">
        <f>#REF!</f>
        <v>#REF!</v>
      </c>
      <c r="AL848" s="8" t="e">
        <f t="shared" si="109"/>
        <v>#REF!</v>
      </c>
    </row>
    <row r="849" spans="1:38" s="26" customFormat="1" ht="13.5" customHeight="1" x14ac:dyDescent="0.2">
      <c r="A849" s="26">
        <v>847</v>
      </c>
      <c r="B849" s="159" t="s">
        <v>167</v>
      </c>
      <c r="C849" s="162" t="s">
        <v>8</v>
      </c>
      <c r="D849" s="1" t="s">
        <v>5</v>
      </c>
      <c r="E849" s="1" t="s">
        <v>6</v>
      </c>
      <c r="F849" s="1" t="s">
        <v>7</v>
      </c>
      <c r="G849" s="40">
        <v>1</v>
      </c>
      <c r="H849" s="51">
        <v>500</v>
      </c>
      <c r="I849" s="37"/>
      <c r="J849" s="1" t="s">
        <v>5</v>
      </c>
      <c r="K849" s="1" t="s">
        <v>6</v>
      </c>
      <c r="L849" s="1" t="s">
        <v>7</v>
      </c>
      <c r="M849" s="32">
        <v>1</v>
      </c>
      <c r="N849" s="51">
        <v>500</v>
      </c>
      <c r="O849" s="1"/>
      <c r="P849" s="1"/>
      <c r="Q849" s="1"/>
      <c r="R849" s="32">
        <v>1</v>
      </c>
      <c r="S849" s="63">
        <v>500</v>
      </c>
      <c r="T849" s="78" t="s">
        <v>303</v>
      </c>
      <c r="U849" s="78" t="s">
        <v>6</v>
      </c>
      <c r="V849" s="78" t="s">
        <v>7</v>
      </c>
      <c r="W849" s="134">
        <v>1</v>
      </c>
      <c r="X849" s="146">
        <v>500</v>
      </c>
      <c r="Y849" s="37">
        <v>620</v>
      </c>
      <c r="Z849" s="37"/>
      <c r="AA849" s="169">
        <f>0.581*$Y$1</f>
        <v>660.86425999999994</v>
      </c>
      <c r="AB849" s="37"/>
      <c r="AC849" s="37">
        <v>859</v>
      </c>
      <c r="AF849" s="140">
        <f t="shared" si="104"/>
        <v>620</v>
      </c>
      <c r="AG849" s="8">
        <f t="shared" si="105"/>
        <v>620</v>
      </c>
      <c r="AH849" s="37">
        <f t="shared" si="106"/>
        <v>620</v>
      </c>
      <c r="AI849" s="8">
        <f t="shared" si="107"/>
        <v>0</v>
      </c>
      <c r="AJ849" s="140" t="e">
        <f t="shared" si="108"/>
        <v>#REF!</v>
      </c>
      <c r="AK849" s="24" t="e">
        <f>#REF!</f>
        <v>#REF!</v>
      </c>
      <c r="AL849" s="8" t="e">
        <f t="shared" si="109"/>
        <v>#REF!</v>
      </c>
    </row>
    <row r="850" spans="1:38" s="26" customFormat="1" ht="13.5" customHeight="1" x14ac:dyDescent="0.2">
      <c r="A850" s="26">
        <v>848</v>
      </c>
      <c r="B850" s="159" t="s">
        <v>167</v>
      </c>
      <c r="C850" s="159" t="s">
        <v>126</v>
      </c>
      <c r="D850" s="1" t="s">
        <v>5</v>
      </c>
      <c r="E850" s="1" t="s">
        <v>40</v>
      </c>
      <c r="F850" s="1" t="s">
        <v>39</v>
      </c>
      <c r="G850" s="40">
        <v>2</v>
      </c>
      <c r="H850" s="47">
        <v>530</v>
      </c>
      <c r="I850" s="37"/>
      <c r="J850" s="1" t="s">
        <v>5</v>
      </c>
      <c r="K850" s="1" t="s">
        <v>40</v>
      </c>
      <c r="L850" s="1" t="s">
        <v>39</v>
      </c>
      <c r="M850" s="32">
        <v>2</v>
      </c>
      <c r="N850" s="47">
        <v>530</v>
      </c>
      <c r="O850" s="1" t="s">
        <v>303</v>
      </c>
      <c r="P850" s="1" t="s">
        <v>6</v>
      </c>
      <c r="Q850" s="1" t="s">
        <v>7</v>
      </c>
      <c r="R850" s="32">
        <v>2</v>
      </c>
      <c r="S850" s="64">
        <v>530</v>
      </c>
      <c r="T850" s="78" t="s">
        <v>303</v>
      </c>
      <c r="U850" s="78" t="s">
        <v>6</v>
      </c>
      <c r="V850" s="78" t="s">
        <v>7</v>
      </c>
      <c r="W850" s="134">
        <v>2</v>
      </c>
      <c r="X850" s="145">
        <v>530</v>
      </c>
      <c r="Y850" s="37">
        <v>620</v>
      </c>
      <c r="Z850" s="37"/>
      <c r="AA850" s="169">
        <f>0.581*$Y$1</f>
        <v>660.86425999999994</v>
      </c>
      <c r="AB850" s="37"/>
      <c r="AC850" s="37">
        <v>859</v>
      </c>
      <c r="AF850" s="140">
        <f t="shared" si="104"/>
        <v>1300</v>
      </c>
      <c r="AG850" s="8">
        <f t="shared" si="105"/>
        <v>650</v>
      </c>
      <c r="AH850" s="37">
        <f t="shared" si="106"/>
        <v>620</v>
      </c>
      <c r="AI850" s="8">
        <f t="shared" si="107"/>
        <v>30</v>
      </c>
      <c r="AJ850" s="140" t="e">
        <f t="shared" si="108"/>
        <v>#REF!</v>
      </c>
      <c r="AK850" s="24" t="e">
        <f>#REF!</f>
        <v>#REF!</v>
      </c>
      <c r="AL850" s="8" t="e">
        <f t="shared" si="109"/>
        <v>#REF!</v>
      </c>
    </row>
    <row r="851" spans="1:38" s="26" customFormat="1" ht="13.5" customHeight="1" x14ac:dyDescent="0.2">
      <c r="A851" s="26">
        <v>849</v>
      </c>
      <c r="B851" s="159" t="s">
        <v>392</v>
      </c>
      <c r="C851" s="159" t="s">
        <v>81</v>
      </c>
      <c r="D851" s="1" t="s">
        <v>5</v>
      </c>
      <c r="E851" s="1" t="s">
        <v>6</v>
      </c>
      <c r="F851" s="1" t="s">
        <v>7</v>
      </c>
      <c r="G851" s="40">
        <v>2</v>
      </c>
      <c r="H851" s="51">
        <v>500</v>
      </c>
      <c r="I851" s="37"/>
      <c r="J851" s="1" t="s">
        <v>5</v>
      </c>
      <c r="K851" s="1" t="s">
        <v>6</v>
      </c>
      <c r="L851" s="1" t="s">
        <v>7</v>
      </c>
      <c r="M851" s="32">
        <v>2</v>
      </c>
      <c r="N851" s="51">
        <v>500</v>
      </c>
      <c r="O851" s="1"/>
      <c r="P851" s="1"/>
      <c r="Q851" s="1"/>
      <c r="R851" s="32">
        <v>2</v>
      </c>
      <c r="S851" s="63">
        <v>500</v>
      </c>
      <c r="T851" s="78" t="s">
        <v>303</v>
      </c>
      <c r="U851" s="78" t="s">
        <v>6</v>
      </c>
      <c r="V851" s="78" t="s">
        <v>7</v>
      </c>
      <c r="W851" s="134">
        <v>2</v>
      </c>
      <c r="X851" s="146">
        <v>500</v>
      </c>
      <c r="Y851" s="37">
        <v>620</v>
      </c>
      <c r="Z851" s="37"/>
      <c r="AA851" s="169">
        <f>0.581*$Y$1</f>
        <v>660.86425999999994</v>
      </c>
      <c r="AB851" s="37"/>
      <c r="AC851" s="37">
        <v>859</v>
      </c>
      <c r="AF851" s="140">
        <f t="shared" si="104"/>
        <v>1240</v>
      </c>
      <c r="AG851" s="8">
        <f t="shared" si="105"/>
        <v>620</v>
      </c>
      <c r="AH851" s="37">
        <f t="shared" si="106"/>
        <v>620</v>
      </c>
      <c r="AI851" s="8">
        <f t="shared" si="107"/>
        <v>0</v>
      </c>
      <c r="AJ851" s="140" t="e">
        <f t="shared" si="108"/>
        <v>#REF!</v>
      </c>
      <c r="AK851" s="24" t="e">
        <f>#REF!</f>
        <v>#REF!</v>
      </c>
      <c r="AL851" s="8" t="e">
        <f t="shared" si="109"/>
        <v>#REF!</v>
      </c>
    </row>
    <row r="852" spans="1:38" s="26" customFormat="1" ht="13.5" customHeight="1" x14ac:dyDescent="0.2">
      <c r="A852" s="26">
        <v>850</v>
      </c>
      <c r="B852" s="159" t="s">
        <v>631</v>
      </c>
      <c r="C852" s="159" t="s">
        <v>153</v>
      </c>
      <c r="D852" s="1" t="s">
        <v>5</v>
      </c>
      <c r="E852" s="1" t="s">
        <v>42</v>
      </c>
      <c r="F852" s="1" t="s">
        <v>52</v>
      </c>
      <c r="G852" s="40">
        <v>1</v>
      </c>
      <c r="H852" s="51">
        <v>679</v>
      </c>
      <c r="I852" s="37"/>
      <c r="J852" s="1" t="s">
        <v>5</v>
      </c>
      <c r="K852" s="1" t="s">
        <v>42</v>
      </c>
      <c r="L852" s="1" t="s">
        <v>52</v>
      </c>
      <c r="M852" s="32">
        <v>1</v>
      </c>
      <c r="N852" s="51">
        <v>679</v>
      </c>
      <c r="O852" s="1"/>
      <c r="P852" s="1"/>
      <c r="Q852" s="1"/>
      <c r="R852" s="32">
        <v>1</v>
      </c>
      <c r="S852" s="63">
        <v>679</v>
      </c>
      <c r="T852" s="78" t="s">
        <v>303</v>
      </c>
      <c r="U852" s="78" t="s">
        <v>42</v>
      </c>
      <c r="V852" s="78" t="s">
        <v>10</v>
      </c>
      <c r="W852" s="134">
        <v>1</v>
      </c>
      <c r="X852" s="146">
        <v>679</v>
      </c>
      <c r="Y852" s="37">
        <v>648</v>
      </c>
      <c r="Z852" s="37"/>
      <c r="AA852" s="169">
        <f>0.814*$Y$1</f>
        <v>925.89243999999997</v>
      </c>
      <c r="AB852" s="37"/>
      <c r="AC852" s="37">
        <v>1205</v>
      </c>
      <c r="AF852" s="140">
        <f t="shared" si="104"/>
        <v>799</v>
      </c>
      <c r="AG852" s="8">
        <f t="shared" si="105"/>
        <v>799</v>
      </c>
      <c r="AH852" s="37">
        <f t="shared" si="106"/>
        <v>648</v>
      </c>
      <c r="AI852" s="8">
        <f t="shared" si="107"/>
        <v>151</v>
      </c>
      <c r="AJ852" s="140" t="e">
        <f t="shared" si="108"/>
        <v>#REF!</v>
      </c>
      <c r="AK852" s="24" t="e">
        <f>#REF!</f>
        <v>#REF!</v>
      </c>
      <c r="AL852" s="8" t="e">
        <f t="shared" si="109"/>
        <v>#REF!</v>
      </c>
    </row>
    <row r="853" spans="1:38" s="26" customFormat="1" ht="13.5" customHeight="1" x14ac:dyDescent="0.2">
      <c r="A853" s="26">
        <v>851</v>
      </c>
      <c r="B853" s="159" t="s">
        <v>631</v>
      </c>
      <c r="C853" s="159" t="s">
        <v>81</v>
      </c>
      <c r="D853" s="1" t="s">
        <v>5</v>
      </c>
      <c r="E853" s="1" t="s">
        <v>6</v>
      </c>
      <c r="F853" s="1" t="s">
        <v>7</v>
      </c>
      <c r="G853" s="40">
        <v>2</v>
      </c>
      <c r="H853" s="51">
        <v>500</v>
      </c>
      <c r="I853" s="37"/>
      <c r="J853" s="1" t="s">
        <v>5</v>
      </c>
      <c r="K853" s="1" t="s">
        <v>6</v>
      </c>
      <c r="L853" s="1" t="s">
        <v>7</v>
      </c>
      <c r="M853" s="32">
        <v>2</v>
      </c>
      <c r="N853" s="51">
        <v>500</v>
      </c>
      <c r="O853" s="1"/>
      <c r="P853" s="1"/>
      <c r="Q853" s="1"/>
      <c r="R853" s="32">
        <v>2</v>
      </c>
      <c r="S853" s="63">
        <v>500</v>
      </c>
      <c r="T853" s="78" t="s">
        <v>303</v>
      </c>
      <c r="U853" s="78" t="s">
        <v>6</v>
      </c>
      <c r="V853" s="78" t="s">
        <v>7</v>
      </c>
      <c r="W853" s="134">
        <v>2</v>
      </c>
      <c r="X853" s="146">
        <v>500</v>
      </c>
      <c r="Y853" s="37">
        <v>620</v>
      </c>
      <c r="Z853" s="37"/>
      <c r="AA853" s="169">
        <f>0.581*$Y$1</f>
        <v>660.86425999999994</v>
      </c>
      <c r="AB853" s="37"/>
      <c r="AC853" s="37">
        <v>859</v>
      </c>
      <c r="AF853" s="140">
        <f t="shared" si="104"/>
        <v>1240</v>
      </c>
      <c r="AG853" s="8">
        <f t="shared" si="105"/>
        <v>620</v>
      </c>
      <c r="AH853" s="37">
        <f t="shared" si="106"/>
        <v>620</v>
      </c>
      <c r="AI853" s="8">
        <f t="shared" si="107"/>
        <v>0</v>
      </c>
      <c r="AJ853" s="140" t="e">
        <f t="shared" si="108"/>
        <v>#REF!</v>
      </c>
      <c r="AK853" s="24" t="e">
        <f>#REF!</f>
        <v>#REF!</v>
      </c>
      <c r="AL853" s="8" t="e">
        <f t="shared" si="109"/>
        <v>#REF!</v>
      </c>
    </row>
    <row r="854" spans="1:38" s="26" customFormat="1" ht="13.5" customHeight="1" x14ac:dyDescent="0.2">
      <c r="A854" s="26">
        <v>852</v>
      </c>
      <c r="B854" s="159" t="s">
        <v>631</v>
      </c>
      <c r="C854" s="159" t="s">
        <v>112</v>
      </c>
      <c r="D854" s="1" t="s">
        <v>10</v>
      </c>
      <c r="E854" s="1" t="s">
        <v>40</v>
      </c>
      <c r="F854" s="1" t="s">
        <v>45</v>
      </c>
      <c r="G854" s="40">
        <v>0.8</v>
      </c>
      <c r="H854" s="53">
        <v>850</v>
      </c>
      <c r="I854" s="37"/>
      <c r="J854" s="1" t="s">
        <v>10</v>
      </c>
      <c r="K854" s="1" t="s">
        <v>40</v>
      </c>
      <c r="L854" s="1" t="s">
        <v>45</v>
      </c>
      <c r="M854" s="32">
        <v>0.8</v>
      </c>
      <c r="N854" s="47">
        <v>850</v>
      </c>
      <c r="O854" s="1"/>
      <c r="P854" s="1"/>
      <c r="Q854" s="1"/>
      <c r="R854" s="32">
        <v>0.8</v>
      </c>
      <c r="S854" s="64">
        <v>850</v>
      </c>
      <c r="T854" s="78" t="s">
        <v>10</v>
      </c>
      <c r="U854" s="78" t="s">
        <v>6</v>
      </c>
      <c r="V854" s="78" t="s">
        <v>27</v>
      </c>
      <c r="W854" s="134">
        <v>0.8</v>
      </c>
      <c r="X854" s="145">
        <v>850</v>
      </c>
      <c r="Y854" s="37">
        <v>709</v>
      </c>
      <c r="Z854" s="37"/>
      <c r="AA854" s="169">
        <f>0.89*$Y$1</f>
        <v>1012.3394000000001</v>
      </c>
      <c r="AB854" s="37"/>
      <c r="AC854" s="37">
        <v>1315</v>
      </c>
      <c r="AF854" s="140">
        <f t="shared" si="104"/>
        <v>776</v>
      </c>
      <c r="AG854" s="8">
        <f t="shared" si="105"/>
        <v>970</v>
      </c>
      <c r="AH854" s="37">
        <f t="shared" si="106"/>
        <v>709</v>
      </c>
      <c r="AI854" s="8">
        <f t="shared" si="107"/>
        <v>261</v>
      </c>
      <c r="AJ854" s="140" t="e">
        <f t="shared" si="108"/>
        <v>#REF!</v>
      </c>
      <c r="AK854" s="24" t="e">
        <f>#REF!</f>
        <v>#REF!</v>
      </c>
      <c r="AL854" s="8" t="e">
        <f t="shared" si="109"/>
        <v>#REF!</v>
      </c>
    </row>
    <row r="855" spans="1:38" s="26" customFormat="1" ht="13.5" customHeight="1" x14ac:dyDescent="0.2">
      <c r="A855" s="26">
        <v>853</v>
      </c>
      <c r="B855" s="159" t="s">
        <v>631</v>
      </c>
      <c r="C855" s="159" t="s">
        <v>33</v>
      </c>
      <c r="D855" s="1" t="s">
        <v>41</v>
      </c>
      <c r="E855" s="1" t="s">
        <v>42</v>
      </c>
      <c r="F855" s="1" t="s">
        <v>25</v>
      </c>
      <c r="G855" s="40">
        <v>1.2</v>
      </c>
      <c r="H855" s="51">
        <v>866</v>
      </c>
      <c r="I855" s="37"/>
      <c r="J855" s="1" t="s">
        <v>41</v>
      </c>
      <c r="K855" s="1" t="s">
        <v>42</v>
      </c>
      <c r="L855" s="1" t="s">
        <v>25</v>
      </c>
      <c r="M855" s="32">
        <v>1.2</v>
      </c>
      <c r="N855" s="51">
        <v>866</v>
      </c>
      <c r="O855" s="1"/>
      <c r="P855" s="1"/>
      <c r="Q855" s="1"/>
      <c r="R855" s="32">
        <v>1.2</v>
      </c>
      <c r="S855" s="63">
        <v>866</v>
      </c>
      <c r="T855" s="78" t="s">
        <v>699</v>
      </c>
      <c r="U855" s="78" t="s">
        <v>42</v>
      </c>
      <c r="V855" s="78" t="s">
        <v>45</v>
      </c>
      <c r="W855" s="134">
        <v>1.2</v>
      </c>
      <c r="X855" s="146">
        <v>866</v>
      </c>
      <c r="Y855" s="37">
        <v>758</v>
      </c>
      <c r="Z855" s="37"/>
      <c r="AA855" s="169">
        <f>0.95*$Y$1</f>
        <v>1080.587</v>
      </c>
      <c r="AB855" s="37"/>
      <c r="AC855" s="37">
        <v>1406</v>
      </c>
      <c r="AF855" s="140">
        <f t="shared" si="104"/>
        <v>1183.2</v>
      </c>
      <c r="AG855" s="8">
        <f t="shared" si="105"/>
        <v>986</v>
      </c>
      <c r="AH855" s="37">
        <f t="shared" si="106"/>
        <v>758</v>
      </c>
      <c r="AI855" s="8">
        <f t="shared" si="107"/>
        <v>228</v>
      </c>
      <c r="AJ855" s="140" t="e">
        <f t="shared" si="108"/>
        <v>#REF!</v>
      </c>
      <c r="AK855" s="24" t="e">
        <f>#REF!</f>
        <v>#REF!</v>
      </c>
      <c r="AL855" s="8" t="e">
        <f t="shared" si="109"/>
        <v>#REF!</v>
      </c>
    </row>
    <row r="856" spans="1:38" s="26" customFormat="1" ht="13.5" customHeight="1" x14ac:dyDescent="0.2">
      <c r="A856" s="26">
        <v>854</v>
      </c>
      <c r="B856" s="159" t="s">
        <v>391</v>
      </c>
      <c r="C856" s="14" t="s">
        <v>81</v>
      </c>
      <c r="D856" s="1" t="s">
        <v>5</v>
      </c>
      <c r="E856" s="1" t="s">
        <v>6</v>
      </c>
      <c r="F856" s="1" t="s">
        <v>7</v>
      </c>
      <c r="G856" s="40">
        <v>1</v>
      </c>
      <c r="H856" s="51">
        <v>500</v>
      </c>
      <c r="I856" s="37"/>
      <c r="J856" s="1" t="s">
        <v>5</v>
      </c>
      <c r="K856" s="1" t="s">
        <v>6</v>
      </c>
      <c r="L856" s="1" t="s">
        <v>7</v>
      </c>
      <c r="M856" s="32">
        <v>1</v>
      </c>
      <c r="N856" s="51">
        <v>500</v>
      </c>
      <c r="O856" s="1"/>
      <c r="P856" s="1"/>
      <c r="Q856" s="1"/>
      <c r="R856" s="32">
        <v>1</v>
      </c>
      <c r="S856" s="63">
        <v>500</v>
      </c>
      <c r="T856" s="78" t="s">
        <v>303</v>
      </c>
      <c r="U856" s="78" t="s">
        <v>6</v>
      </c>
      <c r="V856" s="78" t="s">
        <v>7</v>
      </c>
      <c r="W856" s="134">
        <v>1</v>
      </c>
      <c r="X856" s="146">
        <v>500</v>
      </c>
      <c r="Y856" s="37">
        <v>620</v>
      </c>
      <c r="Z856" s="37"/>
      <c r="AA856" s="169">
        <f>0.581*$Y$1</f>
        <v>660.86425999999994</v>
      </c>
      <c r="AB856" s="37"/>
      <c r="AC856" s="37">
        <v>859</v>
      </c>
      <c r="AF856" s="140">
        <f t="shared" si="104"/>
        <v>620</v>
      </c>
      <c r="AG856" s="8">
        <f t="shared" si="105"/>
        <v>620</v>
      </c>
      <c r="AH856" s="37">
        <f t="shared" si="106"/>
        <v>620</v>
      </c>
      <c r="AI856" s="8">
        <f t="shared" si="107"/>
        <v>0</v>
      </c>
      <c r="AJ856" s="140" t="e">
        <f t="shared" si="108"/>
        <v>#REF!</v>
      </c>
      <c r="AK856" s="24" t="e">
        <f>#REF!</f>
        <v>#REF!</v>
      </c>
      <c r="AL856" s="8" t="e">
        <f t="shared" si="109"/>
        <v>#REF!</v>
      </c>
    </row>
    <row r="857" spans="1:38" s="26" customFormat="1" ht="13.5" customHeight="1" x14ac:dyDescent="0.2">
      <c r="A857" s="26">
        <v>855</v>
      </c>
      <c r="B857" s="18" t="s">
        <v>114</v>
      </c>
      <c r="C857" s="18" t="s">
        <v>36</v>
      </c>
      <c r="D857" s="1" t="s">
        <v>43</v>
      </c>
      <c r="E857" s="1" t="s">
        <v>42</v>
      </c>
      <c r="F857" s="1" t="s">
        <v>25</v>
      </c>
      <c r="G857" s="27">
        <v>0.5</v>
      </c>
      <c r="H857" s="47">
        <v>1032</v>
      </c>
      <c r="I857" s="37" t="s">
        <v>650</v>
      </c>
      <c r="J857" s="1" t="s">
        <v>43</v>
      </c>
      <c r="K857" s="1" t="s">
        <v>42</v>
      </c>
      <c r="L857" s="1" t="s">
        <v>25</v>
      </c>
      <c r="M857" s="33">
        <v>0.5</v>
      </c>
      <c r="N857" s="47">
        <v>1032</v>
      </c>
      <c r="O857" s="1"/>
      <c r="P857" s="1"/>
      <c r="Q857" s="1"/>
      <c r="R857" s="33">
        <v>0.5</v>
      </c>
      <c r="S857" s="64">
        <v>1032</v>
      </c>
      <c r="T857" s="78" t="s">
        <v>695</v>
      </c>
      <c r="U857" s="78" t="s">
        <v>180</v>
      </c>
      <c r="V857" s="78" t="s">
        <v>45</v>
      </c>
      <c r="W857" s="130">
        <v>0.5</v>
      </c>
      <c r="X857" s="145">
        <v>1032</v>
      </c>
      <c r="Y857" s="37">
        <v>758</v>
      </c>
      <c r="Z857" s="37"/>
      <c r="AA857" s="169">
        <f>0.95*$Y$1</f>
        <v>1080.587</v>
      </c>
      <c r="AB857" s="37"/>
      <c r="AC857" s="37">
        <v>1406</v>
      </c>
      <c r="AF857" s="140">
        <f t="shared" si="104"/>
        <v>576</v>
      </c>
      <c r="AG857" s="8">
        <f t="shared" si="105"/>
        <v>1152</v>
      </c>
      <c r="AH857" s="37">
        <f t="shared" si="106"/>
        <v>758</v>
      </c>
      <c r="AI857" s="8">
        <f t="shared" si="107"/>
        <v>394</v>
      </c>
      <c r="AJ857" s="140" t="e">
        <f t="shared" si="108"/>
        <v>#REF!</v>
      </c>
      <c r="AK857" s="24" t="e">
        <f>#REF!</f>
        <v>#REF!</v>
      </c>
      <c r="AL857" s="8" t="e">
        <f t="shared" si="109"/>
        <v>#REF!</v>
      </c>
    </row>
    <row r="858" spans="1:38" s="26" customFormat="1" ht="13.5" customHeight="1" x14ac:dyDescent="0.2">
      <c r="A858" s="26">
        <v>856</v>
      </c>
      <c r="B858" s="18" t="s">
        <v>114</v>
      </c>
      <c r="C858" s="18" t="s">
        <v>92</v>
      </c>
      <c r="D858" s="1" t="s">
        <v>96</v>
      </c>
      <c r="E858" s="1" t="s">
        <v>24</v>
      </c>
      <c r="F858" s="1" t="s">
        <v>28</v>
      </c>
      <c r="G858" s="27">
        <v>0.2</v>
      </c>
      <c r="H858" s="47">
        <v>739</v>
      </c>
      <c r="I858" s="37"/>
      <c r="J858" s="1" t="s">
        <v>96</v>
      </c>
      <c r="K858" s="1" t="s">
        <v>24</v>
      </c>
      <c r="L858" s="1" t="s">
        <v>28</v>
      </c>
      <c r="M858" s="33">
        <v>0.2</v>
      </c>
      <c r="N858" s="47">
        <v>739</v>
      </c>
      <c r="O858" s="1"/>
      <c r="P858" s="1"/>
      <c r="Q858" s="1"/>
      <c r="R858" s="33">
        <v>0.2</v>
      </c>
      <c r="S858" s="64">
        <v>739</v>
      </c>
      <c r="T858" s="78" t="s">
        <v>674</v>
      </c>
      <c r="U858" s="78" t="s">
        <v>6</v>
      </c>
      <c r="V858" s="78" t="s">
        <v>28</v>
      </c>
      <c r="W858" s="130">
        <v>0.2</v>
      </c>
      <c r="X858" s="145">
        <v>739</v>
      </c>
      <c r="Y858" s="37">
        <v>967</v>
      </c>
      <c r="Z858" s="37"/>
      <c r="AA858" s="169">
        <f>1.22*$Y$1</f>
        <v>1387.7012</v>
      </c>
      <c r="AB858" s="37"/>
      <c r="AC858" s="37">
        <v>1796</v>
      </c>
      <c r="AF858" s="140">
        <f t="shared" si="104"/>
        <v>171.8</v>
      </c>
      <c r="AG858" s="8">
        <f t="shared" si="105"/>
        <v>859</v>
      </c>
      <c r="AH858" s="37">
        <f t="shared" si="106"/>
        <v>967</v>
      </c>
      <c r="AI858" s="175">
        <f t="shared" si="107"/>
        <v>-108</v>
      </c>
      <c r="AJ858" s="140" t="e">
        <f t="shared" si="108"/>
        <v>#REF!</v>
      </c>
      <c r="AK858" s="24" t="e">
        <f>#REF!</f>
        <v>#REF!</v>
      </c>
      <c r="AL858" s="8" t="e">
        <f t="shared" si="109"/>
        <v>#REF!</v>
      </c>
    </row>
    <row r="859" spans="1:38" s="26" customFormat="1" ht="13.5" customHeight="1" x14ac:dyDescent="0.2">
      <c r="A859" s="26">
        <v>857</v>
      </c>
      <c r="B859" s="18" t="s">
        <v>114</v>
      </c>
      <c r="C859" s="18" t="s">
        <v>14</v>
      </c>
      <c r="D859" s="1" t="s">
        <v>38</v>
      </c>
      <c r="E859" s="1" t="s">
        <v>24</v>
      </c>
      <c r="F859" s="1" t="s">
        <v>25</v>
      </c>
      <c r="G859" s="27">
        <v>0.8</v>
      </c>
      <c r="H859" s="53">
        <v>700</v>
      </c>
      <c r="I859" s="37"/>
      <c r="J859" s="1" t="s">
        <v>38</v>
      </c>
      <c r="K859" s="1" t="s">
        <v>24</v>
      </c>
      <c r="L859" s="1" t="s">
        <v>25</v>
      </c>
      <c r="M859" s="33">
        <v>0.8</v>
      </c>
      <c r="N859" s="47">
        <v>700</v>
      </c>
      <c r="O859" s="1"/>
      <c r="P859" s="1"/>
      <c r="Q859" s="1"/>
      <c r="R859" s="33">
        <v>0.8</v>
      </c>
      <c r="S859" s="64">
        <v>700</v>
      </c>
      <c r="T859" s="78" t="s">
        <v>660</v>
      </c>
      <c r="U859" s="78" t="s">
        <v>6</v>
      </c>
      <c r="V859" s="78" t="s">
        <v>45</v>
      </c>
      <c r="W859" s="130">
        <v>0.8</v>
      </c>
      <c r="X859" s="145">
        <v>700</v>
      </c>
      <c r="Y859" s="37">
        <v>758</v>
      </c>
      <c r="Z859" s="37"/>
      <c r="AA859" s="169">
        <f>0.95*$Y$1</f>
        <v>1080.587</v>
      </c>
      <c r="AB859" s="37"/>
      <c r="AC859" s="37">
        <v>1406</v>
      </c>
      <c r="AF859" s="140">
        <f t="shared" si="104"/>
        <v>656</v>
      </c>
      <c r="AG859" s="8">
        <f t="shared" si="105"/>
        <v>820</v>
      </c>
      <c r="AH859" s="37">
        <f t="shared" si="106"/>
        <v>758</v>
      </c>
      <c r="AI859" s="8">
        <f t="shared" si="107"/>
        <v>62</v>
      </c>
      <c r="AJ859" s="140" t="e">
        <f t="shared" si="108"/>
        <v>#REF!</v>
      </c>
      <c r="AK859" s="24" t="e">
        <f>#REF!</f>
        <v>#REF!</v>
      </c>
      <c r="AL859" s="8" t="e">
        <f t="shared" si="109"/>
        <v>#REF!</v>
      </c>
    </row>
    <row r="860" spans="1:38" s="26" customFormat="1" ht="13.5" customHeight="1" x14ac:dyDescent="0.2">
      <c r="A860" s="26">
        <v>858</v>
      </c>
      <c r="B860" s="18" t="s">
        <v>114</v>
      </c>
      <c r="C860" s="18" t="s">
        <v>93</v>
      </c>
      <c r="D860" s="1" t="s">
        <v>90</v>
      </c>
      <c r="E860" s="1" t="s">
        <v>6</v>
      </c>
      <c r="F860" s="1" t="s">
        <v>52</v>
      </c>
      <c r="G860" s="27">
        <v>4</v>
      </c>
      <c r="H860" s="47">
        <v>639</v>
      </c>
      <c r="I860" s="37"/>
      <c r="J860" s="1" t="s">
        <v>90</v>
      </c>
      <c r="K860" s="1" t="s">
        <v>6</v>
      </c>
      <c r="L860" s="1" t="s">
        <v>52</v>
      </c>
      <c r="M860" s="33">
        <v>4</v>
      </c>
      <c r="N860" s="47">
        <v>639</v>
      </c>
      <c r="O860" s="1"/>
      <c r="P860" s="1"/>
      <c r="Q860" s="1"/>
      <c r="R860" s="33">
        <v>4</v>
      </c>
      <c r="S860" s="64">
        <v>688</v>
      </c>
      <c r="T860" s="78" t="s">
        <v>171</v>
      </c>
      <c r="U860" s="78" t="s">
        <v>6</v>
      </c>
      <c r="V860" s="78" t="s">
        <v>52</v>
      </c>
      <c r="W860" s="130">
        <v>4</v>
      </c>
      <c r="X860" s="145">
        <v>688</v>
      </c>
      <c r="Y860" s="37">
        <v>662</v>
      </c>
      <c r="Z860" s="37"/>
      <c r="AA860" s="169">
        <f>0.832*$Y$1</f>
        <v>946.36671999999999</v>
      </c>
      <c r="AB860" s="37"/>
      <c r="AC860" s="37">
        <v>1228</v>
      </c>
      <c r="AF860" s="140">
        <f t="shared" si="104"/>
        <v>3232</v>
      </c>
      <c r="AG860" s="8">
        <f t="shared" si="105"/>
        <v>808</v>
      </c>
      <c r="AH860" s="37">
        <f t="shared" si="106"/>
        <v>662</v>
      </c>
      <c r="AI860" s="8">
        <f t="shared" si="107"/>
        <v>146</v>
      </c>
      <c r="AJ860" s="140" t="e">
        <f t="shared" si="108"/>
        <v>#REF!</v>
      </c>
      <c r="AK860" s="24" t="e">
        <f>#REF!</f>
        <v>#REF!</v>
      </c>
      <c r="AL860" s="8" t="e">
        <f t="shared" si="109"/>
        <v>#REF!</v>
      </c>
    </row>
    <row r="861" spans="1:38" s="26" customFormat="1" ht="13.5" customHeight="1" x14ac:dyDescent="0.2">
      <c r="A861" s="26">
        <v>859</v>
      </c>
      <c r="B861" s="18" t="s">
        <v>114</v>
      </c>
      <c r="C861" s="18" t="s">
        <v>94</v>
      </c>
      <c r="D861" s="1" t="s">
        <v>97</v>
      </c>
      <c r="E861" s="1" t="s">
        <v>6</v>
      </c>
      <c r="F861" s="1" t="s">
        <v>45</v>
      </c>
      <c r="G861" s="27">
        <v>0.2</v>
      </c>
      <c r="H861" s="47">
        <v>647</v>
      </c>
      <c r="I861" s="37"/>
      <c r="J861" s="1" t="s">
        <v>97</v>
      </c>
      <c r="K861" s="1" t="s">
        <v>6</v>
      </c>
      <c r="L861" s="1" t="s">
        <v>45</v>
      </c>
      <c r="M861" s="33">
        <v>0.2</v>
      </c>
      <c r="N861" s="47">
        <v>647</v>
      </c>
      <c r="O861" s="1"/>
      <c r="P861" s="1"/>
      <c r="Q861" s="1"/>
      <c r="R861" s="33">
        <v>0.2</v>
      </c>
      <c r="S861" s="64">
        <v>647</v>
      </c>
      <c r="T861" s="75" t="s">
        <v>693</v>
      </c>
      <c r="U861" s="75" t="s">
        <v>6</v>
      </c>
      <c r="V861" s="75" t="s">
        <v>25</v>
      </c>
      <c r="W861" s="130">
        <v>0.2</v>
      </c>
      <c r="X861" s="145">
        <v>647</v>
      </c>
      <c r="Y861" s="37">
        <v>905</v>
      </c>
      <c r="Z861" s="37"/>
      <c r="AA861" s="169">
        <f>1.137*$Y$1</f>
        <v>1293.2920200000001</v>
      </c>
      <c r="AB861" s="37"/>
      <c r="AC861" s="37">
        <v>1682</v>
      </c>
      <c r="AF861" s="140">
        <f t="shared" si="104"/>
        <v>153.4</v>
      </c>
      <c r="AG861" s="8">
        <f t="shared" si="105"/>
        <v>767</v>
      </c>
      <c r="AH861" s="37">
        <f t="shared" si="106"/>
        <v>905</v>
      </c>
      <c r="AI861" s="175">
        <f t="shared" si="107"/>
        <v>-138</v>
      </c>
      <c r="AJ861" s="140" t="e">
        <f t="shared" si="108"/>
        <v>#REF!</v>
      </c>
      <c r="AK861" s="24" t="e">
        <f>#REF!</f>
        <v>#REF!</v>
      </c>
      <c r="AL861" s="8" t="e">
        <f t="shared" si="109"/>
        <v>#REF!</v>
      </c>
    </row>
    <row r="862" spans="1:38" s="26" customFormat="1" ht="13.5" customHeight="1" x14ac:dyDescent="0.2">
      <c r="A862" s="26">
        <v>860</v>
      </c>
      <c r="B862" s="18" t="s">
        <v>114</v>
      </c>
      <c r="C862" s="18" t="s">
        <v>95</v>
      </c>
      <c r="D862" s="1" t="s">
        <v>5</v>
      </c>
      <c r="E862" s="1" t="s">
        <v>6</v>
      </c>
      <c r="F862" s="1" t="s">
        <v>7</v>
      </c>
      <c r="G862" s="27">
        <v>0.3</v>
      </c>
      <c r="H862" s="47">
        <v>500</v>
      </c>
      <c r="I862" s="37"/>
      <c r="J862" s="1" t="s">
        <v>5</v>
      </c>
      <c r="K862" s="1" t="s">
        <v>6</v>
      </c>
      <c r="L862" s="1" t="s">
        <v>7</v>
      </c>
      <c r="M862" s="33">
        <v>0.3</v>
      </c>
      <c r="N862" s="47">
        <v>500</v>
      </c>
      <c r="O862" s="1"/>
      <c r="P862" s="1"/>
      <c r="Q862" s="1"/>
      <c r="R862" s="33">
        <v>0.3</v>
      </c>
      <c r="S862" s="64">
        <v>500</v>
      </c>
      <c r="T862" s="78" t="s">
        <v>303</v>
      </c>
      <c r="U862" s="78" t="s">
        <v>6</v>
      </c>
      <c r="V862" s="78" t="s">
        <v>7</v>
      </c>
      <c r="W862" s="130">
        <v>0.3</v>
      </c>
      <c r="X862" s="145">
        <v>500</v>
      </c>
      <c r="Y862" s="37">
        <v>620</v>
      </c>
      <c r="Z862" s="37"/>
      <c r="AA862" s="169">
        <f>0.581*$Y$1</f>
        <v>660.86425999999994</v>
      </c>
      <c r="AB862" s="37"/>
      <c r="AC862" s="37">
        <v>859</v>
      </c>
      <c r="AF862" s="140">
        <f t="shared" si="104"/>
        <v>186</v>
      </c>
      <c r="AG862" s="8">
        <f t="shared" si="105"/>
        <v>620</v>
      </c>
      <c r="AH862" s="37">
        <f t="shared" si="106"/>
        <v>620</v>
      </c>
      <c r="AI862" s="8">
        <f t="shared" si="107"/>
        <v>0</v>
      </c>
      <c r="AJ862" s="140" t="e">
        <f t="shared" si="108"/>
        <v>#REF!</v>
      </c>
      <c r="AK862" s="24" t="e">
        <f>#REF!</f>
        <v>#REF!</v>
      </c>
      <c r="AL862" s="8" t="e">
        <f t="shared" si="109"/>
        <v>#REF!</v>
      </c>
    </row>
    <row r="863" spans="1:38" s="26" customFormat="1" ht="13.5" customHeight="1" x14ac:dyDescent="0.2">
      <c r="A863" s="26">
        <v>861</v>
      </c>
      <c r="B863" s="18" t="s">
        <v>168</v>
      </c>
      <c r="C863" s="18" t="s">
        <v>13</v>
      </c>
      <c r="D863" s="1" t="s">
        <v>7</v>
      </c>
      <c r="E863" s="1" t="s">
        <v>89</v>
      </c>
      <c r="F863" s="1" t="s">
        <v>5</v>
      </c>
      <c r="G863" s="27">
        <v>1</v>
      </c>
      <c r="H863" s="51">
        <v>1401</v>
      </c>
      <c r="I863" s="37"/>
      <c r="J863" s="1" t="s">
        <v>7</v>
      </c>
      <c r="K863" s="1" t="s">
        <v>89</v>
      </c>
      <c r="L863" s="1" t="s">
        <v>5</v>
      </c>
      <c r="M863" s="33">
        <v>1</v>
      </c>
      <c r="N863" s="51">
        <v>1401</v>
      </c>
      <c r="O863" s="1"/>
      <c r="P863" s="1"/>
      <c r="Q863" s="1"/>
      <c r="R863" s="33">
        <v>1</v>
      </c>
      <c r="S863" s="63">
        <v>1401</v>
      </c>
      <c r="T863" s="78" t="s">
        <v>664</v>
      </c>
      <c r="U863" s="78" t="s">
        <v>6</v>
      </c>
      <c r="V863" s="78" t="s">
        <v>88</v>
      </c>
      <c r="W863" s="130">
        <v>1</v>
      </c>
      <c r="X863" s="146">
        <v>1401</v>
      </c>
      <c r="Y863" s="37">
        <v>2174</v>
      </c>
      <c r="Z863" s="37"/>
      <c r="AA863" s="169">
        <f>2.73*$Y$1</f>
        <v>3105.2658000000001</v>
      </c>
      <c r="AB863" s="37"/>
      <c r="AC863" s="37">
        <v>3726</v>
      </c>
      <c r="AF863" s="140">
        <f t="shared" si="104"/>
        <v>1521</v>
      </c>
      <c r="AG863" s="8">
        <f t="shared" si="105"/>
        <v>1521</v>
      </c>
      <c r="AH863" s="37">
        <f t="shared" si="106"/>
        <v>2174</v>
      </c>
      <c r="AI863" s="175">
        <f t="shared" si="107"/>
        <v>-653</v>
      </c>
      <c r="AJ863" s="140" t="e">
        <f t="shared" si="108"/>
        <v>#REF!</v>
      </c>
      <c r="AK863" s="24" t="e">
        <f>#REF!</f>
        <v>#REF!</v>
      </c>
      <c r="AL863" s="8" t="e">
        <f t="shared" si="109"/>
        <v>#REF!</v>
      </c>
    </row>
    <row r="864" spans="1:38" s="26" customFormat="1" ht="13.5" customHeight="1" x14ac:dyDescent="0.2">
      <c r="A864" s="26">
        <v>862</v>
      </c>
      <c r="B864" s="18" t="s">
        <v>168</v>
      </c>
      <c r="C864" s="21" t="s">
        <v>83</v>
      </c>
      <c r="D864" s="1" t="s">
        <v>10</v>
      </c>
      <c r="E864" s="1" t="s">
        <v>26</v>
      </c>
      <c r="F864" s="1" t="s">
        <v>28</v>
      </c>
      <c r="G864" s="27">
        <v>1</v>
      </c>
      <c r="H864" s="53">
        <v>1050</v>
      </c>
      <c r="I864" s="37"/>
      <c r="J864" s="1" t="s">
        <v>10</v>
      </c>
      <c r="K864" s="1" t="s">
        <v>26</v>
      </c>
      <c r="L864" s="1" t="s">
        <v>28</v>
      </c>
      <c r="M864" s="33">
        <v>1</v>
      </c>
      <c r="N864" s="47">
        <v>1050</v>
      </c>
      <c r="O864" s="1"/>
      <c r="P864" s="1"/>
      <c r="Q864" s="1"/>
      <c r="R864" s="33">
        <v>1</v>
      </c>
      <c r="S864" s="64">
        <v>1050</v>
      </c>
      <c r="T864" s="78" t="s">
        <v>10</v>
      </c>
      <c r="U864" s="78" t="s">
        <v>24</v>
      </c>
      <c r="V864" s="78" t="s">
        <v>25</v>
      </c>
      <c r="W864" s="130">
        <v>1</v>
      </c>
      <c r="X864" s="145">
        <v>1050</v>
      </c>
      <c r="Y864" s="37">
        <v>905</v>
      </c>
      <c r="Z864" s="37"/>
      <c r="AA864" s="169">
        <f>1.137*$Y$1</f>
        <v>1293.2920200000001</v>
      </c>
      <c r="AB864" s="37"/>
      <c r="AC864" s="37">
        <v>1682</v>
      </c>
      <c r="AF864" s="140">
        <f t="shared" si="104"/>
        <v>1170</v>
      </c>
      <c r="AG864" s="8">
        <f t="shared" si="105"/>
        <v>1170</v>
      </c>
      <c r="AH864" s="37">
        <f t="shared" si="106"/>
        <v>905</v>
      </c>
      <c r="AI864" s="8">
        <f t="shared" si="107"/>
        <v>265</v>
      </c>
      <c r="AJ864" s="140" t="e">
        <f t="shared" si="108"/>
        <v>#REF!</v>
      </c>
      <c r="AK864" s="24" t="e">
        <f>#REF!</f>
        <v>#REF!</v>
      </c>
      <c r="AL864" s="8" t="e">
        <f t="shared" si="109"/>
        <v>#REF!</v>
      </c>
    </row>
    <row r="865" spans="1:38" s="26" customFormat="1" ht="13.5" customHeight="1" x14ac:dyDescent="0.2">
      <c r="A865" s="26">
        <v>863</v>
      </c>
      <c r="B865" s="18" t="s">
        <v>168</v>
      </c>
      <c r="C865" s="18" t="s">
        <v>81</v>
      </c>
      <c r="D865" s="1" t="s">
        <v>5</v>
      </c>
      <c r="E865" s="1" t="s">
        <v>6</v>
      </c>
      <c r="F865" s="1" t="s">
        <v>7</v>
      </c>
      <c r="G865" s="27">
        <v>1.5</v>
      </c>
      <c r="H865" s="47">
        <v>500</v>
      </c>
      <c r="I865" s="37"/>
      <c r="J865" s="1" t="s">
        <v>5</v>
      </c>
      <c r="K865" s="1" t="s">
        <v>6</v>
      </c>
      <c r="L865" s="1" t="s">
        <v>7</v>
      </c>
      <c r="M865" s="33">
        <v>1.5</v>
      </c>
      <c r="N865" s="47">
        <v>500</v>
      </c>
      <c r="O865" s="1"/>
      <c r="P865" s="1"/>
      <c r="Q865" s="1"/>
      <c r="R865" s="33">
        <v>1.5</v>
      </c>
      <c r="S865" s="64">
        <v>500</v>
      </c>
      <c r="T865" s="78" t="s">
        <v>303</v>
      </c>
      <c r="U865" s="78" t="s">
        <v>6</v>
      </c>
      <c r="V865" s="78" t="s">
        <v>7</v>
      </c>
      <c r="W865" s="130">
        <v>1.5</v>
      </c>
      <c r="X865" s="145">
        <v>500</v>
      </c>
      <c r="Y865" s="37">
        <v>620</v>
      </c>
      <c r="Z865" s="37"/>
      <c r="AA865" s="169">
        <f>0.581*$Y$1</f>
        <v>660.86425999999994</v>
      </c>
      <c r="AB865" s="37"/>
      <c r="AC865" s="37">
        <v>859</v>
      </c>
      <c r="AF865" s="140">
        <f t="shared" si="104"/>
        <v>930</v>
      </c>
      <c r="AG865" s="8">
        <f t="shared" si="105"/>
        <v>620</v>
      </c>
      <c r="AH865" s="37">
        <f t="shared" si="106"/>
        <v>620</v>
      </c>
      <c r="AI865" s="8">
        <f t="shared" si="107"/>
        <v>0</v>
      </c>
      <c r="AJ865" s="140" t="e">
        <f t="shared" si="108"/>
        <v>#REF!</v>
      </c>
      <c r="AK865" s="24" t="e">
        <f>#REF!</f>
        <v>#REF!</v>
      </c>
      <c r="AL865" s="8" t="e">
        <f t="shared" si="109"/>
        <v>#REF!</v>
      </c>
    </row>
    <row r="866" spans="1:38" s="26" customFormat="1" ht="13.5" customHeight="1" x14ac:dyDescent="0.2">
      <c r="A866" s="26">
        <v>864</v>
      </c>
      <c r="B866" s="18" t="s">
        <v>168</v>
      </c>
      <c r="C866" s="18" t="s">
        <v>126</v>
      </c>
      <c r="D866" s="1" t="s">
        <v>5</v>
      </c>
      <c r="E866" s="1" t="s">
        <v>42</v>
      </c>
      <c r="F866" s="1" t="s">
        <v>52</v>
      </c>
      <c r="G866" s="27">
        <v>1</v>
      </c>
      <c r="H866" s="53">
        <v>705</v>
      </c>
      <c r="I866" s="37"/>
      <c r="J866" s="1" t="s">
        <v>5</v>
      </c>
      <c r="K866" s="1" t="s">
        <v>42</v>
      </c>
      <c r="L866" s="1" t="s">
        <v>52</v>
      </c>
      <c r="M866" s="33">
        <v>1</v>
      </c>
      <c r="N866" s="47">
        <v>705</v>
      </c>
      <c r="O866" s="1" t="s">
        <v>303</v>
      </c>
      <c r="P866" s="1" t="s">
        <v>24</v>
      </c>
      <c r="Q866" s="1" t="s">
        <v>39</v>
      </c>
      <c r="R866" s="33">
        <v>1</v>
      </c>
      <c r="S866" s="64">
        <v>705</v>
      </c>
      <c r="T866" s="78" t="s">
        <v>303</v>
      </c>
      <c r="U866" s="78" t="s">
        <v>42</v>
      </c>
      <c r="V866" s="78" t="s">
        <v>10</v>
      </c>
      <c r="W866" s="130">
        <v>1</v>
      </c>
      <c r="X866" s="145">
        <v>705</v>
      </c>
      <c r="Y866" s="37">
        <v>648</v>
      </c>
      <c r="Z866" s="37"/>
      <c r="AA866" s="169">
        <f>0.814*$Y$1</f>
        <v>925.89243999999997</v>
      </c>
      <c r="AB866" s="37"/>
      <c r="AC866" s="37">
        <v>1205</v>
      </c>
      <c r="AF866" s="140">
        <f t="shared" si="104"/>
        <v>825</v>
      </c>
      <c r="AG866" s="8">
        <f t="shared" si="105"/>
        <v>825</v>
      </c>
      <c r="AH866" s="37">
        <f t="shared" si="106"/>
        <v>648</v>
      </c>
      <c r="AI866" s="8">
        <f t="shared" si="107"/>
        <v>177</v>
      </c>
      <c r="AJ866" s="140" t="e">
        <f t="shared" si="108"/>
        <v>#REF!</v>
      </c>
      <c r="AK866" s="24" t="e">
        <f>#REF!</f>
        <v>#REF!</v>
      </c>
      <c r="AL866" s="8" t="e">
        <f t="shared" si="109"/>
        <v>#REF!</v>
      </c>
    </row>
    <row r="867" spans="1:38" s="26" customFormat="1" ht="13.5" customHeight="1" x14ac:dyDescent="0.2">
      <c r="A867" s="26">
        <v>865</v>
      </c>
      <c r="B867" s="18" t="s">
        <v>393</v>
      </c>
      <c r="C867" s="18" t="s">
        <v>81</v>
      </c>
      <c r="D867" s="1" t="s">
        <v>5</v>
      </c>
      <c r="E867" s="1" t="s">
        <v>6</v>
      </c>
      <c r="F867" s="1" t="s">
        <v>7</v>
      </c>
      <c r="G867" s="27">
        <v>0.3</v>
      </c>
      <c r="H867" s="47">
        <v>500</v>
      </c>
      <c r="I867" s="37"/>
      <c r="J867" s="1" t="s">
        <v>5</v>
      </c>
      <c r="K867" s="1" t="s">
        <v>6</v>
      </c>
      <c r="L867" s="1" t="s">
        <v>7</v>
      </c>
      <c r="M867" s="33">
        <v>0.3</v>
      </c>
      <c r="N867" s="47">
        <v>500</v>
      </c>
      <c r="O867" s="1"/>
      <c r="P867" s="1"/>
      <c r="Q867" s="1"/>
      <c r="R867" s="33">
        <v>0.3</v>
      </c>
      <c r="S867" s="64">
        <v>500</v>
      </c>
      <c r="T867" s="78" t="s">
        <v>303</v>
      </c>
      <c r="U867" s="78" t="s">
        <v>6</v>
      </c>
      <c r="V867" s="78" t="s">
        <v>7</v>
      </c>
      <c r="W867" s="130">
        <v>0.3</v>
      </c>
      <c r="X867" s="145">
        <v>500</v>
      </c>
      <c r="Y867" s="37">
        <v>620</v>
      </c>
      <c r="Z867" s="37"/>
      <c r="AA867" s="169">
        <f>0.581*$Y$1</f>
        <v>660.86425999999994</v>
      </c>
      <c r="AB867" s="37"/>
      <c r="AC867" s="37">
        <v>859</v>
      </c>
      <c r="AF867" s="140">
        <f t="shared" si="104"/>
        <v>186</v>
      </c>
      <c r="AG867" s="8">
        <f t="shared" si="105"/>
        <v>620</v>
      </c>
      <c r="AH867" s="37">
        <f t="shared" si="106"/>
        <v>620</v>
      </c>
      <c r="AI867" s="8">
        <f t="shared" si="107"/>
        <v>0</v>
      </c>
      <c r="AJ867" s="140" t="e">
        <f t="shared" si="108"/>
        <v>#REF!</v>
      </c>
      <c r="AK867" s="24" t="e">
        <f>#REF!</f>
        <v>#REF!</v>
      </c>
      <c r="AL867" s="8" t="e">
        <f t="shared" si="109"/>
        <v>#REF!</v>
      </c>
    </row>
    <row r="868" spans="1:38" s="26" customFormat="1" ht="13.5" customHeight="1" x14ac:dyDescent="0.2">
      <c r="A868" s="26">
        <v>866</v>
      </c>
      <c r="B868" s="18" t="s">
        <v>394</v>
      </c>
      <c r="C868" s="18" t="s">
        <v>81</v>
      </c>
      <c r="D868" s="1" t="s">
        <v>5</v>
      </c>
      <c r="E868" s="1" t="s">
        <v>6</v>
      </c>
      <c r="F868" s="1" t="s">
        <v>7</v>
      </c>
      <c r="G868" s="27">
        <v>0.2</v>
      </c>
      <c r="H868" s="47">
        <v>500</v>
      </c>
      <c r="I868" s="37"/>
      <c r="J868" s="1" t="s">
        <v>5</v>
      </c>
      <c r="K868" s="1" t="s">
        <v>6</v>
      </c>
      <c r="L868" s="1" t="s">
        <v>7</v>
      </c>
      <c r="M868" s="33">
        <v>0.2</v>
      </c>
      <c r="N868" s="47">
        <v>500</v>
      </c>
      <c r="O868" s="1"/>
      <c r="P868" s="1"/>
      <c r="Q868" s="1"/>
      <c r="R868" s="33">
        <v>0.2</v>
      </c>
      <c r="S868" s="64">
        <v>500</v>
      </c>
      <c r="T868" s="78" t="s">
        <v>303</v>
      </c>
      <c r="U868" s="78" t="s">
        <v>6</v>
      </c>
      <c r="V868" s="78" t="s">
        <v>7</v>
      </c>
      <c r="W868" s="130">
        <v>0.2</v>
      </c>
      <c r="X868" s="145">
        <v>500</v>
      </c>
      <c r="Y868" s="37">
        <v>620</v>
      </c>
      <c r="Z868" s="37"/>
      <c r="AA868" s="169">
        <f>0.581*$Y$1</f>
        <v>660.86425999999994</v>
      </c>
      <c r="AB868" s="37"/>
      <c r="AC868" s="37">
        <v>859</v>
      </c>
      <c r="AF868" s="140">
        <f t="shared" si="104"/>
        <v>124</v>
      </c>
      <c r="AG868" s="8">
        <f t="shared" si="105"/>
        <v>620</v>
      </c>
      <c r="AH868" s="37">
        <f t="shared" si="106"/>
        <v>620</v>
      </c>
      <c r="AI868" s="8">
        <f t="shared" si="107"/>
        <v>0</v>
      </c>
      <c r="AJ868" s="140" t="e">
        <f t="shared" si="108"/>
        <v>#REF!</v>
      </c>
      <c r="AK868" s="24" t="e">
        <f>#REF!</f>
        <v>#REF!</v>
      </c>
      <c r="AL868" s="8" t="e">
        <f t="shared" si="109"/>
        <v>#REF!</v>
      </c>
    </row>
    <row r="869" spans="1:38" s="26" customFormat="1" ht="13.5" customHeight="1" x14ac:dyDescent="0.2">
      <c r="A869" s="26">
        <v>867</v>
      </c>
      <c r="B869" s="18" t="s">
        <v>395</v>
      </c>
      <c r="C869" s="18" t="s">
        <v>81</v>
      </c>
      <c r="D869" s="1" t="s">
        <v>5</v>
      </c>
      <c r="E869" s="1" t="s">
        <v>6</v>
      </c>
      <c r="F869" s="1" t="s">
        <v>7</v>
      </c>
      <c r="G869" s="27">
        <v>2</v>
      </c>
      <c r="H869" s="47">
        <v>500</v>
      </c>
      <c r="I869" s="37"/>
      <c r="J869" s="1" t="s">
        <v>5</v>
      </c>
      <c r="K869" s="1" t="s">
        <v>6</v>
      </c>
      <c r="L869" s="1" t="s">
        <v>7</v>
      </c>
      <c r="M869" s="33">
        <v>2</v>
      </c>
      <c r="N869" s="47">
        <v>500</v>
      </c>
      <c r="O869" s="1"/>
      <c r="P869" s="1"/>
      <c r="Q869" s="1"/>
      <c r="R869" s="33">
        <v>2</v>
      </c>
      <c r="S869" s="64">
        <v>500</v>
      </c>
      <c r="T869" s="78" t="s">
        <v>303</v>
      </c>
      <c r="U869" s="78" t="s">
        <v>6</v>
      </c>
      <c r="V869" s="78" t="s">
        <v>7</v>
      </c>
      <c r="W869" s="130">
        <v>2</v>
      </c>
      <c r="X869" s="145">
        <v>500</v>
      </c>
      <c r="Y869" s="37">
        <v>620</v>
      </c>
      <c r="Z869" s="37"/>
      <c r="AA869" s="169">
        <f>0.581*$Y$1</f>
        <v>660.86425999999994</v>
      </c>
      <c r="AB869" s="37"/>
      <c r="AC869" s="37">
        <v>859</v>
      </c>
      <c r="AF869" s="140">
        <f t="shared" si="104"/>
        <v>1240</v>
      </c>
      <c r="AG869" s="8">
        <f t="shared" si="105"/>
        <v>620</v>
      </c>
      <c r="AH869" s="37">
        <f t="shared" si="106"/>
        <v>620</v>
      </c>
      <c r="AI869" s="8">
        <f t="shared" si="107"/>
        <v>0</v>
      </c>
      <c r="AJ869" s="140" t="e">
        <f t="shared" si="108"/>
        <v>#REF!</v>
      </c>
      <c r="AK869" s="24" t="e">
        <f>#REF!</f>
        <v>#REF!</v>
      </c>
      <c r="AL869" s="8" t="e">
        <f t="shared" si="109"/>
        <v>#REF!</v>
      </c>
    </row>
    <row r="870" spans="1:38" s="26" customFormat="1" ht="13.5" customHeight="1" x14ac:dyDescent="0.2">
      <c r="A870" s="26">
        <v>868</v>
      </c>
      <c r="B870" s="18" t="s">
        <v>396</v>
      </c>
      <c r="C870" s="18" t="s">
        <v>81</v>
      </c>
      <c r="D870" s="1" t="s">
        <v>5</v>
      </c>
      <c r="E870" s="1" t="s">
        <v>6</v>
      </c>
      <c r="F870" s="1" t="s">
        <v>7</v>
      </c>
      <c r="G870" s="27">
        <v>1</v>
      </c>
      <c r="H870" s="47">
        <v>500</v>
      </c>
      <c r="I870" s="37"/>
      <c r="J870" s="1" t="s">
        <v>5</v>
      </c>
      <c r="K870" s="1" t="s">
        <v>6</v>
      </c>
      <c r="L870" s="1" t="s">
        <v>7</v>
      </c>
      <c r="M870" s="33">
        <v>1</v>
      </c>
      <c r="N870" s="47">
        <v>500</v>
      </c>
      <c r="O870" s="1"/>
      <c r="P870" s="1"/>
      <c r="Q870" s="1"/>
      <c r="R870" s="33">
        <v>1</v>
      </c>
      <c r="S870" s="64">
        <v>500</v>
      </c>
      <c r="T870" s="78" t="s">
        <v>303</v>
      </c>
      <c r="U870" s="78" t="s">
        <v>6</v>
      </c>
      <c r="V870" s="78" t="s">
        <v>7</v>
      </c>
      <c r="W870" s="130">
        <v>1</v>
      </c>
      <c r="X870" s="145">
        <v>500</v>
      </c>
      <c r="Y870" s="37">
        <v>620</v>
      </c>
      <c r="Z870" s="37"/>
      <c r="AA870" s="169">
        <f>0.581*$Y$1</f>
        <v>660.86425999999994</v>
      </c>
      <c r="AB870" s="37"/>
      <c r="AC870" s="37">
        <v>859</v>
      </c>
      <c r="AF870" s="140">
        <f t="shared" si="104"/>
        <v>620</v>
      </c>
      <c r="AG870" s="8">
        <f t="shared" si="105"/>
        <v>620</v>
      </c>
      <c r="AH870" s="37">
        <f t="shared" si="106"/>
        <v>620</v>
      </c>
      <c r="AI870" s="8">
        <f t="shared" si="107"/>
        <v>0</v>
      </c>
      <c r="AJ870" s="140" t="e">
        <f t="shared" si="108"/>
        <v>#REF!</v>
      </c>
      <c r="AK870" s="24" t="e">
        <f>#REF!</f>
        <v>#REF!</v>
      </c>
      <c r="AL870" s="8" t="e">
        <f t="shared" si="109"/>
        <v>#REF!</v>
      </c>
    </row>
    <row r="871" spans="1:38" s="26" customFormat="1" ht="13.5" customHeight="1" x14ac:dyDescent="0.2">
      <c r="A871" s="26">
        <v>869</v>
      </c>
      <c r="B871" s="18" t="s">
        <v>632</v>
      </c>
      <c r="C871" s="18" t="s">
        <v>33</v>
      </c>
      <c r="D871" s="1" t="s">
        <v>41</v>
      </c>
      <c r="E871" s="1" t="s">
        <v>42</v>
      </c>
      <c r="F871" s="1" t="s">
        <v>25</v>
      </c>
      <c r="G871" s="27">
        <v>5</v>
      </c>
      <c r="H871" s="47">
        <v>866</v>
      </c>
      <c r="I871" s="37"/>
      <c r="J871" s="1" t="s">
        <v>41</v>
      </c>
      <c r="K871" s="1" t="s">
        <v>42</v>
      </c>
      <c r="L871" s="1" t="s">
        <v>25</v>
      </c>
      <c r="M871" s="33">
        <v>2</v>
      </c>
      <c r="N871" s="47">
        <v>866</v>
      </c>
      <c r="O871" s="1"/>
      <c r="P871" s="1"/>
      <c r="Q871" s="1"/>
      <c r="R871" s="33">
        <v>2</v>
      </c>
      <c r="S871" s="64">
        <v>866</v>
      </c>
      <c r="T871" s="78" t="s">
        <v>699</v>
      </c>
      <c r="U871" s="78" t="s">
        <v>42</v>
      </c>
      <c r="V871" s="78" t="s">
        <v>45</v>
      </c>
      <c r="W871" s="130">
        <v>2</v>
      </c>
      <c r="X871" s="145">
        <v>866</v>
      </c>
      <c r="Y871" s="37">
        <v>758</v>
      </c>
      <c r="Z871" s="37"/>
      <c r="AA871" s="169">
        <f>0.95*$Y$1</f>
        <v>1080.587</v>
      </c>
      <c r="AB871" s="37"/>
      <c r="AC871" s="37">
        <v>1406</v>
      </c>
      <c r="AF871" s="140">
        <f t="shared" si="104"/>
        <v>1972</v>
      </c>
      <c r="AG871" s="8">
        <f t="shared" si="105"/>
        <v>986</v>
      </c>
      <c r="AH871" s="37">
        <f t="shared" si="106"/>
        <v>758</v>
      </c>
      <c r="AI871" s="8">
        <f t="shared" si="107"/>
        <v>228</v>
      </c>
      <c r="AJ871" s="140" t="e">
        <f t="shared" si="108"/>
        <v>#REF!</v>
      </c>
      <c r="AK871" s="24" t="e">
        <f>#REF!</f>
        <v>#REF!</v>
      </c>
      <c r="AL871" s="8" t="e">
        <f t="shared" si="109"/>
        <v>#REF!</v>
      </c>
    </row>
    <row r="872" spans="1:38" s="26" customFormat="1" ht="13.5" customHeight="1" x14ac:dyDescent="0.2">
      <c r="A872" s="26">
        <v>870</v>
      </c>
      <c r="B872" s="18" t="s">
        <v>632</v>
      </c>
      <c r="C872" s="18" t="s">
        <v>81</v>
      </c>
      <c r="D872" s="1" t="s">
        <v>5</v>
      </c>
      <c r="E872" s="1" t="s">
        <v>26</v>
      </c>
      <c r="F872" s="1" t="s">
        <v>10</v>
      </c>
      <c r="G872" s="27">
        <v>4.8</v>
      </c>
      <c r="H872" s="47">
        <v>575</v>
      </c>
      <c r="I872" s="37"/>
      <c r="J872" s="1" t="s">
        <v>5</v>
      </c>
      <c r="K872" s="1" t="s">
        <v>26</v>
      </c>
      <c r="L872" s="1" t="s">
        <v>10</v>
      </c>
      <c r="M872" s="33">
        <v>4.8</v>
      </c>
      <c r="N872" s="47">
        <v>575</v>
      </c>
      <c r="O872" s="1"/>
      <c r="P872" s="1"/>
      <c r="Q872" s="1"/>
      <c r="R872" s="33">
        <v>4.8</v>
      </c>
      <c r="S872" s="64">
        <v>575</v>
      </c>
      <c r="T872" s="78" t="s">
        <v>303</v>
      </c>
      <c r="U872" s="78" t="s">
        <v>24</v>
      </c>
      <c r="V872" s="78" t="s">
        <v>39</v>
      </c>
      <c r="W872" s="130">
        <v>4.8</v>
      </c>
      <c r="X872" s="145">
        <v>575</v>
      </c>
      <c r="Y872" s="37">
        <v>620</v>
      </c>
      <c r="Z872" s="37"/>
      <c r="AA872" s="169">
        <f>0.592*$Y$1</f>
        <v>673.37631999999996</v>
      </c>
      <c r="AB872" s="37"/>
      <c r="AC872" s="37">
        <v>875</v>
      </c>
      <c r="AF872" s="140">
        <f t="shared" si="104"/>
        <v>3336</v>
      </c>
      <c r="AG872" s="8">
        <f t="shared" si="105"/>
        <v>695</v>
      </c>
      <c r="AH872" s="37">
        <f t="shared" si="106"/>
        <v>620</v>
      </c>
      <c r="AI872" s="8">
        <f t="shared" si="107"/>
        <v>75</v>
      </c>
      <c r="AJ872" s="140" t="e">
        <f t="shared" si="108"/>
        <v>#REF!</v>
      </c>
      <c r="AK872" s="24" t="e">
        <f>#REF!</f>
        <v>#REF!</v>
      </c>
      <c r="AL872" s="8" t="e">
        <f t="shared" si="109"/>
        <v>#REF!</v>
      </c>
    </row>
    <row r="873" spans="1:38" s="26" customFormat="1" ht="13.5" customHeight="1" x14ac:dyDescent="0.2">
      <c r="A873" s="26">
        <v>871</v>
      </c>
      <c r="B873" s="18" t="s">
        <v>632</v>
      </c>
      <c r="C873" s="18" t="s">
        <v>112</v>
      </c>
      <c r="D873" s="1" t="s">
        <v>10</v>
      </c>
      <c r="E873" s="1" t="s">
        <v>40</v>
      </c>
      <c r="F873" s="1" t="s">
        <v>45</v>
      </c>
      <c r="G873" s="27">
        <v>1</v>
      </c>
      <c r="H873" s="53">
        <v>850</v>
      </c>
      <c r="I873" s="37"/>
      <c r="J873" s="1" t="s">
        <v>10</v>
      </c>
      <c r="K873" s="1" t="s">
        <v>40</v>
      </c>
      <c r="L873" s="1" t="s">
        <v>45</v>
      </c>
      <c r="M873" s="33">
        <v>1</v>
      </c>
      <c r="N873" s="47">
        <v>850</v>
      </c>
      <c r="O873" s="1"/>
      <c r="P873" s="1"/>
      <c r="Q873" s="1"/>
      <c r="R873" s="33">
        <v>1</v>
      </c>
      <c r="S873" s="64">
        <v>850</v>
      </c>
      <c r="T873" s="78" t="s">
        <v>10</v>
      </c>
      <c r="U873" s="78" t="s">
        <v>6</v>
      </c>
      <c r="V873" s="78" t="s">
        <v>27</v>
      </c>
      <c r="W873" s="130">
        <v>1</v>
      </c>
      <c r="X873" s="145">
        <v>850</v>
      </c>
      <c r="Y873" s="37">
        <v>709</v>
      </c>
      <c r="Z873" s="37"/>
      <c r="AA873" s="169">
        <f>0.89*$Y$1</f>
        <v>1012.3394000000001</v>
      </c>
      <c r="AB873" s="37"/>
      <c r="AC873" s="37">
        <v>1315</v>
      </c>
      <c r="AF873" s="140">
        <f t="shared" si="104"/>
        <v>970</v>
      </c>
      <c r="AG873" s="8">
        <f t="shared" si="105"/>
        <v>970</v>
      </c>
      <c r="AH873" s="37">
        <f t="shared" si="106"/>
        <v>709</v>
      </c>
      <c r="AI873" s="8">
        <f t="shared" si="107"/>
        <v>261</v>
      </c>
      <c r="AJ873" s="140" t="e">
        <f t="shared" si="108"/>
        <v>#REF!</v>
      </c>
      <c r="AK873" s="24" t="e">
        <f>#REF!</f>
        <v>#REF!</v>
      </c>
      <c r="AL873" s="8" t="e">
        <f t="shared" si="109"/>
        <v>#REF!</v>
      </c>
    </row>
    <row r="874" spans="1:38" s="26" customFormat="1" ht="13.5" customHeight="1" x14ac:dyDescent="0.2">
      <c r="A874" s="26">
        <v>872</v>
      </c>
      <c r="B874" s="18" t="s">
        <v>110</v>
      </c>
      <c r="C874" s="18" t="s">
        <v>36</v>
      </c>
      <c r="D874" s="1" t="s">
        <v>43</v>
      </c>
      <c r="E874" s="1" t="s">
        <v>42</v>
      </c>
      <c r="F874" s="1" t="s">
        <v>25</v>
      </c>
      <c r="G874" s="27">
        <v>0.7</v>
      </c>
      <c r="H874" s="47">
        <v>1032</v>
      </c>
      <c r="I874" s="37" t="s">
        <v>650</v>
      </c>
      <c r="J874" s="1" t="s">
        <v>43</v>
      </c>
      <c r="K874" s="1" t="s">
        <v>42</v>
      </c>
      <c r="L874" s="1" t="s">
        <v>25</v>
      </c>
      <c r="M874" s="33">
        <v>0.7</v>
      </c>
      <c r="N874" s="47">
        <v>1032</v>
      </c>
      <c r="O874" s="1"/>
      <c r="P874" s="1"/>
      <c r="Q874" s="1"/>
      <c r="R874" s="33">
        <v>0.7</v>
      </c>
      <c r="S874" s="64">
        <v>1032</v>
      </c>
      <c r="T874" s="78" t="s">
        <v>695</v>
      </c>
      <c r="U874" s="78" t="s">
        <v>180</v>
      </c>
      <c r="V874" s="78" t="s">
        <v>45</v>
      </c>
      <c r="W874" s="130">
        <v>0.7</v>
      </c>
      <c r="X874" s="145">
        <v>1032</v>
      </c>
      <c r="Y874" s="37">
        <v>758</v>
      </c>
      <c r="Z874" s="37"/>
      <c r="AA874" s="169">
        <f>0.95*$Y$1</f>
        <v>1080.587</v>
      </c>
      <c r="AB874" s="37"/>
      <c r="AC874" s="37">
        <v>1406</v>
      </c>
      <c r="AF874" s="140">
        <f t="shared" si="104"/>
        <v>806.4</v>
      </c>
      <c r="AG874" s="8">
        <f t="shared" si="105"/>
        <v>1152</v>
      </c>
      <c r="AH874" s="37">
        <f t="shared" si="106"/>
        <v>758</v>
      </c>
      <c r="AI874" s="8">
        <f t="shared" si="107"/>
        <v>394</v>
      </c>
      <c r="AJ874" s="140" t="e">
        <f t="shared" si="108"/>
        <v>#REF!</v>
      </c>
      <c r="AK874" s="24" t="e">
        <f>#REF!</f>
        <v>#REF!</v>
      </c>
      <c r="AL874" s="8" t="e">
        <f t="shared" si="109"/>
        <v>#REF!</v>
      </c>
    </row>
    <row r="875" spans="1:38" s="26" customFormat="1" ht="13.5" customHeight="1" x14ac:dyDescent="0.2">
      <c r="A875" s="26">
        <v>873</v>
      </c>
      <c r="B875" s="18" t="s">
        <v>110</v>
      </c>
      <c r="C875" s="18" t="s">
        <v>92</v>
      </c>
      <c r="D875" s="1" t="s">
        <v>96</v>
      </c>
      <c r="E875" s="1" t="s">
        <v>24</v>
      </c>
      <c r="F875" s="1" t="s">
        <v>28</v>
      </c>
      <c r="G875" s="27">
        <v>0.2</v>
      </c>
      <c r="H875" s="47">
        <v>739</v>
      </c>
      <c r="I875" s="37"/>
      <c r="J875" s="1" t="s">
        <v>96</v>
      </c>
      <c r="K875" s="1" t="s">
        <v>24</v>
      </c>
      <c r="L875" s="1" t="s">
        <v>28</v>
      </c>
      <c r="M875" s="33">
        <v>0.2</v>
      </c>
      <c r="N875" s="47">
        <v>739</v>
      </c>
      <c r="O875" s="1"/>
      <c r="P875" s="1"/>
      <c r="Q875" s="1"/>
      <c r="R875" s="33">
        <v>0.2</v>
      </c>
      <c r="S875" s="64">
        <v>739</v>
      </c>
      <c r="T875" s="78" t="s">
        <v>674</v>
      </c>
      <c r="U875" s="78" t="s">
        <v>6</v>
      </c>
      <c r="V875" s="78" t="s">
        <v>28</v>
      </c>
      <c r="W875" s="130">
        <v>0.2</v>
      </c>
      <c r="X875" s="145">
        <v>739</v>
      </c>
      <c r="Y875" s="37">
        <v>967</v>
      </c>
      <c r="Z875" s="37"/>
      <c r="AA875" s="169">
        <f>1.22*$Y$1</f>
        <v>1387.7012</v>
      </c>
      <c r="AB875" s="37"/>
      <c r="AC875" s="37">
        <v>1796</v>
      </c>
      <c r="AF875" s="140">
        <f t="shared" si="104"/>
        <v>171.8</v>
      </c>
      <c r="AG875" s="8">
        <f t="shared" si="105"/>
        <v>859</v>
      </c>
      <c r="AH875" s="37">
        <f t="shared" si="106"/>
        <v>967</v>
      </c>
      <c r="AI875" s="175">
        <f t="shared" si="107"/>
        <v>-108</v>
      </c>
      <c r="AJ875" s="140" t="e">
        <f t="shared" si="108"/>
        <v>#REF!</v>
      </c>
      <c r="AK875" s="24" t="e">
        <f>#REF!</f>
        <v>#REF!</v>
      </c>
      <c r="AL875" s="8" t="e">
        <f t="shared" si="109"/>
        <v>#REF!</v>
      </c>
    </row>
    <row r="876" spans="1:38" s="26" customFormat="1" ht="13.5" customHeight="1" x14ac:dyDescent="0.2">
      <c r="A876" s="26">
        <v>874</v>
      </c>
      <c r="B876" s="18" t="s">
        <v>110</v>
      </c>
      <c r="C876" s="18" t="s">
        <v>93</v>
      </c>
      <c r="D876" s="1" t="s">
        <v>90</v>
      </c>
      <c r="E876" s="1" t="s">
        <v>6</v>
      </c>
      <c r="F876" s="1" t="s">
        <v>52</v>
      </c>
      <c r="G876" s="27">
        <v>6</v>
      </c>
      <c r="H876" s="47">
        <v>639</v>
      </c>
      <c r="I876" s="37"/>
      <c r="J876" s="1" t="s">
        <v>90</v>
      </c>
      <c r="K876" s="1" t="s">
        <v>6</v>
      </c>
      <c r="L876" s="1" t="s">
        <v>52</v>
      </c>
      <c r="M876" s="33">
        <v>6</v>
      </c>
      <c r="N876" s="47">
        <v>639</v>
      </c>
      <c r="O876" s="1"/>
      <c r="P876" s="1"/>
      <c r="Q876" s="1"/>
      <c r="R876" s="33">
        <v>6</v>
      </c>
      <c r="S876" s="64">
        <v>688</v>
      </c>
      <c r="T876" s="78" t="s">
        <v>171</v>
      </c>
      <c r="U876" s="78" t="s">
        <v>6</v>
      </c>
      <c r="V876" s="78" t="s">
        <v>52</v>
      </c>
      <c r="W876" s="130">
        <v>6</v>
      </c>
      <c r="X876" s="145">
        <v>688</v>
      </c>
      <c r="Y876" s="37">
        <v>662</v>
      </c>
      <c r="Z876" s="37"/>
      <c r="AA876" s="169">
        <f>0.832*$Y$1</f>
        <v>946.36671999999999</v>
      </c>
      <c r="AB876" s="37"/>
      <c r="AC876" s="37">
        <v>1228</v>
      </c>
      <c r="AF876" s="140">
        <f t="shared" si="104"/>
        <v>4848</v>
      </c>
      <c r="AG876" s="8">
        <f t="shared" si="105"/>
        <v>808</v>
      </c>
      <c r="AH876" s="37">
        <f t="shared" si="106"/>
        <v>662</v>
      </c>
      <c r="AI876" s="8">
        <f t="shared" si="107"/>
        <v>146</v>
      </c>
      <c r="AJ876" s="140" t="e">
        <f t="shared" si="108"/>
        <v>#REF!</v>
      </c>
      <c r="AK876" s="24" t="e">
        <f>#REF!</f>
        <v>#REF!</v>
      </c>
      <c r="AL876" s="8" t="e">
        <f t="shared" si="109"/>
        <v>#REF!</v>
      </c>
    </row>
    <row r="877" spans="1:38" s="26" customFormat="1" ht="13.5" customHeight="1" x14ac:dyDescent="0.2">
      <c r="A877" s="26">
        <v>875</v>
      </c>
      <c r="B877" s="18" t="s">
        <v>110</v>
      </c>
      <c r="C877" s="18" t="s">
        <v>94</v>
      </c>
      <c r="D877" s="1" t="s">
        <v>97</v>
      </c>
      <c r="E877" s="1" t="s">
        <v>6</v>
      </c>
      <c r="F877" s="1" t="s">
        <v>45</v>
      </c>
      <c r="G877" s="27">
        <v>0.3</v>
      </c>
      <c r="H877" s="47">
        <v>647</v>
      </c>
      <c r="I877" s="37"/>
      <c r="J877" s="1" t="s">
        <v>97</v>
      </c>
      <c r="K877" s="1" t="s">
        <v>6</v>
      </c>
      <c r="L877" s="1" t="s">
        <v>45</v>
      </c>
      <c r="M877" s="33">
        <v>0.3</v>
      </c>
      <c r="N877" s="47">
        <v>647</v>
      </c>
      <c r="O877" s="1"/>
      <c r="P877" s="1"/>
      <c r="Q877" s="1"/>
      <c r="R877" s="33">
        <v>0.3</v>
      </c>
      <c r="S877" s="64">
        <v>647</v>
      </c>
      <c r="T877" s="75" t="s">
        <v>693</v>
      </c>
      <c r="U877" s="75" t="s">
        <v>6</v>
      </c>
      <c r="V877" s="75" t="s">
        <v>25</v>
      </c>
      <c r="W877" s="130">
        <v>0.3</v>
      </c>
      <c r="X877" s="145">
        <v>647</v>
      </c>
      <c r="Y877" s="37">
        <v>905</v>
      </c>
      <c r="Z877" s="37"/>
      <c r="AA877" s="169">
        <f>1.137*$Y$1</f>
        <v>1293.2920200000001</v>
      </c>
      <c r="AB877" s="37"/>
      <c r="AC877" s="37">
        <v>1682</v>
      </c>
      <c r="AF877" s="140">
        <f t="shared" si="104"/>
        <v>230.1</v>
      </c>
      <c r="AG877" s="8">
        <f t="shared" si="105"/>
        <v>767</v>
      </c>
      <c r="AH877" s="37">
        <f t="shared" si="106"/>
        <v>905</v>
      </c>
      <c r="AI877" s="175">
        <f t="shared" si="107"/>
        <v>-138</v>
      </c>
      <c r="AJ877" s="140" t="e">
        <f t="shared" si="108"/>
        <v>#REF!</v>
      </c>
      <c r="AK877" s="24" t="e">
        <f>#REF!</f>
        <v>#REF!</v>
      </c>
      <c r="AL877" s="8" t="e">
        <f t="shared" si="109"/>
        <v>#REF!</v>
      </c>
    </row>
    <row r="878" spans="1:38" s="26" customFormat="1" ht="13.5" customHeight="1" x14ac:dyDescent="0.2">
      <c r="A878" s="26">
        <v>876</v>
      </c>
      <c r="B878" s="18" t="s">
        <v>110</v>
      </c>
      <c r="C878" s="18" t="s">
        <v>95</v>
      </c>
      <c r="D878" s="1" t="s">
        <v>5</v>
      </c>
      <c r="E878" s="1" t="s">
        <v>6</v>
      </c>
      <c r="F878" s="1" t="s">
        <v>7</v>
      </c>
      <c r="G878" s="27">
        <v>0.9</v>
      </c>
      <c r="H878" s="47">
        <v>500</v>
      </c>
      <c r="I878" s="37"/>
      <c r="J878" s="1" t="s">
        <v>5</v>
      </c>
      <c r="K878" s="1" t="s">
        <v>6</v>
      </c>
      <c r="L878" s="1" t="s">
        <v>7</v>
      </c>
      <c r="M878" s="33">
        <v>0.9</v>
      </c>
      <c r="N878" s="47">
        <v>500</v>
      </c>
      <c r="O878" s="1"/>
      <c r="P878" s="1"/>
      <c r="Q878" s="1"/>
      <c r="R878" s="33">
        <v>0.9</v>
      </c>
      <c r="S878" s="64">
        <v>500</v>
      </c>
      <c r="T878" s="78" t="s">
        <v>303</v>
      </c>
      <c r="U878" s="78" t="s">
        <v>6</v>
      </c>
      <c r="V878" s="78" t="s">
        <v>7</v>
      </c>
      <c r="W878" s="130">
        <v>0.9</v>
      </c>
      <c r="X878" s="145">
        <v>500</v>
      </c>
      <c r="Y878" s="37">
        <v>620</v>
      </c>
      <c r="Z878" s="37"/>
      <c r="AA878" s="169">
        <f>0.581*$Y$1</f>
        <v>660.86425999999994</v>
      </c>
      <c r="AB878" s="37"/>
      <c r="AC878" s="37">
        <v>859</v>
      </c>
      <c r="AF878" s="140">
        <f t="shared" si="104"/>
        <v>558</v>
      </c>
      <c r="AG878" s="8">
        <f t="shared" si="105"/>
        <v>620</v>
      </c>
      <c r="AH878" s="37">
        <f t="shared" si="106"/>
        <v>620</v>
      </c>
      <c r="AI878" s="8">
        <f t="shared" si="107"/>
        <v>0</v>
      </c>
      <c r="AJ878" s="140" t="e">
        <f t="shared" si="108"/>
        <v>#REF!</v>
      </c>
      <c r="AK878" s="24" t="e">
        <f>#REF!</f>
        <v>#REF!</v>
      </c>
      <c r="AL878" s="8" t="e">
        <f t="shared" si="109"/>
        <v>#REF!</v>
      </c>
    </row>
    <row r="879" spans="1:38" s="26" customFormat="1" ht="13.5" customHeight="1" x14ac:dyDescent="0.2">
      <c r="A879" s="26">
        <v>877</v>
      </c>
      <c r="B879" s="18" t="s">
        <v>110</v>
      </c>
      <c r="C879" s="18" t="s">
        <v>14</v>
      </c>
      <c r="D879" s="1" t="s">
        <v>38</v>
      </c>
      <c r="E879" s="1" t="s">
        <v>24</v>
      </c>
      <c r="F879" s="1" t="s">
        <v>25</v>
      </c>
      <c r="G879" s="27">
        <v>0.8</v>
      </c>
      <c r="H879" s="47">
        <v>776</v>
      </c>
      <c r="I879" s="37"/>
      <c r="J879" s="1" t="s">
        <v>38</v>
      </c>
      <c r="K879" s="1" t="s">
        <v>24</v>
      </c>
      <c r="L879" s="1" t="s">
        <v>25</v>
      </c>
      <c r="M879" s="33">
        <v>0.8</v>
      </c>
      <c r="N879" s="47">
        <v>776</v>
      </c>
      <c r="O879" s="1"/>
      <c r="P879" s="1"/>
      <c r="Q879" s="1"/>
      <c r="R879" s="33">
        <v>0.8</v>
      </c>
      <c r="S879" s="64">
        <v>776</v>
      </c>
      <c r="T879" s="78" t="s">
        <v>660</v>
      </c>
      <c r="U879" s="78" t="s">
        <v>6</v>
      </c>
      <c r="V879" s="78" t="s">
        <v>45</v>
      </c>
      <c r="W879" s="130">
        <v>0.8</v>
      </c>
      <c r="X879" s="145">
        <v>776</v>
      </c>
      <c r="Y879" s="37">
        <v>758</v>
      </c>
      <c r="Z879" s="37"/>
      <c r="AA879" s="169">
        <f>0.95*$Y$1</f>
        <v>1080.587</v>
      </c>
      <c r="AB879" s="37"/>
      <c r="AC879" s="37">
        <v>1406</v>
      </c>
      <c r="AF879" s="140">
        <f t="shared" si="104"/>
        <v>716.80000000000007</v>
      </c>
      <c r="AG879" s="8">
        <f t="shared" si="105"/>
        <v>896</v>
      </c>
      <c r="AH879" s="37">
        <f t="shared" si="106"/>
        <v>758</v>
      </c>
      <c r="AI879" s="8">
        <f t="shared" si="107"/>
        <v>138</v>
      </c>
      <c r="AJ879" s="140" t="e">
        <f t="shared" si="108"/>
        <v>#REF!</v>
      </c>
      <c r="AK879" s="24" t="e">
        <f>#REF!</f>
        <v>#REF!</v>
      </c>
      <c r="AL879" s="8" t="e">
        <f t="shared" si="109"/>
        <v>#REF!</v>
      </c>
    </row>
    <row r="880" spans="1:38" s="26" customFormat="1" ht="13.5" customHeight="1" x14ac:dyDescent="0.2">
      <c r="A880" s="26">
        <v>878</v>
      </c>
      <c r="B880" s="18" t="s">
        <v>358</v>
      </c>
      <c r="C880" s="18" t="s">
        <v>93</v>
      </c>
      <c r="D880" s="1" t="s">
        <v>90</v>
      </c>
      <c r="E880" s="1" t="s">
        <v>6</v>
      </c>
      <c r="F880" s="1" t="s">
        <v>52</v>
      </c>
      <c r="G880" s="27">
        <v>3.5</v>
      </c>
      <c r="H880" s="47">
        <v>639</v>
      </c>
      <c r="I880" s="37"/>
      <c r="J880" s="1" t="s">
        <v>90</v>
      </c>
      <c r="K880" s="1" t="s">
        <v>6</v>
      </c>
      <c r="L880" s="1" t="s">
        <v>52</v>
      </c>
      <c r="M880" s="33">
        <v>3.5</v>
      </c>
      <c r="N880" s="47">
        <v>639</v>
      </c>
      <c r="O880" s="1"/>
      <c r="P880" s="1"/>
      <c r="Q880" s="1"/>
      <c r="R880" s="33">
        <v>3.5</v>
      </c>
      <c r="S880" s="64">
        <v>688</v>
      </c>
      <c r="T880" s="78" t="s">
        <v>171</v>
      </c>
      <c r="U880" s="78" t="s">
        <v>6</v>
      </c>
      <c r="V880" s="78" t="s">
        <v>52</v>
      </c>
      <c r="W880" s="130">
        <v>3.5</v>
      </c>
      <c r="X880" s="145">
        <v>688</v>
      </c>
      <c r="Y880" s="37">
        <v>662</v>
      </c>
      <c r="Z880" s="37"/>
      <c r="AA880" s="169">
        <f>0.832*$Y$1</f>
        <v>946.36671999999999</v>
      </c>
      <c r="AB880" s="37"/>
      <c r="AC880" s="37">
        <v>1228</v>
      </c>
      <c r="AF880" s="140">
        <f t="shared" si="104"/>
        <v>2828</v>
      </c>
      <c r="AG880" s="8">
        <f t="shared" si="105"/>
        <v>808</v>
      </c>
      <c r="AH880" s="37">
        <f t="shared" si="106"/>
        <v>662</v>
      </c>
      <c r="AI880" s="8">
        <f t="shared" si="107"/>
        <v>146</v>
      </c>
      <c r="AJ880" s="140" t="e">
        <f t="shared" si="108"/>
        <v>#REF!</v>
      </c>
      <c r="AK880" s="24" t="e">
        <f>#REF!</f>
        <v>#REF!</v>
      </c>
      <c r="AL880" s="8" t="e">
        <f t="shared" si="109"/>
        <v>#REF!</v>
      </c>
    </row>
    <row r="881" spans="1:38" s="26" customFormat="1" ht="13.5" customHeight="1" x14ac:dyDescent="0.2">
      <c r="A881" s="26">
        <v>879</v>
      </c>
      <c r="B881" s="18" t="s">
        <v>362</v>
      </c>
      <c r="C881" s="18" t="s">
        <v>36</v>
      </c>
      <c r="D881" s="1" t="s">
        <v>43</v>
      </c>
      <c r="E881" s="1" t="s">
        <v>42</v>
      </c>
      <c r="F881" s="1" t="s">
        <v>25</v>
      </c>
      <c r="G881" s="27">
        <v>1</v>
      </c>
      <c r="H881" s="47">
        <v>1032</v>
      </c>
      <c r="I881" s="37" t="s">
        <v>650</v>
      </c>
      <c r="J881" s="1" t="s">
        <v>43</v>
      </c>
      <c r="K881" s="1" t="s">
        <v>42</v>
      </c>
      <c r="L881" s="1" t="s">
        <v>25</v>
      </c>
      <c r="M881" s="33">
        <v>1</v>
      </c>
      <c r="N881" s="47">
        <v>1032</v>
      </c>
      <c r="O881" s="1"/>
      <c r="P881" s="1"/>
      <c r="Q881" s="1"/>
      <c r="R881" s="33">
        <v>1</v>
      </c>
      <c r="S881" s="64">
        <v>1032</v>
      </c>
      <c r="T881" s="78" t="s">
        <v>695</v>
      </c>
      <c r="U881" s="78" t="s">
        <v>180</v>
      </c>
      <c r="V881" s="78" t="s">
        <v>45</v>
      </c>
      <c r="W881" s="130">
        <v>1</v>
      </c>
      <c r="X881" s="145">
        <v>1032</v>
      </c>
      <c r="Y881" s="37">
        <v>758</v>
      </c>
      <c r="Z881" s="37"/>
      <c r="AA881" s="169">
        <f>0.95*$Y$1</f>
        <v>1080.587</v>
      </c>
      <c r="AB881" s="37"/>
      <c r="AC881" s="37">
        <v>1406</v>
      </c>
      <c r="AF881" s="140">
        <f t="shared" si="104"/>
        <v>1152</v>
      </c>
      <c r="AG881" s="8">
        <f t="shared" si="105"/>
        <v>1152</v>
      </c>
      <c r="AH881" s="37">
        <f t="shared" si="106"/>
        <v>758</v>
      </c>
      <c r="AI881" s="8">
        <f t="shared" si="107"/>
        <v>394</v>
      </c>
      <c r="AJ881" s="140" t="e">
        <f t="shared" si="108"/>
        <v>#REF!</v>
      </c>
      <c r="AK881" s="24" t="e">
        <f>#REF!</f>
        <v>#REF!</v>
      </c>
      <c r="AL881" s="8" t="e">
        <f t="shared" si="109"/>
        <v>#REF!</v>
      </c>
    </row>
    <row r="882" spans="1:38" s="26" customFormat="1" ht="13.5" customHeight="1" x14ac:dyDescent="0.2">
      <c r="A882" s="26">
        <v>880</v>
      </c>
      <c r="B882" s="18" t="s">
        <v>362</v>
      </c>
      <c r="C882" s="18" t="s">
        <v>94</v>
      </c>
      <c r="D882" s="1" t="s">
        <v>97</v>
      </c>
      <c r="E882" s="1" t="s">
        <v>6</v>
      </c>
      <c r="F882" s="1" t="s">
        <v>45</v>
      </c>
      <c r="G882" s="27">
        <v>0.3</v>
      </c>
      <c r="H882" s="47">
        <v>647</v>
      </c>
      <c r="I882" s="37"/>
      <c r="J882" s="1" t="s">
        <v>97</v>
      </c>
      <c r="K882" s="1" t="s">
        <v>6</v>
      </c>
      <c r="L882" s="1" t="s">
        <v>45</v>
      </c>
      <c r="M882" s="33">
        <v>0.3</v>
      </c>
      <c r="N882" s="47">
        <v>647</v>
      </c>
      <c r="O882" s="1"/>
      <c r="P882" s="1"/>
      <c r="Q882" s="1"/>
      <c r="R882" s="33">
        <v>0.3</v>
      </c>
      <c r="S882" s="64">
        <v>647</v>
      </c>
      <c r="T882" s="75" t="s">
        <v>693</v>
      </c>
      <c r="U882" s="75" t="s">
        <v>6</v>
      </c>
      <c r="V882" s="75" t="s">
        <v>25</v>
      </c>
      <c r="W882" s="130">
        <v>0.3</v>
      </c>
      <c r="X882" s="145">
        <v>647</v>
      </c>
      <c r="Y882" s="37">
        <v>905</v>
      </c>
      <c r="Z882" s="37"/>
      <c r="AA882" s="169">
        <f>1.137*$Y$1</f>
        <v>1293.2920200000001</v>
      </c>
      <c r="AB882" s="37"/>
      <c r="AC882" s="37">
        <v>1682</v>
      </c>
      <c r="AF882" s="140">
        <f t="shared" si="104"/>
        <v>230.1</v>
      </c>
      <c r="AG882" s="8">
        <f t="shared" si="105"/>
        <v>767</v>
      </c>
      <c r="AH882" s="37">
        <f t="shared" si="106"/>
        <v>905</v>
      </c>
      <c r="AI882" s="175">
        <f t="shared" si="107"/>
        <v>-138</v>
      </c>
      <c r="AJ882" s="140" t="e">
        <f t="shared" si="108"/>
        <v>#REF!</v>
      </c>
      <c r="AK882" s="24" t="e">
        <f>#REF!</f>
        <v>#REF!</v>
      </c>
      <c r="AL882" s="8" t="e">
        <f t="shared" si="109"/>
        <v>#REF!</v>
      </c>
    </row>
    <row r="883" spans="1:38" s="26" customFormat="1" ht="13.5" customHeight="1" x14ac:dyDescent="0.2">
      <c r="A883" s="26">
        <v>881</v>
      </c>
      <c r="B883" s="18" t="s">
        <v>346</v>
      </c>
      <c r="C883" s="18" t="s">
        <v>14</v>
      </c>
      <c r="D883" s="1" t="s">
        <v>38</v>
      </c>
      <c r="E883" s="1" t="s">
        <v>24</v>
      </c>
      <c r="F883" s="1" t="s">
        <v>25</v>
      </c>
      <c r="G883" s="27">
        <v>0.6</v>
      </c>
      <c r="H883" s="53">
        <v>700</v>
      </c>
      <c r="I883" s="37"/>
      <c r="J883" s="1" t="s">
        <v>38</v>
      </c>
      <c r="K883" s="1" t="s">
        <v>24</v>
      </c>
      <c r="L883" s="1" t="s">
        <v>25</v>
      </c>
      <c r="M883" s="33">
        <v>0.6</v>
      </c>
      <c r="N883" s="47">
        <v>700</v>
      </c>
      <c r="O883" s="1"/>
      <c r="P883" s="1"/>
      <c r="Q883" s="1"/>
      <c r="R883" s="33">
        <v>0.6</v>
      </c>
      <c r="S883" s="64">
        <v>700</v>
      </c>
      <c r="T883" s="78" t="s">
        <v>660</v>
      </c>
      <c r="U883" s="78" t="s">
        <v>6</v>
      </c>
      <c r="V883" s="78" t="s">
        <v>45</v>
      </c>
      <c r="W883" s="130">
        <v>0.6</v>
      </c>
      <c r="X883" s="145">
        <v>700</v>
      </c>
      <c r="Y883" s="37">
        <v>758</v>
      </c>
      <c r="Z883" s="37"/>
      <c r="AA883" s="169">
        <f>0.95*$Y$1</f>
        <v>1080.587</v>
      </c>
      <c r="AB883" s="37"/>
      <c r="AC883" s="37">
        <v>1406</v>
      </c>
      <c r="AF883" s="140">
        <f t="shared" si="104"/>
        <v>492</v>
      </c>
      <c r="AG883" s="8">
        <f t="shared" si="105"/>
        <v>820</v>
      </c>
      <c r="AH883" s="37">
        <f t="shared" si="106"/>
        <v>758</v>
      </c>
      <c r="AI883" s="8">
        <f t="shared" si="107"/>
        <v>62</v>
      </c>
      <c r="AJ883" s="140" t="e">
        <f t="shared" si="108"/>
        <v>#REF!</v>
      </c>
      <c r="AK883" s="24" t="e">
        <f>#REF!</f>
        <v>#REF!</v>
      </c>
      <c r="AL883" s="8" t="e">
        <f t="shared" si="109"/>
        <v>#REF!</v>
      </c>
    </row>
    <row r="884" spans="1:38" s="26" customFormat="1" ht="13.5" customHeight="1" x14ac:dyDescent="0.2">
      <c r="A884" s="26">
        <v>882</v>
      </c>
      <c r="B884" s="18" t="s">
        <v>346</v>
      </c>
      <c r="C884" s="18" t="s">
        <v>93</v>
      </c>
      <c r="D884" s="1" t="s">
        <v>90</v>
      </c>
      <c r="E884" s="1" t="s">
        <v>6</v>
      </c>
      <c r="F884" s="1" t="s">
        <v>52</v>
      </c>
      <c r="G884" s="27">
        <v>2.5</v>
      </c>
      <c r="H884" s="47">
        <v>639</v>
      </c>
      <c r="I884" s="37"/>
      <c r="J884" s="1" t="s">
        <v>90</v>
      </c>
      <c r="K884" s="1" t="s">
        <v>6</v>
      </c>
      <c r="L884" s="1" t="s">
        <v>52</v>
      </c>
      <c r="M884" s="33">
        <v>2.5</v>
      </c>
      <c r="N884" s="47">
        <v>639</v>
      </c>
      <c r="O884" s="1"/>
      <c r="P884" s="1"/>
      <c r="Q884" s="1"/>
      <c r="R884" s="33">
        <v>2.5</v>
      </c>
      <c r="S884" s="64">
        <v>688</v>
      </c>
      <c r="T884" s="78" t="s">
        <v>171</v>
      </c>
      <c r="U884" s="78" t="s">
        <v>6</v>
      </c>
      <c r="V884" s="78" t="s">
        <v>52</v>
      </c>
      <c r="W884" s="130">
        <v>2.5</v>
      </c>
      <c r="X884" s="145">
        <v>688</v>
      </c>
      <c r="Y884" s="37">
        <v>662</v>
      </c>
      <c r="Z884" s="37"/>
      <c r="AA884" s="169">
        <f>0.832*$Y$1</f>
        <v>946.36671999999999</v>
      </c>
      <c r="AB884" s="37"/>
      <c r="AC884" s="37">
        <v>1228</v>
      </c>
      <c r="AF884" s="140">
        <f t="shared" si="104"/>
        <v>2020</v>
      </c>
      <c r="AG884" s="8">
        <f t="shared" si="105"/>
        <v>808</v>
      </c>
      <c r="AH884" s="37">
        <f t="shared" si="106"/>
        <v>662</v>
      </c>
      <c r="AI884" s="8">
        <f t="shared" si="107"/>
        <v>146</v>
      </c>
      <c r="AJ884" s="140" t="e">
        <f t="shared" si="108"/>
        <v>#REF!</v>
      </c>
      <c r="AK884" s="24" t="e">
        <f>#REF!</f>
        <v>#REF!</v>
      </c>
      <c r="AL884" s="8" t="e">
        <f t="shared" si="109"/>
        <v>#REF!</v>
      </c>
    </row>
    <row r="885" spans="1:38" s="26" customFormat="1" ht="13.5" customHeight="1" x14ac:dyDescent="0.2">
      <c r="A885" s="26">
        <v>883</v>
      </c>
      <c r="B885" s="18" t="s">
        <v>119</v>
      </c>
      <c r="C885" s="18" t="s">
        <v>120</v>
      </c>
      <c r="D885" s="1" t="s">
        <v>10</v>
      </c>
      <c r="E885" s="1" t="s">
        <v>40</v>
      </c>
      <c r="F885" s="1" t="s">
        <v>45</v>
      </c>
      <c r="G885" s="27">
        <v>1</v>
      </c>
      <c r="H885" s="53">
        <v>705</v>
      </c>
      <c r="I885" s="37" t="s">
        <v>649</v>
      </c>
      <c r="J885" s="1" t="s">
        <v>10</v>
      </c>
      <c r="K885" s="1" t="s">
        <v>40</v>
      </c>
      <c r="L885" s="1" t="s">
        <v>45</v>
      </c>
      <c r="M885" s="33">
        <v>1</v>
      </c>
      <c r="N885" s="47">
        <v>705</v>
      </c>
      <c r="O885" s="1"/>
      <c r="P885" s="1"/>
      <c r="Q885" s="1"/>
      <c r="R885" s="33">
        <v>1</v>
      </c>
      <c r="S885" s="64">
        <v>705</v>
      </c>
      <c r="T885" s="78" t="s">
        <v>10</v>
      </c>
      <c r="U885" s="78" t="s">
        <v>6</v>
      </c>
      <c r="V885" s="78" t="s">
        <v>27</v>
      </c>
      <c r="W885" s="130">
        <v>1</v>
      </c>
      <c r="X885" s="145">
        <v>705</v>
      </c>
      <c r="Y885" s="37">
        <v>709</v>
      </c>
      <c r="Z885" s="37"/>
      <c r="AA885" s="169">
        <f>0.89*$Y$1</f>
        <v>1012.3394000000001</v>
      </c>
      <c r="AB885" s="37"/>
      <c r="AC885" s="37">
        <v>1315</v>
      </c>
      <c r="AF885" s="140">
        <f t="shared" si="104"/>
        <v>825</v>
      </c>
      <c r="AG885" s="8">
        <f t="shared" si="105"/>
        <v>825</v>
      </c>
      <c r="AH885" s="37">
        <f t="shared" si="106"/>
        <v>709</v>
      </c>
      <c r="AI885" s="8">
        <f t="shared" si="107"/>
        <v>116</v>
      </c>
      <c r="AJ885" s="140" t="e">
        <f t="shared" si="108"/>
        <v>#REF!</v>
      </c>
      <c r="AK885" s="24" t="e">
        <f>#REF!</f>
        <v>#REF!</v>
      </c>
      <c r="AL885" s="8" t="e">
        <f t="shared" si="109"/>
        <v>#REF!</v>
      </c>
    </row>
    <row r="886" spans="1:38" s="26" customFormat="1" ht="13.5" customHeight="1" x14ac:dyDescent="0.2">
      <c r="A886" s="26">
        <v>884</v>
      </c>
      <c r="B886" s="18" t="s">
        <v>119</v>
      </c>
      <c r="C886" s="18" t="s">
        <v>36</v>
      </c>
      <c r="D886" s="1" t="s">
        <v>43</v>
      </c>
      <c r="E886" s="1" t="s">
        <v>42</v>
      </c>
      <c r="F886" s="1" t="s">
        <v>25</v>
      </c>
      <c r="G886" s="27">
        <v>1</v>
      </c>
      <c r="H886" s="47">
        <v>1032</v>
      </c>
      <c r="I886" s="37" t="s">
        <v>650</v>
      </c>
      <c r="J886" s="1" t="s">
        <v>43</v>
      </c>
      <c r="K886" s="1" t="s">
        <v>42</v>
      </c>
      <c r="L886" s="1" t="s">
        <v>25</v>
      </c>
      <c r="M886" s="33">
        <v>1</v>
      </c>
      <c r="N886" s="47">
        <v>1032</v>
      </c>
      <c r="O886" s="1"/>
      <c r="P886" s="1"/>
      <c r="Q886" s="1"/>
      <c r="R886" s="33">
        <v>1</v>
      </c>
      <c r="S886" s="64">
        <v>1032</v>
      </c>
      <c r="T886" s="78" t="s">
        <v>695</v>
      </c>
      <c r="U886" s="78" t="s">
        <v>180</v>
      </c>
      <c r="V886" s="78" t="s">
        <v>45</v>
      </c>
      <c r="W886" s="130">
        <v>1</v>
      </c>
      <c r="X886" s="145">
        <v>1032</v>
      </c>
      <c r="Y886" s="37">
        <v>758</v>
      </c>
      <c r="Z886" s="37"/>
      <c r="AA886" s="169">
        <f>0.95*$Y$1</f>
        <v>1080.587</v>
      </c>
      <c r="AB886" s="37"/>
      <c r="AC886" s="37">
        <v>1406</v>
      </c>
      <c r="AF886" s="140">
        <f t="shared" si="104"/>
        <v>1152</v>
      </c>
      <c r="AG886" s="8">
        <f t="shared" si="105"/>
        <v>1152</v>
      </c>
      <c r="AH886" s="37">
        <f t="shared" si="106"/>
        <v>758</v>
      </c>
      <c r="AI886" s="8">
        <f t="shared" si="107"/>
        <v>394</v>
      </c>
      <c r="AJ886" s="140" t="e">
        <f t="shared" si="108"/>
        <v>#REF!</v>
      </c>
      <c r="AK886" s="24" t="e">
        <f>#REF!</f>
        <v>#REF!</v>
      </c>
      <c r="AL886" s="8" t="e">
        <f t="shared" si="109"/>
        <v>#REF!</v>
      </c>
    </row>
    <row r="887" spans="1:38" s="26" customFormat="1" ht="13.5" customHeight="1" x14ac:dyDescent="0.2">
      <c r="A887" s="26">
        <v>885</v>
      </c>
      <c r="B887" s="18" t="s">
        <v>119</v>
      </c>
      <c r="C887" s="18" t="s">
        <v>92</v>
      </c>
      <c r="D887" s="1" t="s">
        <v>96</v>
      </c>
      <c r="E887" s="1" t="s">
        <v>24</v>
      </c>
      <c r="F887" s="1" t="s">
        <v>28</v>
      </c>
      <c r="G887" s="27">
        <v>0.3</v>
      </c>
      <c r="H887" s="47">
        <v>739</v>
      </c>
      <c r="I887" s="37"/>
      <c r="J887" s="1" t="s">
        <v>96</v>
      </c>
      <c r="K887" s="1" t="s">
        <v>24</v>
      </c>
      <c r="L887" s="1" t="s">
        <v>28</v>
      </c>
      <c r="M887" s="33">
        <v>0.3</v>
      </c>
      <c r="N887" s="47">
        <v>739</v>
      </c>
      <c r="O887" s="1"/>
      <c r="P887" s="1"/>
      <c r="Q887" s="1"/>
      <c r="R887" s="33">
        <v>0.3</v>
      </c>
      <c r="S887" s="64">
        <v>739</v>
      </c>
      <c r="T887" s="78" t="s">
        <v>674</v>
      </c>
      <c r="U887" s="78" t="s">
        <v>6</v>
      </c>
      <c r="V887" s="78" t="s">
        <v>28</v>
      </c>
      <c r="W887" s="130">
        <v>0.3</v>
      </c>
      <c r="X887" s="145">
        <v>739</v>
      </c>
      <c r="Y887" s="37">
        <v>967</v>
      </c>
      <c r="Z887" s="37"/>
      <c r="AA887" s="169">
        <f>1.22*$Y$1</f>
        <v>1387.7012</v>
      </c>
      <c r="AB887" s="37"/>
      <c r="AC887" s="37">
        <v>1796</v>
      </c>
      <c r="AF887" s="140">
        <f t="shared" si="104"/>
        <v>257.7</v>
      </c>
      <c r="AG887" s="8">
        <f t="shared" si="105"/>
        <v>859</v>
      </c>
      <c r="AH887" s="37">
        <f t="shared" si="106"/>
        <v>967</v>
      </c>
      <c r="AI887" s="175">
        <f t="shared" si="107"/>
        <v>-108</v>
      </c>
      <c r="AJ887" s="140" t="e">
        <f t="shared" si="108"/>
        <v>#REF!</v>
      </c>
      <c r="AK887" s="24" t="e">
        <f>#REF!</f>
        <v>#REF!</v>
      </c>
      <c r="AL887" s="8" t="e">
        <f t="shared" si="109"/>
        <v>#REF!</v>
      </c>
    </row>
    <row r="888" spans="1:38" s="26" customFormat="1" ht="13.5" customHeight="1" x14ac:dyDescent="0.2">
      <c r="A888" s="26">
        <v>886</v>
      </c>
      <c r="B888" s="18" t="s">
        <v>119</v>
      </c>
      <c r="C888" s="18" t="s">
        <v>93</v>
      </c>
      <c r="D888" s="1" t="s">
        <v>90</v>
      </c>
      <c r="E888" s="1" t="s">
        <v>6</v>
      </c>
      <c r="F888" s="1" t="s">
        <v>52</v>
      </c>
      <c r="G888" s="27">
        <v>3</v>
      </c>
      <c r="H888" s="47">
        <v>639</v>
      </c>
      <c r="I888" s="37"/>
      <c r="J888" s="1" t="s">
        <v>90</v>
      </c>
      <c r="K888" s="1" t="s">
        <v>6</v>
      </c>
      <c r="L888" s="1" t="s">
        <v>52</v>
      </c>
      <c r="M888" s="33">
        <v>3</v>
      </c>
      <c r="N888" s="47">
        <v>639</v>
      </c>
      <c r="O888" s="1"/>
      <c r="P888" s="1"/>
      <c r="Q888" s="1"/>
      <c r="R888" s="33">
        <v>3</v>
      </c>
      <c r="S888" s="64">
        <v>688</v>
      </c>
      <c r="T888" s="78" t="s">
        <v>171</v>
      </c>
      <c r="U888" s="78" t="s">
        <v>6</v>
      </c>
      <c r="V888" s="78" t="s">
        <v>52</v>
      </c>
      <c r="W888" s="130">
        <v>3</v>
      </c>
      <c r="X888" s="145">
        <v>688</v>
      </c>
      <c r="Y888" s="37">
        <v>662</v>
      </c>
      <c r="Z888" s="37"/>
      <c r="AA888" s="169">
        <f>0.832*$Y$1</f>
        <v>946.36671999999999</v>
      </c>
      <c r="AB888" s="37"/>
      <c r="AC888" s="37">
        <v>1228</v>
      </c>
      <c r="AF888" s="140">
        <f t="shared" si="104"/>
        <v>2424</v>
      </c>
      <c r="AG888" s="8">
        <f t="shared" si="105"/>
        <v>808</v>
      </c>
      <c r="AH888" s="37">
        <f t="shared" si="106"/>
        <v>662</v>
      </c>
      <c r="AI888" s="8">
        <f t="shared" si="107"/>
        <v>146</v>
      </c>
      <c r="AJ888" s="140" t="e">
        <f t="shared" si="108"/>
        <v>#REF!</v>
      </c>
      <c r="AK888" s="24" t="e">
        <f>#REF!</f>
        <v>#REF!</v>
      </c>
      <c r="AL888" s="8" t="e">
        <f t="shared" si="109"/>
        <v>#REF!</v>
      </c>
    </row>
    <row r="889" spans="1:38" s="26" customFormat="1" ht="13.5" customHeight="1" x14ac:dyDescent="0.2">
      <c r="A889" s="26">
        <v>887</v>
      </c>
      <c r="B889" s="18" t="s">
        <v>119</v>
      </c>
      <c r="C889" s="18" t="s">
        <v>94</v>
      </c>
      <c r="D889" s="1" t="s">
        <v>97</v>
      </c>
      <c r="E889" s="1" t="s">
        <v>6</v>
      </c>
      <c r="F889" s="1" t="s">
        <v>45</v>
      </c>
      <c r="G889" s="27">
        <v>0.3</v>
      </c>
      <c r="H889" s="47">
        <v>647</v>
      </c>
      <c r="I889" s="37"/>
      <c r="J889" s="1" t="s">
        <v>97</v>
      </c>
      <c r="K889" s="1" t="s">
        <v>6</v>
      </c>
      <c r="L889" s="1" t="s">
        <v>45</v>
      </c>
      <c r="M889" s="33">
        <v>0.3</v>
      </c>
      <c r="N889" s="47">
        <v>647</v>
      </c>
      <c r="O889" s="1"/>
      <c r="P889" s="1"/>
      <c r="Q889" s="1"/>
      <c r="R889" s="33">
        <v>0.3</v>
      </c>
      <c r="S889" s="64">
        <v>647</v>
      </c>
      <c r="T889" s="75" t="s">
        <v>693</v>
      </c>
      <c r="U889" s="75" t="s">
        <v>6</v>
      </c>
      <c r="V889" s="75" t="s">
        <v>25</v>
      </c>
      <c r="W889" s="130">
        <v>0.3</v>
      </c>
      <c r="X889" s="145">
        <v>647</v>
      </c>
      <c r="Y889" s="37">
        <v>905</v>
      </c>
      <c r="Z889" s="37"/>
      <c r="AA889" s="169">
        <f>1.137*$Y$1</f>
        <v>1293.2920200000001</v>
      </c>
      <c r="AB889" s="37"/>
      <c r="AC889" s="37">
        <v>1682</v>
      </c>
      <c r="AF889" s="140">
        <f t="shared" si="104"/>
        <v>230.1</v>
      </c>
      <c r="AG889" s="8">
        <f t="shared" si="105"/>
        <v>767</v>
      </c>
      <c r="AH889" s="37">
        <f t="shared" si="106"/>
        <v>905</v>
      </c>
      <c r="AI889" s="175">
        <f t="shared" si="107"/>
        <v>-138</v>
      </c>
      <c r="AJ889" s="140" t="e">
        <f t="shared" si="108"/>
        <v>#REF!</v>
      </c>
      <c r="AK889" s="24" t="e">
        <f>#REF!</f>
        <v>#REF!</v>
      </c>
      <c r="AL889" s="8" t="e">
        <f t="shared" si="109"/>
        <v>#REF!</v>
      </c>
    </row>
    <row r="890" spans="1:38" s="26" customFormat="1" ht="13.5" customHeight="1" x14ac:dyDescent="0.2">
      <c r="A890" s="26">
        <v>888</v>
      </c>
      <c r="B890" s="18" t="s">
        <v>119</v>
      </c>
      <c r="C890" s="18" t="s">
        <v>95</v>
      </c>
      <c r="D890" s="1" t="s">
        <v>5</v>
      </c>
      <c r="E890" s="1" t="s">
        <v>6</v>
      </c>
      <c r="F890" s="1" t="s">
        <v>7</v>
      </c>
      <c r="G890" s="27">
        <v>0.7</v>
      </c>
      <c r="H890" s="47">
        <v>500</v>
      </c>
      <c r="I890" s="37"/>
      <c r="J890" s="1" t="s">
        <v>5</v>
      </c>
      <c r="K890" s="1" t="s">
        <v>6</v>
      </c>
      <c r="L890" s="1" t="s">
        <v>7</v>
      </c>
      <c r="M890" s="33">
        <v>0.7</v>
      </c>
      <c r="N890" s="47">
        <v>500</v>
      </c>
      <c r="O890" s="1"/>
      <c r="P890" s="1"/>
      <c r="Q890" s="1"/>
      <c r="R890" s="33">
        <v>0.7</v>
      </c>
      <c r="S890" s="64">
        <v>500</v>
      </c>
      <c r="T890" s="78" t="s">
        <v>303</v>
      </c>
      <c r="U890" s="78" t="s">
        <v>6</v>
      </c>
      <c r="V890" s="78" t="s">
        <v>7</v>
      </c>
      <c r="W890" s="130">
        <v>0.7</v>
      </c>
      <c r="X890" s="145">
        <v>500</v>
      </c>
      <c r="Y890" s="37">
        <v>620</v>
      </c>
      <c r="Z890" s="37"/>
      <c r="AA890" s="169">
        <f>0.581*$Y$1</f>
        <v>660.86425999999994</v>
      </c>
      <c r="AB890" s="37"/>
      <c r="AC890" s="37">
        <v>859</v>
      </c>
      <c r="AF890" s="140">
        <f t="shared" si="104"/>
        <v>434</v>
      </c>
      <c r="AG890" s="8">
        <f t="shared" si="105"/>
        <v>620</v>
      </c>
      <c r="AH890" s="37">
        <f t="shared" si="106"/>
        <v>620</v>
      </c>
      <c r="AI890" s="8">
        <f t="shared" si="107"/>
        <v>0</v>
      </c>
      <c r="AJ890" s="140" t="e">
        <f t="shared" si="108"/>
        <v>#REF!</v>
      </c>
      <c r="AK890" s="24" t="e">
        <f>#REF!</f>
        <v>#REF!</v>
      </c>
      <c r="AL890" s="8" t="e">
        <f t="shared" si="109"/>
        <v>#REF!</v>
      </c>
    </row>
    <row r="891" spans="1:38" s="26" customFormat="1" ht="13.5" customHeight="1" x14ac:dyDescent="0.2">
      <c r="A891" s="26">
        <v>889</v>
      </c>
      <c r="B891" s="18" t="s">
        <v>347</v>
      </c>
      <c r="C891" s="18" t="s">
        <v>14</v>
      </c>
      <c r="D891" s="1" t="s">
        <v>38</v>
      </c>
      <c r="E891" s="1" t="s">
        <v>24</v>
      </c>
      <c r="F891" s="1" t="s">
        <v>25</v>
      </c>
      <c r="G891" s="27">
        <v>0.5</v>
      </c>
      <c r="H891" s="53">
        <v>776</v>
      </c>
      <c r="I891" s="37"/>
      <c r="J891" s="1" t="s">
        <v>38</v>
      </c>
      <c r="K891" s="1" t="s">
        <v>24</v>
      </c>
      <c r="L891" s="1" t="s">
        <v>25</v>
      </c>
      <c r="M891" s="33">
        <v>0.5</v>
      </c>
      <c r="N891" s="47">
        <v>776</v>
      </c>
      <c r="O891" s="1"/>
      <c r="P891" s="1"/>
      <c r="Q891" s="1"/>
      <c r="R891" s="33">
        <v>0.5</v>
      </c>
      <c r="S891" s="64">
        <v>776</v>
      </c>
      <c r="T891" s="78" t="s">
        <v>660</v>
      </c>
      <c r="U891" s="78" t="s">
        <v>6</v>
      </c>
      <c r="V891" s="78" t="s">
        <v>45</v>
      </c>
      <c r="W891" s="130">
        <v>0.5</v>
      </c>
      <c r="X891" s="145">
        <v>776</v>
      </c>
      <c r="Y891" s="37">
        <v>758</v>
      </c>
      <c r="Z891" s="37"/>
      <c r="AA891" s="169">
        <f>0.95*$Y$1</f>
        <v>1080.587</v>
      </c>
      <c r="AB891" s="37"/>
      <c r="AC891" s="37">
        <v>1406</v>
      </c>
      <c r="AF891" s="140">
        <f t="shared" si="104"/>
        <v>448</v>
      </c>
      <c r="AG891" s="8">
        <f t="shared" si="105"/>
        <v>896</v>
      </c>
      <c r="AH891" s="37">
        <f t="shared" si="106"/>
        <v>758</v>
      </c>
      <c r="AI891" s="8">
        <f t="shared" si="107"/>
        <v>138</v>
      </c>
      <c r="AJ891" s="140" t="e">
        <f t="shared" si="108"/>
        <v>#REF!</v>
      </c>
      <c r="AK891" s="24" t="e">
        <f>#REF!</f>
        <v>#REF!</v>
      </c>
      <c r="AL891" s="8" t="e">
        <f t="shared" si="109"/>
        <v>#REF!</v>
      </c>
    </row>
    <row r="892" spans="1:38" s="26" customFormat="1" ht="13.5" customHeight="1" x14ac:dyDescent="0.2">
      <c r="A892" s="26">
        <v>890</v>
      </c>
      <c r="B892" s="18" t="s">
        <v>348</v>
      </c>
      <c r="C892" s="18" t="s">
        <v>14</v>
      </c>
      <c r="D892" s="1" t="s">
        <v>38</v>
      </c>
      <c r="E892" s="1" t="s">
        <v>24</v>
      </c>
      <c r="F892" s="1" t="s">
        <v>25</v>
      </c>
      <c r="G892" s="27">
        <v>0.9</v>
      </c>
      <c r="H892" s="53">
        <v>739</v>
      </c>
      <c r="I892" s="37"/>
      <c r="J892" s="1" t="s">
        <v>38</v>
      </c>
      <c r="K892" s="1" t="s">
        <v>24</v>
      </c>
      <c r="L892" s="1" t="s">
        <v>25</v>
      </c>
      <c r="M892" s="33">
        <v>0.9</v>
      </c>
      <c r="N892" s="47">
        <v>739</v>
      </c>
      <c r="O892" s="1"/>
      <c r="P892" s="1"/>
      <c r="Q892" s="1"/>
      <c r="R892" s="33">
        <v>0.9</v>
      </c>
      <c r="S892" s="64">
        <v>739</v>
      </c>
      <c r="T892" s="78" t="s">
        <v>660</v>
      </c>
      <c r="U892" s="78" t="s">
        <v>6</v>
      </c>
      <c r="V892" s="78" t="s">
        <v>45</v>
      </c>
      <c r="W892" s="130">
        <v>0.9</v>
      </c>
      <c r="X892" s="145">
        <v>739</v>
      </c>
      <c r="Y892" s="37">
        <v>758</v>
      </c>
      <c r="Z892" s="37"/>
      <c r="AA892" s="169">
        <f>0.95*$Y$1</f>
        <v>1080.587</v>
      </c>
      <c r="AB892" s="37"/>
      <c r="AC892" s="37">
        <v>1406</v>
      </c>
      <c r="AF892" s="140">
        <f t="shared" ref="AF892:AF911" si="110">(X892+120)*W892</f>
        <v>773.1</v>
      </c>
      <c r="AG892" s="8">
        <f t="shared" si="105"/>
        <v>859</v>
      </c>
      <c r="AH892" s="37">
        <f t="shared" si="106"/>
        <v>758</v>
      </c>
      <c r="AI892" s="8">
        <f t="shared" si="107"/>
        <v>101</v>
      </c>
      <c r="AJ892" s="140" t="e">
        <f t="shared" si="108"/>
        <v>#REF!</v>
      </c>
      <c r="AK892" s="24" t="e">
        <f>#REF!</f>
        <v>#REF!</v>
      </c>
      <c r="AL892" s="8" t="e">
        <f t="shared" si="109"/>
        <v>#REF!</v>
      </c>
    </row>
    <row r="893" spans="1:38" s="26" customFormat="1" ht="13.5" customHeight="1" x14ac:dyDescent="0.2">
      <c r="A893" s="26">
        <v>891</v>
      </c>
      <c r="B893" s="18" t="s">
        <v>169</v>
      </c>
      <c r="C893" s="18" t="s">
        <v>13</v>
      </c>
      <c r="D893" s="1" t="s">
        <v>7</v>
      </c>
      <c r="E893" s="1" t="s">
        <v>89</v>
      </c>
      <c r="F893" s="1" t="s">
        <v>5</v>
      </c>
      <c r="G893" s="27">
        <v>1</v>
      </c>
      <c r="H893" s="51">
        <v>1401</v>
      </c>
      <c r="I893" s="37"/>
      <c r="J893" s="1" t="s">
        <v>7</v>
      </c>
      <c r="K893" s="1" t="s">
        <v>89</v>
      </c>
      <c r="L893" s="1" t="s">
        <v>5</v>
      </c>
      <c r="M893" s="33">
        <v>1</v>
      </c>
      <c r="N893" s="51">
        <v>1401</v>
      </c>
      <c r="O893" s="1"/>
      <c r="P893" s="1"/>
      <c r="Q893" s="1"/>
      <c r="R893" s="33">
        <v>1</v>
      </c>
      <c r="S893" s="63">
        <v>1401</v>
      </c>
      <c r="T893" s="78" t="s">
        <v>664</v>
      </c>
      <c r="U893" s="78" t="s">
        <v>6</v>
      </c>
      <c r="V893" s="78" t="s">
        <v>88</v>
      </c>
      <c r="W893" s="130">
        <v>1</v>
      </c>
      <c r="X893" s="146">
        <v>1401</v>
      </c>
      <c r="Y893" s="37">
        <v>2174</v>
      </c>
      <c r="Z893" s="37"/>
      <c r="AA893" s="169">
        <f>2.73*$Y$1</f>
        <v>3105.2658000000001</v>
      </c>
      <c r="AB893" s="37"/>
      <c r="AC893" s="37">
        <v>3726</v>
      </c>
      <c r="AF893" s="140">
        <f t="shared" si="110"/>
        <v>1521</v>
      </c>
      <c r="AG893" s="8">
        <f t="shared" si="105"/>
        <v>1521</v>
      </c>
      <c r="AH893" s="37">
        <f t="shared" si="106"/>
        <v>2174</v>
      </c>
      <c r="AI893" s="175">
        <f t="shared" si="107"/>
        <v>-653</v>
      </c>
      <c r="AJ893" s="140" t="e">
        <f t="shared" si="108"/>
        <v>#REF!</v>
      </c>
      <c r="AK893" s="24" t="e">
        <f>#REF!</f>
        <v>#REF!</v>
      </c>
      <c r="AL893" s="8" t="e">
        <f t="shared" si="109"/>
        <v>#REF!</v>
      </c>
    </row>
    <row r="894" spans="1:38" s="26" customFormat="1" ht="13.5" customHeight="1" x14ac:dyDescent="0.2">
      <c r="A894" s="26">
        <v>892</v>
      </c>
      <c r="B894" s="18" t="s">
        <v>169</v>
      </c>
      <c r="C894" s="21" t="s">
        <v>83</v>
      </c>
      <c r="D894" s="1" t="s">
        <v>10</v>
      </c>
      <c r="E894" s="1" t="s">
        <v>26</v>
      </c>
      <c r="F894" s="1" t="s">
        <v>28</v>
      </c>
      <c r="G894" s="27">
        <v>1</v>
      </c>
      <c r="H894" s="53">
        <v>1050</v>
      </c>
      <c r="I894" s="37"/>
      <c r="J894" s="1" t="s">
        <v>10</v>
      </c>
      <c r="K894" s="1" t="s">
        <v>26</v>
      </c>
      <c r="L894" s="1" t="s">
        <v>28</v>
      </c>
      <c r="M894" s="33">
        <v>1</v>
      </c>
      <c r="N894" s="47">
        <v>1050</v>
      </c>
      <c r="O894" s="1"/>
      <c r="P894" s="1"/>
      <c r="Q894" s="1"/>
      <c r="R894" s="33">
        <v>1</v>
      </c>
      <c r="S894" s="64">
        <v>1050</v>
      </c>
      <c r="T894" s="78" t="s">
        <v>10</v>
      </c>
      <c r="U894" s="78" t="s">
        <v>24</v>
      </c>
      <c r="V894" s="78" t="s">
        <v>25</v>
      </c>
      <c r="W894" s="130">
        <v>1</v>
      </c>
      <c r="X894" s="145">
        <v>1050</v>
      </c>
      <c r="Y894" s="37">
        <v>905</v>
      </c>
      <c r="Z894" s="37"/>
      <c r="AA894" s="169">
        <f>1.137*$Y$1</f>
        <v>1293.2920200000001</v>
      </c>
      <c r="AB894" s="37"/>
      <c r="AC894" s="37">
        <v>1682</v>
      </c>
      <c r="AF894" s="140">
        <f t="shared" si="110"/>
        <v>1170</v>
      </c>
      <c r="AG894" s="8">
        <f t="shared" si="105"/>
        <v>1170</v>
      </c>
      <c r="AH894" s="37">
        <f t="shared" si="106"/>
        <v>905</v>
      </c>
      <c r="AI894" s="8">
        <f t="shared" si="107"/>
        <v>265</v>
      </c>
      <c r="AJ894" s="140" t="e">
        <f t="shared" si="108"/>
        <v>#REF!</v>
      </c>
      <c r="AK894" s="24" t="e">
        <f>#REF!</f>
        <v>#REF!</v>
      </c>
      <c r="AL894" s="8" t="e">
        <f t="shared" si="109"/>
        <v>#REF!</v>
      </c>
    </row>
    <row r="895" spans="1:38" s="26" customFormat="1" ht="13.5" customHeight="1" x14ac:dyDescent="0.2">
      <c r="A895" s="26">
        <v>893</v>
      </c>
      <c r="B895" s="18" t="s">
        <v>169</v>
      </c>
      <c r="C895" s="18" t="s">
        <v>134</v>
      </c>
      <c r="D895" s="1" t="s">
        <v>5</v>
      </c>
      <c r="E895" s="1" t="s">
        <v>42</v>
      </c>
      <c r="F895" s="1" t="s">
        <v>52</v>
      </c>
      <c r="G895" s="27">
        <v>0.5</v>
      </c>
      <c r="H895" s="53">
        <v>679</v>
      </c>
      <c r="I895" s="37"/>
      <c r="J895" s="1" t="s">
        <v>5</v>
      </c>
      <c r="K895" s="1" t="s">
        <v>42</v>
      </c>
      <c r="L895" s="1" t="s">
        <v>52</v>
      </c>
      <c r="M895" s="33">
        <v>0.5</v>
      </c>
      <c r="N895" s="47">
        <v>679</v>
      </c>
      <c r="O895" s="1"/>
      <c r="P895" s="1"/>
      <c r="Q895" s="1"/>
      <c r="R895" s="33">
        <v>0.5</v>
      </c>
      <c r="S895" s="64">
        <v>679</v>
      </c>
      <c r="T895" s="78" t="s">
        <v>303</v>
      </c>
      <c r="U895" s="78" t="s">
        <v>42</v>
      </c>
      <c r="V895" s="78" t="s">
        <v>10</v>
      </c>
      <c r="W895" s="130">
        <v>0.5</v>
      </c>
      <c r="X895" s="145">
        <v>679</v>
      </c>
      <c r="Y895" s="37">
        <v>648</v>
      </c>
      <c r="Z895" s="37"/>
      <c r="AA895" s="169">
        <f>0.814*$Y$1</f>
        <v>925.89243999999997</v>
      </c>
      <c r="AB895" s="37"/>
      <c r="AC895" s="37">
        <v>1205</v>
      </c>
      <c r="AF895" s="140">
        <f t="shared" si="110"/>
        <v>399.5</v>
      </c>
      <c r="AG895" s="8">
        <f t="shared" si="105"/>
        <v>799</v>
      </c>
      <c r="AH895" s="37">
        <f t="shared" si="106"/>
        <v>648</v>
      </c>
      <c r="AI895" s="8">
        <f t="shared" si="107"/>
        <v>151</v>
      </c>
      <c r="AJ895" s="140" t="e">
        <f t="shared" si="108"/>
        <v>#REF!</v>
      </c>
      <c r="AK895" s="24" t="e">
        <f>#REF!</f>
        <v>#REF!</v>
      </c>
      <c r="AL895" s="8" t="e">
        <f t="shared" si="109"/>
        <v>#REF!</v>
      </c>
    </row>
    <row r="896" spans="1:38" s="26" customFormat="1" ht="13.5" customHeight="1" x14ac:dyDescent="0.2">
      <c r="A896" s="26">
        <v>894</v>
      </c>
      <c r="B896" s="18" t="s">
        <v>169</v>
      </c>
      <c r="C896" s="18" t="s">
        <v>33</v>
      </c>
      <c r="D896" s="1" t="s">
        <v>41</v>
      </c>
      <c r="E896" s="1" t="s">
        <v>42</v>
      </c>
      <c r="F896" s="1" t="s">
        <v>25</v>
      </c>
      <c r="G896" s="27">
        <v>1</v>
      </c>
      <c r="H896" s="53">
        <v>866</v>
      </c>
      <c r="I896" s="37"/>
      <c r="J896" s="1" t="s">
        <v>41</v>
      </c>
      <c r="K896" s="1" t="s">
        <v>42</v>
      </c>
      <c r="L896" s="1" t="s">
        <v>25</v>
      </c>
      <c r="M896" s="33">
        <v>1</v>
      </c>
      <c r="N896" s="47">
        <v>866</v>
      </c>
      <c r="O896" s="1"/>
      <c r="P896" s="1"/>
      <c r="Q896" s="1"/>
      <c r="R896" s="33">
        <v>1</v>
      </c>
      <c r="S896" s="64">
        <v>866</v>
      </c>
      <c r="T896" s="78" t="s">
        <v>699</v>
      </c>
      <c r="U896" s="78" t="s">
        <v>42</v>
      </c>
      <c r="V896" s="78" t="s">
        <v>45</v>
      </c>
      <c r="W896" s="130">
        <v>1</v>
      </c>
      <c r="X896" s="145">
        <v>866</v>
      </c>
      <c r="Y896" s="37">
        <v>758</v>
      </c>
      <c r="Z896" s="37"/>
      <c r="AA896" s="169">
        <f>0.95*$Y$1</f>
        <v>1080.587</v>
      </c>
      <c r="AB896" s="37"/>
      <c r="AC896" s="37">
        <v>1406</v>
      </c>
      <c r="AF896" s="140">
        <f t="shared" si="110"/>
        <v>986</v>
      </c>
      <c r="AG896" s="8">
        <f t="shared" si="105"/>
        <v>986</v>
      </c>
      <c r="AH896" s="37">
        <f t="shared" si="106"/>
        <v>758</v>
      </c>
      <c r="AI896" s="8">
        <f t="shared" si="107"/>
        <v>228</v>
      </c>
      <c r="AJ896" s="140" t="e">
        <f t="shared" si="108"/>
        <v>#REF!</v>
      </c>
      <c r="AK896" s="24" t="e">
        <f>#REF!</f>
        <v>#REF!</v>
      </c>
      <c r="AL896" s="8" t="e">
        <f t="shared" si="109"/>
        <v>#REF!</v>
      </c>
    </row>
    <row r="897" spans="1:38" s="26" customFormat="1" ht="13.5" customHeight="1" x14ac:dyDescent="0.2">
      <c r="A897" s="26">
        <v>895</v>
      </c>
      <c r="B897" s="18" t="s">
        <v>169</v>
      </c>
      <c r="C897" s="162" t="s">
        <v>8</v>
      </c>
      <c r="D897" s="1" t="s">
        <v>5</v>
      </c>
      <c r="E897" s="1" t="s">
        <v>6</v>
      </c>
      <c r="F897" s="1" t="s">
        <v>7</v>
      </c>
      <c r="G897" s="27">
        <v>0.7</v>
      </c>
      <c r="H897" s="53">
        <v>500</v>
      </c>
      <c r="I897" s="37"/>
      <c r="J897" s="1" t="s">
        <v>5</v>
      </c>
      <c r="K897" s="1" t="s">
        <v>6</v>
      </c>
      <c r="L897" s="1" t="s">
        <v>7</v>
      </c>
      <c r="M897" s="33">
        <v>0.7</v>
      </c>
      <c r="N897" s="47">
        <v>500</v>
      </c>
      <c r="O897" s="1"/>
      <c r="P897" s="1"/>
      <c r="Q897" s="1"/>
      <c r="R897" s="33">
        <v>0.7</v>
      </c>
      <c r="S897" s="64">
        <v>500</v>
      </c>
      <c r="T897" s="78" t="s">
        <v>303</v>
      </c>
      <c r="U897" s="78" t="s">
        <v>6</v>
      </c>
      <c r="V897" s="78" t="s">
        <v>7</v>
      </c>
      <c r="W897" s="130">
        <v>0.7</v>
      </c>
      <c r="X897" s="145">
        <v>500</v>
      </c>
      <c r="Y897" s="37">
        <v>620</v>
      </c>
      <c r="Z897" s="37"/>
      <c r="AA897" s="169">
        <f>0.581*$Y$1</f>
        <v>660.86425999999994</v>
      </c>
      <c r="AB897" s="37"/>
      <c r="AC897" s="37">
        <v>859</v>
      </c>
      <c r="AF897" s="140">
        <f t="shared" si="110"/>
        <v>434</v>
      </c>
      <c r="AG897" s="8">
        <f t="shared" si="105"/>
        <v>620</v>
      </c>
      <c r="AH897" s="37">
        <f t="shared" si="106"/>
        <v>620</v>
      </c>
      <c r="AI897" s="8">
        <f t="shared" si="107"/>
        <v>0</v>
      </c>
      <c r="AJ897" s="140" t="e">
        <f t="shared" si="108"/>
        <v>#REF!</v>
      </c>
      <c r="AK897" s="24" t="e">
        <f>#REF!</f>
        <v>#REF!</v>
      </c>
      <c r="AL897" s="8" t="e">
        <f t="shared" si="109"/>
        <v>#REF!</v>
      </c>
    </row>
    <row r="898" spans="1:38" s="26" customFormat="1" ht="13.5" customHeight="1" x14ac:dyDescent="0.2">
      <c r="A898" s="26">
        <v>896</v>
      </c>
      <c r="B898" s="18" t="s">
        <v>408</v>
      </c>
      <c r="C898" s="162" t="s">
        <v>8</v>
      </c>
      <c r="D898" s="1" t="s">
        <v>5</v>
      </c>
      <c r="E898" s="1" t="s">
        <v>6</v>
      </c>
      <c r="F898" s="1" t="s">
        <v>7</v>
      </c>
      <c r="G898" s="95">
        <v>0.1</v>
      </c>
      <c r="H898" s="51">
        <v>500</v>
      </c>
      <c r="I898" s="37"/>
      <c r="J898" s="1" t="s">
        <v>5</v>
      </c>
      <c r="K898" s="1" t="s">
        <v>6</v>
      </c>
      <c r="L898" s="1" t="s">
        <v>7</v>
      </c>
      <c r="M898" s="92">
        <v>0.1</v>
      </c>
      <c r="N898" s="51">
        <v>500</v>
      </c>
      <c r="O898" s="1"/>
      <c r="P898" s="1"/>
      <c r="Q898" s="1"/>
      <c r="R898" s="92">
        <v>0.1</v>
      </c>
      <c r="S898" s="63">
        <v>500</v>
      </c>
      <c r="T898" s="78" t="s">
        <v>303</v>
      </c>
      <c r="U898" s="78" t="s">
        <v>6</v>
      </c>
      <c r="V898" s="78" t="s">
        <v>7</v>
      </c>
      <c r="W898" s="133">
        <v>0.1</v>
      </c>
      <c r="X898" s="146">
        <v>500</v>
      </c>
      <c r="Y898" s="37">
        <v>620</v>
      </c>
      <c r="Z898" s="37"/>
      <c r="AA898" s="169">
        <f>0.581*$Y$1</f>
        <v>660.86425999999994</v>
      </c>
      <c r="AB898" s="37"/>
      <c r="AC898" s="37">
        <v>859</v>
      </c>
      <c r="AF898" s="140">
        <f t="shared" si="110"/>
        <v>62</v>
      </c>
      <c r="AG898" s="8">
        <f t="shared" si="105"/>
        <v>620</v>
      </c>
      <c r="AH898" s="37">
        <f t="shared" si="106"/>
        <v>620</v>
      </c>
      <c r="AI898" s="8">
        <f t="shared" si="107"/>
        <v>0</v>
      </c>
      <c r="AJ898" s="140" t="e">
        <f t="shared" si="108"/>
        <v>#REF!</v>
      </c>
      <c r="AK898" s="24" t="e">
        <f>#REF!</f>
        <v>#REF!</v>
      </c>
      <c r="AL898" s="8" t="e">
        <f t="shared" si="109"/>
        <v>#REF!</v>
      </c>
    </row>
    <row r="899" spans="1:38" s="26" customFormat="1" ht="13.5" customHeight="1" x14ac:dyDescent="0.2">
      <c r="A899" s="26">
        <v>897</v>
      </c>
      <c r="B899" s="18" t="s">
        <v>635</v>
      </c>
      <c r="C899" s="18" t="s">
        <v>31</v>
      </c>
      <c r="D899" s="1" t="s">
        <v>39</v>
      </c>
      <c r="E899" s="1" t="s">
        <v>6</v>
      </c>
      <c r="F899" s="1" t="s">
        <v>27</v>
      </c>
      <c r="G899" s="27">
        <v>0.4</v>
      </c>
      <c r="H899" s="51">
        <v>610</v>
      </c>
      <c r="I899" s="37"/>
      <c r="J899" s="1" t="s">
        <v>39</v>
      </c>
      <c r="K899" s="1" t="s">
        <v>6</v>
      </c>
      <c r="L899" s="1" t="s">
        <v>27</v>
      </c>
      <c r="M899" s="33">
        <v>0.4</v>
      </c>
      <c r="N899" s="51">
        <v>610</v>
      </c>
      <c r="O899" s="1"/>
      <c r="P899" s="1"/>
      <c r="Q899" s="1"/>
      <c r="R899" s="33">
        <v>0.4</v>
      </c>
      <c r="S899" s="63">
        <v>610</v>
      </c>
      <c r="T899" s="78" t="s">
        <v>39</v>
      </c>
      <c r="U899" s="78" t="s">
        <v>6</v>
      </c>
      <c r="V899" s="78" t="s">
        <v>52</v>
      </c>
      <c r="W899" s="130">
        <v>0.4</v>
      </c>
      <c r="X899" s="146">
        <v>610</v>
      </c>
      <c r="Y899" s="37">
        <v>662</v>
      </c>
      <c r="Z899" s="37"/>
      <c r="AA899" s="169">
        <f>0.832*$Y$1</f>
        <v>946.36671999999999</v>
      </c>
      <c r="AB899" s="37"/>
      <c r="AC899" s="37">
        <v>1228</v>
      </c>
      <c r="AF899" s="140">
        <f t="shared" si="110"/>
        <v>292</v>
      </c>
      <c r="AG899" s="8">
        <f t="shared" ref="AG899:AG911" si="111">SUM(X899+120)</f>
        <v>730</v>
      </c>
      <c r="AH899" s="37">
        <f t="shared" ref="AH899:AH911" si="112">Y899</f>
        <v>662</v>
      </c>
      <c r="AI899" s="8">
        <f t="shared" ref="AI899:AI911" si="113">SUM(AG899-AH899)</f>
        <v>68</v>
      </c>
      <c r="AJ899" s="140" t="e">
        <f t="shared" ref="AJ899:AJ911" si="114">AK899*W899</f>
        <v>#REF!</v>
      </c>
      <c r="AK899" s="24" t="e">
        <f>#REF!</f>
        <v>#REF!</v>
      </c>
      <c r="AL899" s="8" t="e">
        <f t="shared" ref="AL899:AL911" si="115">SUM(AK899-X899)</f>
        <v>#REF!</v>
      </c>
    </row>
    <row r="900" spans="1:38" s="26" customFormat="1" ht="13.5" customHeight="1" x14ac:dyDescent="0.2">
      <c r="A900" s="26">
        <v>898</v>
      </c>
      <c r="B900" s="18" t="s">
        <v>635</v>
      </c>
      <c r="C900" s="18" t="s">
        <v>112</v>
      </c>
      <c r="D900" s="1" t="s">
        <v>10</v>
      </c>
      <c r="E900" s="1" t="s">
        <v>40</v>
      </c>
      <c r="F900" s="1" t="s">
        <v>45</v>
      </c>
      <c r="G900" s="27">
        <v>1</v>
      </c>
      <c r="H900" s="53">
        <v>850</v>
      </c>
      <c r="I900" s="37"/>
      <c r="J900" s="1" t="s">
        <v>10</v>
      </c>
      <c r="K900" s="1" t="s">
        <v>40</v>
      </c>
      <c r="L900" s="1" t="s">
        <v>45</v>
      </c>
      <c r="M900" s="33">
        <v>1</v>
      </c>
      <c r="N900" s="47">
        <v>850</v>
      </c>
      <c r="O900" s="1"/>
      <c r="P900" s="1"/>
      <c r="Q900" s="1"/>
      <c r="R900" s="33">
        <v>1</v>
      </c>
      <c r="S900" s="64">
        <v>850</v>
      </c>
      <c r="T900" s="78" t="s">
        <v>10</v>
      </c>
      <c r="U900" s="78" t="s">
        <v>6</v>
      </c>
      <c r="V900" s="78" t="s">
        <v>27</v>
      </c>
      <c r="W900" s="130">
        <v>1</v>
      </c>
      <c r="X900" s="145">
        <v>850</v>
      </c>
      <c r="Y900" s="37">
        <v>709</v>
      </c>
      <c r="Z900" s="37"/>
      <c r="AA900" s="169">
        <f>0.89*$Y$1</f>
        <v>1012.3394000000001</v>
      </c>
      <c r="AB900" s="37"/>
      <c r="AC900" s="37">
        <v>1315</v>
      </c>
      <c r="AF900" s="140">
        <f t="shared" si="110"/>
        <v>970</v>
      </c>
      <c r="AG900" s="8">
        <f t="shared" si="111"/>
        <v>970</v>
      </c>
      <c r="AH900" s="37">
        <f t="shared" si="112"/>
        <v>709</v>
      </c>
      <c r="AI900" s="8">
        <f t="shared" si="113"/>
        <v>261</v>
      </c>
      <c r="AJ900" s="140" t="e">
        <f t="shared" si="114"/>
        <v>#REF!</v>
      </c>
      <c r="AK900" s="24" t="e">
        <f>#REF!</f>
        <v>#REF!</v>
      </c>
      <c r="AL900" s="8" t="e">
        <f t="shared" si="115"/>
        <v>#REF!</v>
      </c>
    </row>
    <row r="901" spans="1:38" s="26" customFormat="1" ht="13.5" customHeight="1" x14ac:dyDescent="0.2">
      <c r="A901" s="26">
        <v>899</v>
      </c>
      <c r="B901" s="18" t="s">
        <v>635</v>
      </c>
      <c r="C901" s="18" t="s">
        <v>134</v>
      </c>
      <c r="D901" s="1" t="s">
        <v>5</v>
      </c>
      <c r="E901" s="1" t="s">
        <v>42</v>
      </c>
      <c r="F901" s="1" t="s">
        <v>52</v>
      </c>
      <c r="G901" s="27">
        <v>0.4</v>
      </c>
      <c r="H901" s="53">
        <v>679</v>
      </c>
      <c r="I901" s="37"/>
      <c r="J901" s="1" t="s">
        <v>5</v>
      </c>
      <c r="K901" s="1" t="s">
        <v>42</v>
      </c>
      <c r="L901" s="1" t="s">
        <v>52</v>
      </c>
      <c r="M901" s="33">
        <v>0.4</v>
      </c>
      <c r="N901" s="47">
        <v>679</v>
      </c>
      <c r="O901" s="1"/>
      <c r="P901" s="1"/>
      <c r="Q901" s="1"/>
      <c r="R901" s="33">
        <v>0.4</v>
      </c>
      <c r="S901" s="64">
        <v>679</v>
      </c>
      <c r="T901" s="78" t="s">
        <v>303</v>
      </c>
      <c r="U901" s="78" t="s">
        <v>42</v>
      </c>
      <c r="V901" s="78" t="s">
        <v>10</v>
      </c>
      <c r="W901" s="130">
        <v>0.4</v>
      </c>
      <c r="X901" s="145">
        <v>679</v>
      </c>
      <c r="Y901" s="37">
        <v>648</v>
      </c>
      <c r="Z901" s="37"/>
      <c r="AA901" s="169">
        <f>0.814*$Y$1</f>
        <v>925.89243999999997</v>
      </c>
      <c r="AB901" s="37"/>
      <c r="AC901" s="37">
        <v>1205</v>
      </c>
      <c r="AF901" s="140">
        <f t="shared" si="110"/>
        <v>319.60000000000002</v>
      </c>
      <c r="AG901" s="8">
        <f t="shared" si="111"/>
        <v>799</v>
      </c>
      <c r="AH901" s="37">
        <f t="shared" si="112"/>
        <v>648</v>
      </c>
      <c r="AI901" s="8">
        <f t="shared" si="113"/>
        <v>151</v>
      </c>
      <c r="AJ901" s="140" t="e">
        <f t="shared" si="114"/>
        <v>#REF!</v>
      </c>
      <c r="AK901" s="24" t="e">
        <f>#REF!</f>
        <v>#REF!</v>
      </c>
      <c r="AL901" s="8" t="e">
        <f t="shared" si="115"/>
        <v>#REF!</v>
      </c>
    </row>
    <row r="902" spans="1:38" s="26" customFormat="1" ht="13.5" customHeight="1" x14ac:dyDescent="0.2">
      <c r="A902" s="26">
        <v>900</v>
      </c>
      <c r="B902" s="18" t="s">
        <v>635</v>
      </c>
      <c r="C902" s="18" t="s">
        <v>153</v>
      </c>
      <c r="D902" s="1" t="s">
        <v>5</v>
      </c>
      <c r="E902" s="1" t="s">
        <v>42</v>
      </c>
      <c r="F902" s="1" t="s">
        <v>52</v>
      </c>
      <c r="G902" s="27">
        <v>1</v>
      </c>
      <c r="H902" s="51">
        <v>679</v>
      </c>
      <c r="I902" s="37"/>
      <c r="J902" s="1" t="s">
        <v>5</v>
      </c>
      <c r="K902" s="1" t="s">
        <v>42</v>
      </c>
      <c r="L902" s="1" t="s">
        <v>52</v>
      </c>
      <c r="M902" s="33">
        <v>1</v>
      </c>
      <c r="N902" s="51">
        <v>679</v>
      </c>
      <c r="O902" s="1"/>
      <c r="P902" s="1"/>
      <c r="Q902" s="1"/>
      <c r="R902" s="33">
        <v>1</v>
      </c>
      <c r="S902" s="63">
        <v>679</v>
      </c>
      <c r="T902" s="78" t="s">
        <v>303</v>
      </c>
      <c r="U902" s="78" t="s">
        <v>42</v>
      </c>
      <c r="V902" s="78" t="s">
        <v>10</v>
      </c>
      <c r="W902" s="130">
        <v>1</v>
      </c>
      <c r="X902" s="146">
        <v>679</v>
      </c>
      <c r="Y902" s="37">
        <v>648</v>
      </c>
      <c r="Z902" s="37"/>
      <c r="AA902" s="169">
        <f>0.814*$Y$1</f>
        <v>925.89243999999997</v>
      </c>
      <c r="AB902" s="37"/>
      <c r="AC902" s="37">
        <v>1205</v>
      </c>
      <c r="AF902" s="140">
        <f t="shared" si="110"/>
        <v>799</v>
      </c>
      <c r="AG902" s="8">
        <f t="shared" si="111"/>
        <v>799</v>
      </c>
      <c r="AH902" s="37">
        <f t="shared" si="112"/>
        <v>648</v>
      </c>
      <c r="AI902" s="8">
        <f t="shared" si="113"/>
        <v>151</v>
      </c>
      <c r="AJ902" s="140" t="e">
        <f t="shared" si="114"/>
        <v>#REF!</v>
      </c>
      <c r="AK902" s="24" t="e">
        <f>#REF!</f>
        <v>#REF!</v>
      </c>
      <c r="AL902" s="8" t="e">
        <f t="shared" si="115"/>
        <v>#REF!</v>
      </c>
    </row>
    <row r="903" spans="1:38" s="26" customFormat="1" ht="13.5" customHeight="1" x14ac:dyDescent="0.2">
      <c r="A903" s="26">
        <v>901</v>
      </c>
      <c r="B903" s="18" t="s">
        <v>635</v>
      </c>
      <c r="C903" s="18" t="s">
        <v>33</v>
      </c>
      <c r="D903" s="1" t="s">
        <v>41</v>
      </c>
      <c r="E903" s="1" t="s">
        <v>42</v>
      </c>
      <c r="F903" s="1" t="s">
        <v>25</v>
      </c>
      <c r="G903" s="27">
        <v>1.8</v>
      </c>
      <c r="H903" s="53">
        <v>866</v>
      </c>
      <c r="I903" s="37"/>
      <c r="J903" s="1" t="s">
        <v>41</v>
      </c>
      <c r="K903" s="1" t="s">
        <v>42</v>
      </c>
      <c r="L903" s="1" t="s">
        <v>25</v>
      </c>
      <c r="M903" s="33">
        <v>1.8</v>
      </c>
      <c r="N903" s="47">
        <v>866</v>
      </c>
      <c r="O903" s="1"/>
      <c r="P903" s="1"/>
      <c r="Q903" s="1"/>
      <c r="R903" s="33">
        <v>1.8</v>
      </c>
      <c r="S903" s="64">
        <v>866</v>
      </c>
      <c r="T903" s="78" t="s">
        <v>699</v>
      </c>
      <c r="U903" s="78" t="s">
        <v>42</v>
      </c>
      <c r="V903" s="78" t="s">
        <v>45</v>
      </c>
      <c r="W903" s="130">
        <v>1.8</v>
      </c>
      <c r="X903" s="145">
        <v>866</v>
      </c>
      <c r="Y903" s="37">
        <v>758</v>
      </c>
      <c r="Z903" s="37"/>
      <c r="AA903" s="169">
        <f>0.95*$Y$1</f>
        <v>1080.587</v>
      </c>
      <c r="AB903" s="37"/>
      <c r="AC903" s="37">
        <v>1406</v>
      </c>
      <c r="AF903" s="140">
        <f t="shared" si="110"/>
        <v>1774.8</v>
      </c>
      <c r="AG903" s="8">
        <f t="shared" si="111"/>
        <v>986</v>
      </c>
      <c r="AH903" s="37">
        <f t="shared" si="112"/>
        <v>758</v>
      </c>
      <c r="AI903" s="8">
        <f t="shared" si="113"/>
        <v>228</v>
      </c>
      <c r="AJ903" s="140" t="e">
        <f t="shared" si="114"/>
        <v>#REF!</v>
      </c>
      <c r="AK903" s="24" t="e">
        <f>#REF!</f>
        <v>#REF!</v>
      </c>
      <c r="AL903" s="8" t="e">
        <f t="shared" si="115"/>
        <v>#REF!</v>
      </c>
    </row>
    <row r="904" spans="1:38" s="26" customFormat="1" ht="13.5" customHeight="1" x14ac:dyDescent="0.2">
      <c r="A904" s="26">
        <v>902</v>
      </c>
      <c r="B904" s="18" t="s">
        <v>635</v>
      </c>
      <c r="C904" s="162" t="s">
        <v>8</v>
      </c>
      <c r="D904" s="1" t="s">
        <v>5</v>
      </c>
      <c r="E904" s="1" t="s">
        <v>6</v>
      </c>
      <c r="F904" s="1" t="s">
        <v>7</v>
      </c>
      <c r="G904" s="27">
        <v>5</v>
      </c>
      <c r="H904" s="53">
        <v>500</v>
      </c>
      <c r="I904" s="37"/>
      <c r="J904" s="1" t="s">
        <v>5</v>
      </c>
      <c r="K904" s="1" t="s">
        <v>6</v>
      </c>
      <c r="L904" s="1" t="s">
        <v>7</v>
      </c>
      <c r="M904" s="33">
        <v>5</v>
      </c>
      <c r="N904" s="47">
        <v>500</v>
      </c>
      <c r="O904" s="1"/>
      <c r="P904" s="1"/>
      <c r="Q904" s="1"/>
      <c r="R904" s="33">
        <v>5</v>
      </c>
      <c r="S904" s="64">
        <v>500</v>
      </c>
      <c r="T904" s="78" t="s">
        <v>303</v>
      </c>
      <c r="U904" s="78" t="s">
        <v>6</v>
      </c>
      <c r="V904" s="78" t="s">
        <v>7</v>
      </c>
      <c r="W904" s="130">
        <v>5</v>
      </c>
      <c r="X904" s="145">
        <v>500</v>
      </c>
      <c r="Y904" s="37">
        <v>620</v>
      </c>
      <c r="Z904" s="37"/>
      <c r="AA904" s="169">
        <f>0.581*$Y$1</f>
        <v>660.86425999999994</v>
      </c>
      <c r="AB904" s="37"/>
      <c r="AC904" s="37">
        <v>859</v>
      </c>
      <c r="AF904" s="140">
        <f t="shared" si="110"/>
        <v>3100</v>
      </c>
      <c r="AG904" s="8">
        <f t="shared" si="111"/>
        <v>620</v>
      </c>
      <c r="AH904" s="37">
        <f t="shared" si="112"/>
        <v>620</v>
      </c>
      <c r="AI904" s="8">
        <f t="shared" si="113"/>
        <v>0</v>
      </c>
      <c r="AJ904" s="140" t="e">
        <f t="shared" si="114"/>
        <v>#REF!</v>
      </c>
      <c r="AK904" s="24" t="e">
        <f>#REF!</f>
        <v>#REF!</v>
      </c>
      <c r="AL904" s="8" t="e">
        <f t="shared" si="115"/>
        <v>#REF!</v>
      </c>
    </row>
    <row r="905" spans="1:38" s="26" customFormat="1" ht="13.5" customHeight="1" x14ac:dyDescent="0.2">
      <c r="A905" s="26">
        <v>903</v>
      </c>
      <c r="B905" s="18" t="s">
        <v>635</v>
      </c>
      <c r="C905" s="162" t="s">
        <v>8</v>
      </c>
      <c r="D905" s="1" t="s">
        <v>5</v>
      </c>
      <c r="E905" s="1" t="s">
        <v>26</v>
      </c>
      <c r="F905" s="1" t="s">
        <v>10</v>
      </c>
      <c r="G905" s="27">
        <v>3</v>
      </c>
      <c r="H905" s="53">
        <v>575</v>
      </c>
      <c r="I905" s="37"/>
      <c r="J905" s="1" t="s">
        <v>5</v>
      </c>
      <c r="K905" s="1" t="s">
        <v>26</v>
      </c>
      <c r="L905" s="1" t="s">
        <v>10</v>
      </c>
      <c r="M905" s="33">
        <v>3</v>
      </c>
      <c r="N905" s="47">
        <v>575</v>
      </c>
      <c r="O905" s="1"/>
      <c r="P905" s="1"/>
      <c r="Q905" s="1"/>
      <c r="R905" s="33">
        <v>3</v>
      </c>
      <c r="S905" s="64">
        <v>575</v>
      </c>
      <c r="T905" s="78" t="s">
        <v>303</v>
      </c>
      <c r="U905" s="78" t="s">
        <v>24</v>
      </c>
      <c r="V905" s="78" t="s">
        <v>39</v>
      </c>
      <c r="W905" s="130">
        <v>3</v>
      </c>
      <c r="X905" s="145">
        <v>575</v>
      </c>
      <c r="Y905" s="37">
        <v>620</v>
      </c>
      <c r="Z905" s="37"/>
      <c r="AA905" s="169">
        <f>0.592*$Y$1</f>
        <v>673.37631999999996</v>
      </c>
      <c r="AB905" s="37"/>
      <c r="AC905" s="37">
        <v>875</v>
      </c>
      <c r="AF905" s="140">
        <f t="shared" si="110"/>
        <v>2085</v>
      </c>
      <c r="AG905" s="8">
        <f t="shared" si="111"/>
        <v>695</v>
      </c>
      <c r="AH905" s="37">
        <f t="shared" si="112"/>
        <v>620</v>
      </c>
      <c r="AI905" s="8">
        <f t="shared" si="113"/>
        <v>75</v>
      </c>
      <c r="AJ905" s="140" t="e">
        <f t="shared" si="114"/>
        <v>#REF!</v>
      </c>
      <c r="AK905" s="24" t="e">
        <f>#REF!</f>
        <v>#REF!</v>
      </c>
      <c r="AL905" s="8" t="e">
        <f t="shared" si="115"/>
        <v>#REF!</v>
      </c>
    </row>
    <row r="906" spans="1:38" s="26" customFormat="1" ht="13.5" customHeight="1" x14ac:dyDescent="0.2">
      <c r="A906" s="26">
        <v>904</v>
      </c>
      <c r="B906" s="18" t="s">
        <v>635</v>
      </c>
      <c r="C906" s="18" t="s">
        <v>81</v>
      </c>
      <c r="D906" s="1" t="s">
        <v>5</v>
      </c>
      <c r="E906" s="1" t="s">
        <v>6</v>
      </c>
      <c r="F906" s="1" t="s">
        <v>7</v>
      </c>
      <c r="G906" s="27">
        <v>6</v>
      </c>
      <c r="H906" s="53">
        <v>500</v>
      </c>
      <c r="I906" s="37"/>
      <c r="J906" s="1" t="s">
        <v>5</v>
      </c>
      <c r="K906" s="1" t="s">
        <v>6</v>
      </c>
      <c r="L906" s="1" t="s">
        <v>7</v>
      </c>
      <c r="M906" s="33">
        <v>6</v>
      </c>
      <c r="N906" s="47">
        <v>500</v>
      </c>
      <c r="O906" s="1"/>
      <c r="P906" s="1"/>
      <c r="Q906" s="1"/>
      <c r="R906" s="33">
        <v>6</v>
      </c>
      <c r="S906" s="64">
        <v>500</v>
      </c>
      <c r="T906" s="78" t="s">
        <v>303</v>
      </c>
      <c r="U906" s="78" t="s">
        <v>6</v>
      </c>
      <c r="V906" s="78" t="s">
        <v>7</v>
      </c>
      <c r="W906" s="130">
        <v>6</v>
      </c>
      <c r="X906" s="145">
        <v>500</v>
      </c>
      <c r="Y906" s="37">
        <v>620</v>
      </c>
      <c r="Z906" s="37"/>
      <c r="AA906" s="169">
        <f>0.581*$Y$1</f>
        <v>660.86425999999994</v>
      </c>
      <c r="AB906" s="37"/>
      <c r="AC906" s="37">
        <v>859</v>
      </c>
      <c r="AF906" s="140">
        <f t="shared" si="110"/>
        <v>3720</v>
      </c>
      <c r="AG906" s="8">
        <f t="shared" si="111"/>
        <v>620</v>
      </c>
      <c r="AH906" s="37">
        <f t="shared" si="112"/>
        <v>620</v>
      </c>
      <c r="AI906" s="8">
        <f t="shared" si="113"/>
        <v>0</v>
      </c>
      <c r="AJ906" s="140" t="e">
        <f t="shared" si="114"/>
        <v>#REF!</v>
      </c>
      <c r="AK906" s="24" t="e">
        <f>#REF!</f>
        <v>#REF!</v>
      </c>
      <c r="AL906" s="8" t="e">
        <f t="shared" si="115"/>
        <v>#REF!</v>
      </c>
    </row>
    <row r="907" spans="1:38" s="26" customFormat="1" ht="13.5" customHeight="1" x14ac:dyDescent="0.2">
      <c r="A907" s="26">
        <v>905</v>
      </c>
      <c r="B907" s="18" t="s">
        <v>635</v>
      </c>
      <c r="C907" s="18" t="s">
        <v>126</v>
      </c>
      <c r="D907" s="1" t="s">
        <v>5</v>
      </c>
      <c r="E907" s="1" t="s">
        <v>40</v>
      </c>
      <c r="F907" s="1" t="s">
        <v>39</v>
      </c>
      <c r="G907" s="27">
        <v>2</v>
      </c>
      <c r="H907" s="47">
        <v>530</v>
      </c>
      <c r="I907" s="37"/>
      <c r="J907" s="1" t="s">
        <v>5</v>
      </c>
      <c r="K907" s="1" t="s">
        <v>40</v>
      </c>
      <c r="L907" s="1" t="s">
        <v>39</v>
      </c>
      <c r="M907" s="33">
        <v>2</v>
      </c>
      <c r="N907" s="47">
        <v>530</v>
      </c>
      <c r="O907" s="1" t="s">
        <v>303</v>
      </c>
      <c r="P907" s="1" t="s">
        <v>6</v>
      </c>
      <c r="Q907" s="1" t="s">
        <v>7</v>
      </c>
      <c r="R907" s="33">
        <v>2</v>
      </c>
      <c r="S907" s="64">
        <v>530</v>
      </c>
      <c r="T907" s="78" t="s">
        <v>303</v>
      </c>
      <c r="U907" s="78" t="s">
        <v>6</v>
      </c>
      <c r="V907" s="78" t="s">
        <v>7</v>
      </c>
      <c r="W907" s="130">
        <v>2</v>
      </c>
      <c r="X907" s="145">
        <v>530</v>
      </c>
      <c r="Y907" s="37">
        <v>620</v>
      </c>
      <c r="Z907" s="37"/>
      <c r="AA907" s="169">
        <f>0.581*$Y$1</f>
        <v>660.86425999999994</v>
      </c>
      <c r="AB907" s="37"/>
      <c r="AC907" s="37">
        <v>859</v>
      </c>
      <c r="AF907" s="140">
        <f t="shared" si="110"/>
        <v>1300</v>
      </c>
      <c r="AG907" s="8">
        <f t="shared" si="111"/>
        <v>650</v>
      </c>
      <c r="AH907" s="37">
        <f t="shared" si="112"/>
        <v>620</v>
      </c>
      <c r="AI907" s="8">
        <f t="shared" si="113"/>
        <v>30</v>
      </c>
      <c r="AJ907" s="140" t="e">
        <f t="shared" si="114"/>
        <v>#REF!</v>
      </c>
      <c r="AK907" s="24" t="e">
        <f>#REF!</f>
        <v>#REF!</v>
      </c>
      <c r="AL907" s="8" t="e">
        <f t="shared" si="115"/>
        <v>#REF!</v>
      </c>
    </row>
    <row r="908" spans="1:38" s="26" customFormat="1" ht="13.5" customHeight="1" x14ac:dyDescent="0.2">
      <c r="A908" s="26">
        <v>906</v>
      </c>
      <c r="B908" s="18" t="s">
        <v>635</v>
      </c>
      <c r="C908" s="18" t="s">
        <v>126</v>
      </c>
      <c r="D908" s="1" t="s">
        <v>5</v>
      </c>
      <c r="E908" s="1" t="s">
        <v>42</v>
      </c>
      <c r="F908" s="1" t="s">
        <v>52</v>
      </c>
      <c r="G908" s="27">
        <v>1</v>
      </c>
      <c r="H908" s="53">
        <v>705</v>
      </c>
      <c r="I908" s="37"/>
      <c r="J908" s="1" t="s">
        <v>5</v>
      </c>
      <c r="K908" s="1" t="s">
        <v>42</v>
      </c>
      <c r="L908" s="1" t="s">
        <v>52</v>
      </c>
      <c r="M908" s="33">
        <v>1</v>
      </c>
      <c r="N908" s="47">
        <v>705</v>
      </c>
      <c r="O908" s="1" t="s">
        <v>303</v>
      </c>
      <c r="P908" s="1" t="s">
        <v>24</v>
      </c>
      <c r="Q908" s="1" t="s">
        <v>39</v>
      </c>
      <c r="R908" s="33">
        <v>1</v>
      </c>
      <c r="S908" s="64">
        <v>705</v>
      </c>
      <c r="T908" s="78" t="s">
        <v>303</v>
      </c>
      <c r="U908" s="78" t="s">
        <v>42</v>
      </c>
      <c r="V908" s="78" t="s">
        <v>10</v>
      </c>
      <c r="W908" s="130">
        <v>1</v>
      </c>
      <c r="X908" s="145">
        <v>705</v>
      </c>
      <c r="Y908" s="37">
        <v>648</v>
      </c>
      <c r="Z908" s="37"/>
      <c r="AA908" s="169">
        <f>0.814*$Y$1</f>
        <v>925.89243999999997</v>
      </c>
      <c r="AB908" s="37"/>
      <c r="AC908" s="37">
        <v>1205</v>
      </c>
      <c r="AF908" s="140">
        <f t="shared" si="110"/>
        <v>825</v>
      </c>
      <c r="AG908" s="8">
        <f t="shared" si="111"/>
        <v>825</v>
      </c>
      <c r="AH908" s="37">
        <f t="shared" si="112"/>
        <v>648</v>
      </c>
      <c r="AI908" s="8">
        <f t="shared" si="113"/>
        <v>177</v>
      </c>
      <c r="AJ908" s="140" t="e">
        <f t="shared" si="114"/>
        <v>#REF!</v>
      </c>
      <c r="AK908" s="24" t="e">
        <f>#REF!</f>
        <v>#REF!</v>
      </c>
      <c r="AL908" s="8" t="e">
        <f t="shared" si="115"/>
        <v>#REF!</v>
      </c>
    </row>
    <row r="909" spans="1:38" s="26" customFormat="1" ht="13.5" customHeight="1" x14ac:dyDescent="0.2">
      <c r="A909" s="26">
        <v>907</v>
      </c>
      <c r="B909" s="18" t="s">
        <v>635</v>
      </c>
      <c r="C909" s="159" t="s">
        <v>154</v>
      </c>
      <c r="D909" s="1" t="s">
        <v>5</v>
      </c>
      <c r="E909" s="1" t="s">
        <v>6</v>
      </c>
      <c r="F909" s="1" t="s">
        <v>7</v>
      </c>
      <c r="G909" s="27">
        <v>1</v>
      </c>
      <c r="H909" s="53">
        <v>500</v>
      </c>
      <c r="I909" s="37"/>
      <c r="J909" s="1" t="s">
        <v>5</v>
      </c>
      <c r="K909" s="1" t="s">
        <v>6</v>
      </c>
      <c r="L909" s="1" t="s">
        <v>7</v>
      </c>
      <c r="M909" s="33">
        <v>1</v>
      </c>
      <c r="N909" s="47">
        <v>500</v>
      </c>
      <c r="O909" s="1"/>
      <c r="P909" s="1"/>
      <c r="Q909" s="1"/>
      <c r="R909" s="33">
        <v>1</v>
      </c>
      <c r="S909" s="64">
        <v>500</v>
      </c>
      <c r="T909" s="78" t="s">
        <v>303</v>
      </c>
      <c r="U909" s="78" t="s">
        <v>6</v>
      </c>
      <c r="V909" s="78" t="s">
        <v>7</v>
      </c>
      <c r="W909" s="130">
        <v>1</v>
      </c>
      <c r="X909" s="145">
        <v>500</v>
      </c>
      <c r="Y909" s="37">
        <v>620</v>
      </c>
      <c r="Z909" s="37"/>
      <c r="AA909" s="169">
        <f>0.581*$Y$1</f>
        <v>660.86425999999994</v>
      </c>
      <c r="AB909" s="37"/>
      <c r="AC909" s="37">
        <v>859</v>
      </c>
      <c r="AF909" s="140">
        <f t="shared" si="110"/>
        <v>620</v>
      </c>
      <c r="AG909" s="8">
        <f t="shared" si="111"/>
        <v>620</v>
      </c>
      <c r="AH909" s="37">
        <f t="shared" si="112"/>
        <v>620</v>
      </c>
      <c r="AI909" s="8">
        <f t="shared" si="113"/>
        <v>0</v>
      </c>
      <c r="AJ909" s="140" t="e">
        <f t="shared" si="114"/>
        <v>#REF!</v>
      </c>
      <c r="AK909" s="24" t="e">
        <f>#REF!</f>
        <v>#REF!</v>
      </c>
      <c r="AL909" s="8" t="e">
        <f t="shared" si="115"/>
        <v>#REF!</v>
      </c>
    </row>
    <row r="910" spans="1:38" s="26" customFormat="1" ht="13.5" customHeight="1" x14ac:dyDescent="0.2">
      <c r="A910" s="26">
        <v>908</v>
      </c>
      <c r="B910" s="18" t="s">
        <v>397</v>
      </c>
      <c r="C910" s="18" t="s">
        <v>81</v>
      </c>
      <c r="D910" s="1" t="s">
        <v>5</v>
      </c>
      <c r="E910" s="1" t="s">
        <v>6</v>
      </c>
      <c r="F910" s="1" t="s">
        <v>7</v>
      </c>
      <c r="G910" s="27">
        <v>1</v>
      </c>
      <c r="H910" s="53">
        <v>500</v>
      </c>
      <c r="I910" s="37"/>
      <c r="J910" s="1" t="s">
        <v>5</v>
      </c>
      <c r="K910" s="1" t="s">
        <v>6</v>
      </c>
      <c r="L910" s="1" t="s">
        <v>7</v>
      </c>
      <c r="M910" s="33">
        <v>1</v>
      </c>
      <c r="N910" s="47">
        <v>500</v>
      </c>
      <c r="O910" s="1"/>
      <c r="P910" s="1"/>
      <c r="Q910" s="1"/>
      <c r="R910" s="33">
        <v>1</v>
      </c>
      <c r="S910" s="64">
        <v>500</v>
      </c>
      <c r="T910" s="78" t="s">
        <v>303</v>
      </c>
      <c r="U910" s="78" t="s">
        <v>6</v>
      </c>
      <c r="V910" s="78" t="s">
        <v>7</v>
      </c>
      <c r="W910" s="130">
        <v>1</v>
      </c>
      <c r="X910" s="145">
        <v>500</v>
      </c>
      <c r="Y910" s="37">
        <v>620</v>
      </c>
      <c r="Z910" s="37"/>
      <c r="AA910" s="169">
        <f>0.581*$Y$1</f>
        <v>660.86425999999994</v>
      </c>
      <c r="AB910" s="37"/>
      <c r="AC910" s="37">
        <v>859</v>
      </c>
      <c r="AF910" s="140">
        <f t="shared" si="110"/>
        <v>620</v>
      </c>
      <c r="AG910" s="8">
        <f t="shared" si="111"/>
        <v>620</v>
      </c>
      <c r="AH910" s="37">
        <f t="shared" si="112"/>
        <v>620</v>
      </c>
      <c r="AI910" s="8">
        <f t="shared" si="113"/>
        <v>0</v>
      </c>
      <c r="AJ910" s="140" t="e">
        <f t="shared" si="114"/>
        <v>#REF!</v>
      </c>
      <c r="AK910" s="24" t="e">
        <f>#REF!</f>
        <v>#REF!</v>
      </c>
      <c r="AL910" s="8" t="e">
        <f t="shared" si="115"/>
        <v>#REF!</v>
      </c>
    </row>
    <row r="911" spans="1:38" s="26" customFormat="1" ht="13.5" customHeight="1" x14ac:dyDescent="0.2">
      <c r="A911" s="26">
        <v>909</v>
      </c>
      <c r="B911" s="18" t="s">
        <v>398</v>
      </c>
      <c r="C911" s="18" t="s">
        <v>81</v>
      </c>
      <c r="D911" s="1" t="s">
        <v>5</v>
      </c>
      <c r="E911" s="1" t="s">
        <v>6</v>
      </c>
      <c r="F911" s="1" t="s">
        <v>7</v>
      </c>
      <c r="G911" s="27">
        <v>2</v>
      </c>
      <c r="H911" s="53">
        <v>500</v>
      </c>
      <c r="I911" s="37"/>
      <c r="J911" s="1" t="s">
        <v>5</v>
      </c>
      <c r="K911" s="1" t="s">
        <v>6</v>
      </c>
      <c r="L911" s="1" t="s">
        <v>7</v>
      </c>
      <c r="M911" s="33">
        <v>2</v>
      </c>
      <c r="N911" s="47">
        <v>500</v>
      </c>
      <c r="O911" s="1"/>
      <c r="P911" s="1"/>
      <c r="Q911" s="1"/>
      <c r="R911" s="33">
        <v>2</v>
      </c>
      <c r="S911" s="64">
        <v>500</v>
      </c>
      <c r="T911" s="78" t="s">
        <v>303</v>
      </c>
      <c r="U911" s="78" t="s">
        <v>6</v>
      </c>
      <c r="V911" s="78" t="s">
        <v>7</v>
      </c>
      <c r="W911" s="130">
        <v>2</v>
      </c>
      <c r="X911" s="145">
        <v>500</v>
      </c>
      <c r="Y911" s="37">
        <v>620</v>
      </c>
      <c r="Z911" s="37"/>
      <c r="AA911" s="169">
        <f>0.581*$Y$1</f>
        <v>660.86425999999994</v>
      </c>
      <c r="AB911" s="37"/>
      <c r="AC911" s="37">
        <v>859</v>
      </c>
      <c r="AF911" s="140">
        <f t="shared" si="110"/>
        <v>1240</v>
      </c>
      <c r="AG911" s="8">
        <f t="shared" si="111"/>
        <v>620</v>
      </c>
      <c r="AH911" s="37">
        <f t="shared" si="112"/>
        <v>620</v>
      </c>
      <c r="AI911" s="8">
        <f t="shared" si="113"/>
        <v>0</v>
      </c>
      <c r="AJ911" s="140" t="e">
        <f t="shared" si="114"/>
        <v>#REF!</v>
      </c>
      <c r="AK911" s="24" t="e">
        <f>#REF!</f>
        <v>#REF!</v>
      </c>
      <c r="AL911" s="8" t="e">
        <f t="shared" si="115"/>
        <v>#REF!</v>
      </c>
    </row>
    <row r="912" spans="1:38" s="44" customFormat="1" ht="14.25" customHeight="1" x14ac:dyDescent="0.2">
      <c r="D912" s="43"/>
      <c r="E912" s="43"/>
      <c r="F912" s="43"/>
      <c r="G912" s="42">
        <f>SUBTOTAL(9,G47:G911)</f>
        <v>1139.7500000000009</v>
      </c>
      <c r="H912" s="42">
        <f>SUBTOTAL(9,H47:H911)</f>
        <v>699984</v>
      </c>
      <c r="J912" s="66"/>
      <c r="K912" s="66"/>
      <c r="L912" s="66"/>
      <c r="M912" s="44">
        <f>SUBTOTAL(9,M47:M911)</f>
        <v>1142.1500000000008</v>
      </c>
      <c r="N912" s="44">
        <f>SUBTOTAL(9,N47:N911)</f>
        <v>704226</v>
      </c>
      <c r="S912" s="142"/>
      <c r="T912" s="66"/>
      <c r="U912" s="66"/>
      <c r="V912" s="66"/>
      <c r="W912" s="44">
        <f>SUBTOTAL(9,W47:W911)</f>
        <v>1157.450000000001</v>
      </c>
      <c r="X912" s="44">
        <f>SUBTOTAL(9,X47:X911)</f>
        <v>718866</v>
      </c>
      <c r="AA912" s="170"/>
      <c r="AE912" s="9"/>
      <c r="AF912" s="44">
        <f>SUM(AF4:AF911)</f>
        <v>1217531</v>
      </c>
      <c r="AJ912" s="44" t="e">
        <f>SUM(AJ4:AJ911)</f>
        <v>#REF!</v>
      </c>
      <c r="AK912" s="44" t="e">
        <f>SUM(AK4:AK911)</f>
        <v>#REF!</v>
      </c>
    </row>
    <row r="913" ht="13.5" customHeight="1" x14ac:dyDescent="0.2"/>
    <row r="914" ht="12.75" customHeight="1" x14ac:dyDescent="0.2"/>
    <row r="915" ht="15.75" customHeight="1" x14ac:dyDescent="0.2"/>
  </sheetData>
  <autoFilter ref="B3:AC911" xr:uid="{00000000-0009-0000-0000-000001000000}"/>
  <sortState xmlns:xlrd2="http://schemas.microsoft.com/office/spreadsheetml/2017/richdata2" ref="A4:AO911">
    <sortCondition ref="A4:A911"/>
  </sortState>
  <mergeCells count="5">
    <mergeCell ref="Y2:AC2"/>
    <mergeCell ref="D2:H2"/>
    <mergeCell ref="J2:N2"/>
    <mergeCell ref="O2:S2"/>
    <mergeCell ref="T2:V2"/>
  </mergeCells>
  <phoneticPr fontId="10" type="noConversion"/>
  <pageMargins left="0.23622047244094491" right="0.23622047244094491" top="0.35433070866141736" bottom="0.15748031496062992" header="0.31496062992125984" footer="0.31496062992125984"/>
  <pageSetup paperSize="9" scale="10" fitToHeight="2" orientation="landscape" r:id="rId1"/>
  <rowBreaks count="1" manualBreakCount="1">
    <brk id="735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DC7E-92E3-4D94-B8E2-2837722BB0BD}">
  <sheetPr>
    <tabColor rgb="FFFFFF00"/>
    <pageSetUpPr fitToPage="1"/>
  </sheetPr>
  <dimension ref="A1:G173"/>
  <sheetViews>
    <sheetView zoomScale="130" zoomScaleNormal="130" workbookViewId="0">
      <pane xSplit="1" ySplit="2" topLeftCell="B160" activePane="bottomRight" state="frozen"/>
      <selection pane="topRight" activeCell="B1" sqref="B1"/>
      <selection pane="bottomLeft" activeCell="A5" sqref="A5"/>
      <selection pane="bottomRight" activeCell="F173" sqref="F173"/>
    </sheetView>
  </sheetViews>
  <sheetFormatPr defaultColWidth="9.140625" defaultRowHeight="15" customHeight="1" outlineLevelRow="2" x14ac:dyDescent="0.2"/>
  <cols>
    <col min="1" max="1" width="5.7109375" style="375" hidden="1" customWidth="1"/>
    <col min="2" max="2" width="32.28515625" style="401" customWidth="1"/>
    <col min="3" max="3" width="37.85546875" style="375" customWidth="1"/>
    <col min="4" max="4" width="12.28515625" style="402" customWidth="1"/>
    <col min="5" max="5" width="14.28515625" style="804" customWidth="1"/>
    <col min="6" max="6" width="11.42578125" style="375" customWidth="1"/>
    <col min="7" max="16384" width="9.140625" style="375"/>
  </cols>
  <sheetData>
    <row r="1" spans="1:7" ht="48" customHeight="1" x14ac:dyDescent="0.3">
      <c r="B1" s="1013" t="s">
        <v>1414</v>
      </c>
      <c r="C1" s="1013"/>
      <c r="D1" s="1013"/>
      <c r="E1" s="1013"/>
      <c r="F1" s="781"/>
      <c r="G1" s="781"/>
    </row>
    <row r="2" spans="1:7" ht="39.75" customHeight="1" x14ac:dyDescent="0.2">
      <c r="B2" s="376" t="s">
        <v>764</v>
      </c>
      <c r="C2" s="377" t="s">
        <v>765</v>
      </c>
      <c r="D2" s="378" t="s">
        <v>368</v>
      </c>
      <c r="E2" s="376" t="s">
        <v>766</v>
      </c>
    </row>
    <row r="3" spans="1:7" ht="12.75" outlineLevel="2" x14ac:dyDescent="0.2">
      <c r="A3" s="375" t="s">
        <v>767</v>
      </c>
      <c r="B3" s="379" t="s">
        <v>768</v>
      </c>
      <c r="C3" s="380" t="s">
        <v>769</v>
      </c>
      <c r="D3" s="782">
        <v>1</v>
      </c>
      <c r="E3" s="783">
        <v>1478</v>
      </c>
      <c r="F3" s="375">
        <f>E3*D3</f>
        <v>1478</v>
      </c>
    </row>
    <row r="4" spans="1:7" ht="12.75" outlineLevel="2" x14ac:dyDescent="0.2">
      <c r="A4" s="375" t="s">
        <v>767</v>
      </c>
      <c r="B4" s="379" t="s">
        <v>768</v>
      </c>
      <c r="C4" s="382" t="s">
        <v>131</v>
      </c>
      <c r="D4" s="784">
        <v>0.5</v>
      </c>
      <c r="E4" s="785">
        <v>830</v>
      </c>
      <c r="F4" s="375">
        <f t="shared" ref="F4:F67" si="0">E4*D4</f>
        <v>415</v>
      </c>
    </row>
    <row r="5" spans="1:7" ht="12.75" outlineLevel="2" x14ac:dyDescent="0.2">
      <c r="A5" s="375" t="s">
        <v>767</v>
      </c>
      <c r="B5" s="379" t="s">
        <v>768</v>
      </c>
      <c r="C5" s="380" t="s">
        <v>782</v>
      </c>
      <c r="D5" s="784">
        <v>12.404999999999999</v>
      </c>
      <c r="E5" s="785">
        <v>900</v>
      </c>
      <c r="F5" s="375">
        <f t="shared" si="0"/>
        <v>11164.5</v>
      </c>
    </row>
    <row r="6" spans="1:7" ht="12.75" outlineLevel="2" x14ac:dyDescent="0.2">
      <c r="A6" s="375" t="s">
        <v>767</v>
      </c>
      <c r="B6" s="379" t="s">
        <v>768</v>
      </c>
      <c r="C6" s="383" t="s">
        <v>77</v>
      </c>
      <c r="D6" s="784">
        <v>0.3</v>
      </c>
      <c r="E6" s="785">
        <v>1096.68</v>
      </c>
      <c r="F6" s="375">
        <f t="shared" si="0"/>
        <v>329.00400000000002</v>
      </c>
    </row>
    <row r="7" spans="1:7" ht="15" customHeight="1" outlineLevel="2" x14ac:dyDescent="0.2">
      <c r="A7" s="375" t="s">
        <v>767</v>
      </c>
      <c r="B7" s="379" t="s">
        <v>768</v>
      </c>
      <c r="C7" s="396" t="s">
        <v>130</v>
      </c>
      <c r="D7" s="786">
        <v>1</v>
      </c>
      <c r="E7" s="785">
        <v>830</v>
      </c>
      <c r="F7" s="375">
        <f t="shared" si="0"/>
        <v>830</v>
      </c>
    </row>
    <row r="8" spans="1:7" ht="15" customHeight="1" outlineLevel="2" x14ac:dyDescent="0.2">
      <c r="A8" s="375" t="s">
        <v>767</v>
      </c>
      <c r="B8" s="379" t="s">
        <v>768</v>
      </c>
      <c r="C8" s="384" t="s">
        <v>1415</v>
      </c>
      <c r="D8" s="786">
        <v>0.81</v>
      </c>
      <c r="E8" s="785">
        <v>830</v>
      </c>
      <c r="F8" s="375">
        <f t="shared" si="0"/>
        <v>672.30000000000007</v>
      </c>
    </row>
    <row r="9" spans="1:7" ht="15" customHeight="1" outlineLevel="2" x14ac:dyDescent="0.2">
      <c r="A9" s="375" t="s">
        <v>767</v>
      </c>
      <c r="B9" s="379" t="s">
        <v>768</v>
      </c>
      <c r="C9" s="380" t="s">
        <v>770</v>
      </c>
      <c r="D9" s="784">
        <v>1</v>
      </c>
      <c r="E9" s="783">
        <v>1031</v>
      </c>
      <c r="F9" s="375">
        <f t="shared" si="0"/>
        <v>1031</v>
      </c>
    </row>
    <row r="10" spans="1:7" ht="15" customHeight="1" outlineLevel="2" x14ac:dyDescent="0.2">
      <c r="A10" s="375" t="s">
        <v>767</v>
      </c>
      <c r="B10" s="379" t="s">
        <v>768</v>
      </c>
      <c r="C10" s="380" t="s">
        <v>58</v>
      </c>
      <c r="D10" s="784">
        <v>0.6</v>
      </c>
      <c r="E10" s="785">
        <v>830</v>
      </c>
      <c r="F10" s="375">
        <f t="shared" si="0"/>
        <v>498</v>
      </c>
    </row>
    <row r="11" spans="1:7" ht="15" customHeight="1" outlineLevel="2" x14ac:dyDescent="0.2">
      <c r="A11" s="375" t="s">
        <v>771</v>
      </c>
      <c r="B11" s="385" t="s">
        <v>772</v>
      </c>
      <c r="C11" s="380" t="s">
        <v>769</v>
      </c>
      <c r="D11" s="782">
        <v>1</v>
      </c>
      <c r="E11" s="783">
        <v>1414</v>
      </c>
      <c r="F11" s="375">
        <f t="shared" si="0"/>
        <v>1414</v>
      </c>
    </row>
    <row r="12" spans="1:7" ht="15" customHeight="1" outlineLevel="2" x14ac:dyDescent="0.2">
      <c r="A12" s="375" t="s">
        <v>771</v>
      </c>
      <c r="B12" s="385" t="s">
        <v>772</v>
      </c>
      <c r="C12" s="380" t="s">
        <v>77</v>
      </c>
      <c r="D12" s="787">
        <v>2</v>
      </c>
      <c r="E12" s="783">
        <v>1096</v>
      </c>
      <c r="F12" s="375">
        <f t="shared" si="0"/>
        <v>2192</v>
      </c>
    </row>
    <row r="13" spans="1:7" ht="15" customHeight="1" outlineLevel="2" x14ac:dyDescent="0.2">
      <c r="A13" s="375" t="s">
        <v>771</v>
      </c>
      <c r="B13" s="385" t="s">
        <v>772</v>
      </c>
      <c r="C13" s="380" t="s">
        <v>782</v>
      </c>
      <c r="D13" s="782">
        <v>24</v>
      </c>
      <c r="E13" s="783">
        <v>900</v>
      </c>
      <c r="F13" s="375">
        <f t="shared" si="0"/>
        <v>21600</v>
      </c>
    </row>
    <row r="14" spans="1:7" ht="15" customHeight="1" outlineLevel="2" x14ac:dyDescent="0.2">
      <c r="A14" s="375" t="s">
        <v>771</v>
      </c>
      <c r="B14" s="385" t="s">
        <v>772</v>
      </c>
      <c r="C14" s="396" t="s">
        <v>130</v>
      </c>
      <c r="D14" s="787">
        <v>0.41</v>
      </c>
      <c r="E14" s="785">
        <v>830</v>
      </c>
      <c r="F14" s="375">
        <f t="shared" si="0"/>
        <v>340.29999999999995</v>
      </c>
    </row>
    <row r="15" spans="1:7" ht="15" customHeight="1" outlineLevel="2" x14ac:dyDescent="0.2">
      <c r="A15" s="375" t="s">
        <v>771</v>
      </c>
      <c r="B15" s="385" t="s">
        <v>772</v>
      </c>
      <c r="C15" s="393" t="s">
        <v>58</v>
      </c>
      <c r="D15" s="787">
        <v>1</v>
      </c>
      <c r="E15" s="785">
        <v>830</v>
      </c>
      <c r="F15" s="375">
        <f t="shared" si="0"/>
        <v>830</v>
      </c>
    </row>
    <row r="16" spans="1:7" ht="15" customHeight="1" outlineLevel="2" x14ac:dyDescent="0.2">
      <c r="A16" s="375" t="s">
        <v>771</v>
      </c>
      <c r="B16" s="385" t="s">
        <v>772</v>
      </c>
      <c r="C16" s="380" t="s">
        <v>131</v>
      </c>
      <c r="D16" s="787">
        <v>0.2</v>
      </c>
      <c r="E16" s="785">
        <v>830</v>
      </c>
      <c r="F16" s="375">
        <f t="shared" si="0"/>
        <v>166</v>
      </c>
    </row>
    <row r="17" spans="1:6" ht="15" customHeight="1" outlineLevel="2" x14ac:dyDescent="0.2">
      <c r="A17" s="375" t="s">
        <v>771</v>
      </c>
      <c r="B17" s="385" t="s">
        <v>773</v>
      </c>
      <c r="C17" s="380" t="s">
        <v>769</v>
      </c>
      <c r="D17" s="782">
        <v>1</v>
      </c>
      <c r="E17" s="783">
        <v>1292</v>
      </c>
      <c r="F17" s="375">
        <f t="shared" si="0"/>
        <v>1292</v>
      </c>
    </row>
    <row r="18" spans="1:6" ht="15" customHeight="1" outlineLevel="2" x14ac:dyDescent="0.2">
      <c r="A18" s="375" t="s">
        <v>771</v>
      </c>
      <c r="B18" s="385" t="s">
        <v>773</v>
      </c>
      <c r="C18" s="380" t="s">
        <v>77</v>
      </c>
      <c r="D18" s="787">
        <v>1</v>
      </c>
      <c r="E18" s="783">
        <v>1042.95</v>
      </c>
      <c r="F18" s="375">
        <f t="shared" si="0"/>
        <v>1042.95</v>
      </c>
    </row>
    <row r="19" spans="1:6" ht="15" customHeight="1" outlineLevel="2" x14ac:dyDescent="0.2">
      <c r="A19" s="375" t="s">
        <v>771</v>
      </c>
      <c r="B19" s="385" t="s">
        <v>773</v>
      </c>
      <c r="C19" s="396" t="s">
        <v>130</v>
      </c>
      <c r="D19" s="787">
        <v>0.3</v>
      </c>
      <c r="E19" s="785">
        <v>830</v>
      </c>
      <c r="F19" s="375">
        <f t="shared" si="0"/>
        <v>249</v>
      </c>
    </row>
    <row r="20" spans="1:6" ht="15" customHeight="1" outlineLevel="2" x14ac:dyDescent="0.2">
      <c r="A20" s="375" t="s">
        <v>771</v>
      </c>
      <c r="B20" s="385" t="s">
        <v>773</v>
      </c>
      <c r="C20" s="380" t="s">
        <v>782</v>
      </c>
      <c r="D20" s="787">
        <v>8.5</v>
      </c>
      <c r="E20" s="785">
        <v>900</v>
      </c>
      <c r="F20" s="375">
        <f t="shared" si="0"/>
        <v>7650</v>
      </c>
    </row>
    <row r="21" spans="1:6" ht="15" customHeight="1" outlineLevel="2" x14ac:dyDescent="0.2">
      <c r="A21" s="375" t="s">
        <v>771</v>
      </c>
      <c r="B21" s="385" t="s">
        <v>773</v>
      </c>
      <c r="C21" s="393" t="s">
        <v>58</v>
      </c>
      <c r="D21" s="787">
        <v>0.6</v>
      </c>
      <c r="E21" s="785">
        <v>830</v>
      </c>
      <c r="F21" s="375">
        <f t="shared" si="0"/>
        <v>498</v>
      </c>
    </row>
    <row r="22" spans="1:6" ht="15" customHeight="1" outlineLevel="2" x14ac:dyDescent="0.2">
      <c r="A22" s="375" t="s">
        <v>771</v>
      </c>
      <c r="B22" s="385" t="s">
        <v>774</v>
      </c>
      <c r="C22" s="380" t="s">
        <v>769</v>
      </c>
      <c r="D22" s="782">
        <v>1</v>
      </c>
      <c r="E22" s="783">
        <v>1439</v>
      </c>
      <c r="F22" s="375">
        <f t="shared" si="0"/>
        <v>1439</v>
      </c>
    </row>
    <row r="23" spans="1:6" ht="15" customHeight="1" outlineLevel="2" x14ac:dyDescent="0.2">
      <c r="A23" s="375" t="s">
        <v>771</v>
      </c>
      <c r="B23" s="385" t="s">
        <v>774</v>
      </c>
      <c r="C23" s="380" t="s">
        <v>77</v>
      </c>
      <c r="D23" s="787">
        <v>1</v>
      </c>
      <c r="E23" s="783">
        <v>1095.6500000000001</v>
      </c>
      <c r="F23" s="375">
        <f t="shared" si="0"/>
        <v>1095.6500000000001</v>
      </c>
    </row>
    <row r="24" spans="1:6" ht="15" customHeight="1" outlineLevel="2" x14ac:dyDescent="0.2">
      <c r="A24" s="375" t="s">
        <v>771</v>
      </c>
      <c r="B24" s="385" t="s">
        <v>774</v>
      </c>
      <c r="C24" s="380" t="s">
        <v>131</v>
      </c>
      <c r="D24" s="782">
        <v>1.05</v>
      </c>
      <c r="E24" s="783">
        <v>830</v>
      </c>
      <c r="F24" s="375">
        <f t="shared" si="0"/>
        <v>871.5</v>
      </c>
    </row>
    <row r="25" spans="1:6" ht="15" customHeight="1" outlineLevel="2" x14ac:dyDescent="0.2">
      <c r="A25" s="375" t="s">
        <v>771</v>
      </c>
      <c r="B25" s="385" t="s">
        <v>774</v>
      </c>
      <c r="C25" s="396" t="s">
        <v>130</v>
      </c>
      <c r="D25" s="787">
        <v>0.8</v>
      </c>
      <c r="E25" s="785">
        <v>830</v>
      </c>
      <c r="F25" s="375">
        <f t="shared" si="0"/>
        <v>664</v>
      </c>
    </row>
    <row r="26" spans="1:6" ht="15" customHeight="1" outlineLevel="2" x14ac:dyDescent="0.2">
      <c r="A26" s="375" t="s">
        <v>771</v>
      </c>
      <c r="B26" s="385" t="s">
        <v>774</v>
      </c>
      <c r="C26" s="393" t="s">
        <v>58</v>
      </c>
      <c r="D26" s="787">
        <v>0.6</v>
      </c>
      <c r="E26" s="785">
        <v>830</v>
      </c>
      <c r="F26" s="375">
        <f t="shared" si="0"/>
        <v>498</v>
      </c>
    </row>
    <row r="27" spans="1:6" ht="15" customHeight="1" outlineLevel="2" x14ac:dyDescent="0.2">
      <c r="A27" s="375" t="s">
        <v>771</v>
      </c>
      <c r="B27" s="385" t="s">
        <v>774</v>
      </c>
      <c r="C27" s="380" t="s">
        <v>782</v>
      </c>
      <c r="D27" s="787">
        <v>11.12</v>
      </c>
      <c r="E27" s="785">
        <v>900</v>
      </c>
      <c r="F27" s="375">
        <f t="shared" si="0"/>
        <v>10008</v>
      </c>
    </row>
    <row r="28" spans="1:6" ht="15" customHeight="1" outlineLevel="2" x14ac:dyDescent="0.2">
      <c r="A28" s="375" t="s">
        <v>771</v>
      </c>
      <c r="B28" s="385" t="s">
        <v>775</v>
      </c>
      <c r="C28" s="380" t="s">
        <v>769</v>
      </c>
      <c r="D28" s="782">
        <v>1</v>
      </c>
      <c r="E28" s="783">
        <v>1414</v>
      </c>
      <c r="F28" s="375">
        <f t="shared" si="0"/>
        <v>1414</v>
      </c>
    </row>
    <row r="29" spans="1:6" ht="15" customHeight="1" outlineLevel="2" x14ac:dyDescent="0.2">
      <c r="A29" s="375" t="s">
        <v>771</v>
      </c>
      <c r="B29" s="385" t="s">
        <v>775</v>
      </c>
      <c r="C29" s="396" t="s">
        <v>130</v>
      </c>
      <c r="D29" s="787">
        <v>1.8</v>
      </c>
      <c r="E29" s="785">
        <v>830</v>
      </c>
      <c r="F29" s="375">
        <f t="shared" si="0"/>
        <v>1494</v>
      </c>
    </row>
    <row r="30" spans="1:6" ht="15" customHeight="1" outlineLevel="2" x14ac:dyDescent="0.2">
      <c r="A30" s="375" t="s">
        <v>771</v>
      </c>
      <c r="B30" s="385" t="s">
        <v>775</v>
      </c>
      <c r="C30" s="380" t="s">
        <v>131</v>
      </c>
      <c r="D30" s="787">
        <v>1.36</v>
      </c>
      <c r="E30" s="785">
        <v>830</v>
      </c>
      <c r="F30" s="375">
        <f t="shared" si="0"/>
        <v>1128.8000000000002</v>
      </c>
    </row>
    <row r="31" spans="1:6" ht="15" customHeight="1" outlineLevel="2" x14ac:dyDescent="0.2">
      <c r="A31" s="375" t="s">
        <v>771</v>
      </c>
      <c r="B31" s="385" t="s">
        <v>775</v>
      </c>
      <c r="C31" s="393" t="s">
        <v>58</v>
      </c>
      <c r="D31" s="787">
        <v>1.8</v>
      </c>
      <c r="E31" s="785">
        <v>830</v>
      </c>
      <c r="F31" s="375">
        <f t="shared" si="0"/>
        <v>1494</v>
      </c>
    </row>
    <row r="32" spans="1:6" ht="15" customHeight="1" outlineLevel="2" x14ac:dyDescent="0.2">
      <c r="B32" s="387" t="s">
        <v>775</v>
      </c>
      <c r="C32" s="388" t="s">
        <v>77</v>
      </c>
      <c r="D32" s="788">
        <v>2</v>
      </c>
      <c r="E32" s="783">
        <v>1096</v>
      </c>
      <c r="F32" s="375">
        <f t="shared" si="0"/>
        <v>2192</v>
      </c>
    </row>
    <row r="33" spans="1:6" ht="15" customHeight="1" outlineLevel="2" x14ac:dyDescent="0.2">
      <c r="A33" s="375" t="s">
        <v>771</v>
      </c>
      <c r="B33" s="385" t="s">
        <v>775</v>
      </c>
      <c r="C33" s="380" t="s">
        <v>782</v>
      </c>
      <c r="D33" s="787">
        <v>21.6</v>
      </c>
      <c r="E33" s="785">
        <v>900</v>
      </c>
      <c r="F33" s="375">
        <f t="shared" si="0"/>
        <v>19440</v>
      </c>
    </row>
    <row r="34" spans="1:6" ht="15" customHeight="1" outlineLevel="2" x14ac:dyDescent="0.2">
      <c r="A34" s="375" t="s">
        <v>767</v>
      </c>
      <c r="B34" s="385" t="s">
        <v>776</v>
      </c>
      <c r="C34" s="380" t="s">
        <v>769</v>
      </c>
      <c r="D34" s="782">
        <v>1</v>
      </c>
      <c r="E34" s="783">
        <v>1313</v>
      </c>
      <c r="F34" s="375">
        <f t="shared" si="0"/>
        <v>1313</v>
      </c>
    </row>
    <row r="35" spans="1:6" ht="15" customHeight="1" outlineLevel="2" x14ac:dyDescent="0.2">
      <c r="A35" s="375" t="s">
        <v>767</v>
      </c>
      <c r="B35" s="385" t="s">
        <v>776</v>
      </c>
      <c r="C35" s="380" t="s">
        <v>77</v>
      </c>
      <c r="D35" s="787">
        <v>0.6</v>
      </c>
      <c r="E35" s="783">
        <v>1043</v>
      </c>
      <c r="F35" s="375">
        <f t="shared" si="0"/>
        <v>625.79999999999995</v>
      </c>
    </row>
    <row r="36" spans="1:6" ht="15" customHeight="1" outlineLevel="2" x14ac:dyDescent="0.2">
      <c r="A36" s="375" t="s">
        <v>767</v>
      </c>
      <c r="B36" s="385" t="s">
        <v>776</v>
      </c>
      <c r="C36" s="396" t="s">
        <v>130</v>
      </c>
      <c r="D36" s="787">
        <v>0.52</v>
      </c>
      <c r="E36" s="785">
        <v>830</v>
      </c>
      <c r="F36" s="375">
        <f t="shared" si="0"/>
        <v>431.6</v>
      </c>
    </row>
    <row r="37" spans="1:6" ht="15" customHeight="1" outlineLevel="2" x14ac:dyDescent="0.2">
      <c r="A37" s="375" t="s">
        <v>767</v>
      </c>
      <c r="B37" s="385" t="s">
        <v>776</v>
      </c>
      <c r="C37" s="380" t="s">
        <v>782</v>
      </c>
      <c r="D37" s="787">
        <v>10.199</v>
      </c>
      <c r="E37" s="785">
        <v>900</v>
      </c>
      <c r="F37" s="375">
        <f t="shared" si="0"/>
        <v>9179.1</v>
      </c>
    </row>
    <row r="38" spans="1:6" ht="15" customHeight="1" outlineLevel="2" x14ac:dyDescent="0.2">
      <c r="A38" s="375" t="s">
        <v>767</v>
      </c>
      <c r="B38" s="385" t="s">
        <v>776</v>
      </c>
      <c r="C38" s="384" t="s">
        <v>1415</v>
      </c>
      <c r="D38" s="787">
        <v>0.45</v>
      </c>
      <c r="E38" s="785">
        <v>830</v>
      </c>
      <c r="F38" s="375">
        <f t="shared" si="0"/>
        <v>373.5</v>
      </c>
    </row>
    <row r="39" spans="1:6" ht="15" customHeight="1" outlineLevel="2" x14ac:dyDescent="0.2">
      <c r="A39" s="375" t="s">
        <v>767</v>
      </c>
      <c r="B39" s="385" t="s">
        <v>165</v>
      </c>
      <c r="C39" s="380" t="s">
        <v>782</v>
      </c>
      <c r="D39" s="782">
        <v>5.4</v>
      </c>
      <c r="E39" s="785">
        <v>900</v>
      </c>
      <c r="F39" s="375">
        <f t="shared" si="0"/>
        <v>4860</v>
      </c>
    </row>
    <row r="40" spans="1:6" ht="15" customHeight="1" outlineLevel="2" x14ac:dyDescent="0.2">
      <c r="A40" s="375" t="s">
        <v>767</v>
      </c>
      <c r="B40" s="385" t="s">
        <v>165</v>
      </c>
      <c r="C40" s="380" t="s">
        <v>770</v>
      </c>
      <c r="D40" s="782">
        <v>1</v>
      </c>
      <c r="E40" s="783">
        <v>1031</v>
      </c>
      <c r="F40" s="375">
        <f t="shared" si="0"/>
        <v>1031</v>
      </c>
    </row>
    <row r="41" spans="1:6" ht="15" customHeight="1" outlineLevel="2" x14ac:dyDescent="0.2">
      <c r="A41" s="375" t="s">
        <v>767</v>
      </c>
      <c r="B41" s="385" t="s">
        <v>165</v>
      </c>
      <c r="C41" s="789" t="s">
        <v>58</v>
      </c>
      <c r="D41" s="782">
        <v>0.4</v>
      </c>
      <c r="E41" s="783">
        <v>830</v>
      </c>
      <c r="F41" s="375">
        <f t="shared" si="0"/>
        <v>332</v>
      </c>
    </row>
    <row r="42" spans="1:6" ht="15" customHeight="1" outlineLevel="2" x14ac:dyDescent="0.2">
      <c r="A42" s="375" t="s">
        <v>767</v>
      </c>
      <c r="B42" s="385" t="s">
        <v>165</v>
      </c>
      <c r="C42" s="789" t="s">
        <v>1282</v>
      </c>
      <c r="D42" s="782">
        <v>6.7000000000000004E-2</v>
      </c>
      <c r="E42" s="783">
        <v>830</v>
      </c>
      <c r="F42" s="375">
        <f t="shared" si="0"/>
        <v>55.610000000000007</v>
      </c>
    </row>
    <row r="43" spans="1:6" ht="15" customHeight="1" outlineLevel="2" x14ac:dyDescent="0.2">
      <c r="A43" s="375" t="s">
        <v>767</v>
      </c>
      <c r="B43" s="385" t="s">
        <v>165</v>
      </c>
      <c r="C43" s="399" t="s">
        <v>769</v>
      </c>
      <c r="D43" s="782">
        <v>0.1</v>
      </c>
      <c r="E43" s="790">
        <v>1200</v>
      </c>
      <c r="F43" s="375">
        <f t="shared" si="0"/>
        <v>120</v>
      </c>
    </row>
    <row r="44" spans="1:6" ht="15" customHeight="1" outlineLevel="2" x14ac:dyDescent="0.2">
      <c r="A44" s="375" t="s">
        <v>767</v>
      </c>
      <c r="B44" s="385" t="s">
        <v>777</v>
      </c>
      <c r="C44" s="380" t="s">
        <v>782</v>
      </c>
      <c r="D44" s="787">
        <v>2.2999999999999998</v>
      </c>
      <c r="E44" s="785">
        <v>900</v>
      </c>
      <c r="F44" s="375">
        <f t="shared" si="0"/>
        <v>2070</v>
      </c>
    </row>
    <row r="45" spans="1:6" ht="15" customHeight="1" outlineLevel="2" x14ac:dyDescent="0.2">
      <c r="A45" s="375" t="s">
        <v>767</v>
      </c>
      <c r="B45" s="385" t="s">
        <v>777</v>
      </c>
      <c r="C45" s="380" t="s">
        <v>770</v>
      </c>
      <c r="D45" s="782">
        <v>0.4</v>
      </c>
      <c r="E45" s="785">
        <v>1031</v>
      </c>
      <c r="F45" s="375">
        <f t="shared" si="0"/>
        <v>412.40000000000003</v>
      </c>
    </row>
    <row r="46" spans="1:6" ht="15" customHeight="1" outlineLevel="2" x14ac:dyDescent="0.2">
      <c r="A46" s="375" t="s">
        <v>767</v>
      </c>
      <c r="B46" s="385" t="s">
        <v>778</v>
      </c>
      <c r="C46" s="383" t="s">
        <v>77</v>
      </c>
      <c r="D46" s="787">
        <v>0.6</v>
      </c>
      <c r="E46" s="783">
        <v>1096</v>
      </c>
      <c r="F46" s="375">
        <f t="shared" si="0"/>
        <v>657.6</v>
      </c>
    </row>
    <row r="47" spans="1:6" ht="15" customHeight="1" outlineLevel="2" x14ac:dyDescent="0.2">
      <c r="A47" s="375" t="s">
        <v>767</v>
      </c>
      <c r="B47" s="385" t="s">
        <v>777</v>
      </c>
      <c r="C47" s="396" t="s">
        <v>130</v>
      </c>
      <c r="D47" s="782">
        <v>0.3</v>
      </c>
      <c r="E47" s="785">
        <v>900</v>
      </c>
      <c r="F47" s="375">
        <f t="shared" si="0"/>
        <v>270</v>
      </c>
    </row>
    <row r="48" spans="1:6" ht="15" customHeight="1" outlineLevel="2" x14ac:dyDescent="0.2">
      <c r="A48" s="375" t="s">
        <v>767</v>
      </c>
      <c r="B48" s="385" t="s">
        <v>779</v>
      </c>
      <c r="C48" s="380" t="s">
        <v>782</v>
      </c>
      <c r="D48" s="791">
        <v>1.2</v>
      </c>
      <c r="E48" s="785">
        <v>900</v>
      </c>
      <c r="F48" s="375">
        <f t="shared" si="0"/>
        <v>1080</v>
      </c>
    </row>
    <row r="49" spans="1:6" ht="15" customHeight="1" outlineLevel="2" x14ac:dyDescent="0.2">
      <c r="A49" s="375" t="s">
        <v>767</v>
      </c>
      <c r="B49" s="385" t="s">
        <v>779</v>
      </c>
      <c r="C49" s="380" t="s">
        <v>770</v>
      </c>
      <c r="D49" s="782">
        <v>0.3</v>
      </c>
      <c r="E49" s="785">
        <v>1031</v>
      </c>
      <c r="F49" s="375">
        <f t="shared" si="0"/>
        <v>309.3</v>
      </c>
    </row>
    <row r="50" spans="1:6" ht="15" customHeight="1" outlineLevel="2" x14ac:dyDescent="0.2">
      <c r="A50" s="375" t="s">
        <v>767</v>
      </c>
      <c r="B50" s="389" t="s">
        <v>780</v>
      </c>
      <c r="C50" s="390" t="s">
        <v>234</v>
      </c>
      <c r="D50" s="782">
        <v>0.5</v>
      </c>
      <c r="E50" s="785">
        <v>830</v>
      </c>
      <c r="F50" s="375">
        <f t="shared" si="0"/>
        <v>415</v>
      </c>
    </row>
    <row r="51" spans="1:6" ht="15" customHeight="1" outlineLevel="2" x14ac:dyDescent="0.2">
      <c r="A51" s="375" t="s">
        <v>767</v>
      </c>
      <c r="B51" s="389" t="s">
        <v>780</v>
      </c>
      <c r="C51" s="380" t="s">
        <v>77</v>
      </c>
      <c r="D51" s="787">
        <v>0.20899999999999999</v>
      </c>
      <c r="E51" s="783">
        <v>1096</v>
      </c>
      <c r="F51" s="375">
        <f t="shared" si="0"/>
        <v>229.06399999999999</v>
      </c>
    </row>
    <row r="52" spans="1:6" ht="15" customHeight="1" outlineLevel="2" x14ac:dyDescent="0.2">
      <c r="A52" s="375" t="s">
        <v>767</v>
      </c>
      <c r="B52" s="385" t="s">
        <v>781</v>
      </c>
      <c r="C52" s="396" t="s">
        <v>130</v>
      </c>
      <c r="D52" s="782">
        <v>0.3</v>
      </c>
      <c r="E52" s="785">
        <v>830</v>
      </c>
      <c r="F52" s="375">
        <f t="shared" si="0"/>
        <v>249</v>
      </c>
    </row>
    <row r="53" spans="1:6" ht="15" customHeight="1" outlineLevel="2" x14ac:dyDescent="0.2">
      <c r="A53" s="375" t="s">
        <v>767</v>
      </c>
      <c r="B53" s="385" t="s">
        <v>781</v>
      </c>
      <c r="C53" s="380" t="s">
        <v>782</v>
      </c>
      <c r="D53" s="782">
        <v>5.1624549999999996</v>
      </c>
      <c r="E53" s="785">
        <v>900</v>
      </c>
      <c r="F53" s="375">
        <f t="shared" si="0"/>
        <v>4646.2094999999999</v>
      </c>
    </row>
    <row r="54" spans="1:6" ht="15" customHeight="1" outlineLevel="2" x14ac:dyDescent="0.2">
      <c r="A54" s="375" t="s">
        <v>767</v>
      </c>
      <c r="B54" s="385" t="s">
        <v>781</v>
      </c>
      <c r="C54" s="380" t="s">
        <v>770</v>
      </c>
      <c r="D54" s="782">
        <v>0.3</v>
      </c>
      <c r="E54" s="783">
        <v>1031</v>
      </c>
      <c r="F54" s="375">
        <f t="shared" si="0"/>
        <v>309.3</v>
      </c>
    </row>
    <row r="55" spans="1:6" ht="15" customHeight="1" outlineLevel="2" x14ac:dyDescent="0.2">
      <c r="A55" s="375" t="s">
        <v>767</v>
      </c>
      <c r="B55" s="385" t="s">
        <v>781</v>
      </c>
      <c r="C55" s="384" t="s">
        <v>1415</v>
      </c>
      <c r="D55" s="782">
        <v>0.3</v>
      </c>
      <c r="E55" s="785">
        <v>830</v>
      </c>
      <c r="F55" s="375">
        <f t="shared" si="0"/>
        <v>249</v>
      </c>
    </row>
    <row r="56" spans="1:6" ht="15" customHeight="1" outlineLevel="2" x14ac:dyDescent="0.2">
      <c r="A56" s="375" t="s">
        <v>767</v>
      </c>
      <c r="B56" s="385" t="s">
        <v>781</v>
      </c>
      <c r="C56" s="396" t="s">
        <v>130</v>
      </c>
      <c r="D56" s="782">
        <v>0.2</v>
      </c>
      <c r="E56" s="785">
        <v>830</v>
      </c>
      <c r="F56" s="375">
        <f t="shared" si="0"/>
        <v>166</v>
      </c>
    </row>
    <row r="57" spans="1:6" ht="15" customHeight="1" outlineLevel="2" x14ac:dyDescent="0.2">
      <c r="A57" s="375" t="s">
        <v>767</v>
      </c>
      <c r="B57" s="385" t="s">
        <v>781</v>
      </c>
      <c r="C57" s="382" t="s">
        <v>769</v>
      </c>
      <c r="D57" s="782">
        <v>0.26345499999999999</v>
      </c>
      <c r="E57" s="790">
        <v>1086</v>
      </c>
      <c r="F57" s="375">
        <f t="shared" si="0"/>
        <v>286.11212999999998</v>
      </c>
    </row>
    <row r="58" spans="1:6" ht="15" customHeight="1" outlineLevel="2" x14ac:dyDescent="0.2">
      <c r="A58" s="375" t="s">
        <v>767</v>
      </c>
      <c r="B58" s="385" t="s">
        <v>781</v>
      </c>
      <c r="C58" s="380" t="s">
        <v>782</v>
      </c>
      <c r="D58" s="782">
        <v>0.4</v>
      </c>
      <c r="E58" s="785">
        <v>830</v>
      </c>
      <c r="F58" s="375">
        <f t="shared" si="0"/>
        <v>332</v>
      </c>
    </row>
    <row r="59" spans="1:6" ht="15" customHeight="1" outlineLevel="2" x14ac:dyDescent="0.2">
      <c r="A59" s="375" t="s">
        <v>767</v>
      </c>
      <c r="B59" s="385" t="s">
        <v>781</v>
      </c>
      <c r="C59" s="391" t="s">
        <v>234</v>
      </c>
      <c r="D59" s="782">
        <v>0.2</v>
      </c>
      <c r="E59" s="785">
        <v>830</v>
      </c>
      <c r="F59" s="375">
        <f t="shared" si="0"/>
        <v>166</v>
      </c>
    </row>
    <row r="60" spans="1:6" ht="15" customHeight="1" outlineLevel="2" x14ac:dyDescent="0.2">
      <c r="A60" s="375" t="s">
        <v>771</v>
      </c>
      <c r="B60" s="385" t="s">
        <v>113</v>
      </c>
      <c r="C60" s="380" t="s">
        <v>77</v>
      </c>
      <c r="D60" s="782">
        <v>0.1</v>
      </c>
      <c r="E60" s="783">
        <v>933</v>
      </c>
      <c r="F60" s="375">
        <f t="shared" si="0"/>
        <v>93.300000000000011</v>
      </c>
    </row>
    <row r="61" spans="1:6" ht="15" customHeight="1" outlineLevel="2" x14ac:dyDescent="0.2">
      <c r="A61" s="375" t="s">
        <v>771</v>
      </c>
      <c r="B61" s="385" t="s">
        <v>113</v>
      </c>
      <c r="C61" s="380" t="s">
        <v>782</v>
      </c>
      <c r="D61" s="782">
        <v>4.8010000000000002</v>
      </c>
      <c r="E61" s="783">
        <v>900</v>
      </c>
      <c r="F61" s="375">
        <f t="shared" si="0"/>
        <v>4320.9000000000005</v>
      </c>
    </row>
    <row r="62" spans="1:6" ht="15" customHeight="1" outlineLevel="2" x14ac:dyDescent="0.2">
      <c r="A62" s="375" t="s">
        <v>771</v>
      </c>
      <c r="B62" s="385" t="s">
        <v>113</v>
      </c>
      <c r="C62" s="392" t="s">
        <v>770</v>
      </c>
      <c r="D62" s="782">
        <v>0.5</v>
      </c>
      <c r="E62" s="783">
        <v>1031</v>
      </c>
      <c r="F62" s="375">
        <f t="shared" si="0"/>
        <v>515.5</v>
      </c>
    </row>
    <row r="63" spans="1:6" ht="15" customHeight="1" outlineLevel="2" x14ac:dyDescent="0.2">
      <c r="A63" s="375" t="s">
        <v>771</v>
      </c>
      <c r="B63" s="385" t="s">
        <v>113</v>
      </c>
      <c r="C63" s="392" t="s">
        <v>130</v>
      </c>
      <c r="D63" s="782">
        <v>0.21199999999999999</v>
      </c>
      <c r="E63" s="783">
        <v>830</v>
      </c>
      <c r="F63" s="375">
        <f t="shared" si="0"/>
        <v>175.96</v>
      </c>
    </row>
    <row r="64" spans="1:6" ht="15" customHeight="1" outlineLevel="2" x14ac:dyDescent="0.2">
      <c r="A64" s="375" t="s">
        <v>771</v>
      </c>
      <c r="B64" s="385" t="s">
        <v>113</v>
      </c>
      <c r="C64" s="391" t="s">
        <v>783</v>
      </c>
      <c r="D64" s="782">
        <v>0.8</v>
      </c>
      <c r="E64" s="790">
        <v>830</v>
      </c>
      <c r="F64" s="375">
        <f t="shared" si="0"/>
        <v>664</v>
      </c>
    </row>
    <row r="65" spans="1:6" ht="15" customHeight="1" outlineLevel="2" x14ac:dyDescent="0.2">
      <c r="A65" s="375" t="s">
        <v>771</v>
      </c>
      <c r="B65" s="385" t="s">
        <v>113</v>
      </c>
      <c r="C65" s="380" t="s">
        <v>131</v>
      </c>
      <c r="D65" s="782">
        <v>0.3</v>
      </c>
      <c r="E65" s="790">
        <v>830</v>
      </c>
      <c r="F65" s="375">
        <f t="shared" si="0"/>
        <v>249</v>
      </c>
    </row>
    <row r="66" spans="1:6" ht="15" customHeight="1" outlineLevel="2" x14ac:dyDescent="0.2">
      <c r="A66" s="375" t="s">
        <v>771</v>
      </c>
      <c r="B66" s="385" t="s">
        <v>113</v>
      </c>
      <c r="C66" s="380" t="s">
        <v>234</v>
      </c>
      <c r="D66" s="782">
        <v>0.3</v>
      </c>
      <c r="E66" s="783">
        <v>830</v>
      </c>
      <c r="F66" s="375">
        <f t="shared" si="0"/>
        <v>249</v>
      </c>
    </row>
    <row r="67" spans="1:6" ht="15" customHeight="1" outlineLevel="2" x14ac:dyDescent="0.2">
      <c r="A67" s="375" t="s">
        <v>771</v>
      </c>
      <c r="B67" s="385" t="s">
        <v>113</v>
      </c>
      <c r="C67" s="380" t="s">
        <v>77</v>
      </c>
      <c r="D67" s="782">
        <v>1</v>
      </c>
      <c r="E67" s="783">
        <v>933</v>
      </c>
      <c r="F67" s="375">
        <f t="shared" si="0"/>
        <v>933</v>
      </c>
    </row>
    <row r="68" spans="1:6" ht="15" customHeight="1" outlineLevel="2" x14ac:dyDescent="0.2">
      <c r="A68" s="375" t="s">
        <v>771</v>
      </c>
      <c r="B68" s="385" t="s">
        <v>113</v>
      </c>
      <c r="C68" s="380" t="s">
        <v>782</v>
      </c>
      <c r="D68" s="782">
        <v>1.048</v>
      </c>
      <c r="E68" s="783">
        <v>830</v>
      </c>
      <c r="F68" s="375">
        <f t="shared" ref="F68:F131" si="1">E68*D68</f>
        <v>869.84</v>
      </c>
    </row>
    <row r="69" spans="1:6" ht="15" customHeight="1" outlineLevel="2" x14ac:dyDescent="0.2">
      <c r="A69" s="375" t="s">
        <v>771</v>
      </c>
      <c r="B69" s="385" t="s">
        <v>113</v>
      </c>
      <c r="C69" s="392" t="s">
        <v>58</v>
      </c>
      <c r="D69" s="782">
        <v>0.7</v>
      </c>
      <c r="E69" s="783">
        <v>840</v>
      </c>
      <c r="F69" s="375">
        <f t="shared" si="1"/>
        <v>588</v>
      </c>
    </row>
    <row r="70" spans="1:6" ht="15" customHeight="1" outlineLevel="2" x14ac:dyDescent="0.2">
      <c r="A70" s="375" t="s">
        <v>771</v>
      </c>
      <c r="B70" s="385" t="s">
        <v>113</v>
      </c>
      <c r="C70" s="382" t="s">
        <v>769</v>
      </c>
      <c r="D70" s="782">
        <v>0.35</v>
      </c>
      <c r="E70" s="783">
        <v>1427</v>
      </c>
      <c r="F70" s="375">
        <f t="shared" si="1"/>
        <v>499.45</v>
      </c>
    </row>
    <row r="71" spans="1:6" ht="15" customHeight="1" outlineLevel="2" x14ac:dyDescent="0.2">
      <c r="A71" s="375" t="s">
        <v>767</v>
      </c>
      <c r="B71" s="385" t="s">
        <v>121</v>
      </c>
      <c r="C71" s="382" t="s">
        <v>35</v>
      </c>
      <c r="D71" s="782">
        <v>1</v>
      </c>
      <c r="E71" s="785">
        <v>830</v>
      </c>
      <c r="F71" s="375">
        <f t="shared" si="1"/>
        <v>830</v>
      </c>
    </row>
    <row r="72" spans="1:6" ht="15" customHeight="1" outlineLevel="2" x14ac:dyDescent="0.2">
      <c r="A72" s="375" t="s">
        <v>767</v>
      </c>
      <c r="B72" s="385" t="s">
        <v>106</v>
      </c>
      <c r="C72" s="380" t="s">
        <v>77</v>
      </c>
      <c r="D72" s="782">
        <v>1</v>
      </c>
      <c r="E72" s="783">
        <v>1095.6500000000001</v>
      </c>
      <c r="F72" s="375">
        <f t="shared" si="1"/>
        <v>1095.6500000000001</v>
      </c>
    </row>
    <row r="73" spans="1:6" ht="15" customHeight="1" outlineLevel="2" x14ac:dyDescent="0.2">
      <c r="A73" s="375" t="s">
        <v>767</v>
      </c>
      <c r="B73" s="385" t="s">
        <v>106</v>
      </c>
      <c r="C73" s="380" t="s">
        <v>58</v>
      </c>
      <c r="D73" s="787">
        <v>0.5</v>
      </c>
      <c r="E73" s="783">
        <v>830</v>
      </c>
      <c r="F73" s="375">
        <f t="shared" si="1"/>
        <v>415</v>
      </c>
    </row>
    <row r="74" spans="1:6" ht="15" customHeight="1" outlineLevel="2" x14ac:dyDescent="0.2">
      <c r="A74" s="375" t="s">
        <v>767</v>
      </c>
      <c r="B74" s="385" t="s">
        <v>106</v>
      </c>
      <c r="C74" s="380" t="s">
        <v>769</v>
      </c>
      <c r="D74" s="787">
        <v>0.151</v>
      </c>
      <c r="E74" s="783">
        <v>1589</v>
      </c>
      <c r="F74" s="375">
        <f t="shared" si="1"/>
        <v>239.93899999999999</v>
      </c>
    </row>
    <row r="75" spans="1:6" ht="15" customHeight="1" outlineLevel="2" x14ac:dyDescent="0.2">
      <c r="A75" s="375" t="s">
        <v>767</v>
      </c>
      <c r="B75" s="385" t="s">
        <v>106</v>
      </c>
      <c r="C75" s="380" t="s">
        <v>35</v>
      </c>
      <c r="D75" s="787">
        <v>1</v>
      </c>
      <c r="E75" s="783">
        <v>830</v>
      </c>
      <c r="F75" s="375">
        <f t="shared" si="1"/>
        <v>830</v>
      </c>
    </row>
    <row r="76" spans="1:6" ht="15" customHeight="1" outlineLevel="2" x14ac:dyDescent="0.2">
      <c r="A76" s="375" t="s">
        <v>767</v>
      </c>
      <c r="B76" s="385" t="s">
        <v>106</v>
      </c>
      <c r="C76" s="380" t="s">
        <v>782</v>
      </c>
      <c r="D76" s="787">
        <v>7.81</v>
      </c>
      <c r="E76" s="785">
        <v>900</v>
      </c>
      <c r="F76" s="375">
        <f t="shared" si="1"/>
        <v>7029</v>
      </c>
    </row>
    <row r="77" spans="1:6" ht="15" customHeight="1" outlineLevel="2" x14ac:dyDescent="0.2">
      <c r="A77" s="375" t="s">
        <v>767</v>
      </c>
      <c r="B77" s="385" t="s">
        <v>106</v>
      </c>
      <c r="C77" s="380" t="s">
        <v>130</v>
      </c>
      <c r="D77" s="787">
        <v>1</v>
      </c>
      <c r="E77" s="785">
        <v>830</v>
      </c>
      <c r="F77" s="375">
        <f t="shared" si="1"/>
        <v>830</v>
      </c>
    </row>
    <row r="78" spans="1:6" ht="15" customHeight="1" outlineLevel="2" x14ac:dyDescent="0.2">
      <c r="A78" s="375" t="s">
        <v>767</v>
      </c>
      <c r="B78" s="385" t="s">
        <v>106</v>
      </c>
      <c r="C78" s="382" t="s">
        <v>131</v>
      </c>
      <c r="D78" s="787">
        <v>0.3</v>
      </c>
      <c r="E78" s="785">
        <v>830</v>
      </c>
      <c r="F78" s="375">
        <f t="shared" si="1"/>
        <v>249</v>
      </c>
    </row>
    <row r="79" spans="1:6" ht="15" customHeight="1" outlineLevel="2" x14ac:dyDescent="0.2">
      <c r="A79" s="375" t="s">
        <v>767</v>
      </c>
      <c r="B79" s="385" t="s">
        <v>106</v>
      </c>
      <c r="C79" s="382" t="s">
        <v>131</v>
      </c>
      <c r="D79" s="787">
        <v>0.6</v>
      </c>
      <c r="E79" s="785">
        <v>830</v>
      </c>
      <c r="F79" s="375">
        <f t="shared" si="1"/>
        <v>498</v>
      </c>
    </row>
    <row r="80" spans="1:6" ht="15" customHeight="1" outlineLevel="2" x14ac:dyDescent="0.2">
      <c r="A80" s="375" t="s">
        <v>767</v>
      </c>
      <c r="B80" s="385" t="s">
        <v>106</v>
      </c>
      <c r="C80" s="382" t="s">
        <v>35</v>
      </c>
      <c r="D80" s="787">
        <v>1</v>
      </c>
      <c r="E80" s="785">
        <v>830</v>
      </c>
      <c r="F80" s="375">
        <f t="shared" si="1"/>
        <v>830</v>
      </c>
    </row>
    <row r="81" spans="1:6" ht="15" customHeight="1" outlineLevel="2" x14ac:dyDescent="0.2">
      <c r="A81" s="375" t="s">
        <v>767</v>
      </c>
      <c r="B81" s="385" t="s">
        <v>106</v>
      </c>
      <c r="C81" s="382" t="s">
        <v>234</v>
      </c>
      <c r="D81" s="787">
        <v>0.4</v>
      </c>
      <c r="E81" s="785">
        <v>830</v>
      </c>
      <c r="F81" s="375">
        <f t="shared" si="1"/>
        <v>332</v>
      </c>
    </row>
    <row r="82" spans="1:6" ht="15" customHeight="1" outlineLevel="2" x14ac:dyDescent="0.2">
      <c r="A82" s="375" t="s">
        <v>767</v>
      </c>
      <c r="B82" s="385" t="s">
        <v>106</v>
      </c>
      <c r="C82" s="396" t="s">
        <v>1282</v>
      </c>
      <c r="D82" s="787">
        <v>0.33300000000000002</v>
      </c>
      <c r="E82" s="785">
        <v>830</v>
      </c>
      <c r="F82" s="375">
        <f t="shared" si="1"/>
        <v>276.39000000000004</v>
      </c>
    </row>
    <row r="83" spans="1:6" ht="15" customHeight="1" outlineLevel="2" x14ac:dyDescent="0.2">
      <c r="A83" s="375" t="s">
        <v>767</v>
      </c>
      <c r="B83" s="385" t="s">
        <v>91</v>
      </c>
      <c r="C83" s="399" t="s">
        <v>769</v>
      </c>
      <c r="D83" s="792">
        <v>0.253</v>
      </c>
      <c r="E83" s="783">
        <v>1418</v>
      </c>
      <c r="F83" s="375">
        <f t="shared" si="1"/>
        <v>358.75400000000002</v>
      </c>
    </row>
    <row r="84" spans="1:6" ht="15" customHeight="1" outlineLevel="2" x14ac:dyDescent="0.2">
      <c r="A84" s="375" t="s">
        <v>767</v>
      </c>
      <c r="B84" s="385" t="s">
        <v>91</v>
      </c>
      <c r="C84" s="380" t="s">
        <v>782</v>
      </c>
      <c r="D84" s="792">
        <v>6.5</v>
      </c>
      <c r="E84" s="785">
        <v>900</v>
      </c>
      <c r="F84" s="375">
        <f t="shared" si="1"/>
        <v>5850</v>
      </c>
    </row>
    <row r="85" spans="1:6" ht="15" customHeight="1" outlineLevel="2" x14ac:dyDescent="0.2">
      <c r="A85" s="375" t="s">
        <v>767</v>
      </c>
      <c r="B85" s="385" t="s">
        <v>91</v>
      </c>
      <c r="C85" s="380" t="s">
        <v>770</v>
      </c>
      <c r="D85" s="792">
        <v>0.5</v>
      </c>
      <c r="E85" s="783">
        <v>1031</v>
      </c>
      <c r="F85" s="375">
        <f t="shared" si="1"/>
        <v>515.5</v>
      </c>
    </row>
    <row r="86" spans="1:6" ht="15" customHeight="1" outlineLevel="2" x14ac:dyDescent="0.2">
      <c r="A86" s="375" t="s">
        <v>767</v>
      </c>
      <c r="B86" s="385" t="s">
        <v>91</v>
      </c>
      <c r="C86" s="382" t="s">
        <v>131</v>
      </c>
      <c r="D86" s="792">
        <v>0.37</v>
      </c>
      <c r="E86" s="785">
        <v>830</v>
      </c>
      <c r="F86" s="375">
        <f t="shared" si="1"/>
        <v>307.10000000000002</v>
      </c>
    </row>
    <row r="87" spans="1:6" ht="15" customHeight="1" outlineLevel="2" x14ac:dyDescent="0.2">
      <c r="A87" s="375" t="s">
        <v>767</v>
      </c>
      <c r="B87" s="385" t="s">
        <v>91</v>
      </c>
      <c r="C87" s="396" t="s">
        <v>130</v>
      </c>
      <c r="D87" s="792">
        <v>0.9</v>
      </c>
      <c r="E87" s="785">
        <v>830</v>
      </c>
      <c r="F87" s="375">
        <f t="shared" si="1"/>
        <v>747</v>
      </c>
    </row>
    <row r="88" spans="1:6" ht="15" customHeight="1" outlineLevel="2" x14ac:dyDescent="0.2">
      <c r="A88" s="375" t="s">
        <v>767</v>
      </c>
      <c r="B88" s="385" t="s">
        <v>91</v>
      </c>
      <c r="C88" s="382" t="s">
        <v>35</v>
      </c>
      <c r="D88" s="787">
        <v>1</v>
      </c>
      <c r="E88" s="785">
        <v>830</v>
      </c>
      <c r="F88" s="375">
        <f t="shared" si="1"/>
        <v>830</v>
      </c>
    </row>
    <row r="89" spans="1:6" ht="15" customHeight="1" outlineLevel="2" x14ac:dyDescent="0.2">
      <c r="A89" s="375" t="s">
        <v>767</v>
      </c>
      <c r="B89" s="385" t="s">
        <v>91</v>
      </c>
      <c r="C89" s="395" t="s">
        <v>783</v>
      </c>
      <c r="D89" s="793">
        <v>0.21199999999999999</v>
      </c>
      <c r="E89" s="785">
        <v>830</v>
      </c>
      <c r="F89" s="375">
        <f t="shared" si="1"/>
        <v>175.96</v>
      </c>
    </row>
    <row r="90" spans="1:6" ht="15" customHeight="1" outlineLevel="2" x14ac:dyDescent="0.2">
      <c r="A90" s="375" t="s">
        <v>767</v>
      </c>
      <c r="B90" s="385" t="s">
        <v>118</v>
      </c>
      <c r="C90" s="393" t="s">
        <v>58</v>
      </c>
      <c r="D90" s="787">
        <v>0.3</v>
      </c>
      <c r="E90" s="785">
        <v>830</v>
      </c>
      <c r="F90" s="375">
        <f t="shared" si="1"/>
        <v>249</v>
      </c>
    </row>
    <row r="91" spans="1:6" ht="15" customHeight="1" outlineLevel="2" x14ac:dyDescent="0.2">
      <c r="A91" s="375" t="s">
        <v>767</v>
      </c>
      <c r="B91" s="385" t="s">
        <v>118</v>
      </c>
      <c r="C91" s="380" t="s">
        <v>782</v>
      </c>
      <c r="D91" s="782">
        <v>0.56999999999999995</v>
      </c>
      <c r="E91" s="785">
        <v>830</v>
      </c>
      <c r="F91" s="375">
        <f t="shared" si="1"/>
        <v>473.09999999999997</v>
      </c>
    </row>
    <row r="92" spans="1:6" ht="15" customHeight="1" outlineLevel="2" x14ac:dyDescent="0.2">
      <c r="A92" s="375" t="s">
        <v>767</v>
      </c>
      <c r="B92" s="385" t="s">
        <v>118</v>
      </c>
      <c r="C92" s="394" t="s">
        <v>783</v>
      </c>
      <c r="D92" s="787">
        <v>0.14000000000000001</v>
      </c>
      <c r="E92" s="785">
        <v>830</v>
      </c>
      <c r="F92" s="375">
        <f t="shared" si="1"/>
        <v>116.20000000000002</v>
      </c>
    </row>
    <row r="93" spans="1:6" ht="15" customHeight="1" outlineLevel="2" x14ac:dyDescent="0.2">
      <c r="A93" s="375" t="s">
        <v>767</v>
      </c>
      <c r="B93" s="385" t="s">
        <v>118</v>
      </c>
      <c r="C93" s="395" t="s">
        <v>77</v>
      </c>
      <c r="D93" s="787">
        <v>0.6</v>
      </c>
      <c r="E93" s="785">
        <v>1042.95</v>
      </c>
      <c r="F93" s="375">
        <f t="shared" si="1"/>
        <v>625.77</v>
      </c>
    </row>
    <row r="94" spans="1:6" ht="15" customHeight="1" outlineLevel="2" x14ac:dyDescent="0.2">
      <c r="A94" s="375" t="s">
        <v>767</v>
      </c>
      <c r="B94" s="385" t="s">
        <v>118</v>
      </c>
      <c r="C94" s="394" t="s">
        <v>769</v>
      </c>
      <c r="D94" s="787">
        <v>6.3E-2</v>
      </c>
      <c r="E94" s="783">
        <v>1421</v>
      </c>
      <c r="F94" s="375">
        <f t="shared" si="1"/>
        <v>89.522999999999996</v>
      </c>
    </row>
    <row r="95" spans="1:6" ht="15" customHeight="1" outlineLevel="2" x14ac:dyDescent="0.2">
      <c r="A95" s="375" t="s">
        <v>767</v>
      </c>
      <c r="B95" s="385" t="s">
        <v>118</v>
      </c>
      <c r="C95" s="394" t="s">
        <v>234</v>
      </c>
      <c r="D95" s="787">
        <v>0.35</v>
      </c>
      <c r="E95" s="785">
        <v>830</v>
      </c>
      <c r="F95" s="375">
        <f t="shared" si="1"/>
        <v>290.5</v>
      </c>
    </row>
    <row r="96" spans="1:6" ht="15" customHeight="1" outlineLevel="2" x14ac:dyDescent="0.2">
      <c r="A96" s="375" t="s">
        <v>767</v>
      </c>
      <c r="B96" s="385" t="s">
        <v>116</v>
      </c>
      <c r="C96" s="396" t="s">
        <v>783</v>
      </c>
      <c r="D96" s="794">
        <v>0.35</v>
      </c>
      <c r="E96" s="795">
        <v>830</v>
      </c>
      <c r="F96" s="375">
        <f t="shared" si="1"/>
        <v>290.5</v>
      </c>
    </row>
    <row r="97" spans="1:6" ht="15" customHeight="1" outlineLevel="2" x14ac:dyDescent="0.2">
      <c r="A97" s="375" t="s">
        <v>767</v>
      </c>
      <c r="B97" s="385" t="s">
        <v>116</v>
      </c>
      <c r="C97" s="396" t="s">
        <v>1282</v>
      </c>
      <c r="D97" s="794">
        <v>6.7000000000000004E-2</v>
      </c>
      <c r="E97" s="785">
        <v>830</v>
      </c>
      <c r="F97" s="375">
        <f t="shared" si="1"/>
        <v>55.610000000000007</v>
      </c>
    </row>
    <row r="98" spans="1:6" ht="15" customHeight="1" outlineLevel="2" x14ac:dyDescent="0.2">
      <c r="A98" s="375" t="s">
        <v>767</v>
      </c>
      <c r="B98" s="385" t="s">
        <v>116</v>
      </c>
      <c r="C98" s="380" t="s">
        <v>35</v>
      </c>
      <c r="D98" s="794">
        <v>1</v>
      </c>
      <c r="E98" s="785">
        <v>830</v>
      </c>
      <c r="F98" s="375">
        <f t="shared" si="1"/>
        <v>830</v>
      </c>
    </row>
    <row r="99" spans="1:6" ht="15" customHeight="1" outlineLevel="2" x14ac:dyDescent="0.2">
      <c r="A99" s="375" t="s">
        <v>767</v>
      </c>
      <c r="B99" s="385" t="s">
        <v>109</v>
      </c>
      <c r="C99" s="380" t="s">
        <v>782</v>
      </c>
      <c r="D99" s="796">
        <v>8.0399999999999991</v>
      </c>
      <c r="E99" s="785">
        <v>900</v>
      </c>
      <c r="F99" s="375">
        <f t="shared" si="1"/>
        <v>7235.9999999999991</v>
      </c>
    </row>
    <row r="100" spans="1:6" ht="15" customHeight="1" outlineLevel="2" x14ac:dyDescent="0.2">
      <c r="A100" s="375" t="s">
        <v>767</v>
      </c>
      <c r="B100" s="385" t="s">
        <v>109</v>
      </c>
      <c r="C100" s="380" t="s">
        <v>770</v>
      </c>
      <c r="D100" s="796">
        <v>0.4</v>
      </c>
      <c r="E100" s="783">
        <v>1031</v>
      </c>
      <c r="F100" s="375">
        <f t="shared" si="1"/>
        <v>412.40000000000003</v>
      </c>
    </row>
    <row r="101" spans="1:6" ht="15" customHeight="1" outlineLevel="2" x14ac:dyDescent="0.2">
      <c r="A101" s="375" t="s">
        <v>767</v>
      </c>
      <c r="B101" s="385" t="s">
        <v>109</v>
      </c>
      <c r="C101" s="396" t="s">
        <v>130</v>
      </c>
      <c r="D101" s="796">
        <v>0.4</v>
      </c>
      <c r="E101" s="785">
        <v>830</v>
      </c>
      <c r="F101" s="375">
        <f t="shared" si="1"/>
        <v>332</v>
      </c>
    </row>
    <row r="102" spans="1:6" ht="15" customHeight="1" outlineLevel="2" x14ac:dyDescent="0.2">
      <c r="A102" s="375" t="s">
        <v>767</v>
      </c>
      <c r="B102" s="385" t="s">
        <v>109</v>
      </c>
      <c r="C102" s="399" t="s">
        <v>769</v>
      </c>
      <c r="D102" s="797">
        <v>8.1000000000000003E-2</v>
      </c>
      <c r="E102" s="783">
        <v>1481</v>
      </c>
      <c r="F102" s="375">
        <f t="shared" si="1"/>
        <v>119.961</v>
      </c>
    </row>
    <row r="103" spans="1:6" ht="15" customHeight="1" outlineLevel="2" x14ac:dyDescent="0.2">
      <c r="A103" s="375" t="s">
        <v>767</v>
      </c>
      <c r="B103" s="385" t="s">
        <v>109</v>
      </c>
      <c r="C103" s="394" t="s">
        <v>234</v>
      </c>
      <c r="D103" s="797">
        <v>0.4</v>
      </c>
      <c r="E103" s="785">
        <v>830</v>
      </c>
      <c r="F103" s="375">
        <f t="shared" si="1"/>
        <v>332</v>
      </c>
    </row>
    <row r="104" spans="1:6" ht="15" customHeight="1" outlineLevel="2" x14ac:dyDescent="0.2">
      <c r="A104" s="375" t="s">
        <v>767</v>
      </c>
      <c r="B104" s="385" t="s">
        <v>109</v>
      </c>
      <c r="C104" s="395" t="s">
        <v>783</v>
      </c>
      <c r="D104" s="797">
        <v>0.2</v>
      </c>
      <c r="E104" s="785">
        <v>830</v>
      </c>
      <c r="F104" s="375">
        <f t="shared" si="1"/>
        <v>166</v>
      </c>
    </row>
    <row r="105" spans="1:6" ht="15" customHeight="1" outlineLevel="2" x14ac:dyDescent="0.2">
      <c r="A105" s="375" t="s">
        <v>767</v>
      </c>
      <c r="B105" s="385" t="s">
        <v>109</v>
      </c>
      <c r="C105" s="396" t="s">
        <v>130</v>
      </c>
      <c r="D105" s="797">
        <v>0.8</v>
      </c>
      <c r="E105" s="785">
        <v>830</v>
      </c>
      <c r="F105" s="375">
        <f t="shared" si="1"/>
        <v>664</v>
      </c>
    </row>
    <row r="106" spans="1:6" ht="15" customHeight="1" outlineLevel="2" x14ac:dyDescent="0.2">
      <c r="A106" s="375" t="s">
        <v>767</v>
      </c>
      <c r="B106" s="385" t="s">
        <v>109</v>
      </c>
      <c r="C106" s="395" t="s">
        <v>35</v>
      </c>
      <c r="D106" s="797">
        <v>1</v>
      </c>
      <c r="E106" s="785">
        <v>830</v>
      </c>
      <c r="F106" s="375">
        <f t="shared" si="1"/>
        <v>830</v>
      </c>
    </row>
    <row r="107" spans="1:6" ht="15" customHeight="1" outlineLevel="2" x14ac:dyDescent="0.2">
      <c r="A107" s="375" t="s">
        <v>767</v>
      </c>
      <c r="B107" s="385" t="s">
        <v>109</v>
      </c>
      <c r="C107" s="395" t="s">
        <v>131</v>
      </c>
      <c r="D107" s="797">
        <v>0.2</v>
      </c>
      <c r="E107" s="785">
        <v>830</v>
      </c>
      <c r="F107" s="375">
        <f t="shared" si="1"/>
        <v>166</v>
      </c>
    </row>
    <row r="108" spans="1:6" ht="15" customHeight="1" outlineLevel="2" x14ac:dyDescent="0.2">
      <c r="A108" s="375" t="s">
        <v>767</v>
      </c>
      <c r="B108" s="385" t="s">
        <v>109</v>
      </c>
      <c r="C108" s="393" t="s">
        <v>58</v>
      </c>
      <c r="D108" s="798">
        <v>0.5</v>
      </c>
      <c r="E108" s="785">
        <v>830</v>
      </c>
      <c r="F108" s="375">
        <f t="shared" si="1"/>
        <v>415</v>
      </c>
    </row>
    <row r="109" spans="1:6" ht="15" customHeight="1" outlineLevel="2" x14ac:dyDescent="0.2">
      <c r="A109" s="375" t="s">
        <v>767</v>
      </c>
      <c r="B109" s="385" t="s">
        <v>108</v>
      </c>
      <c r="C109" s="399" t="s">
        <v>769</v>
      </c>
      <c r="D109" s="797">
        <v>0.313</v>
      </c>
      <c r="E109" s="783">
        <v>1439</v>
      </c>
      <c r="F109" s="375">
        <f t="shared" si="1"/>
        <v>450.40699999999998</v>
      </c>
    </row>
    <row r="110" spans="1:6" ht="15" customHeight="1" outlineLevel="2" x14ac:dyDescent="0.2">
      <c r="A110" s="375" t="s">
        <v>767</v>
      </c>
      <c r="B110" s="385" t="s">
        <v>108</v>
      </c>
      <c r="C110" s="380" t="s">
        <v>770</v>
      </c>
      <c r="D110" s="797">
        <v>0.2</v>
      </c>
      <c r="E110" s="783">
        <v>919</v>
      </c>
      <c r="F110" s="375">
        <f t="shared" si="1"/>
        <v>183.8</v>
      </c>
    </row>
    <row r="111" spans="1:6" ht="15" customHeight="1" outlineLevel="2" x14ac:dyDescent="0.2">
      <c r="A111" s="375" t="s">
        <v>767</v>
      </c>
      <c r="B111" s="385" t="s">
        <v>108</v>
      </c>
      <c r="C111" s="380" t="s">
        <v>782</v>
      </c>
      <c r="D111" s="797">
        <v>3.1</v>
      </c>
      <c r="E111" s="785">
        <v>900</v>
      </c>
      <c r="F111" s="375">
        <f t="shared" si="1"/>
        <v>2790</v>
      </c>
    </row>
    <row r="112" spans="1:6" ht="15" customHeight="1" outlineLevel="2" x14ac:dyDescent="0.2">
      <c r="A112" s="375" t="s">
        <v>767</v>
      </c>
      <c r="B112" s="385" t="s">
        <v>108</v>
      </c>
      <c r="C112" s="391" t="s">
        <v>35</v>
      </c>
      <c r="D112" s="787">
        <v>1</v>
      </c>
      <c r="E112" s="785">
        <v>830</v>
      </c>
      <c r="F112" s="375">
        <f t="shared" si="1"/>
        <v>830</v>
      </c>
    </row>
    <row r="113" spans="1:6" ht="15" customHeight="1" outlineLevel="2" x14ac:dyDescent="0.2">
      <c r="A113" s="375" t="s">
        <v>767</v>
      </c>
      <c r="B113" s="385" t="s">
        <v>108</v>
      </c>
      <c r="C113" s="380" t="s">
        <v>77</v>
      </c>
      <c r="D113" s="797">
        <v>0.3</v>
      </c>
      <c r="E113" s="783">
        <v>991</v>
      </c>
      <c r="F113" s="375">
        <f t="shared" si="1"/>
        <v>297.3</v>
      </c>
    </row>
    <row r="114" spans="1:6" ht="15" customHeight="1" outlineLevel="2" x14ac:dyDescent="0.2">
      <c r="A114" s="375" t="s">
        <v>767</v>
      </c>
      <c r="B114" s="385" t="s">
        <v>108</v>
      </c>
      <c r="C114" s="384" t="s">
        <v>131</v>
      </c>
      <c r="D114" s="797">
        <v>0.5</v>
      </c>
      <c r="E114" s="785">
        <v>830</v>
      </c>
      <c r="F114" s="375">
        <f t="shared" si="1"/>
        <v>415</v>
      </c>
    </row>
    <row r="115" spans="1:6" ht="15" customHeight="1" outlineLevel="2" x14ac:dyDescent="0.2">
      <c r="A115" s="375" t="s">
        <v>767</v>
      </c>
      <c r="B115" s="385" t="s">
        <v>108</v>
      </c>
      <c r="C115" s="380" t="s">
        <v>782</v>
      </c>
      <c r="D115" s="797">
        <v>0.41699999999999998</v>
      </c>
      <c r="E115" s="785">
        <v>830</v>
      </c>
      <c r="F115" s="375">
        <f t="shared" si="1"/>
        <v>346.10999999999996</v>
      </c>
    </row>
    <row r="116" spans="1:6" ht="15" customHeight="1" outlineLevel="2" x14ac:dyDescent="0.2">
      <c r="A116" s="375" t="s">
        <v>767</v>
      </c>
      <c r="B116" s="385" t="s">
        <v>784</v>
      </c>
      <c r="C116" s="399" t="s">
        <v>769</v>
      </c>
      <c r="D116" s="799">
        <v>0.24145</v>
      </c>
      <c r="E116" s="783">
        <v>1491</v>
      </c>
      <c r="F116" s="375">
        <f t="shared" si="1"/>
        <v>360.00195000000002</v>
      </c>
    </row>
    <row r="117" spans="1:6" ht="15" customHeight="1" outlineLevel="2" x14ac:dyDescent="0.2">
      <c r="A117" s="375" t="s">
        <v>767</v>
      </c>
      <c r="B117" s="385" t="s">
        <v>784</v>
      </c>
      <c r="C117" s="380" t="s">
        <v>782</v>
      </c>
      <c r="D117" s="782">
        <v>11</v>
      </c>
      <c r="E117" s="785">
        <v>900</v>
      </c>
      <c r="F117" s="375">
        <f t="shared" si="1"/>
        <v>9900</v>
      </c>
    </row>
    <row r="118" spans="1:6" ht="15" customHeight="1" outlineLevel="2" x14ac:dyDescent="0.2">
      <c r="A118" s="375" t="s">
        <v>767</v>
      </c>
      <c r="B118" s="385" t="s">
        <v>784</v>
      </c>
      <c r="C118" s="382" t="s">
        <v>131</v>
      </c>
      <c r="D118" s="782">
        <v>0.27</v>
      </c>
      <c r="E118" s="785">
        <v>900</v>
      </c>
      <c r="F118" s="375">
        <f t="shared" si="1"/>
        <v>243.00000000000003</v>
      </c>
    </row>
    <row r="119" spans="1:6" ht="15" customHeight="1" outlineLevel="2" x14ac:dyDescent="0.2">
      <c r="A119" s="375" t="s">
        <v>767</v>
      </c>
      <c r="B119" s="385" t="s">
        <v>784</v>
      </c>
      <c r="C119" s="396" t="s">
        <v>130</v>
      </c>
      <c r="D119" s="782">
        <v>1</v>
      </c>
      <c r="E119" s="785">
        <v>830</v>
      </c>
      <c r="F119" s="375">
        <f t="shared" si="1"/>
        <v>830</v>
      </c>
    </row>
    <row r="120" spans="1:6" ht="15" customHeight="1" outlineLevel="2" x14ac:dyDescent="0.2">
      <c r="A120" s="375" t="s">
        <v>767</v>
      </c>
      <c r="B120" s="385" t="s">
        <v>784</v>
      </c>
      <c r="C120" s="384" t="s">
        <v>1415</v>
      </c>
      <c r="D120" s="782">
        <v>0.56599999999999995</v>
      </c>
      <c r="E120" s="785">
        <v>830</v>
      </c>
      <c r="F120" s="375">
        <f t="shared" si="1"/>
        <v>469.78</v>
      </c>
    </row>
    <row r="121" spans="1:6" ht="15" customHeight="1" outlineLevel="2" x14ac:dyDescent="0.2">
      <c r="A121" s="375" t="s">
        <v>767</v>
      </c>
      <c r="B121" s="385" t="s">
        <v>784</v>
      </c>
      <c r="C121" s="380" t="s">
        <v>770</v>
      </c>
      <c r="D121" s="782">
        <v>1</v>
      </c>
      <c r="E121" s="783">
        <v>1031</v>
      </c>
      <c r="F121" s="375">
        <f t="shared" si="1"/>
        <v>1031</v>
      </c>
    </row>
    <row r="122" spans="1:6" ht="15" customHeight="1" outlineLevel="2" x14ac:dyDescent="0.2">
      <c r="A122" s="375" t="s">
        <v>767</v>
      </c>
      <c r="B122" s="385" t="s">
        <v>784</v>
      </c>
      <c r="C122" s="393" t="s">
        <v>58</v>
      </c>
      <c r="D122" s="782">
        <v>0.6</v>
      </c>
      <c r="E122" s="785">
        <v>830</v>
      </c>
      <c r="F122" s="375">
        <f t="shared" si="1"/>
        <v>498</v>
      </c>
    </row>
    <row r="123" spans="1:6" ht="15" customHeight="1" outlineLevel="2" x14ac:dyDescent="0.2">
      <c r="A123" s="375" t="s">
        <v>767</v>
      </c>
      <c r="B123" s="385" t="s">
        <v>784</v>
      </c>
      <c r="C123" s="380" t="s">
        <v>35</v>
      </c>
      <c r="D123" s="782">
        <v>1</v>
      </c>
      <c r="E123" s="785">
        <v>830</v>
      </c>
      <c r="F123" s="375">
        <f t="shared" si="1"/>
        <v>830</v>
      </c>
    </row>
    <row r="124" spans="1:6" ht="15" customHeight="1" outlineLevel="2" x14ac:dyDescent="0.2">
      <c r="A124" s="375" t="s">
        <v>767</v>
      </c>
      <c r="B124" s="385" t="s">
        <v>784</v>
      </c>
      <c r="C124" s="380" t="s">
        <v>131</v>
      </c>
      <c r="D124" s="782">
        <v>1.097</v>
      </c>
      <c r="E124" s="785">
        <v>830</v>
      </c>
      <c r="F124" s="375">
        <f t="shared" si="1"/>
        <v>910.51</v>
      </c>
    </row>
    <row r="125" spans="1:6" ht="15" customHeight="1" outlineLevel="2" x14ac:dyDescent="0.2">
      <c r="A125" s="375" t="s">
        <v>767</v>
      </c>
      <c r="B125" s="385" t="s">
        <v>784</v>
      </c>
      <c r="C125" s="396" t="s">
        <v>130</v>
      </c>
      <c r="D125" s="782">
        <v>0.5</v>
      </c>
      <c r="E125" s="785">
        <v>830</v>
      </c>
      <c r="F125" s="375">
        <f t="shared" si="1"/>
        <v>415</v>
      </c>
    </row>
    <row r="126" spans="1:6" ht="15" customHeight="1" outlineLevel="2" x14ac:dyDescent="0.2">
      <c r="A126" s="375" t="s">
        <v>767</v>
      </c>
      <c r="B126" s="385" t="s">
        <v>110</v>
      </c>
      <c r="C126" s="396" t="s">
        <v>130</v>
      </c>
      <c r="D126" s="782">
        <v>0.4</v>
      </c>
      <c r="E126" s="785">
        <v>900</v>
      </c>
      <c r="F126" s="375">
        <f t="shared" si="1"/>
        <v>360</v>
      </c>
    </row>
    <row r="127" spans="1:6" ht="15" customHeight="1" outlineLevel="2" x14ac:dyDescent="0.2">
      <c r="A127" s="375" t="s">
        <v>767</v>
      </c>
      <c r="B127" s="385" t="s">
        <v>110</v>
      </c>
      <c r="C127" s="380" t="s">
        <v>782</v>
      </c>
      <c r="D127" s="782">
        <v>5.5</v>
      </c>
      <c r="E127" s="785">
        <v>900</v>
      </c>
      <c r="F127" s="375">
        <f t="shared" si="1"/>
        <v>4950</v>
      </c>
    </row>
    <row r="128" spans="1:6" ht="15" customHeight="1" outlineLevel="2" x14ac:dyDescent="0.2">
      <c r="A128" s="375" t="s">
        <v>767</v>
      </c>
      <c r="B128" s="385" t="s">
        <v>110</v>
      </c>
      <c r="C128" s="380" t="s">
        <v>770</v>
      </c>
      <c r="D128" s="782">
        <v>0.5</v>
      </c>
      <c r="E128" s="783">
        <v>1031</v>
      </c>
      <c r="F128" s="375">
        <f t="shared" si="1"/>
        <v>515.5</v>
      </c>
    </row>
    <row r="129" spans="1:6" ht="15" customHeight="1" outlineLevel="2" x14ac:dyDescent="0.2">
      <c r="A129" s="375" t="s">
        <v>767</v>
      </c>
      <c r="B129" s="385" t="s">
        <v>110</v>
      </c>
      <c r="C129" s="399" t="s">
        <v>769</v>
      </c>
      <c r="D129" s="787">
        <v>0.52500000000000002</v>
      </c>
      <c r="E129" s="785">
        <v>1228</v>
      </c>
      <c r="F129" s="375">
        <f t="shared" si="1"/>
        <v>644.70000000000005</v>
      </c>
    </row>
    <row r="130" spans="1:6" ht="15" customHeight="1" outlineLevel="2" x14ac:dyDescent="0.2">
      <c r="A130" s="375" t="s">
        <v>767</v>
      </c>
      <c r="B130" s="385" t="s">
        <v>110</v>
      </c>
      <c r="C130" s="391" t="s">
        <v>783</v>
      </c>
      <c r="D130" s="787">
        <v>0.27</v>
      </c>
      <c r="E130" s="783">
        <v>850</v>
      </c>
      <c r="F130" s="375">
        <f t="shared" si="1"/>
        <v>229.50000000000003</v>
      </c>
    </row>
    <row r="131" spans="1:6" ht="15" customHeight="1" outlineLevel="2" x14ac:dyDescent="0.2">
      <c r="A131" s="375" t="s">
        <v>767</v>
      </c>
      <c r="B131" s="385" t="s">
        <v>110</v>
      </c>
      <c r="C131" s="391" t="s">
        <v>131</v>
      </c>
      <c r="D131" s="787">
        <v>0.5</v>
      </c>
      <c r="E131" s="785">
        <v>830</v>
      </c>
      <c r="F131" s="375">
        <f t="shared" si="1"/>
        <v>415</v>
      </c>
    </row>
    <row r="132" spans="1:6" ht="15" customHeight="1" outlineLevel="2" x14ac:dyDescent="0.2">
      <c r="A132" s="375" t="s">
        <v>767</v>
      </c>
      <c r="B132" s="385" t="s">
        <v>110</v>
      </c>
      <c r="C132" s="380" t="s">
        <v>35</v>
      </c>
      <c r="D132" s="787">
        <v>1</v>
      </c>
      <c r="E132" s="785">
        <v>850</v>
      </c>
      <c r="F132" s="375">
        <f t="shared" ref="F132:F169" si="2">E132*D132</f>
        <v>850</v>
      </c>
    </row>
    <row r="133" spans="1:6" ht="15" customHeight="1" outlineLevel="2" x14ac:dyDescent="0.2">
      <c r="A133" s="375" t="s">
        <v>767</v>
      </c>
      <c r="B133" s="385" t="s">
        <v>785</v>
      </c>
      <c r="C133" s="380" t="s">
        <v>782</v>
      </c>
      <c r="D133" s="800">
        <v>4.45</v>
      </c>
      <c r="E133" s="785">
        <v>900</v>
      </c>
      <c r="F133" s="375">
        <f t="shared" si="2"/>
        <v>4005</v>
      </c>
    </row>
    <row r="134" spans="1:6" ht="15" customHeight="1" outlineLevel="2" x14ac:dyDescent="0.2">
      <c r="A134" s="375" t="s">
        <v>767</v>
      </c>
      <c r="B134" s="385" t="s">
        <v>785</v>
      </c>
      <c r="C134" s="380" t="s">
        <v>770</v>
      </c>
      <c r="D134" s="800">
        <v>0.3</v>
      </c>
      <c r="E134" s="783">
        <v>1031</v>
      </c>
      <c r="F134" s="375">
        <f t="shared" si="2"/>
        <v>309.3</v>
      </c>
    </row>
    <row r="135" spans="1:6" ht="15" customHeight="1" outlineLevel="2" x14ac:dyDescent="0.2">
      <c r="A135" s="375" t="s">
        <v>767</v>
      </c>
      <c r="B135" s="385" t="s">
        <v>785</v>
      </c>
      <c r="C135" s="396" t="s">
        <v>130</v>
      </c>
      <c r="D135" s="800">
        <v>0.5</v>
      </c>
      <c r="E135" s="785">
        <v>830</v>
      </c>
      <c r="F135" s="375">
        <f t="shared" si="2"/>
        <v>415</v>
      </c>
    </row>
    <row r="136" spans="1:6" ht="15" customHeight="1" outlineLevel="2" x14ac:dyDescent="0.2">
      <c r="A136" s="375" t="s">
        <v>767</v>
      </c>
      <c r="B136" s="385" t="s">
        <v>785</v>
      </c>
      <c r="C136" s="395" t="s">
        <v>77</v>
      </c>
      <c r="D136" s="800">
        <v>1</v>
      </c>
      <c r="E136" s="783">
        <v>1287</v>
      </c>
      <c r="F136" s="375">
        <f t="shared" si="2"/>
        <v>1287</v>
      </c>
    </row>
    <row r="137" spans="1:6" ht="15" customHeight="1" outlineLevel="2" x14ac:dyDescent="0.2">
      <c r="A137" s="375" t="s">
        <v>767</v>
      </c>
      <c r="B137" s="385" t="s">
        <v>785</v>
      </c>
      <c r="C137" s="397" t="s">
        <v>35</v>
      </c>
      <c r="D137" s="782">
        <v>1</v>
      </c>
      <c r="E137" s="785">
        <v>830</v>
      </c>
      <c r="F137" s="375">
        <f t="shared" si="2"/>
        <v>830</v>
      </c>
    </row>
    <row r="138" spans="1:6" ht="15" customHeight="1" outlineLevel="2" x14ac:dyDescent="0.2">
      <c r="A138" s="375" t="s">
        <v>767</v>
      </c>
      <c r="B138" s="385" t="s">
        <v>785</v>
      </c>
      <c r="C138" s="391" t="s">
        <v>234</v>
      </c>
      <c r="D138" s="800">
        <v>0.3</v>
      </c>
      <c r="E138" s="785">
        <v>830</v>
      </c>
      <c r="F138" s="375">
        <f t="shared" si="2"/>
        <v>249</v>
      </c>
    </row>
    <row r="139" spans="1:6" ht="15" customHeight="1" outlineLevel="2" x14ac:dyDescent="0.2">
      <c r="A139" s="375" t="s">
        <v>767</v>
      </c>
      <c r="B139" s="385" t="s">
        <v>785</v>
      </c>
      <c r="C139" s="380" t="s">
        <v>782</v>
      </c>
      <c r="D139" s="800">
        <v>1.3</v>
      </c>
      <c r="E139" s="785">
        <v>830</v>
      </c>
      <c r="F139" s="375">
        <f t="shared" si="2"/>
        <v>1079</v>
      </c>
    </row>
    <row r="140" spans="1:6" ht="15" customHeight="1" outlineLevel="2" x14ac:dyDescent="0.2">
      <c r="A140" s="375" t="s">
        <v>771</v>
      </c>
      <c r="B140" s="385" t="s">
        <v>104</v>
      </c>
      <c r="C140" s="380" t="s">
        <v>35</v>
      </c>
      <c r="D140" s="782">
        <v>2</v>
      </c>
      <c r="E140" s="783">
        <v>900</v>
      </c>
      <c r="F140" s="375">
        <f t="shared" si="2"/>
        <v>1800</v>
      </c>
    </row>
    <row r="141" spans="1:6" ht="15" customHeight="1" outlineLevel="2" x14ac:dyDescent="0.2">
      <c r="A141" s="375" t="s">
        <v>771</v>
      </c>
      <c r="B141" s="385" t="s">
        <v>190</v>
      </c>
      <c r="C141" s="380" t="s">
        <v>58</v>
      </c>
      <c r="D141" s="782">
        <v>0.7</v>
      </c>
      <c r="E141" s="790">
        <v>830</v>
      </c>
      <c r="F141" s="375">
        <f t="shared" si="2"/>
        <v>581</v>
      </c>
    </row>
    <row r="142" spans="1:6" ht="15" customHeight="1" outlineLevel="2" x14ac:dyDescent="0.2">
      <c r="A142" s="375" t="s">
        <v>771</v>
      </c>
      <c r="B142" s="385" t="s">
        <v>190</v>
      </c>
      <c r="C142" s="396" t="s">
        <v>130</v>
      </c>
      <c r="D142" s="782">
        <v>1</v>
      </c>
      <c r="E142" s="790">
        <v>830</v>
      </c>
      <c r="F142" s="375">
        <f t="shared" si="2"/>
        <v>830</v>
      </c>
    </row>
    <row r="143" spans="1:6" ht="15" customHeight="1" outlineLevel="2" x14ac:dyDescent="0.2">
      <c r="A143" s="375" t="s">
        <v>771</v>
      </c>
      <c r="B143" s="385" t="s">
        <v>190</v>
      </c>
      <c r="C143" s="380" t="s">
        <v>234</v>
      </c>
      <c r="D143" s="782">
        <v>0.65</v>
      </c>
      <c r="E143" s="783">
        <v>830</v>
      </c>
      <c r="F143" s="375">
        <f t="shared" si="2"/>
        <v>539.5</v>
      </c>
    </row>
    <row r="144" spans="1:6" ht="15" customHeight="1" outlineLevel="2" x14ac:dyDescent="0.2">
      <c r="A144" s="375" t="s">
        <v>771</v>
      </c>
      <c r="B144" s="385" t="s">
        <v>190</v>
      </c>
      <c r="C144" s="380" t="s">
        <v>77</v>
      </c>
      <c r="D144" s="782">
        <v>0.7</v>
      </c>
      <c r="E144" s="783">
        <v>1095</v>
      </c>
      <c r="F144" s="375">
        <f t="shared" si="2"/>
        <v>766.5</v>
      </c>
    </row>
    <row r="145" spans="1:6" ht="15" customHeight="1" outlineLevel="2" x14ac:dyDescent="0.2">
      <c r="A145" s="375" t="s">
        <v>771</v>
      </c>
      <c r="B145" s="385" t="s">
        <v>190</v>
      </c>
      <c r="C145" s="391" t="s">
        <v>783</v>
      </c>
      <c r="D145" s="782">
        <v>0.8</v>
      </c>
      <c r="E145" s="783">
        <v>830</v>
      </c>
      <c r="F145" s="375">
        <f t="shared" si="2"/>
        <v>664</v>
      </c>
    </row>
    <row r="146" spans="1:6" ht="15" customHeight="1" outlineLevel="2" x14ac:dyDescent="0.2">
      <c r="A146" s="375" t="s">
        <v>771</v>
      </c>
      <c r="B146" s="385" t="s">
        <v>165</v>
      </c>
      <c r="C146" s="392" t="s">
        <v>35</v>
      </c>
      <c r="D146" s="782">
        <v>1</v>
      </c>
      <c r="E146" s="783">
        <v>900</v>
      </c>
      <c r="F146" s="375">
        <f t="shared" si="2"/>
        <v>900</v>
      </c>
    </row>
    <row r="147" spans="1:6" ht="15" customHeight="1" outlineLevel="2" x14ac:dyDescent="0.2">
      <c r="A147" s="375" t="s">
        <v>771</v>
      </c>
      <c r="B147" s="385" t="s">
        <v>190</v>
      </c>
      <c r="C147" s="398" t="s">
        <v>786</v>
      </c>
      <c r="D147" s="801">
        <v>1</v>
      </c>
      <c r="E147" s="785">
        <v>900</v>
      </c>
      <c r="F147" s="375">
        <f t="shared" si="2"/>
        <v>900</v>
      </c>
    </row>
    <row r="148" spans="1:6" ht="15" customHeight="1" outlineLevel="2" x14ac:dyDescent="0.2">
      <c r="B148" s="385" t="s">
        <v>1416</v>
      </c>
      <c r="C148" s="392" t="s">
        <v>130</v>
      </c>
      <c r="D148" s="782">
        <v>0.21199999999999999</v>
      </c>
      <c r="E148" s="783">
        <v>830</v>
      </c>
      <c r="F148" s="375">
        <f t="shared" si="2"/>
        <v>175.96</v>
      </c>
    </row>
    <row r="149" spans="1:6" ht="15" customHeight="1" outlineLevel="2" x14ac:dyDescent="0.2">
      <c r="B149" s="385" t="s">
        <v>1416</v>
      </c>
      <c r="C149" s="380" t="s">
        <v>782</v>
      </c>
      <c r="D149" s="782">
        <v>3.2330000000000001</v>
      </c>
      <c r="E149" s="783">
        <v>900</v>
      </c>
      <c r="F149" s="375">
        <f t="shared" si="2"/>
        <v>2909.7000000000003</v>
      </c>
    </row>
    <row r="150" spans="1:6" ht="15" customHeight="1" outlineLevel="2" x14ac:dyDescent="0.2">
      <c r="A150" s="375" t="s">
        <v>771</v>
      </c>
      <c r="B150" s="385" t="s">
        <v>1416</v>
      </c>
      <c r="C150" s="382" t="s">
        <v>131</v>
      </c>
      <c r="D150" s="386">
        <v>0.2</v>
      </c>
      <c r="E150" s="785">
        <v>830</v>
      </c>
      <c r="F150" s="375">
        <f t="shared" si="2"/>
        <v>166</v>
      </c>
    </row>
    <row r="151" spans="1:6" ht="15" customHeight="1" outlineLevel="2" x14ac:dyDescent="0.2">
      <c r="A151" s="375" t="s">
        <v>771</v>
      </c>
      <c r="B151" s="385" t="s">
        <v>1416</v>
      </c>
      <c r="C151" s="380" t="s">
        <v>58</v>
      </c>
      <c r="D151" s="381">
        <v>0.5</v>
      </c>
      <c r="E151" s="790">
        <v>830</v>
      </c>
      <c r="F151" s="375">
        <f t="shared" si="2"/>
        <v>415</v>
      </c>
    </row>
    <row r="152" spans="1:6" ht="15" customHeight="1" outlineLevel="2" x14ac:dyDescent="0.2">
      <c r="A152" s="375" t="s">
        <v>771</v>
      </c>
      <c r="B152" s="385" t="s">
        <v>1416</v>
      </c>
      <c r="C152" s="396" t="s">
        <v>130</v>
      </c>
      <c r="D152" s="381">
        <v>0.36</v>
      </c>
      <c r="E152" s="790">
        <v>830</v>
      </c>
      <c r="F152" s="375">
        <f t="shared" si="2"/>
        <v>298.8</v>
      </c>
    </row>
    <row r="153" spans="1:6" ht="15" customHeight="1" outlineLevel="2" x14ac:dyDescent="0.2">
      <c r="A153" s="375" t="s">
        <v>771</v>
      </c>
      <c r="B153" s="385" t="s">
        <v>1416</v>
      </c>
      <c r="C153" s="380" t="s">
        <v>234</v>
      </c>
      <c r="D153" s="381">
        <v>0.3</v>
      </c>
      <c r="E153" s="783">
        <v>830</v>
      </c>
      <c r="F153" s="375">
        <f t="shared" si="2"/>
        <v>249</v>
      </c>
    </row>
    <row r="154" spans="1:6" ht="15" customHeight="1" outlineLevel="2" x14ac:dyDescent="0.2">
      <c r="A154" s="375" t="s">
        <v>771</v>
      </c>
      <c r="B154" s="385" t="s">
        <v>1416</v>
      </c>
      <c r="C154" s="380" t="s">
        <v>77</v>
      </c>
      <c r="D154" s="381">
        <v>0.9</v>
      </c>
      <c r="E154" s="783">
        <v>991.1</v>
      </c>
      <c r="F154" s="375">
        <f t="shared" si="2"/>
        <v>891.99</v>
      </c>
    </row>
    <row r="155" spans="1:6" ht="15" customHeight="1" outlineLevel="2" x14ac:dyDescent="0.2">
      <c r="A155" s="375" t="s">
        <v>771</v>
      </c>
      <c r="B155" s="385" t="s">
        <v>1416</v>
      </c>
      <c r="C155" s="380" t="s">
        <v>782</v>
      </c>
      <c r="D155" s="381">
        <v>1.5</v>
      </c>
      <c r="E155" s="783">
        <v>830</v>
      </c>
      <c r="F155" s="375">
        <f t="shared" si="2"/>
        <v>1245</v>
      </c>
    </row>
    <row r="156" spans="1:6" ht="15" customHeight="1" outlineLevel="2" x14ac:dyDescent="0.2">
      <c r="A156" s="375" t="s">
        <v>771</v>
      </c>
      <c r="B156" s="385" t="s">
        <v>1416</v>
      </c>
      <c r="C156" s="382" t="s">
        <v>769</v>
      </c>
      <c r="D156" s="381">
        <v>0.60399999999999998</v>
      </c>
      <c r="E156" s="783">
        <v>1427</v>
      </c>
      <c r="F156" s="375">
        <f t="shared" si="2"/>
        <v>861.90800000000002</v>
      </c>
    </row>
    <row r="157" spans="1:6" ht="15" customHeight="1" outlineLevel="2" x14ac:dyDescent="0.2">
      <c r="A157" s="375" t="s">
        <v>771</v>
      </c>
      <c r="B157" s="385" t="s">
        <v>787</v>
      </c>
      <c r="C157" s="399" t="s">
        <v>788</v>
      </c>
      <c r="D157" s="782">
        <v>1</v>
      </c>
      <c r="E157" s="790">
        <v>1365</v>
      </c>
      <c r="F157" s="375">
        <f t="shared" si="2"/>
        <v>1365</v>
      </c>
    </row>
    <row r="158" spans="1:6" ht="15" customHeight="1" outlineLevel="2" x14ac:dyDescent="0.2">
      <c r="A158" s="375" t="s">
        <v>771</v>
      </c>
      <c r="B158" s="385" t="s">
        <v>787</v>
      </c>
      <c r="C158" s="380" t="s">
        <v>77</v>
      </c>
      <c r="D158" s="782">
        <v>0.5</v>
      </c>
      <c r="E158" s="795">
        <v>991</v>
      </c>
      <c r="F158" s="375">
        <f t="shared" si="2"/>
        <v>495.5</v>
      </c>
    </row>
    <row r="159" spans="1:6" ht="15" customHeight="1" outlineLevel="2" x14ac:dyDescent="0.2">
      <c r="A159" s="375" t="s">
        <v>771</v>
      </c>
      <c r="B159" s="385" t="s">
        <v>787</v>
      </c>
      <c r="C159" s="380" t="s">
        <v>782</v>
      </c>
      <c r="D159" s="782">
        <v>3.4738030000000002</v>
      </c>
      <c r="E159" s="785">
        <v>830</v>
      </c>
      <c r="F159" s="375">
        <f t="shared" si="2"/>
        <v>2883.2564900000002</v>
      </c>
    </row>
    <row r="160" spans="1:6" ht="15" customHeight="1" outlineLevel="2" x14ac:dyDescent="0.2">
      <c r="A160" s="375" t="s">
        <v>771</v>
      </c>
      <c r="B160" s="385" t="s">
        <v>789</v>
      </c>
      <c r="C160" s="399" t="s">
        <v>788</v>
      </c>
      <c r="D160" s="782">
        <v>1</v>
      </c>
      <c r="E160" s="790">
        <v>1375</v>
      </c>
      <c r="F160" s="375">
        <f t="shared" si="2"/>
        <v>1375</v>
      </c>
    </row>
    <row r="161" spans="1:6" ht="15" customHeight="1" outlineLevel="2" x14ac:dyDescent="0.2">
      <c r="A161" s="375" t="s">
        <v>771</v>
      </c>
      <c r="B161" s="385" t="s">
        <v>789</v>
      </c>
      <c r="C161" s="380" t="s">
        <v>77</v>
      </c>
      <c r="D161" s="782">
        <v>1</v>
      </c>
      <c r="E161" s="795">
        <v>981.6</v>
      </c>
      <c r="F161" s="375">
        <f t="shared" si="2"/>
        <v>981.6</v>
      </c>
    </row>
    <row r="162" spans="1:6" ht="15" customHeight="1" outlineLevel="2" x14ac:dyDescent="0.2">
      <c r="A162" s="375" t="s">
        <v>771</v>
      </c>
      <c r="B162" s="385" t="s">
        <v>789</v>
      </c>
      <c r="C162" s="380" t="s">
        <v>782</v>
      </c>
      <c r="D162" s="782">
        <v>1.6</v>
      </c>
      <c r="E162" s="785">
        <v>830</v>
      </c>
      <c r="F162" s="375">
        <f t="shared" si="2"/>
        <v>1328</v>
      </c>
    </row>
    <row r="163" spans="1:6" ht="15" customHeight="1" outlineLevel="2" x14ac:dyDescent="0.2">
      <c r="A163" s="375" t="s">
        <v>767</v>
      </c>
      <c r="B163" s="385" t="s">
        <v>790</v>
      </c>
      <c r="C163" s="399" t="s">
        <v>788</v>
      </c>
      <c r="D163" s="782">
        <v>1</v>
      </c>
      <c r="E163" s="790">
        <v>1564</v>
      </c>
      <c r="F163" s="375">
        <f t="shared" si="2"/>
        <v>1564</v>
      </c>
    </row>
    <row r="164" spans="1:6" ht="15" customHeight="1" outlineLevel="2" x14ac:dyDescent="0.2">
      <c r="A164" s="375" t="s">
        <v>767</v>
      </c>
      <c r="B164" s="385" t="s">
        <v>790</v>
      </c>
      <c r="C164" s="380" t="s">
        <v>77</v>
      </c>
      <c r="D164" s="782">
        <v>1.6</v>
      </c>
      <c r="E164" s="795">
        <v>1329.4</v>
      </c>
      <c r="F164" s="375">
        <f t="shared" si="2"/>
        <v>2127.0400000000004</v>
      </c>
    </row>
    <row r="165" spans="1:6" ht="15" customHeight="1" outlineLevel="2" x14ac:dyDescent="0.2">
      <c r="A165" s="375" t="s">
        <v>767</v>
      </c>
      <c r="B165" s="385" t="s">
        <v>790</v>
      </c>
      <c r="C165" s="380" t="s">
        <v>782</v>
      </c>
      <c r="D165" s="782">
        <v>8.5869999999999997</v>
      </c>
      <c r="E165" s="785">
        <v>830</v>
      </c>
      <c r="F165" s="375">
        <f t="shared" si="2"/>
        <v>7127.21</v>
      </c>
    </row>
    <row r="166" spans="1:6" ht="15" customHeight="1" x14ac:dyDescent="0.2">
      <c r="B166" s="400" t="s">
        <v>791</v>
      </c>
      <c r="C166" s="382" t="s">
        <v>792</v>
      </c>
      <c r="D166" s="787">
        <v>9.1</v>
      </c>
      <c r="E166" s="802">
        <v>830</v>
      </c>
      <c r="F166" s="375">
        <f t="shared" si="2"/>
        <v>7553</v>
      </c>
    </row>
    <row r="167" spans="1:6" ht="15" customHeight="1" x14ac:dyDescent="0.2">
      <c r="B167" s="400" t="s">
        <v>791</v>
      </c>
      <c r="C167" s="382" t="s">
        <v>793</v>
      </c>
      <c r="D167" s="787">
        <v>3.8</v>
      </c>
      <c r="E167" s="802">
        <v>1149</v>
      </c>
      <c r="F167" s="375">
        <f t="shared" si="2"/>
        <v>4366.2</v>
      </c>
    </row>
    <row r="168" spans="1:6" ht="15" customHeight="1" x14ac:dyDescent="0.2">
      <c r="B168" s="400" t="s">
        <v>791</v>
      </c>
      <c r="C168" s="382" t="s">
        <v>794</v>
      </c>
      <c r="D168" s="787">
        <v>3</v>
      </c>
      <c r="E168" s="802">
        <v>950</v>
      </c>
      <c r="F168" s="375">
        <f t="shared" si="2"/>
        <v>2850</v>
      </c>
    </row>
    <row r="169" spans="1:6" ht="15" customHeight="1" x14ac:dyDescent="0.2">
      <c r="B169" s="400" t="s">
        <v>791</v>
      </c>
      <c r="C169" s="382" t="s">
        <v>795</v>
      </c>
      <c r="D169" s="787">
        <v>10.5</v>
      </c>
      <c r="E169" s="802">
        <v>830</v>
      </c>
      <c r="F169" s="375">
        <f t="shared" si="2"/>
        <v>8715</v>
      </c>
    </row>
    <row r="170" spans="1:6" ht="15" customHeight="1" x14ac:dyDescent="0.2">
      <c r="B170" s="400"/>
      <c r="C170" s="382"/>
      <c r="D170" s="787">
        <f>SUM(D3:D169)</f>
        <v>288.29616300000004</v>
      </c>
      <c r="E170" s="803"/>
      <c r="F170" s="375">
        <f>SUM(F3:F169)</f>
        <v>264554.48006999999</v>
      </c>
    </row>
    <row r="171" spans="1:6" ht="15" customHeight="1" x14ac:dyDescent="0.2">
      <c r="F171" s="375">
        <f>F170*12</f>
        <v>3174653.7608399997</v>
      </c>
    </row>
    <row r="172" spans="1:6" ht="15" customHeight="1" x14ac:dyDescent="0.2">
      <c r="E172" s="805">
        <v>0.2359</v>
      </c>
      <c r="F172" s="375">
        <f>F171*E172</f>
        <v>748900.82218215591</v>
      </c>
    </row>
    <row r="173" spans="1:6" ht="15" customHeight="1" x14ac:dyDescent="0.2">
      <c r="F173" s="806">
        <f>SUM(F171:F172)</f>
        <v>3923554.5830221558</v>
      </c>
    </row>
  </sheetData>
  <sheetProtection selectLockedCells="1" selectUnlockedCells="1"/>
  <autoFilter ref="B2:E170" xr:uid="{01495048-3D8F-4C3F-AD62-2B2AEEA0FFD3}"/>
  <dataConsolidate/>
  <mergeCells count="1">
    <mergeCell ref="B1:E1"/>
  </mergeCells>
  <pageMargins left="0.25" right="0.25" top="0.75" bottom="0.75" header="0.3" footer="0.3"/>
  <pageSetup paperSize="9" scale="10" orientation="landscape" cellComments="asDisplayed" r:id="rId1"/>
  <headerFooter>
    <oddFooter>&amp;R&amp;"Times New Roman,Italic"&amp;8&amp;P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D3DA-A8F1-4476-957F-0FCC60C37CD4}">
  <dimension ref="A1:E249"/>
  <sheetViews>
    <sheetView tabSelected="1" workbookViewId="0">
      <selection activeCell="I18" sqref="I18"/>
    </sheetView>
  </sheetViews>
  <sheetFormatPr defaultRowHeight="15" x14ac:dyDescent="0.25"/>
  <cols>
    <col min="1" max="1" width="64.7109375" customWidth="1"/>
    <col min="2" max="2" width="47.5703125" customWidth="1"/>
    <col min="3" max="3" width="13.140625" customWidth="1"/>
    <col min="4" max="4" width="12.28515625" customWidth="1"/>
    <col min="5" max="5" width="12" style="1014" customWidth="1"/>
  </cols>
  <sheetData>
    <row r="1" spans="1:5" x14ac:dyDescent="0.25">
      <c r="D1" s="845"/>
      <c r="E1" s="845" t="s">
        <v>1431</v>
      </c>
    </row>
    <row r="2" spans="1:5" x14ac:dyDescent="0.25">
      <c r="D2" s="845"/>
      <c r="E2" s="845" t="s">
        <v>1432</v>
      </c>
    </row>
    <row r="3" spans="1:5" x14ac:dyDescent="0.25">
      <c r="D3" s="846"/>
      <c r="E3" s="846" t="s">
        <v>1433</v>
      </c>
    </row>
    <row r="4" spans="1:5" x14ac:dyDescent="0.25">
      <c r="D4" s="846"/>
      <c r="E4" s="846" t="s">
        <v>1434</v>
      </c>
    </row>
    <row r="5" spans="1:5" x14ac:dyDescent="0.25">
      <c r="D5" s="846"/>
      <c r="E5" s="846" t="s">
        <v>1435</v>
      </c>
    </row>
    <row r="6" spans="1:5" x14ac:dyDescent="0.25">
      <c r="D6" s="846"/>
    </row>
    <row r="7" spans="1:5" x14ac:dyDescent="0.25">
      <c r="A7" s="1039" t="s">
        <v>1779</v>
      </c>
      <c r="B7" s="1039"/>
      <c r="C7" s="1039"/>
      <c r="D7" s="1039"/>
      <c r="E7" s="1039"/>
    </row>
    <row r="8" spans="1:5" x14ac:dyDescent="0.25">
      <c r="A8" s="1039" t="s">
        <v>1780</v>
      </c>
      <c r="B8" s="1039"/>
      <c r="C8" s="1039"/>
      <c r="D8" s="1039"/>
      <c r="E8" s="1039"/>
    </row>
    <row r="9" spans="1:5" x14ac:dyDescent="0.25">
      <c r="A9" s="1039" t="s">
        <v>1437</v>
      </c>
      <c r="B9" s="1039"/>
      <c r="C9" s="1039"/>
      <c r="D9" s="1039"/>
      <c r="E9" s="1039"/>
    </row>
    <row r="10" spans="1:5" ht="15.75" customHeight="1" x14ac:dyDescent="0.25">
      <c r="A10" s="1040" t="s">
        <v>1438</v>
      </c>
      <c r="B10" s="1040"/>
      <c r="C10" s="1040"/>
      <c r="D10" s="1040"/>
      <c r="E10" s="1040"/>
    </row>
    <row r="11" spans="1:5" x14ac:dyDescent="0.25">
      <c r="A11" s="602"/>
      <c r="B11" s="602"/>
      <c r="C11" s="565"/>
      <c r="D11" s="565"/>
      <c r="E11" s="600"/>
    </row>
    <row r="12" spans="1:5" ht="15.75" x14ac:dyDescent="0.25">
      <c r="A12" s="1015" t="s">
        <v>1439</v>
      </c>
      <c r="B12" s="1016"/>
      <c r="C12" s="1017"/>
      <c r="D12" s="1018" t="s">
        <v>1775</v>
      </c>
      <c r="E12" s="1018" t="s">
        <v>1440</v>
      </c>
    </row>
    <row r="13" spans="1:5" ht="34.5" x14ac:dyDescent="0.25">
      <c r="A13" s="1019" t="s">
        <v>1776</v>
      </c>
      <c r="B13" s="1020" t="s">
        <v>1445</v>
      </c>
      <c r="C13" s="1019" t="s">
        <v>1777</v>
      </c>
      <c r="D13" s="1018"/>
      <c r="E13" s="1018"/>
    </row>
    <row r="14" spans="1:5" ht="13.5" customHeight="1" x14ac:dyDescent="0.25">
      <c r="A14" s="876">
        <v>1</v>
      </c>
      <c r="B14" s="876">
        <v>2</v>
      </c>
      <c r="C14" s="877">
        <v>3</v>
      </c>
      <c r="D14" s="877">
        <v>4</v>
      </c>
      <c r="E14" s="877">
        <v>5</v>
      </c>
    </row>
    <row r="15" spans="1:5" ht="13.5" customHeight="1" x14ac:dyDescent="0.25">
      <c r="A15" s="1022"/>
      <c r="B15" s="1022" t="s">
        <v>1420</v>
      </c>
      <c r="C15" s="1024">
        <v>1</v>
      </c>
      <c r="D15" s="1038">
        <v>4140</v>
      </c>
      <c r="E15" s="1038">
        <v>4140</v>
      </c>
    </row>
    <row r="16" spans="1:5" ht="13.5" customHeight="1" x14ac:dyDescent="0.25">
      <c r="A16" s="1022"/>
      <c r="B16" s="1022" t="s">
        <v>1421</v>
      </c>
      <c r="C16" s="1024">
        <v>1</v>
      </c>
      <c r="D16" s="1038">
        <v>3640</v>
      </c>
      <c r="E16" s="1038">
        <v>3640</v>
      </c>
    </row>
    <row r="17" spans="1:5" ht="13.5" customHeight="1" x14ac:dyDescent="0.25">
      <c r="A17" s="1022"/>
      <c r="B17" s="1022" t="s">
        <v>1422</v>
      </c>
      <c r="C17" s="1024">
        <v>3</v>
      </c>
      <c r="D17" s="1038">
        <v>1226.0047904191617</v>
      </c>
      <c r="E17" s="1038">
        <v>1226.0047904191617</v>
      </c>
    </row>
    <row r="18" spans="1:5" ht="13.5" customHeight="1" x14ac:dyDescent="0.25">
      <c r="A18" s="1022"/>
      <c r="B18" s="1022" t="s">
        <v>1295</v>
      </c>
      <c r="C18" s="1024">
        <v>14</v>
      </c>
      <c r="D18" s="1038">
        <v>817.33652694610782</v>
      </c>
      <c r="E18" s="1038">
        <v>817.33652694610782</v>
      </c>
    </row>
    <row r="19" spans="1:5" ht="13.5" customHeight="1" x14ac:dyDescent="0.25">
      <c r="A19" s="1022"/>
      <c r="B19" s="1022" t="s">
        <v>1423</v>
      </c>
      <c r="C19" s="1024">
        <v>4</v>
      </c>
      <c r="D19" s="1038">
        <v>326.8</v>
      </c>
      <c r="E19" s="1038">
        <v>326.8</v>
      </c>
    </row>
    <row r="20" spans="1:5" x14ac:dyDescent="0.25">
      <c r="A20" s="1021" t="s">
        <v>1748</v>
      </c>
      <c r="B20" s="1022" t="s">
        <v>259</v>
      </c>
      <c r="C20" s="1023">
        <v>1</v>
      </c>
      <c r="D20" s="1024">
        <v>3519.1785849999997</v>
      </c>
      <c r="E20" s="1038">
        <f t="shared" ref="E20:E23" si="0">D20*C20/C20</f>
        <v>3519.1785849999997</v>
      </c>
    </row>
    <row r="21" spans="1:5" x14ac:dyDescent="0.25">
      <c r="A21" s="1021" t="s">
        <v>1749</v>
      </c>
      <c r="B21" s="1022" t="s">
        <v>260</v>
      </c>
      <c r="C21" s="1023">
        <v>1</v>
      </c>
      <c r="D21" s="1024">
        <v>2990.9281999999998</v>
      </c>
      <c r="E21" s="1038">
        <f t="shared" ref="E21" si="1">D21*C21/C21</f>
        <v>2990.9281999999998</v>
      </c>
    </row>
    <row r="22" spans="1:5" x14ac:dyDescent="0.25">
      <c r="A22" s="1021" t="s">
        <v>1749</v>
      </c>
      <c r="B22" s="1022" t="s">
        <v>1778</v>
      </c>
      <c r="C22" s="1023">
        <v>1</v>
      </c>
      <c r="D22" s="1024">
        <v>2990.9281999999998</v>
      </c>
      <c r="E22" s="1038">
        <f t="shared" si="0"/>
        <v>2990.9281999999998</v>
      </c>
    </row>
    <row r="23" spans="1:5" x14ac:dyDescent="0.25">
      <c r="A23" s="1021" t="s">
        <v>1750</v>
      </c>
      <c r="B23" s="1025" t="s">
        <v>1627</v>
      </c>
      <c r="C23" s="1026">
        <v>1</v>
      </c>
      <c r="D23" s="1027">
        <v>2415</v>
      </c>
      <c r="E23" s="1038">
        <f t="shared" si="0"/>
        <v>2415</v>
      </c>
    </row>
    <row r="24" spans="1:5" x14ac:dyDescent="0.25">
      <c r="A24" s="1021" t="s">
        <v>1750</v>
      </c>
      <c r="B24" s="1025" t="s">
        <v>13</v>
      </c>
      <c r="C24" s="1026">
        <v>2</v>
      </c>
      <c r="D24" s="1027">
        <v>2181</v>
      </c>
      <c r="E24" s="1038">
        <f>D24*C24/C24</f>
        <v>2181</v>
      </c>
    </row>
    <row r="25" spans="1:5" x14ac:dyDescent="0.25">
      <c r="A25" s="1021" t="s">
        <v>1740</v>
      </c>
      <c r="B25" s="1025" t="s">
        <v>13</v>
      </c>
      <c r="C25" s="1026">
        <v>6</v>
      </c>
      <c r="D25" s="1027" t="s">
        <v>1753</v>
      </c>
      <c r="E25" s="1038">
        <f>(1575+2181)/2</f>
        <v>1878</v>
      </c>
    </row>
    <row r="26" spans="1:5" x14ac:dyDescent="0.25">
      <c r="A26" s="1021" t="s">
        <v>1740</v>
      </c>
      <c r="B26" s="1025" t="s">
        <v>1417</v>
      </c>
      <c r="C26" s="1026">
        <v>14</v>
      </c>
      <c r="D26" s="1027" t="s">
        <v>1752</v>
      </c>
      <c r="E26" s="1038">
        <f>(1765+2181)/2</f>
        <v>1973</v>
      </c>
    </row>
    <row r="27" spans="1:5" x14ac:dyDescent="0.25">
      <c r="A27" s="1021" t="s">
        <v>1740</v>
      </c>
      <c r="B27" s="1025" t="s">
        <v>56</v>
      </c>
      <c r="C27" s="1026">
        <v>2</v>
      </c>
      <c r="D27" s="1027">
        <v>1765</v>
      </c>
      <c r="E27" s="1038">
        <f t="shared" ref="E27:E88" si="2">D27*C27/C27</f>
        <v>1765</v>
      </c>
    </row>
    <row r="28" spans="1:5" x14ac:dyDescent="0.25">
      <c r="A28" s="1021" t="s">
        <v>1740</v>
      </c>
      <c r="B28" s="1025" t="s">
        <v>76</v>
      </c>
      <c r="C28" s="1026">
        <v>1</v>
      </c>
      <c r="D28" s="1027">
        <v>2181.06</v>
      </c>
      <c r="E28" s="1038">
        <f t="shared" si="2"/>
        <v>2181.06</v>
      </c>
    </row>
    <row r="29" spans="1:5" x14ac:dyDescent="0.25">
      <c r="A29" s="1021" t="s">
        <v>1740</v>
      </c>
      <c r="B29" s="1025" t="s">
        <v>182</v>
      </c>
      <c r="C29" s="1026">
        <v>1</v>
      </c>
      <c r="D29" s="1027">
        <v>2181.06</v>
      </c>
      <c r="E29" s="1038">
        <f t="shared" si="2"/>
        <v>2181.06</v>
      </c>
    </row>
    <row r="30" spans="1:5" x14ac:dyDescent="0.25">
      <c r="A30" s="1021" t="s">
        <v>1740</v>
      </c>
      <c r="B30" s="1025" t="s">
        <v>1419</v>
      </c>
      <c r="C30" s="1026">
        <v>1</v>
      </c>
      <c r="D30" s="1027">
        <v>2181</v>
      </c>
      <c r="E30" s="1038">
        <f t="shared" si="2"/>
        <v>2181</v>
      </c>
    </row>
    <row r="31" spans="1:5" x14ac:dyDescent="0.25">
      <c r="A31" s="1021" t="s">
        <v>1740</v>
      </c>
      <c r="B31" s="1025" t="s">
        <v>72</v>
      </c>
      <c r="C31" s="1026">
        <v>1</v>
      </c>
      <c r="D31" s="1027">
        <v>2181.06</v>
      </c>
      <c r="E31" s="1038">
        <f t="shared" si="2"/>
        <v>2181.06</v>
      </c>
    </row>
    <row r="32" spans="1:5" x14ac:dyDescent="0.25">
      <c r="A32" s="1021" t="s">
        <v>1740</v>
      </c>
      <c r="B32" s="1025" t="s">
        <v>77</v>
      </c>
      <c r="C32" s="1026">
        <v>1</v>
      </c>
      <c r="D32" s="1027">
        <v>1658.4</v>
      </c>
      <c r="E32" s="1038">
        <f t="shared" si="2"/>
        <v>1658.4</v>
      </c>
    </row>
    <row r="33" spans="1:5" x14ac:dyDescent="0.25">
      <c r="A33" s="1021" t="s">
        <v>1740</v>
      </c>
      <c r="B33" s="1025" t="s">
        <v>323</v>
      </c>
      <c r="C33" s="1026">
        <v>1</v>
      </c>
      <c r="D33" s="1027">
        <v>1765.2</v>
      </c>
      <c r="E33" s="1038">
        <f t="shared" si="2"/>
        <v>1765.2</v>
      </c>
    </row>
    <row r="34" spans="1:5" x14ac:dyDescent="0.25">
      <c r="A34" s="1021" t="s">
        <v>1740</v>
      </c>
      <c r="B34" s="1025" t="s">
        <v>1356</v>
      </c>
      <c r="C34" s="1026">
        <v>1</v>
      </c>
      <c r="D34" s="1027">
        <v>1765.2</v>
      </c>
      <c r="E34" s="1038">
        <f t="shared" si="2"/>
        <v>1765.2</v>
      </c>
    </row>
    <row r="35" spans="1:5" x14ac:dyDescent="0.25">
      <c r="A35" s="1021" t="s">
        <v>1740</v>
      </c>
      <c r="B35" s="1025" t="s">
        <v>1357</v>
      </c>
      <c r="C35" s="1026">
        <v>1</v>
      </c>
      <c r="D35" s="1027">
        <v>1765.2</v>
      </c>
      <c r="E35" s="1038">
        <f t="shared" si="2"/>
        <v>1765.2</v>
      </c>
    </row>
    <row r="36" spans="1:5" x14ac:dyDescent="0.25">
      <c r="A36" s="1021" t="s">
        <v>1739</v>
      </c>
      <c r="B36" s="1025" t="s">
        <v>76</v>
      </c>
      <c r="C36" s="1026">
        <v>1</v>
      </c>
      <c r="D36" s="1027">
        <v>2394</v>
      </c>
      <c r="E36" s="1038">
        <f t="shared" si="2"/>
        <v>2394</v>
      </c>
    </row>
    <row r="37" spans="1:5" x14ac:dyDescent="0.25">
      <c r="A37" s="1028" t="s">
        <v>1648</v>
      </c>
      <c r="B37" s="1025" t="s">
        <v>1649</v>
      </c>
      <c r="C37" s="1026">
        <v>1</v>
      </c>
      <c r="D37" s="1027">
        <v>2075.2200000000003</v>
      </c>
      <c r="E37" s="1038">
        <f t="shared" si="2"/>
        <v>2075.2200000000003</v>
      </c>
    </row>
    <row r="38" spans="1:5" x14ac:dyDescent="0.25">
      <c r="A38" s="1028" t="s">
        <v>1650</v>
      </c>
      <c r="B38" s="1025" t="s">
        <v>297</v>
      </c>
      <c r="C38" s="1026">
        <v>3</v>
      </c>
      <c r="D38" s="1027">
        <v>1438</v>
      </c>
      <c r="E38" s="1038">
        <f t="shared" si="2"/>
        <v>1438</v>
      </c>
    </row>
    <row r="39" spans="1:5" x14ac:dyDescent="0.25">
      <c r="A39" s="1028" t="s">
        <v>1686</v>
      </c>
      <c r="B39" s="1025" t="s">
        <v>31</v>
      </c>
      <c r="C39" s="1026">
        <v>4</v>
      </c>
      <c r="D39" s="1027">
        <v>702</v>
      </c>
      <c r="E39" s="1038">
        <f t="shared" si="2"/>
        <v>702</v>
      </c>
    </row>
    <row r="40" spans="1:5" x14ac:dyDescent="0.25">
      <c r="A40" s="1029" t="s">
        <v>1666</v>
      </c>
      <c r="B40" s="1025" t="s">
        <v>57</v>
      </c>
      <c r="C40" s="1026">
        <v>1</v>
      </c>
      <c r="D40" s="1027">
        <v>2075.2200000000003</v>
      </c>
      <c r="E40" s="1038">
        <f t="shared" si="2"/>
        <v>2075.2200000000003</v>
      </c>
    </row>
    <row r="41" spans="1:5" x14ac:dyDescent="0.25">
      <c r="A41" s="1029" t="s">
        <v>1698</v>
      </c>
      <c r="B41" s="1025" t="s">
        <v>1759</v>
      </c>
      <c r="C41" s="1026">
        <v>1</v>
      </c>
      <c r="D41" s="1027">
        <v>1680</v>
      </c>
      <c r="E41" s="1038">
        <f t="shared" si="2"/>
        <v>1680</v>
      </c>
    </row>
    <row r="42" spans="1:5" x14ac:dyDescent="0.25">
      <c r="A42" s="1029" t="s">
        <v>1698</v>
      </c>
      <c r="B42" s="1025" t="s">
        <v>56</v>
      </c>
      <c r="C42" s="1026">
        <v>1</v>
      </c>
      <c r="D42" s="1027">
        <v>1894.05</v>
      </c>
      <c r="E42" s="1038">
        <f t="shared" si="2"/>
        <v>1894.05</v>
      </c>
    </row>
    <row r="43" spans="1:5" x14ac:dyDescent="0.25">
      <c r="A43" s="1029" t="s">
        <v>1773</v>
      </c>
      <c r="B43" s="1025" t="s">
        <v>716</v>
      </c>
      <c r="C43" s="1026">
        <v>1</v>
      </c>
      <c r="D43" s="1027">
        <v>1368.5</v>
      </c>
      <c r="E43" s="1038">
        <f t="shared" si="2"/>
        <v>1368.5</v>
      </c>
    </row>
    <row r="44" spans="1:5" x14ac:dyDescent="0.25">
      <c r="A44" s="1029" t="s">
        <v>1668</v>
      </c>
      <c r="B44" s="1025" t="s">
        <v>120</v>
      </c>
      <c r="C44" s="1026">
        <v>1</v>
      </c>
      <c r="D44" s="1027">
        <v>810.75</v>
      </c>
      <c r="E44" s="1038">
        <f t="shared" si="2"/>
        <v>810.75</v>
      </c>
    </row>
    <row r="45" spans="1:5" x14ac:dyDescent="0.25">
      <c r="A45" s="1029" t="s">
        <v>1667</v>
      </c>
      <c r="B45" s="1025" t="s">
        <v>83</v>
      </c>
      <c r="C45" s="1026">
        <v>17</v>
      </c>
      <c r="D45" s="1027">
        <v>1208</v>
      </c>
      <c r="E45" s="1038">
        <f t="shared" si="2"/>
        <v>1208</v>
      </c>
    </row>
    <row r="46" spans="1:5" x14ac:dyDescent="0.25">
      <c r="A46" s="1029" t="s">
        <v>1668</v>
      </c>
      <c r="B46" s="1025" t="s">
        <v>112</v>
      </c>
      <c r="C46" s="1026">
        <v>24.7</v>
      </c>
      <c r="D46" s="1027">
        <v>978</v>
      </c>
      <c r="E46" s="1038">
        <f t="shared" si="2"/>
        <v>978</v>
      </c>
    </row>
    <row r="47" spans="1:5" x14ac:dyDescent="0.25">
      <c r="A47" s="1029" t="s">
        <v>1731</v>
      </c>
      <c r="B47" s="1025" t="s">
        <v>78</v>
      </c>
      <c r="C47" s="1026">
        <v>1</v>
      </c>
      <c r="D47" s="1027">
        <v>1652.9649999999999</v>
      </c>
      <c r="E47" s="1038">
        <f t="shared" si="2"/>
        <v>1652.9649999999999</v>
      </c>
    </row>
    <row r="48" spans="1:5" x14ac:dyDescent="0.25">
      <c r="A48" s="1029" t="s">
        <v>1731</v>
      </c>
      <c r="B48" s="1025" t="s">
        <v>79</v>
      </c>
      <c r="C48" s="1026">
        <v>1</v>
      </c>
      <c r="D48" s="1027">
        <v>1574.35</v>
      </c>
      <c r="E48" s="1038">
        <f t="shared" si="2"/>
        <v>1574.35</v>
      </c>
    </row>
    <row r="49" spans="1:5" x14ac:dyDescent="0.25">
      <c r="A49" s="1029" t="s">
        <v>1731</v>
      </c>
      <c r="B49" s="1025" t="s">
        <v>79</v>
      </c>
      <c r="C49" s="1026">
        <v>2</v>
      </c>
      <c r="D49" s="1027">
        <v>1574</v>
      </c>
      <c r="E49" s="1038">
        <f t="shared" si="2"/>
        <v>1574</v>
      </c>
    </row>
    <row r="50" spans="1:5" x14ac:dyDescent="0.25">
      <c r="A50" s="1029" t="s">
        <v>1731</v>
      </c>
      <c r="B50" s="1025" t="s">
        <v>138</v>
      </c>
      <c r="C50" s="1026">
        <v>0.5</v>
      </c>
      <c r="D50" s="1027">
        <v>1044.2</v>
      </c>
      <c r="E50" s="1038">
        <f t="shared" si="2"/>
        <v>1044.2</v>
      </c>
    </row>
    <row r="51" spans="1:5" x14ac:dyDescent="0.25">
      <c r="A51" s="1029" t="s">
        <v>1732</v>
      </c>
      <c r="B51" s="1025" t="s">
        <v>49</v>
      </c>
      <c r="C51" s="1026">
        <v>2.4</v>
      </c>
      <c r="D51" s="1027">
        <v>1257</v>
      </c>
      <c r="E51" s="1038">
        <f t="shared" si="2"/>
        <v>1257</v>
      </c>
    </row>
    <row r="52" spans="1:5" x14ac:dyDescent="0.25">
      <c r="A52" s="1029" t="s">
        <v>1677</v>
      </c>
      <c r="B52" s="1025" t="s">
        <v>36</v>
      </c>
      <c r="C52" s="1026">
        <v>20.05</v>
      </c>
      <c r="D52" s="1027" t="s">
        <v>1771</v>
      </c>
      <c r="E52" s="1038">
        <f>(930+1081)/2</f>
        <v>1005.5</v>
      </c>
    </row>
    <row r="53" spans="1:5" x14ac:dyDescent="0.25">
      <c r="A53" s="1029" t="s">
        <v>1734</v>
      </c>
      <c r="B53" s="1025" t="s">
        <v>34</v>
      </c>
      <c r="C53" s="1026">
        <v>3</v>
      </c>
      <c r="D53" s="1027">
        <v>1257</v>
      </c>
      <c r="E53" s="1038">
        <f t="shared" si="2"/>
        <v>1257</v>
      </c>
    </row>
    <row r="54" spans="1:5" x14ac:dyDescent="0.25">
      <c r="A54" s="1029" t="s">
        <v>1736</v>
      </c>
      <c r="B54" s="1025" t="s">
        <v>137</v>
      </c>
      <c r="C54" s="1026">
        <v>1</v>
      </c>
      <c r="D54" s="1027">
        <v>1574.35</v>
      </c>
      <c r="E54" s="1038">
        <f t="shared" si="2"/>
        <v>1574.35</v>
      </c>
    </row>
    <row r="55" spans="1:5" x14ac:dyDescent="0.25">
      <c r="A55" s="1029" t="s">
        <v>1733</v>
      </c>
      <c r="B55" s="1025" t="s">
        <v>36</v>
      </c>
      <c r="C55" s="1026">
        <v>10</v>
      </c>
      <c r="D55" s="1027">
        <v>1081</v>
      </c>
      <c r="E55" s="1038">
        <f t="shared" si="2"/>
        <v>1081</v>
      </c>
    </row>
    <row r="56" spans="1:5" x14ac:dyDescent="0.25">
      <c r="A56" s="1029" t="s">
        <v>1735</v>
      </c>
      <c r="B56" s="1025" t="s">
        <v>139</v>
      </c>
      <c r="C56" s="1026">
        <v>3.5</v>
      </c>
      <c r="D56" s="1027">
        <v>831</v>
      </c>
      <c r="E56" s="1038">
        <f t="shared" si="2"/>
        <v>831</v>
      </c>
    </row>
    <row r="57" spans="1:5" x14ac:dyDescent="0.25">
      <c r="A57" s="1030" t="s">
        <v>1737</v>
      </c>
      <c r="B57" s="1025" t="s">
        <v>73</v>
      </c>
      <c r="C57" s="1026">
        <v>1</v>
      </c>
      <c r="D57" s="1027">
        <v>1658.4</v>
      </c>
      <c r="E57" s="1038">
        <f t="shared" si="2"/>
        <v>1658.4</v>
      </c>
    </row>
    <row r="58" spans="1:5" x14ac:dyDescent="0.25">
      <c r="A58" s="1030" t="s">
        <v>1738</v>
      </c>
      <c r="B58" s="1025" t="s">
        <v>74</v>
      </c>
      <c r="C58" s="1026">
        <v>13</v>
      </c>
      <c r="D58" s="1027" t="s">
        <v>1772</v>
      </c>
      <c r="E58" s="1038">
        <f>(1254+1369)/2</f>
        <v>1311.5</v>
      </c>
    </row>
    <row r="59" spans="1:5" x14ac:dyDescent="0.25">
      <c r="A59" s="1028" t="s">
        <v>1645</v>
      </c>
      <c r="B59" s="1025" t="s">
        <v>57</v>
      </c>
      <c r="C59" s="1026">
        <v>1</v>
      </c>
      <c r="D59" s="1027">
        <v>1741.32</v>
      </c>
      <c r="E59" s="1038">
        <f t="shared" si="2"/>
        <v>1741.32</v>
      </c>
    </row>
    <row r="60" spans="1:5" x14ac:dyDescent="0.25">
      <c r="A60" s="1028" t="s">
        <v>1646</v>
      </c>
      <c r="B60" s="1025" t="s">
        <v>300</v>
      </c>
      <c r="C60" s="1026">
        <v>4</v>
      </c>
      <c r="D60" s="1027">
        <v>1208</v>
      </c>
      <c r="E60" s="1038">
        <f t="shared" si="2"/>
        <v>1208</v>
      </c>
    </row>
    <row r="61" spans="1:5" ht="15" customHeight="1" x14ac:dyDescent="0.25">
      <c r="A61" s="1028" t="s">
        <v>1647</v>
      </c>
      <c r="B61" s="1025" t="s">
        <v>301</v>
      </c>
      <c r="C61" s="1026">
        <v>1</v>
      </c>
      <c r="D61" s="1027">
        <v>1389.2</v>
      </c>
      <c r="E61" s="1038">
        <f t="shared" si="2"/>
        <v>1389.2</v>
      </c>
    </row>
    <row r="62" spans="1:5" ht="15" customHeight="1" x14ac:dyDescent="0.25">
      <c r="A62" s="1028" t="s">
        <v>1637</v>
      </c>
      <c r="B62" s="1025" t="s">
        <v>271</v>
      </c>
      <c r="C62" s="1026">
        <v>1</v>
      </c>
      <c r="D62" s="1027">
        <v>1437.5</v>
      </c>
      <c r="E62" s="1038">
        <f t="shared" si="2"/>
        <v>1437.5</v>
      </c>
    </row>
    <row r="63" spans="1:5" ht="15" customHeight="1" x14ac:dyDescent="0.25">
      <c r="A63" s="1028" t="s">
        <v>1638</v>
      </c>
      <c r="B63" s="1025" t="s">
        <v>272</v>
      </c>
      <c r="C63" s="1026">
        <v>9.6</v>
      </c>
      <c r="D63" s="1027">
        <v>1208</v>
      </c>
      <c r="E63" s="1038">
        <f t="shared" si="2"/>
        <v>1208</v>
      </c>
    </row>
    <row r="64" spans="1:5" ht="15" customHeight="1" x14ac:dyDescent="0.25">
      <c r="A64" s="1028" t="s">
        <v>1658</v>
      </c>
      <c r="B64" s="1025" t="s">
        <v>1659</v>
      </c>
      <c r="C64" s="1026">
        <v>1</v>
      </c>
      <c r="D64" s="1027">
        <v>2181.06</v>
      </c>
      <c r="E64" s="1038">
        <f t="shared" si="2"/>
        <v>2181.06</v>
      </c>
    </row>
    <row r="65" spans="1:5" ht="30" x14ac:dyDescent="0.25">
      <c r="A65" s="1028" t="s">
        <v>1660</v>
      </c>
      <c r="B65" s="1025" t="s">
        <v>655</v>
      </c>
      <c r="C65" s="1026">
        <v>1</v>
      </c>
      <c r="D65" s="1027">
        <v>1976.4</v>
      </c>
      <c r="E65" s="1038">
        <f t="shared" si="2"/>
        <v>1976.4</v>
      </c>
    </row>
    <row r="66" spans="1:5" ht="15" customHeight="1" x14ac:dyDescent="0.25">
      <c r="A66" s="1028" t="s">
        <v>1637</v>
      </c>
      <c r="B66" s="1025" t="s">
        <v>274</v>
      </c>
      <c r="C66" s="1026">
        <v>2</v>
      </c>
      <c r="D66" s="1027">
        <v>1480</v>
      </c>
      <c r="E66" s="1038">
        <f t="shared" si="2"/>
        <v>1480</v>
      </c>
    </row>
    <row r="67" spans="1:5" x14ac:dyDescent="0.25">
      <c r="A67" s="1029" t="s">
        <v>1670</v>
      </c>
      <c r="B67" s="1025" t="s">
        <v>8</v>
      </c>
      <c r="C67" s="1026">
        <v>66.45</v>
      </c>
      <c r="D67" s="1031">
        <v>620</v>
      </c>
      <c r="E67" s="1038">
        <f t="shared" si="2"/>
        <v>620</v>
      </c>
    </row>
    <row r="68" spans="1:5" x14ac:dyDescent="0.25">
      <c r="A68" s="1029" t="s">
        <v>1682</v>
      </c>
      <c r="B68" s="1025" t="s">
        <v>8</v>
      </c>
      <c r="C68" s="1026">
        <v>37.9</v>
      </c>
      <c r="D68" s="1031">
        <v>673</v>
      </c>
      <c r="E68" s="1038">
        <f t="shared" si="2"/>
        <v>673</v>
      </c>
    </row>
    <row r="69" spans="1:5" x14ac:dyDescent="0.25">
      <c r="A69" s="1029" t="s">
        <v>1670</v>
      </c>
      <c r="B69" s="1025" t="s">
        <v>95</v>
      </c>
      <c r="C69" s="1026">
        <v>14.45</v>
      </c>
      <c r="D69" s="1031">
        <v>620</v>
      </c>
      <c r="E69" s="1038">
        <f t="shared" si="2"/>
        <v>620</v>
      </c>
    </row>
    <row r="70" spans="1:5" x14ac:dyDescent="0.25">
      <c r="A70" s="1029" t="s">
        <v>1681</v>
      </c>
      <c r="B70" s="1025" t="s">
        <v>126</v>
      </c>
      <c r="C70" s="1026">
        <v>27.2</v>
      </c>
      <c r="D70" s="1031">
        <v>811</v>
      </c>
      <c r="E70" s="1038">
        <f t="shared" si="2"/>
        <v>811</v>
      </c>
    </row>
    <row r="71" spans="1:5" x14ac:dyDescent="0.25">
      <c r="A71" s="1029" t="s">
        <v>1670</v>
      </c>
      <c r="B71" s="1025" t="s">
        <v>126</v>
      </c>
      <c r="C71" s="1026">
        <v>17.45</v>
      </c>
      <c r="D71" s="1031" t="s">
        <v>1755</v>
      </c>
      <c r="E71" s="1038">
        <f t="shared" ref="E71" si="3">(620+657)/2</f>
        <v>638.5</v>
      </c>
    </row>
    <row r="72" spans="1:5" x14ac:dyDescent="0.25">
      <c r="A72" s="1029" t="s">
        <v>1670</v>
      </c>
      <c r="B72" s="1025" t="s">
        <v>81</v>
      </c>
      <c r="C72" s="1026">
        <v>67.8</v>
      </c>
      <c r="D72" s="1031" t="s">
        <v>1756</v>
      </c>
      <c r="E72" s="1038">
        <f>(620+673)/2</f>
        <v>646.5</v>
      </c>
    </row>
    <row r="73" spans="1:5" x14ac:dyDescent="0.25">
      <c r="A73" s="1029" t="s">
        <v>1682</v>
      </c>
      <c r="B73" s="1025" t="s">
        <v>81</v>
      </c>
      <c r="C73" s="1026">
        <v>19.3</v>
      </c>
      <c r="D73" s="1031">
        <v>673</v>
      </c>
      <c r="E73" s="1038">
        <f t="shared" si="2"/>
        <v>673</v>
      </c>
    </row>
    <row r="74" spans="1:5" x14ac:dyDescent="0.25">
      <c r="A74" s="1029" t="s">
        <v>1681</v>
      </c>
      <c r="B74" s="1025" t="s">
        <v>153</v>
      </c>
      <c r="C74" s="1026">
        <v>9.8000000000000007</v>
      </c>
      <c r="D74" s="1031">
        <v>781</v>
      </c>
      <c r="E74" s="1038">
        <f t="shared" si="2"/>
        <v>781</v>
      </c>
    </row>
    <row r="75" spans="1:5" x14ac:dyDescent="0.25">
      <c r="A75" s="1029" t="s">
        <v>1670</v>
      </c>
      <c r="B75" s="1025" t="s">
        <v>133</v>
      </c>
      <c r="C75" s="1026">
        <v>27.5</v>
      </c>
      <c r="D75" s="1031">
        <v>657</v>
      </c>
      <c r="E75" s="1038">
        <f t="shared" si="2"/>
        <v>657</v>
      </c>
    </row>
    <row r="76" spans="1:5" x14ac:dyDescent="0.25">
      <c r="A76" s="1029" t="s">
        <v>1681</v>
      </c>
      <c r="B76" s="1025" t="s">
        <v>134</v>
      </c>
      <c r="C76" s="1026">
        <v>2.35</v>
      </c>
      <c r="D76" s="1031">
        <v>781</v>
      </c>
      <c r="E76" s="1038">
        <f t="shared" si="2"/>
        <v>781</v>
      </c>
    </row>
    <row r="77" spans="1:5" x14ac:dyDescent="0.25">
      <c r="A77" s="1029" t="s">
        <v>1670</v>
      </c>
      <c r="B77" s="1025" t="s">
        <v>11</v>
      </c>
      <c r="C77" s="1026">
        <v>22.75</v>
      </c>
      <c r="D77" s="1031" t="s">
        <v>1755</v>
      </c>
      <c r="E77" s="1038">
        <f>(620+657)/2</f>
        <v>638.5</v>
      </c>
    </row>
    <row r="78" spans="1:5" x14ac:dyDescent="0.25">
      <c r="A78" s="1029" t="s">
        <v>1670</v>
      </c>
      <c r="B78" s="1025" t="s">
        <v>86</v>
      </c>
      <c r="C78" s="1026">
        <v>46.05</v>
      </c>
      <c r="D78" s="1031" t="s">
        <v>1755</v>
      </c>
      <c r="E78" s="1038">
        <f>(620+657)/2</f>
        <v>638.5</v>
      </c>
    </row>
    <row r="79" spans="1:5" x14ac:dyDescent="0.25">
      <c r="A79" s="1029" t="s">
        <v>1670</v>
      </c>
      <c r="B79" s="1025" t="s">
        <v>32</v>
      </c>
      <c r="C79" s="1026">
        <v>5.4</v>
      </c>
      <c r="D79" s="1031">
        <v>657</v>
      </c>
      <c r="E79" s="1038">
        <f t="shared" si="2"/>
        <v>657</v>
      </c>
    </row>
    <row r="80" spans="1:5" x14ac:dyDescent="0.25">
      <c r="A80" s="1029" t="s">
        <v>1683</v>
      </c>
      <c r="B80" s="1025" t="s">
        <v>141</v>
      </c>
      <c r="C80" s="1026">
        <v>1</v>
      </c>
      <c r="D80" s="1027">
        <v>863</v>
      </c>
      <c r="E80" s="1038">
        <f t="shared" si="2"/>
        <v>863</v>
      </c>
    </row>
    <row r="81" spans="1:5" x14ac:dyDescent="0.25">
      <c r="A81" s="1029" t="s">
        <v>1683</v>
      </c>
      <c r="B81" s="1025" t="s">
        <v>142</v>
      </c>
      <c r="C81" s="1026">
        <v>1</v>
      </c>
      <c r="D81" s="1027">
        <v>1080.6600000000001</v>
      </c>
      <c r="E81" s="1038">
        <f t="shared" si="2"/>
        <v>1080.6600000000001</v>
      </c>
    </row>
    <row r="82" spans="1:5" x14ac:dyDescent="0.25">
      <c r="A82" s="1029" t="s">
        <v>1681</v>
      </c>
      <c r="B82" s="1025" t="s">
        <v>142</v>
      </c>
      <c r="C82" s="1026">
        <v>1</v>
      </c>
      <c r="D82" s="1027">
        <v>661.25</v>
      </c>
      <c r="E82" s="1038">
        <f t="shared" si="2"/>
        <v>661.25</v>
      </c>
    </row>
    <row r="83" spans="1:5" x14ac:dyDescent="0.25">
      <c r="A83" s="1029" t="s">
        <v>1670</v>
      </c>
      <c r="B83" s="1025" t="s">
        <v>154</v>
      </c>
      <c r="C83" s="1026">
        <v>3</v>
      </c>
      <c r="D83" s="1027">
        <v>620</v>
      </c>
      <c r="E83" s="1038">
        <f t="shared" si="2"/>
        <v>620</v>
      </c>
    </row>
    <row r="84" spans="1:5" x14ac:dyDescent="0.25">
      <c r="A84" s="1029" t="s">
        <v>1683</v>
      </c>
      <c r="B84" s="1025" t="s">
        <v>225</v>
      </c>
      <c r="C84" s="1026">
        <v>0.7</v>
      </c>
      <c r="D84" s="1027">
        <v>859.05</v>
      </c>
      <c r="E84" s="1038">
        <f t="shared" si="2"/>
        <v>859.05</v>
      </c>
    </row>
    <row r="85" spans="1:5" x14ac:dyDescent="0.25">
      <c r="A85" s="1029" t="s">
        <v>1684</v>
      </c>
      <c r="B85" s="1025" t="s">
        <v>225</v>
      </c>
      <c r="C85" s="1026">
        <v>2.85</v>
      </c>
      <c r="D85" s="1027">
        <v>859</v>
      </c>
      <c r="E85" s="1038">
        <f t="shared" si="2"/>
        <v>859</v>
      </c>
    </row>
    <row r="86" spans="1:5" x14ac:dyDescent="0.25">
      <c r="A86" s="1029" t="s">
        <v>1681</v>
      </c>
      <c r="B86" s="1025" t="s">
        <v>351</v>
      </c>
      <c r="C86" s="1026">
        <v>1</v>
      </c>
      <c r="D86" s="1027">
        <v>661.25</v>
      </c>
      <c r="E86" s="1038">
        <f t="shared" si="2"/>
        <v>661.25</v>
      </c>
    </row>
    <row r="87" spans="1:5" x14ac:dyDescent="0.25">
      <c r="A87" s="1032" t="s">
        <v>1682</v>
      </c>
      <c r="B87" s="1025" t="s">
        <v>140</v>
      </c>
      <c r="C87" s="1026">
        <v>1</v>
      </c>
      <c r="D87" s="1027">
        <v>672.6</v>
      </c>
      <c r="E87" s="1038">
        <f t="shared" si="2"/>
        <v>672.6</v>
      </c>
    </row>
    <row r="88" spans="1:5" x14ac:dyDescent="0.25">
      <c r="A88" s="1029" t="s">
        <v>1681</v>
      </c>
      <c r="B88" s="1025" t="s">
        <v>143</v>
      </c>
      <c r="C88" s="1026">
        <v>1</v>
      </c>
      <c r="D88" s="1027">
        <v>661.25</v>
      </c>
      <c r="E88" s="1038">
        <f t="shared" si="2"/>
        <v>661.25</v>
      </c>
    </row>
    <row r="89" spans="1:5" x14ac:dyDescent="0.25">
      <c r="A89" s="1021" t="s">
        <v>1630</v>
      </c>
      <c r="B89" s="1025" t="s">
        <v>1628</v>
      </c>
      <c r="C89" s="1026">
        <v>1</v>
      </c>
      <c r="D89" s="1027">
        <v>2181.06</v>
      </c>
      <c r="E89" s="1038">
        <f t="shared" ref="E89:E152" si="4">D89*C89/C89</f>
        <v>2181.06</v>
      </c>
    </row>
    <row r="90" spans="1:5" x14ac:dyDescent="0.25">
      <c r="A90" s="1021" t="s">
        <v>1631</v>
      </c>
      <c r="B90" s="1025" t="s">
        <v>1629</v>
      </c>
      <c r="C90" s="1026">
        <v>1</v>
      </c>
      <c r="D90" s="1027">
        <v>1824</v>
      </c>
      <c r="E90" s="1038">
        <f t="shared" si="4"/>
        <v>1824</v>
      </c>
    </row>
    <row r="91" spans="1:5" x14ac:dyDescent="0.25">
      <c r="A91" s="1021" t="s">
        <v>1631</v>
      </c>
      <c r="B91" s="1025" t="s">
        <v>265</v>
      </c>
      <c r="C91" s="1026">
        <v>1</v>
      </c>
      <c r="D91" s="1027">
        <v>1824</v>
      </c>
      <c r="E91" s="1038">
        <f t="shared" si="4"/>
        <v>1824</v>
      </c>
    </row>
    <row r="92" spans="1:5" x14ac:dyDescent="0.25">
      <c r="A92" s="1021" t="s">
        <v>1632</v>
      </c>
      <c r="B92" s="1025" t="s">
        <v>266</v>
      </c>
      <c r="C92" s="1026">
        <v>8</v>
      </c>
      <c r="D92" s="1027">
        <v>1480</v>
      </c>
      <c r="E92" s="1038">
        <f t="shared" si="4"/>
        <v>1480</v>
      </c>
    </row>
    <row r="93" spans="1:5" x14ac:dyDescent="0.25">
      <c r="A93" s="1021" t="s">
        <v>1632</v>
      </c>
      <c r="B93" s="1025" t="s">
        <v>267</v>
      </c>
      <c r="C93" s="1026">
        <v>1</v>
      </c>
      <c r="D93" s="1027">
        <v>1480.05</v>
      </c>
      <c r="E93" s="1038">
        <f t="shared" si="4"/>
        <v>1480.05</v>
      </c>
    </row>
    <row r="94" spans="1:5" x14ac:dyDescent="0.25">
      <c r="A94" s="1021" t="s">
        <v>1633</v>
      </c>
      <c r="B94" s="1025" t="s">
        <v>268</v>
      </c>
      <c r="C94" s="1026">
        <v>2</v>
      </c>
      <c r="D94" s="1027">
        <v>1438</v>
      </c>
      <c r="E94" s="1038">
        <f t="shared" si="4"/>
        <v>1438</v>
      </c>
    </row>
    <row r="95" spans="1:5" x14ac:dyDescent="0.25">
      <c r="A95" s="1021" t="s">
        <v>1634</v>
      </c>
      <c r="B95" s="1025" t="s">
        <v>269</v>
      </c>
      <c r="C95" s="1026">
        <v>18.399999999999999</v>
      </c>
      <c r="D95" s="1027">
        <v>1208</v>
      </c>
      <c r="E95" s="1038">
        <f t="shared" si="4"/>
        <v>1208</v>
      </c>
    </row>
    <row r="96" spans="1:5" x14ac:dyDescent="0.25">
      <c r="A96" s="1021" t="s">
        <v>1635</v>
      </c>
      <c r="B96" s="1025" t="s">
        <v>270</v>
      </c>
      <c r="C96" s="1026">
        <v>1</v>
      </c>
      <c r="D96" s="1027">
        <v>977.5</v>
      </c>
      <c r="E96" s="1038">
        <f t="shared" si="4"/>
        <v>977.5</v>
      </c>
    </row>
    <row r="97" spans="1:5" x14ac:dyDescent="0.25">
      <c r="A97" s="1021" t="s">
        <v>1634</v>
      </c>
      <c r="B97" s="1025" t="s">
        <v>273</v>
      </c>
      <c r="C97" s="1026">
        <v>5</v>
      </c>
      <c r="D97" s="1027">
        <v>1208</v>
      </c>
      <c r="E97" s="1038">
        <f t="shared" si="4"/>
        <v>1208</v>
      </c>
    </row>
    <row r="98" spans="1:5" x14ac:dyDescent="0.25">
      <c r="A98" s="1021" t="s">
        <v>1685</v>
      </c>
      <c r="B98" s="1025" t="s">
        <v>240</v>
      </c>
      <c r="C98" s="1026">
        <v>1</v>
      </c>
      <c r="D98" s="1027">
        <v>701.5</v>
      </c>
      <c r="E98" s="1038">
        <f t="shared" si="4"/>
        <v>701.5</v>
      </c>
    </row>
    <row r="99" spans="1:5" x14ac:dyDescent="0.25">
      <c r="A99" s="1033" t="s">
        <v>1623</v>
      </c>
      <c r="B99" s="1025" t="s">
        <v>13</v>
      </c>
      <c r="C99" s="1026">
        <v>1</v>
      </c>
      <c r="D99" s="1027">
        <v>2181.06</v>
      </c>
      <c r="E99" s="1038">
        <f t="shared" si="4"/>
        <v>2181.06</v>
      </c>
    </row>
    <row r="100" spans="1:5" x14ac:dyDescent="0.25">
      <c r="A100" s="1033" t="s">
        <v>1624</v>
      </c>
      <c r="B100" s="1025" t="s">
        <v>1354</v>
      </c>
      <c r="C100" s="1026">
        <v>1</v>
      </c>
      <c r="D100" s="1027">
        <v>1748</v>
      </c>
      <c r="E100" s="1038">
        <f t="shared" si="4"/>
        <v>1748</v>
      </c>
    </row>
    <row r="101" spans="1:5" x14ac:dyDescent="0.25">
      <c r="A101" s="1028" t="s">
        <v>1643</v>
      </c>
      <c r="B101" s="1025" t="s">
        <v>263</v>
      </c>
      <c r="C101" s="1026">
        <v>1</v>
      </c>
      <c r="D101" s="1027">
        <v>1201.75</v>
      </c>
      <c r="E101" s="1038">
        <f t="shared" si="4"/>
        <v>1201.75</v>
      </c>
    </row>
    <row r="102" spans="1:5" x14ac:dyDescent="0.25">
      <c r="A102" s="1028" t="s">
        <v>1741</v>
      </c>
      <c r="B102" s="1025" t="s">
        <v>232</v>
      </c>
      <c r="C102" s="1026">
        <v>27.2</v>
      </c>
      <c r="D102" s="1027" t="s">
        <v>1757</v>
      </c>
      <c r="E102" s="1038">
        <f>(978+1104)/2</f>
        <v>1041</v>
      </c>
    </row>
    <row r="103" spans="1:5" ht="15.75" customHeight="1" x14ac:dyDescent="0.25">
      <c r="A103" s="1028" t="s">
        <v>1689</v>
      </c>
      <c r="B103" s="1025" t="s">
        <v>234</v>
      </c>
      <c r="C103" s="1026">
        <v>4</v>
      </c>
      <c r="D103" s="1027">
        <v>920</v>
      </c>
      <c r="E103" s="1038">
        <f t="shared" si="4"/>
        <v>920</v>
      </c>
    </row>
    <row r="104" spans="1:5" ht="15.75" customHeight="1" x14ac:dyDescent="0.25">
      <c r="A104" s="1028" t="s">
        <v>1689</v>
      </c>
      <c r="B104" s="1025" t="s">
        <v>177</v>
      </c>
      <c r="C104" s="1026">
        <v>0.3</v>
      </c>
      <c r="D104" s="1027">
        <v>920</v>
      </c>
      <c r="E104" s="1038">
        <f t="shared" si="4"/>
        <v>920</v>
      </c>
    </row>
    <row r="105" spans="1:5" ht="30" x14ac:dyDescent="0.25">
      <c r="A105" s="1028" t="s">
        <v>1688</v>
      </c>
      <c r="B105" s="1025" t="s">
        <v>241</v>
      </c>
      <c r="C105" s="1026">
        <v>1</v>
      </c>
      <c r="D105" s="1027">
        <v>1069.5</v>
      </c>
      <c r="E105" s="1038">
        <f t="shared" si="4"/>
        <v>1069.5</v>
      </c>
    </row>
    <row r="106" spans="1:5" ht="30" x14ac:dyDescent="0.25">
      <c r="A106" s="1028" t="s">
        <v>1688</v>
      </c>
      <c r="B106" s="1025" t="s">
        <v>242</v>
      </c>
      <c r="C106" s="1026">
        <v>1</v>
      </c>
      <c r="D106" s="1027">
        <v>1069.5</v>
      </c>
      <c r="E106" s="1038">
        <f t="shared" si="4"/>
        <v>1069.5</v>
      </c>
    </row>
    <row r="107" spans="1:5" ht="30" x14ac:dyDescent="0.25">
      <c r="A107" s="1028" t="s">
        <v>1688</v>
      </c>
      <c r="B107" s="1025" t="s">
        <v>365</v>
      </c>
      <c r="C107" s="1026">
        <v>0.6</v>
      </c>
      <c r="D107" s="1027">
        <v>1069.5</v>
      </c>
      <c r="E107" s="1038">
        <f t="shared" si="4"/>
        <v>1069.5</v>
      </c>
    </row>
    <row r="108" spans="1:5" x14ac:dyDescent="0.25">
      <c r="A108" s="1028" t="s">
        <v>1642</v>
      </c>
      <c r="B108" s="1025" t="s">
        <v>262</v>
      </c>
      <c r="C108" s="1026">
        <v>6</v>
      </c>
      <c r="D108" s="1027">
        <v>1202</v>
      </c>
      <c r="E108" s="1038">
        <f t="shared" si="4"/>
        <v>1202</v>
      </c>
    </row>
    <row r="109" spans="1:5" x14ac:dyDescent="0.25">
      <c r="A109" s="1028" t="s">
        <v>1641</v>
      </c>
      <c r="B109" s="1025" t="s">
        <v>14</v>
      </c>
      <c r="C109" s="1026">
        <v>22.2</v>
      </c>
      <c r="D109" s="1027">
        <v>1048</v>
      </c>
      <c r="E109" s="1038">
        <f t="shared" si="4"/>
        <v>1048</v>
      </c>
    </row>
    <row r="110" spans="1:5" x14ac:dyDescent="0.25">
      <c r="A110" s="1028" t="s">
        <v>1687</v>
      </c>
      <c r="B110" s="1025" t="s">
        <v>84</v>
      </c>
      <c r="C110" s="1026">
        <v>1</v>
      </c>
      <c r="D110" s="1027">
        <v>1201.75</v>
      </c>
      <c r="E110" s="1038">
        <f t="shared" si="4"/>
        <v>1201.75</v>
      </c>
    </row>
    <row r="111" spans="1:5" x14ac:dyDescent="0.25">
      <c r="A111" s="1028" t="s">
        <v>1687</v>
      </c>
      <c r="B111" s="1025" t="s">
        <v>659</v>
      </c>
      <c r="C111" s="1026">
        <v>1</v>
      </c>
      <c r="D111" s="1027">
        <v>1047.6500000000001</v>
      </c>
      <c r="E111" s="1038">
        <f t="shared" si="4"/>
        <v>1047.6500000000001</v>
      </c>
    </row>
    <row r="112" spans="1:5" ht="30" x14ac:dyDescent="0.25">
      <c r="A112" s="1028" t="s">
        <v>1687</v>
      </c>
      <c r="B112" s="1025" t="s">
        <v>328</v>
      </c>
      <c r="C112" s="1026">
        <v>1</v>
      </c>
      <c r="D112" s="1027">
        <v>1201.75</v>
      </c>
      <c r="E112" s="1038">
        <f t="shared" si="4"/>
        <v>1201.75</v>
      </c>
    </row>
    <row r="113" spans="1:5" x14ac:dyDescent="0.25">
      <c r="A113" s="1028" t="s">
        <v>1687</v>
      </c>
      <c r="B113" s="1025" t="s">
        <v>212</v>
      </c>
      <c r="C113" s="1026">
        <v>1</v>
      </c>
      <c r="D113" s="1027">
        <v>1201.75</v>
      </c>
      <c r="E113" s="1038">
        <f t="shared" si="4"/>
        <v>1201.75</v>
      </c>
    </row>
    <row r="114" spans="1:5" x14ac:dyDescent="0.25">
      <c r="A114" s="1028" t="s">
        <v>1679</v>
      </c>
      <c r="B114" s="1025" t="s">
        <v>14</v>
      </c>
      <c r="C114" s="1026">
        <v>23.4</v>
      </c>
      <c r="D114" s="1027" t="s">
        <v>1758</v>
      </c>
      <c r="E114" s="1038">
        <f>(805+1048)/2</f>
        <v>926.5</v>
      </c>
    </row>
    <row r="115" spans="1:5" x14ac:dyDescent="0.25">
      <c r="A115" s="1028" t="s">
        <v>1679</v>
      </c>
      <c r="B115" s="1025" t="s">
        <v>61</v>
      </c>
      <c r="C115" s="1026">
        <v>1</v>
      </c>
      <c r="D115" s="1027">
        <v>1033.8499999999999</v>
      </c>
      <c r="E115" s="1038">
        <f t="shared" si="4"/>
        <v>1033.8499999999999</v>
      </c>
    </row>
    <row r="116" spans="1:5" x14ac:dyDescent="0.25">
      <c r="A116" s="1028" t="s">
        <v>1691</v>
      </c>
      <c r="B116" s="1025" t="s">
        <v>243</v>
      </c>
      <c r="C116" s="1026">
        <v>2.8</v>
      </c>
      <c r="D116" s="1027">
        <v>762</v>
      </c>
      <c r="E116" s="1038">
        <f t="shared" si="4"/>
        <v>762</v>
      </c>
    </row>
    <row r="117" spans="1:5" ht="30" x14ac:dyDescent="0.25">
      <c r="A117" s="1030" t="s">
        <v>1692</v>
      </c>
      <c r="B117" s="1025" t="s">
        <v>61</v>
      </c>
      <c r="C117" s="1026">
        <v>1</v>
      </c>
      <c r="D117" s="1027">
        <v>1033.8499999999999</v>
      </c>
      <c r="E117" s="1038">
        <f t="shared" si="4"/>
        <v>1033.8499999999999</v>
      </c>
    </row>
    <row r="118" spans="1:5" ht="30" x14ac:dyDescent="0.25">
      <c r="A118" s="1034" t="s">
        <v>1652</v>
      </c>
      <c r="B118" s="1025" t="s">
        <v>57</v>
      </c>
      <c r="C118" s="1026">
        <v>1</v>
      </c>
      <c r="D118" s="1027">
        <v>2181.06</v>
      </c>
      <c r="E118" s="1038">
        <f t="shared" si="4"/>
        <v>2181.06</v>
      </c>
    </row>
    <row r="119" spans="1:5" x14ac:dyDescent="0.25">
      <c r="A119" s="1034" t="s">
        <v>1655</v>
      </c>
      <c r="B119" s="1025" t="s">
        <v>343</v>
      </c>
      <c r="C119" s="1026">
        <v>0.5</v>
      </c>
      <c r="D119" s="1027">
        <v>1092.5</v>
      </c>
      <c r="E119" s="1038">
        <f t="shared" si="4"/>
        <v>1092.5</v>
      </c>
    </row>
    <row r="120" spans="1:5" x14ac:dyDescent="0.25">
      <c r="A120" s="1034" t="s">
        <v>1655</v>
      </c>
      <c r="B120" s="1025" t="s">
        <v>293</v>
      </c>
      <c r="C120" s="1026">
        <v>1</v>
      </c>
      <c r="D120" s="1027">
        <v>1437.5</v>
      </c>
      <c r="E120" s="1038">
        <f t="shared" si="4"/>
        <v>1437.5</v>
      </c>
    </row>
    <row r="121" spans="1:5" x14ac:dyDescent="0.25">
      <c r="A121" s="1034" t="s">
        <v>1653</v>
      </c>
      <c r="B121" s="1025" t="s">
        <v>295</v>
      </c>
      <c r="C121" s="1026">
        <v>1</v>
      </c>
      <c r="D121" s="1027">
        <v>2075.2200000000003</v>
      </c>
      <c r="E121" s="1038">
        <f t="shared" si="4"/>
        <v>2075.2200000000003</v>
      </c>
    </row>
    <row r="122" spans="1:5" x14ac:dyDescent="0.25">
      <c r="A122" s="1034" t="s">
        <v>1653</v>
      </c>
      <c r="B122" s="1025" t="s">
        <v>294</v>
      </c>
      <c r="C122" s="1026">
        <v>1</v>
      </c>
      <c r="D122" s="1027">
        <v>2075.2200000000003</v>
      </c>
      <c r="E122" s="1038">
        <f t="shared" si="4"/>
        <v>2075.2200000000003</v>
      </c>
    </row>
    <row r="123" spans="1:5" x14ac:dyDescent="0.25">
      <c r="A123" s="1034" t="s">
        <v>1680</v>
      </c>
      <c r="B123" s="1025" t="s">
        <v>293</v>
      </c>
      <c r="C123" s="1026">
        <v>0.5</v>
      </c>
      <c r="D123" s="1027">
        <v>787.75</v>
      </c>
      <c r="E123" s="1038">
        <f t="shared" si="4"/>
        <v>787.75</v>
      </c>
    </row>
    <row r="124" spans="1:5" x14ac:dyDescent="0.25">
      <c r="A124" s="1034" t="s">
        <v>1654</v>
      </c>
      <c r="B124" s="1025" t="s">
        <v>296</v>
      </c>
      <c r="C124" s="1026">
        <v>2</v>
      </c>
      <c r="D124" s="1027">
        <v>1610</v>
      </c>
      <c r="E124" s="1038">
        <f t="shared" si="4"/>
        <v>1610</v>
      </c>
    </row>
    <row r="125" spans="1:5" x14ac:dyDescent="0.25">
      <c r="A125" s="1034" t="s">
        <v>1654</v>
      </c>
      <c r="B125" s="1025" t="s">
        <v>292</v>
      </c>
      <c r="C125" s="1026">
        <v>3</v>
      </c>
      <c r="D125" s="1027">
        <v>1610</v>
      </c>
      <c r="E125" s="1038">
        <f t="shared" si="4"/>
        <v>1610</v>
      </c>
    </row>
    <row r="126" spans="1:5" x14ac:dyDescent="0.25">
      <c r="A126" s="1034" t="s">
        <v>1653</v>
      </c>
      <c r="B126" s="1025" t="s">
        <v>290</v>
      </c>
      <c r="C126" s="1026">
        <v>1</v>
      </c>
      <c r="D126" s="1027">
        <v>2075.2200000000003</v>
      </c>
      <c r="E126" s="1038">
        <f t="shared" si="4"/>
        <v>2075.2200000000003</v>
      </c>
    </row>
    <row r="127" spans="1:5" x14ac:dyDescent="0.25">
      <c r="A127" s="1034" t="s">
        <v>1654</v>
      </c>
      <c r="B127" s="1025" t="s">
        <v>291</v>
      </c>
      <c r="C127" s="1026">
        <v>2</v>
      </c>
      <c r="D127" s="1027">
        <v>1610</v>
      </c>
      <c r="E127" s="1038">
        <f t="shared" si="4"/>
        <v>1610</v>
      </c>
    </row>
    <row r="128" spans="1:5" x14ac:dyDescent="0.25">
      <c r="A128" s="1034" t="s">
        <v>1680</v>
      </c>
      <c r="B128" s="1025" t="s">
        <v>94</v>
      </c>
      <c r="C128" s="1026">
        <v>3.4</v>
      </c>
      <c r="D128" s="1027">
        <v>744</v>
      </c>
      <c r="E128" s="1038">
        <f t="shared" si="4"/>
        <v>744</v>
      </c>
    </row>
    <row r="129" spans="1:5" x14ac:dyDescent="0.25">
      <c r="A129" s="1034" t="s">
        <v>1651</v>
      </c>
      <c r="B129" s="1025" t="s">
        <v>289</v>
      </c>
      <c r="C129" s="1026">
        <v>1</v>
      </c>
      <c r="D129" s="1027">
        <v>2075.2200000000003</v>
      </c>
      <c r="E129" s="1038">
        <f t="shared" si="4"/>
        <v>2075.2200000000003</v>
      </c>
    </row>
    <row r="130" spans="1:5" x14ac:dyDescent="0.25">
      <c r="A130" s="1029" t="s">
        <v>1693</v>
      </c>
      <c r="B130" s="1025" t="s">
        <v>200</v>
      </c>
      <c r="C130" s="1026">
        <v>2</v>
      </c>
      <c r="D130" s="1027">
        <v>2000</v>
      </c>
      <c r="E130" s="1038">
        <f t="shared" si="4"/>
        <v>2000</v>
      </c>
    </row>
    <row r="131" spans="1:5" x14ac:dyDescent="0.25">
      <c r="A131" s="1029" t="s">
        <v>1693</v>
      </c>
      <c r="B131" s="1025" t="s">
        <v>201</v>
      </c>
      <c r="C131" s="1026">
        <v>1</v>
      </c>
      <c r="D131" s="1027">
        <v>2000</v>
      </c>
      <c r="E131" s="1038">
        <f t="shared" si="4"/>
        <v>2000</v>
      </c>
    </row>
    <row r="132" spans="1:5" x14ac:dyDescent="0.25">
      <c r="A132" s="1029" t="s">
        <v>1693</v>
      </c>
      <c r="B132" s="1025" t="s">
        <v>203</v>
      </c>
      <c r="C132" s="1026">
        <v>1</v>
      </c>
      <c r="D132" s="1027">
        <v>1810.1</v>
      </c>
      <c r="E132" s="1038">
        <f t="shared" si="4"/>
        <v>1810.1</v>
      </c>
    </row>
    <row r="133" spans="1:5" x14ac:dyDescent="0.25">
      <c r="A133" s="1029" t="s">
        <v>1693</v>
      </c>
      <c r="B133" s="1025" t="s">
        <v>350</v>
      </c>
      <c r="C133" s="1026">
        <v>1</v>
      </c>
      <c r="D133" s="1027">
        <v>1810.1</v>
      </c>
      <c r="E133" s="1038">
        <f t="shared" si="4"/>
        <v>1810.1</v>
      </c>
    </row>
    <row r="134" spans="1:5" x14ac:dyDescent="0.25">
      <c r="A134" s="1029" t="s">
        <v>1694</v>
      </c>
      <c r="B134" s="1025" t="s">
        <v>57</v>
      </c>
      <c r="C134" s="1026">
        <v>3</v>
      </c>
      <c r="D134" s="1027">
        <v>2075</v>
      </c>
      <c r="E134" s="1038">
        <f t="shared" si="4"/>
        <v>2075</v>
      </c>
    </row>
    <row r="135" spans="1:5" x14ac:dyDescent="0.25">
      <c r="A135" s="1029" t="s">
        <v>1695</v>
      </c>
      <c r="B135" s="1025" t="s">
        <v>198</v>
      </c>
      <c r="C135" s="1026">
        <v>6</v>
      </c>
      <c r="D135" s="1027">
        <v>1438</v>
      </c>
      <c r="E135" s="1038">
        <f t="shared" si="4"/>
        <v>1438</v>
      </c>
    </row>
    <row r="136" spans="1:5" x14ac:dyDescent="0.25">
      <c r="A136" s="1029" t="s">
        <v>1695</v>
      </c>
      <c r="B136" s="1025" t="s">
        <v>197</v>
      </c>
      <c r="C136" s="1026">
        <v>2</v>
      </c>
      <c r="D136" s="1027">
        <v>1500</v>
      </c>
      <c r="E136" s="1038">
        <f t="shared" si="4"/>
        <v>1500</v>
      </c>
    </row>
    <row r="137" spans="1:5" x14ac:dyDescent="0.25">
      <c r="A137" s="1028" t="s">
        <v>1625</v>
      </c>
      <c r="B137" s="1025" t="s">
        <v>1621</v>
      </c>
      <c r="C137" s="1026">
        <v>1</v>
      </c>
      <c r="D137" s="1027">
        <v>1765.26</v>
      </c>
      <c r="E137" s="1038">
        <f t="shared" si="4"/>
        <v>1765.26</v>
      </c>
    </row>
    <row r="138" spans="1:5" x14ac:dyDescent="0.25">
      <c r="A138" s="1028" t="s">
        <v>1626</v>
      </c>
      <c r="B138" s="1025" t="s">
        <v>1622</v>
      </c>
      <c r="C138" s="1026">
        <v>1</v>
      </c>
      <c r="D138" s="1027">
        <v>1428</v>
      </c>
      <c r="E138" s="1038">
        <f t="shared" si="4"/>
        <v>1428</v>
      </c>
    </row>
    <row r="139" spans="1:5" x14ac:dyDescent="0.25">
      <c r="A139" s="1025" t="s">
        <v>1656</v>
      </c>
      <c r="B139" s="1025" t="s">
        <v>57</v>
      </c>
      <c r="C139" s="1026">
        <v>1</v>
      </c>
      <c r="D139" s="1027">
        <v>2181</v>
      </c>
      <c r="E139" s="1038">
        <f t="shared" si="4"/>
        <v>2181</v>
      </c>
    </row>
    <row r="140" spans="1:5" x14ac:dyDescent="0.25">
      <c r="A140" s="1025" t="s">
        <v>1657</v>
      </c>
      <c r="B140" s="1025" t="s">
        <v>322</v>
      </c>
      <c r="C140" s="1026">
        <v>4</v>
      </c>
      <c r="D140" s="1027">
        <v>1810</v>
      </c>
      <c r="E140" s="1038">
        <f t="shared" si="4"/>
        <v>1810</v>
      </c>
    </row>
    <row r="141" spans="1:5" x14ac:dyDescent="0.25">
      <c r="A141" s="1025" t="s">
        <v>1696</v>
      </c>
      <c r="B141" s="1025" t="s">
        <v>135</v>
      </c>
      <c r="C141" s="1026">
        <v>0.5</v>
      </c>
      <c r="D141" s="1027">
        <v>1265</v>
      </c>
      <c r="E141" s="1038">
        <f t="shared" si="4"/>
        <v>1265</v>
      </c>
    </row>
    <row r="142" spans="1:5" x14ac:dyDescent="0.25">
      <c r="A142" s="1028" t="s">
        <v>1639</v>
      </c>
      <c r="B142" s="1025" t="s">
        <v>1640</v>
      </c>
      <c r="C142" s="1026">
        <v>1</v>
      </c>
      <c r="D142" s="1027">
        <v>2075.2200000000003</v>
      </c>
      <c r="E142" s="1038">
        <f t="shared" si="4"/>
        <v>2075.2200000000003</v>
      </c>
    </row>
    <row r="143" spans="1:5" x14ac:dyDescent="0.25">
      <c r="A143" s="1028" t="s">
        <v>1697</v>
      </c>
      <c r="B143" s="1025" t="s">
        <v>62</v>
      </c>
      <c r="C143" s="1026">
        <v>1</v>
      </c>
      <c r="D143" s="1027">
        <v>1033.8499999999999</v>
      </c>
      <c r="E143" s="1038">
        <f t="shared" si="4"/>
        <v>1033.8499999999999</v>
      </c>
    </row>
    <row r="144" spans="1:5" x14ac:dyDescent="0.25">
      <c r="A144" s="1028" t="s">
        <v>1671</v>
      </c>
      <c r="B144" s="1025" t="s">
        <v>1672</v>
      </c>
      <c r="C144" s="1026">
        <v>1</v>
      </c>
      <c r="D144" s="1027">
        <v>2075.2200000000003</v>
      </c>
      <c r="E144" s="1038">
        <f t="shared" si="4"/>
        <v>2075.2200000000003</v>
      </c>
    </row>
    <row r="145" spans="1:5" x14ac:dyDescent="0.25">
      <c r="A145" s="1028" t="s">
        <v>1673</v>
      </c>
      <c r="B145" s="1025" t="s">
        <v>1674</v>
      </c>
      <c r="C145" s="1026">
        <v>1</v>
      </c>
      <c r="D145" s="1027">
        <v>1680</v>
      </c>
      <c r="E145" s="1038">
        <f t="shared" si="4"/>
        <v>1680</v>
      </c>
    </row>
    <row r="146" spans="1:5" x14ac:dyDescent="0.25">
      <c r="A146" s="1028" t="s">
        <v>1675</v>
      </c>
      <c r="B146" s="1025" t="s">
        <v>288</v>
      </c>
      <c r="C146" s="1026">
        <v>4</v>
      </c>
      <c r="D146" s="1027">
        <v>1429</v>
      </c>
      <c r="E146" s="1038">
        <f t="shared" si="4"/>
        <v>1429</v>
      </c>
    </row>
    <row r="147" spans="1:5" x14ac:dyDescent="0.25">
      <c r="A147" s="1029" t="s">
        <v>1742</v>
      </c>
      <c r="B147" s="1025" t="s">
        <v>183</v>
      </c>
      <c r="C147" s="1026">
        <v>1</v>
      </c>
      <c r="D147" s="1027">
        <v>1765.2</v>
      </c>
      <c r="E147" s="1038">
        <f t="shared" si="4"/>
        <v>1765.2</v>
      </c>
    </row>
    <row r="148" spans="1:5" x14ac:dyDescent="0.25">
      <c r="A148" s="1029" t="s">
        <v>1743</v>
      </c>
      <c r="B148" s="1025" t="s">
        <v>187</v>
      </c>
      <c r="C148" s="1026">
        <v>12</v>
      </c>
      <c r="D148" s="1027">
        <v>1152</v>
      </c>
      <c r="E148" s="1038">
        <f t="shared" si="4"/>
        <v>1152</v>
      </c>
    </row>
    <row r="149" spans="1:5" x14ac:dyDescent="0.25">
      <c r="A149" s="1029" t="s">
        <v>1744</v>
      </c>
      <c r="B149" s="1025" t="s">
        <v>188</v>
      </c>
      <c r="C149" s="1026">
        <v>2</v>
      </c>
      <c r="D149" s="1027">
        <v>903</v>
      </c>
      <c r="E149" s="1038">
        <f t="shared" si="4"/>
        <v>903</v>
      </c>
    </row>
    <row r="150" spans="1:5" x14ac:dyDescent="0.25">
      <c r="A150" s="1029" t="s">
        <v>1745</v>
      </c>
      <c r="B150" s="1025" t="s">
        <v>186</v>
      </c>
      <c r="C150" s="1026">
        <v>6</v>
      </c>
      <c r="D150" s="1027">
        <v>1222</v>
      </c>
      <c r="E150" s="1038">
        <f t="shared" si="4"/>
        <v>1222</v>
      </c>
    </row>
    <row r="151" spans="1:5" x14ac:dyDescent="0.25">
      <c r="A151" s="1029" t="s">
        <v>1699</v>
      </c>
      <c r="B151" s="1025" t="s">
        <v>93</v>
      </c>
      <c r="C151" s="1026">
        <v>135</v>
      </c>
      <c r="D151" s="1027">
        <v>791</v>
      </c>
      <c r="E151" s="1038">
        <f t="shared" si="4"/>
        <v>791</v>
      </c>
    </row>
    <row r="152" spans="1:5" x14ac:dyDescent="0.25">
      <c r="A152" s="1029" t="s">
        <v>1702</v>
      </c>
      <c r="B152" s="1025" t="s">
        <v>57</v>
      </c>
      <c r="C152" s="1026">
        <v>2</v>
      </c>
      <c r="D152" s="1027">
        <v>1610</v>
      </c>
      <c r="E152" s="1038">
        <f t="shared" si="4"/>
        <v>1610</v>
      </c>
    </row>
    <row r="153" spans="1:5" x14ac:dyDescent="0.25">
      <c r="A153" s="1029" t="s">
        <v>1701</v>
      </c>
      <c r="B153" s="1025" t="s">
        <v>1358</v>
      </c>
      <c r="C153" s="1026">
        <v>1</v>
      </c>
      <c r="D153" s="1027">
        <v>1553.65</v>
      </c>
      <c r="E153" s="1038">
        <f t="shared" ref="E153:E216" si="5">D153*C153/C153</f>
        <v>1553.65</v>
      </c>
    </row>
    <row r="154" spans="1:5" x14ac:dyDescent="0.25">
      <c r="A154" s="1029" t="s">
        <v>1700</v>
      </c>
      <c r="B154" s="1025" t="s">
        <v>326</v>
      </c>
      <c r="C154" s="1026">
        <v>1</v>
      </c>
      <c r="D154" s="1027">
        <v>1380</v>
      </c>
      <c r="E154" s="1038">
        <f t="shared" si="5"/>
        <v>1380</v>
      </c>
    </row>
    <row r="155" spans="1:5" x14ac:dyDescent="0.25">
      <c r="A155" s="1029" t="s">
        <v>1700</v>
      </c>
      <c r="B155" s="1025" t="s">
        <v>1360</v>
      </c>
      <c r="C155" s="1026">
        <v>1</v>
      </c>
      <c r="D155" s="1027">
        <v>1380</v>
      </c>
      <c r="E155" s="1038">
        <f t="shared" si="5"/>
        <v>1380</v>
      </c>
    </row>
    <row r="156" spans="1:5" x14ac:dyDescent="0.25">
      <c r="A156" s="1029" t="s">
        <v>1700</v>
      </c>
      <c r="B156" s="1025" t="s">
        <v>330</v>
      </c>
      <c r="C156" s="1026">
        <v>1.3</v>
      </c>
      <c r="D156" s="1027">
        <v>1380</v>
      </c>
      <c r="E156" s="1038">
        <f t="shared" si="5"/>
        <v>1380</v>
      </c>
    </row>
    <row r="157" spans="1:5" x14ac:dyDescent="0.25">
      <c r="A157" s="1029" t="s">
        <v>1700</v>
      </c>
      <c r="B157" s="1025" t="s">
        <v>331</v>
      </c>
      <c r="C157" s="1026">
        <v>2</v>
      </c>
      <c r="D157" s="1027">
        <v>1380</v>
      </c>
      <c r="E157" s="1038">
        <f t="shared" si="5"/>
        <v>1380</v>
      </c>
    </row>
    <row r="158" spans="1:5" x14ac:dyDescent="0.25">
      <c r="A158" s="1029" t="s">
        <v>1703</v>
      </c>
      <c r="B158" s="1025" t="s">
        <v>1425</v>
      </c>
      <c r="C158" s="1026">
        <v>1</v>
      </c>
      <c r="D158" s="1027">
        <v>1380</v>
      </c>
      <c r="E158" s="1038">
        <f t="shared" si="5"/>
        <v>1380</v>
      </c>
    </row>
    <row r="159" spans="1:5" ht="30" x14ac:dyDescent="0.25">
      <c r="A159" s="1029" t="s">
        <v>1703</v>
      </c>
      <c r="B159" s="1025" t="s">
        <v>1426</v>
      </c>
      <c r="C159" s="1026">
        <v>1</v>
      </c>
      <c r="D159" s="1027">
        <v>1380</v>
      </c>
      <c r="E159" s="1038">
        <f t="shared" si="5"/>
        <v>1380</v>
      </c>
    </row>
    <row r="160" spans="1:5" x14ac:dyDescent="0.25">
      <c r="A160" s="1029" t="s">
        <v>1700</v>
      </c>
      <c r="B160" s="1025" t="s">
        <v>332</v>
      </c>
      <c r="C160" s="1026">
        <v>1</v>
      </c>
      <c r="D160" s="1027">
        <v>1380</v>
      </c>
      <c r="E160" s="1038">
        <f t="shared" si="5"/>
        <v>1380</v>
      </c>
    </row>
    <row r="161" spans="1:5" x14ac:dyDescent="0.25">
      <c r="A161" s="1029" t="s">
        <v>1702</v>
      </c>
      <c r="B161" s="1025" t="s">
        <v>77</v>
      </c>
      <c r="C161" s="1026">
        <v>1</v>
      </c>
      <c r="D161" s="1027">
        <v>1765.2</v>
      </c>
      <c r="E161" s="1038">
        <f t="shared" si="5"/>
        <v>1765.2</v>
      </c>
    </row>
    <row r="162" spans="1:5" x14ac:dyDescent="0.25">
      <c r="A162" s="1029" t="s">
        <v>1700</v>
      </c>
      <c r="B162" s="1025" t="s">
        <v>80</v>
      </c>
      <c r="C162" s="1026">
        <v>2</v>
      </c>
      <c r="D162" s="1027">
        <v>1438</v>
      </c>
      <c r="E162" s="1038">
        <f t="shared" si="5"/>
        <v>1438</v>
      </c>
    </row>
    <row r="163" spans="1:5" x14ac:dyDescent="0.25">
      <c r="A163" s="1028" t="s">
        <v>1644</v>
      </c>
      <c r="B163" s="1025" t="s">
        <v>57</v>
      </c>
      <c r="C163" s="1026">
        <v>1</v>
      </c>
      <c r="D163" s="1027">
        <v>2075.2200000000003</v>
      </c>
      <c r="E163" s="1038">
        <f t="shared" si="5"/>
        <v>2075.2200000000003</v>
      </c>
    </row>
    <row r="164" spans="1:5" x14ac:dyDescent="0.25">
      <c r="A164" s="1035" t="s">
        <v>1443</v>
      </c>
      <c r="B164" s="1021" t="s">
        <v>1444</v>
      </c>
      <c r="C164" s="1036">
        <v>5</v>
      </c>
      <c r="D164" s="1036">
        <v>1438</v>
      </c>
      <c r="E164" s="1038">
        <f t="shared" si="5"/>
        <v>1438</v>
      </c>
    </row>
    <row r="165" spans="1:5" x14ac:dyDescent="0.25">
      <c r="A165" s="1035" t="s">
        <v>1678</v>
      </c>
      <c r="B165" s="1025" t="s">
        <v>92</v>
      </c>
      <c r="C165" s="1026">
        <v>5.0999999999999996</v>
      </c>
      <c r="D165" s="1027">
        <v>850</v>
      </c>
      <c r="E165" s="1038">
        <f t="shared" si="5"/>
        <v>850.00000000000011</v>
      </c>
    </row>
    <row r="166" spans="1:5" x14ac:dyDescent="0.25">
      <c r="A166" s="1029" t="s">
        <v>1704</v>
      </c>
      <c r="B166" s="1025" t="s">
        <v>349</v>
      </c>
      <c r="C166" s="1026">
        <v>3.05</v>
      </c>
      <c r="D166" s="1027">
        <v>978</v>
      </c>
      <c r="E166" s="1038">
        <f t="shared" si="5"/>
        <v>977.99999999999989</v>
      </c>
    </row>
    <row r="167" spans="1:5" x14ac:dyDescent="0.25">
      <c r="A167" s="1029" t="s">
        <v>1705</v>
      </c>
      <c r="B167" s="1025" t="s">
        <v>13</v>
      </c>
      <c r="C167" s="1026">
        <v>6</v>
      </c>
      <c r="D167" s="1027" t="s">
        <v>1760</v>
      </c>
      <c r="E167" s="1038">
        <f>(978+1093)/2</f>
        <v>1035.5</v>
      </c>
    </row>
    <row r="168" spans="1:5" x14ac:dyDescent="0.25">
      <c r="A168" s="1029" t="s">
        <v>1704</v>
      </c>
      <c r="B168" s="1025" t="s">
        <v>191</v>
      </c>
      <c r="C168" s="1026">
        <v>2</v>
      </c>
      <c r="D168" s="1027">
        <v>978</v>
      </c>
      <c r="E168" s="1038">
        <f t="shared" si="5"/>
        <v>978</v>
      </c>
    </row>
    <row r="169" spans="1:5" x14ac:dyDescent="0.25">
      <c r="A169" s="1029" t="s">
        <v>1706</v>
      </c>
      <c r="B169" s="1025" t="s">
        <v>56</v>
      </c>
      <c r="C169" s="1026">
        <v>2</v>
      </c>
      <c r="D169" s="1027" t="s">
        <v>1754</v>
      </c>
      <c r="E169" s="1038">
        <f>(1658+1765)/2</f>
        <v>1711.5</v>
      </c>
    </row>
    <row r="170" spans="1:5" x14ac:dyDescent="0.25">
      <c r="A170" s="1029" t="s">
        <v>1707</v>
      </c>
      <c r="B170" s="1025" t="s">
        <v>57</v>
      </c>
      <c r="C170" s="1026">
        <v>2</v>
      </c>
      <c r="D170" s="1027">
        <v>1495</v>
      </c>
      <c r="E170" s="1038">
        <f t="shared" si="5"/>
        <v>1495</v>
      </c>
    </row>
    <row r="171" spans="1:5" x14ac:dyDescent="0.25">
      <c r="A171" s="1029" t="s">
        <v>1746</v>
      </c>
      <c r="B171" s="1025" t="s">
        <v>1424</v>
      </c>
      <c r="C171" s="1026">
        <v>1</v>
      </c>
      <c r="D171" s="1027">
        <v>1380</v>
      </c>
      <c r="E171" s="1038">
        <f t="shared" si="5"/>
        <v>1380</v>
      </c>
    </row>
    <row r="172" spans="1:5" x14ac:dyDescent="0.25">
      <c r="A172" s="1029" t="s">
        <v>1747</v>
      </c>
      <c r="B172" s="1025" t="s">
        <v>213</v>
      </c>
      <c r="C172" s="1026">
        <v>5.3</v>
      </c>
      <c r="D172" s="1027">
        <v>850</v>
      </c>
      <c r="E172" s="1038">
        <f t="shared" si="5"/>
        <v>850</v>
      </c>
    </row>
    <row r="173" spans="1:5" x14ac:dyDescent="0.25">
      <c r="A173" s="1028" t="s">
        <v>1663</v>
      </c>
      <c r="B173" s="1025" t="s">
        <v>57</v>
      </c>
      <c r="C173" s="1026">
        <v>1</v>
      </c>
      <c r="D173" s="1027">
        <v>2075.2200000000003</v>
      </c>
      <c r="E173" s="1038">
        <f t="shared" si="5"/>
        <v>2075.2200000000003</v>
      </c>
    </row>
    <row r="174" spans="1:5" x14ac:dyDescent="0.25">
      <c r="A174" s="1028" t="s">
        <v>1664</v>
      </c>
      <c r="B174" s="1025" t="s">
        <v>264</v>
      </c>
      <c r="C174" s="1026">
        <v>1</v>
      </c>
      <c r="D174" s="1027">
        <v>1658.4</v>
      </c>
      <c r="E174" s="1038">
        <f t="shared" si="5"/>
        <v>1658.4</v>
      </c>
    </row>
    <row r="175" spans="1:5" x14ac:dyDescent="0.25">
      <c r="A175" s="1028" t="s">
        <v>1665</v>
      </c>
      <c r="B175" s="1025" t="s">
        <v>276</v>
      </c>
      <c r="C175" s="1026">
        <v>1</v>
      </c>
      <c r="D175" s="1027">
        <v>1553.65</v>
      </c>
      <c r="E175" s="1038">
        <f t="shared" si="5"/>
        <v>1553.65</v>
      </c>
    </row>
    <row r="176" spans="1:5" x14ac:dyDescent="0.25">
      <c r="A176" s="1028" t="s">
        <v>1664</v>
      </c>
      <c r="B176" s="1025" t="s">
        <v>277</v>
      </c>
      <c r="C176" s="1026">
        <v>2</v>
      </c>
      <c r="D176" s="1027">
        <v>1438</v>
      </c>
      <c r="E176" s="1038">
        <f t="shared" si="5"/>
        <v>1438</v>
      </c>
    </row>
    <row r="177" spans="1:5" ht="30" x14ac:dyDescent="0.25">
      <c r="A177" s="1028" t="s">
        <v>1664</v>
      </c>
      <c r="B177" s="1025" t="s">
        <v>1427</v>
      </c>
      <c r="C177" s="1026">
        <v>1</v>
      </c>
      <c r="D177" s="1027">
        <v>1437.5</v>
      </c>
      <c r="E177" s="1038">
        <f t="shared" si="5"/>
        <v>1437.5</v>
      </c>
    </row>
    <row r="178" spans="1:5" ht="31.5" customHeight="1" x14ac:dyDescent="0.25">
      <c r="A178" s="1028" t="s">
        <v>1664</v>
      </c>
      <c r="B178" s="1025" t="s">
        <v>1428</v>
      </c>
      <c r="C178" s="1026">
        <v>1</v>
      </c>
      <c r="D178" s="1027">
        <v>1437.5</v>
      </c>
      <c r="E178" s="1038">
        <f t="shared" si="5"/>
        <v>1437.5</v>
      </c>
    </row>
    <row r="179" spans="1:5" ht="30" x14ac:dyDescent="0.25">
      <c r="A179" s="1028" t="s">
        <v>1664</v>
      </c>
      <c r="B179" s="1025" t="s">
        <v>281</v>
      </c>
      <c r="C179" s="1026">
        <v>1</v>
      </c>
      <c r="D179" s="1027">
        <v>1437.5</v>
      </c>
      <c r="E179" s="1038">
        <f t="shared" si="5"/>
        <v>1437.5</v>
      </c>
    </row>
    <row r="180" spans="1:5" x14ac:dyDescent="0.25">
      <c r="A180" s="1028" t="s">
        <v>1664</v>
      </c>
      <c r="B180" s="1025" t="s">
        <v>1355</v>
      </c>
      <c r="C180" s="1026">
        <v>2</v>
      </c>
      <c r="D180" s="1027">
        <v>1438</v>
      </c>
      <c r="E180" s="1038">
        <f t="shared" si="5"/>
        <v>1438</v>
      </c>
    </row>
    <row r="181" spans="1:5" x14ac:dyDescent="0.25">
      <c r="A181" s="1028" t="s">
        <v>1676</v>
      </c>
      <c r="B181" s="1025" t="s">
        <v>657</v>
      </c>
      <c r="C181" s="1026">
        <v>1</v>
      </c>
      <c r="D181" s="1027">
        <v>1437.5</v>
      </c>
      <c r="E181" s="1038">
        <f t="shared" si="5"/>
        <v>1437.5</v>
      </c>
    </row>
    <row r="182" spans="1:5" x14ac:dyDescent="0.25">
      <c r="A182" s="1029" t="s">
        <v>1761</v>
      </c>
      <c r="B182" s="1025" t="s">
        <v>211</v>
      </c>
      <c r="C182" s="1026">
        <v>1</v>
      </c>
      <c r="D182" s="1027">
        <v>1368.5</v>
      </c>
      <c r="E182" s="1038">
        <f t="shared" si="5"/>
        <v>1368.5</v>
      </c>
    </row>
    <row r="183" spans="1:5" x14ac:dyDescent="0.25">
      <c r="A183" s="1029" t="s">
        <v>1762</v>
      </c>
      <c r="B183" s="1025" t="s">
        <v>124</v>
      </c>
      <c r="C183" s="1026">
        <v>0.25</v>
      </c>
      <c r="D183" s="1027">
        <v>920</v>
      </c>
      <c r="E183" s="1038">
        <f t="shared" si="5"/>
        <v>920</v>
      </c>
    </row>
    <row r="184" spans="1:5" x14ac:dyDescent="0.25">
      <c r="A184" s="1028" t="s">
        <v>1713</v>
      </c>
      <c r="B184" s="1025" t="s">
        <v>244</v>
      </c>
      <c r="C184" s="1026">
        <v>0.3</v>
      </c>
      <c r="D184" s="1027">
        <v>762.45</v>
      </c>
      <c r="E184" s="1038">
        <f t="shared" si="5"/>
        <v>762.45</v>
      </c>
    </row>
    <row r="185" spans="1:5" x14ac:dyDescent="0.25">
      <c r="A185" s="1028" t="s">
        <v>1708</v>
      </c>
      <c r="B185" s="1025" t="s">
        <v>15</v>
      </c>
      <c r="C185" s="1026">
        <v>6.5</v>
      </c>
      <c r="D185" s="1027">
        <v>920</v>
      </c>
      <c r="E185" s="1038">
        <f t="shared" si="5"/>
        <v>920</v>
      </c>
    </row>
    <row r="186" spans="1:5" x14ac:dyDescent="0.25">
      <c r="A186" s="1028" t="s">
        <v>1708</v>
      </c>
      <c r="B186" s="1025" t="s">
        <v>214</v>
      </c>
      <c r="C186" s="1026">
        <v>7.05</v>
      </c>
      <c r="D186" s="1027" t="s">
        <v>1763</v>
      </c>
      <c r="E186" s="1038">
        <f>(725+827)/2</f>
        <v>776</v>
      </c>
    </row>
    <row r="187" spans="1:5" x14ac:dyDescent="0.25">
      <c r="A187" s="1028" t="s">
        <v>1708</v>
      </c>
      <c r="B187" s="1025" t="s">
        <v>235</v>
      </c>
      <c r="C187" s="1026">
        <v>5.7</v>
      </c>
      <c r="D187" s="1027">
        <v>765</v>
      </c>
      <c r="E187" s="1038">
        <f t="shared" si="5"/>
        <v>765</v>
      </c>
    </row>
    <row r="188" spans="1:5" x14ac:dyDescent="0.25">
      <c r="A188" s="1028" t="s">
        <v>1708</v>
      </c>
      <c r="B188" s="1025" t="s">
        <v>1429</v>
      </c>
      <c r="C188" s="1026">
        <v>0.3</v>
      </c>
      <c r="D188" s="1027">
        <v>764.75</v>
      </c>
      <c r="E188" s="1038">
        <f t="shared" si="5"/>
        <v>764.75</v>
      </c>
    </row>
    <row r="189" spans="1:5" x14ac:dyDescent="0.25">
      <c r="A189" s="1028" t="s">
        <v>1708</v>
      </c>
      <c r="B189" s="1025" t="s">
        <v>227</v>
      </c>
      <c r="C189" s="1026">
        <v>0.9</v>
      </c>
      <c r="D189" s="1027">
        <v>724.5</v>
      </c>
      <c r="E189" s="1038">
        <f t="shared" si="5"/>
        <v>724.50000000000011</v>
      </c>
    </row>
    <row r="190" spans="1:5" x14ac:dyDescent="0.25">
      <c r="A190" s="1028" t="s">
        <v>1708</v>
      </c>
      <c r="B190" s="1025" t="s">
        <v>37</v>
      </c>
      <c r="C190" s="1026">
        <v>1.5</v>
      </c>
      <c r="D190" s="1027">
        <v>920</v>
      </c>
      <c r="E190" s="1038">
        <f t="shared" si="5"/>
        <v>920</v>
      </c>
    </row>
    <row r="191" spans="1:5" x14ac:dyDescent="0.25">
      <c r="A191" s="1028" t="s">
        <v>1708</v>
      </c>
      <c r="B191" s="1025" t="s">
        <v>671</v>
      </c>
      <c r="C191" s="1026">
        <v>0.5</v>
      </c>
      <c r="D191" s="1027">
        <v>920</v>
      </c>
      <c r="E191" s="1038">
        <f t="shared" si="5"/>
        <v>920</v>
      </c>
    </row>
    <row r="192" spans="1:5" x14ac:dyDescent="0.25">
      <c r="A192" s="1028" t="s">
        <v>1709</v>
      </c>
      <c r="B192" s="1025" t="s">
        <v>215</v>
      </c>
      <c r="C192" s="1026">
        <v>2.5</v>
      </c>
      <c r="D192" s="1027" t="s">
        <v>1764</v>
      </c>
      <c r="E192" s="1038">
        <f>(725+1081)/2</f>
        <v>903</v>
      </c>
    </row>
    <row r="193" spans="1:5" x14ac:dyDescent="0.25">
      <c r="A193" s="1028" t="s">
        <v>1712</v>
      </c>
      <c r="B193" s="1025" t="s">
        <v>170</v>
      </c>
      <c r="C193" s="1026">
        <v>1</v>
      </c>
      <c r="D193" s="1027">
        <v>920</v>
      </c>
      <c r="E193" s="1038">
        <f t="shared" si="5"/>
        <v>920</v>
      </c>
    </row>
    <row r="194" spans="1:5" x14ac:dyDescent="0.25">
      <c r="A194" s="1028" t="s">
        <v>1710</v>
      </c>
      <c r="B194" s="1025" t="s">
        <v>80</v>
      </c>
      <c r="C194" s="1026">
        <v>3</v>
      </c>
      <c r="D194" s="1027">
        <v>1438</v>
      </c>
      <c r="E194" s="1038">
        <f t="shared" si="5"/>
        <v>1438</v>
      </c>
    </row>
    <row r="195" spans="1:5" x14ac:dyDescent="0.25">
      <c r="A195" s="1028" t="s">
        <v>1710</v>
      </c>
      <c r="B195" s="1025" t="s">
        <v>228</v>
      </c>
      <c r="C195" s="1026">
        <v>1.95</v>
      </c>
      <c r="D195" s="1027">
        <v>1179</v>
      </c>
      <c r="E195" s="1038">
        <f t="shared" si="5"/>
        <v>1179</v>
      </c>
    </row>
    <row r="196" spans="1:5" x14ac:dyDescent="0.25">
      <c r="A196" s="1028" t="s">
        <v>1710</v>
      </c>
      <c r="B196" s="1025" t="s">
        <v>222</v>
      </c>
      <c r="C196" s="1026">
        <v>0.25</v>
      </c>
      <c r="D196" s="1027">
        <v>1207.5</v>
      </c>
      <c r="E196" s="1038">
        <f t="shared" si="5"/>
        <v>1207.5</v>
      </c>
    </row>
    <row r="197" spans="1:5" x14ac:dyDescent="0.25">
      <c r="A197" s="1028" t="s">
        <v>1710</v>
      </c>
      <c r="B197" s="1025" t="s">
        <v>223</v>
      </c>
      <c r="C197" s="1026">
        <v>0.25</v>
      </c>
      <c r="D197" s="1027">
        <v>1207.5</v>
      </c>
      <c r="E197" s="1038">
        <f t="shared" si="5"/>
        <v>1207.5</v>
      </c>
    </row>
    <row r="198" spans="1:5" x14ac:dyDescent="0.25">
      <c r="A198" s="1028" t="s">
        <v>1710</v>
      </c>
      <c r="B198" s="1025" t="s">
        <v>224</v>
      </c>
      <c r="C198" s="1026">
        <v>0.25</v>
      </c>
      <c r="D198" s="1027">
        <v>1207.5</v>
      </c>
      <c r="E198" s="1038">
        <f t="shared" si="5"/>
        <v>1207.5</v>
      </c>
    </row>
    <row r="199" spans="1:5" x14ac:dyDescent="0.25">
      <c r="A199" s="1028" t="s">
        <v>1710</v>
      </c>
      <c r="B199" s="1025" t="s">
        <v>230</v>
      </c>
      <c r="C199" s="1026">
        <v>15</v>
      </c>
      <c r="D199" s="1027" t="s">
        <v>1765</v>
      </c>
      <c r="E199" s="1038">
        <f>(978-1150)/2</f>
        <v>-86</v>
      </c>
    </row>
    <row r="200" spans="1:5" x14ac:dyDescent="0.25">
      <c r="A200" s="1028" t="s">
        <v>1710</v>
      </c>
      <c r="B200" s="1025" t="s">
        <v>231</v>
      </c>
      <c r="C200" s="1026">
        <v>4.3</v>
      </c>
      <c r="D200" s="1027" t="s">
        <v>1766</v>
      </c>
      <c r="E200" s="1038">
        <f>(1093+1193)/2</f>
        <v>1143</v>
      </c>
    </row>
    <row r="201" spans="1:5" x14ac:dyDescent="0.25">
      <c r="A201" s="1028" t="s">
        <v>1710</v>
      </c>
      <c r="B201" s="1025" t="s">
        <v>214</v>
      </c>
      <c r="C201" s="1026">
        <v>0.3</v>
      </c>
      <c r="D201" s="1027">
        <v>724.5</v>
      </c>
      <c r="E201" s="1038">
        <f t="shared" si="5"/>
        <v>724.5</v>
      </c>
    </row>
    <row r="202" spans="1:5" x14ac:dyDescent="0.25">
      <c r="A202" s="1028" t="s">
        <v>1710</v>
      </c>
      <c r="B202" s="1025" t="s">
        <v>237</v>
      </c>
      <c r="C202" s="1026">
        <v>3</v>
      </c>
      <c r="D202" s="1027" t="s">
        <v>1767</v>
      </c>
      <c r="E202" s="1038">
        <f>(805+1035)/2</f>
        <v>920</v>
      </c>
    </row>
    <row r="203" spans="1:5" x14ac:dyDescent="0.25">
      <c r="A203" s="1028" t="s">
        <v>1710</v>
      </c>
      <c r="B203" s="1025" t="s">
        <v>220</v>
      </c>
      <c r="C203" s="1026">
        <v>2.1</v>
      </c>
      <c r="D203" s="1027">
        <v>1035</v>
      </c>
      <c r="E203" s="1038">
        <f t="shared" si="5"/>
        <v>1035</v>
      </c>
    </row>
    <row r="204" spans="1:5" x14ac:dyDescent="0.25">
      <c r="A204" s="1028" t="s">
        <v>1710</v>
      </c>
      <c r="B204" s="1025" t="s">
        <v>229</v>
      </c>
      <c r="C204" s="1026">
        <v>1.8</v>
      </c>
      <c r="D204" s="1027">
        <v>1279</v>
      </c>
      <c r="E204" s="1038">
        <f t="shared" si="5"/>
        <v>1279.0000000000002</v>
      </c>
    </row>
    <row r="205" spans="1:5" x14ac:dyDescent="0.25">
      <c r="A205" s="1028" t="s">
        <v>1710</v>
      </c>
      <c r="B205" s="1025" t="s">
        <v>233</v>
      </c>
      <c r="C205" s="1026">
        <v>3.7</v>
      </c>
      <c r="D205" s="1027">
        <v>1093</v>
      </c>
      <c r="E205" s="1038">
        <f t="shared" si="5"/>
        <v>1093</v>
      </c>
    </row>
    <row r="206" spans="1:5" x14ac:dyDescent="0.25">
      <c r="A206" s="1028" t="s">
        <v>1710</v>
      </c>
      <c r="B206" s="1025" t="s">
        <v>226</v>
      </c>
      <c r="C206" s="1026">
        <v>0.3</v>
      </c>
      <c r="D206" s="1027">
        <v>1278.8</v>
      </c>
      <c r="E206" s="1038">
        <f t="shared" si="5"/>
        <v>1278.8</v>
      </c>
    </row>
    <row r="207" spans="1:5" x14ac:dyDescent="0.25">
      <c r="A207" s="1028" t="s">
        <v>1710</v>
      </c>
      <c r="B207" s="1025" t="s">
        <v>221</v>
      </c>
      <c r="C207" s="1026">
        <v>5.4</v>
      </c>
      <c r="D207" s="1027" t="s">
        <v>1768</v>
      </c>
      <c r="E207" s="1038">
        <f>(1193+1369)/2</f>
        <v>1281</v>
      </c>
    </row>
    <row r="208" spans="1:5" x14ac:dyDescent="0.25">
      <c r="A208" s="1028" t="s">
        <v>1710</v>
      </c>
      <c r="B208" s="1025" t="s">
        <v>1430</v>
      </c>
      <c r="C208" s="1026">
        <v>0.3</v>
      </c>
      <c r="D208" s="1027">
        <v>1179</v>
      </c>
      <c r="E208" s="1038">
        <f t="shared" si="5"/>
        <v>1179</v>
      </c>
    </row>
    <row r="209" spans="1:5" x14ac:dyDescent="0.25">
      <c r="A209" s="1028" t="s">
        <v>1710</v>
      </c>
      <c r="B209" s="1025" t="s">
        <v>236</v>
      </c>
      <c r="C209" s="1026">
        <v>2</v>
      </c>
      <c r="D209" s="1027" t="s">
        <v>1766</v>
      </c>
      <c r="E209" s="1038">
        <f>(1093+1193)/2</f>
        <v>1143</v>
      </c>
    </row>
    <row r="210" spans="1:5" x14ac:dyDescent="0.25">
      <c r="A210" s="1028" t="s">
        <v>1711</v>
      </c>
      <c r="B210" s="1025" t="s">
        <v>13</v>
      </c>
      <c r="C210" s="1026">
        <v>3</v>
      </c>
      <c r="D210" s="1027" t="s">
        <v>1769</v>
      </c>
      <c r="E210" s="1038">
        <f>(1208+1380)/2</f>
        <v>1294</v>
      </c>
    </row>
    <row r="211" spans="1:5" x14ac:dyDescent="0.25">
      <c r="A211" s="1028" t="s">
        <v>1717</v>
      </c>
      <c r="B211" s="1025" t="s">
        <v>125</v>
      </c>
      <c r="C211" s="1026">
        <v>6.4</v>
      </c>
      <c r="D211" s="1027">
        <v>661</v>
      </c>
      <c r="E211" s="1038">
        <f t="shared" si="5"/>
        <v>661</v>
      </c>
    </row>
    <row r="212" spans="1:5" x14ac:dyDescent="0.25">
      <c r="A212" s="1028" t="s">
        <v>1717</v>
      </c>
      <c r="B212" s="1025" t="s">
        <v>19</v>
      </c>
      <c r="C212" s="1026">
        <v>107</v>
      </c>
      <c r="D212" s="1027">
        <v>730</v>
      </c>
      <c r="E212" s="1038">
        <f t="shared" si="5"/>
        <v>730</v>
      </c>
    </row>
    <row r="213" spans="1:5" x14ac:dyDescent="0.25">
      <c r="A213" s="1028" t="s">
        <v>1721</v>
      </c>
      <c r="B213" s="1025" t="s">
        <v>136</v>
      </c>
      <c r="C213" s="1026">
        <v>5</v>
      </c>
      <c r="D213" s="1027">
        <v>846</v>
      </c>
      <c r="E213" s="1038">
        <f t="shared" si="5"/>
        <v>846</v>
      </c>
    </row>
    <row r="214" spans="1:5" x14ac:dyDescent="0.25">
      <c r="A214" s="1028" t="s">
        <v>1715</v>
      </c>
      <c r="B214" s="1025" t="s">
        <v>17</v>
      </c>
      <c r="C214" s="1026">
        <v>7</v>
      </c>
      <c r="D214" s="1027">
        <v>920</v>
      </c>
      <c r="E214" s="1038">
        <f t="shared" si="5"/>
        <v>920</v>
      </c>
    </row>
    <row r="215" spans="1:5" x14ac:dyDescent="0.25">
      <c r="A215" s="1028" t="s">
        <v>1716</v>
      </c>
      <c r="B215" s="1025" t="s">
        <v>18</v>
      </c>
      <c r="C215" s="1026">
        <v>9</v>
      </c>
      <c r="D215" s="1027">
        <v>920</v>
      </c>
      <c r="E215" s="1038">
        <f t="shared" si="5"/>
        <v>920</v>
      </c>
    </row>
    <row r="216" spans="1:5" x14ac:dyDescent="0.25">
      <c r="A216" s="1028" t="s">
        <v>1720</v>
      </c>
      <c r="B216" s="1025" t="s">
        <v>63</v>
      </c>
      <c r="C216" s="1026">
        <v>3</v>
      </c>
      <c r="D216" s="1027">
        <v>811</v>
      </c>
      <c r="E216" s="1038">
        <f t="shared" si="5"/>
        <v>811</v>
      </c>
    </row>
    <row r="217" spans="1:5" x14ac:dyDescent="0.25">
      <c r="A217" s="1028" t="s">
        <v>1720</v>
      </c>
      <c r="B217" s="1025" t="s">
        <v>387</v>
      </c>
      <c r="C217" s="1026">
        <v>8</v>
      </c>
      <c r="D217" s="1027">
        <v>840</v>
      </c>
      <c r="E217" s="1038">
        <f t="shared" ref="E217:E249" si="6">D217*C217/C217</f>
        <v>840</v>
      </c>
    </row>
    <row r="218" spans="1:5" x14ac:dyDescent="0.25">
      <c r="A218" s="1028" t="s">
        <v>1714</v>
      </c>
      <c r="B218" s="1025" t="s">
        <v>58</v>
      </c>
      <c r="C218" s="1026">
        <v>1</v>
      </c>
      <c r="D218" s="1027">
        <v>1253.5</v>
      </c>
      <c r="E218" s="1038">
        <f t="shared" si="6"/>
        <v>1253.5</v>
      </c>
    </row>
    <row r="219" spans="1:5" x14ac:dyDescent="0.25">
      <c r="A219" s="1028" t="s">
        <v>1714</v>
      </c>
      <c r="B219" s="1025" t="s">
        <v>59</v>
      </c>
      <c r="C219" s="1026">
        <v>3</v>
      </c>
      <c r="D219" s="1027">
        <v>1205</v>
      </c>
      <c r="E219" s="1038">
        <f t="shared" si="6"/>
        <v>1205</v>
      </c>
    </row>
    <row r="220" spans="1:5" ht="30" x14ac:dyDescent="0.25">
      <c r="A220" s="1028" t="s">
        <v>1714</v>
      </c>
      <c r="B220" s="1025" t="s">
        <v>60</v>
      </c>
      <c r="C220" s="1026">
        <v>1</v>
      </c>
      <c r="D220" s="1027">
        <v>1205.2</v>
      </c>
      <c r="E220" s="1038">
        <f t="shared" si="6"/>
        <v>1205.2</v>
      </c>
    </row>
    <row r="221" spans="1:5" x14ac:dyDescent="0.25">
      <c r="A221" s="1028" t="s">
        <v>1714</v>
      </c>
      <c r="B221" s="1025" t="s">
        <v>35</v>
      </c>
      <c r="C221" s="1026">
        <v>0.5</v>
      </c>
      <c r="D221" s="1027">
        <v>954.5</v>
      </c>
      <c r="E221" s="1038">
        <f t="shared" si="6"/>
        <v>954.5</v>
      </c>
    </row>
    <row r="222" spans="1:5" x14ac:dyDescent="0.25">
      <c r="A222" s="1028" t="s">
        <v>1714</v>
      </c>
      <c r="B222" s="1025" t="s">
        <v>16</v>
      </c>
      <c r="C222" s="1026">
        <v>39</v>
      </c>
      <c r="D222" s="1037" t="s">
        <v>1770</v>
      </c>
      <c r="E222" s="1038">
        <f>(1150+1205)/2</f>
        <v>1177.5</v>
      </c>
    </row>
    <row r="223" spans="1:5" x14ac:dyDescent="0.25">
      <c r="A223" s="1028" t="s">
        <v>1719</v>
      </c>
      <c r="B223" s="1025" t="s">
        <v>1359</v>
      </c>
      <c r="C223" s="1026">
        <v>1</v>
      </c>
      <c r="D223" s="1027">
        <v>1437.5</v>
      </c>
      <c r="E223" s="1038">
        <f t="shared" si="6"/>
        <v>1437.5</v>
      </c>
    </row>
    <row r="224" spans="1:5" x14ac:dyDescent="0.25">
      <c r="A224" s="1028" t="s">
        <v>1719</v>
      </c>
      <c r="B224" s="1025" t="s">
        <v>342</v>
      </c>
      <c r="C224" s="1026">
        <v>1</v>
      </c>
      <c r="D224" s="1027">
        <v>1368.5</v>
      </c>
      <c r="E224" s="1038">
        <f t="shared" si="6"/>
        <v>1368.5</v>
      </c>
    </row>
    <row r="225" spans="1:5" x14ac:dyDescent="0.25">
      <c r="A225" s="1028" t="s">
        <v>1719</v>
      </c>
      <c r="B225" s="1025" t="s">
        <v>57</v>
      </c>
      <c r="C225" s="1026">
        <v>2</v>
      </c>
      <c r="D225" s="1027">
        <v>1438</v>
      </c>
      <c r="E225" s="1038">
        <f t="shared" si="6"/>
        <v>1438</v>
      </c>
    </row>
    <row r="226" spans="1:5" x14ac:dyDescent="0.25">
      <c r="A226" s="1028" t="s">
        <v>1718</v>
      </c>
      <c r="B226" s="1025" t="s">
        <v>13</v>
      </c>
      <c r="C226" s="1026">
        <v>2</v>
      </c>
      <c r="D226" s="1027">
        <v>1438</v>
      </c>
      <c r="E226" s="1038">
        <f t="shared" si="6"/>
        <v>1438</v>
      </c>
    </row>
    <row r="227" spans="1:5" x14ac:dyDescent="0.25">
      <c r="A227" s="1030" t="s">
        <v>1722</v>
      </c>
      <c r="B227" s="1025" t="s">
        <v>58</v>
      </c>
      <c r="C227" s="1026">
        <v>0.5</v>
      </c>
      <c r="D227" s="1027">
        <v>1253.5</v>
      </c>
      <c r="E227" s="1038">
        <f t="shared" si="6"/>
        <v>1253.5</v>
      </c>
    </row>
    <row r="228" spans="1:5" x14ac:dyDescent="0.25">
      <c r="A228" s="1030" t="s">
        <v>1723</v>
      </c>
      <c r="B228" s="1025" t="s">
        <v>1361</v>
      </c>
      <c r="C228" s="1026">
        <v>1</v>
      </c>
      <c r="D228" s="1027">
        <v>1380</v>
      </c>
      <c r="E228" s="1038">
        <f t="shared" si="6"/>
        <v>1380</v>
      </c>
    </row>
    <row r="229" spans="1:5" x14ac:dyDescent="0.25">
      <c r="A229" s="1029" t="s">
        <v>1725</v>
      </c>
      <c r="B229" s="1025" t="s">
        <v>361</v>
      </c>
      <c r="C229" s="1026">
        <v>0.6</v>
      </c>
      <c r="D229" s="1027">
        <v>915</v>
      </c>
      <c r="E229" s="1038">
        <f t="shared" si="6"/>
        <v>915</v>
      </c>
    </row>
    <row r="230" spans="1:5" x14ac:dyDescent="0.25">
      <c r="A230" s="1029" t="s">
        <v>1724</v>
      </c>
      <c r="B230" s="1025" t="s">
        <v>360</v>
      </c>
      <c r="C230" s="1026">
        <v>13.5</v>
      </c>
      <c r="D230" s="1027">
        <v>1140</v>
      </c>
      <c r="E230" s="1038">
        <f t="shared" si="6"/>
        <v>1140</v>
      </c>
    </row>
    <row r="231" spans="1:5" x14ac:dyDescent="0.25">
      <c r="A231" s="1029" t="s">
        <v>1726</v>
      </c>
      <c r="B231" s="1025" t="s">
        <v>33</v>
      </c>
      <c r="C231" s="1026">
        <v>1.6</v>
      </c>
      <c r="D231" s="1027">
        <v>996</v>
      </c>
      <c r="E231" s="1038">
        <f t="shared" si="6"/>
        <v>996</v>
      </c>
    </row>
    <row r="232" spans="1:5" x14ac:dyDescent="0.25">
      <c r="A232" s="1029" t="s">
        <v>1669</v>
      </c>
      <c r="B232" s="1025" t="s">
        <v>33</v>
      </c>
      <c r="C232" s="1026">
        <v>33.049999999999997</v>
      </c>
      <c r="D232" s="1027">
        <v>996</v>
      </c>
      <c r="E232" s="1038">
        <f t="shared" si="6"/>
        <v>996</v>
      </c>
    </row>
    <row r="233" spans="1:5" x14ac:dyDescent="0.25">
      <c r="A233" s="1028" t="s">
        <v>1662</v>
      </c>
      <c r="B233" s="1025" t="s">
        <v>275</v>
      </c>
      <c r="C233" s="1026">
        <v>1</v>
      </c>
      <c r="D233" s="1027">
        <v>1437.5</v>
      </c>
      <c r="E233" s="1038">
        <f t="shared" si="6"/>
        <v>1437.5</v>
      </c>
    </row>
    <row r="234" spans="1:5" x14ac:dyDescent="0.25">
      <c r="A234" s="1028" t="s">
        <v>1662</v>
      </c>
      <c r="B234" s="1025" t="s">
        <v>665</v>
      </c>
      <c r="C234" s="1026">
        <v>1</v>
      </c>
      <c r="D234" s="1027">
        <v>1437.5</v>
      </c>
      <c r="E234" s="1038">
        <f t="shared" si="6"/>
        <v>1437.5</v>
      </c>
    </row>
    <row r="235" spans="1:5" x14ac:dyDescent="0.25">
      <c r="A235" s="1028" t="s">
        <v>1727</v>
      </c>
      <c r="B235" s="1025" t="s">
        <v>176</v>
      </c>
      <c r="C235" s="1026">
        <v>2</v>
      </c>
      <c r="D235" s="1027">
        <v>1385</v>
      </c>
      <c r="E235" s="1038">
        <f t="shared" si="6"/>
        <v>1385</v>
      </c>
    </row>
    <row r="236" spans="1:5" ht="30" x14ac:dyDescent="0.25">
      <c r="A236" s="1028" t="s">
        <v>1661</v>
      </c>
      <c r="B236" s="1025" t="s">
        <v>656</v>
      </c>
      <c r="C236" s="1026">
        <v>1</v>
      </c>
      <c r="D236" s="1027">
        <v>1976.4</v>
      </c>
      <c r="E236" s="1038">
        <f t="shared" si="6"/>
        <v>1976.4</v>
      </c>
    </row>
    <row r="237" spans="1:5" x14ac:dyDescent="0.25">
      <c r="A237" s="1028" t="s">
        <v>1661</v>
      </c>
      <c r="B237" s="1025" t="s">
        <v>56</v>
      </c>
      <c r="C237" s="1026">
        <v>1</v>
      </c>
      <c r="D237" s="1027">
        <v>2034.393</v>
      </c>
      <c r="E237" s="1038">
        <f t="shared" si="6"/>
        <v>2034.393</v>
      </c>
    </row>
    <row r="238" spans="1:5" x14ac:dyDescent="0.25">
      <c r="A238" s="1028" t="s">
        <v>1661</v>
      </c>
      <c r="B238" s="1025" t="s">
        <v>174</v>
      </c>
      <c r="C238" s="1026">
        <v>1</v>
      </c>
      <c r="D238" s="1027">
        <v>1810.1</v>
      </c>
      <c r="E238" s="1038">
        <f t="shared" si="6"/>
        <v>1810.1</v>
      </c>
    </row>
    <row r="239" spans="1:5" x14ac:dyDescent="0.25">
      <c r="A239" s="1028" t="s">
        <v>1661</v>
      </c>
      <c r="B239" s="1025" t="s">
        <v>175</v>
      </c>
      <c r="C239" s="1026">
        <v>2</v>
      </c>
      <c r="D239" s="1027">
        <v>1810</v>
      </c>
      <c r="E239" s="1038">
        <f t="shared" si="6"/>
        <v>1810</v>
      </c>
    </row>
    <row r="240" spans="1:5" x14ac:dyDescent="0.25">
      <c r="A240" s="1028" t="s">
        <v>1661</v>
      </c>
      <c r="B240" s="1025" t="s">
        <v>80</v>
      </c>
      <c r="C240" s="1026">
        <v>1</v>
      </c>
      <c r="D240" s="1027">
        <v>1810.1</v>
      </c>
      <c r="E240" s="1038">
        <f t="shared" si="6"/>
        <v>1810.1</v>
      </c>
    </row>
    <row r="241" spans="1:5" x14ac:dyDescent="0.25">
      <c r="A241" s="1028" t="s">
        <v>1661</v>
      </c>
      <c r="B241" s="1025" t="s">
        <v>658</v>
      </c>
      <c r="C241" s="1026">
        <v>1</v>
      </c>
      <c r="D241" s="1027">
        <v>1810</v>
      </c>
      <c r="E241" s="1038">
        <f t="shared" si="6"/>
        <v>1810</v>
      </c>
    </row>
    <row r="242" spans="1:5" x14ac:dyDescent="0.25">
      <c r="A242" s="1028" t="s">
        <v>1728</v>
      </c>
      <c r="B242" s="1025" t="s">
        <v>675</v>
      </c>
      <c r="C242" s="1026">
        <v>1</v>
      </c>
      <c r="D242" s="1027">
        <v>1437.5</v>
      </c>
      <c r="E242" s="1038">
        <f t="shared" si="6"/>
        <v>1437.5</v>
      </c>
    </row>
    <row r="243" spans="1:5" x14ac:dyDescent="0.25">
      <c r="A243" s="1028" t="s">
        <v>1729</v>
      </c>
      <c r="B243" s="1025" t="s">
        <v>646</v>
      </c>
      <c r="C243" s="1026">
        <v>1</v>
      </c>
      <c r="D243" s="1027">
        <v>1249.5</v>
      </c>
      <c r="E243" s="1038">
        <f t="shared" si="6"/>
        <v>1249.5</v>
      </c>
    </row>
    <row r="244" spans="1:5" x14ac:dyDescent="0.25">
      <c r="A244" s="1028" t="s">
        <v>1730</v>
      </c>
      <c r="B244" s="1025" t="s">
        <v>282</v>
      </c>
      <c r="C244" s="1026">
        <v>1</v>
      </c>
      <c r="D244" s="1027">
        <v>860.2</v>
      </c>
      <c r="E244" s="1038">
        <f t="shared" si="6"/>
        <v>860.2</v>
      </c>
    </row>
    <row r="245" spans="1:5" ht="30" x14ac:dyDescent="0.25">
      <c r="A245" s="1028" t="s">
        <v>1730</v>
      </c>
      <c r="B245" s="1025" t="s">
        <v>283</v>
      </c>
      <c r="C245" s="1026">
        <v>0.5</v>
      </c>
      <c r="D245" s="1027">
        <v>860.2</v>
      </c>
      <c r="E245" s="1038">
        <f t="shared" si="6"/>
        <v>860.2</v>
      </c>
    </row>
    <row r="246" spans="1:5" ht="30" x14ac:dyDescent="0.25">
      <c r="A246" s="1028" t="s">
        <v>1730</v>
      </c>
      <c r="B246" s="1025" t="s">
        <v>284</v>
      </c>
      <c r="C246" s="1026">
        <v>1</v>
      </c>
      <c r="D246" s="1027">
        <v>860.2</v>
      </c>
      <c r="E246" s="1038">
        <f t="shared" si="6"/>
        <v>860.2</v>
      </c>
    </row>
    <row r="247" spans="1:5" x14ac:dyDescent="0.25">
      <c r="A247" s="1028" t="s">
        <v>1730</v>
      </c>
      <c r="B247" s="1025" t="s">
        <v>285</v>
      </c>
      <c r="C247" s="1026">
        <v>1</v>
      </c>
      <c r="D247" s="1027">
        <v>860.2</v>
      </c>
      <c r="E247" s="1038">
        <f t="shared" si="6"/>
        <v>860.2</v>
      </c>
    </row>
    <row r="248" spans="1:5" ht="15" customHeight="1" x14ac:dyDescent="0.25">
      <c r="A248" s="1028" t="s">
        <v>1730</v>
      </c>
      <c r="B248" s="1025" t="s">
        <v>286</v>
      </c>
      <c r="C248" s="1026">
        <v>0.5</v>
      </c>
      <c r="D248" s="1027">
        <v>860.2</v>
      </c>
      <c r="E248" s="1038">
        <f t="shared" si="6"/>
        <v>860.2</v>
      </c>
    </row>
    <row r="249" spans="1:5" x14ac:dyDescent="0.25">
      <c r="A249" s="1028" t="s">
        <v>1730</v>
      </c>
      <c r="B249" s="1025" t="s">
        <v>287</v>
      </c>
      <c r="C249" s="1026">
        <v>0.3</v>
      </c>
      <c r="D249" s="1027">
        <v>860.2</v>
      </c>
      <c r="E249" s="1038">
        <f t="shared" si="6"/>
        <v>860.2</v>
      </c>
    </row>
  </sheetData>
  <mergeCells count="7">
    <mergeCell ref="A12:C12"/>
    <mergeCell ref="D12:D13"/>
    <mergeCell ref="E12:E13"/>
    <mergeCell ref="A8:E8"/>
    <mergeCell ref="A9:E9"/>
    <mergeCell ref="A10:E10"/>
    <mergeCell ref="A7:E7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CDEB-E612-4BD9-BDB3-6C67686BBFA6}">
  <sheetPr>
    <tabColor rgb="FF92D050"/>
    <pageSetUpPr fitToPage="1"/>
  </sheetPr>
  <dimension ref="A1:J943"/>
  <sheetViews>
    <sheetView zoomScale="130" zoomScaleNormal="130" workbookViewId="0">
      <selection activeCell="C28" sqref="C28"/>
    </sheetView>
  </sheetViews>
  <sheetFormatPr defaultColWidth="9.140625" defaultRowHeight="12" x14ac:dyDescent="0.2"/>
  <cols>
    <col min="1" max="1" width="5.5703125" style="664" customWidth="1"/>
    <col min="2" max="2" width="9" style="601" customWidth="1"/>
    <col min="3" max="3" width="52.28515625" style="602" customWidth="1"/>
    <col min="4" max="4" width="39.42578125" style="602" customWidth="1"/>
    <col min="5" max="7" width="10.28515625" style="565" customWidth="1"/>
    <col min="8" max="8" width="6.7109375" style="565" customWidth="1"/>
    <col min="9" max="9" width="8" style="565" customWidth="1"/>
    <col min="10" max="16384" width="9.140625" style="565"/>
  </cols>
  <sheetData>
    <row r="1" spans="3:7" ht="12.75" x14ac:dyDescent="0.2">
      <c r="G1" s="845" t="s">
        <v>1431</v>
      </c>
    </row>
    <row r="2" spans="3:7" ht="12.75" x14ac:dyDescent="0.2">
      <c r="G2" s="845" t="s">
        <v>1432</v>
      </c>
    </row>
    <row r="3" spans="3:7" ht="12.75" x14ac:dyDescent="0.2">
      <c r="G3" s="846" t="s">
        <v>1433</v>
      </c>
    </row>
    <row r="4" spans="3:7" ht="12.75" x14ac:dyDescent="0.2">
      <c r="G4" s="846" t="s">
        <v>1434</v>
      </c>
    </row>
    <row r="5" spans="3:7" ht="12.75" x14ac:dyDescent="0.2">
      <c r="G5" s="846" t="s">
        <v>1435</v>
      </c>
    </row>
    <row r="8" spans="3:7" ht="14.25" x14ac:dyDescent="0.2">
      <c r="D8" s="827" t="s">
        <v>1436</v>
      </c>
    </row>
    <row r="9" spans="3:7" ht="14.25" x14ac:dyDescent="0.2">
      <c r="D9" s="827" t="s">
        <v>1437</v>
      </c>
    </row>
    <row r="10" spans="3:7" ht="15" x14ac:dyDescent="0.2">
      <c r="D10" s="762" t="s">
        <v>1438</v>
      </c>
    </row>
    <row r="12" spans="3:7" ht="54.75" customHeight="1" x14ac:dyDescent="0.2">
      <c r="C12" s="894" t="s">
        <v>1439</v>
      </c>
      <c r="D12" s="895"/>
      <c r="E12" s="896"/>
      <c r="F12" s="893" t="s">
        <v>1447</v>
      </c>
      <c r="G12" s="893" t="s">
        <v>1440</v>
      </c>
    </row>
    <row r="13" spans="3:7" ht="25.5" customHeight="1" x14ac:dyDescent="0.2">
      <c r="C13" s="829" t="s">
        <v>1441</v>
      </c>
      <c r="D13" s="833" t="s">
        <v>1445</v>
      </c>
      <c r="E13" s="834" t="s">
        <v>1446</v>
      </c>
      <c r="F13" s="893"/>
      <c r="G13" s="893"/>
    </row>
    <row r="14" spans="3:7" x14ac:dyDescent="0.2">
      <c r="C14" s="876">
        <v>1</v>
      </c>
      <c r="D14" s="876">
        <v>2</v>
      </c>
      <c r="E14" s="877">
        <v>3</v>
      </c>
      <c r="F14" s="877">
        <v>4</v>
      </c>
      <c r="G14" s="877">
        <v>5</v>
      </c>
    </row>
    <row r="15" spans="3:7" ht="12.75" x14ac:dyDescent="0.2">
      <c r="C15" s="831"/>
      <c r="D15" s="720" t="s">
        <v>1420</v>
      </c>
      <c r="E15" s="808">
        <v>1</v>
      </c>
      <c r="F15" s="835">
        <v>4140</v>
      </c>
      <c r="G15" s="835">
        <v>4140</v>
      </c>
    </row>
    <row r="16" spans="3:7" ht="12.75" x14ac:dyDescent="0.2">
      <c r="C16" s="831"/>
      <c r="D16" s="720" t="s">
        <v>1421</v>
      </c>
      <c r="E16" s="808">
        <v>1</v>
      </c>
      <c r="F16" s="835">
        <v>3640</v>
      </c>
      <c r="G16" s="835">
        <v>3640</v>
      </c>
    </row>
    <row r="17" spans="1:10" ht="12.75" x14ac:dyDescent="0.2">
      <c r="C17" s="831"/>
      <c r="D17" s="720" t="s">
        <v>1422</v>
      </c>
      <c r="E17" s="808">
        <v>3</v>
      </c>
      <c r="F17" s="835">
        <v>1226.0047904191617</v>
      </c>
      <c r="G17" s="835">
        <v>1226.0047904191617</v>
      </c>
    </row>
    <row r="18" spans="1:10" ht="12.75" x14ac:dyDescent="0.2">
      <c r="C18" s="831"/>
      <c r="D18" s="720" t="s">
        <v>1295</v>
      </c>
      <c r="E18" s="808">
        <v>14</v>
      </c>
      <c r="F18" s="835">
        <v>817.33652694610782</v>
      </c>
      <c r="G18" s="835">
        <v>817.33652694610782</v>
      </c>
    </row>
    <row r="19" spans="1:10" ht="12.75" x14ac:dyDescent="0.2">
      <c r="C19" s="831"/>
      <c r="D19" s="720" t="s">
        <v>1423</v>
      </c>
      <c r="E19" s="808">
        <v>4</v>
      </c>
      <c r="F19" s="835">
        <v>326.8</v>
      </c>
      <c r="G19" s="835">
        <v>326.8</v>
      </c>
    </row>
    <row r="20" spans="1:10" x14ac:dyDescent="0.2">
      <c r="A20" s="565" t="s">
        <v>664</v>
      </c>
      <c r="B20" s="565" t="s">
        <v>44</v>
      </c>
      <c r="C20" s="838" t="s">
        <v>1748</v>
      </c>
      <c r="D20" s="809" t="s">
        <v>259</v>
      </c>
      <c r="E20" s="814">
        <v>1</v>
      </c>
      <c r="F20" s="836">
        <v>3519.1785849999997</v>
      </c>
      <c r="G20" s="836">
        <v>3519.1785849999997</v>
      </c>
    </row>
    <row r="21" spans="1:10" x14ac:dyDescent="0.2">
      <c r="A21" s="565" t="s">
        <v>664</v>
      </c>
      <c r="B21" s="565" t="s">
        <v>42</v>
      </c>
      <c r="C21" s="838" t="s">
        <v>1749</v>
      </c>
      <c r="D21" s="809" t="s">
        <v>260</v>
      </c>
      <c r="E21" s="814">
        <v>1</v>
      </c>
      <c r="F21" s="836">
        <v>2990.9281999999998</v>
      </c>
      <c r="G21" s="836">
        <v>2990.9281999999998</v>
      </c>
    </row>
    <row r="22" spans="1:10" s="807" customFormat="1" x14ac:dyDescent="0.2">
      <c r="A22" s="807" t="s">
        <v>1513</v>
      </c>
      <c r="B22" s="807" t="s">
        <v>180</v>
      </c>
      <c r="C22" s="847" t="s">
        <v>1623</v>
      </c>
      <c r="D22" s="837" t="s">
        <v>13</v>
      </c>
      <c r="E22" s="724">
        <v>1</v>
      </c>
      <c r="F22" s="841">
        <v>2181.06</v>
      </c>
      <c r="G22" s="841">
        <v>2181.06</v>
      </c>
      <c r="H22" s="565"/>
      <c r="I22" s="565"/>
      <c r="J22" s="565"/>
    </row>
    <row r="23" spans="1:10" s="807" customFormat="1" x14ac:dyDescent="0.2">
      <c r="A23" s="807" t="s">
        <v>1513</v>
      </c>
      <c r="B23" s="807" t="s">
        <v>42</v>
      </c>
      <c r="C23" s="847" t="s">
        <v>1624</v>
      </c>
      <c r="D23" s="837" t="s">
        <v>1354</v>
      </c>
      <c r="E23" s="724">
        <v>1</v>
      </c>
      <c r="F23" s="841">
        <v>1748</v>
      </c>
      <c r="G23" s="841">
        <v>1748</v>
      </c>
      <c r="H23" s="565"/>
      <c r="I23" s="565"/>
      <c r="J23" s="565"/>
    </row>
    <row r="24" spans="1:10" s="807" customFormat="1" x14ac:dyDescent="0.2">
      <c r="A24" s="807" t="s">
        <v>1542</v>
      </c>
      <c r="B24" s="807" t="s">
        <v>42</v>
      </c>
      <c r="C24" s="810" t="s">
        <v>1625</v>
      </c>
      <c r="D24" s="837" t="s">
        <v>1621</v>
      </c>
      <c r="E24" s="724">
        <v>1</v>
      </c>
      <c r="F24" s="841">
        <v>1765.26</v>
      </c>
      <c r="G24" s="841">
        <v>1765.26</v>
      </c>
      <c r="H24" s="565"/>
      <c r="I24" s="565"/>
      <c r="J24" s="565"/>
    </row>
    <row r="25" spans="1:10" s="807" customFormat="1" x14ac:dyDescent="0.2">
      <c r="A25" s="807" t="s">
        <v>1542</v>
      </c>
      <c r="B25" s="807" t="s">
        <v>42</v>
      </c>
      <c r="C25" s="810" t="s">
        <v>1626</v>
      </c>
      <c r="D25" s="837" t="s">
        <v>1622</v>
      </c>
      <c r="E25" s="724">
        <v>1</v>
      </c>
      <c r="F25" s="841">
        <v>1428</v>
      </c>
      <c r="G25" s="841">
        <v>1428</v>
      </c>
      <c r="H25" s="565"/>
      <c r="I25" s="565"/>
      <c r="J25" s="565"/>
    </row>
    <row r="26" spans="1:10" s="807" customFormat="1" x14ac:dyDescent="0.2">
      <c r="A26" s="807" t="s">
        <v>664</v>
      </c>
      <c r="B26" s="807" t="s">
        <v>24</v>
      </c>
      <c r="C26" s="838" t="s">
        <v>1750</v>
      </c>
      <c r="D26" s="837" t="s">
        <v>1627</v>
      </c>
      <c r="E26" s="724">
        <v>1</v>
      </c>
      <c r="F26" s="841">
        <v>2415.42</v>
      </c>
      <c r="G26" s="841">
        <v>2415.42</v>
      </c>
      <c r="H26" s="565"/>
      <c r="I26" s="565"/>
      <c r="J26" s="565"/>
    </row>
    <row r="27" spans="1:10" s="807" customFormat="1" x14ac:dyDescent="0.2">
      <c r="A27" s="807" t="s">
        <v>1470</v>
      </c>
      <c r="B27" s="807" t="s">
        <v>690</v>
      </c>
      <c r="C27" s="838" t="s">
        <v>1630</v>
      </c>
      <c r="D27" s="837" t="s">
        <v>1628</v>
      </c>
      <c r="E27" s="724">
        <v>1</v>
      </c>
      <c r="F27" s="841">
        <v>2181.06</v>
      </c>
      <c r="G27" s="841">
        <v>2181.06</v>
      </c>
      <c r="H27" s="565"/>
      <c r="I27" s="565"/>
      <c r="J27" s="565"/>
    </row>
    <row r="28" spans="1:10" s="807" customFormat="1" x14ac:dyDescent="0.2">
      <c r="A28" s="807" t="s">
        <v>1470</v>
      </c>
      <c r="B28" s="807" t="s">
        <v>194</v>
      </c>
      <c r="C28" s="838" t="s">
        <v>1631</v>
      </c>
      <c r="D28" s="837" t="s">
        <v>1629</v>
      </c>
      <c r="E28" s="724">
        <v>1</v>
      </c>
      <c r="F28" s="841">
        <v>1824</v>
      </c>
      <c r="G28" s="841">
        <v>1824</v>
      </c>
      <c r="H28" s="565"/>
      <c r="I28" s="565"/>
      <c r="J28" s="565"/>
    </row>
    <row r="29" spans="1:10" s="807" customFormat="1" x14ac:dyDescent="0.2">
      <c r="A29" s="807" t="s">
        <v>1470</v>
      </c>
      <c r="B29" s="807" t="s">
        <v>194</v>
      </c>
      <c r="C29" s="838" t="s">
        <v>1631</v>
      </c>
      <c r="D29" s="837" t="s">
        <v>265</v>
      </c>
      <c r="E29" s="724">
        <v>1</v>
      </c>
      <c r="F29" s="841">
        <v>1824</v>
      </c>
      <c r="G29" s="841">
        <v>1824</v>
      </c>
      <c r="H29" s="565"/>
      <c r="I29" s="565"/>
      <c r="J29" s="565"/>
    </row>
    <row r="30" spans="1:10" s="807" customFormat="1" x14ac:dyDescent="0.2">
      <c r="A30" s="807" t="s">
        <v>1470</v>
      </c>
      <c r="B30" s="807" t="s">
        <v>22</v>
      </c>
      <c r="C30" s="838" t="s">
        <v>1632</v>
      </c>
      <c r="D30" s="837" t="s">
        <v>266</v>
      </c>
      <c r="E30" s="724">
        <v>8</v>
      </c>
      <c r="F30" s="841">
        <v>1480.05</v>
      </c>
      <c r="G30" s="841">
        <v>1480.05</v>
      </c>
      <c r="H30" s="565"/>
      <c r="I30" s="565"/>
      <c r="J30" s="565"/>
    </row>
    <row r="31" spans="1:10" s="807" customFormat="1" x14ac:dyDescent="0.2">
      <c r="A31" s="807" t="s">
        <v>1470</v>
      </c>
      <c r="B31" s="807" t="s">
        <v>22</v>
      </c>
      <c r="C31" s="838" t="s">
        <v>1632</v>
      </c>
      <c r="D31" s="837" t="s">
        <v>267</v>
      </c>
      <c r="E31" s="724">
        <v>1</v>
      </c>
      <c r="F31" s="841">
        <v>1480.05</v>
      </c>
      <c r="G31" s="841">
        <v>1480.05</v>
      </c>
      <c r="H31" s="565"/>
      <c r="I31" s="565"/>
      <c r="J31" s="565"/>
    </row>
    <row r="32" spans="1:10" s="807" customFormat="1" x14ac:dyDescent="0.2">
      <c r="A32" s="807" t="s">
        <v>1470</v>
      </c>
      <c r="B32" s="807" t="s">
        <v>44</v>
      </c>
      <c r="C32" s="838" t="s">
        <v>1633</v>
      </c>
      <c r="D32" s="837" t="s">
        <v>268</v>
      </c>
      <c r="E32" s="724">
        <v>2</v>
      </c>
      <c r="F32" s="841">
        <v>1437.5</v>
      </c>
      <c r="G32" s="841">
        <v>1437.5</v>
      </c>
      <c r="H32" s="565"/>
      <c r="I32" s="565"/>
      <c r="J32" s="565"/>
    </row>
    <row r="33" spans="1:10" s="807" customFormat="1" x14ac:dyDescent="0.2">
      <c r="A33" s="807" t="s">
        <v>1470</v>
      </c>
      <c r="B33" s="807" t="s">
        <v>42</v>
      </c>
      <c r="C33" s="838" t="s">
        <v>1634</v>
      </c>
      <c r="D33" s="837" t="s">
        <v>269</v>
      </c>
      <c r="E33" s="724">
        <v>18.399999999999999</v>
      </c>
      <c r="F33" s="841">
        <v>1207.5</v>
      </c>
      <c r="G33" s="841">
        <v>1207.5</v>
      </c>
      <c r="H33" s="565"/>
      <c r="I33" s="565"/>
      <c r="J33" s="565"/>
    </row>
    <row r="34" spans="1:10" s="807" customFormat="1" x14ac:dyDescent="0.2">
      <c r="A34" s="807" t="s">
        <v>1470</v>
      </c>
      <c r="B34" s="807" t="s">
        <v>24</v>
      </c>
      <c r="C34" s="838" t="s">
        <v>1635</v>
      </c>
      <c r="D34" s="837" t="s">
        <v>270</v>
      </c>
      <c r="E34" s="724">
        <v>1</v>
      </c>
      <c r="F34" s="841">
        <v>977.5</v>
      </c>
      <c r="G34" s="841">
        <v>977.5</v>
      </c>
      <c r="H34" s="565"/>
      <c r="I34" s="565"/>
      <c r="J34" s="565"/>
    </row>
    <row r="35" spans="1:10" s="807" customFormat="1" ht="14.25" customHeight="1" x14ac:dyDescent="0.2">
      <c r="A35" s="807" t="s">
        <v>654</v>
      </c>
      <c r="B35" s="807" t="s">
        <v>42</v>
      </c>
      <c r="C35" s="810" t="s">
        <v>1637</v>
      </c>
      <c r="D35" s="837" t="s">
        <v>271</v>
      </c>
      <c r="E35" s="724">
        <v>1</v>
      </c>
      <c r="F35" s="841">
        <v>1437.5</v>
      </c>
      <c r="G35" s="841">
        <v>1437.5</v>
      </c>
      <c r="H35" s="565"/>
      <c r="I35" s="565"/>
      <c r="J35" s="565"/>
    </row>
    <row r="36" spans="1:10" s="807" customFormat="1" ht="24" x14ac:dyDescent="0.2">
      <c r="A36" s="807" t="s">
        <v>654</v>
      </c>
      <c r="B36" s="807" t="s">
        <v>24</v>
      </c>
      <c r="C36" s="810" t="s">
        <v>1638</v>
      </c>
      <c r="D36" s="837" t="s">
        <v>272</v>
      </c>
      <c r="E36" s="724">
        <v>9.6</v>
      </c>
      <c r="F36" s="841">
        <v>1207.5</v>
      </c>
      <c r="G36" s="841">
        <v>1207.5</v>
      </c>
      <c r="H36" s="565"/>
      <c r="I36" s="565"/>
      <c r="J36" s="565"/>
    </row>
    <row r="37" spans="1:10" s="807" customFormat="1" x14ac:dyDescent="0.2">
      <c r="A37" s="807" t="s">
        <v>702</v>
      </c>
      <c r="B37" s="807" t="s">
        <v>42</v>
      </c>
      <c r="C37" s="838" t="s">
        <v>1634</v>
      </c>
      <c r="D37" s="837" t="s">
        <v>273</v>
      </c>
      <c r="E37" s="724">
        <v>5</v>
      </c>
      <c r="F37" s="841">
        <v>1207.5</v>
      </c>
      <c r="G37" s="841">
        <v>1207.5</v>
      </c>
      <c r="H37" s="565"/>
      <c r="I37" s="565"/>
      <c r="J37" s="565"/>
    </row>
    <row r="38" spans="1:10" s="807" customFormat="1" x14ac:dyDescent="0.2">
      <c r="A38" s="807" t="s">
        <v>703</v>
      </c>
      <c r="B38" s="807" t="s">
        <v>690</v>
      </c>
      <c r="C38" s="810" t="s">
        <v>1639</v>
      </c>
      <c r="D38" s="837" t="s">
        <v>1640</v>
      </c>
      <c r="E38" s="724">
        <v>1</v>
      </c>
      <c r="F38" s="841">
        <v>2075.2200000000003</v>
      </c>
      <c r="G38" s="841">
        <v>2075.2200000000003</v>
      </c>
      <c r="H38" s="565"/>
      <c r="I38" s="565"/>
      <c r="J38" s="565"/>
    </row>
    <row r="39" spans="1:10" s="807" customFormat="1" x14ac:dyDescent="0.2">
      <c r="A39" s="807" t="s">
        <v>660</v>
      </c>
      <c r="B39" s="807" t="s">
        <v>42</v>
      </c>
      <c r="C39" s="810" t="s">
        <v>1642</v>
      </c>
      <c r="D39" s="837" t="s">
        <v>262</v>
      </c>
      <c r="E39" s="724">
        <v>6</v>
      </c>
      <c r="F39" s="841">
        <v>1201.75</v>
      </c>
      <c r="G39" s="841">
        <v>1201.75</v>
      </c>
      <c r="H39" s="565"/>
      <c r="I39" s="565"/>
      <c r="J39" s="565"/>
    </row>
    <row r="40" spans="1:10" s="807" customFormat="1" x14ac:dyDescent="0.2">
      <c r="A40" s="807" t="s">
        <v>689</v>
      </c>
      <c r="B40" s="807" t="s">
        <v>40</v>
      </c>
      <c r="C40" s="810" t="s">
        <v>1643</v>
      </c>
      <c r="D40" s="837" t="s">
        <v>263</v>
      </c>
      <c r="E40" s="724">
        <v>1</v>
      </c>
      <c r="F40" s="841">
        <v>1201.75</v>
      </c>
      <c r="G40" s="841">
        <v>1201.75</v>
      </c>
      <c r="H40" s="565"/>
      <c r="I40" s="565"/>
      <c r="J40" s="565"/>
    </row>
    <row r="41" spans="1:10" s="807" customFormat="1" x14ac:dyDescent="0.2">
      <c r="A41" s="807" t="s">
        <v>660</v>
      </c>
      <c r="B41" s="807" t="s">
        <v>24</v>
      </c>
      <c r="C41" s="810" t="s">
        <v>1641</v>
      </c>
      <c r="D41" s="837" t="s">
        <v>14</v>
      </c>
      <c r="E41" s="724">
        <v>17.2</v>
      </c>
      <c r="F41" s="841">
        <v>1047.6500000000001</v>
      </c>
      <c r="G41" s="841">
        <v>1047.6500000000001</v>
      </c>
      <c r="H41" s="565"/>
      <c r="I41" s="565"/>
      <c r="J41" s="565"/>
    </row>
    <row r="42" spans="1:10" s="807" customFormat="1" x14ac:dyDescent="0.2">
      <c r="A42" s="807" t="s">
        <v>674</v>
      </c>
      <c r="B42" s="807" t="s">
        <v>44</v>
      </c>
      <c r="C42" s="810" t="s">
        <v>1644</v>
      </c>
      <c r="D42" s="837" t="s">
        <v>57</v>
      </c>
      <c r="E42" s="724">
        <v>1</v>
      </c>
      <c r="F42" s="841">
        <v>2075.2200000000003</v>
      </c>
      <c r="G42" s="841">
        <v>2075.2200000000003</v>
      </c>
      <c r="H42" s="565"/>
      <c r="I42" s="565"/>
      <c r="J42" s="565"/>
    </row>
    <row r="43" spans="1:10" ht="12.75" x14ac:dyDescent="0.2">
      <c r="A43" s="664">
        <v>34</v>
      </c>
      <c r="B43" s="601" t="s">
        <v>315</v>
      </c>
      <c r="C43" s="878" t="s">
        <v>1443</v>
      </c>
      <c r="D43" s="838" t="s">
        <v>1444</v>
      </c>
      <c r="E43" s="832">
        <v>5</v>
      </c>
      <c r="F43" s="832">
        <v>1438</v>
      </c>
      <c r="G43" s="830">
        <v>1438</v>
      </c>
    </row>
    <row r="44" spans="1:10" s="807" customFormat="1" x14ac:dyDescent="0.2">
      <c r="A44" s="807" t="s">
        <v>28</v>
      </c>
      <c r="B44" s="807" t="s">
        <v>22</v>
      </c>
      <c r="C44" s="810" t="s">
        <v>1645</v>
      </c>
      <c r="D44" s="837" t="s">
        <v>57</v>
      </c>
      <c r="E44" s="724">
        <v>1</v>
      </c>
      <c r="F44" s="841">
        <v>1741.32</v>
      </c>
      <c r="G44" s="841">
        <v>1741.32</v>
      </c>
      <c r="H44" s="565"/>
      <c r="I44" s="565"/>
      <c r="J44" s="565"/>
    </row>
    <row r="45" spans="1:10" s="807" customFormat="1" x14ac:dyDescent="0.2">
      <c r="A45" s="807" t="s">
        <v>28</v>
      </c>
      <c r="B45" s="807" t="s">
        <v>42</v>
      </c>
      <c r="C45" s="810" t="s">
        <v>1646</v>
      </c>
      <c r="D45" s="837" t="s">
        <v>300</v>
      </c>
      <c r="E45" s="724">
        <v>4</v>
      </c>
      <c r="F45" s="841">
        <v>1207.5</v>
      </c>
      <c r="G45" s="841">
        <v>1207.5</v>
      </c>
      <c r="H45" s="565"/>
      <c r="I45" s="565"/>
      <c r="J45" s="565"/>
    </row>
    <row r="46" spans="1:10" s="807" customFormat="1" x14ac:dyDescent="0.2">
      <c r="A46" s="807" t="s">
        <v>28</v>
      </c>
      <c r="B46" s="807" t="s">
        <v>44</v>
      </c>
      <c r="C46" s="810" t="s">
        <v>1647</v>
      </c>
      <c r="D46" s="837" t="s">
        <v>301</v>
      </c>
      <c r="E46" s="724">
        <v>1</v>
      </c>
      <c r="F46" s="841">
        <v>1389.2</v>
      </c>
      <c r="G46" s="841">
        <v>1389.2</v>
      </c>
      <c r="H46" s="565"/>
      <c r="I46" s="565"/>
      <c r="J46" s="565"/>
    </row>
    <row r="47" spans="1:10" s="807" customFormat="1" x14ac:dyDescent="0.2">
      <c r="A47" s="807" t="s">
        <v>39</v>
      </c>
      <c r="B47" s="807" t="s">
        <v>690</v>
      </c>
      <c r="C47" s="810" t="s">
        <v>1648</v>
      </c>
      <c r="D47" s="837" t="s">
        <v>1649</v>
      </c>
      <c r="E47" s="724">
        <v>1</v>
      </c>
      <c r="F47" s="841">
        <v>2075.2200000000003</v>
      </c>
      <c r="G47" s="841">
        <v>2075.2200000000003</v>
      </c>
      <c r="H47" s="565"/>
      <c r="I47" s="565"/>
      <c r="J47" s="565"/>
    </row>
    <row r="48" spans="1:10" s="807" customFormat="1" x14ac:dyDescent="0.2">
      <c r="A48" s="807" t="s">
        <v>39</v>
      </c>
      <c r="B48" s="807" t="s">
        <v>22</v>
      </c>
      <c r="C48" s="810" t="s">
        <v>1650</v>
      </c>
      <c r="D48" s="837" t="s">
        <v>297</v>
      </c>
      <c r="E48" s="724">
        <v>3</v>
      </c>
      <c r="F48" s="841">
        <v>1438.0415</v>
      </c>
      <c r="G48" s="841">
        <v>1438.0415</v>
      </c>
      <c r="H48" s="565"/>
      <c r="I48" s="565"/>
      <c r="J48" s="565"/>
    </row>
    <row r="49" spans="1:10" s="807" customFormat="1" ht="24" x14ac:dyDescent="0.2">
      <c r="A49" s="807" t="s">
        <v>691</v>
      </c>
      <c r="B49" s="807" t="s">
        <v>42</v>
      </c>
      <c r="C49" s="811" t="s">
        <v>1652</v>
      </c>
      <c r="D49" s="837" t="s">
        <v>57</v>
      </c>
      <c r="E49" s="724">
        <v>1</v>
      </c>
      <c r="F49" s="841">
        <v>2181.06</v>
      </c>
      <c r="G49" s="841">
        <v>2181.06</v>
      </c>
      <c r="H49" s="565"/>
      <c r="I49" s="565"/>
      <c r="J49" s="565"/>
    </row>
    <row r="50" spans="1:10" s="807" customFormat="1" x14ac:dyDescent="0.2">
      <c r="A50" s="807" t="s">
        <v>692</v>
      </c>
      <c r="B50" s="807" t="s">
        <v>42</v>
      </c>
      <c r="C50" s="811" t="s">
        <v>1651</v>
      </c>
      <c r="D50" s="837" t="s">
        <v>289</v>
      </c>
      <c r="E50" s="724">
        <v>1</v>
      </c>
      <c r="F50" s="841">
        <v>2075.2200000000003</v>
      </c>
      <c r="G50" s="841">
        <v>2075.2200000000003</v>
      </c>
      <c r="H50" s="565"/>
      <c r="I50" s="565"/>
      <c r="J50" s="565"/>
    </row>
    <row r="51" spans="1:10" s="807" customFormat="1" x14ac:dyDescent="0.2">
      <c r="A51" s="807" t="s">
        <v>693</v>
      </c>
      <c r="B51" s="807" t="s">
        <v>22</v>
      </c>
      <c r="C51" s="811" t="s">
        <v>1653</v>
      </c>
      <c r="D51" s="837" t="s">
        <v>295</v>
      </c>
      <c r="E51" s="724">
        <v>1</v>
      </c>
      <c r="F51" s="841">
        <v>2075.2200000000003</v>
      </c>
      <c r="G51" s="841">
        <v>2075.2200000000003</v>
      </c>
      <c r="H51" s="565"/>
      <c r="I51" s="565"/>
      <c r="J51" s="565"/>
    </row>
    <row r="52" spans="1:10" s="807" customFormat="1" x14ac:dyDescent="0.2">
      <c r="A52" s="807" t="s">
        <v>693</v>
      </c>
      <c r="B52" s="807" t="s">
        <v>44</v>
      </c>
      <c r="C52" s="811" t="s">
        <v>1654</v>
      </c>
      <c r="D52" s="837" t="s">
        <v>296</v>
      </c>
      <c r="E52" s="724">
        <v>2</v>
      </c>
      <c r="F52" s="841">
        <v>1610</v>
      </c>
      <c r="G52" s="841">
        <v>1610</v>
      </c>
      <c r="H52" s="565"/>
      <c r="I52" s="565"/>
      <c r="J52" s="565"/>
    </row>
    <row r="53" spans="1:10" s="807" customFormat="1" x14ac:dyDescent="0.2">
      <c r="A53" s="807" t="s">
        <v>693</v>
      </c>
      <c r="B53" s="807" t="s">
        <v>22</v>
      </c>
      <c r="C53" s="811" t="s">
        <v>1653</v>
      </c>
      <c r="D53" s="837" t="s">
        <v>294</v>
      </c>
      <c r="E53" s="724">
        <v>1</v>
      </c>
      <c r="F53" s="841">
        <v>2075.2200000000003</v>
      </c>
      <c r="G53" s="841">
        <v>2075.2200000000003</v>
      </c>
      <c r="H53" s="565"/>
      <c r="I53" s="565"/>
      <c r="J53" s="565"/>
    </row>
    <row r="54" spans="1:10" s="807" customFormat="1" x14ac:dyDescent="0.2">
      <c r="A54" s="807" t="s">
        <v>693</v>
      </c>
      <c r="B54" s="807" t="s">
        <v>42</v>
      </c>
      <c r="C54" s="811" t="s">
        <v>1655</v>
      </c>
      <c r="D54" s="837" t="s">
        <v>293</v>
      </c>
      <c r="E54" s="724">
        <v>1</v>
      </c>
      <c r="F54" s="841">
        <v>1437.5</v>
      </c>
      <c r="G54" s="841">
        <v>1437.5</v>
      </c>
      <c r="H54" s="565"/>
      <c r="I54" s="565"/>
      <c r="J54" s="565"/>
    </row>
    <row r="55" spans="1:10" s="807" customFormat="1" x14ac:dyDescent="0.2">
      <c r="A55" s="807" t="s">
        <v>693</v>
      </c>
      <c r="B55" s="807" t="s">
        <v>44</v>
      </c>
      <c r="C55" s="811" t="s">
        <v>1654</v>
      </c>
      <c r="D55" s="837" t="s">
        <v>292</v>
      </c>
      <c r="E55" s="724">
        <v>2</v>
      </c>
      <c r="F55" s="841">
        <v>1610</v>
      </c>
      <c r="G55" s="841">
        <v>1610</v>
      </c>
      <c r="H55" s="565"/>
      <c r="I55" s="565"/>
      <c r="J55" s="565"/>
    </row>
    <row r="56" spans="1:10" s="807" customFormat="1" x14ac:dyDescent="0.2">
      <c r="A56" s="807" t="s">
        <v>693</v>
      </c>
      <c r="B56" s="807" t="s">
        <v>22</v>
      </c>
      <c r="C56" s="811" t="s">
        <v>1653</v>
      </c>
      <c r="D56" s="837" t="s">
        <v>290</v>
      </c>
      <c r="E56" s="724">
        <v>1</v>
      </c>
      <c r="F56" s="841">
        <v>2075.2200000000003</v>
      </c>
      <c r="G56" s="841">
        <v>2075.2200000000003</v>
      </c>
      <c r="H56" s="565"/>
      <c r="I56" s="565"/>
      <c r="J56" s="565"/>
    </row>
    <row r="57" spans="1:10" s="807" customFormat="1" x14ac:dyDescent="0.2">
      <c r="A57" s="807" t="s">
        <v>693</v>
      </c>
      <c r="B57" s="807" t="s">
        <v>44</v>
      </c>
      <c r="C57" s="811" t="s">
        <v>1654</v>
      </c>
      <c r="D57" s="837" t="s">
        <v>291</v>
      </c>
      <c r="E57" s="724">
        <v>2</v>
      </c>
      <c r="F57" s="841">
        <v>1610</v>
      </c>
      <c r="G57" s="841">
        <v>1610</v>
      </c>
      <c r="H57" s="565"/>
      <c r="I57" s="565"/>
      <c r="J57" s="565"/>
    </row>
    <row r="58" spans="1:10" s="807" customFormat="1" x14ac:dyDescent="0.2">
      <c r="A58" s="807" t="s">
        <v>693</v>
      </c>
      <c r="B58" s="807" t="s">
        <v>44</v>
      </c>
      <c r="C58" s="811" t="s">
        <v>1654</v>
      </c>
      <c r="D58" s="837" t="s">
        <v>292</v>
      </c>
      <c r="E58" s="724">
        <v>1</v>
      </c>
      <c r="F58" s="841">
        <v>1610</v>
      </c>
      <c r="G58" s="841">
        <v>1610</v>
      </c>
      <c r="H58" s="565"/>
      <c r="I58" s="565"/>
      <c r="J58" s="565"/>
    </row>
    <row r="59" spans="1:10" s="807" customFormat="1" x14ac:dyDescent="0.2">
      <c r="A59" s="807" t="s">
        <v>317</v>
      </c>
      <c r="B59" s="807" t="s">
        <v>44</v>
      </c>
      <c r="C59" s="837" t="s">
        <v>1656</v>
      </c>
      <c r="D59" s="837" t="s">
        <v>57</v>
      </c>
      <c r="E59" s="724">
        <v>1</v>
      </c>
      <c r="F59" s="841">
        <v>2181</v>
      </c>
      <c r="G59" s="841">
        <v>2181</v>
      </c>
      <c r="H59" s="565"/>
      <c r="I59" s="565"/>
      <c r="J59" s="565"/>
    </row>
    <row r="60" spans="1:10" s="807" customFormat="1" x14ac:dyDescent="0.2">
      <c r="A60" s="807" t="s">
        <v>317</v>
      </c>
      <c r="B60" s="807" t="s">
        <v>42</v>
      </c>
      <c r="C60" s="837" t="s">
        <v>1657</v>
      </c>
      <c r="D60" s="837" t="s">
        <v>322</v>
      </c>
      <c r="E60" s="724">
        <v>4</v>
      </c>
      <c r="F60" s="841">
        <v>1810.1</v>
      </c>
      <c r="G60" s="841">
        <v>1810.1</v>
      </c>
      <c r="H60" s="565"/>
      <c r="I60" s="565"/>
      <c r="J60" s="565"/>
    </row>
    <row r="61" spans="1:10" s="807" customFormat="1" ht="13.5" customHeight="1" x14ac:dyDescent="0.2">
      <c r="A61" s="807" t="s">
        <v>654</v>
      </c>
      <c r="B61" s="807" t="s">
        <v>194</v>
      </c>
      <c r="C61" s="810" t="s">
        <v>1658</v>
      </c>
      <c r="D61" s="837" t="s">
        <v>1659</v>
      </c>
      <c r="E61" s="724">
        <v>1</v>
      </c>
      <c r="F61" s="841">
        <v>2181.06</v>
      </c>
      <c r="G61" s="841">
        <v>2181.06</v>
      </c>
      <c r="H61" s="565"/>
      <c r="I61" s="565"/>
      <c r="J61" s="565"/>
    </row>
    <row r="62" spans="1:10" s="807" customFormat="1" ht="12.75" customHeight="1" x14ac:dyDescent="0.2">
      <c r="A62" s="807" t="s">
        <v>654</v>
      </c>
      <c r="B62" s="807" t="s">
        <v>22</v>
      </c>
      <c r="C62" s="810" t="s">
        <v>1660</v>
      </c>
      <c r="D62" s="837" t="s">
        <v>655</v>
      </c>
      <c r="E62" s="724">
        <v>1</v>
      </c>
      <c r="F62" s="841">
        <v>1976.4</v>
      </c>
      <c r="G62" s="841">
        <v>1976.4</v>
      </c>
      <c r="H62" s="565"/>
      <c r="I62" s="565"/>
      <c r="J62" s="565"/>
    </row>
    <row r="63" spans="1:10" s="807" customFormat="1" ht="14.25" customHeight="1" x14ac:dyDescent="0.2">
      <c r="A63" s="807" t="s">
        <v>46</v>
      </c>
      <c r="B63" s="807" t="s">
        <v>22</v>
      </c>
      <c r="C63" s="810" t="s">
        <v>1661</v>
      </c>
      <c r="D63" s="837" t="s">
        <v>656</v>
      </c>
      <c r="E63" s="724">
        <v>1</v>
      </c>
      <c r="F63" s="841">
        <v>1976.4</v>
      </c>
      <c r="G63" s="841">
        <v>1976.4</v>
      </c>
      <c r="H63" s="565"/>
      <c r="I63" s="565"/>
      <c r="J63" s="565"/>
    </row>
    <row r="64" spans="1:10" s="807" customFormat="1" ht="15" customHeight="1" x14ac:dyDescent="0.2">
      <c r="A64" s="807" t="s">
        <v>654</v>
      </c>
      <c r="B64" s="807" t="s">
        <v>42</v>
      </c>
      <c r="C64" s="810" t="s">
        <v>1637</v>
      </c>
      <c r="D64" s="837" t="s">
        <v>274</v>
      </c>
      <c r="E64" s="724">
        <v>2</v>
      </c>
      <c r="F64" s="841">
        <v>1480.05</v>
      </c>
      <c r="G64" s="841">
        <v>1480.05</v>
      </c>
      <c r="H64" s="565"/>
      <c r="I64" s="565"/>
      <c r="J64" s="565"/>
    </row>
    <row r="65" spans="1:10" s="807" customFormat="1" x14ac:dyDescent="0.2">
      <c r="A65" s="807" t="s">
        <v>46</v>
      </c>
      <c r="B65" s="807" t="s">
        <v>42</v>
      </c>
      <c r="C65" s="810" t="s">
        <v>1662</v>
      </c>
      <c r="D65" s="837" t="s">
        <v>275</v>
      </c>
      <c r="E65" s="724">
        <v>1</v>
      </c>
      <c r="F65" s="841">
        <v>1437.5</v>
      </c>
      <c r="G65" s="841">
        <v>1437.5</v>
      </c>
      <c r="H65" s="565"/>
      <c r="I65" s="565"/>
      <c r="J65" s="565"/>
    </row>
    <row r="66" spans="1:10" s="807" customFormat="1" x14ac:dyDescent="0.2">
      <c r="A66" s="807" t="s">
        <v>46</v>
      </c>
      <c r="B66" s="807" t="s">
        <v>42</v>
      </c>
      <c r="C66" s="810" t="s">
        <v>1662</v>
      </c>
      <c r="D66" s="837" t="s">
        <v>665</v>
      </c>
      <c r="E66" s="724">
        <v>1</v>
      </c>
      <c r="F66" s="841">
        <v>1437.5</v>
      </c>
      <c r="G66" s="841">
        <v>1437.5</v>
      </c>
      <c r="H66" s="565"/>
      <c r="I66" s="565"/>
      <c r="J66" s="565"/>
    </row>
    <row r="67" spans="1:10" s="807" customFormat="1" x14ac:dyDescent="0.2">
      <c r="A67" s="807" t="s">
        <v>704</v>
      </c>
      <c r="B67" s="807" t="s">
        <v>22</v>
      </c>
      <c r="C67" s="810" t="s">
        <v>1663</v>
      </c>
      <c r="D67" s="837" t="s">
        <v>57</v>
      </c>
      <c r="E67" s="724">
        <v>1</v>
      </c>
      <c r="F67" s="841">
        <v>2075.2200000000003</v>
      </c>
      <c r="G67" s="841">
        <v>2075.2200000000003</v>
      </c>
      <c r="H67" s="565"/>
      <c r="I67" s="565"/>
      <c r="J67" s="565"/>
    </row>
    <row r="68" spans="1:10" s="807" customFormat="1" x14ac:dyDescent="0.2">
      <c r="A68" s="807" t="s">
        <v>704</v>
      </c>
      <c r="B68" s="807" t="s">
        <v>42</v>
      </c>
      <c r="C68" s="810" t="s">
        <v>1664</v>
      </c>
      <c r="D68" s="837" t="s">
        <v>264</v>
      </c>
      <c r="E68" s="724">
        <v>1</v>
      </c>
      <c r="F68" s="841">
        <v>1658.4</v>
      </c>
      <c r="G68" s="841">
        <v>1658.4</v>
      </c>
      <c r="H68" s="565"/>
      <c r="I68" s="565"/>
      <c r="J68" s="565"/>
    </row>
    <row r="69" spans="1:10" s="807" customFormat="1" x14ac:dyDescent="0.2">
      <c r="A69" s="807" t="s">
        <v>704</v>
      </c>
      <c r="B69" s="807" t="s">
        <v>89</v>
      </c>
      <c r="C69" s="810" t="s">
        <v>1665</v>
      </c>
      <c r="D69" s="837" t="s">
        <v>276</v>
      </c>
      <c r="E69" s="724">
        <v>1</v>
      </c>
      <c r="F69" s="841">
        <v>1553.65</v>
      </c>
      <c r="G69" s="841">
        <v>1553.65</v>
      </c>
      <c r="H69" s="565"/>
      <c r="I69" s="565"/>
      <c r="J69" s="565"/>
    </row>
    <row r="70" spans="1:10" s="807" customFormat="1" x14ac:dyDescent="0.2">
      <c r="A70" s="807" t="s">
        <v>67</v>
      </c>
      <c r="B70" s="807" t="s">
        <v>22</v>
      </c>
      <c r="C70" s="813" t="s">
        <v>1693</v>
      </c>
      <c r="D70" s="837" t="s">
        <v>200</v>
      </c>
      <c r="E70" s="724">
        <v>1</v>
      </c>
      <c r="F70" s="841">
        <v>2000.1554999999998</v>
      </c>
      <c r="G70" s="841">
        <v>2000.1554999999998</v>
      </c>
      <c r="H70" s="565"/>
      <c r="I70" s="565"/>
      <c r="J70" s="565"/>
    </row>
    <row r="71" spans="1:10" s="807" customFormat="1" x14ac:dyDescent="0.2">
      <c r="A71" s="807" t="s">
        <v>704</v>
      </c>
      <c r="B71" s="807" t="s">
        <v>42</v>
      </c>
      <c r="C71" s="810" t="s">
        <v>1664</v>
      </c>
      <c r="D71" s="837" t="s">
        <v>277</v>
      </c>
      <c r="E71" s="724">
        <v>2</v>
      </c>
      <c r="F71" s="841">
        <v>1437.5</v>
      </c>
      <c r="G71" s="841">
        <v>1437.5</v>
      </c>
      <c r="H71" s="565"/>
      <c r="I71" s="565"/>
      <c r="J71" s="565"/>
    </row>
    <row r="72" spans="1:10" s="807" customFormat="1" ht="24" x14ac:dyDescent="0.2">
      <c r="A72" s="807" t="s">
        <v>704</v>
      </c>
      <c r="B72" s="807" t="s">
        <v>42</v>
      </c>
      <c r="C72" s="810" t="s">
        <v>1664</v>
      </c>
      <c r="D72" s="837" t="s">
        <v>1427</v>
      </c>
      <c r="E72" s="724">
        <v>1</v>
      </c>
      <c r="F72" s="841">
        <v>1437.5</v>
      </c>
      <c r="G72" s="841">
        <v>1437.5</v>
      </c>
      <c r="H72" s="565"/>
      <c r="I72" s="565"/>
      <c r="J72" s="565"/>
    </row>
    <row r="73" spans="1:10" s="807" customFormat="1" ht="36" x14ac:dyDescent="0.2">
      <c r="A73" s="807" t="s">
        <v>704</v>
      </c>
      <c r="B73" s="807" t="s">
        <v>42</v>
      </c>
      <c r="C73" s="810" t="s">
        <v>1664</v>
      </c>
      <c r="D73" s="837" t="s">
        <v>1428</v>
      </c>
      <c r="E73" s="724">
        <v>1</v>
      </c>
      <c r="F73" s="841">
        <v>1437.5</v>
      </c>
      <c r="G73" s="841">
        <v>1437.5</v>
      </c>
      <c r="H73" s="565"/>
      <c r="I73" s="565"/>
      <c r="J73" s="565"/>
    </row>
    <row r="74" spans="1:10" s="807" customFormat="1" x14ac:dyDescent="0.2">
      <c r="A74" s="807" t="s">
        <v>704</v>
      </c>
      <c r="B74" s="807" t="s">
        <v>42</v>
      </c>
      <c r="C74" s="812" t="s">
        <v>721</v>
      </c>
      <c r="D74" s="837" t="s">
        <v>280</v>
      </c>
      <c r="E74" s="724">
        <v>2</v>
      </c>
      <c r="F74" s="841"/>
      <c r="G74" s="841"/>
      <c r="H74" s="565"/>
      <c r="I74" s="565"/>
      <c r="J74" s="565"/>
    </row>
    <row r="75" spans="1:10" s="807" customFormat="1" ht="24" x14ac:dyDescent="0.2">
      <c r="A75" s="807" t="s">
        <v>704</v>
      </c>
      <c r="B75" s="807" t="s">
        <v>42</v>
      </c>
      <c r="C75" s="810" t="s">
        <v>1664</v>
      </c>
      <c r="D75" s="837" t="s">
        <v>281</v>
      </c>
      <c r="E75" s="724">
        <v>1</v>
      </c>
      <c r="F75" s="841">
        <v>1437.5</v>
      </c>
      <c r="G75" s="841">
        <v>1437.5</v>
      </c>
      <c r="H75" s="565"/>
      <c r="I75" s="565"/>
      <c r="J75" s="565"/>
    </row>
    <row r="76" spans="1:10" s="807" customFormat="1" x14ac:dyDescent="0.2">
      <c r="A76" s="807" t="s">
        <v>704</v>
      </c>
      <c r="B76" s="807" t="s">
        <v>42</v>
      </c>
      <c r="C76" s="812" t="s">
        <v>721</v>
      </c>
      <c r="D76" s="837" t="s">
        <v>652</v>
      </c>
      <c r="E76" s="724">
        <v>1</v>
      </c>
      <c r="F76" s="841"/>
      <c r="G76" s="841"/>
      <c r="H76" s="565"/>
      <c r="I76" s="565"/>
      <c r="J76" s="565"/>
    </row>
    <row r="77" spans="1:10" s="807" customFormat="1" x14ac:dyDescent="0.2">
      <c r="A77" s="807" t="s">
        <v>704</v>
      </c>
      <c r="B77" s="807" t="s">
        <v>42</v>
      </c>
      <c r="C77" s="810" t="s">
        <v>1664</v>
      </c>
      <c r="D77" s="837" t="s">
        <v>1355</v>
      </c>
      <c r="E77" s="724">
        <v>2</v>
      </c>
      <c r="F77" s="841">
        <v>1437.5</v>
      </c>
      <c r="G77" s="841">
        <v>1437.5</v>
      </c>
      <c r="H77" s="565"/>
      <c r="I77" s="565"/>
      <c r="J77" s="565"/>
    </row>
    <row r="78" spans="1:10" s="807" customFormat="1" x14ac:dyDescent="0.2">
      <c r="A78" s="807" t="s">
        <v>10</v>
      </c>
      <c r="B78" s="807" t="s">
        <v>690</v>
      </c>
      <c r="C78" s="813" t="s">
        <v>1666</v>
      </c>
      <c r="D78" s="837" t="s">
        <v>57</v>
      </c>
      <c r="E78" s="724">
        <v>1</v>
      </c>
      <c r="F78" s="841">
        <v>2075.2200000000003</v>
      </c>
      <c r="G78" s="841">
        <v>2075.2200000000003</v>
      </c>
      <c r="H78" s="565"/>
      <c r="I78" s="565"/>
      <c r="J78" s="565"/>
    </row>
    <row r="79" spans="1:10" s="807" customFormat="1" x14ac:dyDescent="0.2">
      <c r="A79" s="807" t="s">
        <v>10</v>
      </c>
      <c r="B79" s="807" t="s">
        <v>24</v>
      </c>
      <c r="C79" s="813" t="s">
        <v>1667</v>
      </c>
      <c r="D79" s="837" t="s">
        <v>83</v>
      </c>
      <c r="E79" s="724">
        <v>1</v>
      </c>
      <c r="F79" s="841">
        <v>1207.5</v>
      </c>
      <c r="G79" s="841">
        <v>1207.5</v>
      </c>
      <c r="H79" s="565"/>
      <c r="I79" s="565"/>
      <c r="J79" s="565"/>
    </row>
    <row r="80" spans="1:10" s="807" customFormat="1" x14ac:dyDescent="0.2">
      <c r="A80" s="807" t="s">
        <v>10</v>
      </c>
      <c r="B80" s="807" t="s">
        <v>6</v>
      </c>
      <c r="C80" s="813" t="s">
        <v>1668</v>
      </c>
      <c r="D80" s="837" t="s">
        <v>112</v>
      </c>
      <c r="E80" s="724">
        <v>0.4</v>
      </c>
      <c r="F80" s="841">
        <v>977.5</v>
      </c>
      <c r="G80" s="841">
        <v>977.5</v>
      </c>
      <c r="H80" s="565"/>
      <c r="I80" s="565"/>
      <c r="J80" s="565"/>
    </row>
    <row r="81" spans="1:10" s="807" customFormat="1" x14ac:dyDescent="0.2">
      <c r="A81" s="807" t="s">
        <v>676</v>
      </c>
      <c r="B81" s="807" t="s">
        <v>42</v>
      </c>
      <c r="C81" s="813" t="s">
        <v>1669</v>
      </c>
      <c r="D81" s="837" t="s">
        <v>33</v>
      </c>
      <c r="E81" s="724">
        <v>2</v>
      </c>
      <c r="F81" s="841">
        <v>995.9</v>
      </c>
      <c r="G81" s="841">
        <v>995.9</v>
      </c>
      <c r="H81" s="565"/>
      <c r="I81" s="565"/>
      <c r="J81" s="565"/>
    </row>
    <row r="82" spans="1:10" s="807" customFormat="1" x14ac:dyDescent="0.2">
      <c r="A82" s="807" t="s">
        <v>303</v>
      </c>
      <c r="B82" s="807" t="s">
        <v>6</v>
      </c>
      <c r="C82" s="813" t="s">
        <v>1670</v>
      </c>
      <c r="D82" s="837" t="s">
        <v>8</v>
      </c>
      <c r="E82" s="724">
        <v>3.5</v>
      </c>
      <c r="F82" s="841">
        <v>620</v>
      </c>
      <c r="G82" s="841">
        <v>620</v>
      </c>
      <c r="H82" s="565"/>
      <c r="I82" s="565"/>
      <c r="J82" s="565"/>
    </row>
    <row r="83" spans="1:10" s="807" customFormat="1" x14ac:dyDescent="0.2">
      <c r="A83" s="807" t="s">
        <v>676</v>
      </c>
      <c r="B83" s="807" t="s">
        <v>24</v>
      </c>
      <c r="C83" s="813" t="s">
        <v>1726</v>
      </c>
      <c r="D83" s="837" t="s">
        <v>33</v>
      </c>
      <c r="E83" s="724">
        <v>1.6</v>
      </c>
      <c r="F83" s="841">
        <v>995.9</v>
      </c>
      <c r="G83" s="841">
        <v>995.9</v>
      </c>
      <c r="H83" s="565"/>
      <c r="I83" s="565"/>
      <c r="J83" s="565"/>
    </row>
    <row r="84" spans="1:10" s="807" customFormat="1" x14ac:dyDescent="0.2">
      <c r="A84" s="807" t="s">
        <v>688</v>
      </c>
      <c r="B84" s="807" t="s">
        <v>44</v>
      </c>
      <c r="C84" s="810" t="s">
        <v>1671</v>
      </c>
      <c r="D84" s="837" t="s">
        <v>1672</v>
      </c>
      <c r="E84" s="724">
        <v>1</v>
      </c>
      <c r="F84" s="841">
        <v>2075.2200000000003</v>
      </c>
      <c r="G84" s="841">
        <v>2075.2200000000003</v>
      </c>
      <c r="H84" s="565"/>
      <c r="I84" s="565"/>
      <c r="J84" s="565"/>
    </row>
    <row r="85" spans="1:10" s="807" customFormat="1" x14ac:dyDescent="0.2">
      <c r="A85" s="807" t="s">
        <v>688</v>
      </c>
      <c r="B85" s="807" t="s">
        <v>42</v>
      </c>
      <c r="C85" s="810" t="s">
        <v>1673</v>
      </c>
      <c r="D85" s="837" t="s">
        <v>1674</v>
      </c>
      <c r="E85" s="724">
        <v>1</v>
      </c>
      <c r="F85" s="841">
        <v>1680</v>
      </c>
      <c r="G85" s="841">
        <v>1680</v>
      </c>
      <c r="H85" s="565"/>
      <c r="I85" s="565"/>
      <c r="J85" s="565"/>
    </row>
    <row r="86" spans="1:10" s="807" customFormat="1" x14ac:dyDescent="0.2">
      <c r="A86" s="807" t="s">
        <v>688</v>
      </c>
      <c r="B86" s="807" t="s">
        <v>24</v>
      </c>
      <c r="C86" s="810" t="s">
        <v>1675</v>
      </c>
      <c r="D86" s="837" t="s">
        <v>288</v>
      </c>
      <c r="E86" s="724">
        <v>3</v>
      </c>
      <c r="F86" s="841">
        <v>1429.45</v>
      </c>
      <c r="G86" s="841">
        <v>1429.45</v>
      </c>
      <c r="H86" s="565"/>
      <c r="I86" s="565"/>
      <c r="J86" s="565"/>
    </row>
    <row r="87" spans="1:10" s="807" customFormat="1" x14ac:dyDescent="0.2">
      <c r="A87" s="807" t="s">
        <v>735</v>
      </c>
      <c r="B87" s="807" t="s">
        <v>26</v>
      </c>
      <c r="C87" s="810" t="s">
        <v>1676</v>
      </c>
      <c r="D87" s="837" t="s">
        <v>657</v>
      </c>
      <c r="E87" s="724">
        <v>1</v>
      </c>
      <c r="F87" s="841">
        <v>1437.5</v>
      </c>
      <c r="G87" s="841">
        <v>1437.5</v>
      </c>
      <c r="H87" s="565"/>
      <c r="I87" s="565"/>
      <c r="J87" s="565"/>
    </row>
    <row r="88" spans="1:10" s="807" customFormat="1" x14ac:dyDescent="0.2">
      <c r="A88" s="807" t="s">
        <v>695</v>
      </c>
      <c r="B88" s="807" t="s">
        <v>180</v>
      </c>
      <c r="C88" s="813" t="s">
        <v>1677</v>
      </c>
      <c r="D88" s="837" t="s">
        <v>36</v>
      </c>
      <c r="E88" s="724">
        <v>0.8</v>
      </c>
      <c r="F88" s="841">
        <v>1080.5039999999999</v>
      </c>
      <c r="G88" s="841">
        <v>1080.5039999999999</v>
      </c>
      <c r="H88" s="565"/>
      <c r="I88" s="565"/>
      <c r="J88" s="565"/>
    </row>
    <row r="89" spans="1:10" s="807" customFormat="1" x14ac:dyDescent="0.2">
      <c r="A89" s="807" t="s">
        <v>674</v>
      </c>
      <c r="B89" s="807" t="s">
        <v>6</v>
      </c>
      <c r="C89" s="878" t="s">
        <v>1678</v>
      </c>
      <c r="D89" s="837" t="s">
        <v>92</v>
      </c>
      <c r="E89" s="724">
        <v>0.2</v>
      </c>
      <c r="F89" s="841">
        <v>849.85</v>
      </c>
      <c r="G89" s="841">
        <v>849.85</v>
      </c>
      <c r="H89" s="565"/>
      <c r="I89" s="565"/>
      <c r="J89" s="565"/>
    </row>
    <row r="90" spans="1:10" s="807" customFormat="1" x14ac:dyDescent="0.2">
      <c r="A90" s="807" t="s">
        <v>660</v>
      </c>
      <c r="B90" s="807" t="s">
        <v>6</v>
      </c>
      <c r="C90" s="810" t="s">
        <v>1679</v>
      </c>
      <c r="D90" s="837" t="s">
        <v>14</v>
      </c>
      <c r="E90" s="724">
        <v>0.8</v>
      </c>
      <c r="F90" s="841">
        <v>849.85</v>
      </c>
      <c r="G90" s="841">
        <v>849.85</v>
      </c>
      <c r="H90" s="565"/>
      <c r="I90" s="565"/>
      <c r="J90" s="565"/>
    </row>
    <row r="91" spans="1:10" s="807" customFormat="1" x14ac:dyDescent="0.2">
      <c r="A91" s="807" t="s">
        <v>693</v>
      </c>
      <c r="B91" s="807" t="s">
        <v>6</v>
      </c>
      <c r="C91" s="811" t="s">
        <v>1680</v>
      </c>
      <c r="D91" s="837" t="s">
        <v>94</v>
      </c>
      <c r="E91" s="724">
        <v>0.3</v>
      </c>
      <c r="F91" s="841">
        <v>744.05</v>
      </c>
      <c r="G91" s="841">
        <v>744.05</v>
      </c>
      <c r="H91" s="565"/>
      <c r="I91" s="565"/>
      <c r="J91" s="565"/>
    </row>
    <row r="92" spans="1:10" s="807" customFormat="1" x14ac:dyDescent="0.2">
      <c r="A92" s="807" t="s">
        <v>303</v>
      </c>
      <c r="B92" s="807" t="s">
        <v>6</v>
      </c>
      <c r="C92" s="813" t="s">
        <v>1670</v>
      </c>
      <c r="D92" s="837" t="s">
        <v>95</v>
      </c>
      <c r="E92" s="724">
        <v>0.75</v>
      </c>
      <c r="F92" s="841">
        <v>620</v>
      </c>
      <c r="G92" s="841">
        <v>620</v>
      </c>
      <c r="H92" s="565"/>
      <c r="I92" s="565"/>
      <c r="J92" s="565"/>
    </row>
    <row r="93" spans="1:10" s="807" customFormat="1" x14ac:dyDescent="0.2">
      <c r="A93" s="807" t="s">
        <v>660</v>
      </c>
      <c r="B93" s="807" t="s">
        <v>6</v>
      </c>
      <c r="C93" s="810" t="s">
        <v>1679</v>
      </c>
      <c r="D93" s="837" t="s">
        <v>14</v>
      </c>
      <c r="E93" s="724">
        <v>0.6</v>
      </c>
      <c r="F93" s="841">
        <v>805</v>
      </c>
      <c r="G93" s="841">
        <v>805</v>
      </c>
      <c r="H93" s="565"/>
      <c r="I93" s="565"/>
      <c r="J93" s="565"/>
    </row>
    <row r="94" spans="1:10" s="807" customFormat="1" x14ac:dyDescent="0.2">
      <c r="A94" s="807" t="s">
        <v>674</v>
      </c>
      <c r="B94" s="807" t="s">
        <v>6</v>
      </c>
      <c r="C94" s="878" t="s">
        <v>1678</v>
      </c>
      <c r="D94" s="837" t="s">
        <v>92</v>
      </c>
      <c r="E94" s="724">
        <v>0.2</v>
      </c>
      <c r="F94" s="841">
        <v>849.85</v>
      </c>
      <c r="G94" s="841">
        <v>849.85</v>
      </c>
      <c r="H94" s="565"/>
      <c r="I94" s="565"/>
      <c r="J94" s="565"/>
    </row>
    <row r="95" spans="1:10" s="807" customFormat="1" x14ac:dyDescent="0.2">
      <c r="A95" s="807" t="s">
        <v>695</v>
      </c>
      <c r="B95" s="807" t="s">
        <v>180</v>
      </c>
      <c r="C95" s="813" t="s">
        <v>1677</v>
      </c>
      <c r="D95" s="837" t="s">
        <v>36</v>
      </c>
      <c r="E95" s="724">
        <v>0.8</v>
      </c>
      <c r="F95" s="841">
        <v>1080.5039999999999</v>
      </c>
      <c r="G95" s="841">
        <v>1080.5039999999999</v>
      </c>
      <c r="H95" s="565"/>
      <c r="I95" s="565"/>
      <c r="J95" s="565"/>
    </row>
    <row r="96" spans="1:10" s="807" customFormat="1" x14ac:dyDescent="0.2">
      <c r="A96" s="807" t="s">
        <v>171</v>
      </c>
      <c r="B96" s="807" t="s">
        <v>6</v>
      </c>
      <c r="C96" s="813" t="s">
        <v>1699</v>
      </c>
      <c r="D96" s="837" t="s">
        <v>93</v>
      </c>
      <c r="E96" s="724">
        <v>13</v>
      </c>
      <c r="F96" s="841">
        <v>791.2</v>
      </c>
      <c r="G96" s="841">
        <v>791.2</v>
      </c>
      <c r="H96" s="565"/>
      <c r="I96" s="565"/>
      <c r="J96" s="565"/>
    </row>
    <row r="97" spans="1:10" s="807" customFormat="1" x14ac:dyDescent="0.2">
      <c r="A97" s="807" t="s">
        <v>10</v>
      </c>
      <c r="B97" s="807" t="s">
        <v>6</v>
      </c>
      <c r="C97" s="813" t="s">
        <v>1668</v>
      </c>
      <c r="D97" s="837" t="s">
        <v>112</v>
      </c>
      <c r="E97" s="724">
        <v>1</v>
      </c>
      <c r="F97" s="841">
        <v>977.5</v>
      </c>
      <c r="G97" s="841">
        <v>977.5</v>
      </c>
      <c r="H97" s="565"/>
      <c r="I97" s="565"/>
      <c r="J97" s="565"/>
    </row>
    <row r="98" spans="1:10" s="807" customFormat="1" x14ac:dyDescent="0.2">
      <c r="A98" s="807" t="s">
        <v>303</v>
      </c>
      <c r="B98" s="807" t="s">
        <v>6</v>
      </c>
      <c r="C98" s="813" t="s">
        <v>1670</v>
      </c>
      <c r="D98" s="837" t="s">
        <v>8</v>
      </c>
      <c r="E98" s="724">
        <v>1</v>
      </c>
      <c r="F98" s="841">
        <v>620</v>
      </c>
      <c r="G98" s="841">
        <v>620</v>
      </c>
      <c r="H98" s="565"/>
      <c r="I98" s="565"/>
      <c r="J98" s="565"/>
    </row>
    <row r="99" spans="1:10" s="807" customFormat="1" x14ac:dyDescent="0.2">
      <c r="A99" s="807" t="s">
        <v>303</v>
      </c>
      <c r="B99" s="807" t="s">
        <v>6</v>
      </c>
      <c r="C99" s="813" t="s">
        <v>1670</v>
      </c>
      <c r="D99" s="837" t="s">
        <v>126</v>
      </c>
      <c r="E99" s="724">
        <v>1</v>
      </c>
      <c r="F99" s="841">
        <v>657.2</v>
      </c>
      <c r="G99" s="841">
        <v>657.2</v>
      </c>
      <c r="H99" s="565"/>
      <c r="I99" s="565"/>
      <c r="J99" s="565"/>
    </row>
    <row r="100" spans="1:10" s="807" customFormat="1" x14ac:dyDescent="0.2">
      <c r="A100" s="807" t="s">
        <v>171</v>
      </c>
      <c r="B100" s="807" t="s">
        <v>6</v>
      </c>
      <c r="C100" s="813" t="s">
        <v>1699</v>
      </c>
      <c r="D100" s="837" t="s">
        <v>93</v>
      </c>
      <c r="E100" s="724">
        <v>8</v>
      </c>
      <c r="F100" s="841">
        <v>791.2</v>
      </c>
      <c r="G100" s="841">
        <v>791.2</v>
      </c>
      <c r="H100" s="565"/>
      <c r="I100" s="565"/>
      <c r="J100" s="565"/>
    </row>
    <row r="101" spans="1:10" s="807" customFormat="1" x14ac:dyDescent="0.2">
      <c r="A101" s="807" t="s">
        <v>695</v>
      </c>
      <c r="B101" s="807" t="s">
        <v>180</v>
      </c>
      <c r="C101" s="813" t="s">
        <v>1677</v>
      </c>
      <c r="D101" s="837" t="s">
        <v>36</v>
      </c>
      <c r="E101" s="724">
        <v>0.5</v>
      </c>
      <c r="F101" s="841">
        <v>1080.5039999999999</v>
      </c>
      <c r="G101" s="841">
        <v>1080.5039999999999</v>
      </c>
      <c r="H101" s="565"/>
      <c r="I101" s="565"/>
      <c r="J101" s="565"/>
    </row>
    <row r="102" spans="1:10" s="807" customFormat="1" x14ac:dyDescent="0.2">
      <c r="A102" s="807" t="s">
        <v>660</v>
      </c>
      <c r="B102" s="807" t="s">
        <v>6</v>
      </c>
      <c r="C102" s="810" t="s">
        <v>1679</v>
      </c>
      <c r="D102" s="837" t="s">
        <v>14</v>
      </c>
      <c r="E102" s="724">
        <v>0.4</v>
      </c>
      <c r="F102" s="841">
        <v>805</v>
      </c>
      <c r="G102" s="841">
        <v>805</v>
      </c>
      <c r="H102" s="565"/>
      <c r="I102" s="565"/>
      <c r="J102" s="565"/>
    </row>
    <row r="103" spans="1:10" s="807" customFormat="1" x14ac:dyDescent="0.2">
      <c r="A103" s="807" t="s">
        <v>674</v>
      </c>
      <c r="B103" s="807" t="s">
        <v>6</v>
      </c>
      <c r="C103" s="878" t="s">
        <v>1678</v>
      </c>
      <c r="D103" s="837" t="s">
        <v>92</v>
      </c>
      <c r="E103" s="724">
        <v>0.2</v>
      </c>
      <c r="F103" s="841">
        <v>849.85</v>
      </c>
      <c r="G103" s="841">
        <v>849.85</v>
      </c>
      <c r="H103" s="565"/>
      <c r="I103" s="565"/>
      <c r="J103" s="565"/>
    </row>
    <row r="104" spans="1:10" s="807" customFormat="1" x14ac:dyDescent="0.2">
      <c r="A104" s="807" t="s">
        <v>10</v>
      </c>
      <c r="B104" s="807" t="s">
        <v>6</v>
      </c>
      <c r="C104" s="813" t="s">
        <v>1668</v>
      </c>
      <c r="D104" s="837" t="s">
        <v>112</v>
      </c>
      <c r="E104" s="724">
        <v>1</v>
      </c>
      <c r="F104" s="841">
        <v>977.5</v>
      </c>
      <c r="G104" s="841">
        <v>977.5</v>
      </c>
      <c r="H104" s="565"/>
      <c r="I104" s="565"/>
      <c r="J104" s="565"/>
    </row>
    <row r="105" spans="1:10" s="807" customFormat="1" x14ac:dyDescent="0.2">
      <c r="A105" s="807" t="s">
        <v>303</v>
      </c>
      <c r="B105" s="807" t="s">
        <v>6</v>
      </c>
      <c r="C105" s="813" t="s">
        <v>1670</v>
      </c>
      <c r="D105" s="837" t="s">
        <v>8</v>
      </c>
      <c r="E105" s="724">
        <v>0.7</v>
      </c>
      <c r="F105" s="841">
        <v>620</v>
      </c>
      <c r="G105" s="841">
        <v>620</v>
      </c>
      <c r="H105" s="565"/>
      <c r="I105" s="565"/>
      <c r="J105" s="565"/>
    </row>
    <row r="106" spans="1:10" s="807" customFormat="1" x14ac:dyDescent="0.2">
      <c r="A106" s="807" t="s">
        <v>664</v>
      </c>
      <c r="B106" s="807" t="s">
        <v>6</v>
      </c>
      <c r="C106" s="838" t="s">
        <v>1740</v>
      </c>
      <c r="D106" s="837" t="s">
        <v>1417</v>
      </c>
      <c r="E106" s="724">
        <v>1</v>
      </c>
      <c r="F106" s="841">
        <v>2181.06</v>
      </c>
      <c r="G106" s="841">
        <v>2181.06</v>
      </c>
      <c r="H106" s="565"/>
      <c r="I106" s="565"/>
      <c r="J106" s="565"/>
    </row>
    <row r="107" spans="1:10" s="807" customFormat="1" x14ac:dyDescent="0.2">
      <c r="A107" s="807" t="s">
        <v>10</v>
      </c>
      <c r="B107" s="807" t="s">
        <v>194</v>
      </c>
      <c r="C107" s="813" t="s">
        <v>1698</v>
      </c>
      <c r="D107" s="837" t="s">
        <v>1418</v>
      </c>
      <c r="E107" s="724">
        <v>1</v>
      </c>
      <c r="F107" s="841">
        <v>1680</v>
      </c>
      <c r="G107" s="841">
        <v>1680</v>
      </c>
      <c r="H107" s="565"/>
      <c r="I107" s="565"/>
      <c r="J107" s="565"/>
    </row>
    <row r="108" spans="1:10" s="807" customFormat="1" x14ac:dyDescent="0.2">
      <c r="A108" s="807" t="s">
        <v>10</v>
      </c>
      <c r="B108" s="807" t="s">
        <v>24</v>
      </c>
      <c r="C108" s="813" t="s">
        <v>1667</v>
      </c>
      <c r="D108" s="837" t="s">
        <v>83</v>
      </c>
      <c r="E108" s="724">
        <v>1</v>
      </c>
      <c r="F108" s="841">
        <v>1207.5</v>
      </c>
      <c r="G108" s="841">
        <v>1207.5</v>
      </c>
      <c r="H108" s="565"/>
      <c r="I108" s="565"/>
      <c r="J108" s="565"/>
    </row>
    <row r="109" spans="1:10" s="807" customFormat="1" x14ac:dyDescent="0.2">
      <c r="A109" s="807" t="s">
        <v>303</v>
      </c>
      <c r="B109" s="807" t="s">
        <v>42</v>
      </c>
      <c r="C109" s="813" t="s">
        <v>1681</v>
      </c>
      <c r="D109" s="837" t="s">
        <v>126</v>
      </c>
      <c r="E109" s="724">
        <v>3</v>
      </c>
      <c r="F109" s="841">
        <v>810.75</v>
      </c>
      <c r="G109" s="841">
        <v>810.75</v>
      </c>
      <c r="H109" s="565"/>
      <c r="I109" s="565"/>
      <c r="J109" s="565"/>
    </row>
    <row r="110" spans="1:10" s="807" customFormat="1" x14ac:dyDescent="0.2">
      <c r="A110" s="807" t="s">
        <v>10</v>
      </c>
      <c r="B110" s="807" t="s">
        <v>6</v>
      </c>
      <c r="C110" s="813" t="s">
        <v>1668</v>
      </c>
      <c r="D110" s="837" t="s">
        <v>112</v>
      </c>
      <c r="E110" s="724">
        <v>1</v>
      </c>
      <c r="F110" s="841">
        <v>977.5</v>
      </c>
      <c r="G110" s="841">
        <v>977.5</v>
      </c>
      <c r="H110" s="565"/>
      <c r="I110" s="565"/>
      <c r="J110" s="565"/>
    </row>
    <row r="111" spans="1:10" s="807" customFormat="1" x14ac:dyDescent="0.2">
      <c r="A111" s="807" t="s">
        <v>699</v>
      </c>
      <c r="B111" s="807" t="s">
        <v>42</v>
      </c>
      <c r="C111" s="813" t="s">
        <v>1669</v>
      </c>
      <c r="D111" s="837" t="s">
        <v>33</v>
      </c>
      <c r="E111" s="724">
        <v>1</v>
      </c>
      <c r="F111" s="841">
        <v>995.9</v>
      </c>
      <c r="G111" s="841">
        <v>995.9</v>
      </c>
      <c r="H111" s="565"/>
      <c r="I111" s="565"/>
      <c r="J111" s="565"/>
    </row>
    <row r="112" spans="1:10" s="807" customFormat="1" x14ac:dyDescent="0.2">
      <c r="A112" s="807" t="s">
        <v>303</v>
      </c>
      <c r="B112" s="807" t="s">
        <v>6</v>
      </c>
      <c r="C112" s="813" t="s">
        <v>1670</v>
      </c>
      <c r="D112" s="837" t="s">
        <v>8</v>
      </c>
      <c r="E112" s="724">
        <v>0.5</v>
      </c>
      <c r="F112" s="841">
        <v>620</v>
      </c>
      <c r="G112" s="841">
        <v>620</v>
      </c>
      <c r="H112" s="565"/>
      <c r="I112" s="565"/>
      <c r="J112" s="565"/>
    </row>
    <row r="113" spans="1:10" s="807" customFormat="1" x14ac:dyDescent="0.2">
      <c r="A113" s="807" t="s">
        <v>303</v>
      </c>
      <c r="B113" s="807" t="s">
        <v>42</v>
      </c>
      <c r="C113" s="813" t="s">
        <v>1681</v>
      </c>
      <c r="D113" s="837" t="s">
        <v>126</v>
      </c>
      <c r="E113" s="724">
        <v>0.3</v>
      </c>
      <c r="F113" s="841">
        <v>810.75</v>
      </c>
      <c r="G113" s="841">
        <v>810.75</v>
      </c>
      <c r="H113" s="565"/>
      <c r="I113" s="565"/>
      <c r="J113" s="565"/>
    </row>
    <row r="114" spans="1:10" s="807" customFormat="1" x14ac:dyDescent="0.2">
      <c r="A114" s="807" t="s">
        <v>303</v>
      </c>
      <c r="B114" s="807" t="s">
        <v>6</v>
      </c>
      <c r="C114" s="813" t="s">
        <v>1670</v>
      </c>
      <c r="D114" s="837" t="s">
        <v>366</v>
      </c>
      <c r="E114" s="724">
        <v>1</v>
      </c>
      <c r="F114" s="841">
        <v>620</v>
      </c>
      <c r="G114" s="841">
        <v>620</v>
      </c>
      <c r="H114" s="565"/>
      <c r="I114" s="565"/>
      <c r="J114" s="565"/>
    </row>
    <row r="115" spans="1:10" s="807" customFormat="1" x14ac:dyDescent="0.2">
      <c r="A115" s="807" t="s">
        <v>303</v>
      </c>
      <c r="B115" s="807" t="s">
        <v>42</v>
      </c>
      <c r="C115" s="813" t="s">
        <v>1681</v>
      </c>
      <c r="D115" s="837" t="s">
        <v>126</v>
      </c>
      <c r="E115" s="724">
        <v>0.3</v>
      </c>
      <c r="F115" s="841">
        <v>810.75</v>
      </c>
      <c r="G115" s="841">
        <v>810.75</v>
      </c>
      <c r="H115" s="565"/>
      <c r="I115" s="565"/>
      <c r="J115" s="565"/>
    </row>
    <row r="116" spans="1:10" s="807" customFormat="1" x14ac:dyDescent="0.2">
      <c r="A116" s="807" t="s">
        <v>303</v>
      </c>
      <c r="B116" s="807" t="s">
        <v>6</v>
      </c>
      <c r="C116" s="812" t="s">
        <v>337</v>
      </c>
      <c r="D116" s="837" t="s">
        <v>11</v>
      </c>
      <c r="E116" s="724">
        <v>0.5</v>
      </c>
      <c r="F116" s="841"/>
      <c r="G116" s="841"/>
      <c r="H116" s="565"/>
      <c r="I116" s="565"/>
      <c r="J116" s="565"/>
    </row>
    <row r="117" spans="1:10" s="807" customFormat="1" x14ac:dyDescent="0.2">
      <c r="A117" s="807" t="s">
        <v>303</v>
      </c>
      <c r="B117" s="807" t="s">
        <v>6</v>
      </c>
      <c r="C117" s="813" t="s">
        <v>1670</v>
      </c>
      <c r="D117" s="837" t="s">
        <v>8</v>
      </c>
      <c r="E117" s="724">
        <v>0.6</v>
      </c>
      <c r="F117" s="841">
        <v>620</v>
      </c>
      <c r="G117" s="841">
        <v>620</v>
      </c>
      <c r="H117" s="565"/>
      <c r="I117" s="565"/>
      <c r="J117" s="565"/>
    </row>
    <row r="118" spans="1:10" s="807" customFormat="1" x14ac:dyDescent="0.2">
      <c r="A118" s="807" t="s">
        <v>303</v>
      </c>
      <c r="B118" s="807" t="s">
        <v>42</v>
      </c>
      <c r="C118" s="815" t="s">
        <v>615</v>
      </c>
      <c r="D118" s="837" t="s">
        <v>126</v>
      </c>
      <c r="E118" s="724">
        <v>1</v>
      </c>
      <c r="F118" s="841"/>
      <c r="G118" s="841"/>
      <c r="H118" s="565"/>
      <c r="I118" s="565"/>
      <c r="J118" s="565"/>
    </row>
    <row r="119" spans="1:10" s="807" customFormat="1" x14ac:dyDescent="0.2">
      <c r="A119" s="807" t="s">
        <v>303</v>
      </c>
      <c r="B119" s="807" t="s">
        <v>6</v>
      </c>
      <c r="C119" s="813" t="s">
        <v>1670</v>
      </c>
      <c r="D119" s="837" t="s">
        <v>8</v>
      </c>
      <c r="E119" s="724">
        <v>1</v>
      </c>
      <c r="F119" s="841">
        <v>620</v>
      </c>
      <c r="G119" s="841">
        <v>620</v>
      </c>
      <c r="H119" s="565"/>
      <c r="I119" s="565"/>
      <c r="J119" s="565"/>
    </row>
    <row r="120" spans="1:10" s="807" customFormat="1" x14ac:dyDescent="0.2">
      <c r="A120" s="807" t="s">
        <v>303</v>
      </c>
      <c r="B120" s="807" t="s">
        <v>6</v>
      </c>
      <c r="C120" s="812" t="s">
        <v>638</v>
      </c>
      <c r="D120" s="837" t="s">
        <v>341</v>
      </c>
      <c r="E120" s="724">
        <v>0.7</v>
      </c>
      <c r="F120" s="841"/>
      <c r="G120" s="841"/>
      <c r="H120" s="565"/>
      <c r="I120" s="565"/>
      <c r="J120" s="565"/>
    </row>
    <row r="121" spans="1:10" s="807" customFormat="1" x14ac:dyDescent="0.2">
      <c r="A121" s="807" t="s">
        <v>303</v>
      </c>
      <c r="B121" s="807" t="s">
        <v>6</v>
      </c>
      <c r="C121" s="813" t="s">
        <v>1670</v>
      </c>
      <c r="D121" s="837" t="s">
        <v>366</v>
      </c>
      <c r="E121" s="724">
        <v>2</v>
      </c>
      <c r="F121" s="841">
        <v>620</v>
      </c>
      <c r="G121" s="841">
        <v>620</v>
      </c>
      <c r="H121" s="565"/>
      <c r="I121" s="565"/>
      <c r="J121" s="565"/>
    </row>
    <row r="122" spans="1:10" s="807" customFormat="1" x14ac:dyDescent="0.2">
      <c r="A122" s="807" t="s">
        <v>303</v>
      </c>
      <c r="B122" s="807" t="s">
        <v>42</v>
      </c>
      <c r="C122" s="815" t="s">
        <v>370</v>
      </c>
      <c r="D122" s="837" t="s">
        <v>126</v>
      </c>
      <c r="E122" s="724">
        <v>0.5</v>
      </c>
      <c r="F122" s="841"/>
      <c r="G122" s="841"/>
      <c r="H122" s="565"/>
      <c r="I122" s="565"/>
      <c r="J122" s="565"/>
    </row>
    <row r="123" spans="1:10" s="807" customFormat="1" x14ac:dyDescent="0.2">
      <c r="A123" s="807" t="s">
        <v>303</v>
      </c>
      <c r="B123" s="807" t="s">
        <v>42</v>
      </c>
      <c r="C123" s="813" t="s">
        <v>1681</v>
      </c>
      <c r="D123" s="837" t="s">
        <v>126</v>
      </c>
      <c r="E123" s="724">
        <v>0.5</v>
      </c>
      <c r="F123" s="841">
        <v>810.75</v>
      </c>
      <c r="G123" s="841">
        <v>810.75</v>
      </c>
      <c r="H123" s="565"/>
      <c r="I123" s="565"/>
      <c r="J123" s="565"/>
    </row>
    <row r="124" spans="1:10" s="807" customFormat="1" x14ac:dyDescent="0.2">
      <c r="A124" s="807" t="s">
        <v>303</v>
      </c>
      <c r="B124" s="807" t="s">
        <v>6</v>
      </c>
      <c r="C124" s="813" t="s">
        <v>1670</v>
      </c>
      <c r="D124" s="837" t="s">
        <v>8</v>
      </c>
      <c r="E124" s="724">
        <v>0.6</v>
      </c>
      <c r="F124" s="841">
        <v>620</v>
      </c>
      <c r="G124" s="841">
        <v>620</v>
      </c>
      <c r="H124" s="565"/>
      <c r="I124" s="565"/>
      <c r="J124" s="565"/>
    </row>
    <row r="125" spans="1:10" s="807" customFormat="1" x14ac:dyDescent="0.2">
      <c r="A125" s="807" t="s">
        <v>303</v>
      </c>
      <c r="B125" s="807" t="s">
        <v>6</v>
      </c>
      <c r="C125" s="813" t="s">
        <v>1670</v>
      </c>
      <c r="D125" s="837" t="s">
        <v>8</v>
      </c>
      <c r="E125" s="724">
        <v>2</v>
      </c>
      <c r="F125" s="841">
        <v>620</v>
      </c>
      <c r="G125" s="841">
        <v>620</v>
      </c>
      <c r="H125" s="565"/>
      <c r="I125" s="565"/>
      <c r="J125" s="565"/>
    </row>
    <row r="126" spans="1:10" s="807" customFormat="1" x14ac:dyDescent="0.2">
      <c r="A126" s="807" t="s">
        <v>303</v>
      </c>
      <c r="B126" s="807" t="s">
        <v>6</v>
      </c>
      <c r="C126" s="813" t="s">
        <v>1670</v>
      </c>
      <c r="D126" s="837" t="s">
        <v>8</v>
      </c>
      <c r="E126" s="724">
        <v>0.3</v>
      </c>
      <c r="F126" s="841">
        <v>620</v>
      </c>
      <c r="G126" s="841">
        <v>620</v>
      </c>
      <c r="H126" s="565"/>
      <c r="I126" s="565"/>
      <c r="J126" s="565"/>
    </row>
    <row r="127" spans="1:10" s="807" customFormat="1" x14ac:dyDescent="0.2">
      <c r="A127" s="807" t="s">
        <v>664</v>
      </c>
      <c r="B127" s="807" t="s">
        <v>6</v>
      </c>
      <c r="C127" s="838" t="s">
        <v>1740</v>
      </c>
      <c r="D127" s="837" t="s">
        <v>13</v>
      </c>
      <c r="E127" s="724">
        <v>1</v>
      </c>
      <c r="F127" s="841">
        <v>1575</v>
      </c>
      <c r="G127" s="841">
        <v>1575</v>
      </c>
      <c r="H127" s="565"/>
      <c r="I127" s="565"/>
      <c r="J127" s="565"/>
    </row>
    <row r="128" spans="1:10" s="807" customFormat="1" x14ac:dyDescent="0.2">
      <c r="A128" s="807" t="s">
        <v>660</v>
      </c>
      <c r="B128" s="807" t="s">
        <v>6</v>
      </c>
      <c r="C128" s="810" t="s">
        <v>1679</v>
      </c>
      <c r="D128" s="837" t="s">
        <v>14</v>
      </c>
      <c r="E128" s="724">
        <v>0.5</v>
      </c>
      <c r="F128" s="841">
        <v>849.85</v>
      </c>
      <c r="G128" s="841">
        <v>849.85</v>
      </c>
      <c r="H128" s="565"/>
      <c r="I128" s="565"/>
      <c r="J128" s="565"/>
    </row>
    <row r="129" spans="1:10" s="807" customFormat="1" x14ac:dyDescent="0.2">
      <c r="A129" s="807" t="s">
        <v>69</v>
      </c>
      <c r="B129" s="807" t="s">
        <v>40</v>
      </c>
      <c r="C129" s="882" t="s">
        <v>1708</v>
      </c>
      <c r="D129" s="883" t="s">
        <v>15</v>
      </c>
      <c r="E129" s="884">
        <v>3</v>
      </c>
      <c r="F129" s="841">
        <v>920</v>
      </c>
      <c r="G129" s="841">
        <v>920</v>
      </c>
      <c r="H129" s="565"/>
      <c r="I129" s="565"/>
      <c r="J129" s="565"/>
    </row>
    <row r="130" spans="1:10" s="807" customFormat="1" x14ac:dyDescent="0.2">
      <c r="A130" s="807" t="s">
        <v>697</v>
      </c>
      <c r="B130" s="807" t="s">
        <v>344</v>
      </c>
      <c r="C130" s="810" t="s">
        <v>1714</v>
      </c>
      <c r="D130" s="837" t="s">
        <v>16</v>
      </c>
      <c r="E130" s="724">
        <v>1</v>
      </c>
      <c r="F130" s="841">
        <v>1150</v>
      </c>
      <c r="G130" s="841">
        <v>1150</v>
      </c>
      <c r="H130" s="565"/>
      <c r="I130" s="565"/>
      <c r="J130" s="565"/>
    </row>
    <row r="131" spans="1:10" s="807" customFormat="1" x14ac:dyDescent="0.2">
      <c r="A131" s="807" t="s">
        <v>697</v>
      </c>
      <c r="B131" s="807" t="s">
        <v>9</v>
      </c>
      <c r="C131" s="810" t="s">
        <v>1715</v>
      </c>
      <c r="D131" s="837" t="s">
        <v>17</v>
      </c>
      <c r="E131" s="724">
        <v>0.7</v>
      </c>
      <c r="F131" s="841">
        <v>920</v>
      </c>
      <c r="G131" s="841">
        <v>920</v>
      </c>
      <c r="H131" s="565"/>
      <c r="I131" s="565"/>
      <c r="J131" s="565"/>
    </row>
    <row r="132" spans="1:10" s="807" customFormat="1" x14ac:dyDescent="0.2">
      <c r="A132" s="807" t="s">
        <v>697</v>
      </c>
      <c r="B132" s="807" t="s">
        <v>319</v>
      </c>
      <c r="C132" s="810" t="s">
        <v>1716</v>
      </c>
      <c r="D132" s="837" t="s">
        <v>18</v>
      </c>
      <c r="E132" s="724">
        <v>1</v>
      </c>
      <c r="F132" s="841">
        <v>920</v>
      </c>
      <c r="G132" s="841">
        <v>920</v>
      </c>
      <c r="H132" s="565"/>
      <c r="I132" s="565"/>
      <c r="J132" s="565"/>
    </row>
    <row r="133" spans="1:10" s="807" customFormat="1" x14ac:dyDescent="0.2">
      <c r="A133" s="807" t="s">
        <v>697</v>
      </c>
      <c r="B133" s="807" t="s">
        <v>47</v>
      </c>
      <c r="C133" s="810" t="s">
        <v>1717</v>
      </c>
      <c r="D133" s="837" t="s">
        <v>19</v>
      </c>
      <c r="E133" s="724">
        <v>4</v>
      </c>
      <c r="F133" s="841">
        <v>729.6</v>
      </c>
      <c r="G133" s="841">
        <v>729.6</v>
      </c>
      <c r="H133" s="565"/>
      <c r="I133" s="565"/>
      <c r="J133" s="565"/>
    </row>
    <row r="134" spans="1:10" s="807" customFormat="1" x14ac:dyDescent="0.2">
      <c r="A134" s="807" t="s">
        <v>303</v>
      </c>
      <c r="B134" s="807" t="s">
        <v>6</v>
      </c>
      <c r="C134" s="813" t="s">
        <v>1670</v>
      </c>
      <c r="D134" s="837" t="s">
        <v>11</v>
      </c>
      <c r="E134" s="724">
        <v>4</v>
      </c>
      <c r="F134" s="841">
        <v>620</v>
      </c>
      <c r="G134" s="841">
        <v>620</v>
      </c>
      <c r="H134" s="565"/>
      <c r="I134" s="565"/>
      <c r="J134" s="565"/>
    </row>
    <row r="135" spans="1:10" s="807" customFormat="1" x14ac:dyDescent="0.2">
      <c r="A135" s="807" t="s">
        <v>303</v>
      </c>
      <c r="B135" s="807" t="s">
        <v>6</v>
      </c>
      <c r="C135" s="813" t="s">
        <v>1670</v>
      </c>
      <c r="D135" s="837" t="s">
        <v>8</v>
      </c>
      <c r="E135" s="724">
        <v>1</v>
      </c>
      <c r="F135" s="841">
        <v>620</v>
      </c>
      <c r="G135" s="841">
        <v>620</v>
      </c>
      <c r="H135" s="565"/>
      <c r="I135" s="565"/>
      <c r="J135" s="565"/>
    </row>
    <row r="136" spans="1:10" s="807" customFormat="1" x14ac:dyDescent="0.2">
      <c r="A136" s="807" t="s">
        <v>700</v>
      </c>
      <c r="B136" s="807" t="s">
        <v>698</v>
      </c>
      <c r="C136" s="810" t="s">
        <v>1718</v>
      </c>
      <c r="D136" s="837" t="s">
        <v>13</v>
      </c>
      <c r="E136" s="724">
        <v>1</v>
      </c>
      <c r="F136" s="841">
        <v>1437.5</v>
      </c>
      <c r="G136" s="841">
        <v>1437.5</v>
      </c>
      <c r="H136" s="565"/>
      <c r="I136" s="565"/>
      <c r="J136" s="565"/>
    </row>
    <row r="137" spans="1:10" s="807" customFormat="1" x14ac:dyDescent="0.2">
      <c r="A137" s="807" t="s">
        <v>697</v>
      </c>
      <c r="B137" s="807" t="s">
        <v>344</v>
      </c>
      <c r="C137" s="810" t="s">
        <v>1714</v>
      </c>
      <c r="D137" s="837" t="s">
        <v>16</v>
      </c>
      <c r="E137" s="724">
        <v>1</v>
      </c>
      <c r="F137" s="841">
        <v>1150</v>
      </c>
      <c r="G137" s="841">
        <v>1150</v>
      </c>
      <c r="H137" s="565"/>
      <c r="I137" s="565"/>
      <c r="J137" s="565"/>
    </row>
    <row r="138" spans="1:10" s="807" customFormat="1" x14ac:dyDescent="0.2">
      <c r="A138" s="807" t="s">
        <v>69</v>
      </c>
      <c r="B138" s="807" t="s">
        <v>40</v>
      </c>
      <c r="C138" s="882" t="s">
        <v>1708</v>
      </c>
      <c r="D138" s="883" t="s">
        <v>204</v>
      </c>
      <c r="E138" s="884">
        <v>0.5</v>
      </c>
      <c r="F138" s="841">
        <v>920</v>
      </c>
      <c r="G138" s="841">
        <v>920</v>
      </c>
      <c r="H138" s="565"/>
      <c r="I138" s="565"/>
      <c r="J138" s="565"/>
    </row>
    <row r="139" spans="1:10" s="807" customFormat="1" x14ac:dyDescent="0.2">
      <c r="A139" s="807" t="s">
        <v>697</v>
      </c>
      <c r="B139" s="807" t="s">
        <v>47</v>
      </c>
      <c r="C139" s="810" t="s">
        <v>1717</v>
      </c>
      <c r="D139" s="837" t="s">
        <v>19</v>
      </c>
      <c r="E139" s="724">
        <v>0.5</v>
      </c>
      <c r="F139" s="841">
        <v>729.6</v>
      </c>
      <c r="G139" s="841">
        <v>729.6</v>
      </c>
      <c r="H139" s="565"/>
      <c r="I139" s="565"/>
      <c r="J139" s="565"/>
    </row>
    <row r="140" spans="1:10" s="807" customFormat="1" x14ac:dyDescent="0.2">
      <c r="A140" s="807" t="s">
        <v>303</v>
      </c>
      <c r="B140" s="807" t="s">
        <v>6</v>
      </c>
      <c r="C140" s="813" t="s">
        <v>1670</v>
      </c>
      <c r="D140" s="837" t="s">
        <v>8</v>
      </c>
      <c r="E140" s="724">
        <v>0.7</v>
      </c>
      <c r="F140" s="841">
        <v>620</v>
      </c>
      <c r="G140" s="841">
        <v>620</v>
      </c>
      <c r="H140" s="565"/>
      <c r="I140" s="565"/>
      <c r="J140" s="565"/>
    </row>
    <row r="141" spans="1:10" s="807" customFormat="1" x14ac:dyDescent="0.2">
      <c r="A141" s="807" t="s">
        <v>700</v>
      </c>
      <c r="B141" s="807" t="s">
        <v>698</v>
      </c>
      <c r="C141" s="810" t="s">
        <v>1718</v>
      </c>
      <c r="D141" s="837" t="s">
        <v>13</v>
      </c>
      <c r="E141" s="724">
        <v>1</v>
      </c>
      <c r="F141" s="841">
        <v>1437.5</v>
      </c>
      <c r="G141" s="841">
        <v>1437.5</v>
      </c>
      <c r="H141" s="565"/>
      <c r="I141" s="565"/>
      <c r="J141" s="565"/>
    </row>
    <row r="142" spans="1:10" s="807" customFormat="1" x14ac:dyDescent="0.2">
      <c r="A142" s="807" t="s">
        <v>697</v>
      </c>
      <c r="B142" s="807" t="s">
        <v>344</v>
      </c>
      <c r="C142" s="810" t="s">
        <v>1714</v>
      </c>
      <c r="D142" s="837" t="s">
        <v>16</v>
      </c>
      <c r="E142" s="724">
        <v>1</v>
      </c>
      <c r="F142" s="841">
        <v>1150</v>
      </c>
      <c r="G142" s="841">
        <v>1150</v>
      </c>
      <c r="H142" s="565"/>
      <c r="I142" s="565"/>
      <c r="J142" s="565"/>
    </row>
    <row r="143" spans="1:10" s="807" customFormat="1" x14ac:dyDescent="0.2">
      <c r="A143" s="807" t="s">
        <v>69</v>
      </c>
      <c r="B143" s="807" t="s">
        <v>40</v>
      </c>
      <c r="C143" s="882" t="s">
        <v>1708</v>
      </c>
      <c r="D143" s="883" t="s">
        <v>204</v>
      </c>
      <c r="E143" s="884">
        <v>2</v>
      </c>
      <c r="F143" s="841">
        <v>920</v>
      </c>
      <c r="G143" s="841">
        <v>920</v>
      </c>
      <c r="H143" s="565"/>
      <c r="I143" s="565"/>
      <c r="J143" s="565"/>
    </row>
    <row r="144" spans="1:10" s="807" customFormat="1" x14ac:dyDescent="0.2">
      <c r="A144" s="807" t="s">
        <v>697</v>
      </c>
      <c r="B144" s="807" t="s">
        <v>9</v>
      </c>
      <c r="C144" s="810" t="s">
        <v>1715</v>
      </c>
      <c r="D144" s="837" t="s">
        <v>17</v>
      </c>
      <c r="E144" s="724">
        <v>1</v>
      </c>
      <c r="F144" s="841">
        <v>920</v>
      </c>
      <c r="G144" s="841">
        <v>920</v>
      </c>
      <c r="H144" s="565"/>
      <c r="I144" s="565"/>
      <c r="J144" s="565"/>
    </row>
    <row r="145" spans="1:10" s="807" customFormat="1" x14ac:dyDescent="0.2">
      <c r="A145" s="807" t="s">
        <v>697</v>
      </c>
      <c r="B145" s="807" t="s">
        <v>47</v>
      </c>
      <c r="C145" s="810" t="s">
        <v>1717</v>
      </c>
      <c r="D145" s="837" t="s">
        <v>19</v>
      </c>
      <c r="E145" s="724">
        <v>1</v>
      </c>
      <c r="F145" s="841">
        <v>729.6</v>
      </c>
      <c r="G145" s="841">
        <v>729.6</v>
      </c>
      <c r="H145" s="565"/>
      <c r="I145" s="565"/>
      <c r="J145" s="565"/>
    </row>
    <row r="146" spans="1:10" s="807" customFormat="1" x14ac:dyDescent="0.2">
      <c r="A146" s="807" t="s">
        <v>303</v>
      </c>
      <c r="B146" s="807" t="s">
        <v>6</v>
      </c>
      <c r="C146" s="813" t="s">
        <v>1670</v>
      </c>
      <c r="D146" s="837" t="s">
        <v>8</v>
      </c>
      <c r="E146" s="724">
        <v>1</v>
      </c>
      <c r="F146" s="841">
        <v>620</v>
      </c>
      <c r="G146" s="841">
        <v>620</v>
      </c>
      <c r="H146" s="565"/>
      <c r="I146" s="565"/>
      <c r="J146" s="565"/>
    </row>
    <row r="147" spans="1:10" s="807" customFormat="1" x14ac:dyDescent="0.2">
      <c r="A147" s="807" t="s">
        <v>303</v>
      </c>
      <c r="B147" s="807" t="s">
        <v>42</v>
      </c>
      <c r="C147" s="813" t="s">
        <v>1681</v>
      </c>
      <c r="D147" s="837" t="s">
        <v>126</v>
      </c>
      <c r="E147" s="724">
        <v>0.2</v>
      </c>
      <c r="F147" s="841">
        <v>810.75</v>
      </c>
      <c r="G147" s="841">
        <v>810.75</v>
      </c>
      <c r="H147" s="565"/>
      <c r="I147" s="565"/>
      <c r="J147" s="565"/>
    </row>
    <row r="148" spans="1:10" s="807" customFormat="1" x14ac:dyDescent="0.2">
      <c r="A148" s="807" t="s">
        <v>664</v>
      </c>
      <c r="B148" s="807" t="s">
        <v>6</v>
      </c>
      <c r="C148" s="838" t="s">
        <v>1751</v>
      </c>
      <c r="D148" s="837" t="s">
        <v>1417</v>
      </c>
      <c r="E148" s="724">
        <v>1</v>
      </c>
      <c r="F148" s="841">
        <v>1765.26</v>
      </c>
      <c r="G148" s="841">
        <v>1765.26</v>
      </c>
      <c r="H148" s="565"/>
      <c r="I148" s="565"/>
      <c r="J148" s="565"/>
    </row>
    <row r="149" spans="1:10" s="807" customFormat="1" x14ac:dyDescent="0.2">
      <c r="A149" s="807" t="s">
        <v>10</v>
      </c>
      <c r="B149" s="807" t="s">
        <v>24</v>
      </c>
      <c r="C149" s="813" t="s">
        <v>1667</v>
      </c>
      <c r="D149" s="837" t="s">
        <v>83</v>
      </c>
      <c r="E149" s="724">
        <v>1</v>
      </c>
      <c r="F149" s="841">
        <v>1207.5</v>
      </c>
      <c r="G149" s="841">
        <v>1207.5</v>
      </c>
      <c r="H149" s="565"/>
      <c r="I149" s="565"/>
      <c r="J149" s="565"/>
    </row>
    <row r="150" spans="1:10" s="807" customFormat="1" x14ac:dyDescent="0.2">
      <c r="A150" s="807" t="s">
        <v>303</v>
      </c>
      <c r="B150" s="807" t="s">
        <v>6</v>
      </c>
      <c r="C150" s="813" t="s">
        <v>1670</v>
      </c>
      <c r="D150" s="837" t="s">
        <v>8</v>
      </c>
      <c r="E150" s="724">
        <v>0.7</v>
      </c>
      <c r="F150" s="841">
        <v>620</v>
      </c>
      <c r="G150" s="841">
        <v>620</v>
      </c>
      <c r="H150" s="565"/>
      <c r="I150" s="565"/>
      <c r="J150" s="565"/>
    </row>
    <row r="151" spans="1:10" s="807" customFormat="1" ht="24" x14ac:dyDescent="0.2">
      <c r="A151" s="807" t="s">
        <v>303</v>
      </c>
      <c r="B151" s="807" t="s">
        <v>6</v>
      </c>
      <c r="C151" s="817" t="s">
        <v>374</v>
      </c>
      <c r="D151" s="837" t="s">
        <v>81</v>
      </c>
      <c r="E151" s="724">
        <v>0.7</v>
      </c>
      <c r="F151" s="841"/>
      <c r="G151" s="841"/>
      <c r="H151" s="565"/>
      <c r="I151" s="565"/>
      <c r="J151" s="565"/>
    </row>
    <row r="152" spans="1:10" s="807" customFormat="1" x14ac:dyDescent="0.2">
      <c r="A152" s="807" t="s">
        <v>303</v>
      </c>
      <c r="B152" s="807" t="s">
        <v>42</v>
      </c>
      <c r="C152" s="813" t="s">
        <v>1681</v>
      </c>
      <c r="D152" s="837" t="s">
        <v>153</v>
      </c>
      <c r="E152" s="724">
        <v>1</v>
      </c>
      <c r="F152" s="841">
        <v>780.85</v>
      </c>
      <c r="G152" s="841">
        <v>780.85</v>
      </c>
      <c r="H152" s="565"/>
      <c r="I152" s="565"/>
      <c r="J152" s="565"/>
    </row>
    <row r="153" spans="1:10" s="818" customFormat="1" x14ac:dyDescent="0.2">
      <c r="A153" s="818" t="s">
        <v>303</v>
      </c>
      <c r="B153" s="818" t="s">
        <v>6</v>
      </c>
      <c r="C153" s="815" t="s">
        <v>620</v>
      </c>
      <c r="D153" s="879" t="s">
        <v>11</v>
      </c>
      <c r="E153" s="880">
        <v>1</v>
      </c>
      <c r="F153" s="842"/>
      <c r="G153" s="842"/>
      <c r="H153" s="565"/>
      <c r="I153" s="565"/>
      <c r="J153" s="565"/>
    </row>
    <row r="154" spans="1:10" s="807" customFormat="1" x14ac:dyDescent="0.2">
      <c r="A154" s="807" t="s">
        <v>39</v>
      </c>
      <c r="B154" s="807" t="s">
        <v>6</v>
      </c>
      <c r="C154" s="810" t="s">
        <v>1686</v>
      </c>
      <c r="D154" s="837" t="s">
        <v>31</v>
      </c>
      <c r="E154" s="724">
        <v>0.5</v>
      </c>
      <c r="F154" s="841">
        <v>701.5</v>
      </c>
      <c r="G154" s="841">
        <v>701.5</v>
      </c>
      <c r="H154" s="565">
        <v>0.5</v>
      </c>
      <c r="I154" s="565"/>
      <c r="J154" s="565"/>
    </row>
    <row r="155" spans="1:10" s="807" customFormat="1" x14ac:dyDescent="0.2">
      <c r="A155" s="807" t="s">
        <v>303</v>
      </c>
      <c r="B155" s="807" t="s">
        <v>6</v>
      </c>
      <c r="C155" s="813" t="s">
        <v>1670</v>
      </c>
      <c r="D155" s="837" t="s">
        <v>81</v>
      </c>
      <c r="E155" s="724">
        <v>1</v>
      </c>
      <c r="F155" s="841">
        <v>620</v>
      </c>
      <c r="G155" s="841">
        <v>620</v>
      </c>
      <c r="H155" s="565"/>
      <c r="I155" s="565"/>
      <c r="J155" s="565"/>
    </row>
    <row r="156" spans="1:10" s="807" customFormat="1" x14ac:dyDescent="0.2">
      <c r="A156" s="807" t="s">
        <v>303</v>
      </c>
      <c r="B156" s="807" t="s">
        <v>6</v>
      </c>
      <c r="C156" s="813" t="s">
        <v>1670</v>
      </c>
      <c r="D156" s="837" t="s">
        <v>8</v>
      </c>
      <c r="E156" s="724">
        <v>0.3</v>
      </c>
      <c r="F156" s="841">
        <v>620</v>
      </c>
      <c r="G156" s="841">
        <v>620</v>
      </c>
      <c r="H156" s="565"/>
      <c r="I156" s="565"/>
      <c r="J156" s="565"/>
    </row>
    <row r="157" spans="1:10" s="807" customFormat="1" x14ac:dyDescent="0.2">
      <c r="A157" s="807" t="s">
        <v>10</v>
      </c>
      <c r="B157" s="807" t="s">
        <v>6</v>
      </c>
      <c r="C157" s="813" t="s">
        <v>1668</v>
      </c>
      <c r="D157" s="837" t="s">
        <v>112</v>
      </c>
      <c r="E157" s="724">
        <v>1</v>
      </c>
      <c r="F157" s="841">
        <v>977.5</v>
      </c>
      <c r="G157" s="841">
        <v>977.5</v>
      </c>
      <c r="H157" s="565"/>
      <c r="I157" s="565"/>
      <c r="J157" s="565"/>
    </row>
    <row r="158" spans="1:10" s="807" customFormat="1" x14ac:dyDescent="0.2">
      <c r="A158" s="807" t="s">
        <v>303</v>
      </c>
      <c r="B158" s="807" t="s">
        <v>42</v>
      </c>
      <c r="C158" s="813" t="s">
        <v>1681</v>
      </c>
      <c r="D158" s="837" t="s">
        <v>153</v>
      </c>
      <c r="E158" s="724">
        <v>2</v>
      </c>
      <c r="F158" s="841">
        <v>780.85</v>
      </c>
      <c r="G158" s="841">
        <v>780.85</v>
      </c>
      <c r="H158" s="565"/>
      <c r="I158" s="565"/>
      <c r="J158" s="565"/>
    </row>
    <row r="159" spans="1:10" s="807" customFormat="1" x14ac:dyDescent="0.2">
      <c r="A159" s="807" t="s">
        <v>699</v>
      </c>
      <c r="B159" s="807" t="s">
        <v>42</v>
      </c>
      <c r="C159" s="813" t="s">
        <v>1669</v>
      </c>
      <c r="D159" s="837" t="s">
        <v>33</v>
      </c>
      <c r="E159" s="724">
        <v>2.25</v>
      </c>
      <c r="F159" s="841">
        <v>995.9</v>
      </c>
      <c r="G159" s="841">
        <v>995.9</v>
      </c>
      <c r="H159" s="565"/>
      <c r="I159" s="565"/>
      <c r="J159" s="565"/>
    </row>
    <row r="160" spans="1:10" s="807" customFormat="1" x14ac:dyDescent="0.2">
      <c r="A160" s="807" t="s">
        <v>303</v>
      </c>
      <c r="B160" s="807" t="s">
        <v>24</v>
      </c>
      <c r="C160" s="813" t="s">
        <v>1682</v>
      </c>
      <c r="D160" s="837" t="s">
        <v>81</v>
      </c>
      <c r="E160" s="724">
        <v>6</v>
      </c>
      <c r="F160" s="841">
        <v>672.75</v>
      </c>
      <c r="G160" s="841">
        <v>672.75</v>
      </c>
      <c r="H160" s="565"/>
      <c r="I160" s="565"/>
      <c r="J160" s="565"/>
    </row>
    <row r="161" spans="1:10" s="807" customFormat="1" x14ac:dyDescent="0.2">
      <c r="A161" s="807" t="s">
        <v>303</v>
      </c>
      <c r="B161" s="807" t="s">
        <v>24</v>
      </c>
      <c r="C161" s="813" t="s">
        <v>1682</v>
      </c>
      <c r="D161" s="837" t="s">
        <v>8</v>
      </c>
      <c r="E161" s="724">
        <v>3</v>
      </c>
      <c r="F161" s="841">
        <v>672.75</v>
      </c>
      <c r="G161" s="841">
        <v>672.75</v>
      </c>
      <c r="H161" s="565"/>
      <c r="I161" s="565"/>
      <c r="J161" s="565"/>
    </row>
    <row r="162" spans="1:10" s="807" customFormat="1" x14ac:dyDescent="0.2">
      <c r="A162" s="807" t="s">
        <v>303</v>
      </c>
      <c r="B162" s="807" t="s">
        <v>6</v>
      </c>
      <c r="C162" s="813" t="s">
        <v>1670</v>
      </c>
      <c r="D162" s="837" t="s">
        <v>86</v>
      </c>
      <c r="E162" s="724">
        <v>45.05</v>
      </c>
      <c r="F162" s="841">
        <v>620</v>
      </c>
      <c r="G162" s="841">
        <v>620</v>
      </c>
      <c r="H162" s="565"/>
      <c r="I162" s="565"/>
      <c r="J162" s="565"/>
    </row>
    <row r="163" spans="1:10" s="807" customFormat="1" x14ac:dyDescent="0.2">
      <c r="A163" s="807" t="s">
        <v>303</v>
      </c>
      <c r="B163" s="807" t="s">
        <v>42</v>
      </c>
      <c r="C163" s="813" t="s">
        <v>1681</v>
      </c>
      <c r="D163" s="837" t="s">
        <v>126</v>
      </c>
      <c r="E163" s="724">
        <v>1</v>
      </c>
      <c r="F163" s="841">
        <v>810.75</v>
      </c>
      <c r="G163" s="841">
        <v>810.75</v>
      </c>
      <c r="H163" s="565"/>
      <c r="I163" s="565"/>
      <c r="J163" s="565"/>
    </row>
    <row r="164" spans="1:10" s="807" customFormat="1" x14ac:dyDescent="0.2">
      <c r="A164" s="807" t="s">
        <v>303</v>
      </c>
      <c r="B164" s="807" t="s">
        <v>42</v>
      </c>
      <c r="C164" s="812" t="s">
        <v>441</v>
      </c>
      <c r="D164" s="837" t="s">
        <v>153</v>
      </c>
      <c r="E164" s="724">
        <v>1</v>
      </c>
      <c r="F164" s="841"/>
      <c r="G164" s="841"/>
      <c r="H164" s="565"/>
      <c r="I164" s="565"/>
      <c r="J164" s="565"/>
    </row>
    <row r="165" spans="1:10" s="807" customFormat="1" x14ac:dyDescent="0.2">
      <c r="A165" s="807" t="s">
        <v>303</v>
      </c>
      <c r="B165" s="807" t="s">
        <v>42</v>
      </c>
      <c r="C165" s="813" t="s">
        <v>1681</v>
      </c>
      <c r="D165" s="837" t="s">
        <v>126</v>
      </c>
      <c r="E165" s="724">
        <v>1</v>
      </c>
      <c r="F165" s="841">
        <v>810.75</v>
      </c>
      <c r="G165" s="841">
        <v>810.75</v>
      </c>
      <c r="H165" s="565"/>
      <c r="I165" s="565"/>
      <c r="J165" s="565"/>
    </row>
    <row r="166" spans="1:10" s="807" customFormat="1" x14ac:dyDescent="0.2">
      <c r="A166" s="807" t="s">
        <v>695</v>
      </c>
      <c r="B166" s="807" t="s">
        <v>180</v>
      </c>
      <c r="C166" s="813" t="s">
        <v>1677</v>
      </c>
      <c r="D166" s="837" t="s">
        <v>36</v>
      </c>
      <c r="E166" s="724">
        <v>1</v>
      </c>
      <c r="F166" s="841">
        <v>1080.5039999999999</v>
      </c>
      <c r="G166" s="841">
        <v>1080.5039999999999</v>
      </c>
      <c r="H166" s="565"/>
      <c r="I166" s="565"/>
      <c r="J166" s="565"/>
    </row>
    <row r="167" spans="1:10" s="807" customFormat="1" x14ac:dyDescent="0.2">
      <c r="A167" s="807" t="s">
        <v>674</v>
      </c>
      <c r="B167" s="807" t="s">
        <v>6</v>
      </c>
      <c r="C167" s="878" t="s">
        <v>1678</v>
      </c>
      <c r="D167" s="837" t="s">
        <v>92</v>
      </c>
      <c r="E167" s="724">
        <v>0.2</v>
      </c>
      <c r="F167" s="841">
        <v>849.85</v>
      </c>
      <c r="G167" s="841">
        <v>849.85</v>
      </c>
      <c r="H167" s="565"/>
      <c r="I167" s="565"/>
      <c r="J167" s="565"/>
    </row>
    <row r="168" spans="1:10" s="807" customFormat="1" x14ac:dyDescent="0.2">
      <c r="A168" s="807" t="s">
        <v>660</v>
      </c>
      <c r="B168" s="807" t="s">
        <v>6</v>
      </c>
      <c r="C168" s="810" t="s">
        <v>1679</v>
      </c>
      <c r="D168" s="837" t="s">
        <v>14</v>
      </c>
      <c r="E168" s="724">
        <v>0.3</v>
      </c>
      <c r="F168" s="841">
        <v>849.85</v>
      </c>
      <c r="G168" s="841">
        <v>849.85</v>
      </c>
      <c r="H168" s="565"/>
      <c r="I168" s="565"/>
      <c r="J168" s="565"/>
    </row>
    <row r="169" spans="1:10" s="807" customFormat="1" x14ac:dyDescent="0.2">
      <c r="A169" s="807" t="s">
        <v>171</v>
      </c>
      <c r="B169" s="807" t="s">
        <v>6</v>
      </c>
      <c r="C169" s="813" t="s">
        <v>1699</v>
      </c>
      <c r="D169" s="837" t="s">
        <v>93</v>
      </c>
      <c r="E169" s="724">
        <v>7</v>
      </c>
      <c r="F169" s="841">
        <v>791.2</v>
      </c>
      <c r="G169" s="841">
        <v>791.2</v>
      </c>
      <c r="H169" s="565"/>
      <c r="I169" s="565"/>
      <c r="J169" s="565"/>
    </row>
    <row r="170" spans="1:10" s="807" customFormat="1" x14ac:dyDescent="0.2">
      <c r="A170" s="807" t="s">
        <v>695</v>
      </c>
      <c r="B170" s="807" t="s">
        <v>180</v>
      </c>
      <c r="C170" s="813" t="s">
        <v>1677</v>
      </c>
      <c r="D170" s="837" t="s">
        <v>36</v>
      </c>
      <c r="E170" s="724">
        <v>0.25</v>
      </c>
      <c r="F170" s="841">
        <v>1080.5039999999999</v>
      </c>
      <c r="G170" s="841">
        <v>1080.5039999999999</v>
      </c>
      <c r="H170" s="565"/>
      <c r="I170" s="565"/>
      <c r="J170" s="565"/>
    </row>
    <row r="171" spans="1:10" s="807" customFormat="1" x14ac:dyDescent="0.2">
      <c r="A171" s="807" t="s">
        <v>171</v>
      </c>
      <c r="B171" s="807" t="s">
        <v>6</v>
      </c>
      <c r="C171" s="813" t="s">
        <v>1699</v>
      </c>
      <c r="D171" s="837" t="s">
        <v>93</v>
      </c>
      <c r="E171" s="724">
        <v>4</v>
      </c>
      <c r="F171" s="841">
        <v>791.2</v>
      </c>
      <c r="G171" s="841">
        <v>791.2</v>
      </c>
      <c r="H171" s="565"/>
      <c r="I171" s="565"/>
      <c r="J171" s="565"/>
    </row>
    <row r="172" spans="1:10" s="807" customFormat="1" x14ac:dyDescent="0.2">
      <c r="A172" s="807" t="s">
        <v>695</v>
      </c>
      <c r="B172" s="807" t="s">
        <v>180</v>
      </c>
      <c r="C172" s="813" t="s">
        <v>1677</v>
      </c>
      <c r="D172" s="837" t="s">
        <v>36</v>
      </c>
      <c r="E172" s="724">
        <v>1</v>
      </c>
      <c r="F172" s="841">
        <v>1044.2</v>
      </c>
      <c r="G172" s="841">
        <v>1044.2</v>
      </c>
      <c r="H172" s="565"/>
      <c r="I172" s="565"/>
      <c r="J172" s="565"/>
    </row>
    <row r="173" spans="1:10" s="807" customFormat="1" x14ac:dyDescent="0.2">
      <c r="A173" s="807" t="s">
        <v>674</v>
      </c>
      <c r="B173" s="807" t="s">
        <v>6</v>
      </c>
      <c r="C173" s="878" t="s">
        <v>1678</v>
      </c>
      <c r="D173" s="837" t="s">
        <v>92</v>
      </c>
      <c r="E173" s="724">
        <v>0.2</v>
      </c>
      <c r="F173" s="841">
        <v>849.85</v>
      </c>
      <c r="G173" s="841">
        <v>849.85</v>
      </c>
      <c r="H173" s="565"/>
      <c r="I173" s="565"/>
      <c r="J173" s="565"/>
    </row>
    <row r="174" spans="1:10" s="807" customFormat="1" x14ac:dyDescent="0.2">
      <c r="A174" s="807" t="s">
        <v>660</v>
      </c>
      <c r="B174" s="807" t="s">
        <v>6</v>
      </c>
      <c r="C174" s="810" t="s">
        <v>1679</v>
      </c>
      <c r="D174" s="837" t="s">
        <v>14</v>
      </c>
      <c r="E174" s="724">
        <v>0.8</v>
      </c>
      <c r="F174" s="841">
        <v>892.4</v>
      </c>
      <c r="G174" s="841">
        <v>892.4</v>
      </c>
      <c r="H174" s="565"/>
      <c r="I174" s="565"/>
      <c r="J174" s="565"/>
    </row>
    <row r="175" spans="1:10" s="807" customFormat="1" x14ac:dyDescent="0.2">
      <c r="A175" s="807" t="s">
        <v>693</v>
      </c>
      <c r="B175" s="807" t="s">
        <v>6</v>
      </c>
      <c r="C175" s="811" t="s">
        <v>1680</v>
      </c>
      <c r="D175" s="837" t="s">
        <v>94</v>
      </c>
      <c r="E175" s="724">
        <v>0.3</v>
      </c>
      <c r="F175" s="841">
        <v>744.05</v>
      </c>
      <c r="G175" s="841">
        <v>744.05</v>
      </c>
      <c r="H175" s="565"/>
      <c r="I175" s="565"/>
      <c r="J175" s="565"/>
    </row>
    <row r="176" spans="1:10" s="807" customFormat="1" x14ac:dyDescent="0.2">
      <c r="A176" s="807" t="s">
        <v>303</v>
      </c>
      <c r="B176" s="807" t="s">
        <v>6</v>
      </c>
      <c r="C176" s="813" t="s">
        <v>1670</v>
      </c>
      <c r="D176" s="837" t="s">
        <v>95</v>
      </c>
      <c r="E176" s="724">
        <v>1.7</v>
      </c>
      <c r="F176" s="841">
        <v>620</v>
      </c>
      <c r="G176" s="841">
        <v>620</v>
      </c>
      <c r="H176" s="565"/>
      <c r="I176" s="565"/>
      <c r="J176" s="565"/>
    </row>
    <row r="177" spans="1:10" s="807" customFormat="1" x14ac:dyDescent="0.2">
      <c r="A177" s="807" t="s">
        <v>660</v>
      </c>
      <c r="B177" s="807" t="s">
        <v>6</v>
      </c>
      <c r="C177" s="810" t="s">
        <v>1679</v>
      </c>
      <c r="D177" s="837" t="s">
        <v>14</v>
      </c>
      <c r="E177" s="724">
        <v>0.8</v>
      </c>
      <c r="F177" s="841">
        <v>805</v>
      </c>
      <c r="G177" s="841">
        <v>805</v>
      </c>
      <c r="H177" s="565"/>
      <c r="I177" s="565"/>
      <c r="J177" s="565"/>
    </row>
    <row r="178" spans="1:10" s="807" customFormat="1" x14ac:dyDescent="0.2">
      <c r="A178" s="807" t="s">
        <v>674</v>
      </c>
      <c r="B178" s="807" t="s">
        <v>6</v>
      </c>
      <c r="C178" s="878" t="s">
        <v>1678</v>
      </c>
      <c r="D178" s="837" t="s">
        <v>92</v>
      </c>
      <c r="E178" s="724">
        <v>0.2</v>
      </c>
      <c r="F178" s="841">
        <v>849.85</v>
      </c>
      <c r="G178" s="841">
        <v>849.85</v>
      </c>
      <c r="H178" s="565"/>
      <c r="I178" s="565"/>
      <c r="J178" s="565"/>
    </row>
    <row r="179" spans="1:10" s="807" customFormat="1" x14ac:dyDescent="0.2">
      <c r="A179" s="807" t="s">
        <v>695</v>
      </c>
      <c r="B179" s="807" t="s">
        <v>180</v>
      </c>
      <c r="C179" s="813" t="s">
        <v>1677</v>
      </c>
      <c r="D179" s="837" t="s">
        <v>36</v>
      </c>
      <c r="E179" s="724">
        <v>0.5</v>
      </c>
      <c r="F179" s="841">
        <v>930.35</v>
      </c>
      <c r="G179" s="841">
        <v>930.35</v>
      </c>
      <c r="H179" s="565"/>
      <c r="I179" s="565"/>
      <c r="J179" s="565"/>
    </row>
    <row r="180" spans="1:10" s="807" customFormat="1" x14ac:dyDescent="0.2">
      <c r="A180" s="807" t="s">
        <v>303</v>
      </c>
      <c r="B180" s="807" t="s">
        <v>6</v>
      </c>
      <c r="C180" s="813" t="s">
        <v>1670</v>
      </c>
      <c r="D180" s="837" t="s">
        <v>95</v>
      </c>
      <c r="E180" s="724">
        <v>0.5</v>
      </c>
      <c r="F180" s="841">
        <v>620</v>
      </c>
      <c r="G180" s="841">
        <v>620</v>
      </c>
      <c r="H180" s="565"/>
      <c r="I180" s="565"/>
      <c r="J180" s="565"/>
    </row>
    <row r="181" spans="1:10" s="807" customFormat="1" x14ac:dyDescent="0.2">
      <c r="A181" s="807" t="s">
        <v>171</v>
      </c>
      <c r="B181" s="807" t="s">
        <v>6</v>
      </c>
      <c r="C181" s="813" t="s">
        <v>1699</v>
      </c>
      <c r="D181" s="837" t="s">
        <v>93</v>
      </c>
      <c r="E181" s="724">
        <v>4</v>
      </c>
      <c r="F181" s="841">
        <v>791.2</v>
      </c>
      <c r="G181" s="841">
        <v>791.2</v>
      </c>
      <c r="H181" s="565"/>
      <c r="I181" s="565"/>
      <c r="J181" s="565"/>
    </row>
    <row r="182" spans="1:10" s="807" customFormat="1" x14ac:dyDescent="0.2">
      <c r="A182" s="807" t="s">
        <v>664</v>
      </c>
      <c r="B182" s="807" t="s">
        <v>6</v>
      </c>
      <c r="C182" s="838" t="s">
        <v>1740</v>
      </c>
      <c r="D182" s="837" t="s">
        <v>1417</v>
      </c>
      <c r="E182" s="724">
        <v>1</v>
      </c>
      <c r="F182" s="841">
        <v>1765.26</v>
      </c>
      <c r="G182" s="841">
        <v>1765.26</v>
      </c>
      <c r="H182" s="565"/>
      <c r="I182" s="565"/>
      <c r="J182" s="565"/>
    </row>
    <row r="183" spans="1:10" s="807" customFormat="1" x14ac:dyDescent="0.2">
      <c r="A183" s="807" t="s">
        <v>10</v>
      </c>
      <c r="B183" s="807" t="s">
        <v>24</v>
      </c>
      <c r="C183" s="813" t="s">
        <v>1667</v>
      </c>
      <c r="D183" s="837" t="s">
        <v>83</v>
      </c>
      <c r="E183" s="724">
        <v>1</v>
      </c>
      <c r="F183" s="841">
        <v>1207.5</v>
      </c>
      <c r="G183" s="841">
        <v>1207.5</v>
      </c>
      <c r="H183" s="565"/>
      <c r="I183" s="565"/>
      <c r="J183" s="565"/>
    </row>
    <row r="184" spans="1:10" s="807" customFormat="1" x14ac:dyDescent="0.2">
      <c r="A184" s="807" t="s">
        <v>10</v>
      </c>
      <c r="B184" s="807" t="s">
        <v>6</v>
      </c>
      <c r="C184" s="813" t="s">
        <v>1668</v>
      </c>
      <c r="D184" s="837" t="s">
        <v>112</v>
      </c>
      <c r="E184" s="724">
        <v>1</v>
      </c>
      <c r="F184" s="841">
        <v>977.5</v>
      </c>
      <c r="G184" s="841">
        <v>977.5</v>
      </c>
      <c r="H184" s="565"/>
      <c r="I184" s="565"/>
      <c r="J184" s="565"/>
    </row>
    <row r="185" spans="1:10" s="807" customFormat="1" x14ac:dyDescent="0.2">
      <c r="A185" s="807" t="s">
        <v>699</v>
      </c>
      <c r="B185" s="807" t="s">
        <v>42</v>
      </c>
      <c r="C185" s="813" t="s">
        <v>1669</v>
      </c>
      <c r="D185" s="837" t="s">
        <v>33</v>
      </c>
      <c r="E185" s="724">
        <v>1</v>
      </c>
      <c r="F185" s="841">
        <v>995.9</v>
      </c>
      <c r="G185" s="841">
        <v>995.9</v>
      </c>
      <c r="H185" s="565"/>
      <c r="I185" s="565"/>
      <c r="J185" s="565"/>
    </row>
    <row r="186" spans="1:10" s="807" customFormat="1" x14ac:dyDescent="0.2">
      <c r="A186" s="807" t="s">
        <v>303</v>
      </c>
      <c r="B186" s="807" t="s">
        <v>6</v>
      </c>
      <c r="C186" s="813" t="s">
        <v>1670</v>
      </c>
      <c r="D186" s="837" t="s">
        <v>81</v>
      </c>
      <c r="E186" s="724">
        <v>2</v>
      </c>
      <c r="F186" s="841">
        <v>620</v>
      </c>
      <c r="G186" s="841">
        <v>620</v>
      </c>
      <c r="H186" s="565"/>
      <c r="I186" s="565"/>
      <c r="J186" s="565"/>
    </row>
    <row r="187" spans="1:10" s="807" customFormat="1" x14ac:dyDescent="0.2">
      <c r="A187" s="807" t="s">
        <v>303</v>
      </c>
      <c r="B187" s="807" t="s">
        <v>42</v>
      </c>
      <c r="C187" s="813" t="s">
        <v>1681</v>
      </c>
      <c r="D187" s="837" t="s">
        <v>126</v>
      </c>
      <c r="E187" s="724">
        <v>2</v>
      </c>
      <c r="F187" s="841">
        <v>810.75</v>
      </c>
      <c r="G187" s="841">
        <v>810.75</v>
      </c>
      <c r="H187" s="565"/>
      <c r="I187" s="565"/>
      <c r="J187" s="565"/>
    </row>
    <row r="188" spans="1:10" s="807" customFormat="1" x14ac:dyDescent="0.2">
      <c r="A188" s="807" t="s">
        <v>303</v>
      </c>
      <c r="B188" s="807" t="s">
        <v>6</v>
      </c>
      <c r="C188" s="813" t="s">
        <v>1670</v>
      </c>
      <c r="D188" s="837" t="s">
        <v>8</v>
      </c>
      <c r="E188" s="724">
        <v>1</v>
      </c>
      <c r="F188" s="841">
        <v>620</v>
      </c>
      <c r="G188" s="841">
        <v>620</v>
      </c>
      <c r="H188" s="565"/>
      <c r="I188" s="565"/>
      <c r="J188" s="565"/>
    </row>
    <row r="189" spans="1:10" s="807" customFormat="1" x14ac:dyDescent="0.2">
      <c r="A189" s="807" t="s">
        <v>303</v>
      </c>
      <c r="B189" s="807" t="s">
        <v>6</v>
      </c>
      <c r="C189" s="813" t="s">
        <v>1670</v>
      </c>
      <c r="D189" s="837" t="s">
        <v>8</v>
      </c>
      <c r="E189" s="724">
        <v>1</v>
      </c>
      <c r="F189" s="841">
        <v>620</v>
      </c>
      <c r="G189" s="841">
        <v>620</v>
      </c>
      <c r="H189" s="565"/>
      <c r="I189" s="565"/>
      <c r="J189" s="565"/>
    </row>
    <row r="190" spans="1:10" s="807" customFormat="1" x14ac:dyDescent="0.2">
      <c r="A190" s="807" t="s">
        <v>303</v>
      </c>
      <c r="B190" s="807" t="s">
        <v>6</v>
      </c>
      <c r="C190" s="813" t="s">
        <v>1670</v>
      </c>
      <c r="D190" s="837" t="s">
        <v>11</v>
      </c>
      <c r="E190" s="724">
        <v>1</v>
      </c>
      <c r="F190" s="841">
        <v>620</v>
      </c>
      <c r="G190" s="841">
        <v>620</v>
      </c>
      <c r="H190" s="565"/>
      <c r="I190" s="565"/>
      <c r="J190" s="565"/>
    </row>
    <row r="191" spans="1:10" s="807" customFormat="1" x14ac:dyDescent="0.2">
      <c r="A191" s="807" t="s">
        <v>303</v>
      </c>
      <c r="B191" s="807" t="s">
        <v>6</v>
      </c>
      <c r="C191" s="813" t="s">
        <v>1670</v>
      </c>
      <c r="D191" s="837" t="s">
        <v>81</v>
      </c>
      <c r="E191" s="724">
        <v>1</v>
      </c>
      <c r="F191" s="841">
        <v>620</v>
      </c>
      <c r="G191" s="841">
        <v>620</v>
      </c>
      <c r="H191" s="565"/>
      <c r="I191" s="565"/>
      <c r="J191" s="565"/>
    </row>
    <row r="192" spans="1:10" s="807" customFormat="1" x14ac:dyDescent="0.2">
      <c r="A192" s="807" t="s">
        <v>303</v>
      </c>
      <c r="B192" s="807" t="s">
        <v>6</v>
      </c>
      <c r="C192" s="813" t="s">
        <v>1670</v>
      </c>
      <c r="D192" s="837" t="s">
        <v>81</v>
      </c>
      <c r="E192" s="724">
        <v>4.7</v>
      </c>
      <c r="F192" s="841">
        <v>620</v>
      </c>
      <c r="G192" s="841">
        <v>620</v>
      </c>
      <c r="H192" s="565"/>
      <c r="I192" s="565"/>
      <c r="J192" s="565"/>
    </row>
    <row r="193" spans="1:10" s="807" customFormat="1" x14ac:dyDescent="0.2">
      <c r="A193" s="807" t="s">
        <v>303</v>
      </c>
      <c r="B193" s="807" t="s">
        <v>6</v>
      </c>
      <c r="C193" s="813" t="s">
        <v>1670</v>
      </c>
      <c r="D193" s="837" t="s">
        <v>8</v>
      </c>
      <c r="E193" s="724">
        <v>1</v>
      </c>
      <c r="F193" s="841">
        <v>620</v>
      </c>
      <c r="G193" s="841">
        <v>620</v>
      </c>
      <c r="H193" s="565"/>
      <c r="I193" s="565"/>
      <c r="J193" s="565"/>
    </row>
    <row r="194" spans="1:10" s="807" customFormat="1" x14ac:dyDescent="0.2">
      <c r="A194" s="807" t="s">
        <v>303</v>
      </c>
      <c r="B194" s="807" t="s">
        <v>6</v>
      </c>
      <c r="C194" s="813" t="s">
        <v>1670</v>
      </c>
      <c r="D194" s="837" t="s">
        <v>156</v>
      </c>
      <c r="E194" s="724">
        <v>1</v>
      </c>
      <c r="F194" s="841">
        <v>620</v>
      </c>
      <c r="G194" s="841">
        <v>620</v>
      </c>
      <c r="H194" s="565"/>
      <c r="I194" s="565"/>
      <c r="J194" s="565"/>
    </row>
    <row r="195" spans="1:10" s="807" customFormat="1" x14ac:dyDescent="0.2">
      <c r="A195" s="807" t="s">
        <v>664</v>
      </c>
      <c r="B195" s="807" t="s">
        <v>6</v>
      </c>
      <c r="C195" s="838" t="s">
        <v>1740</v>
      </c>
      <c r="D195" s="837" t="s">
        <v>1417</v>
      </c>
      <c r="E195" s="724">
        <v>1</v>
      </c>
      <c r="F195" s="841">
        <v>1765.26</v>
      </c>
      <c r="G195" s="841">
        <v>1765.26</v>
      </c>
      <c r="H195" s="565"/>
      <c r="I195" s="565"/>
      <c r="J195" s="565"/>
    </row>
    <row r="196" spans="1:10" s="807" customFormat="1" x14ac:dyDescent="0.2">
      <c r="A196" s="807" t="s">
        <v>10</v>
      </c>
      <c r="B196" s="807" t="s">
        <v>24</v>
      </c>
      <c r="C196" s="813" t="s">
        <v>1667</v>
      </c>
      <c r="D196" s="837" t="s">
        <v>83</v>
      </c>
      <c r="E196" s="724">
        <v>1</v>
      </c>
      <c r="F196" s="841">
        <v>1207.5</v>
      </c>
      <c r="G196" s="841">
        <v>1207.5</v>
      </c>
      <c r="H196" s="565"/>
      <c r="I196" s="565"/>
      <c r="J196" s="565"/>
    </row>
    <row r="197" spans="1:10" s="807" customFormat="1" x14ac:dyDescent="0.2">
      <c r="A197" s="807" t="s">
        <v>10</v>
      </c>
      <c r="B197" s="807" t="s">
        <v>6</v>
      </c>
      <c r="C197" s="813" t="s">
        <v>1668</v>
      </c>
      <c r="D197" s="837" t="s">
        <v>112</v>
      </c>
      <c r="E197" s="724">
        <v>0.5</v>
      </c>
      <c r="F197" s="841">
        <v>977.5</v>
      </c>
      <c r="G197" s="841">
        <v>977.5</v>
      </c>
      <c r="H197" s="565"/>
      <c r="I197" s="565"/>
      <c r="J197" s="565"/>
    </row>
    <row r="198" spans="1:10" s="807" customFormat="1" x14ac:dyDescent="0.2">
      <c r="A198" s="807" t="s">
        <v>303</v>
      </c>
      <c r="B198" s="807" t="s">
        <v>42</v>
      </c>
      <c r="C198" s="813" t="s">
        <v>1681</v>
      </c>
      <c r="D198" s="837" t="s">
        <v>153</v>
      </c>
      <c r="E198" s="724">
        <v>1.3</v>
      </c>
      <c r="F198" s="841">
        <v>780.85</v>
      </c>
      <c r="G198" s="841">
        <v>780.85</v>
      </c>
      <c r="H198" s="565"/>
      <c r="I198" s="565"/>
      <c r="J198" s="565"/>
    </row>
    <row r="199" spans="1:10" s="807" customFormat="1" x14ac:dyDescent="0.2">
      <c r="A199" s="807" t="s">
        <v>303</v>
      </c>
      <c r="B199" s="807" t="s">
        <v>6</v>
      </c>
      <c r="C199" s="813" t="s">
        <v>1670</v>
      </c>
      <c r="D199" s="837" t="s">
        <v>8</v>
      </c>
      <c r="E199" s="724">
        <v>1.4</v>
      </c>
      <c r="F199" s="841">
        <v>620</v>
      </c>
      <c r="G199" s="841">
        <v>620</v>
      </c>
      <c r="H199" s="565"/>
      <c r="I199" s="565"/>
      <c r="J199" s="565"/>
    </row>
    <row r="200" spans="1:10" s="807" customFormat="1" x14ac:dyDescent="0.2">
      <c r="A200" s="807" t="s">
        <v>303</v>
      </c>
      <c r="B200" s="807" t="s">
        <v>6</v>
      </c>
      <c r="C200" s="813" t="s">
        <v>1670</v>
      </c>
      <c r="D200" s="837" t="s">
        <v>81</v>
      </c>
      <c r="E200" s="724">
        <v>2</v>
      </c>
      <c r="F200" s="841">
        <v>620</v>
      </c>
      <c r="G200" s="841">
        <v>620</v>
      </c>
      <c r="H200" s="565"/>
      <c r="I200" s="565"/>
      <c r="J200" s="565"/>
    </row>
    <row r="201" spans="1:10" s="807" customFormat="1" x14ac:dyDescent="0.2">
      <c r="A201" s="807" t="s">
        <v>303</v>
      </c>
      <c r="B201" s="807" t="s">
        <v>6</v>
      </c>
      <c r="C201" s="813" t="s">
        <v>1670</v>
      </c>
      <c r="D201" s="837" t="s">
        <v>126</v>
      </c>
      <c r="E201" s="724">
        <v>0.7</v>
      </c>
      <c r="F201" s="841">
        <v>657.2</v>
      </c>
      <c r="G201" s="841">
        <v>657.2</v>
      </c>
      <c r="H201" s="565"/>
      <c r="I201" s="565"/>
      <c r="J201" s="565"/>
    </row>
    <row r="202" spans="1:10" s="807" customFormat="1" x14ac:dyDescent="0.2">
      <c r="A202" s="807" t="s">
        <v>303</v>
      </c>
      <c r="B202" s="807" t="s">
        <v>42</v>
      </c>
      <c r="C202" s="813" t="s">
        <v>1681</v>
      </c>
      <c r="D202" s="837" t="s">
        <v>126</v>
      </c>
      <c r="E202" s="724">
        <v>0.8</v>
      </c>
      <c r="F202" s="841">
        <v>810.75</v>
      </c>
      <c r="G202" s="841">
        <v>810.75</v>
      </c>
      <c r="H202" s="565"/>
      <c r="I202" s="565"/>
      <c r="J202" s="565"/>
    </row>
    <row r="203" spans="1:10" s="807" customFormat="1" ht="24" x14ac:dyDescent="0.2">
      <c r="A203" s="807" t="s">
        <v>303</v>
      </c>
      <c r="B203" s="807" t="s">
        <v>6</v>
      </c>
      <c r="C203" s="815" t="s">
        <v>376</v>
      </c>
      <c r="D203" s="837" t="s">
        <v>81</v>
      </c>
      <c r="E203" s="724">
        <v>1</v>
      </c>
      <c r="F203" s="841"/>
      <c r="G203" s="841"/>
      <c r="H203" s="565"/>
      <c r="I203" s="565"/>
      <c r="J203" s="565"/>
    </row>
    <row r="204" spans="1:10" s="807" customFormat="1" x14ac:dyDescent="0.2">
      <c r="A204" s="807" t="s">
        <v>303</v>
      </c>
      <c r="B204" s="807" t="s">
        <v>6</v>
      </c>
      <c r="C204" s="813" t="s">
        <v>1670</v>
      </c>
      <c r="D204" s="837" t="s">
        <v>81</v>
      </c>
      <c r="E204" s="724">
        <v>1</v>
      </c>
      <c r="F204" s="841">
        <v>620</v>
      </c>
      <c r="G204" s="841">
        <v>620</v>
      </c>
      <c r="H204" s="565"/>
      <c r="I204" s="565"/>
      <c r="J204" s="565"/>
    </row>
    <row r="205" spans="1:10" s="807" customFormat="1" x14ac:dyDescent="0.2">
      <c r="A205" s="807" t="s">
        <v>303</v>
      </c>
      <c r="B205" s="807" t="s">
        <v>6</v>
      </c>
      <c r="C205" s="813" t="s">
        <v>1670</v>
      </c>
      <c r="D205" s="837" t="s">
        <v>81</v>
      </c>
      <c r="E205" s="724">
        <v>3</v>
      </c>
      <c r="F205" s="841">
        <v>672.5</v>
      </c>
      <c r="G205" s="841">
        <v>672.5</v>
      </c>
      <c r="H205" s="565"/>
      <c r="I205" s="565"/>
      <c r="J205" s="565"/>
    </row>
    <row r="206" spans="1:10" s="807" customFormat="1" x14ac:dyDescent="0.2">
      <c r="A206" s="807" t="s">
        <v>10</v>
      </c>
      <c r="B206" s="807" t="s">
        <v>6</v>
      </c>
      <c r="C206" s="813" t="s">
        <v>1668</v>
      </c>
      <c r="D206" s="837" t="s">
        <v>112</v>
      </c>
      <c r="E206" s="724">
        <v>1</v>
      </c>
      <c r="F206" s="841">
        <v>977.5</v>
      </c>
      <c r="G206" s="841">
        <v>977.5</v>
      </c>
      <c r="H206" s="565"/>
      <c r="I206" s="565"/>
      <c r="J206" s="565"/>
    </row>
    <row r="207" spans="1:10" s="807" customFormat="1" x14ac:dyDescent="0.2">
      <c r="A207" s="807" t="s">
        <v>303</v>
      </c>
      <c r="B207" s="807" t="s">
        <v>6</v>
      </c>
      <c r="C207" s="813" t="s">
        <v>1670</v>
      </c>
      <c r="D207" s="837" t="s">
        <v>32</v>
      </c>
      <c r="E207" s="724">
        <v>1</v>
      </c>
      <c r="F207" s="841">
        <v>657.2</v>
      </c>
      <c r="G207" s="841">
        <v>657.2</v>
      </c>
      <c r="H207" s="565"/>
      <c r="I207" s="565"/>
      <c r="J207" s="565"/>
    </row>
    <row r="208" spans="1:10" s="807" customFormat="1" x14ac:dyDescent="0.2">
      <c r="A208" s="807" t="s">
        <v>303</v>
      </c>
      <c r="B208" s="807" t="s">
        <v>42</v>
      </c>
      <c r="C208" s="813" t="s">
        <v>1681</v>
      </c>
      <c r="D208" s="837" t="s">
        <v>153</v>
      </c>
      <c r="E208" s="724">
        <v>0.5</v>
      </c>
      <c r="F208" s="841">
        <v>780.85</v>
      </c>
      <c r="G208" s="841">
        <v>780.85</v>
      </c>
      <c r="H208" s="565"/>
      <c r="I208" s="565"/>
      <c r="J208" s="565"/>
    </row>
    <row r="209" spans="1:10" s="807" customFormat="1" x14ac:dyDescent="0.2">
      <c r="A209" s="807" t="s">
        <v>699</v>
      </c>
      <c r="B209" s="807" t="s">
        <v>42</v>
      </c>
      <c r="C209" s="813" t="s">
        <v>1669</v>
      </c>
      <c r="D209" s="837" t="s">
        <v>33</v>
      </c>
      <c r="E209" s="724">
        <v>3</v>
      </c>
      <c r="F209" s="841">
        <v>995.9</v>
      </c>
      <c r="G209" s="841">
        <v>995.9</v>
      </c>
      <c r="H209" s="565"/>
      <c r="I209" s="565"/>
      <c r="J209" s="565"/>
    </row>
    <row r="210" spans="1:10" s="807" customFormat="1" x14ac:dyDescent="0.2">
      <c r="A210" s="807" t="s">
        <v>303</v>
      </c>
      <c r="B210" s="807" t="s">
        <v>24</v>
      </c>
      <c r="C210" s="813" t="s">
        <v>1682</v>
      </c>
      <c r="D210" s="837" t="s">
        <v>8</v>
      </c>
      <c r="E210" s="724">
        <v>3</v>
      </c>
      <c r="F210" s="841">
        <v>672.75</v>
      </c>
      <c r="G210" s="841">
        <v>672.75</v>
      </c>
      <c r="H210" s="565"/>
      <c r="I210" s="565"/>
      <c r="J210" s="565"/>
    </row>
    <row r="211" spans="1:10" s="807" customFormat="1" x14ac:dyDescent="0.2">
      <c r="A211" s="807" t="s">
        <v>303</v>
      </c>
      <c r="B211" s="807" t="s">
        <v>24</v>
      </c>
      <c r="C211" s="813" t="s">
        <v>1682</v>
      </c>
      <c r="D211" s="837" t="s">
        <v>81</v>
      </c>
      <c r="E211" s="724">
        <v>2</v>
      </c>
      <c r="F211" s="841">
        <v>672.75</v>
      </c>
      <c r="G211" s="841">
        <v>672.75</v>
      </c>
      <c r="H211" s="565"/>
      <c r="I211" s="565"/>
      <c r="J211" s="565"/>
    </row>
    <row r="212" spans="1:10" s="807" customFormat="1" x14ac:dyDescent="0.2">
      <c r="A212" s="807" t="s">
        <v>303</v>
      </c>
      <c r="B212" s="807" t="s">
        <v>6</v>
      </c>
      <c r="C212" s="813" t="s">
        <v>1670</v>
      </c>
      <c r="D212" s="837" t="s">
        <v>126</v>
      </c>
      <c r="E212" s="724">
        <v>0.5</v>
      </c>
      <c r="F212" s="841">
        <v>657.2</v>
      </c>
      <c r="G212" s="841">
        <v>657.2</v>
      </c>
      <c r="H212" s="565"/>
      <c r="I212" s="565"/>
      <c r="J212" s="565"/>
    </row>
    <row r="213" spans="1:10" s="807" customFormat="1" x14ac:dyDescent="0.2">
      <c r="A213" s="807" t="s">
        <v>664</v>
      </c>
      <c r="B213" s="807" t="s">
        <v>6</v>
      </c>
      <c r="C213" s="838" t="s">
        <v>1740</v>
      </c>
      <c r="D213" s="837" t="s">
        <v>72</v>
      </c>
      <c r="E213" s="724">
        <v>1</v>
      </c>
      <c r="F213" s="841">
        <v>2181.06</v>
      </c>
      <c r="G213" s="841">
        <v>2181.06</v>
      </c>
      <c r="H213" s="565"/>
      <c r="I213" s="565"/>
      <c r="J213" s="565"/>
    </row>
    <row r="214" spans="1:10" s="807" customFormat="1" x14ac:dyDescent="0.2">
      <c r="A214" s="807" t="s">
        <v>25</v>
      </c>
      <c r="B214" s="807" t="s">
        <v>22</v>
      </c>
      <c r="C214" s="816" t="s">
        <v>1737</v>
      </c>
      <c r="D214" s="837" t="s">
        <v>73</v>
      </c>
      <c r="E214" s="724">
        <v>1</v>
      </c>
      <c r="F214" s="841">
        <v>1658.4</v>
      </c>
      <c r="G214" s="841">
        <v>1658.4</v>
      </c>
      <c r="H214" s="565"/>
      <c r="I214" s="565"/>
      <c r="J214" s="565"/>
    </row>
    <row r="215" spans="1:10" s="807" customFormat="1" ht="24" x14ac:dyDescent="0.2">
      <c r="A215" s="807" t="s">
        <v>684</v>
      </c>
      <c r="B215" s="807" t="s">
        <v>6</v>
      </c>
      <c r="C215" s="816" t="s">
        <v>1692</v>
      </c>
      <c r="D215" s="837" t="s">
        <v>61</v>
      </c>
      <c r="E215" s="724">
        <v>1</v>
      </c>
      <c r="F215" s="841">
        <v>1033.8499999999999</v>
      </c>
      <c r="G215" s="841">
        <v>1033.8499999999999</v>
      </c>
      <c r="H215" s="565"/>
      <c r="I215" s="565"/>
      <c r="J215" s="565"/>
    </row>
    <row r="216" spans="1:10" s="807" customFormat="1" x14ac:dyDescent="0.2">
      <c r="A216" s="807" t="s">
        <v>683</v>
      </c>
      <c r="B216" s="807" t="s">
        <v>24</v>
      </c>
      <c r="C216" s="810" t="s">
        <v>1687</v>
      </c>
      <c r="D216" s="837" t="s">
        <v>14</v>
      </c>
      <c r="E216" s="724">
        <v>1</v>
      </c>
      <c r="F216" s="841">
        <v>1047.6500000000001</v>
      </c>
      <c r="G216" s="841">
        <v>1047.6500000000001</v>
      </c>
      <c r="H216" s="565"/>
      <c r="I216" s="565"/>
      <c r="J216" s="565"/>
    </row>
    <row r="217" spans="1:10" s="807" customFormat="1" x14ac:dyDescent="0.2">
      <c r="A217" s="807" t="s">
        <v>25</v>
      </c>
      <c r="B217" s="807" t="s">
        <v>42</v>
      </c>
      <c r="C217" s="816" t="s">
        <v>1738</v>
      </c>
      <c r="D217" s="837" t="s">
        <v>74</v>
      </c>
      <c r="E217" s="724">
        <v>6</v>
      </c>
      <c r="F217" s="841">
        <v>1253.7</v>
      </c>
      <c r="G217" s="841">
        <v>1253.7</v>
      </c>
      <c r="H217" s="565"/>
      <c r="I217" s="565"/>
      <c r="J217" s="565"/>
    </row>
    <row r="218" spans="1:10" s="807" customFormat="1" x14ac:dyDescent="0.2">
      <c r="A218" s="807" t="s">
        <v>25</v>
      </c>
      <c r="B218" s="807" t="s">
        <v>42</v>
      </c>
      <c r="C218" s="816" t="s">
        <v>1738</v>
      </c>
      <c r="D218" s="837" t="s">
        <v>74</v>
      </c>
      <c r="E218" s="724">
        <v>4</v>
      </c>
      <c r="F218" s="841">
        <v>1253.5</v>
      </c>
      <c r="G218" s="841">
        <v>1253.5</v>
      </c>
      <c r="H218" s="565"/>
      <c r="I218" s="565"/>
      <c r="J218" s="565"/>
    </row>
    <row r="219" spans="1:10" s="807" customFormat="1" x14ac:dyDescent="0.2">
      <c r="A219" s="807" t="s">
        <v>25</v>
      </c>
      <c r="B219" s="807" t="s">
        <v>42</v>
      </c>
      <c r="C219" s="816" t="s">
        <v>1738</v>
      </c>
      <c r="D219" s="837" t="s">
        <v>74</v>
      </c>
      <c r="E219" s="724">
        <v>3</v>
      </c>
      <c r="F219" s="841">
        <v>1368.5</v>
      </c>
      <c r="G219" s="841">
        <v>1368.5</v>
      </c>
      <c r="H219" s="565"/>
      <c r="I219" s="565"/>
      <c r="J219" s="565"/>
    </row>
    <row r="220" spans="1:10" s="807" customFormat="1" x14ac:dyDescent="0.2">
      <c r="A220" s="807" t="s">
        <v>685</v>
      </c>
      <c r="B220" s="807" t="s">
        <v>47</v>
      </c>
      <c r="C220" s="816" t="s">
        <v>1722</v>
      </c>
      <c r="D220" s="837" t="s">
        <v>58</v>
      </c>
      <c r="E220" s="724">
        <v>0.5</v>
      </c>
      <c r="F220" s="841">
        <v>1253.5</v>
      </c>
      <c r="G220" s="841">
        <v>1253.5</v>
      </c>
      <c r="H220" s="565"/>
      <c r="I220" s="565"/>
      <c r="J220" s="565"/>
    </row>
    <row r="221" spans="1:10" s="807" customFormat="1" x14ac:dyDescent="0.2">
      <c r="A221" s="807" t="s">
        <v>664</v>
      </c>
      <c r="B221" s="807" t="s">
        <v>6</v>
      </c>
      <c r="C221" s="838" t="s">
        <v>1740</v>
      </c>
      <c r="D221" s="837" t="s">
        <v>13</v>
      </c>
      <c r="E221" s="724">
        <v>1</v>
      </c>
      <c r="F221" s="841">
        <v>2393.973</v>
      </c>
      <c r="G221" s="841">
        <v>2393.973</v>
      </c>
      <c r="H221" s="565"/>
      <c r="I221" s="565"/>
      <c r="J221" s="565"/>
    </row>
    <row r="222" spans="1:10" s="807" customFormat="1" x14ac:dyDescent="0.2">
      <c r="A222" s="807" t="s">
        <v>46</v>
      </c>
      <c r="B222" s="807" t="s">
        <v>22</v>
      </c>
      <c r="C222" s="810" t="s">
        <v>1661</v>
      </c>
      <c r="D222" s="837" t="s">
        <v>56</v>
      </c>
      <c r="E222" s="724">
        <v>1</v>
      </c>
      <c r="F222" s="841">
        <v>2034.393</v>
      </c>
      <c r="G222" s="841">
        <v>2034.393</v>
      </c>
      <c r="H222" s="565"/>
      <c r="I222" s="565"/>
      <c r="J222" s="565"/>
    </row>
    <row r="223" spans="1:10" s="807" customFormat="1" x14ac:dyDescent="0.2">
      <c r="A223" s="807" t="s">
        <v>46</v>
      </c>
      <c r="B223" s="807" t="s">
        <v>22</v>
      </c>
      <c r="C223" s="810" t="s">
        <v>1661</v>
      </c>
      <c r="D223" s="837" t="s">
        <v>174</v>
      </c>
      <c r="E223" s="724">
        <v>1</v>
      </c>
      <c r="F223" s="841">
        <v>1810.1</v>
      </c>
      <c r="G223" s="841">
        <v>1810.1</v>
      </c>
      <c r="H223" s="565"/>
      <c r="I223" s="565"/>
      <c r="J223" s="565"/>
    </row>
    <row r="224" spans="1:10" s="807" customFormat="1" x14ac:dyDescent="0.2">
      <c r="A224" s="807" t="s">
        <v>46</v>
      </c>
      <c r="B224" s="807" t="s">
        <v>22</v>
      </c>
      <c r="C224" s="810" t="s">
        <v>1661</v>
      </c>
      <c r="D224" s="837" t="s">
        <v>175</v>
      </c>
      <c r="E224" s="724">
        <v>2</v>
      </c>
      <c r="F224" s="841">
        <v>1810.1</v>
      </c>
      <c r="G224" s="841">
        <v>1810.1</v>
      </c>
      <c r="H224" s="565"/>
      <c r="I224" s="565"/>
      <c r="J224" s="565"/>
    </row>
    <row r="225" spans="1:10" s="807" customFormat="1" x14ac:dyDescent="0.2">
      <c r="A225" s="807" t="s">
        <v>46</v>
      </c>
      <c r="B225" s="807" t="s">
        <v>44</v>
      </c>
      <c r="C225" s="810" t="s">
        <v>1727</v>
      </c>
      <c r="D225" s="837" t="s">
        <v>176</v>
      </c>
      <c r="E225" s="724">
        <v>2</v>
      </c>
      <c r="F225" s="841">
        <v>1384.74</v>
      </c>
      <c r="G225" s="841">
        <v>1384.74</v>
      </c>
      <c r="H225" s="565"/>
      <c r="I225" s="565"/>
      <c r="J225" s="565"/>
    </row>
    <row r="226" spans="1:10" s="807" customFormat="1" x14ac:dyDescent="0.2">
      <c r="A226" s="807" t="s">
        <v>46</v>
      </c>
      <c r="B226" s="807" t="s">
        <v>22</v>
      </c>
      <c r="C226" s="810" t="s">
        <v>1661</v>
      </c>
      <c r="D226" s="837" t="s">
        <v>80</v>
      </c>
      <c r="E226" s="724">
        <v>1</v>
      </c>
      <c r="F226" s="841">
        <v>1810.1</v>
      </c>
      <c r="G226" s="841">
        <v>1810.1</v>
      </c>
      <c r="H226" s="565"/>
      <c r="I226" s="565"/>
      <c r="J226" s="565"/>
    </row>
    <row r="227" spans="1:10" s="807" customFormat="1" x14ac:dyDescent="0.2">
      <c r="A227" s="807" t="s">
        <v>660</v>
      </c>
      <c r="B227" s="807" t="s">
        <v>24</v>
      </c>
      <c r="C227" s="810" t="s">
        <v>1687</v>
      </c>
      <c r="D227" s="837" t="s">
        <v>84</v>
      </c>
      <c r="E227" s="724">
        <v>1</v>
      </c>
      <c r="F227" s="841">
        <v>1201.75</v>
      </c>
      <c r="G227" s="841">
        <v>1201.75</v>
      </c>
      <c r="H227" s="565"/>
      <c r="I227" s="565"/>
      <c r="J227" s="565"/>
    </row>
    <row r="228" spans="1:10" s="807" customFormat="1" x14ac:dyDescent="0.2">
      <c r="A228" s="807" t="s">
        <v>660</v>
      </c>
      <c r="B228" s="807" t="s">
        <v>24</v>
      </c>
      <c r="C228" s="810" t="s">
        <v>1687</v>
      </c>
      <c r="D228" s="837" t="s">
        <v>659</v>
      </c>
      <c r="E228" s="724">
        <v>1</v>
      </c>
      <c r="F228" s="841">
        <v>1047.6500000000001</v>
      </c>
      <c r="G228" s="841">
        <v>1047.6500000000001</v>
      </c>
      <c r="H228" s="565"/>
      <c r="I228" s="565"/>
      <c r="J228" s="565"/>
    </row>
    <row r="229" spans="1:10" s="807" customFormat="1" x14ac:dyDescent="0.2">
      <c r="A229" s="807" t="s">
        <v>46</v>
      </c>
      <c r="B229" s="807" t="s">
        <v>22</v>
      </c>
      <c r="C229" s="810" t="s">
        <v>1661</v>
      </c>
      <c r="D229" s="837" t="s">
        <v>658</v>
      </c>
      <c r="E229" s="724">
        <v>1</v>
      </c>
      <c r="F229" s="841">
        <v>1810</v>
      </c>
      <c r="G229" s="841">
        <v>1810</v>
      </c>
      <c r="H229" s="565"/>
      <c r="I229" s="565"/>
      <c r="J229" s="565"/>
    </row>
    <row r="230" spans="1:10" s="807" customFormat="1" x14ac:dyDescent="0.2">
      <c r="A230" s="807" t="s">
        <v>88</v>
      </c>
      <c r="B230" s="807" t="s">
        <v>44</v>
      </c>
      <c r="C230" s="819" t="s">
        <v>400</v>
      </c>
      <c r="D230" s="837" t="s">
        <v>13</v>
      </c>
      <c r="E230" s="724">
        <v>1</v>
      </c>
      <c r="F230" s="841"/>
      <c r="G230" s="841"/>
      <c r="H230" s="565"/>
      <c r="I230" s="565"/>
      <c r="J230" s="565"/>
    </row>
    <row r="231" spans="1:10" s="807" customFormat="1" x14ac:dyDescent="0.2">
      <c r="A231" s="807" t="s">
        <v>88</v>
      </c>
      <c r="B231" s="807" t="s">
        <v>42</v>
      </c>
      <c r="C231" s="819" t="s">
        <v>400</v>
      </c>
      <c r="D231" s="837" t="s">
        <v>56</v>
      </c>
      <c r="E231" s="724">
        <v>2</v>
      </c>
      <c r="F231" s="841"/>
      <c r="G231" s="841"/>
      <c r="H231" s="565"/>
      <c r="I231" s="565"/>
      <c r="J231" s="565"/>
    </row>
    <row r="232" spans="1:10" s="807" customFormat="1" x14ac:dyDescent="0.2">
      <c r="A232" s="807" t="s">
        <v>664</v>
      </c>
      <c r="B232" s="807" t="s">
        <v>24</v>
      </c>
      <c r="C232" s="838" t="s">
        <v>1739</v>
      </c>
      <c r="D232" s="837" t="s">
        <v>13</v>
      </c>
      <c r="E232" s="724">
        <v>1</v>
      </c>
      <c r="F232" s="841">
        <v>2181.06</v>
      </c>
      <c r="G232" s="841">
        <v>2181.06</v>
      </c>
      <c r="H232" s="565"/>
      <c r="I232" s="565"/>
      <c r="J232" s="565"/>
    </row>
    <row r="233" spans="1:10" s="807" customFormat="1" x14ac:dyDescent="0.2">
      <c r="A233" s="807" t="s">
        <v>664</v>
      </c>
      <c r="B233" s="807" t="s">
        <v>6</v>
      </c>
      <c r="C233" s="838" t="s">
        <v>1740</v>
      </c>
      <c r="D233" s="837" t="s">
        <v>323</v>
      </c>
      <c r="E233" s="724">
        <v>1</v>
      </c>
      <c r="F233" s="841">
        <v>1765.2</v>
      </c>
      <c r="G233" s="841">
        <v>1765.2</v>
      </c>
      <c r="H233" s="565"/>
      <c r="I233" s="565"/>
      <c r="J233" s="565"/>
    </row>
    <row r="234" spans="1:10" s="807" customFormat="1" x14ac:dyDescent="0.2">
      <c r="A234" s="807" t="s">
        <v>664</v>
      </c>
      <c r="B234" s="807" t="s">
        <v>6</v>
      </c>
      <c r="C234" s="838" t="s">
        <v>1740</v>
      </c>
      <c r="D234" s="837" t="s">
        <v>1356</v>
      </c>
      <c r="E234" s="724">
        <v>1</v>
      </c>
      <c r="F234" s="841">
        <v>1765.2</v>
      </c>
      <c r="G234" s="841">
        <v>1765.2</v>
      </c>
      <c r="H234" s="565"/>
      <c r="I234" s="565"/>
      <c r="J234" s="565"/>
    </row>
    <row r="235" spans="1:10" s="807" customFormat="1" x14ac:dyDescent="0.2">
      <c r="A235" s="807" t="s">
        <v>664</v>
      </c>
      <c r="B235" s="807" t="s">
        <v>6</v>
      </c>
      <c r="C235" s="838" t="s">
        <v>1740</v>
      </c>
      <c r="D235" s="837" t="s">
        <v>1357</v>
      </c>
      <c r="E235" s="724">
        <v>1</v>
      </c>
      <c r="F235" s="841">
        <v>1765.2</v>
      </c>
      <c r="G235" s="841">
        <v>1765.2</v>
      </c>
      <c r="H235" s="565"/>
      <c r="I235" s="565"/>
      <c r="J235" s="565"/>
    </row>
    <row r="236" spans="1:10" s="807" customFormat="1" x14ac:dyDescent="0.2">
      <c r="A236" s="807" t="s">
        <v>171</v>
      </c>
      <c r="B236" s="807" t="s">
        <v>44</v>
      </c>
      <c r="C236" s="813" t="s">
        <v>1701</v>
      </c>
      <c r="D236" s="837" t="s">
        <v>1358</v>
      </c>
      <c r="E236" s="724">
        <v>1</v>
      </c>
      <c r="F236" s="841">
        <v>1553.65</v>
      </c>
      <c r="G236" s="841">
        <v>1553.65</v>
      </c>
      <c r="H236" s="565"/>
      <c r="I236" s="565"/>
      <c r="J236" s="565"/>
    </row>
    <row r="237" spans="1:10" s="807" customFormat="1" x14ac:dyDescent="0.2">
      <c r="A237" s="807" t="s">
        <v>171</v>
      </c>
      <c r="B237" s="807" t="s">
        <v>42</v>
      </c>
      <c r="C237" s="813" t="s">
        <v>1700</v>
      </c>
      <c r="D237" s="837" t="s">
        <v>326</v>
      </c>
      <c r="E237" s="724">
        <v>1</v>
      </c>
      <c r="F237" s="841">
        <v>1380</v>
      </c>
      <c r="G237" s="841">
        <v>1380</v>
      </c>
      <c r="H237" s="565"/>
      <c r="I237" s="565"/>
      <c r="J237" s="565"/>
    </row>
    <row r="238" spans="1:10" s="807" customFormat="1" x14ac:dyDescent="0.2">
      <c r="A238" s="807" t="s">
        <v>697</v>
      </c>
      <c r="B238" s="807" t="s">
        <v>710</v>
      </c>
      <c r="C238" s="810" t="s">
        <v>1719</v>
      </c>
      <c r="D238" s="837" t="s">
        <v>1359</v>
      </c>
      <c r="E238" s="724">
        <v>1</v>
      </c>
      <c r="F238" s="841">
        <v>1437.5</v>
      </c>
      <c r="G238" s="841">
        <v>1437.5</v>
      </c>
      <c r="H238" s="565"/>
      <c r="I238" s="565"/>
      <c r="J238" s="565"/>
    </row>
    <row r="239" spans="1:10" s="807" customFormat="1" ht="24" x14ac:dyDescent="0.2">
      <c r="A239" s="807" t="s">
        <v>660</v>
      </c>
      <c r="B239" s="807" t="s">
        <v>24</v>
      </c>
      <c r="C239" s="810" t="s">
        <v>1687</v>
      </c>
      <c r="D239" s="837" t="s">
        <v>328</v>
      </c>
      <c r="E239" s="724">
        <v>1</v>
      </c>
      <c r="F239" s="841">
        <v>1201.75</v>
      </c>
      <c r="G239" s="841">
        <v>1201.75</v>
      </c>
      <c r="H239" s="565"/>
      <c r="I239" s="565"/>
      <c r="J239" s="565"/>
    </row>
    <row r="240" spans="1:10" s="807" customFormat="1" x14ac:dyDescent="0.2">
      <c r="A240" s="807" t="s">
        <v>1352</v>
      </c>
      <c r="B240" s="807" t="s">
        <v>24</v>
      </c>
      <c r="C240" s="816" t="s">
        <v>1723</v>
      </c>
      <c r="D240" s="837" t="s">
        <v>1361</v>
      </c>
      <c r="E240" s="724">
        <v>1</v>
      </c>
      <c r="F240" s="841">
        <v>1380</v>
      </c>
      <c r="G240" s="841">
        <v>1380</v>
      </c>
      <c r="H240" s="565"/>
      <c r="I240" s="565"/>
      <c r="J240" s="565"/>
    </row>
    <row r="241" spans="1:10" s="807" customFormat="1" x14ac:dyDescent="0.2">
      <c r="A241" s="807" t="s">
        <v>171</v>
      </c>
      <c r="B241" s="807" t="s">
        <v>22</v>
      </c>
      <c r="C241" s="813" t="s">
        <v>1702</v>
      </c>
      <c r="D241" s="837" t="s">
        <v>57</v>
      </c>
      <c r="E241" s="724">
        <v>1</v>
      </c>
      <c r="F241" s="841">
        <v>1610</v>
      </c>
      <c r="G241" s="841">
        <v>1610</v>
      </c>
      <c r="H241" s="565"/>
      <c r="I241" s="565"/>
      <c r="J241" s="565"/>
    </row>
    <row r="242" spans="1:10" s="807" customFormat="1" x14ac:dyDescent="0.2">
      <c r="A242" s="807" t="s">
        <v>171</v>
      </c>
      <c r="B242" s="807" t="s">
        <v>42</v>
      </c>
      <c r="C242" s="813" t="s">
        <v>1700</v>
      </c>
      <c r="D242" s="837" t="s">
        <v>1360</v>
      </c>
      <c r="E242" s="724">
        <v>1</v>
      </c>
      <c r="F242" s="841">
        <v>1380</v>
      </c>
      <c r="G242" s="841">
        <v>1380</v>
      </c>
      <c r="H242" s="565"/>
      <c r="I242" s="565"/>
      <c r="J242" s="565"/>
    </row>
    <row r="243" spans="1:10" s="807" customFormat="1" x14ac:dyDescent="0.2">
      <c r="A243" s="807" t="s">
        <v>171</v>
      </c>
      <c r="B243" s="807" t="s">
        <v>22</v>
      </c>
      <c r="C243" s="813" t="s">
        <v>1702</v>
      </c>
      <c r="D243" s="837" t="s">
        <v>57</v>
      </c>
      <c r="E243" s="724">
        <v>1</v>
      </c>
      <c r="F243" s="841">
        <v>1610</v>
      </c>
      <c r="G243" s="841">
        <v>1610</v>
      </c>
      <c r="H243" s="565"/>
      <c r="I243" s="565"/>
      <c r="J243" s="565"/>
    </row>
    <row r="244" spans="1:10" s="807" customFormat="1" x14ac:dyDescent="0.2">
      <c r="A244" s="807" t="s">
        <v>171</v>
      </c>
      <c r="B244" s="807" t="s">
        <v>42</v>
      </c>
      <c r="C244" s="881" t="s">
        <v>450</v>
      </c>
      <c r="D244" s="837" t="s">
        <v>329</v>
      </c>
      <c r="E244" s="724">
        <v>1</v>
      </c>
      <c r="F244" s="841"/>
      <c r="G244" s="841"/>
      <c r="H244" s="565"/>
      <c r="I244" s="565"/>
      <c r="J244" s="565"/>
    </row>
    <row r="245" spans="1:10" s="807" customFormat="1" x14ac:dyDescent="0.2">
      <c r="A245" s="807" t="s">
        <v>171</v>
      </c>
      <c r="B245" s="807" t="s">
        <v>42</v>
      </c>
      <c r="C245" s="813" t="s">
        <v>1700</v>
      </c>
      <c r="D245" s="837" t="s">
        <v>330</v>
      </c>
      <c r="E245" s="724">
        <v>1.3</v>
      </c>
      <c r="F245" s="841">
        <v>1380</v>
      </c>
      <c r="G245" s="841">
        <v>1380</v>
      </c>
      <c r="H245" s="565"/>
      <c r="I245" s="565"/>
      <c r="J245" s="565"/>
    </row>
    <row r="246" spans="1:10" s="807" customFormat="1" x14ac:dyDescent="0.2">
      <c r="A246" s="807" t="s">
        <v>171</v>
      </c>
      <c r="B246" s="807" t="s">
        <v>42</v>
      </c>
      <c r="C246" s="813" t="s">
        <v>1700</v>
      </c>
      <c r="D246" s="837" t="s">
        <v>331</v>
      </c>
      <c r="E246" s="724">
        <v>2</v>
      </c>
      <c r="F246" s="841">
        <v>1380</v>
      </c>
      <c r="G246" s="841">
        <v>1380</v>
      </c>
      <c r="H246" s="565"/>
      <c r="I246" s="565"/>
      <c r="J246" s="565"/>
    </row>
    <row r="247" spans="1:10" s="807" customFormat="1" x14ac:dyDescent="0.2">
      <c r="A247" s="807" t="s">
        <v>1363</v>
      </c>
      <c r="B247" s="807" t="s">
        <v>24</v>
      </c>
      <c r="C247" s="813" t="s">
        <v>1746</v>
      </c>
      <c r="D247" s="837" t="s">
        <v>1424</v>
      </c>
      <c r="E247" s="724">
        <v>1</v>
      </c>
      <c r="F247" s="841">
        <v>1380</v>
      </c>
      <c r="G247" s="841">
        <v>1380</v>
      </c>
      <c r="H247" s="565"/>
      <c r="I247" s="565"/>
      <c r="J247" s="565"/>
    </row>
    <row r="248" spans="1:10" s="807" customFormat="1" x14ac:dyDescent="0.2">
      <c r="A248" s="807" t="s">
        <v>171</v>
      </c>
      <c r="B248" s="807" t="s">
        <v>24</v>
      </c>
      <c r="C248" s="813" t="s">
        <v>1703</v>
      </c>
      <c r="D248" s="837" t="s">
        <v>1425</v>
      </c>
      <c r="E248" s="724">
        <v>1</v>
      </c>
      <c r="F248" s="841">
        <v>1380</v>
      </c>
      <c r="G248" s="841">
        <v>1380</v>
      </c>
      <c r="H248" s="565"/>
      <c r="I248" s="565"/>
      <c r="J248" s="565"/>
    </row>
    <row r="249" spans="1:10" s="807" customFormat="1" ht="24" x14ac:dyDescent="0.2">
      <c r="A249" s="807" t="s">
        <v>171</v>
      </c>
      <c r="B249" s="807" t="s">
        <v>24</v>
      </c>
      <c r="C249" s="813" t="s">
        <v>1703</v>
      </c>
      <c r="D249" s="837" t="s">
        <v>1426</v>
      </c>
      <c r="E249" s="724">
        <v>1</v>
      </c>
      <c r="F249" s="841">
        <v>1380</v>
      </c>
      <c r="G249" s="841">
        <v>1380</v>
      </c>
      <c r="H249" s="565"/>
      <c r="I249" s="565"/>
      <c r="J249" s="565"/>
    </row>
    <row r="250" spans="1:10" s="807" customFormat="1" x14ac:dyDescent="0.2">
      <c r="A250" s="807" t="s">
        <v>171</v>
      </c>
      <c r="B250" s="807" t="s">
        <v>42</v>
      </c>
      <c r="C250" s="813" t="s">
        <v>1700</v>
      </c>
      <c r="D250" s="837" t="s">
        <v>332</v>
      </c>
      <c r="E250" s="724">
        <v>1</v>
      </c>
      <c r="F250" s="841">
        <v>1380</v>
      </c>
      <c r="G250" s="841">
        <v>1380</v>
      </c>
      <c r="H250" s="565"/>
      <c r="I250" s="565"/>
      <c r="J250" s="565"/>
    </row>
    <row r="251" spans="1:10" s="807" customFormat="1" x14ac:dyDescent="0.2">
      <c r="A251" s="807" t="s">
        <v>69</v>
      </c>
      <c r="B251" s="807" t="s">
        <v>44</v>
      </c>
      <c r="C251" s="882" t="s">
        <v>1710</v>
      </c>
      <c r="D251" s="883" t="s">
        <v>228</v>
      </c>
      <c r="E251" s="884">
        <v>0.5</v>
      </c>
      <c r="F251" s="841">
        <v>1178.75</v>
      </c>
      <c r="G251" s="841">
        <v>1178.75</v>
      </c>
      <c r="H251" s="565"/>
      <c r="I251" s="565"/>
      <c r="J251" s="565"/>
    </row>
    <row r="252" spans="1:10" s="807" customFormat="1" x14ac:dyDescent="0.2">
      <c r="A252" s="807" t="s">
        <v>69</v>
      </c>
      <c r="B252" s="807" t="s">
        <v>315</v>
      </c>
      <c r="C252" s="882" t="s">
        <v>1708</v>
      </c>
      <c r="D252" s="883" t="s">
        <v>214</v>
      </c>
      <c r="E252" s="884">
        <v>2.4500000000000002</v>
      </c>
      <c r="F252" s="841">
        <v>826.85</v>
      </c>
      <c r="G252" s="841">
        <v>826.85</v>
      </c>
      <c r="H252" s="565"/>
      <c r="I252" s="565"/>
      <c r="J252" s="565"/>
    </row>
    <row r="253" spans="1:10" s="807" customFormat="1" x14ac:dyDescent="0.2">
      <c r="A253" s="807" t="s">
        <v>363</v>
      </c>
      <c r="B253" s="807" t="s">
        <v>40</v>
      </c>
      <c r="C253" s="813" t="s">
        <v>1707</v>
      </c>
      <c r="D253" s="837" t="s">
        <v>57</v>
      </c>
      <c r="E253" s="724">
        <v>1</v>
      </c>
      <c r="F253" s="841">
        <v>1495</v>
      </c>
      <c r="G253" s="841">
        <v>1495</v>
      </c>
      <c r="H253" s="565"/>
      <c r="I253" s="565"/>
      <c r="J253" s="565"/>
    </row>
    <row r="254" spans="1:10" s="807" customFormat="1" x14ac:dyDescent="0.2">
      <c r="A254" s="807" t="s">
        <v>1348</v>
      </c>
      <c r="B254" s="807" t="s">
        <v>6</v>
      </c>
      <c r="C254" s="813" t="s">
        <v>1704</v>
      </c>
      <c r="D254" s="837" t="s">
        <v>349</v>
      </c>
      <c r="E254" s="724">
        <v>1.05</v>
      </c>
      <c r="F254" s="841">
        <v>977.5</v>
      </c>
      <c r="G254" s="841">
        <v>977.5</v>
      </c>
      <c r="H254" s="565"/>
      <c r="I254" s="565"/>
      <c r="J254" s="565"/>
    </row>
    <row r="255" spans="1:10" s="807" customFormat="1" x14ac:dyDescent="0.2">
      <c r="A255" s="807" t="s">
        <v>1348</v>
      </c>
      <c r="B255" s="807" t="s">
        <v>24</v>
      </c>
      <c r="C255" s="813" t="s">
        <v>1705</v>
      </c>
      <c r="D255" s="837" t="s">
        <v>13</v>
      </c>
      <c r="E255" s="724">
        <v>1</v>
      </c>
      <c r="F255" s="841">
        <v>1092.5</v>
      </c>
      <c r="G255" s="841">
        <v>1092.5</v>
      </c>
      <c r="H255" s="565"/>
      <c r="I255" s="565"/>
      <c r="J255" s="565"/>
    </row>
    <row r="256" spans="1:10" s="807" customFormat="1" x14ac:dyDescent="0.2">
      <c r="A256" s="807" t="s">
        <v>1348</v>
      </c>
      <c r="B256" s="807" t="s">
        <v>6</v>
      </c>
      <c r="C256" s="813" t="s">
        <v>1704</v>
      </c>
      <c r="D256" s="837" t="s">
        <v>349</v>
      </c>
      <c r="E256" s="724">
        <v>1</v>
      </c>
      <c r="F256" s="841">
        <v>977.5</v>
      </c>
      <c r="G256" s="841">
        <v>977.5</v>
      </c>
      <c r="H256" s="565"/>
      <c r="I256" s="565"/>
      <c r="J256" s="565"/>
    </row>
    <row r="257" spans="1:10" s="807" customFormat="1" x14ac:dyDescent="0.2">
      <c r="A257" s="807" t="s">
        <v>1348</v>
      </c>
      <c r="B257" s="807" t="s">
        <v>6</v>
      </c>
      <c r="C257" s="813" t="s">
        <v>1704</v>
      </c>
      <c r="D257" s="837" t="s">
        <v>349</v>
      </c>
      <c r="E257" s="724">
        <v>1</v>
      </c>
      <c r="F257" s="841">
        <v>977.5</v>
      </c>
      <c r="G257" s="841">
        <v>977.5</v>
      </c>
      <c r="H257" s="565"/>
      <c r="I257" s="565"/>
      <c r="J257" s="565"/>
    </row>
    <row r="258" spans="1:10" s="807" customFormat="1" x14ac:dyDescent="0.2">
      <c r="A258" s="807" t="s">
        <v>1348</v>
      </c>
      <c r="B258" s="807" t="s">
        <v>24</v>
      </c>
      <c r="C258" s="813" t="s">
        <v>1705</v>
      </c>
      <c r="D258" s="837" t="s">
        <v>13</v>
      </c>
      <c r="E258" s="724">
        <v>1</v>
      </c>
      <c r="F258" s="841">
        <v>1092.5</v>
      </c>
      <c r="G258" s="841">
        <v>1092.5</v>
      </c>
      <c r="H258" s="565"/>
      <c r="I258" s="565"/>
      <c r="J258" s="565"/>
    </row>
    <row r="259" spans="1:10" s="807" customFormat="1" x14ac:dyDescent="0.2">
      <c r="A259" s="807" t="s">
        <v>1348</v>
      </c>
      <c r="B259" s="807" t="s">
        <v>24</v>
      </c>
      <c r="C259" s="813" t="s">
        <v>1705</v>
      </c>
      <c r="D259" s="837" t="s">
        <v>13</v>
      </c>
      <c r="E259" s="724">
        <v>1</v>
      </c>
      <c r="F259" s="841">
        <v>977.5</v>
      </c>
      <c r="G259" s="841">
        <v>977.5</v>
      </c>
      <c r="H259" s="565"/>
      <c r="I259" s="565"/>
      <c r="J259" s="565"/>
    </row>
    <row r="260" spans="1:10" s="807" customFormat="1" x14ac:dyDescent="0.2">
      <c r="A260" s="807" t="s">
        <v>1348</v>
      </c>
      <c r="B260" s="807" t="s">
        <v>24</v>
      </c>
      <c r="C260" s="813" t="s">
        <v>1705</v>
      </c>
      <c r="D260" s="837" t="s">
        <v>13</v>
      </c>
      <c r="E260" s="724">
        <v>1</v>
      </c>
      <c r="F260" s="841">
        <v>977.5</v>
      </c>
      <c r="G260" s="841">
        <v>977.5</v>
      </c>
      <c r="H260" s="565"/>
      <c r="I260" s="565"/>
      <c r="J260" s="565"/>
    </row>
    <row r="261" spans="1:10" s="807" customFormat="1" x14ac:dyDescent="0.2">
      <c r="A261" s="807" t="s">
        <v>1348</v>
      </c>
      <c r="B261" s="807" t="s">
        <v>24</v>
      </c>
      <c r="C261" s="813" t="s">
        <v>1705</v>
      </c>
      <c r="D261" s="837" t="s">
        <v>13</v>
      </c>
      <c r="E261" s="724">
        <v>1</v>
      </c>
      <c r="F261" s="841">
        <v>977.5</v>
      </c>
      <c r="G261" s="841">
        <v>977.5</v>
      </c>
      <c r="H261" s="565"/>
      <c r="I261" s="565"/>
      <c r="J261" s="565"/>
    </row>
    <row r="262" spans="1:10" s="807" customFormat="1" x14ac:dyDescent="0.2">
      <c r="A262" s="807" t="s">
        <v>1348</v>
      </c>
      <c r="B262" s="807" t="s">
        <v>24</v>
      </c>
      <c r="C262" s="813" t="s">
        <v>1705</v>
      </c>
      <c r="D262" s="837" t="s">
        <v>13</v>
      </c>
      <c r="E262" s="724">
        <v>1</v>
      </c>
      <c r="F262" s="841">
        <v>977.5</v>
      </c>
      <c r="G262" s="841">
        <v>977.5</v>
      </c>
      <c r="H262" s="565"/>
      <c r="I262" s="565"/>
      <c r="J262" s="565"/>
    </row>
    <row r="263" spans="1:10" s="807" customFormat="1" x14ac:dyDescent="0.2">
      <c r="A263" s="807" t="s">
        <v>363</v>
      </c>
      <c r="B263" s="807" t="s">
        <v>40</v>
      </c>
      <c r="C263" s="813" t="s">
        <v>1707</v>
      </c>
      <c r="D263" s="837" t="s">
        <v>57</v>
      </c>
      <c r="E263" s="724">
        <v>1</v>
      </c>
      <c r="F263" s="841">
        <v>1495</v>
      </c>
      <c r="G263" s="841">
        <v>1495</v>
      </c>
      <c r="H263" s="565"/>
      <c r="I263" s="565"/>
      <c r="J263" s="565"/>
    </row>
    <row r="264" spans="1:10" s="807" customFormat="1" x14ac:dyDescent="0.2">
      <c r="A264" s="807" t="s">
        <v>1348</v>
      </c>
      <c r="B264" s="807" t="s">
        <v>6</v>
      </c>
      <c r="C264" s="813" t="s">
        <v>1704</v>
      </c>
      <c r="D264" s="837" t="s">
        <v>191</v>
      </c>
      <c r="E264" s="724">
        <v>2</v>
      </c>
      <c r="F264" s="841">
        <v>977.5</v>
      </c>
      <c r="G264" s="841">
        <v>977.5</v>
      </c>
      <c r="H264" s="565"/>
      <c r="I264" s="565"/>
      <c r="J264" s="565"/>
    </row>
    <row r="265" spans="1:10" s="807" customFormat="1" x14ac:dyDescent="0.2">
      <c r="A265" s="807" t="s">
        <v>664</v>
      </c>
      <c r="B265" s="807" t="s">
        <v>6</v>
      </c>
      <c r="C265" s="838" t="s">
        <v>1740</v>
      </c>
      <c r="D265" s="837" t="s">
        <v>1419</v>
      </c>
      <c r="E265" s="724">
        <v>1</v>
      </c>
      <c r="F265" s="841">
        <v>2181</v>
      </c>
      <c r="G265" s="841">
        <v>2181</v>
      </c>
      <c r="H265" s="565"/>
      <c r="I265" s="565"/>
      <c r="J265" s="565"/>
    </row>
    <row r="266" spans="1:10" s="807" customFormat="1" x14ac:dyDescent="0.2">
      <c r="A266" s="807" t="s">
        <v>1351</v>
      </c>
      <c r="B266" s="807" t="s">
        <v>194</v>
      </c>
      <c r="C266" s="813" t="s">
        <v>1698</v>
      </c>
      <c r="D266" s="837" t="s">
        <v>56</v>
      </c>
      <c r="E266" s="724">
        <v>1</v>
      </c>
      <c r="F266" s="841">
        <v>1894.05</v>
      </c>
      <c r="G266" s="841">
        <v>1894.05</v>
      </c>
      <c r="H266" s="565"/>
      <c r="I266" s="565"/>
      <c r="J266" s="565"/>
    </row>
    <row r="267" spans="1:10" s="807" customFormat="1" x14ac:dyDescent="0.2">
      <c r="A267" s="807" t="s">
        <v>67</v>
      </c>
      <c r="B267" s="807" t="s">
        <v>22</v>
      </c>
      <c r="C267" s="813" t="s">
        <v>1693</v>
      </c>
      <c r="D267" s="837" t="s">
        <v>200</v>
      </c>
      <c r="E267" s="724">
        <v>1</v>
      </c>
      <c r="F267" s="841">
        <v>1999.7670000000001</v>
      </c>
      <c r="G267" s="841">
        <v>1999.7670000000001</v>
      </c>
      <c r="H267" s="565"/>
      <c r="I267" s="565"/>
      <c r="J267" s="565"/>
    </row>
    <row r="268" spans="1:10" s="807" customFormat="1" x14ac:dyDescent="0.2">
      <c r="A268" s="807" t="s">
        <v>67</v>
      </c>
      <c r="B268" s="807" t="s">
        <v>22</v>
      </c>
      <c r="C268" s="813" t="s">
        <v>1693</v>
      </c>
      <c r="D268" s="837" t="s">
        <v>201</v>
      </c>
      <c r="E268" s="724">
        <v>1</v>
      </c>
      <c r="F268" s="841">
        <v>2000</v>
      </c>
      <c r="G268" s="841">
        <v>2000</v>
      </c>
      <c r="H268" s="565"/>
      <c r="I268" s="565"/>
      <c r="J268" s="565"/>
    </row>
    <row r="269" spans="1:10" s="807" customFormat="1" x14ac:dyDescent="0.2">
      <c r="A269" s="807" t="s">
        <v>67</v>
      </c>
      <c r="B269" s="807" t="s">
        <v>22</v>
      </c>
      <c r="C269" s="813" t="s">
        <v>1693</v>
      </c>
      <c r="D269" s="837" t="s">
        <v>203</v>
      </c>
      <c r="E269" s="724">
        <v>1</v>
      </c>
      <c r="F269" s="841">
        <v>1810.1</v>
      </c>
      <c r="G269" s="841">
        <v>1810.1</v>
      </c>
      <c r="H269" s="565"/>
      <c r="I269" s="565"/>
      <c r="J269" s="565"/>
    </row>
    <row r="270" spans="1:10" s="807" customFormat="1" x14ac:dyDescent="0.2">
      <c r="A270" s="807" t="s">
        <v>67</v>
      </c>
      <c r="B270" s="807" t="s">
        <v>22</v>
      </c>
      <c r="C270" s="813" t="s">
        <v>1693</v>
      </c>
      <c r="D270" s="837" t="s">
        <v>350</v>
      </c>
      <c r="E270" s="724">
        <v>1</v>
      </c>
      <c r="F270" s="841">
        <v>1810.1</v>
      </c>
      <c r="G270" s="841">
        <v>1810.1</v>
      </c>
      <c r="H270" s="565"/>
      <c r="I270" s="565"/>
      <c r="J270" s="565"/>
    </row>
    <row r="271" spans="1:10" s="807" customFormat="1" x14ac:dyDescent="0.2">
      <c r="A271" s="807" t="s">
        <v>67</v>
      </c>
      <c r="B271" s="807" t="s">
        <v>194</v>
      </c>
      <c r="C271" s="813" t="s">
        <v>1694</v>
      </c>
      <c r="D271" s="837" t="s">
        <v>57</v>
      </c>
      <c r="E271" s="724">
        <v>1</v>
      </c>
      <c r="F271" s="841">
        <v>2075.2200000000003</v>
      </c>
      <c r="G271" s="841">
        <v>2075.2200000000003</v>
      </c>
      <c r="H271" s="565"/>
      <c r="I271" s="565"/>
      <c r="J271" s="565"/>
    </row>
    <row r="272" spans="1:10" s="807" customFormat="1" x14ac:dyDescent="0.2">
      <c r="A272" s="807" t="s">
        <v>67</v>
      </c>
      <c r="B272" s="807" t="s">
        <v>194</v>
      </c>
      <c r="C272" s="813" t="s">
        <v>1694</v>
      </c>
      <c r="D272" s="837" t="s">
        <v>57</v>
      </c>
      <c r="E272" s="724">
        <v>1</v>
      </c>
      <c r="F272" s="841">
        <v>2075.2200000000003</v>
      </c>
      <c r="G272" s="841">
        <v>2075.2200000000003</v>
      </c>
      <c r="H272" s="565"/>
      <c r="I272" s="565"/>
      <c r="J272" s="565"/>
    </row>
    <row r="273" spans="1:10" s="807" customFormat="1" x14ac:dyDescent="0.2">
      <c r="A273" s="807" t="s">
        <v>67</v>
      </c>
      <c r="B273" s="807" t="s">
        <v>44</v>
      </c>
      <c r="C273" s="813" t="s">
        <v>1695</v>
      </c>
      <c r="D273" s="837" t="s">
        <v>198</v>
      </c>
      <c r="E273" s="724">
        <v>6</v>
      </c>
      <c r="F273" s="841">
        <v>1437.5</v>
      </c>
      <c r="G273" s="841">
        <v>1437.5</v>
      </c>
      <c r="H273" s="565"/>
      <c r="I273" s="565"/>
      <c r="J273" s="565"/>
    </row>
    <row r="274" spans="1:10" s="807" customFormat="1" x14ac:dyDescent="0.2">
      <c r="A274" s="807" t="s">
        <v>714</v>
      </c>
      <c r="B274" s="807" t="s">
        <v>194</v>
      </c>
      <c r="C274" s="813" t="s">
        <v>1694</v>
      </c>
      <c r="D274" s="837" t="s">
        <v>57</v>
      </c>
      <c r="E274" s="724">
        <v>1</v>
      </c>
      <c r="F274" s="841">
        <v>2075.2200000000003</v>
      </c>
      <c r="G274" s="841">
        <v>2075.2200000000003</v>
      </c>
      <c r="H274" s="565"/>
      <c r="I274" s="565"/>
      <c r="J274" s="565"/>
    </row>
    <row r="275" spans="1:10" s="807" customFormat="1" x14ac:dyDescent="0.2">
      <c r="A275" s="807" t="s">
        <v>67</v>
      </c>
      <c r="B275" s="807" t="s">
        <v>44</v>
      </c>
      <c r="C275" s="813" t="s">
        <v>1695</v>
      </c>
      <c r="D275" s="837" t="s">
        <v>197</v>
      </c>
      <c r="E275" s="724">
        <v>2</v>
      </c>
      <c r="F275" s="841">
        <v>1500</v>
      </c>
      <c r="G275" s="841">
        <v>1500</v>
      </c>
      <c r="H275" s="565"/>
      <c r="I275" s="565"/>
      <c r="J275" s="565"/>
    </row>
    <row r="276" spans="1:10" s="807" customFormat="1" x14ac:dyDescent="0.2">
      <c r="A276" s="807" t="s">
        <v>303</v>
      </c>
      <c r="B276" s="807" t="s">
        <v>22</v>
      </c>
      <c r="C276" s="813" t="s">
        <v>1683</v>
      </c>
      <c r="D276" s="837" t="s">
        <v>142</v>
      </c>
      <c r="E276" s="724">
        <v>1</v>
      </c>
      <c r="F276" s="841">
        <v>1080.6600000000001</v>
      </c>
      <c r="G276" s="841">
        <v>1080.6600000000001</v>
      </c>
      <c r="H276" s="565"/>
      <c r="I276" s="565"/>
      <c r="J276" s="565"/>
    </row>
    <row r="277" spans="1:10" s="807" customFormat="1" x14ac:dyDescent="0.2">
      <c r="A277" s="807" t="s">
        <v>679</v>
      </c>
      <c r="B277" s="807" t="s">
        <v>42</v>
      </c>
      <c r="C277" s="810" t="s">
        <v>1728</v>
      </c>
      <c r="D277" s="837" t="s">
        <v>675</v>
      </c>
      <c r="E277" s="724">
        <v>1</v>
      </c>
      <c r="F277" s="841">
        <v>1437.5</v>
      </c>
      <c r="G277" s="841">
        <v>1437.5</v>
      </c>
      <c r="H277" s="565"/>
      <c r="I277" s="565"/>
      <c r="J277" s="565"/>
    </row>
    <row r="278" spans="1:10" s="807" customFormat="1" x14ac:dyDescent="0.2">
      <c r="A278" s="807" t="s">
        <v>679</v>
      </c>
      <c r="B278" s="807" t="s">
        <v>24</v>
      </c>
      <c r="C278" s="810" t="s">
        <v>1729</v>
      </c>
      <c r="D278" s="837" t="s">
        <v>646</v>
      </c>
      <c r="E278" s="724">
        <v>1</v>
      </c>
      <c r="F278" s="841">
        <v>1249.5</v>
      </c>
      <c r="G278" s="841">
        <v>1249.5</v>
      </c>
      <c r="H278" s="565"/>
      <c r="I278" s="565"/>
      <c r="J278" s="565"/>
    </row>
    <row r="279" spans="1:10" s="807" customFormat="1" x14ac:dyDescent="0.2">
      <c r="A279" s="807" t="s">
        <v>679</v>
      </c>
      <c r="B279" s="807" t="s">
        <v>6</v>
      </c>
      <c r="C279" s="810" t="s">
        <v>1730</v>
      </c>
      <c r="D279" s="837" t="s">
        <v>282</v>
      </c>
      <c r="E279" s="724">
        <v>1</v>
      </c>
      <c r="F279" s="841">
        <v>860.2</v>
      </c>
      <c r="G279" s="841">
        <v>860.2</v>
      </c>
      <c r="H279" s="565"/>
      <c r="I279" s="565"/>
      <c r="J279" s="565"/>
    </row>
    <row r="280" spans="1:10" s="807" customFormat="1" ht="24" x14ac:dyDescent="0.2">
      <c r="A280" s="807" t="s">
        <v>679</v>
      </c>
      <c r="B280" s="807" t="s">
        <v>6</v>
      </c>
      <c r="C280" s="810" t="s">
        <v>1730</v>
      </c>
      <c r="D280" s="837" t="s">
        <v>283</v>
      </c>
      <c r="E280" s="724">
        <v>0.5</v>
      </c>
      <c r="F280" s="841">
        <v>860.2</v>
      </c>
      <c r="G280" s="841">
        <v>860.2</v>
      </c>
      <c r="H280" s="565"/>
      <c r="I280" s="565"/>
      <c r="J280" s="565"/>
    </row>
    <row r="281" spans="1:10" s="807" customFormat="1" ht="24" x14ac:dyDescent="0.2">
      <c r="A281" s="807" t="s">
        <v>679</v>
      </c>
      <c r="B281" s="807" t="s">
        <v>6</v>
      </c>
      <c r="C281" s="810" t="s">
        <v>1730</v>
      </c>
      <c r="D281" s="837" t="s">
        <v>284</v>
      </c>
      <c r="E281" s="724">
        <v>1</v>
      </c>
      <c r="F281" s="841">
        <v>860.2</v>
      </c>
      <c r="G281" s="841">
        <v>860.2</v>
      </c>
      <c r="H281" s="565"/>
      <c r="I281" s="565"/>
      <c r="J281" s="565"/>
    </row>
    <row r="282" spans="1:10" s="807" customFormat="1" x14ac:dyDescent="0.2">
      <c r="A282" s="807" t="s">
        <v>679</v>
      </c>
      <c r="B282" s="807" t="s">
        <v>6</v>
      </c>
      <c r="C282" s="810" t="s">
        <v>1730</v>
      </c>
      <c r="D282" s="837" t="s">
        <v>285</v>
      </c>
      <c r="E282" s="724">
        <v>1</v>
      </c>
      <c r="F282" s="841">
        <v>860.2</v>
      </c>
      <c r="G282" s="841">
        <v>860.2</v>
      </c>
      <c r="H282" s="565"/>
      <c r="I282" s="565"/>
      <c r="J282" s="565"/>
    </row>
    <row r="283" spans="1:10" s="807" customFormat="1" x14ac:dyDescent="0.2">
      <c r="A283" s="807" t="s">
        <v>679</v>
      </c>
      <c r="B283" s="807" t="s">
        <v>6</v>
      </c>
      <c r="C283" s="810" t="s">
        <v>1730</v>
      </c>
      <c r="D283" s="837" t="s">
        <v>286</v>
      </c>
      <c r="E283" s="724">
        <v>0.5</v>
      </c>
      <c r="F283" s="841">
        <v>860.2</v>
      </c>
      <c r="G283" s="841">
        <v>860.2</v>
      </c>
      <c r="H283" s="565"/>
      <c r="I283" s="565"/>
      <c r="J283" s="565"/>
    </row>
    <row r="284" spans="1:10" s="807" customFormat="1" x14ac:dyDescent="0.2">
      <c r="A284" s="807" t="s">
        <v>679</v>
      </c>
      <c r="B284" s="807" t="s">
        <v>6</v>
      </c>
      <c r="C284" s="810" t="s">
        <v>1730</v>
      </c>
      <c r="D284" s="837" t="s">
        <v>287</v>
      </c>
      <c r="E284" s="724">
        <v>0.3</v>
      </c>
      <c r="F284" s="841">
        <v>860.2</v>
      </c>
      <c r="G284" s="841">
        <v>860.2</v>
      </c>
      <c r="H284" s="565"/>
      <c r="I284" s="565"/>
      <c r="J284" s="565"/>
    </row>
    <row r="285" spans="1:10" s="807" customFormat="1" x14ac:dyDescent="0.2">
      <c r="A285" s="807" t="s">
        <v>664</v>
      </c>
      <c r="B285" s="807" t="s">
        <v>24</v>
      </c>
      <c r="C285" s="838" t="s">
        <v>1739</v>
      </c>
      <c r="D285" s="837" t="s">
        <v>13</v>
      </c>
      <c r="E285" s="724">
        <v>1</v>
      </c>
      <c r="F285" s="841">
        <v>2181.06</v>
      </c>
      <c r="G285" s="841">
        <v>2181.06</v>
      </c>
      <c r="H285" s="565"/>
      <c r="I285" s="565"/>
      <c r="J285" s="565"/>
    </row>
    <row r="286" spans="1:10" s="807" customFormat="1" x14ac:dyDescent="0.2">
      <c r="A286" s="807" t="s">
        <v>664</v>
      </c>
      <c r="B286" s="807" t="s">
        <v>6</v>
      </c>
      <c r="C286" s="838" t="s">
        <v>1740</v>
      </c>
      <c r="D286" s="837" t="s">
        <v>56</v>
      </c>
      <c r="E286" s="724">
        <v>2</v>
      </c>
      <c r="F286" s="841">
        <v>1765.2</v>
      </c>
      <c r="G286" s="841">
        <v>1765.2</v>
      </c>
      <c r="H286" s="565"/>
      <c r="I286" s="565"/>
      <c r="J286" s="565"/>
    </row>
    <row r="287" spans="1:10" s="807" customFormat="1" x14ac:dyDescent="0.2">
      <c r="A287" s="807" t="s">
        <v>69</v>
      </c>
      <c r="B287" s="807" t="s">
        <v>22</v>
      </c>
      <c r="C287" s="810" t="s">
        <v>1710</v>
      </c>
      <c r="D287" s="837" t="s">
        <v>80</v>
      </c>
      <c r="E287" s="724">
        <v>3</v>
      </c>
      <c r="F287" s="841">
        <v>1437.5</v>
      </c>
      <c r="G287" s="841">
        <v>1437.5</v>
      </c>
      <c r="H287" s="565"/>
      <c r="I287" s="565"/>
      <c r="J287" s="565"/>
    </row>
    <row r="288" spans="1:10" s="807" customFormat="1" x14ac:dyDescent="0.2">
      <c r="A288" s="807" t="s">
        <v>69</v>
      </c>
      <c r="B288" s="807" t="s">
        <v>44</v>
      </c>
      <c r="C288" s="882" t="s">
        <v>1710</v>
      </c>
      <c r="D288" s="883" t="s">
        <v>222</v>
      </c>
      <c r="E288" s="884">
        <v>0.25</v>
      </c>
      <c r="F288" s="841">
        <v>1207.5</v>
      </c>
      <c r="G288" s="841">
        <v>1207.5</v>
      </c>
      <c r="H288" s="565"/>
      <c r="I288" s="565"/>
      <c r="J288" s="565"/>
    </row>
    <row r="289" spans="1:10" s="807" customFormat="1" x14ac:dyDescent="0.2">
      <c r="A289" s="807" t="s">
        <v>69</v>
      </c>
      <c r="B289" s="807" t="s">
        <v>44</v>
      </c>
      <c r="C289" s="882" t="s">
        <v>1710</v>
      </c>
      <c r="D289" s="883" t="s">
        <v>223</v>
      </c>
      <c r="E289" s="884">
        <v>0.25</v>
      </c>
      <c r="F289" s="841">
        <v>1207.5</v>
      </c>
      <c r="G289" s="841">
        <v>1207.5</v>
      </c>
      <c r="H289" s="565"/>
      <c r="I289" s="565"/>
      <c r="J289" s="565"/>
    </row>
    <row r="290" spans="1:10" s="807" customFormat="1" x14ac:dyDescent="0.2">
      <c r="A290" s="807" t="s">
        <v>69</v>
      </c>
      <c r="B290" s="807" t="s">
        <v>44</v>
      </c>
      <c r="C290" s="882" t="s">
        <v>1710</v>
      </c>
      <c r="D290" s="883" t="s">
        <v>224</v>
      </c>
      <c r="E290" s="884">
        <v>0.25</v>
      </c>
      <c r="F290" s="841">
        <v>1207.5</v>
      </c>
      <c r="G290" s="841">
        <v>1207.5</v>
      </c>
      <c r="H290" s="565"/>
      <c r="I290" s="565"/>
      <c r="J290" s="565"/>
    </row>
    <row r="291" spans="1:10" s="807" customFormat="1" x14ac:dyDescent="0.2">
      <c r="A291" s="807" t="s">
        <v>303</v>
      </c>
      <c r="B291" s="807" t="s">
        <v>22</v>
      </c>
      <c r="C291" s="813" t="s">
        <v>1683</v>
      </c>
      <c r="D291" s="837" t="s">
        <v>225</v>
      </c>
      <c r="E291" s="724">
        <v>0.7</v>
      </c>
      <c r="F291" s="841">
        <v>859.05</v>
      </c>
      <c r="G291" s="841">
        <v>859.05</v>
      </c>
      <c r="H291" s="565"/>
      <c r="I291" s="565"/>
      <c r="J291" s="565"/>
    </row>
    <row r="292" spans="1:10" s="807" customFormat="1" x14ac:dyDescent="0.2">
      <c r="A292" s="807" t="s">
        <v>69</v>
      </c>
      <c r="B292" s="807" t="s">
        <v>44</v>
      </c>
      <c r="C292" s="885" t="s">
        <v>1710</v>
      </c>
      <c r="D292" s="886" t="s">
        <v>230</v>
      </c>
      <c r="E292" s="887">
        <v>1</v>
      </c>
      <c r="F292" s="841">
        <v>977.5</v>
      </c>
      <c r="G292" s="841">
        <v>977.5</v>
      </c>
      <c r="H292" s="565"/>
      <c r="I292" s="565"/>
      <c r="J292" s="565"/>
    </row>
    <row r="293" spans="1:10" s="807" customFormat="1" x14ac:dyDescent="0.2">
      <c r="A293" s="807" t="s">
        <v>69</v>
      </c>
      <c r="B293" s="807" t="s">
        <v>44</v>
      </c>
      <c r="C293" s="810" t="s">
        <v>1710</v>
      </c>
      <c r="D293" s="837" t="s">
        <v>231</v>
      </c>
      <c r="E293" s="724">
        <v>0.3</v>
      </c>
      <c r="F293" s="841">
        <v>1092.5</v>
      </c>
      <c r="G293" s="841">
        <v>1092.5</v>
      </c>
      <c r="H293" s="565"/>
      <c r="I293" s="565"/>
      <c r="J293" s="565"/>
    </row>
    <row r="294" spans="1:10" s="807" customFormat="1" x14ac:dyDescent="0.2">
      <c r="A294" s="807" t="s">
        <v>69</v>
      </c>
      <c r="B294" s="807" t="s">
        <v>44</v>
      </c>
      <c r="C294" s="810" t="s">
        <v>1710</v>
      </c>
      <c r="D294" s="837" t="s">
        <v>231</v>
      </c>
      <c r="E294" s="724">
        <v>0.3</v>
      </c>
      <c r="F294" s="841">
        <v>1092.5</v>
      </c>
      <c r="G294" s="841">
        <v>1092.5</v>
      </c>
      <c r="H294" s="565"/>
      <c r="I294" s="565"/>
      <c r="J294" s="565"/>
    </row>
    <row r="295" spans="1:10" s="807" customFormat="1" x14ac:dyDescent="0.2">
      <c r="A295" s="807" t="s">
        <v>69</v>
      </c>
      <c r="B295" s="807" t="s">
        <v>44</v>
      </c>
      <c r="C295" s="810" t="s">
        <v>1710</v>
      </c>
      <c r="D295" s="837" t="s">
        <v>214</v>
      </c>
      <c r="E295" s="724">
        <v>0.3</v>
      </c>
      <c r="F295" s="841">
        <v>724.5</v>
      </c>
      <c r="G295" s="841">
        <v>724.5</v>
      </c>
      <c r="H295" s="565"/>
      <c r="I295" s="565"/>
      <c r="J295" s="565"/>
    </row>
    <row r="296" spans="1:10" s="807" customFormat="1" x14ac:dyDescent="0.2">
      <c r="A296" s="807" t="s">
        <v>69</v>
      </c>
      <c r="B296" s="807" t="s">
        <v>44</v>
      </c>
      <c r="C296" s="810" t="s">
        <v>1710</v>
      </c>
      <c r="D296" s="837" t="s">
        <v>231</v>
      </c>
      <c r="E296" s="724">
        <v>0.3</v>
      </c>
      <c r="F296" s="841">
        <v>1092.5</v>
      </c>
      <c r="G296" s="841">
        <v>1092.5</v>
      </c>
      <c r="H296" s="565"/>
      <c r="I296" s="565"/>
      <c r="J296" s="565"/>
    </row>
    <row r="297" spans="1:10" s="807" customFormat="1" x14ac:dyDescent="0.2">
      <c r="A297" s="807" t="s">
        <v>69</v>
      </c>
      <c r="B297" s="807" t="s">
        <v>44</v>
      </c>
      <c r="C297" s="810" t="s">
        <v>1710</v>
      </c>
      <c r="D297" s="837" t="s">
        <v>231</v>
      </c>
      <c r="E297" s="724">
        <v>0.3</v>
      </c>
      <c r="F297" s="841">
        <v>1092.5</v>
      </c>
      <c r="G297" s="841">
        <v>1092.5</v>
      </c>
      <c r="H297" s="565"/>
      <c r="I297" s="565"/>
      <c r="J297" s="565"/>
    </row>
    <row r="298" spans="1:10" s="807" customFormat="1" x14ac:dyDescent="0.2">
      <c r="A298" s="807" t="s">
        <v>69</v>
      </c>
      <c r="B298" s="807" t="s">
        <v>44</v>
      </c>
      <c r="C298" s="810" t="s">
        <v>1710</v>
      </c>
      <c r="D298" s="837" t="s">
        <v>231</v>
      </c>
      <c r="E298" s="724">
        <v>0.4</v>
      </c>
      <c r="F298" s="841">
        <v>1192.55</v>
      </c>
      <c r="G298" s="841">
        <v>1192.55</v>
      </c>
      <c r="H298" s="565"/>
      <c r="I298" s="565"/>
      <c r="J298" s="565"/>
    </row>
    <row r="299" spans="1:10" s="807" customFormat="1" x14ac:dyDescent="0.2">
      <c r="A299" s="807" t="s">
        <v>69</v>
      </c>
      <c r="B299" s="807" t="s">
        <v>44</v>
      </c>
      <c r="C299" s="810" t="s">
        <v>1710</v>
      </c>
      <c r="D299" s="837" t="s">
        <v>231</v>
      </c>
      <c r="E299" s="724">
        <v>0.3</v>
      </c>
      <c r="F299" s="841">
        <v>1092.5</v>
      </c>
      <c r="G299" s="841">
        <v>1092.5</v>
      </c>
      <c r="H299" s="565"/>
      <c r="I299" s="565"/>
      <c r="J299" s="565"/>
    </row>
    <row r="300" spans="1:10" s="807" customFormat="1" x14ac:dyDescent="0.2">
      <c r="A300" s="807" t="s">
        <v>69</v>
      </c>
      <c r="B300" s="807" t="s">
        <v>44</v>
      </c>
      <c r="C300" s="810" t="s">
        <v>1710</v>
      </c>
      <c r="D300" s="837" t="s">
        <v>231</v>
      </c>
      <c r="E300" s="724">
        <v>0.6</v>
      </c>
      <c r="F300" s="841">
        <v>1092.5</v>
      </c>
      <c r="G300" s="841">
        <v>1092.5</v>
      </c>
      <c r="H300" s="565"/>
      <c r="I300" s="565"/>
      <c r="J300" s="565"/>
    </row>
    <row r="301" spans="1:10" s="807" customFormat="1" x14ac:dyDescent="0.2">
      <c r="A301" s="807" t="s">
        <v>69</v>
      </c>
      <c r="B301" s="807" t="s">
        <v>44</v>
      </c>
      <c r="C301" s="810" t="s">
        <v>1710</v>
      </c>
      <c r="D301" s="837" t="s">
        <v>231</v>
      </c>
      <c r="E301" s="724">
        <v>0.3</v>
      </c>
      <c r="F301" s="841">
        <v>1092.5</v>
      </c>
      <c r="G301" s="841">
        <v>1092.5</v>
      </c>
      <c r="H301" s="565"/>
      <c r="I301" s="565"/>
      <c r="J301" s="565"/>
    </row>
    <row r="302" spans="1:10" s="807" customFormat="1" x14ac:dyDescent="0.2">
      <c r="A302" s="807" t="s">
        <v>69</v>
      </c>
      <c r="B302" s="807" t="s">
        <v>44</v>
      </c>
      <c r="C302" s="810" t="s">
        <v>1710</v>
      </c>
      <c r="D302" s="837" t="s">
        <v>231</v>
      </c>
      <c r="E302" s="724">
        <v>0.3</v>
      </c>
      <c r="F302" s="841">
        <v>1092.5</v>
      </c>
      <c r="G302" s="841">
        <v>1092.5</v>
      </c>
      <c r="H302" s="565"/>
      <c r="I302" s="565"/>
      <c r="J302" s="565"/>
    </row>
    <row r="303" spans="1:10" s="807" customFormat="1" x14ac:dyDescent="0.2">
      <c r="A303" s="807" t="s">
        <v>69</v>
      </c>
      <c r="B303" s="807" t="s">
        <v>44</v>
      </c>
      <c r="C303" s="810" t="s">
        <v>1710</v>
      </c>
      <c r="D303" s="837" t="s">
        <v>231</v>
      </c>
      <c r="E303" s="724">
        <v>0.3</v>
      </c>
      <c r="F303" s="841">
        <v>1192.55</v>
      </c>
      <c r="G303" s="841">
        <v>1192.55</v>
      </c>
      <c r="H303" s="565"/>
      <c r="I303" s="565"/>
      <c r="J303" s="565"/>
    </row>
    <row r="304" spans="1:10" s="807" customFormat="1" x14ac:dyDescent="0.2">
      <c r="A304" s="807" t="s">
        <v>705</v>
      </c>
      <c r="B304" s="807" t="s">
        <v>9</v>
      </c>
      <c r="C304" s="810" t="s">
        <v>1741</v>
      </c>
      <c r="D304" s="837" t="s">
        <v>232</v>
      </c>
      <c r="E304" s="724">
        <v>1</v>
      </c>
      <c r="F304" s="841">
        <v>1035</v>
      </c>
      <c r="G304" s="841">
        <v>1035</v>
      </c>
      <c r="H304" s="565"/>
      <c r="I304" s="565"/>
      <c r="J304" s="565"/>
    </row>
    <row r="305" spans="1:10" s="807" customFormat="1" x14ac:dyDescent="0.2">
      <c r="A305" s="807" t="s">
        <v>69</v>
      </c>
      <c r="B305" s="807" t="s">
        <v>44</v>
      </c>
      <c r="C305" s="885" t="s">
        <v>1710</v>
      </c>
      <c r="D305" s="886" t="s">
        <v>230</v>
      </c>
      <c r="E305" s="887">
        <v>1</v>
      </c>
      <c r="F305" s="841">
        <v>1150</v>
      </c>
      <c r="G305" s="841">
        <v>1150</v>
      </c>
      <c r="H305" s="565"/>
      <c r="I305" s="565"/>
      <c r="J305" s="565"/>
    </row>
    <row r="306" spans="1:10" s="807" customFormat="1" ht="24" x14ac:dyDescent="0.2">
      <c r="A306" s="807" t="s">
        <v>705</v>
      </c>
      <c r="B306" s="807" t="s">
        <v>24</v>
      </c>
      <c r="C306" s="810" t="s">
        <v>1689</v>
      </c>
      <c r="D306" s="837" t="s">
        <v>177</v>
      </c>
      <c r="E306" s="724">
        <v>0.3</v>
      </c>
      <c r="F306" s="841">
        <v>920</v>
      </c>
      <c r="G306" s="841">
        <v>920</v>
      </c>
      <c r="H306" s="565"/>
      <c r="I306" s="565"/>
      <c r="J306" s="565"/>
    </row>
    <row r="307" spans="1:10" s="807" customFormat="1" x14ac:dyDescent="0.2">
      <c r="A307" s="807" t="s">
        <v>69</v>
      </c>
      <c r="B307" s="807" t="s">
        <v>44</v>
      </c>
      <c r="C307" s="810" t="s">
        <v>1710</v>
      </c>
      <c r="D307" s="837" t="s">
        <v>237</v>
      </c>
      <c r="E307" s="724">
        <v>0.3</v>
      </c>
      <c r="F307" s="841">
        <v>805</v>
      </c>
      <c r="G307" s="841">
        <v>805</v>
      </c>
      <c r="H307" s="565"/>
      <c r="I307" s="565"/>
      <c r="J307" s="565"/>
    </row>
    <row r="308" spans="1:10" s="807" customFormat="1" x14ac:dyDescent="0.2">
      <c r="A308" s="807" t="s">
        <v>69</v>
      </c>
      <c r="B308" s="807" t="s">
        <v>44</v>
      </c>
      <c r="C308" s="810" t="s">
        <v>1710</v>
      </c>
      <c r="D308" s="837" t="s">
        <v>1362</v>
      </c>
      <c r="E308" s="724">
        <v>0.3</v>
      </c>
      <c r="F308" s="841">
        <v>1092.5</v>
      </c>
      <c r="G308" s="841">
        <v>1092.5</v>
      </c>
      <c r="H308" s="565"/>
      <c r="I308" s="565"/>
      <c r="J308" s="565"/>
    </row>
    <row r="309" spans="1:10" s="807" customFormat="1" x14ac:dyDescent="0.2">
      <c r="A309" s="807" t="s">
        <v>69</v>
      </c>
      <c r="B309" s="807" t="s">
        <v>44</v>
      </c>
      <c r="C309" s="810" t="s">
        <v>1710</v>
      </c>
      <c r="D309" s="837" t="s">
        <v>237</v>
      </c>
      <c r="E309" s="724">
        <v>0.3</v>
      </c>
      <c r="F309" s="841">
        <v>805</v>
      </c>
      <c r="G309" s="841">
        <v>805</v>
      </c>
      <c r="H309" s="565"/>
      <c r="I309" s="565"/>
      <c r="J309" s="565"/>
    </row>
    <row r="310" spans="1:10" s="807" customFormat="1" x14ac:dyDescent="0.2">
      <c r="A310" s="807" t="s">
        <v>69</v>
      </c>
      <c r="B310" s="807" t="s">
        <v>315</v>
      </c>
      <c r="C310" s="882" t="s">
        <v>1708</v>
      </c>
      <c r="D310" s="883" t="s">
        <v>1429</v>
      </c>
      <c r="E310" s="884">
        <v>0.3</v>
      </c>
      <c r="F310" s="841">
        <v>764.75</v>
      </c>
      <c r="G310" s="841">
        <v>764.75</v>
      </c>
      <c r="H310" s="565"/>
      <c r="I310" s="565"/>
      <c r="J310" s="565"/>
    </row>
    <row r="311" spans="1:10" s="807" customFormat="1" x14ac:dyDescent="0.2">
      <c r="A311" s="807" t="s">
        <v>69</v>
      </c>
      <c r="B311" s="807" t="s">
        <v>44</v>
      </c>
      <c r="C311" s="810" t="s">
        <v>1710</v>
      </c>
      <c r="D311" s="837" t="s">
        <v>237</v>
      </c>
      <c r="E311" s="724">
        <v>0.3</v>
      </c>
      <c r="F311" s="841">
        <v>805</v>
      </c>
      <c r="G311" s="841">
        <v>805</v>
      </c>
      <c r="H311" s="565"/>
      <c r="I311" s="565"/>
      <c r="J311" s="565"/>
    </row>
    <row r="312" spans="1:10" s="807" customFormat="1" x14ac:dyDescent="0.2">
      <c r="A312" s="807" t="s">
        <v>69</v>
      </c>
      <c r="B312" s="807" t="s">
        <v>315</v>
      </c>
      <c r="C312" s="882" t="s">
        <v>1708</v>
      </c>
      <c r="D312" s="883" t="s">
        <v>227</v>
      </c>
      <c r="E312" s="884">
        <v>0.3</v>
      </c>
      <c r="F312" s="841">
        <v>724.5</v>
      </c>
      <c r="G312" s="841">
        <v>724.5</v>
      </c>
      <c r="H312" s="565"/>
      <c r="I312" s="565"/>
      <c r="J312" s="565"/>
    </row>
    <row r="313" spans="1:10" s="807" customFormat="1" x14ac:dyDescent="0.2">
      <c r="A313" s="807" t="s">
        <v>69</v>
      </c>
      <c r="B313" s="807" t="s">
        <v>44</v>
      </c>
      <c r="C313" s="810" t="s">
        <v>1710</v>
      </c>
      <c r="D313" s="837" t="s">
        <v>237</v>
      </c>
      <c r="E313" s="724">
        <v>0.3</v>
      </c>
      <c r="F313" s="841">
        <v>805</v>
      </c>
      <c r="G313" s="841">
        <v>805</v>
      </c>
      <c r="H313" s="565"/>
      <c r="I313" s="565"/>
      <c r="J313" s="565"/>
    </row>
    <row r="314" spans="1:10" s="807" customFormat="1" x14ac:dyDescent="0.2">
      <c r="A314" s="807" t="s">
        <v>69</v>
      </c>
      <c r="B314" s="807" t="s">
        <v>44</v>
      </c>
      <c r="C314" s="810" t="s">
        <v>1710</v>
      </c>
      <c r="D314" s="837" t="s">
        <v>237</v>
      </c>
      <c r="E314" s="724">
        <v>0.3</v>
      </c>
      <c r="F314" s="841">
        <v>805</v>
      </c>
      <c r="G314" s="841">
        <v>805</v>
      </c>
      <c r="H314" s="565"/>
      <c r="I314" s="565"/>
      <c r="J314" s="565"/>
    </row>
    <row r="315" spans="1:10" s="807" customFormat="1" x14ac:dyDescent="0.2">
      <c r="A315" s="807" t="s">
        <v>69</v>
      </c>
      <c r="B315" s="807" t="s">
        <v>44</v>
      </c>
      <c r="C315" s="810" t="s">
        <v>1710</v>
      </c>
      <c r="D315" s="837" t="s">
        <v>237</v>
      </c>
      <c r="E315" s="724">
        <v>0.3</v>
      </c>
      <c r="F315" s="841">
        <v>805</v>
      </c>
      <c r="G315" s="841">
        <v>805</v>
      </c>
      <c r="H315" s="565"/>
      <c r="I315" s="565"/>
      <c r="J315" s="565"/>
    </row>
    <row r="316" spans="1:10" s="807" customFormat="1" x14ac:dyDescent="0.2">
      <c r="A316" s="807" t="s">
        <v>69</v>
      </c>
      <c r="B316" s="807" t="s">
        <v>315</v>
      </c>
      <c r="C316" s="882" t="s">
        <v>1708</v>
      </c>
      <c r="D316" s="883" t="s">
        <v>235</v>
      </c>
      <c r="E316" s="884">
        <v>0.3</v>
      </c>
      <c r="F316" s="841">
        <v>764.75</v>
      </c>
      <c r="G316" s="841">
        <v>764.75</v>
      </c>
      <c r="H316" s="565"/>
      <c r="I316" s="565"/>
      <c r="J316" s="565"/>
    </row>
    <row r="317" spans="1:10" s="807" customFormat="1" x14ac:dyDescent="0.2">
      <c r="A317" s="807" t="s">
        <v>69</v>
      </c>
      <c r="B317" s="807" t="s">
        <v>44</v>
      </c>
      <c r="C317" s="810" t="s">
        <v>1710</v>
      </c>
      <c r="D317" s="837" t="s">
        <v>237</v>
      </c>
      <c r="E317" s="724">
        <v>0.3</v>
      </c>
      <c r="F317" s="841">
        <v>805</v>
      </c>
      <c r="G317" s="841">
        <v>805</v>
      </c>
      <c r="H317" s="565"/>
      <c r="I317" s="565"/>
      <c r="J317" s="565"/>
    </row>
    <row r="318" spans="1:10" s="807" customFormat="1" ht="24" x14ac:dyDescent="0.2">
      <c r="A318" s="807" t="s">
        <v>69</v>
      </c>
      <c r="B318" s="807" t="s">
        <v>44</v>
      </c>
      <c r="C318" s="812" t="s">
        <v>482</v>
      </c>
      <c r="D318" s="837" t="s">
        <v>237</v>
      </c>
      <c r="E318" s="724">
        <v>0.3</v>
      </c>
      <c r="F318" s="841"/>
      <c r="G318" s="841"/>
      <c r="H318" s="565"/>
      <c r="I318" s="565"/>
      <c r="J318" s="565"/>
    </row>
    <row r="319" spans="1:10" s="807" customFormat="1" ht="24" x14ac:dyDescent="0.2">
      <c r="A319" s="807" t="s">
        <v>69</v>
      </c>
      <c r="B319" s="807" t="s">
        <v>315</v>
      </c>
      <c r="C319" s="812" t="s">
        <v>483</v>
      </c>
      <c r="D319" s="837" t="s">
        <v>214</v>
      </c>
      <c r="E319" s="724">
        <v>0.3</v>
      </c>
      <c r="F319" s="841"/>
      <c r="G319" s="841"/>
      <c r="H319" s="565"/>
      <c r="I319" s="565"/>
      <c r="J319" s="565"/>
    </row>
    <row r="320" spans="1:10" s="807" customFormat="1" ht="24" x14ac:dyDescent="0.2">
      <c r="A320" s="807" t="s">
        <v>69</v>
      </c>
      <c r="B320" s="807" t="s">
        <v>315</v>
      </c>
      <c r="C320" s="812" t="s">
        <v>484</v>
      </c>
      <c r="D320" s="837" t="s">
        <v>214</v>
      </c>
      <c r="E320" s="724">
        <v>0.3</v>
      </c>
      <c r="F320" s="841"/>
      <c r="G320" s="841"/>
      <c r="H320" s="565"/>
      <c r="I320" s="565"/>
      <c r="J320" s="565"/>
    </row>
    <row r="321" spans="1:10" s="807" customFormat="1" ht="24" x14ac:dyDescent="0.2">
      <c r="A321" s="807" t="s">
        <v>69</v>
      </c>
      <c r="B321" s="807" t="s">
        <v>315</v>
      </c>
      <c r="C321" s="812" t="s">
        <v>485</v>
      </c>
      <c r="D321" s="837" t="s">
        <v>214</v>
      </c>
      <c r="E321" s="724">
        <v>0.6</v>
      </c>
      <c r="F321" s="841"/>
      <c r="G321" s="841"/>
      <c r="H321" s="565"/>
      <c r="I321" s="565"/>
      <c r="J321" s="565"/>
    </row>
    <row r="322" spans="1:10" s="807" customFormat="1" ht="24" x14ac:dyDescent="0.2">
      <c r="A322" s="807" t="s">
        <v>69</v>
      </c>
      <c r="B322" s="807" t="s">
        <v>44</v>
      </c>
      <c r="C322" s="812" t="s">
        <v>486</v>
      </c>
      <c r="D322" s="837" t="s">
        <v>237</v>
      </c>
      <c r="E322" s="724">
        <v>0.3</v>
      </c>
      <c r="F322" s="841"/>
      <c r="G322" s="841"/>
      <c r="H322" s="565"/>
      <c r="I322" s="565"/>
      <c r="J322" s="565"/>
    </row>
    <row r="323" spans="1:10" s="807" customFormat="1" x14ac:dyDescent="0.2">
      <c r="A323" s="807" t="s">
        <v>69</v>
      </c>
      <c r="B323" s="807" t="s">
        <v>44</v>
      </c>
      <c r="C323" s="810" t="s">
        <v>1710</v>
      </c>
      <c r="D323" s="837" t="s">
        <v>237</v>
      </c>
      <c r="E323" s="724">
        <v>0.3</v>
      </c>
      <c r="F323" s="841">
        <v>805</v>
      </c>
      <c r="G323" s="841">
        <v>805</v>
      </c>
      <c r="H323" s="565"/>
      <c r="I323" s="565"/>
      <c r="J323" s="565"/>
    </row>
    <row r="324" spans="1:10" s="807" customFormat="1" x14ac:dyDescent="0.2">
      <c r="A324" s="807" t="s">
        <v>69</v>
      </c>
      <c r="B324" s="807" t="s">
        <v>44</v>
      </c>
      <c r="C324" s="810" t="s">
        <v>1710</v>
      </c>
      <c r="D324" s="837" t="s">
        <v>237</v>
      </c>
      <c r="E324" s="724">
        <v>0.3</v>
      </c>
      <c r="F324" s="841">
        <v>805</v>
      </c>
      <c r="G324" s="841">
        <v>805</v>
      </c>
      <c r="H324" s="565"/>
      <c r="I324" s="565"/>
      <c r="J324" s="565"/>
    </row>
    <row r="325" spans="1:10" s="807" customFormat="1" x14ac:dyDescent="0.2">
      <c r="A325" s="807" t="s">
        <v>69</v>
      </c>
      <c r="B325" s="807" t="s">
        <v>44</v>
      </c>
      <c r="C325" s="810" t="s">
        <v>1710</v>
      </c>
      <c r="D325" s="837" t="s">
        <v>237</v>
      </c>
      <c r="E325" s="724">
        <v>0.4</v>
      </c>
      <c r="F325" s="841">
        <v>1035</v>
      </c>
      <c r="G325" s="841">
        <v>1035</v>
      </c>
      <c r="H325" s="565"/>
      <c r="I325" s="565"/>
      <c r="J325" s="565"/>
    </row>
    <row r="326" spans="1:10" s="807" customFormat="1" ht="24" x14ac:dyDescent="0.2">
      <c r="A326" s="807" t="s">
        <v>69</v>
      </c>
      <c r="B326" s="807" t="s">
        <v>44</v>
      </c>
      <c r="C326" s="812" t="s">
        <v>490</v>
      </c>
      <c r="D326" s="837" t="s">
        <v>237</v>
      </c>
      <c r="E326" s="724">
        <v>0.3</v>
      </c>
      <c r="F326" s="841"/>
      <c r="G326" s="841"/>
      <c r="H326" s="565"/>
      <c r="I326" s="565"/>
      <c r="J326" s="565"/>
    </row>
    <row r="327" spans="1:10" s="807" customFormat="1" ht="24" x14ac:dyDescent="0.2">
      <c r="A327" s="807" t="s">
        <v>69</v>
      </c>
      <c r="B327" s="807" t="s">
        <v>44</v>
      </c>
      <c r="C327" s="812" t="s">
        <v>491</v>
      </c>
      <c r="D327" s="837" t="s">
        <v>237</v>
      </c>
      <c r="E327" s="724">
        <v>0.3</v>
      </c>
      <c r="F327" s="841"/>
      <c r="G327" s="841"/>
      <c r="H327" s="565"/>
      <c r="I327" s="565"/>
      <c r="J327" s="565"/>
    </row>
    <row r="328" spans="1:10" s="807" customFormat="1" ht="24" x14ac:dyDescent="0.2">
      <c r="A328" s="807" t="s">
        <v>69</v>
      </c>
      <c r="B328" s="807" t="s">
        <v>44</v>
      </c>
      <c r="C328" s="812" t="s">
        <v>492</v>
      </c>
      <c r="D328" s="837" t="s">
        <v>237</v>
      </c>
      <c r="E328" s="724">
        <v>0.3</v>
      </c>
      <c r="F328" s="841"/>
      <c r="G328" s="841"/>
      <c r="H328" s="565"/>
      <c r="I328" s="565"/>
      <c r="J328" s="565"/>
    </row>
    <row r="329" spans="1:10" s="807" customFormat="1" ht="24" x14ac:dyDescent="0.2">
      <c r="A329" s="807" t="s">
        <v>705</v>
      </c>
      <c r="B329" s="807" t="s">
        <v>9</v>
      </c>
      <c r="C329" s="810" t="s">
        <v>1688</v>
      </c>
      <c r="D329" s="837" t="s">
        <v>232</v>
      </c>
      <c r="E329" s="724">
        <v>1</v>
      </c>
      <c r="F329" s="841">
        <v>977.5</v>
      </c>
      <c r="G329" s="841">
        <v>977.5</v>
      </c>
      <c r="H329" s="565"/>
      <c r="I329" s="565"/>
      <c r="J329" s="565"/>
    </row>
    <row r="330" spans="1:10" s="807" customFormat="1" x14ac:dyDescent="0.2">
      <c r="A330" s="807" t="s">
        <v>69</v>
      </c>
      <c r="B330" s="807" t="s">
        <v>44</v>
      </c>
      <c r="C330" s="885" t="s">
        <v>1710</v>
      </c>
      <c r="D330" s="886" t="s">
        <v>230</v>
      </c>
      <c r="E330" s="887">
        <v>1</v>
      </c>
      <c r="F330" s="841">
        <v>1035</v>
      </c>
      <c r="G330" s="841">
        <v>1035</v>
      </c>
      <c r="H330" s="565"/>
      <c r="I330" s="565"/>
      <c r="J330" s="565"/>
    </row>
    <row r="331" spans="1:10" s="807" customFormat="1" ht="24" x14ac:dyDescent="0.2">
      <c r="A331" s="807" t="s">
        <v>705</v>
      </c>
      <c r="B331" s="807" t="s">
        <v>9</v>
      </c>
      <c r="C331" s="810" t="s">
        <v>1688</v>
      </c>
      <c r="D331" s="837" t="s">
        <v>232</v>
      </c>
      <c r="E331" s="724">
        <v>1</v>
      </c>
      <c r="F331" s="841">
        <v>1035</v>
      </c>
      <c r="G331" s="841">
        <v>1035</v>
      </c>
      <c r="H331" s="565"/>
      <c r="I331" s="565"/>
      <c r="J331" s="565"/>
    </row>
    <row r="332" spans="1:10" s="807" customFormat="1" ht="24" x14ac:dyDescent="0.2">
      <c r="A332" s="807" t="s">
        <v>705</v>
      </c>
      <c r="B332" s="807" t="s">
        <v>9</v>
      </c>
      <c r="C332" s="810" t="s">
        <v>1688</v>
      </c>
      <c r="D332" s="837" t="s">
        <v>232</v>
      </c>
      <c r="E332" s="724">
        <v>0.5</v>
      </c>
      <c r="F332" s="841">
        <v>977.5</v>
      </c>
      <c r="G332" s="841">
        <v>977.5</v>
      </c>
      <c r="H332" s="565"/>
      <c r="I332" s="565"/>
      <c r="J332" s="565"/>
    </row>
    <row r="333" spans="1:10" s="807" customFormat="1" ht="24" x14ac:dyDescent="0.2">
      <c r="A333" s="807" t="s">
        <v>705</v>
      </c>
      <c r="B333" s="807" t="s">
        <v>9</v>
      </c>
      <c r="C333" s="810" t="s">
        <v>1688</v>
      </c>
      <c r="D333" s="837" t="s">
        <v>232</v>
      </c>
      <c r="E333" s="724">
        <v>1</v>
      </c>
      <c r="F333" s="841">
        <v>1104</v>
      </c>
      <c r="G333" s="841">
        <v>1104</v>
      </c>
      <c r="H333" s="565"/>
      <c r="I333" s="565"/>
      <c r="J333" s="565"/>
    </row>
    <row r="334" spans="1:10" s="807" customFormat="1" ht="24" x14ac:dyDescent="0.2">
      <c r="A334" s="807" t="s">
        <v>705</v>
      </c>
      <c r="B334" s="807" t="s">
        <v>24</v>
      </c>
      <c r="C334" s="810" t="s">
        <v>1689</v>
      </c>
      <c r="D334" s="837" t="s">
        <v>234</v>
      </c>
      <c r="E334" s="724">
        <v>1</v>
      </c>
      <c r="F334" s="841">
        <v>920</v>
      </c>
      <c r="G334" s="841">
        <v>920</v>
      </c>
      <c r="H334" s="565"/>
      <c r="I334" s="565"/>
      <c r="J334" s="565"/>
    </row>
    <row r="335" spans="1:10" s="807" customFormat="1" x14ac:dyDescent="0.2">
      <c r="A335" s="807" t="s">
        <v>69</v>
      </c>
      <c r="B335" s="807" t="s">
        <v>44</v>
      </c>
      <c r="C335" s="885" t="s">
        <v>1710</v>
      </c>
      <c r="D335" s="886" t="s">
        <v>230</v>
      </c>
      <c r="E335" s="887">
        <v>1</v>
      </c>
      <c r="F335" s="841">
        <v>1092.5</v>
      </c>
      <c r="G335" s="841">
        <v>1092.5</v>
      </c>
      <c r="H335" s="565"/>
      <c r="I335" s="565"/>
      <c r="J335" s="565"/>
    </row>
    <row r="336" spans="1:10" s="807" customFormat="1" x14ac:dyDescent="0.2">
      <c r="A336" s="807" t="s">
        <v>69</v>
      </c>
      <c r="B336" s="807" t="s">
        <v>44</v>
      </c>
      <c r="C336" s="810" t="s">
        <v>1710</v>
      </c>
      <c r="D336" s="837" t="s">
        <v>220</v>
      </c>
      <c r="E336" s="724">
        <v>0.3</v>
      </c>
      <c r="F336" s="841">
        <v>1035</v>
      </c>
      <c r="G336" s="841">
        <v>1035</v>
      </c>
      <c r="H336" s="565"/>
      <c r="I336" s="565"/>
      <c r="J336" s="565"/>
    </row>
    <row r="337" spans="1:10" s="807" customFormat="1" x14ac:dyDescent="0.2">
      <c r="A337" s="807" t="s">
        <v>69</v>
      </c>
      <c r="B337" s="807" t="s">
        <v>44</v>
      </c>
      <c r="C337" s="810" t="s">
        <v>1710</v>
      </c>
      <c r="D337" s="837" t="s">
        <v>220</v>
      </c>
      <c r="E337" s="724">
        <v>0.3</v>
      </c>
      <c r="F337" s="841">
        <v>1035</v>
      </c>
      <c r="G337" s="841">
        <v>1035</v>
      </c>
      <c r="H337" s="565"/>
      <c r="I337" s="565"/>
      <c r="J337" s="565"/>
    </row>
    <row r="338" spans="1:10" s="807" customFormat="1" x14ac:dyDescent="0.2">
      <c r="A338" s="807" t="s">
        <v>69</v>
      </c>
      <c r="B338" s="807" t="s">
        <v>44</v>
      </c>
      <c r="C338" s="810" t="s">
        <v>1710</v>
      </c>
      <c r="D338" s="837" t="s">
        <v>220</v>
      </c>
      <c r="E338" s="724">
        <v>0.3</v>
      </c>
      <c r="F338" s="841">
        <v>1035</v>
      </c>
      <c r="G338" s="841">
        <v>1035</v>
      </c>
      <c r="H338" s="565"/>
      <c r="I338" s="565"/>
      <c r="J338" s="565"/>
    </row>
    <row r="339" spans="1:10" s="807" customFormat="1" x14ac:dyDescent="0.2">
      <c r="A339" s="807" t="s">
        <v>69</v>
      </c>
      <c r="B339" s="807" t="s">
        <v>44</v>
      </c>
      <c r="C339" s="810" t="s">
        <v>1710</v>
      </c>
      <c r="D339" s="837" t="s">
        <v>220</v>
      </c>
      <c r="E339" s="724">
        <v>0.3</v>
      </c>
      <c r="F339" s="841">
        <v>1035</v>
      </c>
      <c r="G339" s="841">
        <v>1035</v>
      </c>
      <c r="H339" s="565"/>
      <c r="I339" s="565"/>
      <c r="J339" s="565"/>
    </row>
    <row r="340" spans="1:10" s="807" customFormat="1" x14ac:dyDescent="0.2">
      <c r="A340" s="807" t="s">
        <v>69</v>
      </c>
      <c r="B340" s="807" t="s">
        <v>315</v>
      </c>
      <c r="C340" s="812" t="s">
        <v>503</v>
      </c>
      <c r="D340" s="837" t="s">
        <v>214</v>
      </c>
      <c r="E340" s="724">
        <v>0.4</v>
      </c>
      <c r="F340" s="841"/>
      <c r="G340" s="841"/>
      <c r="H340" s="565"/>
      <c r="I340" s="565"/>
      <c r="J340" s="565"/>
    </row>
    <row r="341" spans="1:10" s="807" customFormat="1" ht="24" x14ac:dyDescent="0.2">
      <c r="A341" s="807" t="s">
        <v>705</v>
      </c>
      <c r="B341" s="807" t="s">
        <v>9</v>
      </c>
      <c r="C341" s="810" t="s">
        <v>1688</v>
      </c>
      <c r="D341" s="837" t="s">
        <v>232</v>
      </c>
      <c r="E341" s="724">
        <v>1</v>
      </c>
      <c r="F341" s="841">
        <v>1035</v>
      </c>
      <c r="G341" s="841">
        <v>1035</v>
      </c>
      <c r="H341" s="565"/>
      <c r="I341" s="565"/>
      <c r="J341" s="565"/>
    </row>
    <row r="342" spans="1:10" s="807" customFormat="1" x14ac:dyDescent="0.2">
      <c r="A342" s="807" t="s">
        <v>69</v>
      </c>
      <c r="B342" s="807" t="s">
        <v>315</v>
      </c>
      <c r="C342" s="882" t="s">
        <v>1708</v>
      </c>
      <c r="D342" s="883" t="s">
        <v>214</v>
      </c>
      <c r="E342" s="884">
        <v>0.3</v>
      </c>
      <c r="F342" s="841">
        <v>724.5</v>
      </c>
      <c r="G342" s="841">
        <v>724.5</v>
      </c>
      <c r="H342" s="565"/>
      <c r="I342" s="565"/>
      <c r="J342" s="565"/>
    </row>
    <row r="343" spans="1:10" s="807" customFormat="1" ht="24" x14ac:dyDescent="0.2">
      <c r="A343" s="807" t="s">
        <v>69</v>
      </c>
      <c r="B343" s="807" t="s">
        <v>315</v>
      </c>
      <c r="C343" s="812" t="s">
        <v>506</v>
      </c>
      <c r="D343" s="837" t="s">
        <v>214</v>
      </c>
      <c r="E343" s="724">
        <v>0.3</v>
      </c>
      <c r="F343" s="841"/>
      <c r="G343" s="841"/>
      <c r="H343" s="565"/>
      <c r="I343" s="565"/>
      <c r="J343" s="565"/>
    </row>
    <row r="344" spans="1:10" s="807" customFormat="1" x14ac:dyDescent="0.2">
      <c r="A344" s="807" t="s">
        <v>69</v>
      </c>
      <c r="B344" s="807" t="s">
        <v>44</v>
      </c>
      <c r="C344" s="885" t="s">
        <v>1710</v>
      </c>
      <c r="D344" s="886" t="s">
        <v>230</v>
      </c>
      <c r="E344" s="887">
        <v>1</v>
      </c>
      <c r="F344" s="841">
        <v>1092.5</v>
      </c>
      <c r="G344" s="841">
        <v>1092.5</v>
      </c>
      <c r="H344" s="565"/>
      <c r="I344" s="565"/>
      <c r="J344" s="565"/>
    </row>
    <row r="345" spans="1:10" s="807" customFormat="1" x14ac:dyDescent="0.2">
      <c r="A345" s="807" t="s">
        <v>69</v>
      </c>
      <c r="B345" s="807" t="s">
        <v>22</v>
      </c>
      <c r="C345" s="810" t="s">
        <v>1711</v>
      </c>
      <c r="D345" s="837" t="s">
        <v>13</v>
      </c>
      <c r="E345" s="724">
        <v>1</v>
      </c>
      <c r="F345" s="841">
        <v>1207.5</v>
      </c>
      <c r="G345" s="841">
        <v>1207.5</v>
      </c>
      <c r="H345" s="565"/>
      <c r="I345" s="565"/>
      <c r="J345" s="565"/>
    </row>
    <row r="346" spans="1:10" s="807" customFormat="1" x14ac:dyDescent="0.2">
      <c r="A346" s="807" t="s">
        <v>69</v>
      </c>
      <c r="B346" s="807" t="s">
        <v>87</v>
      </c>
      <c r="C346" s="810" t="s">
        <v>1709</v>
      </c>
      <c r="D346" s="837" t="s">
        <v>215</v>
      </c>
      <c r="E346" s="724">
        <v>0.5</v>
      </c>
      <c r="F346" s="841">
        <v>1035</v>
      </c>
      <c r="G346" s="841">
        <v>1035</v>
      </c>
      <c r="H346" s="565"/>
      <c r="I346" s="565"/>
      <c r="J346" s="565"/>
    </row>
    <row r="347" spans="1:10" s="807" customFormat="1" x14ac:dyDescent="0.2">
      <c r="A347" s="807" t="s">
        <v>69</v>
      </c>
      <c r="B347" s="807" t="s">
        <v>44</v>
      </c>
      <c r="C347" s="810" t="s">
        <v>1710</v>
      </c>
      <c r="D347" s="837" t="s">
        <v>229</v>
      </c>
      <c r="E347" s="724">
        <v>0.3</v>
      </c>
      <c r="F347" s="841">
        <v>1278.8</v>
      </c>
      <c r="G347" s="841">
        <v>1278.8</v>
      </c>
      <c r="H347" s="565"/>
      <c r="I347" s="565"/>
      <c r="J347" s="565"/>
    </row>
    <row r="348" spans="1:10" s="807" customFormat="1" x14ac:dyDescent="0.2">
      <c r="A348" s="807" t="s">
        <v>69</v>
      </c>
      <c r="B348" s="807" t="s">
        <v>44</v>
      </c>
      <c r="C348" s="882" t="s">
        <v>1710</v>
      </c>
      <c r="D348" s="883" t="s">
        <v>228</v>
      </c>
      <c r="E348" s="884">
        <v>0.3</v>
      </c>
      <c r="F348" s="841">
        <v>1178.75</v>
      </c>
      <c r="G348" s="841">
        <v>1178.75</v>
      </c>
      <c r="H348" s="565"/>
      <c r="I348" s="565"/>
      <c r="J348" s="565"/>
    </row>
    <row r="349" spans="1:10" s="807" customFormat="1" x14ac:dyDescent="0.2">
      <c r="A349" s="807" t="s">
        <v>69</v>
      </c>
      <c r="B349" s="807" t="s">
        <v>44</v>
      </c>
      <c r="C349" s="882" t="s">
        <v>1710</v>
      </c>
      <c r="D349" s="883" t="s">
        <v>228</v>
      </c>
      <c r="E349" s="884">
        <v>0.3</v>
      </c>
      <c r="F349" s="841">
        <v>1178.75</v>
      </c>
      <c r="G349" s="841">
        <v>1178.75</v>
      </c>
      <c r="H349" s="565"/>
      <c r="I349" s="565"/>
      <c r="J349" s="565"/>
    </row>
    <row r="350" spans="1:10" s="807" customFormat="1" x14ac:dyDescent="0.2">
      <c r="A350" s="807" t="s">
        <v>69</v>
      </c>
      <c r="B350" s="807" t="s">
        <v>44</v>
      </c>
      <c r="C350" s="810" t="s">
        <v>1710</v>
      </c>
      <c r="D350" s="837" t="s">
        <v>229</v>
      </c>
      <c r="E350" s="724">
        <v>0.3</v>
      </c>
      <c r="F350" s="841">
        <v>1278.8</v>
      </c>
      <c r="G350" s="841">
        <v>1278.8</v>
      </c>
      <c r="H350" s="565"/>
      <c r="I350" s="565"/>
      <c r="J350" s="565"/>
    </row>
    <row r="351" spans="1:10" s="807" customFormat="1" x14ac:dyDescent="0.2">
      <c r="A351" s="807" t="s">
        <v>69</v>
      </c>
      <c r="B351" s="807" t="s">
        <v>44</v>
      </c>
      <c r="C351" s="882" t="s">
        <v>1710</v>
      </c>
      <c r="D351" s="883" t="s">
        <v>228</v>
      </c>
      <c r="E351" s="884">
        <v>0.3</v>
      </c>
      <c r="F351" s="841">
        <v>1178.75</v>
      </c>
      <c r="G351" s="841">
        <v>1178.75</v>
      </c>
      <c r="H351" s="565"/>
      <c r="I351" s="565"/>
      <c r="J351" s="565"/>
    </row>
    <row r="352" spans="1:10" s="807" customFormat="1" x14ac:dyDescent="0.2">
      <c r="A352" s="807" t="s">
        <v>69</v>
      </c>
      <c r="B352" s="807" t="s">
        <v>44</v>
      </c>
      <c r="C352" s="810" t="s">
        <v>1710</v>
      </c>
      <c r="D352" s="837" t="s">
        <v>229</v>
      </c>
      <c r="E352" s="724">
        <v>0.3</v>
      </c>
      <c r="F352" s="841">
        <v>1278.8</v>
      </c>
      <c r="G352" s="841">
        <v>1278.8</v>
      </c>
      <c r="H352" s="565"/>
      <c r="I352" s="565"/>
      <c r="J352" s="565"/>
    </row>
    <row r="353" spans="1:10" s="807" customFormat="1" x14ac:dyDescent="0.2">
      <c r="A353" s="807" t="s">
        <v>69</v>
      </c>
      <c r="B353" s="807" t="s">
        <v>315</v>
      </c>
      <c r="C353" s="882" t="s">
        <v>1708</v>
      </c>
      <c r="D353" s="883" t="s">
        <v>235</v>
      </c>
      <c r="E353" s="884">
        <v>0.3</v>
      </c>
      <c r="F353" s="841">
        <v>764.75</v>
      </c>
      <c r="G353" s="841">
        <v>764.75</v>
      </c>
      <c r="H353" s="565"/>
      <c r="I353" s="565"/>
      <c r="J353" s="565"/>
    </row>
    <row r="354" spans="1:10" s="807" customFormat="1" x14ac:dyDescent="0.2">
      <c r="A354" s="807" t="s">
        <v>69</v>
      </c>
      <c r="B354" s="807" t="s">
        <v>44</v>
      </c>
      <c r="C354" s="810" t="s">
        <v>1710</v>
      </c>
      <c r="D354" s="837" t="s">
        <v>233</v>
      </c>
      <c r="E354" s="724">
        <v>0.3</v>
      </c>
      <c r="F354" s="841">
        <v>1092.5</v>
      </c>
      <c r="G354" s="841">
        <v>1092.5</v>
      </c>
      <c r="H354" s="565"/>
      <c r="I354" s="565"/>
      <c r="J354" s="565"/>
    </row>
    <row r="355" spans="1:10" s="807" customFormat="1" x14ac:dyDescent="0.2">
      <c r="A355" s="807" t="s">
        <v>69</v>
      </c>
      <c r="B355" s="807" t="s">
        <v>44</v>
      </c>
      <c r="C355" s="810" t="s">
        <v>1710</v>
      </c>
      <c r="D355" s="837" t="s">
        <v>233</v>
      </c>
      <c r="E355" s="724">
        <v>0.3</v>
      </c>
      <c r="F355" s="841">
        <v>1092.5</v>
      </c>
      <c r="G355" s="841">
        <v>1092.5</v>
      </c>
      <c r="H355" s="565"/>
      <c r="I355" s="565"/>
      <c r="J355" s="565"/>
    </row>
    <row r="356" spans="1:10" s="807" customFormat="1" x14ac:dyDescent="0.2">
      <c r="A356" s="807" t="s">
        <v>69</v>
      </c>
      <c r="B356" s="807" t="s">
        <v>44</v>
      </c>
      <c r="C356" s="810" t="s">
        <v>1710</v>
      </c>
      <c r="D356" s="837" t="s">
        <v>233</v>
      </c>
      <c r="E356" s="724">
        <v>0.3</v>
      </c>
      <c r="F356" s="841">
        <v>1092.5</v>
      </c>
      <c r="G356" s="841">
        <v>1092.5</v>
      </c>
      <c r="H356" s="565"/>
      <c r="I356" s="565"/>
      <c r="J356" s="565"/>
    </row>
    <row r="357" spans="1:10" s="807" customFormat="1" x14ac:dyDescent="0.2">
      <c r="A357" s="807" t="s">
        <v>69</v>
      </c>
      <c r="B357" s="807" t="s">
        <v>44</v>
      </c>
      <c r="C357" s="810" t="s">
        <v>1710</v>
      </c>
      <c r="D357" s="837" t="s">
        <v>231</v>
      </c>
      <c r="E357" s="724">
        <v>0.3</v>
      </c>
      <c r="F357" s="841">
        <v>1092.5</v>
      </c>
      <c r="G357" s="841">
        <v>1092.5</v>
      </c>
      <c r="H357" s="565"/>
      <c r="I357" s="565"/>
      <c r="J357" s="565"/>
    </row>
    <row r="358" spans="1:10" s="807" customFormat="1" x14ac:dyDescent="0.2">
      <c r="A358" s="807" t="s">
        <v>69</v>
      </c>
      <c r="B358" s="807" t="s">
        <v>44</v>
      </c>
      <c r="C358" s="810" t="s">
        <v>1710</v>
      </c>
      <c r="D358" s="837" t="s">
        <v>229</v>
      </c>
      <c r="E358" s="724">
        <v>0.3</v>
      </c>
      <c r="F358" s="841">
        <v>1278.8</v>
      </c>
      <c r="G358" s="841">
        <v>1278.8</v>
      </c>
      <c r="H358" s="565"/>
      <c r="I358" s="565"/>
      <c r="J358" s="565"/>
    </row>
    <row r="359" spans="1:10" s="807" customFormat="1" x14ac:dyDescent="0.2">
      <c r="A359" s="807" t="s">
        <v>69</v>
      </c>
      <c r="B359" s="807" t="s">
        <v>44</v>
      </c>
      <c r="C359" s="882" t="s">
        <v>1710</v>
      </c>
      <c r="D359" s="883" t="s">
        <v>228</v>
      </c>
      <c r="E359" s="884">
        <v>0.25</v>
      </c>
      <c r="F359" s="841">
        <v>1178.75</v>
      </c>
      <c r="G359" s="841">
        <v>1178.75</v>
      </c>
      <c r="H359" s="565"/>
      <c r="I359" s="565"/>
      <c r="J359" s="565"/>
    </row>
    <row r="360" spans="1:10" s="807" customFormat="1" x14ac:dyDescent="0.2">
      <c r="A360" s="807" t="s">
        <v>69</v>
      </c>
      <c r="B360" s="807" t="s">
        <v>44</v>
      </c>
      <c r="C360" s="810" t="s">
        <v>1710</v>
      </c>
      <c r="D360" s="837" t="s">
        <v>226</v>
      </c>
      <c r="E360" s="724">
        <v>0.3</v>
      </c>
      <c r="F360" s="841">
        <v>1278.8</v>
      </c>
      <c r="G360" s="841">
        <v>1278.8</v>
      </c>
      <c r="H360" s="565"/>
      <c r="I360" s="565"/>
      <c r="J360" s="565"/>
    </row>
    <row r="361" spans="1:10" s="807" customFormat="1" x14ac:dyDescent="0.2">
      <c r="A361" s="807" t="s">
        <v>69</v>
      </c>
      <c r="B361" s="807" t="s">
        <v>315</v>
      </c>
      <c r="C361" s="882" t="s">
        <v>1708</v>
      </c>
      <c r="D361" s="883" t="s">
        <v>227</v>
      </c>
      <c r="E361" s="884">
        <v>0.3</v>
      </c>
      <c r="F361" s="841">
        <v>724.5</v>
      </c>
      <c r="G361" s="841">
        <v>724.5</v>
      </c>
      <c r="H361" s="565"/>
      <c r="I361" s="565"/>
      <c r="J361" s="565"/>
    </row>
    <row r="362" spans="1:10" s="807" customFormat="1" x14ac:dyDescent="0.2">
      <c r="A362" s="807" t="s">
        <v>69</v>
      </c>
      <c r="B362" s="807" t="s">
        <v>44</v>
      </c>
      <c r="C362" s="810" t="s">
        <v>1710</v>
      </c>
      <c r="D362" s="837" t="s">
        <v>221</v>
      </c>
      <c r="E362" s="724">
        <v>0.3</v>
      </c>
      <c r="F362" s="841">
        <v>1192.55</v>
      </c>
      <c r="G362" s="841">
        <v>1192.55</v>
      </c>
      <c r="H362" s="565"/>
      <c r="I362" s="565"/>
      <c r="J362" s="565"/>
    </row>
    <row r="363" spans="1:10" s="807" customFormat="1" x14ac:dyDescent="0.2">
      <c r="A363" s="807" t="s">
        <v>69</v>
      </c>
      <c r="B363" s="807" t="s">
        <v>315</v>
      </c>
      <c r="C363" s="882" t="s">
        <v>1708</v>
      </c>
      <c r="D363" s="883" t="s">
        <v>227</v>
      </c>
      <c r="E363" s="884">
        <v>0.3</v>
      </c>
      <c r="F363" s="841">
        <v>724.5</v>
      </c>
      <c r="G363" s="841">
        <v>724.5</v>
      </c>
      <c r="H363" s="565"/>
      <c r="I363" s="565"/>
      <c r="J363" s="565"/>
    </row>
    <row r="364" spans="1:10" s="807" customFormat="1" x14ac:dyDescent="0.2">
      <c r="A364" s="807" t="s">
        <v>69</v>
      </c>
      <c r="B364" s="807" t="s">
        <v>44</v>
      </c>
      <c r="C364" s="810" t="s">
        <v>1710</v>
      </c>
      <c r="D364" s="837" t="s">
        <v>221</v>
      </c>
      <c r="E364" s="724">
        <v>0.3</v>
      </c>
      <c r="F364" s="841">
        <v>1368.5</v>
      </c>
      <c r="G364" s="841">
        <v>1368.5</v>
      </c>
      <c r="H364" s="565"/>
      <c r="I364" s="565"/>
      <c r="J364" s="565"/>
    </row>
    <row r="365" spans="1:10" s="807" customFormat="1" x14ac:dyDescent="0.2">
      <c r="A365" s="807" t="s">
        <v>69</v>
      </c>
      <c r="B365" s="807" t="s">
        <v>315</v>
      </c>
      <c r="C365" s="882" t="s">
        <v>1708</v>
      </c>
      <c r="D365" s="883" t="s">
        <v>235</v>
      </c>
      <c r="E365" s="884">
        <v>0.3</v>
      </c>
      <c r="F365" s="841">
        <v>764.75</v>
      </c>
      <c r="G365" s="841">
        <v>764.75</v>
      </c>
      <c r="H365" s="565"/>
      <c r="I365" s="565"/>
      <c r="J365" s="565"/>
    </row>
    <row r="366" spans="1:10" s="807" customFormat="1" x14ac:dyDescent="0.2">
      <c r="A366" s="807" t="s">
        <v>69</v>
      </c>
      <c r="B366" s="807" t="s">
        <v>44</v>
      </c>
      <c r="C366" s="810" t="s">
        <v>1710</v>
      </c>
      <c r="D366" s="837" t="s">
        <v>221</v>
      </c>
      <c r="E366" s="724">
        <v>0.3</v>
      </c>
      <c r="F366" s="841">
        <v>1192.55</v>
      </c>
      <c r="G366" s="841">
        <v>1192.55</v>
      </c>
      <c r="H366" s="565"/>
      <c r="I366" s="565"/>
      <c r="J366" s="565"/>
    </row>
    <row r="367" spans="1:10" s="807" customFormat="1" ht="24" x14ac:dyDescent="0.2">
      <c r="A367" s="807" t="s">
        <v>69</v>
      </c>
      <c r="B367" s="807" t="s">
        <v>315</v>
      </c>
      <c r="C367" s="812" t="s">
        <v>521</v>
      </c>
      <c r="D367" s="837" t="s">
        <v>235</v>
      </c>
      <c r="E367" s="724">
        <v>0.3</v>
      </c>
      <c r="F367" s="841"/>
      <c r="G367" s="841"/>
      <c r="H367" s="565"/>
      <c r="I367" s="565"/>
      <c r="J367" s="565"/>
    </row>
    <row r="368" spans="1:10" s="807" customFormat="1" ht="24" x14ac:dyDescent="0.2">
      <c r="A368" s="807" t="s">
        <v>69</v>
      </c>
      <c r="B368" s="807" t="s">
        <v>44</v>
      </c>
      <c r="C368" s="812" t="s">
        <v>521</v>
      </c>
      <c r="D368" s="837" t="s">
        <v>221</v>
      </c>
      <c r="E368" s="724">
        <v>0.3</v>
      </c>
      <c r="F368" s="841"/>
      <c r="G368" s="841"/>
      <c r="H368" s="565"/>
      <c r="I368" s="565"/>
      <c r="J368" s="565"/>
    </row>
    <row r="369" spans="1:10" s="807" customFormat="1" x14ac:dyDescent="0.2">
      <c r="A369" s="807" t="s">
        <v>69</v>
      </c>
      <c r="B369" s="807" t="s">
        <v>44</v>
      </c>
      <c r="C369" s="810" t="s">
        <v>1710</v>
      </c>
      <c r="D369" s="837" t="s">
        <v>231</v>
      </c>
      <c r="E369" s="724">
        <v>0.3</v>
      </c>
      <c r="F369" s="841">
        <v>1092.5</v>
      </c>
      <c r="G369" s="841">
        <v>1092.5</v>
      </c>
      <c r="H369" s="565"/>
      <c r="I369" s="565"/>
      <c r="J369" s="565"/>
    </row>
    <row r="370" spans="1:10" s="807" customFormat="1" ht="24" x14ac:dyDescent="0.2">
      <c r="A370" s="807" t="s">
        <v>705</v>
      </c>
      <c r="B370" s="807" t="s">
        <v>9</v>
      </c>
      <c r="C370" s="810" t="s">
        <v>1688</v>
      </c>
      <c r="D370" s="837" t="s">
        <v>232</v>
      </c>
      <c r="E370" s="724">
        <v>1</v>
      </c>
      <c r="F370" s="841">
        <v>977.5</v>
      </c>
      <c r="G370" s="841">
        <v>977.5</v>
      </c>
      <c r="H370" s="565"/>
      <c r="I370" s="565"/>
      <c r="J370" s="565"/>
    </row>
    <row r="371" spans="1:10" s="807" customFormat="1" x14ac:dyDescent="0.2">
      <c r="A371" s="807" t="s">
        <v>69</v>
      </c>
      <c r="B371" s="807" t="s">
        <v>44</v>
      </c>
      <c r="C371" s="885" t="s">
        <v>1710</v>
      </c>
      <c r="D371" s="886" t="s">
        <v>230</v>
      </c>
      <c r="E371" s="887">
        <v>1</v>
      </c>
      <c r="F371" s="841">
        <v>1035</v>
      </c>
      <c r="G371" s="841">
        <v>1035</v>
      </c>
      <c r="H371" s="565"/>
      <c r="I371" s="565"/>
      <c r="J371" s="565"/>
    </row>
    <row r="372" spans="1:10" s="807" customFormat="1" x14ac:dyDescent="0.2">
      <c r="A372" s="807" t="s">
        <v>303</v>
      </c>
      <c r="B372" s="807" t="s">
        <v>44</v>
      </c>
      <c r="C372" s="813" t="s">
        <v>1684</v>
      </c>
      <c r="D372" s="837" t="s">
        <v>225</v>
      </c>
      <c r="E372" s="724">
        <v>0.25</v>
      </c>
      <c r="F372" s="841">
        <v>859.05</v>
      </c>
      <c r="G372" s="841">
        <v>859.05</v>
      </c>
      <c r="H372" s="565"/>
      <c r="I372" s="565"/>
      <c r="J372" s="565"/>
    </row>
    <row r="373" spans="1:10" s="807" customFormat="1" ht="24" x14ac:dyDescent="0.2">
      <c r="A373" s="807" t="s">
        <v>705</v>
      </c>
      <c r="B373" s="807" t="s">
        <v>9</v>
      </c>
      <c r="C373" s="810" t="s">
        <v>1688</v>
      </c>
      <c r="D373" s="837" t="s">
        <v>232</v>
      </c>
      <c r="E373" s="724">
        <v>1</v>
      </c>
      <c r="F373" s="841">
        <v>1104</v>
      </c>
      <c r="G373" s="841">
        <v>1104</v>
      </c>
      <c r="H373" s="565"/>
      <c r="I373" s="565"/>
      <c r="J373" s="565"/>
    </row>
    <row r="374" spans="1:10" s="807" customFormat="1" ht="24" x14ac:dyDescent="0.2">
      <c r="A374" s="807" t="s">
        <v>705</v>
      </c>
      <c r="B374" s="807" t="s">
        <v>24</v>
      </c>
      <c r="C374" s="810" t="s">
        <v>1689</v>
      </c>
      <c r="D374" s="837" t="s">
        <v>234</v>
      </c>
      <c r="E374" s="724">
        <v>1</v>
      </c>
      <c r="F374" s="841">
        <v>920</v>
      </c>
      <c r="G374" s="841">
        <v>920</v>
      </c>
      <c r="H374" s="565"/>
      <c r="I374" s="565"/>
      <c r="J374" s="565"/>
    </row>
    <row r="375" spans="1:10" s="807" customFormat="1" x14ac:dyDescent="0.2">
      <c r="A375" s="807" t="s">
        <v>69</v>
      </c>
      <c r="B375" s="807" t="s">
        <v>44</v>
      </c>
      <c r="C375" s="885" t="s">
        <v>1710</v>
      </c>
      <c r="D375" s="886" t="s">
        <v>230</v>
      </c>
      <c r="E375" s="887">
        <v>1</v>
      </c>
      <c r="F375" s="841">
        <v>1035</v>
      </c>
      <c r="G375" s="841">
        <v>1035</v>
      </c>
      <c r="H375" s="565"/>
      <c r="I375" s="565"/>
      <c r="J375" s="565"/>
    </row>
    <row r="376" spans="1:10" s="807" customFormat="1" x14ac:dyDescent="0.2">
      <c r="A376" s="807" t="s">
        <v>303</v>
      </c>
      <c r="B376" s="807" t="s">
        <v>44</v>
      </c>
      <c r="C376" s="813" t="s">
        <v>1684</v>
      </c>
      <c r="D376" s="837" t="s">
        <v>225</v>
      </c>
      <c r="E376" s="724">
        <v>0.25</v>
      </c>
      <c r="F376" s="841">
        <v>859.05</v>
      </c>
      <c r="G376" s="841">
        <v>859.05</v>
      </c>
      <c r="H376" s="565"/>
      <c r="I376" s="565"/>
      <c r="J376" s="565"/>
    </row>
    <row r="377" spans="1:10" s="807" customFormat="1" x14ac:dyDescent="0.2">
      <c r="A377" s="807" t="s">
        <v>69</v>
      </c>
      <c r="B377" s="807" t="s">
        <v>44</v>
      </c>
      <c r="C377" s="810" t="s">
        <v>1710</v>
      </c>
      <c r="D377" s="837" t="s">
        <v>229</v>
      </c>
      <c r="E377" s="724">
        <v>0.3</v>
      </c>
      <c r="F377" s="841">
        <v>1278.8</v>
      </c>
      <c r="G377" s="841">
        <v>1278.8</v>
      </c>
      <c r="H377" s="565"/>
      <c r="I377" s="565"/>
      <c r="J377" s="565"/>
    </row>
    <row r="378" spans="1:10" s="807" customFormat="1" x14ac:dyDescent="0.2">
      <c r="A378" s="807" t="s">
        <v>69</v>
      </c>
      <c r="B378" s="807" t="s">
        <v>44</v>
      </c>
      <c r="C378" s="810" t="s">
        <v>1710</v>
      </c>
      <c r="D378" s="837" t="s">
        <v>1430</v>
      </c>
      <c r="E378" s="724">
        <v>0.3</v>
      </c>
      <c r="F378" s="841">
        <v>1178.75</v>
      </c>
      <c r="G378" s="841">
        <v>1178.75</v>
      </c>
      <c r="H378" s="565"/>
      <c r="I378" s="565"/>
      <c r="J378" s="565"/>
    </row>
    <row r="379" spans="1:10" s="807" customFormat="1" ht="24" x14ac:dyDescent="0.2">
      <c r="A379" s="807" t="s">
        <v>705</v>
      </c>
      <c r="B379" s="807" t="s">
        <v>9</v>
      </c>
      <c r="C379" s="810" t="s">
        <v>1688</v>
      </c>
      <c r="D379" s="837" t="s">
        <v>232</v>
      </c>
      <c r="E379" s="724">
        <v>1</v>
      </c>
      <c r="F379" s="841">
        <v>1035</v>
      </c>
      <c r="G379" s="841">
        <v>1035</v>
      </c>
      <c r="H379" s="565"/>
      <c r="I379" s="565"/>
      <c r="J379" s="565"/>
    </row>
    <row r="380" spans="1:10" s="807" customFormat="1" x14ac:dyDescent="0.2">
      <c r="A380" s="807" t="s">
        <v>69</v>
      </c>
      <c r="B380" s="807" t="s">
        <v>44</v>
      </c>
      <c r="C380" s="885" t="s">
        <v>1710</v>
      </c>
      <c r="D380" s="886" t="s">
        <v>230</v>
      </c>
      <c r="E380" s="887">
        <v>1</v>
      </c>
      <c r="F380" s="841">
        <v>1092.5</v>
      </c>
      <c r="G380" s="841">
        <v>1092.5</v>
      </c>
      <c r="H380" s="565"/>
      <c r="I380" s="565"/>
      <c r="J380" s="565"/>
    </row>
    <row r="381" spans="1:10" s="807" customFormat="1" ht="24" x14ac:dyDescent="0.2">
      <c r="A381" s="807" t="s">
        <v>705</v>
      </c>
      <c r="B381" s="807" t="s">
        <v>9</v>
      </c>
      <c r="C381" s="810" t="s">
        <v>1688</v>
      </c>
      <c r="D381" s="837" t="s">
        <v>232</v>
      </c>
      <c r="E381" s="724">
        <v>1</v>
      </c>
      <c r="F381" s="841">
        <v>1035</v>
      </c>
      <c r="G381" s="841">
        <v>1035</v>
      </c>
      <c r="H381" s="565"/>
      <c r="I381" s="565"/>
      <c r="J381" s="565"/>
    </row>
    <row r="382" spans="1:10" s="807" customFormat="1" x14ac:dyDescent="0.2">
      <c r="A382" s="807" t="s">
        <v>69</v>
      </c>
      <c r="B382" s="807" t="s">
        <v>44</v>
      </c>
      <c r="C382" s="885" t="s">
        <v>1710</v>
      </c>
      <c r="D382" s="886" t="s">
        <v>230</v>
      </c>
      <c r="E382" s="887">
        <v>1</v>
      </c>
      <c r="F382" s="841">
        <v>1092.5</v>
      </c>
      <c r="G382" s="841">
        <v>1092.5</v>
      </c>
      <c r="H382" s="565"/>
      <c r="I382" s="565"/>
      <c r="J382" s="565"/>
    </row>
    <row r="383" spans="1:10" s="807" customFormat="1" x14ac:dyDescent="0.2">
      <c r="A383" s="807" t="s">
        <v>303</v>
      </c>
      <c r="B383" s="807" t="s">
        <v>44</v>
      </c>
      <c r="C383" s="813" t="s">
        <v>1684</v>
      </c>
      <c r="D383" s="837" t="s">
        <v>225</v>
      </c>
      <c r="E383" s="724">
        <v>0.25</v>
      </c>
      <c r="F383" s="841">
        <v>859.05</v>
      </c>
      <c r="G383" s="841">
        <v>859.05</v>
      </c>
      <c r="H383" s="565"/>
      <c r="I383" s="565"/>
      <c r="J383" s="565"/>
    </row>
    <row r="384" spans="1:10" s="807" customFormat="1" x14ac:dyDescent="0.2">
      <c r="A384" s="807" t="s">
        <v>69</v>
      </c>
      <c r="B384" s="807" t="s">
        <v>44</v>
      </c>
      <c r="C384" s="810" t="s">
        <v>1710</v>
      </c>
      <c r="D384" s="837" t="s">
        <v>236</v>
      </c>
      <c r="E384" s="724">
        <v>0.25</v>
      </c>
      <c r="F384" s="841">
        <v>1192.55</v>
      </c>
      <c r="G384" s="841">
        <v>1192.55</v>
      </c>
      <c r="H384" s="565"/>
      <c r="I384" s="565"/>
      <c r="J384" s="565"/>
    </row>
    <row r="385" spans="1:10" s="807" customFormat="1" x14ac:dyDescent="0.2">
      <c r="A385" s="807" t="s">
        <v>69</v>
      </c>
      <c r="B385" s="807" t="s">
        <v>44</v>
      </c>
      <c r="C385" s="810" t="s">
        <v>1710</v>
      </c>
      <c r="D385" s="837" t="s">
        <v>236</v>
      </c>
      <c r="E385" s="724">
        <v>0.25</v>
      </c>
      <c r="F385" s="841">
        <v>1092.998</v>
      </c>
      <c r="G385" s="841">
        <v>1092.998</v>
      </c>
      <c r="H385" s="565"/>
      <c r="I385" s="565"/>
      <c r="J385" s="565"/>
    </row>
    <row r="386" spans="1:10" s="807" customFormat="1" x14ac:dyDescent="0.2">
      <c r="A386" s="807" t="s">
        <v>69</v>
      </c>
      <c r="B386" s="807" t="s">
        <v>44</v>
      </c>
      <c r="C386" s="810" t="s">
        <v>1710</v>
      </c>
      <c r="D386" s="837" t="s">
        <v>236</v>
      </c>
      <c r="E386" s="724">
        <v>0.25</v>
      </c>
      <c r="F386" s="841">
        <v>1192.55</v>
      </c>
      <c r="G386" s="841">
        <v>1192.55</v>
      </c>
      <c r="H386" s="565"/>
      <c r="I386" s="565"/>
      <c r="J386" s="565"/>
    </row>
    <row r="387" spans="1:10" s="807" customFormat="1" x14ac:dyDescent="0.2">
      <c r="A387" s="807" t="s">
        <v>69</v>
      </c>
      <c r="B387" s="807" t="s">
        <v>44</v>
      </c>
      <c r="C387" s="810" t="s">
        <v>1710</v>
      </c>
      <c r="D387" s="837" t="s">
        <v>236</v>
      </c>
      <c r="E387" s="724">
        <v>0.5</v>
      </c>
      <c r="F387" s="841">
        <v>1192.55</v>
      </c>
      <c r="G387" s="841">
        <v>1192.55</v>
      </c>
      <c r="H387" s="565"/>
      <c r="I387" s="565"/>
      <c r="J387" s="565"/>
    </row>
    <row r="388" spans="1:10" s="807" customFormat="1" x14ac:dyDescent="0.2">
      <c r="A388" s="807" t="s">
        <v>69</v>
      </c>
      <c r="B388" s="807" t="s">
        <v>44</v>
      </c>
      <c r="C388" s="810" t="s">
        <v>1710</v>
      </c>
      <c r="D388" s="837" t="s">
        <v>236</v>
      </c>
      <c r="E388" s="724">
        <v>0.25</v>
      </c>
      <c r="F388" s="841">
        <v>1192.55</v>
      </c>
      <c r="G388" s="841">
        <v>1192.55</v>
      </c>
      <c r="H388" s="565"/>
      <c r="I388" s="565"/>
      <c r="J388" s="565"/>
    </row>
    <row r="389" spans="1:10" s="807" customFormat="1" x14ac:dyDescent="0.2">
      <c r="A389" s="807" t="s">
        <v>69</v>
      </c>
      <c r="B389" s="807" t="s">
        <v>44</v>
      </c>
      <c r="C389" s="810" t="s">
        <v>1710</v>
      </c>
      <c r="D389" s="837" t="s">
        <v>236</v>
      </c>
      <c r="E389" s="724">
        <v>0.25</v>
      </c>
      <c r="F389" s="841">
        <v>1192.55</v>
      </c>
      <c r="G389" s="841">
        <v>1192.55</v>
      </c>
      <c r="H389" s="565"/>
      <c r="I389" s="565"/>
      <c r="J389" s="565"/>
    </row>
    <row r="390" spans="1:10" s="807" customFormat="1" x14ac:dyDescent="0.2">
      <c r="A390" s="807" t="s">
        <v>69</v>
      </c>
      <c r="B390" s="807" t="s">
        <v>44</v>
      </c>
      <c r="C390" s="810" t="s">
        <v>1710</v>
      </c>
      <c r="D390" s="837" t="s">
        <v>236</v>
      </c>
      <c r="E390" s="724">
        <v>0.25</v>
      </c>
      <c r="F390" s="841">
        <v>1192.55</v>
      </c>
      <c r="G390" s="841">
        <v>1192.55</v>
      </c>
      <c r="H390" s="565"/>
      <c r="I390" s="565"/>
      <c r="J390" s="565"/>
    </row>
    <row r="391" spans="1:10" s="807" customFormat="1" x14ac:dyDescent="0.2">
      <c r="A391" s="807" t="s">
        <v>69</v>
      </c>
      <c r="B391" s="807" t="s">
        <v>315</v>
      </c>
      <c r="C391" s="882" t="s">
        <v>1708</v>
      </c>
      <c r="D391" s="883" t="s">
        <v>214</v>
      </c>
      <c r="E391" s="884">
        <v>0.3</v>
      </c>
      <c r="F391" s="841">
        <v>724.5</v>
      </c>
      <c r="G391" s="841">
        <v>724.5</v>
      </c>
      <c r="H391" s="565"/>
      <c r="I391" s="565"/>
      <c r="J391" s="565"/>
    </row>
    <row r="392" spans="1:10" s="807" customFormat="1" x14ac:dyDescent="0.2">
      <c r="A392" s="807" t="s">
        <v>69</v>
      </c>
      <c r="B392" s="807" t="s">
        <v>315</v>
      </c>
      <c r="C392" s="882" t="s">
        <v>1708</v>
      </c>
      <c r="D392" s="883" t="s">
        <v>214</v>
      </c>
      <c r="E392" s="884">
        <v>0.3</v>
      </c>
      <c r="F392" s="841">
        <v>724.5</v>
      </c>
      <c r="G392" s="841">
        <v>724.5</v>
      </c>
      <c r="H392" s="565"/>
      <c r="I392" s="565"/>
      <c r="J392" s="565"/>
    </row>
    <row r="393" spans="1:10" s="807" customFormat="1" x14ac:dyDescent="0.2">
      <c r="A393" s="807" t="s">
        <v>69</v>
      </c>
      <c r="B393" s="807" t="s">
        <v>315</v>
      </c>
      <c r="C393" s="882" t="s">
        <v>1708</v>
      </c>
      <c r="D393" s="883" t="s">
        <v>214</v>
      </c>
      <c r="E393" s="884">
        <v>0.3</v>
      </c>
      <c r="F393" s="841">
        <v>724.5</v>
      </c>
      <c r="G393" s="841">
        <v>724.5</v>
      </c>
      <c r="H393" s="565"/>
      <c r="I393" s="565"/>
      <c r="J393" s="565"/>
    </row>
    <row r="394" spans="1:10" s="807" customFormat="1" x14ac:dyDescent="0.2">
      <c r="A394" s="807" t="s">
        <v>69</v>
      </c>
      <c r="B394" s="807" t="s">
        <v>315</v>
      </c>
      <c r="C394" s="882" t="s">
        <v>1708</v>
      </c>
      <c r="D394" s="883" t="s">
        <v>214</v>
      </c>
      <c r="E394" s="884">
        <v>0.3</v>
      </c>
      <c r="F394" s="841">
        <v>724.5</v>
      </c>
      <c r="G394" s="841">
        <v>724.5</v>
      </c>
      <c r="H394" s="565"/>
      <c r="I394" s="565"/>
      <c r="J394" s="565"/>
    </row>
    <row r="395" spans="1:10" s="807" customFormat="1" x14ac:dyDescent="0.2">
      <c r="A395" s="807" t="s">
        <v>69</v>
      </c>
      <c r="B395" s="807" t="s">
        <v>315</v>
      </c>
      <c r="C395" s="882" t="s">
        <v>1708</v>
      </c>
      <c r="D395" s="883" t="s">
        <v>214</v>
      </c>
      <c r="E395" s="884">
        <v>0.3</v>
      </c>
      <c r="F395" s="841">
        <v>724.5</v>
      </c>
      <c r="G395" s="841">
        <v>724.5</v>
      </c>
      <c r="H395" s="565"/>
      <c r="I395" s="565"/>
      <c r="J395" s="565"/>
    </row>
    <row r="396" spans="1:10" s="807" customFormat="1" x14ac:dyDescent="0.2">
      <c r="A396" s="807" t="s">
        <v>69</v>
      </c>
      <c r="B396" s="807" t="s">
        <v>44</v>
      </c>
      <c r="C396" s="885" t="s">
        <v>1710</v>
      </c>
      <c r="D396" s="886" t="s">
        <v>230</v>
      </c>
      <c r="E396" s="887">
        <v>1</v>
      </c>
      <c r="F396" s="841">
        <v>1150</v>
      </c>
      <c r="G396" s="841">
        <v>1150</v>
      </c>
      <c r="H396" s="565"/>
      <c r="I396" s="565"/>
      <c r="J396" s="565"/>
    </row>
    <row r="397" spans="1:10" s="807" customFormat="1" x14ac:dyDescent="0.2">
      <c r="A397" s="807" t="s">
        <v>69</v>
      </c>
      <c r="B397" s="807" t="s">
        <v>22</v>
      </c>
      <c r="C397" s="810" t="s">
        <v>1711</v>
      </c>
      <c r="D397" s="837" t="s">
        <v>13</v>
      </c>
      <c r="E397" s="724">
        <v>1</v>
      </c>
      <c r="F397" s="841">
        <v>1207.5</v>
      </c>
      <c r="G397" s="841">
        <v>1207.5</v>
      </c>
      <c r="H397" s="565"/>
      <c r="I397" s="565"/>
      <c r="J397" s="565"/>
    </row>
    <row r="398" spans="1:10" s="807" customFormat="1" x14ac:dyDescent="0.2">
      <c r="A398" s="807" t="s">
        <v>303</v>
      </c>
      <c r="B398" s="807" t="s">
        <v>44</v>
      </c>
      <c r="C398" s="813" t="s">
        <v>1684</v>
      </c>
      <c r="D398" s="837" t="s">
        <v>225</v>
      </c>
      <c r="E398" s="724">
        <v>0.3</v>
      </c>
      <c r="F398" s="841">
        <v>859.05</v>
      </c>
      <c r="G398" s="841">
        <v>859.05</v>
      </c>
      <c r="H398" s="565"/>
      <c r="I398" s="565"/>
      <c r="J398" s="565"/>
    </row>
    <row r="399" spans="1:10" s="807" customFormat="1" ht="24" x14ac:dyDescent="0.2">
      <c r="A399" s="807" t="s">
        <v>705</v>
      </c>
      <c r="B399" s="807" t="s">
        <v>9</v>
      </c>
      <c r="C399" s="810" t="s">
        <v>1688</v>
      </c>
      <c r="D399" s="837" t="s">
        <v>232</v>
      </c>
      <c r="E399" s="724">
        <v>1</v>
      </c>
      <c r="F399" s="841">
        <v>977.5</v>
      </c>
      <c r="G399" s="841">
        <v>977.5</v>
      </c>
      <c r="H399" s="565"/>
      <c r="I399" s="565"/>
      <c r="J399" s="565"/>
    </row>
    <row r="400" spans="1:10" s="807" customFormat="1" ht="24" x14ac:dyDescent="0.2">
      <c r="A400" s="807" t="s">
        <v>69</v>
      </c>
      <c r="B400" s="807" t="s">
        <v>315</v>
      </c>
      <c r="C400" s="812" t="s">
        <v>545</v>
      </c>
      <c r="D400" s="837" t="s">
        <v>214</v>
      </c>
      <c r="E400" s="724">
        <v>0.3</v>
      </c>
      <c r="F400" s="841"/>
      <c r="G400" s="841"/>
      <c r="H400" s="565"/>
      <c r="I400" s="565"/>
      <c r="J400" s="565"/>
    </row>
    <row r="401" spans="1:10" s="807" customFormat="1" ht="24" x14ac:dyDescent="0.2">
      <c r="A401" s="807" t="s">
        <v>705</v>
      </c>
      <c r="B401" s="807" t="s">
        <v>9</v>
      </c>
      <c r="C401" s="810" t="s">
        <v>1688</v>
      </c>
      <c r="D401" s="837" t="s">
        <v>232</v>
      </c>
      <c r="E401" s="724">
        <v>1</v>
      </c>
      <c r="F401" s="841">
        <v>1035</v>
      </c>
      <c r="G401" s="841">
        <v>1035</v>
      </c>
      <c r="H401" s="565"/>
      <c r="I401" s="565"/>
      <c r="J401" s="565"/>
    </row>
    <row r="402" spans="1:10" s="807" customFormat="1" x14ac:dyDescent="0.2">
      <c r="A402" s="807" t="s">
        <v>69</v>
      </c>
      <c r="B402" s="807" t="s">
        <v>44</v>
      </c>
      <c r="C402" s="885" t="s">
        <v>1710</v>
      </c>
      <c r="D402" s="886" t="s">
        <v>230</v>
      </c>
      <c r="E402" s="887">
        <v>1</v>
      </c>
      <c r="F402" s="841">
        <v>1092.5</v>
      </c>
      <c r="G402" s="841">
        <v>1092.5</v>
      </c>
      <c r="H402" s="565"/>
      <c r="I402" s="565"/>
      <c r="J402" s="565"/>
    </row>
    <row r="403" spans="1:10" s="807" customFormat="1" x14ac:dyDescent="0.2">
      <c r="A403" s="807" t="s">
        <v>303</v>
      </c>
      <c r="B403" s="807" t="s">
        <v>44</v>
      </c>
      <c r="C403" s="813" t="s">
        <v>1684</v>
      </c>
      <c r="D403" s="837" t="s">
        <v>225</v>
      </c>
      <c r="E403" s="724">
        <v>0.25</v>
      </c>
      <c r="F403" s="841">
        <v>859.05</v>
      </c>
      <c r="G403" s="841">
        <v>859.05</v>
      </c>
      <c r="H403" s="565"/>
      <c r="I403" s="565"/>
      <c r="J403" s="565"/>
    </row>
    <row r="404" spans="1:10" s="807" customFormat="1" ht="24" x14ac:dyDescent="0.2">
      <c r="A404" s="807" t="s">
        <v>707</v>
      </c>
      <c r="B404" s="807" t="s">
        <v>6</v>
      </c>
      <c r="C404" s="810" t="s">
        <v>1691</v>
      </c>
      <c r="D404" s="837" t="s">
        <v>243</v>
      </c>
      <c r="E404" s="724">
        <v>0.5</v>
      </c>
      <c r="F404" s="841">
        <v>762.45</v>
      </c>
      <c r="G404" s="841">
        <v>762.45</v>
      </c>
      <c r="H404" s="565"/>
      <c r="I404" s="565"/>
      <c r="J404" s="565"/>
    </row>
    <row r="405" spans="1:10" s="807" customFormat="1" ht="24" x14ac:dyDescent="0.2">
      <c r="A405" s="807" t="s">
        <v>707</v>
      </c>
      <c r="B405" s="807" t="s">
        <v>6</v>
      </c>
      <c r="C405" s="810" t="s">
        <v>1691</v>
      </c>
      <c r="D405" s="837" t="s">
        <v>243</v>
      </c>
      <c r="E405" s="724">
        <v>1</v>
      </c>
      <c r="F405" s="841">
        <v>762.45</v>
      </c>
      <c r="G405" s="841">
        <v>762.45</v>
      </c>
      <c r="H405" s="565"/>
      <c r="I405" s="565"/>
      <c r="J405" s="565"/>
    </row>
    <row r="406" spans="1:10" s="807" customFormat="1" ht="24" x14ac:dyDescent="0.2">
      <c r="A406" s="807" t="s">
        <v>707</v>
      </c>
      <c r="B406" s="807" t="s">
        <v>6</v>
      </c>
      <c r="C406" s="810" t="s">
        <v>1691</v>
      </c>
      <c r="D406" s="837" t="s">
        <v>243</v>
      </c>
      <c r="E406" s="724">
        <v>0.3</v>
      </c>
      <c r="F406" s="841">
        <v>762.45</v>
      </c>
      <c r="G406" s="841">
        <v>762.45</v>
      </c>
      <c r="H406" s="565"/>
      <c r="I406" s="565"/>
      <c r="J406" s="565"/>
    </row>
    <row r="407" spans="1:10" s="807" customFormat="1" ht="24" x14ac:dyDescent="0.2">
      <c r="A407" s="807" t="s">
        <v>705</v>
      </c>
      <c r="B407" s="807" t="s">
        <v>9</v>
      </c>
      <c r="C407" s="810" t="s">
        <v>1688</v>
      </c>
      <c r="D407" s="837" t="s">
        <v>241</v>
      </c>
      <c r="E407" s="724">
        <v>1</v>
      </c>
      <c r="F407" s="841">
        <v>1069.5</v>
      </c>
      <c r="G407" s="841">
        <v>1069.5</v>
      </c>
      <c r="H407" s="565"/>
      <c r="I407" s="565"/>
      <c r="J407" s="565"/>
    </row>
    <row r="408" spans="1:10" s="807" customFormat="1" ht="24" x14ac:dyDescent="0.2">
      <c r="A408" s="807" t="s">
        <v>705</v>
      </c>
      <c r="B408" s="807" t="s">
        <v>9</v>
      </c>
      <c r="C408" s="810" t="s">
        <v>1688</v>
      </c>
      <c r="D408" s="837" t="s">
        <v>242</v>
      </c>
      <c r="E408" s="724">
        <v>1</v>
      </c>
      <c r="F408" s="841">
        <v>1069.5</v>
      </c>
      <c r="G408" s="841">
        <v>1069.5</v>
      </c>
      <c r="H408" s="565"/>
      <c r="I408" s="565"/>
      <c r="J408" s="565"/>
    </row>
    <row r="409" spans="1:10" s="807" customFormat="1" ht="24" x14ac:dyDescent="0.2">
      <c r="A409" s="807" t="s">
        <v>705</v>
      </c>
      <c r="B409" s="807" t="s">
        <v>9</v>
      </c>
      <c r="C409" s="810" t="s">
        <v>1688</v>
      </c>
      <c r="D409" s="837" t="s">
        <v>365</v>
      </c>
      <c r="E409" s="724">
        <v>0.6</v>
      </c>
      <c r="F409" s="841">
        <v>1069.5</v>
      </c>
      <c r="G409" s="841">
        <v>1069.5</v>
      </c>
      <c r="H409" s="565"/>
      <c r="I409" s="565"/>
      <c r="J409" s="565"/>
    </row>
    <row r="410" spans="1:10" s="807" customFormat="1" ht="24" x14ac:dyDescent="0.2">
      <c r="A410" s="807" t="s">
        <v>705</v>
      </c>
      <c r="B410" s="807" t="s">
        <v>44</v>
      </c>
      <c r="C410" s="810" t="s">
        <v>1690</v>
      </c>
      <c r="D410" s="837" t="s">
        <v>232</v>
      </c>
      <c r="E410" s="724">
        <v>1</v>
      </c>
      <c r="F410" s="841">
        <v>1265</v>
      </c>
      <c r="G410" s="841">
        <v>1265</v>
      </c>
      <c r="H410" s="565"/>
      <c r="I410" s="565"/>
      <c r="J410" s="565"/>
    </row>
    <row r="411" spans="1:10" s="807" customFormat="1" x14ac:dyDescent="0.2">
      <c r="A411" s="807" t="s">
        <v>69</v>
      </c>
      <c r="B411" s="807" t="s">
        <v>22</v>
      </c>
      <c r="C411" s="810" t="s">
        <v>1711</v>
      </c>
      <c r="D411" s="837" t="s">
        <v>13</v>
      </c>
      <c r="E411" s="724">
        <v>1</v>
      </c>
      <c r="F411" s="841">
        <v>1380</v>
      </c>
      <c r="G411" s="841">
        <v>1380</v>
      </c>
      <c r="H411" s="565"/>
      <c r="I411" s="565"/>
      <c r="J411" s="565"/>
    </row>
    <row r="412" spans="1:10" s="807" customFormat="1" x14ac:dyDescent="0.2">
      <c r="A412" s="807" t="s">
        <v>69</v>
      </c>
      <c r="B412" s="807" t="s">
        <v>42</v>
      </c>
      <c r="C412" s="810" t="s">
        <v>1712</v>
      </c>
      <c r="D412" s="837" t="s">
        <v>170</v>
      </c>
      <c r="E412" s="724">
        <v>1</v>
      </c>
      <c r="F412" s="841">
        <v>920</v>
      </c>
      <c r="G412" s="841">
        <v>920</v>
      </c>
      <c r="H412" s="565"/>
      <c r="I412" s="565"/>
      <c r="J412" s="565"/>
    </row>
    <row r="413" spans="1:10" s="807" customFormat="1" x14ac:dyDescent="0.2">
      <c r="A413" s="807" t="s">
        <v>303</v>
      </c>
      <c r="B413" s="807" t="s">
        <v>44</v>
      </c>
      <c r="C413" s="813" t="s">
        <v>1684</v>
      </c>
      <c r="D413" s="837" t="s">
        <v>225</v>
      </c>
      <c r="E413" s="724">
        <v>0.7</v>
      </c>
      <c r="F413" s="841">
        <v>859.05</v>
      </c>
      <c r="G413" s="841">
        <v>859.05</v>
      </c>
      <c r="H413" s="565"/>
      <c r="I413" s="565"/>
      <c r="J413" s="565"/>
    </row>
    <row r="414" spans="1:10" s="807" customFormat="1" x14ac:dyDescent="0.2">
      <c r="A414" s="807" t="s">
        <v>702</v>
      </c>
      <c r="B414" s="807" t="s">
        <v>6</v>
      </c>
      <c r="C414" s="838" t="s">
        <v>1685</v>
      </c>
      <c r="D414" s="837" t="s">
        <v>240</v>
      </c>
      <c r="E414" s="724">
        <v>1</v>
      </c>
      <c r="F414" s="841">
        <v>701.5</v>
      </c>
      <c r="G414" s="841">
        <v>701.5</v>
      </c>
      <c r="H414" s="565"/>
      <c r="I414" s="565"/>
      <c r="J414" s="565"/>
    </row>
    <row r="415" spans="1:10" s="807" customFormat="1" x14ac:dyDescent="0.2">
      <c r="A415" s="807" t="s">
        <v>69</v>
      </c>
      <c r="B415" s="807" t="s">
        <v>87</v>
      </c>
      <c r="C415" s="810" t="s">
        <v>1709</v>
      </c>
      <c r="D415" s="837" t="s">
        <v>215</v>
      </c>
      <c r="E415" s="724">
        <v>1</v>
      </c>
      <c r="F415" s="841">
        <v>1080.6600000000001</v>
      </c>
      <c r="G415" s="841">
        <v>1080.6600000000001</v>
      </c>
      <c r="H415" s="565"/>
      <c r="I415" s="565"/>
      <c r="J415" s="565"/>
    </row>
    <row r="416" spans="1:10" s="807" customFormat="1" x14ac:dyDescent="0.2">
      <c r="A416" s="807" t="s">
        <v>69</v>
      </c>
      <c r="B416" s="807" t="s">
        <v>6</v>
      </c>
      <c r="C416" s="810" t="s">
        <v>1713</v>
      </c>
      <c r="D416" s="837" t="s">
        <v>244</v>
      </c>
      <c r="E416" s="724">
        <v>0.3</v>
      </c>
      <c r="F416" s="841">
        <v>762.45</v>
      </c>
      <c r="G416" s="841">
        <v>762.45</v>
      </c>
      <c r="H416" s="565"/>
      <c r="I416" s="565"/>
      <c r="J416" s="565"/>
    </row>
    <row r="417" spans="1:10" s="807" customFormat="1" ht="24" x14ac:dyDescent="0.2">
      <c r="A417" s="807" t="s">
        <v>707</v>
      </c>
      <c r="B417" s="807" t="s">
        <v>6</v>
      </c>
      <c r="C417" s="810" t="s">
        <v>1691</v>
      </c>
      <c r="D417" s="837" t="s">
        <v>243</v>
      </c>
      <c r="E417" s="724">
        <v>1</v>
      </c>
      <c r="F417" s="841">
        <v>762.45</v>
      </c>
      <c r="G417" s="841">
        <v>762.45</v>
      </c>
      <c r="H417" s="565"/>
      <c r="I417" s="565"/>
      <c r="J417" s="565"/>
    </row>
    <row r="418" spans="1:10" s="807" customFormat="1" ht="24" x14ac:dyDescent="0.2">
      <c r="A418" s="807" t="s">
        <v>705</v>
      </c>
      <c r="B418" s="807" t="s">
        <v>9</v>
      </c>
      <c r="C418" s="810" t="s">
        <v>1688</v>
      </c>
      <c r="D418" s="837" t="s">
        <v>232</v>
      </c>
      <c r="E418" s="724">
        <v>1</v>
      </c>
      <c r="F418" s="841">
        <v>977.5</v>
      </c>
      <c r="G418" s="841">
        <v>977.5</v>
      </c>
      <c r="H418" s="565"/>
      <c r="I418" s="565"/>
      <c r="J418" s="565"/>
    </row>
    <row r="419" spans="1:10" s="807" customFormat="1" x14ac:dyDescent="0.2">
      <c r="A419" s="807" t="s">
        <v>69</v>
      </c>
      <c r="B419" s="807" t="s">
        <v>315</v>
      </c>
      <c r="C419" s="882" t="s">
        <v>1708</v>
      </c>
      <c r="D419" s="883" t="s">
        <v>214</v>
      </c>
      <c r="E419" s="884">
        <v>0.3</v>
      </c>
      <c r="F419" s="841">
        <v>724.5</v>
      </c>
      <c r="G419" s="841">
        <v>724.5</v>
      </c>
      <c r="H419" s="565"/>
      <c r="I419" s="565"/>
      <c r="J419" s="565"/>
    </row>
    <row r="420" spans="1:10" s="807" customFormat="1" x14ac:dyDescent="0.2">
      <c r="A420" s="807" t="s">
        <v>69</v>
      </c>
      <c r="B420" s="807" t="s">
        <v>44</v>
      </c>
      <c r="C420" s="810" t="s">
        <v>1710</v>
      </c>
      <c r="D420" s="837" t="s">
        <v>221</v>
      </c>
      <c r="E420" s="724">
        <v>0.3</v>
      </c>
      <c r="F420" s="841">
        <v>1368.5</v>
      </c>
      <c r="G420" s="841">
        <v>1368.5</v>
      </c>
      <c r="H420" s="565"/>
      <c r="I420" s="565"/>
      <c r="J420" s="565"/>
    </row>
    <row r="421" spans="1:10" s="807" customFormat="1" x14ac:dyDescent="0.2">
      <c r="A421" s="807" t="s">
        <v>69</v>
      </c>
      <c r="B421" s="807" t="s">
        <v>315</v>
      </c>
      <c r="C421" s="882" t="s">
        <v>1708</v>
      </c>
      <c r="D421" s="883" t="s">
        <v>235</v>
      </c>
      <c r="E421" s="884">
        <v>0.3</v>
      </c>
      <c r="F421" s="841">
        <v>764.75</v>
      </c>
      <c r="G421" s="841">
        <v>764.75</v>
      </c>
      <c r="H421" s="565"/>
      <c r="I421" s="565"/>
      <c r="J421" s="565"/>
    </row>
    <row r="422" spans="1:10" s="807" customFormat="1" x14ac:dyDescent="0.2">
      <c r="A422" s="807" t="s">
        <v>69</v>
      </c>
      <c r="B422" s="807" t="s">
        <v>315</v>
      </c>
      <c r="C422" s="882" t="s">
        <v>1708</v>
      </c>
      <c r="D422" s="883" t="s">
        <v>214</v>
      </c>
      <c r="E422" s="884">
        <v>0.3</v>
      </c>
      <c r="F422" s="841">
        <v>724.5</v>
      </c>
      <c r="G422" s="841">
        <v>724.5</v>
      </c>
      <c r="H422" s="565"/>
      <c r="I422" s="565"/>
      <c r="J422" s="565"/>
    </row>
    <row r="423" spans="1:10" s="807" customFormat="1" x14ac:dyDescent="0.2">
      <c r="A423" s="807" t="s">
        <v>69</v>
      </c>
      <c r="B423" s="807" t="s">
        <v>315</v>
      </c>
      <c r="C423" s="882" t="s">
        <v>1708</v>
      </c>
      <c r="D423" s="883" t="s">
        <v>214</v>
      </c>
      <c r="E423" s="884">
        <v>0.3</v>
      </c>
      <c r="F423" s="841">
        <v>724.5</v>
      </c>
      <c r="G423" s="841">
        <v>724.5</v>
      </c>
      <c r="H423" s="565"/>
      <c r="I423" s="565"/>
      <c r="J423" s="565"/>
    </row>
    <row r="424" spans="1:10" s="807" customFormat="1" x14ac:dyDescent="0.2">
      <c r="A424" s="807" t="s">
        <v>69</v>
      </c>
      <c r="B424" s="807" t="s">
        <v>315</v>
      </c>
      <c r="C424" s="882" t="s">
        <v>1708</v>
      </c>
      <c r="D424" s="883" t="s">
        <v>214</v>
      </c>
      <c r="E424" s="884">
        <v>0.3</v>
      </c>
      <c r="F424" s="841">
        <v>724.5</v>
      </c>
      <c r="G424" s="841">
        <v>724.5</v>
      </c>
      <c r="H424" s="565"/>
      <c r="I424" s="565"/>
      <c r="J424" s="565"/>
    </row>
    <row r="425" spans="1:10" s="807" customFormat="1" x14ac:dyDescent="0.2">
      <c r="A425" s="807" t="s">
        <v>69</v>
      </c>
      <c r="B425" s="807" t="s">
        <v>315</v>
      </c>
      <c r="C425" s="882" t="s">
        <v>1708</v>
      </c>
      <c r="D425" s="883" t="s">
        <v>214</v>
      </c>
      <c r="E425" s="884">
        <v>0.3</v>
      </c>
      <c r="F425" s="841">
        <v>724.5</v>
      </c>
      <c r="G425" s="841">
        <v>724.5</v>
      </c>
      <c r="H425" s="565"/>
      <c r="I425" s="565"/>
      <c r="J425" s="565"/>
    </row>
    <row r="426" spans="1:10" s="807" customFormat="1" ht="24" x14ac:dyDescent="0.2">
      <c r="A426" s="807" t="s">
        <v>69</v>
      </c>
      <c r="B426" s="807" t="s">
        <v>315</v>
      </c>
      <c r="C426" s="812" t="s">
        <v>562</v>
      </c>
      <c r="D426" s="837" t="s">
        <v>214</v>
      </c>
      <c r="E426" s="724">
        <v>0.3</v>
      </c>
      <c r="F426" s="841"/>
      <c r="G426" s="841"/>
      <c r="H426" s="565"/>
      <c r="I426" s="565"/>
      <c r="J426" s="565"/>
    </row>
    <row r="427" spans="1:10" s="807" customFormat="1" x14ac:dyDescent="0.2">
      <c r="A427" s="807" t="s">
        <v>69</v>
      </c>
      <c r="B427" s="807" t="s">
        <v>315</v>
      </c>
      <c r="C427" s="882" t="s">
        <v>1708</v>
      </c>
      <c r="D427" s="883" t="s">
        <v>214</v>
      </c>
      <c r="E427" s="884">
        <v>0.3</v>
      </c>
      <c r="F427" s="841">
        <v>724.5</v>
      </c>
      <c r="G427" s="841">
        <v>724.5</v>
      </c>
      <c r="H427" s="565"/>
      <c r="I427" s="565"/>
      <c r="J427" s="565"/>
    </row>
    <row r="428" spans="1:10" s="807" customFormat="1" x14ac:dyDescent="0.2">
      <c r="A428" s="807" t="s">
        <v>69</v>
      </c>
      <c r="B428" s="807" t="s">
        <v>44</v>
      </c>
      <c r="C428" s="810" t="s">
        <v>1710</v>
      </c>
      <c r="D428" s="837" t="s">
        <v>233</v>
      </c>
      <c r="E428" s="724">
        <v>0.3</v>
      </c>
      <c r="F428" s="841">
        <v>1092.5</v>
      </c>
      <c r="G428" s="841">
        <v>1092.5</v>
      </c>
      <c r="H428" s="565"/>
      <c r="I428" s="565"/>
      <c r="J428" s="565"/>
    </row>
    <row r="429" spans="1:10" s="807" customFormat="1" x14ac:dyDescent="0.2">
      <c r="A429" s="807" t="s">
        <v>69</v>
      </c>
      <c r="B429" s="807" t="s">
        <v>44</v>
      </c>
      <c r="C429" s="882" t="s">
        <v>1710</v>
      </c>
      <c r="D429" s="883" t="s">
        <v>228</v>
      </c>
      <c r="E429" s="884">
        <v>0.3</v>
      </c>
      <c r="F429" s="841">
        <v>1178.75</v>
      </c>
      <c r="G429" s="841">
        <v>1178.75</v>
      </c>
      <c r="H429" s="565"/>
      <c r="I429" s="565"/>
      <c r="J429" s="565"/>
    </row>
    <row r="430" spans="1:10" s="807" customFormat="1" x14ac:dyDescent="0.2">
      <c r="A430" s="807" t="s">
        <v>69</v>
      </c>
      <c r="B430" s="807" t="s">
        <v>44</v>
      </c>
      <c r="C430" s="810" t="s">
        <v>1710</v>
      </c>
      <c r="D430" s="837" t="s">
        <v>229</v>
      </c>
      <c r="E430" s="724">
        <v>0.3</v>
      </c>
      <c r="F430" s="841">
        <v>1278.8</v>
      </c>
      <c r="G430" s="841">
        <v>1278.8</v>
      </c>
      <c r="H430" s="565"/>
      <c r="I430" s="565"/>
      <c r="J430" s="565"/>
    </row>
    <row r="431" spans="1:10" s="807" customFormat="1" x14ac:dyDescent="0.2">
      <c r="A431" s="807" t="s">
        <v>69</v>
      </c>
      <c r="B431" s="807" t="s">
        <v>315</v>
      </c>
      <c r="C431" s="882" t="s">
        <v>1708</v>
      </c>
      <c r="D431" s="883" t="s">
        <v>235</v>
      </c>
      <c r="E431" s="884">
        <v>0.3</v>
      </c>
      <c r="F431" s="841">
        <v>764.75</v>
      </c>
      <c r="G431" s="841">
        <v>764.75</v>
      </c>
      <c r="H431" s="565"/>
      <c r="I431" s="565"/>
      <c r="J431" s="565"/>
    </row>
    <row r="432" spans="1:10" s="807" customFormat="1" x14ac:dyDescent="0.2">
      <c r="A432" s="807" t="s">
        <v>69</v>
      </c>
      <c r="B432" s="807" t="s">
        <v>44</v>
      </c>
      <c r="C432" s="810" t="s">
        <v>1710</v>
      </c>
      <c r="D432" s="837" t="s">
        <v>221</v>
      </c>
      <c r="E432" s="724">
        <v>0.3</v>
      </c>
      <c r="F432" s="841">
        <v>1192.55</v>
      </c>
      <c r="G432" s="841">
        <v>1192.55</v>
      </c>
      <c r="H432" s="565"/>
      <c r="I432" s="565"/>
      <c r="J432" s="565"/>
    </row>
    <row r="433" spans="1:10" s="807" customFormat="1" x14ac:dyDescent="0.2">
      <c r="A433" s="807" t="s">
        <v>69</v>
      </c>
      <c r="B433" s="807" t="s">
        <v>315</v>
      </c>
      <c r="C433" s="882" t="s">
        <v>1708</v>
      </c>
      <c r="D433" s="883" t="s">
        <v>235</v>
      </c>
      <c r="E433" s="884">
        <v>0.3</v>
      </c>
      <c r="F433" s="841">
        <v>764.75</v>
      </c>
      <c r="G433" s="841">
        <v>764.75</v>
      </c>
      <c r="H433" s="565"/>
      <c r="I433" s="565"/>
      <c r="J433" s="565"/>
    </row>
    <row r="434" spans="1:10" s="807" customFormat="1" x14ac:dyDescent="0.2">
      <c r="A434" s="807" t="s">
        <v>69</v>
      </c>
      <c r="B434" s="807" t="s">
        <v>44</v>
      </c>
      <c r="C434" s="810" t="s">
        <v>1710</v>
      </c>
      <c r="D434" s="837" t="s">
        <v>221</v>
      </c>
      <c r="E434" s="724">
        <v>0.3</v>
      </c>
      <c r="F434" s="841">
        <v>1192.55</v>
      </c>
      <c r="G434" s="841">
        <v>1192.55</v>
      </c>
      <c r="H434" s="565"/>
      <c r="I434" s="565"/>
      <c r="J434" s="565"/>
    </row>
    <row r="435" spans="1:10" s="807" customFormat="1" x14ac:dyDescent="0.2">
      <c r="A435" s="807" t="s">
        <v>69</v>
      </c>
      <c r="B435" s="807" t="s">
        <v>315</v>
      </c>
      <c r="C435" s="882" t="s">
        <v>1708</v>
      </c>
      <c r="D435" s="883" t="s">
        <v>235</v>
      </c>
      <c r="E435" s="884">
        <v>0.3</v>
      </c>
      <c r="F435" s="841">
        <v>764.75</v>
      </c>
      <c r="G435" s="841">
        <v>764.75</v>
      </c>
      <c r="H435" s="565"/>
      <c r="I435" s="565"/>
      <c r="J435" s="565"/>
    </row>
    <row r="436" spans="1:10" s="807" customFormat="1" x14ac:dyDescent="0.2">
      <c r="A436" s="807" t="s">
        <v>69</v>
      </c>
      <c r="B436" s="807" t="s">
        <v>44</v>
      </c>
      <c r="C436" s="810" t="s">
        <v>1710</v>
      </c>
      <c r="D436" s="837" t="s">
        <v>221</v>
      </c>
      <c r="E436" s="724">
        <v>0.3</v>
      </c>
      <c r="F436" s="841">
        <v>1192.55</v>
      </c>
      <c r="G436" s="841">
        <v>1192.55</v>
      </c>
      <c r="H436" s="565"/>
      <c r="I436" s="565"/>
      <c r="J436" s="565"/>
    </row>
    <row r="437" spans="1:10" s="807" customFormat="1" x14ac:dyDescent="0.2">
      <c r="A437" s="807" t="s">
        <v>69</v>
      </c>
      <c r="B437" s="807" t="s">
        <v>44</v>
      </c>
      <c r="C437" s="810" t="s">
        <v>1710</v>
      </c>
      <c r="D437" s="837" t="s">
        <v>221</v>
      </c>
      <c r="E437" s="724">
        <v>0.3</v>
      </c>
      <c r="F437" s="841">
        <v>1192.55</v>
      </c>
      <c r="G437" s="841">
        <v>1192.55</v>
      </c>
      <c r="H437" s="565"/>
      <c r="I437" s="565"/>
      <c r="J437" s="565"/>
    </row>
    <row r="438" spans="1:10" s="807" customFormat="1" x14ac:dyDescent="0.2">
      <c r="A438" s="807" t="s">
        <v>69</v>
      </c>
      <c r="B438" s="807" t="s">
        <v>315</v>
      </c>
      <c r="C438" s="882" t="s">
        <v>1708</v>
      </c>
      <c r="D438" s="883" t="s">
        <v>235</v>
      </c>
      <c r="E438" s="884">
        <v>0.3</v>
      </c>
      <c r="F438" s="841">
        <v>764.75</v>
      </c>
      <c r="G438" s="841">
        <v>764.75</v>
      </c>
      <c r="H438" s="565"/>
      <c r="I438" s="565"/>
      <c r="J438" s="565"/>
    </row>
    <row r="439" spans="1:10" s="807" customFormat="1" x14ac:dyDescent="0.2">
      <c r="A439" s="807" t="s">
        <v>69</v>
      </c>
      <c r="B439" s="807" t="s">
        <v>44</v>
      </c>
      <c r="C439" s="810" t="s">
        <v>1710</v>
      </c>
      <c r="D439" s="837" t="s">
        <v>221</v>
      </c>
      <c r="E439" s="724">
        <v>0.3</v>
      </c>
      <c r="F439" s="841">
        <v>1192.55</v>
      </c>
      <c r="G439" s="841">
        <v>1192.55</v>
      </c>
      <c r="H439" s="565"/>
      <c r="I439" s="565"/>
      <c r="J439" s="565"/>
    </row>
    <row r="440" spans="1:10" s="807" customFormat="1" x14ac:dyDescent="0.2">
      <c r="A440" s="807" t="s">
        <v>69</v>
      </c>
      <c r="B440" s="807" t="s">
        <v>44</v>
      </c>
      <c r="C440" s="810" t="s">
        <v>1710</v>
      </c>
      <c r="D440" s="837" t="s">
        <v>233</v>
      </c>
      <c r="E440" s="724">
        <v>0.4</v>
      </c>
      <c r="F440" s="841">
        <v>1092.5</v>
      </c>
      <c r="G440" s="841">
        <v>1092.5</v>
      </c>
      <c r="H440" s="565"/>
      <c r="I440" s="565"/>
      <c r="J440" s="565"/>
    </row>
    <row r="441" spans="1:10" s="807" customFormat="1" x14ac:dyDescent="0.2">
      <c r="A441" s="807" t="s">
        <v>69</v>
      </c>
      <c r="B441" s="807" t="s">
        <v>315</v>
      </c>
      <c r="C441" s="882" t="s">
        <v>1708</v>
      </c>
      <c r="D441" s="883" t="s">
        <v>235</v>
      </c>
      <c r="E441" s="884">
        <v>0.4</v>
      </c>
      <c r="F441" s="841">
        <v>764.75</v>
      </c>
      <c r="G441" s="841">
        <v>764.75</v>
      </c>
      <c r="H441" s="565"/>
      <c r="I441" s="565"/>
      <c r="J441" s="565"/>
    </row>
    <row r="442" spans="1:10" s="807" customFormat="1" x14ac:dyDescent="0.2">
      <c r="A442" s="807" t="s">
        <v>69</v>
      </c>
      <c r="B442" s="807" t="s">
        <v>44</v>
      </c>
      <c r="C442" s="810" t="s">
        <v>1710</v>
      </c>
      <c r="D442" s="837" t="s">
        <v>220</v>
      </c>
      <c r="E442" s="724">
        <v>0.3</v>
      </c>
      <c r="F442" s="841">
        <v>1035</v>
      </c>
      <c r="G442" s="841">
        <v>1035</v>
      </c>
      <c r="H442" s="565"/>
      <c r="I442" s="565"/>
      <c r="J442" s="565"/>
    </row>
    <row r="443" spans="1:10" s="807" customFormat="1" x14ac:dyDescent="0.2">
      <c r="A443" s="807" t="s">
        <v>69</v>
      </c>
      <c r="B443" s="807" t="s">
        <v>44</v>
      </c>
      <c r="C443" s="810" t="s">
        <v>1710</v>
      </c>
      <c r="D443" s="837" t="s">
        <v>233</v>
      </c>
      <c r="E443" s="724">
        <v>0.3</v>
      </c>
      <c r="F443" s="841">
        <v>1092.5</v>
      </c>
      <c r="G443" s="841">
        <v>1092.5</v>
      </c>
      <c r="H443" s="565"/>
      <c r="I443" s="565"/>
      <c r="J443" s="565"/>
    </row>
    <row r="444" spans="1:10" s="807" customFormat="1" ht="24" x14ac:dyDescent="0.2">
      <c r="A444" s="807" t="s">
        <v>705</v>
      </c>
      <c r="B444" s="807" t="s">
        <v>9</v>
      </c>
      <c r="C444" s="810" t="s">
        <v>1688</v>
      </c>
      <c r="D444" s="837" t="s">
        <v>232</v>
      </c>
      <c r="E444" s="724">
        <v>1</v>
      </c>
      <c r="F444" s="841">
        <v>1035</v>
      </c>
      <c r="G444" s="841">
        <v>1035</v>
      </c>
      <c r="H444" s="565"/>
      <c r="I444" s="565"/>
      <c r="J444" s="565"/>
    </row>
    <row r="445" spans="1:10" s="807" customFormat="1" x14ac:dyDescent="0.2">
      <c r="A445" s="807" t="s">
        <v>69</v>
      </c>
      <c r="B445" s="807" t="s">
        <v>44</v>
      </c>
      <c r="C445" s="885" t="s">
        <v>1710</v>
      </c>
      <c r="D445" s="886" t="s">
        <v>230</v>
      </c>
      <c r="E445" s="887">
        <v>1</v>
      </c>
      <c r="F445" s="841">
        <v>1035</v>
      </c>
      <c r="G445" s="841">
        <v>1035</v>
      </c>
      <c r="H445" s="565"/>
      <c r="I445" s="565"/>
      <c r="J445" s="565"/>
    </row>
    <row r="446" spans="1:10" s="807" customFormat="1" x14ac:dyDescent="0.2">
      <c r="A446" s="807" t="s">
        <v>69</v>
      </c>
      <c r="B446" s="807" t="s">
        <v>44</v>
      </c>
      <c r="C446" s="810" t="s">
        <v>1710</v>
      </c>
      <c r="D446" s="837" t="s">
        <v>229</v>
      </c>
      <c r="E446" s="724">
        <v>0.3</v>
      </c>
      <c r="F446" s="841">
        <v>1278.8</v>
      </c>
      <c r="G446" s="841">
        <v>1278.8</v>
      </c>
      <c r="H446" s="565"/>
      <c r="I446" s="565"/>
      <c r="J446" s="565"/>
    </row>
    <row r="447" spans="1:10" s="807" customFormat="1" x14ac:dyDescent="0.2">
      <c r="A447" s="807" t="s">
        <v>69</v>
      </c>
      <c r="B447" s="807" t="s">
        <v>44</v>
      </c>
      <c r="C447" s="810" t="s">
        <v>1710</v>
      </c>
      <c r="D447" s="837" t="s">
        <v>233</v>
      </c>
      <c r="E447" s="724">
        <v>0.3</v>
      </c>
      <c r="F447" s="841">
        <v>1092.5</v>
      </c>
      <c r="G447" s="841">
        <v>1092.5</v>
      </c>
      <c r="H447" s="565"/>
      <c r="I447" s="565"/>
      <c r="J447" s="565"/>
    </row>
    <row r="448" spans="1:10" s="807" customFormat="1" x14ac:dyDescent="0.2">
      <c r="A448" s="807" t="s">
        <v>69</v>
      </c>
      <c r="B448" s="807" t="s">
        <v>44</v>
      </c>
      <c r="C448" s="810" t="s">
        <v>1710</v>
      </c>
      <c r="D448" s="837" t="s">
        <v>233</v>
      </c>
      <c r="E448" s="724">
        <v>0.3</v>
      </c>
      <c r="F448" s="841">
        <v>1092.5</v>
      </c>
      <c r="G448" s="841">
        <v>1092.5</v>
      </c>
      <c r="H448" s="565"/>
      <c r="I448" s="565"/>
      <c r="J448" s="565"/>
    </row>
    <row r="449" spans="1:10" s="807" customFormat="1" x14ac:dyDescent="0.2">
      <c r="A449" s="807" t="s">
        <v>69</v>
      </c>
      <c r="B449" s="807" t="s">
        <v>44</v>
      </c>
      <c r="C449" s="810" t="s">
        <v>1710</v>
      </c>
      <c r="D449" s="837" t="s">
        <v>233</v>
      </c>
      <c r="E449" s="724">
        <v>0.3</v>
      </c>
      <c r="F449" s="841">
        <v>1092.5</v>
      </c>
      <c r="G449" s="841">
        <v>1092.5</v>
      </c>
      <c r="H449" s="565"/>
      <c r="I449" s="565"/>
      <c r="J449" s="565"/>
    </row>
    <row r="450" spans="1:10" s="807" customFormat="1" x14ac:dyDescent="0.2">
      <c r="A450" s="807" t="s">
        <v>69</v>
      </c>
      <c r="B450" s="807" t="s">
        <v>44</v>
      </c>
      <c r="C450" s="810" t="s">
        <v>1710</v>
      </c>
      <c r="D450" s="837" t="s">
        <v>233</v>
      </c>
      <c r="E450" s="724">
        <v>0.3</v>
      </c>
      <c r="F450" s="841">
        <v>1092.5</v>
      </c>
      <c r="G450" s="841">
        <v>1092.5</v>
      </c>
      <c r="H450" s="565"/>
      <c r="I450" s="565"/>
      <c r="J450" s="565"/>
    </row>
    <row r="451" spans="1:10" s="807" customFormat="1" x14ac:dyDescent="0.2">
      <c r="A451" s="807" t="s">
        <v>69</v>
      </c>
      <c r="B451" s="807" t="s">
        <v>315</v>
      </c>
      <c r="C451" s="882" t="s">
        <v>1708</v>
      </c>
      <c r="D451" s="883" t="s">
        <v>239</v>
      </c>
      <c r="E451" s="884">
        <v>0.2</v>
      </c>
      <c r="F451" s="841">
        <v>724.5</v>
      </c>
      <c r="G451" s="841">
        <v>724.5</v>
      </c>
      <c r="H451" s="565"/>
      <c r="I451" s="565"/>
      <c r="J451" s="565"/>
    </row>
    <row r="452" spans="1:10" s="807" customFormat="1" x14ac:dyDescent="0.2">
      <c r="A452" s="807" t="s">
        <v>69</v>
      </c>
      <c r="B452" s="807" t="s">
        <v>315</v>
      </c>
      <c r="C452" s="882" t="s">
        <v>1708</v>
      </c>
      <c r="D452" s="883" t="s">
        <v>235</v>
      </c>
      <c r="E452" s="884">
        <v>0.3</v>
      </c>
      <c r="F452" s="841">
        <v>764.75</v>
      </c>
      <c r="G452" s="841">
        <v>764.75</v>
      </c>
      <c r="H452" s="565"/>
      <c r="I452" s="565"/>
      <c r="J452" s="565"/>
    </row>
    <row r="453" spans="1:10" s="807" customFormat="1" x14ac:dyDescent="0.2">
      <c r="A453" s="807" t="s">
        <v>69</v>
      </c>
      <c r="B453" s="807" t="s">
        <v>44</v>
      </c>
      <c r="C453" s="810" t="s">
        <v>1710</v>
      </c>
      <c r="D453" s="837" t="s">
        <v>220</v>
      </c>
      <c r="E453" s="724">
        <v>0.3</v>
      </c>
      <c r="F453" s="841">
        <v>1035</v>
      </c>
      <c r="G453" s="841">
        <v>1035</v>
      </c>
      <c r="H453" s="565"/>
      <c r="I453" s="565"/>
      <c r="J453" s="565"/>
    </row>
    <row r="454" spans="1:10" s="807" customFormat="1" ht="24" x14ac:dyDescent="0.2">
      <c r="A454" s="807" t="s">
        <v>69</v>
      </c>
      <c r="B454" s="807" t="s">
        <v>44</v>
      </c>
      <c r="C454" s="812" t="s">
        <v>583</v>
      </c>
      <c r="D454" s="837" t="s">
        <v>220</v>
      </c>
      <c r="E454" s="724">
        <v>0.3</v>
      </c>
      <c r="F454" s="841"/>
      <c r="G454" s="841"/>
      <c r="H454" s="565"/>
      <c r="I454" s="565"/>
      <c r="J454" s="565"/>
    </row>
    <row r="455" spans="1:10" s="807" customFormat="1" x14ac:dyDescent="0.2">
      <c r="A455" s="807" t="s">
        <v>69</v>
      </c>
      <c r="B455" s="807" t="s">
        <v>44</v>
      </c>
      <c r="C455" s="810" t="s">
        <v>1710</v>
      </c>
      <c r="D455" s="837" t="s">
        <v>220</v>
      </c>
      <c r="E455" s="724">
        <v>0.3</v>
      </c>
      <c r="F455" s="841">
        <v>1035</v>
      </c>
      <c r="G455" s="841">
        <v>1035</v>
      </c>
      <c r="H455" s="565"/>
      <c r="I455" s="565"/>
      <c r="J455" s="565"/>
    </row>
    <row r="456" spans="1:10" s="807" customFormat="1" ht="24" x14ac:dyDescent="0.2">
      <c r="A456" s="807" t="s">
        <v>69</v>
      </c>
      <c r="B456" s="807" t="s">
        <v>315</v>
      </c>
      <c r="C456" s="812" t="s">
        <v>585</v>
      </c>
      <c r="D456" s="837" t="s">
        <v>238</v>
      </c>
      <c r="E456" s="724">
        <v>0.3</v>
      </c>
      <c r="F456" s="841"/>
      <c r="G456" s="841"/>
      <c r="H456" s="565"/>
      <c r="I456" s="565"/>
      <c r="J456" s="565"/>
    </row>
    <row r="457" spans="1:10" s="807" customFormat="1" ht="24" x14ac:dyDescent="0.2">
      <c r="A457" s="807" t="s">
        <v>705</v>
      </c>
      <c r="B457" s="807" t="s">
        <v>9</v>
      </c>
      <c r="C457" s="810" t="s">
        <v>1688</v>
      </c>
      <c r="D457" s="837" t="s">
        <v>232</v>
      </c>
      <c r="E457" s="724">
        <v>1</v>
      </c>
      <c r="F457" s="841">
        <v>1104</v>
      </c>
      <c r="G457" s="841">
        <v>1104</v>
      </c>
      <c r="H457" s="565"/>
      <c r="I457" s="565"/>
      <c r="J457" s="565"/>
    </row>
    <row r="458" spans="1:10" s="807" customFormat="1" ht="24" x14ac:dyDescent="0.2">
      <c r="A458" s="807" t="s">
        <v>705</v>
      </c>
      <c r="B458" s="807" t="s">
        <v>24</v>
      </c>
      <c r="C458" s="810" t="s">
        <v>1689</v>
      </c>
      <c r="D458" s="837" t="s">
        <v>234</v>
      </c>
      <c r="E458" s="724">
        <v>1</v>
      </c>
      <c r="F458" s="841">
        <v>920</v>
      </c>
      <c r="G458" s="841">
        <v>920</v>
      </c>
      <c r="H458" s="565"/>
      <c r="I458" s="565"/>
      <c r="J458" s="565"/>
    </row>
    <row r="459" spans="1:10" s="807" customFormat="1" ht="24" x14ac:dyDescent="0.2">
      <c r="A459" s="807" t="s">
        <v>705</v>
      </c>
      <c r="B459" s="807" t="s">
        <v>9</v>
      </c>
      <c r="C459" s="810" t="s">
        <v>1688</v>
      </c>
      <c r="D459" s="837" t="s">
        <v>232</v>
      </c>
      <c r="E459" s="724">
        <v>1</v>
      </c>
      <c r="F459" s="841">
        <v>977.5</v>
      </c>
      <c r="G459" s="841">
        <v>977.5</v>
      </c>
      <c r="H459" s="565"/>
      <c r="I459" s="565"/>
      <c r="J459" s="565"/>
    </row>
    <row r="460" spans="1:10" s="807" customFormat="1" ht="24" x14ac:dyDescent="0.2">
      <c r="A460" s="807" t="s">
        <v>705</v>
      </c>
      <c r="B460" s="807" t="s">
        <v>9</v>
      </c>
      <c r="C460" s="810" t="s">
        <v>1688</v>
      </c>
      <c r="D460" s="837" t="s">
        <v>232</v>
      </c>
      <c r="E460" s="724">
        <v>1</v>
      </c>
      <c r="F460" s="841">
        <v>977.5</v>
      </c>
      <c r="G460" s="841">
        <v>977.5</v>
      </c>
      <c r="H460" s="565"/>
      <c r="I460" s="565"/>
      <c r="J460" s="565"/>
    </row>
    <row r="461" spans="1:10" s="807" customFormat="1" ht="24" x14ac:dyDescent="0.2">
      <c r="A461" s="807" t="s">
        <v>705</v>
      </c>
      <c r="B461" s="807" t="s">
        <v>9</v>
      </c>
      <c r="C461" s="810" t="s">
        <v>1688</v>
      </c>
      <c r="D461" s="837" t="s">
        <v>232</v>
      </c>
      <c r="E461" s="724">
        <v>0.7</v>
      </c>
      <c r="F461" s="841">
        <v>977.5</v>
      </c>
      <c r="G461" s="841">
        <v>977.5</v>
      </c>
      <c r="H461" s="565"/>
      <c r="I461" s="565"/>
      <c r="J461" s="565"/>
    </row>
    <row r="462" spans="1:10" s="807" customFormat="1" ht="24" x14ac:dyDescent="0.2">
      <c r="A462" s="807" t="s">
        <v>705</v>
      </c>
      <c r="B462" s="807" t="s">
        <v>9</v>
      </c>
      <c r="C462" s="810" t="s">
        <v>1688</v>
      </c>
      <c r="D462" s="837" t="s">
        <v>232</v>
      </c>
      <c r="E462" s="724">
        <v>1</v>
      </c>
      <c r="F462" s="841">
        <v>977.5</v>
      </c>
      <c r="G462" s="841">
        <v>977.5</v>
      </c>
      <c r="H462" s="565"/>
      <c r="I462" s="565"/>
      <c r="J462" s="565"/>
    </row>
    <row r="463" spans="1:10" s="807" customFormat="1" ht="24" x14ac:dyDescent="0.2">
      <c r="A463" s="807" t="s">
        <v>705</v>
      </c>
      <c r="B463" s="807" t="s">
        <v>9</v>
      </c>
      <c r="C463" s="810" t="s">
        <v>1688</v>
      </c>
      <c r="D463" s="837" t="s">
        <v>232</v>
      </c>
      <c r="E463" s="724">
        <v>1</v>
      </c>
      <c r="F463" s="841">
        <v>977.5</v>
      </c>
      <c r="G463" s="841">
        <v>977.5</v>
      </c>
      <c r="H463" s="565"/>
      <c r="I463" s="565"/>
      <c r="J463" s="565"/>
    </row>
    <row r="464" spans="1:10" s="807" customFormat="1" ht="24" x14ac:dyDescent="0.2">
      <c r="A464" s="807" t="s">
        <v>705</v>
      </c>
      <c r="B464" s="807" t="s">
        <v>9</v>
      </c>
      <c r="C464" s="810" t="s">
        <v>1688</v>
      </c>
      <c r="D464" s="837" t="s">
        <v>232</v>
      </c>
      <c r="E464" s="724">
        <v>1</v>
      </c>
      <c r="F464" s="841">
        <v>977.5</v>
      </c>
      <c r="G464" s="841">
        <v>977.5</v>
      </c>
      <c r="H464" s="565"/>
      <c r="I464" s="565"/>
      <c r="J464" s="565"/>
    </row>
    <row r="465" spans="1:10" s="807" customFormat="1" x14ac:dyDescent="0.2">
      <c r="A465" s="807" t="s">
        <v>69</v>
      </c>
      <c r="B465" s="807" t="s">
        <v>315</v>
      </c>
      <c r="C465" s="882" t="s">
        <v>1708</v>
      </c>
      <c r="D465" s="883" t="s">
        <v>214</v>
      </c>
      <c r="E465" s="884">
        <v>0.3</v>
      </c>
      <c r="F465" s="841">
        <v>724.5</v>
      </c>
      <c r="G465" s="841">
        <v>724.5</v>
      </c>
      <c r="H465" s="565"/>
      <c r="I465" s="565"/>
      <c r="J465" s="565"/>
    </row>
    <row r="466" spans="1:10" s="807" customFormat="1" x14ac:dyDescent="0.2">
      <c r="A466" s="807" t="s">
        <v>69</v>
      </c>
      <c r="B466" s="807" t="s">
        <v>315</v>
      </c>
      <c r="C466" s="882" t="s">
        <v>1708</v>
      </c>
      <c r="D466" s="883" t="s">
        <v>235</v>
      </c>
      <c r="E466" s="884">
        <v>0.3</v>
      </c>
      <c r="F466" s="841">
        <v>764.75</v>
      </c>
      <c r="G466" s="841">
        <v>764.75</v>
      </c>
      <c r="H466" s="565"/>
      <c r="I466" s="565"/>
      <c r="J466" s="565"/>
    </row>
    <row r="467" spans="1:10" s="807" customFormat="1" x14ac:dyDescent="0.2">
      <c r="A467" s="807" t="s">
        <v>69</v>
      </c>
      <c r="B467" s="807" t="s">
        <v>44</v>
      </c>
      <c r="C467" s="810" t="s">
        <v>1710</v>
      </c>
      <c r="D467" s="837" t="s">
        <v>221</v>
      </c>
      <c r="E467" s="724">
        <v>0.3</v>
      </c>
      <c r="F467" s="841">
        <v>1192.55</v>
      </c>
      <c r="G467" s="841">
        <v>1192.55</v>
      </c>
      <c r="H467" s="565"/>
      <c r="I467" s="565"/>
      <c r="J467" s="565"/>
    </row>
    <row r="468" spans="1:10" s="807" customFormat="1" x14ac:dyDescent="0.2">
      <c r="A468" s="807" t="s">
        <v>69</v>
      </c>
      <c r="B468" s="807" t="s">
        <v>315</v>
      </c>
      <c r="C468" s="882" t="s">
        <v>1708</v>
      </c>
      <c r="D468" s="883" t="s">
        <v>235</v>
      </c>
      <c r="E468" s="884">
        <v>0.3</v>
      </c>
      <c r="F468" s="841">
        <v>764.75</v>
      </c>
      <c r="G468" s="841">
        <v>764.75</v>
      </c>
      <c r="H468" s="565"/>
      <c r="I468" s="565"/>
      <c r="J468" s="565"/>
    </row>
    <row r="469" spans="1:10" s="807" customFormat="1" x14ac:dyDescent="0.2">
      <c r="A469" s="807" t="s">
        <v>69</v>
      </c>
      <c r="B469" s="807" t="s">
        <v>44</v>
      </c>
      <c r="C469" s="810" t="s">
        <v>1710</v>
      </c>
      <c r="D469" s="837" t="s">
        <v>221</v>
      </c>
      <c r="E469" s="724">
        <v>0.3</v>
      </c>
      <c r="F469" s="841">
        <v>1192.55</v>
      </c>
      <c r="G469" s="841">
        <v>1192.55</v>
      </c>
      <c r="H469" s="565"/>
      <c r="I469" s="565"/>
      <c r="J469" s="565"/>
    </row>
    <row r="470" spans="1:10" s="807" customFormat="1" x14ac:dyDescent="0.2">
      <c r="A470" s="807" t="s">
        <v>69</v>
      </c>
      <c r="B470" s="807" t="s">
        <v>315</v>
      </c>
      <c r="C470" s="882" t="s">
        <v>1708</v>
      </c>
      <c r="D470" s="883" t="s">
        <v>235</v>
      </c>
      <c r="E470" s="884">
        <v>0.3</v>
      </c>
      <c r="F470" s="841">
        <v>764.75</v>
      </c>
      <c r="G470" s="841">
        <v>764.75</v>
      </c>
      <c r="H470" s="565"/>
      <c r="I470" s="565"/>
      <c r="J470" s="565"/>
    </row>
    <row r="471" spans="1:10" s="807" customFormat="1" x14ac:dyDescent="0.2">
      <c r="A471" s="807" t="s">
        <v>69</v>
      </c>
      <c r="B471" s="807" t="s">
        <v>44</v>
      </c>
      <c r="C471" s="810" t="s">
        <v>1710</v>
      </c>
      <c r="D471" s="837" t="s">
        <v>221</v>
      </c>
      <c r="E471" s="724">
        <v>0.3</v>
      </c>
      <c r="F471" s="841">
        <v>1192.55</v>
      </c>
      <c r="G471" s="841">
        <v>1192.55</v>
      </c>
      <c r="H471" s="565"/>
      <c r="I471" s="565"/>
      <c r="J471" s="565"/>
    </row>
    <row r="472" spans="1:10" s="807" customFormat="1" x14ac:dyDescent="0.2">
      <c r="A472" s="807" t="s">
        <v>69</v>
      </c>
      <c r="B472" s="807" t="s">
        <v>315</v>
      </c>
      <c r="C472" s="882" t="s">
        <v>1708</v>
      </c>
      <c r="D472" s="883" t="s">
        <v>235</v>
      </c>
      <c r="E472" s="884">
        <v>0.3</v>
      </c>
      <c r="F472" s="841">
        <v>764.75</v>
      </c>
      <c r="G472" s="841">
        <v>764.75</v>
      </c>
      <c r="H472" s="565"/>
      <c r="I472" s="565"/>
      <c r="J472" s="565"/>
    </row>
    <row r="473" spans="1:10" s="807" customFormat="1" x14ac:dyDescent="0.2">
      <c r="A473" s="807" t="s">
        <v>69</v>
      </c>
      <c r="B473" s="807" t="s">
        <v>44</v>
      </c>
      <c r="C473" s="810" t="s">
        <v>1710</v>
      </c>
      <c r="D473" s="837" t="s">
        <v>221</v>
      </c>
      <c r="E473" s="724">
        <v>0.3</v>
      </c>
      <c r="F473" s="841">
        <v>1192.55</v>
      </c>
      <c r="G473" s="841">
        <v>1192.55</v>
      </c>
      <c r="H473" s="565"/>
      <c r="I473" s="565"/>
      <c r="J473" s="565"/>
    </row>
    <row r="474" spans="1:10" s="807" customFormat="1" x14ac:dyDescent="0.2">
      <c r="A474" s="807" t="s">
        <v>69</v>
      </c>
      <c r="B474" s="807" t="s">
        <v>315</v>
      </c>
      <c r="C474" s="882" t="s">
        <v>1708</v>
      </c>
      <c r="D474" s="883" t="s">
        <v>235</v>
      </c>
      <c r="E474" s="884">
        <v>0.3</v>
      </c>
      <c r="F474" s="841">
        <v>764.75</v>
      </c>
      <c r="G474" s="841">
        <v>764.75</v>
      </c>
      <c r="H474" s="565"/>
      <c r="I474" s="565"/>
      <c r="J474" s="565"/>
    </row>
    <row r="475" spans="1:10" s="807" customFormat="1" x14ac:dyDescent="0.2">
      <c r="A475" s="807" t="s">
        <v>69</v>
      </c>
      <c r="B475" s="807" t="s">
        <v>44</v>
      </c>
      <c r="C475" s="810" t="s">
        <v>1710</v>
      </c>
      <c r="D475" s="837" t="s">
        <v>221</v>
      </c>
      <c r="E475" s="724">
        <v>0.3</v>
      </c>
      <c r="F475" s="841">
        <v>1192.55</v>
      </c>
      <c r="G475" s="841">
        <v>1192.55</v>
      </c>
      <c r="H475" s="565"/>
      <c r="I475" s="565"/>
      <c r="J475" s="565"/>
    </row>
    <row r="476" spans="1:10" s="807" customFormat="1" x14ac:dyDescent="0.2">
      <c r="A476" s="807" t="s">
        <v>69</v>
      </c>
      <c r="B476" s="807" t="s">
        <v>315</v>
      </c>
      <c r="C476" s="882" t="s">
        <v>1708</v>
      </c>
      <c r="D476" s="883" t="s">
        <v>235</v>
      </c>
      <c r="E476" s="884">
        <v>0.3</v>
      </c>
      <c r="F476" s="841">
        <v>764.75</v>
      </c>
      <c r="G476" s="841">
        <v>764.75</v>
      </c>
      <c r="H476" s="565"/>
      <c r="I476" s="565"/>
      <c r="J476" s="565"/>
    </row>
    <row r="477" spans="1:10" s="807" customFormat="1" x14ac:dyDescent="0.2">
      <c r="A477" s="807" t="s">
        <v>69</v>
      </c>
      <c r="B477" s="807" t="s">
        <v>44</v>
      </c>
      <c r="C477" s="810" t="s">
        <v>1710</v>
      </c>
      <c r="D477" s="837" t="s">
        <v>221</v>
      </c>
      <c r="E477" s="724">
        <v>0.3</v>
      </c>
      <c r="F477" s="841">
        <v>1192.55</v>
      </c>
      <c r="G477" s="841">
        <v>1192.55</v>
      </c>
      <c r="H477" s="565"/>
      <c r="I477" s="565"/>
      <c r="J477" s="565"/>
    </row>
    <row r="478" spans="1:10" s="807" customFormat="1" x14ac:dyDescent="0.2">
      <c r="A478" s="807" t="s">
        <v>69</v>
      </c>
      <c r="B478" s="807" t="s">
        <v>315</v>
      </c>
      <c r="C478" s="882" t="s">
        <v>1708</v>
      </c>
      <c r="D478" s="883" t="s">
        <v>235</v>
      </c>
      <c r="E478" s="884">
        <v>0.3</v>
      </c>
      <c r="F478" s="841">
        <v>764.75</v>
      </c>
      <c r="G478" s="841">
        <v>764.75</v>
      </c>
      <c r="H478" s="565"/>
      <c r="I478" s="565"/>
      <c r="J478" s="565"/>
    </row>
    <row r="479" spans="1:10" s="807" customFormat="1" x14ac:dyDescent="0.2">
      <c r="A479" s="807" t="s">
        <v>69</v>
      </c>
      <c r="B479" s="807" t="s">
        <v>44</v>
      </c>
      <c r="C479" s="810" t="s">
        <v>1710</v>
      </c>
      <c r="D479" s="837" t="s">
        <v>221</v>
      </c>
      <c r="E479" s="724">
        <v>0.3</v>
      </c>
      <c r="F479" s="841">
        <v>1192.55</v>
      </c>
      <c r="G479" s="841">
        <v>1192.55</v>
      </c>
      <c r="H479" s="565"/>
      <c r="I479" s="565"/>
      <c r="J479" s="565"/>
    </row>
    <row r="480" spans="1:10" s="807" customFormat="1" ht="24" x14ac:dyDescent="0.2">
      <c r="A480" s="807" t="s">
        <v>69</v>
      </c>
      <c r="B480" s="807" t="s">
        <v>315</v>
      </c>
      <c r="C480" s="812" t="s">
        <v>601</v>
      </c>
      <c r="D480" s="837" t="s">
        <v>235</v>
      </c>
      <c r="E480" s="724">
        <v>0.3</v>
      </c>
      <c r="F480" s="841"/>
      <c r="G480" s="841"/>
      <c r="H480" s="565"/>
      <c r="I480" s="565"/>
      <c r="J480" s="565"/>
    </row>
    <row r="481" spans="1:10" s="807" customFormat="1" ht="24" x14ac:dyDescent="0.2">
      <c r="A481" s="807" t="s">
        <v>69</v>
      </c>
      <c r="B481" s="807" t="s">
        <v>44</v>
      </c>
      <c r="C481" s="812" t="s">
        <v>601</v>
      </c>
      <c r="D481" s="837" t="s">
        <v>221</v>
      </c>
      <c r="E481" s="724">
        <v>0.3</v>
      </c>
      <c r="F481" s="841"/>
      <c r="G481" s="841"/>
      <c r="H481" s="565"/>
      <c r="I481" s="565"/>
      <c r="J481" s="565"/>
    </row>
    <row r="482" spans="1:10" s="807" customFormat="1" x14ac:dyDescent="0.2">
      <c r="A482" s="807" t="s">
        <v>69</v>
      </c>
      <c r="B482" s="807" t="s">
        <v>315</v>
      </c>
      <c r="C482" s="882" t="s">
        <v>1708</v>
      </c>
      <c r="D482" s="883" t="s">
        <v>235</v>
      </c>
      <c r="E482" s="884">
        <v>0.3</v>
      </c>
      <c r="F482" s="841">
        <v>764.75</v>
      </c>
      <c r="G482" s="841">
        <v>764.75</v>
      </c>
      <c r="H482" s="565"/>
      <c r="I482" s="565"/>
      <c r="J482" s="565"/>
    </row>
    <row r="483" spans="1:10" s="807" customFormat="1" x14ac:dyDescent="0.2">
      <c r="A483" s="807" t="s">
        <v>69</v>
      </c>
      <c r="B483" s="807" t="s">
        <v>44</v>
      </c>
      <c r="C483" s="810" t="s">
        <v>1710</v>
      </c>
      <c r="D483" s="837" t="s">
        <v>221</v>
      </c>
      <c r="E483" s="724">
        <v>0.3</v>
      </c>
      <c r="F483" s="841">
        <v>1368.5</v>
      </c>
      <c r="G483" s="841">
        <v>1368.5</v>
      </c>
      <c r="H483" s="565"/>
      <c r="I483" s="565"/>
      <c r="J483" s="565"/>
    </row>
    <row r="484" spans="1:10" s="807" customFormat="1" x14ac:dyDescent="0.2">
      <c r="A484" s="807" t="s">
        <v>69</v>
      </c>
      <c r="B484" s="807" t="s">
        <v>315</v>
      </c>
      <c r="C484" s="882" t="s">
        <v>1708</v>
      </c>
      <c r="D484" s="883" t="s">
        <v>235</v>
      </c>
      <c r="E484" s="884">
        <v>0.3</v>
      </c>
      <c r="F484" s="841">
        <v>764.75</v>
      </c>
      <c r="G484" s="841">
        <v>764.75</v>
      </c>
      <c r="H484" s="565"/>
      <c r="I484" s="565"/>
      <c r="J484" s="565"/>
    </row>
    <row r="485" spans="1:10" s="807" customFormat="1" x14ac:dyDescent="0.2">
      <c r="A485" s="807" t="s">
        <v>69</v>
      </c>
      <c r="B485" s="807" t="s">
        <v>44</v>
      </c>
      <c r="C485" s="810" t="s">
        <v>1710</v>
      </c>
      <c r="D485" s="837" t="s">
        <v>221</v>
      </c>
      <c r="E485" s="724">
        <v>0.3</v>
      </c>
      <c r="F485" s="841">
        <v>1192.55</v>
      </c>
      <c r="G485" s="841">
        <v>1192.55</v>
      </c>
      <c r="H485" s="565"/>
      <c r="I485" s="565"/>
      <c r="J485" s="565"/>
    </row>
    <row r="486" spans="1:10" s="807" customFormat="1" ht="24" x14ac:dyDescent="0.2">
      <c r="A486" s="807" t="s">
        <v>705</v>
      </c>
      <c r="B486" s="807" t="s">
        <v>9</v>
      </c>
      <c r="C486" s="810" t="s">
        <v>1688</v>
      </c>
      <c r="D486" s="837" t="s">
        <v>232</v>
      </c>
      <c r="E486" s="724">
        <v>1</v>
      </c>
      <c r="F486" s="841">
        <v>1035</v>
      </c>
      <c r="G486" s="841">
        <v>1035</v>
      </c>
      <c r="H486" s="565"/>
      <c r="I486" s="565"/>
      <c r="J486" s="565"/>
    </row>
    <row r="487" spans="1:10" s="807" customFormat="1" x14ac:dyDescent="0.2">
      <c r="A487" s="807" t="s">
        <v>69</v>
      </c>
      <c r="B487" s="807" t="s">
        <v>44</v>
      </c>
      <c r="C487" s="885" t="s">
        <v>1710</v>
      </c>
      <c r="D487" s="886" t="s">
        <v>230</v>
      </c>
      <c r="E487" s="887">
        <v>1</v>
      </c>
      <c r="F487" s="841">
        <v>1150</v>
      </c>
      <c r="G487" s="841">
        <v>1150</v>
      </c>
      <c r="H487" s="565"/>
      <c r="I487" s="565"/>
      <c r="J487" s="565"/>
    </row>
    <row r="488" spans="1:10" s="807" customFormat="1" x14ac:dyDescent="0.2">
      <c r="A488" s="807" t="s">
        <v>303</v>
      </c>
      <c r="B488" s="807" t="s">
        <v>44</v>
      </c>
      <c r="C488" s="813" t="s">
        <v>1684</v>
      </c>
      <c r="D488" s="837" t="s">
        <v>225</v>
      </c>
      <c r="E488" s="724">
        <v>0.3</v>
      </c>
      <c r="F488" s="841">
        <v>859.05</v>
      </c>
      <c r="G488" s="841">
        <v>859.05</v>
      </c>
      <c r="H488" s="565"/>
      <c r="I488" s="565"/>
      <c r="J488" s="565"/>
    </row>
    <row r="489" spans="1:10" s="807" customFormat="1" ht="24" x14ac:dyDescent="0.2">
      <c r="A489" s="807" t="s">
        <v>705</v>
      </c>
      <c r="B489" s="807" t="s">
        <v>9</v>
      </c>
      <c r="C489" s="810" t="s">
        <v>1688</v>
      </c>
      <c r="D489" s="837" t="s">
        <v>232</v>
      </c>
      <c r="E489" s="724">
        <v>1</v>
      </c>
      <c r="F489" s="841">
        <v>1035</v>
      </c>
      <c r="G489" s="841">
        <v>1035</v>
      </c>
      <c r="H489" s="565"/>
      <c r="I489" s="565"/>
      <c r="J489" s="565"/>
    </row>
    <row r="490" spans="1:10" s="807" customFormat="1" x14ac:dyDescent="0.2">
      <c r="A490" s="807" t="s">
        <v>69</v>
      </c>
      <c r="B490" s="807" t="s">
        <v>44</v>
      </c>
      <c r="C490" s="885" t="s">
        <v>1710</v>
      </c>
      <c r="D490" s="886" t="s">
        <v>230</v>
      </c>
      <c r="E490" s="887">
        <v>1</v>
      </c>
      <c r="F490" s="841">
        <v>1035</v>
      </c>
      <c r="G490" s="841">
        <v>1035</v>
      </c>
      <c r="H490" s="565"/>
      <c r="I490" s="565"/>
      <c r="J490" s="565"/>
    </row>
    <row r="491" spans="1:10" s="807" customFormat="1" x14ac:dyDescent="0.2">
      <c r="A491" s="807" t="s">
        <v>303</v>
      </c>
      <c r="B491" s="807" t="s">
        <v>44</v>
      </c>
      <c r="C491" s="813" t="s">
        <v>1684</v>
      </c>
      <c r="D491" s="837" t="s">
        <v>225</v>
      </c>
      <c r="E491" s="724">
        <v>0.3</v>
      </c>
      <c r="F491" s="841">
        <v>859.05</v>
      </c>
      <c r="G491" s="841">
        <v>859.05</v>
      </c>
      <c r="H491" s="565"/>
      <c r="I491" s="565"/>
      <c r="J491" s="565"/>
    </row>
    <row r="492" spans="1:10" s="807" customFormat="1" x14ac:dyDescent="0.2">
      <c r="A492" s="807" t="s">
        <v>69</v>
      </c>
      <c r="B492" s="807" t="s">
        <v>44</v>
      </c>
      <c r="C492" s="810" t="s">
        <v>1710</v>
      </c>
      <c r="D492" s="837" t="s">
        <v>233</v>
      </c>
      <c r="E492" s="724">
        <v>0.3</v>
      </c>
      <c r="F492" s="841">
        <v>1092.5</v>
      </c>
      <c r="G492" s="841">
        <v>1092.5</v>
      </c>
      <c r="H492" s="565"/>
      <c r="I492" s="565"/>
      <c r="J492" s="565"/>
    </row>
    <row r="493" spans="1:10" s="807" customFormat="1" x14ac:dyDescent="0.2">
      <c r="A493" s="807" t="s">
        <v>69</v>
      </c>
      <c r="B493" s="807" t="s">
        <v>44</v>
      </c>
      <c r="C493" s="810" t="s">
        <v>1710</v>
      </c>
      <c r="D493" s="837" t="s">
        <v>233</v>
      </c>
      <c r="E493" s="724">
        <v>0.3</v>
      </c>
      <c r="F493" s="841">
        <v>1092.5</v>
      </c>
      <c r="G493" s="841">
        <v>1092.5</v>
      </c>
      <c r="H493" s="565"/>
      <c r="I493" s="565"/>
      <c r="J493" s="565"/>
    </row>
    <row r="494" spans="1:10" s="807" customFormat="1" x14ac:dyDescent="0.2">
      <c r="A494" s="807" t="s">
        <v>69</v>
      </c>
      <c r="B494" s="807" t="s">
        <v>44</v>
      </c>
      <c r="C494" s="885" t="s">
        <v>1710</v>
      </c>
      <c r="D494" s="886" t="s">
        <v>230</v>
      </c>
      <c r="E494" s="887">
        <v>1</v>
      </c>
      <c r="F494" s="841">
        <v>1092.5</v>
      </c>
      <c r="G494" s="841">
        <v>1092.5</v>
      </c>
      <c r="H494" s="565"/>
      <c r="I494" s="565"/>
      <c r="J494" s="565"/>
    </row>
    <row r="495" spans="1:10" s="807" customFormat="1" x14ac:dyDescent="0.2">
      <c r="A495" s="807" t="s">
        <v>303</v>
      </c>
      <c r="B495" s="807" t="s">
        <v>44</v>
      </c>
      <c r="C495" s="813" t="s">
        <v>1684</v>
      </c>
      <c r="D495" s="837" t="s">
        <v>225</v>
      </c>
      <c r="E495" s="724">
        <v>0.25</v>
      </c>
      <c r="F495" s="841">
        <v>859.05</v>
      </c>
      <c r="G495" s="841">
        <v>859.05</v>
      </c>
      <c r="H495" s="565"/>
      <c r="I495" s="565"/>
      <c r="J495" s="565"/>
    </row>
    <row r="496" spans="1:10" s="807" customFormat="1" ht="24" x14ac:dyDescent="0.2">
      <c r="A496" s="807" t="s">
        <v>705</v>
      </c>
      <c r="B496" s="807" t="s">
        <v>9</v>
      </c>
      <c r="C496" s="810" t="s">
        <v>1688</v>
      </c>
      <c r="D496" s="837" t="s">
        <v>232</v>
      </c>
      <c r="E496" s="724">
        <v>1</v>
      </c>
      <c r="F496" s="841">
        <v>1104</v>
      </c>
      <c r="G496" s="841">
        <v>1104</v>
      </c>
      <c r="H496" s="565"/>
      <c r="I496" s="565"/>
      <c r="J496" s="565"/>
    </row>
    <row r="497" spans="1:10" s="807" customFormat="1" ht="24" x14ac:dyDescent="0.2">
      <c r="A497" s="807" t="s">
        <v>705</v>
      </c>
      <c r="B497" s="807" t="s">
        <v>24</v>
      </c>
      <c r="C497" s="810" t="s">
        <v>1689</v>
      </c>
      <c r="D497" s="837" t="s">
        <v>234</v>
      </c>
      <c r="E497" s="724">
        <v>0.5</v>
      </c>
      <c r="F497" s="841">
        <v>920</v>
      </c>
      <c r="G497" s="841">
        <v>920</v>
      </c>
      <c r="H497" s="565"/>
      <c r="I497" s="565"/>
      <c r="J497" s="565"/>
    </row>
    <row r="498" spans="1:10" s="807" customFormat="1" ht="24" x14ac:dyDescent="0.2">
      <c r="A498" s="807" t="s">
        <v>705</v>
      </c>
      <c r="B498" s="807" t="s">
        <v>9</v>
      </c>
      <c r="C498" s="810" t="s">
        <v>1688</v>
      </c>
      <c r="D498" s="837" t="s">
        <v>232</v>
      </c>
      <c r="E498" s="724">
        <v>1</v>
      </c>
      <c r="F498" s="841">
        <v>977.5</v>
      </c>
      <c r="G498" s="841">
        <v>977.5</v>
      </c>
      <c r="H498" s="565"/>
      <c r="I498" s="565"/>
      <c r="J498" s="565"/>
    </row>
    <row r="499" spans="1:10" s="807" customFormat="1" x14ac:dyDescent="0.2">
      <c r="A499" s="807" t="s">
        <v>664</v>
      </c>
      <c r="B499" s="807" t="s">
        <v>6</v>
      </c>
      <c r="C499" s="838" t="s">
        <v>1740</v>
      </c>
      <c r="D499" s="837" t="s">
        <v>13</v>
      </c>
      <c r="E499" s="724">
        <v>1</v>
      </c>
      <c r="F499" s="841">
        <v>2181.06</v>
      </c>
      <c r="G499" s="841">
        <v>2181.06</v>
      </c>
      <c r="H499" s="565"/>
      <c r="I499" s="565"/>
      <c r="J499" s="565"/>
    </row>
    <row r="500" spans="1:10" s="807" customFormat="1" x14ac:dyDescent="0.2">
      <c r="A500" s="807" t="s">
        <v>1350</v>
      </c>
      <c r="B500" s="807" t="s">
        <v>22</v>
      </c>
      <c r="C500" s="813" t="s">
        <v>1706</v>
      </c>
      <c r="D500" s="837" t="s">
        <v>56</v>
      </c>
      <c r="E500" s="724">
        <v>1</v>
      </c>
      <c r="F500" s="841">
        <v>1765.2</v>
      </c>
      <c r="G500" s="841">
        <v>1765.2</v>
      </c>
      <c r="H500" s="565"/>
      <c r="I500" s="565"/>
      <c r="J500" s="565"/>
    </row>
    <row r="501" spans="1:10" s="807" customFormat="1" x14ac:dyDescent="0.2">
      <c r="A501" s="807" t="s">
        <v>704</v>
      </c>
      <c r="B501" s="807" t="s">
        <v>315</v>
      </c>
      <c r="C501" s="813" t="s">
        <v>1774</v>
      </c>
      <c r="D501" s="837" t="s">
        <v>211</v>
      </c>
      <c r="E501" s="724">
        <v>1</v>
      </c>
      <c r="F501" s="841">
        <v>1368.5</v>
      </c>
      <c r="G501" s="841">
        <v>1368.5</v>
      </c>
      <c r="H501" s="565"/>
      <c r="I501" s="565"/>
      <c r="J501" s="565"/>
    </row>
    <row r="502" spans="1:10" s="807" customFormat="1" x14ac:dyDescent="0.2">
      <c r="A502" s="807" t="s">
        <v>660</v>
      </c>
      <c r="B502" s="807" t="s">
        <v>24</v>
      </c>
      <c r="C502" s="810" t="s">
        <v>1687</v>
      </c>
      <c r="D502" s="837" t="s">
        <v>212</v>
      </c>
      <c r="E502" s="724">
        <v>1</v>
      </c>
      <c r="F502" s="841">
        <v>1201.75</v>
      </c>
      <c r="G502" s="841">
        <v>1201.75</v>
      </c>
      <c r="H502" s="565"/>
      <c r="I502" s="565"/>
      <c r="J502" s="565"/>
    </row>
    <row r="503" spans="1:10" s="807" customFormat="1" x14ac:dyDescent="0.2">
      <c r="A503" s="807" t="s">
        <v>699</v>
      </c>
      <c r="B503" s="807" t="s">
        <v>42</v>
      </c>
      <c r="C503" s="813" t="s">
        <v>1669</v>
      </c>
      <c r="D503" s="837" t="s">
        <v>33</v>
      </c>
      <c r="E503" s="724">
        <v>1</v>
      </c>
      <c r="F503" s="841">
        <v>995.9</v>
      </c>
      <c r="G503" s="841">
        <v>995.9</v>
      </c>
      <c r="H503" s="565"/>
      <c r="I503" s="565"/>
      <c r="J503" s="565"/>
    </row>
    <row r="504" spans="1:10" s="807" customFormat="1" x14ac:dyDescent="0.2">
      <c r="A504" s="807" t="s">
        <v>1347</v>
      </c>
      <c r="B504" s="807" t="s">
        <v>6</v>
      </c>
      <c r="C504" s="813" t="s">
        <v>1747</v>
      </c>
      <c r="D504" s="837" t="s">
        <v>213</v>
      </c>
      <c r="E504" s="724">
        <v>0.5</v>
      </c>
      <c r="F504" s="841">
        <v>849.85</v>
      </c>
      <c r="G504" s="841">
        <v>849.85</v>
      </c>
      <c r="H504" s="565"/>
      <c r="I504" s="565"/>
      <c r="J504" s="565"/>
    </row>
    <row r="505" spans="1:10" s="807" customFormat="1" x14ac:dyDescent="0.2">
      <c r="A505" s="807" t="s">
        <v>1347</v>
      </c>
      <c r="B505" s="807" t="s">
        <v>6</v>
      </c>
      <c r="C505" s="813" t="s">
        <v>1747</v>
      </c>
      <c r="D505" s="837" t="s">
        <v>213</v>
      </c>
      <c r="E505" s="724">
        <v>0.6</v>
      </c>
      <c r="F505" s="841">
        <v>849.85</v>
      </c>
      <c r="G505" s="841">
        <v>849.85</v>
      </c>
      <c r="H505" s="565"/>
      <c r="I505" s="565"/>
      <c r="J505" s="565"/>
    </row>
    <row r="506" spans="1:10" s="807" customFormat="1" x14ac:dyDescent="0.2">
      <c r="A506" s="807" t="s">
        <v>1347</v>
      </c>
      <c r="B506" s="807" t="s">
        <v>6</v>
      </c>
      <c r="C506" s="813" t="s">
        <v>1747</v>
      </c>
      <c r="D506" s="837" t="s">
        <v>213</v>
      </c>
      <c r="E506" s="724">
        <v>0.5</v>
      </c>
      <c r="F506" s="841">
        <v>849.85</v>
      </c>
      <c r="G506" s="841">
        <v>849.85</v>
      </c>
      <c r="H506" s="565"/>
      <c r="I506" s="565"/>
      <c r="J506" s="565"/>
    </row>
    <row r="507" spans="1:10" s="807" customFormat="1" x14ac:dyDescent="0.2">
      <c r="A507" s="807" t="s">
        <v>1347</v>
      </c>
      <c r="B507" s="807" t="s">
        <v>6</v>
      </c>
      <c r="C507" s="813" t="s">
        <v>1747</v>
      </c>
      <c r="D507" s="837" t="s">
        <v>213</v>
      </c>
      <c r="E507" s="724">
        <v>1</v>
      </c>
      <c r="F507" s="841">
        <v>849.85</v>
      </c>
      <c r="G507" s="841">
        <v>849.85</v>
      </c>
      <c r="H507" s="565"/>
      <c r="I507" s="565"/>
      <c r="J507" s="565"/>
    </row>
    <row r="508" spans="1:10" s="807" customFormat="1" x14ac:dyDescent="0.2">
      <c r="A508" s="807" t="s">
        <v>69</v>
      </c>
      <c r="B508" s="807" t="s">
        <v>87</v>
      </c>
      <c r="C508" s="810" t="s">
        <v>1709</v>
      </c>
      <c r="D508" s="837" t="s">
        <v>215</v>
      </c>
      <c r="E508" s="724">
        <v>1</v>
      </c>
      <c r="F508" s="841">
        <v>724.5</v>
      </c>
      <c r="G508" s="841">
        <v>724.5</v>
      </c>
      <c r="H508" s="565"/>
      <c r="I508" s="565"/>
      <c r="J508" s="565"/>
    </row>
    <row r="509" spans="1:10" s="807" customFormat="1" x14ac:dyDescent="0.2">
      <c r="A509" s="807" t="s">
        <v>1347</v>
      </c>
      <c r="B509" s="807" t="s">
        <v>6</v>
      </c>
      <c r="C509" s="813" t="s">
        <v>1747</v>
      </c>
      <c r="D509" s="837" t="s">
        <v>213</v>
      </c>
      <c r="E509" s="724">
        <v>0.5</v>
      </c>
      <c r="F509" s="841">
        <v>849.85</v>
      </c>
      <c r="G509" s="841">
        <v>849.85</v>
      </c>
      <c r="H509" s="565"/>
      <c r="I509" s="565"/>
      <c r="J509" s="565"/>
    </row>
    <row r="510" spans="1:10" s="807" customFormat="1" x14ac:dyDescent="0.2">
      <c r="A510" s="807" t="s">
        <v>1347</v>
      </c>
      <c r="B510" s="807" t="s">
        <v>6</v>
      </c>
      <c r="C510" s="813" t="s">
        <v>1747</v>
      </c>
      <c r="D510" s="837" t="s">
        <v>213</v>
      </c>
      <c r="E510" s="724">
        <v>0.7</v>
      </c>
      <c r="F510" s="841">
        <v>849.85</v>
      </c>
      <c r="G510" s="841">
        <v>849.85</v>
      </c>
      <c r="H510" s="565"/>
      <c r="I510" s="565"/>
      <c r="J510" s="565"/>
    </row>
    <row r="511" spans="1:10" s="807" customFormat="1" x14ac:dyDescent="0.2">
      <c r="A511" s="807" t="s">
        <v>1347</v>
      </c>
      <c r="B511" s="807" t="s">
        <v>6</v>
      </c>
      <c r="C511" s="813" t="s">
        <v>1747</v>
      </c>
      <c r="D511" s="837" t="s">
        <v>213</v>
      </c>
      <c r="E511" s="724">
        <v>0.5</v>
      </c>
      <c r="F511" s="841">
        <v>849.85</v>
      </c>
      <c r="G511" s="841">
        <v>849.85</v>
      </c>
      <c r="H511" s="565"/>
      <c r="I511" s="565"/>
      <c r="J511" s="565"/>
    </row>
    <row r="512" spans="1:10" s="807" customFormat="1" x14ac:dyDescent="0.2">
      <c r="A512" s="807" t="s">
        <v>1347</v>
      </c>
      <c r="B512" s="807" t="s">
        <v>6</v>
      </c>
      <c r="C512" s="813" t="s">
        <v>1747</v>
      </c>
      <c r="D512" s="837" t="s">
        <v>213</v>
      </c>
      <c r="E512" s="724">
        <v>1</v>
      </c>
      <c r="F512" s="841">
        <v>849.85</v>
      </c>
      <c r="G512" s="841">
        <v>849.85</v>
      </c>
      <c r="H512" s="565"/>
      <c r="I512" s="565"/>
      <c r="J512" s="565"/>
    </row>
    <row r="513" spans="1:10" s="807" customFormat="1" x14ac:dyDescent="0.2">
      <c r="A513" s="807" t="s">
        <v>69</v>
      </c>
      <c r="B513" s="807" t="s">
        <v>315</v>
      </c>
      <c r="C513" s="882" t="s">
        <v>1708</v>
      </c>
      <c r="D513" s="883" t="s">
        <v>214</v>
      </c>
      <c r="E513" s="884">
        <v>0.5</v>
      </c>
      <c r="F513" s="841">
        <v>724.5</v>
      </c>
      <c r="G513" s="841">
        <v>724.5</v>
      </c>
      <c r="H513" s="565"/>
      <c r="I513" s="565"/>
      <c r="J513" s="565"/>
    </row>
    <row r="514" spans="1:10" s="807" customFormat="1" x14ac:dyDescent="0.2">
      <c r="A514" s="807" t="s">
        <v>303</v>
      </c>
      <c r="B514" s="807" t="s">
        <v>6</v>
      </c>
      <c r="C514" s="813" t="s">
        <v>1670</v>
      </c>
      <c r="D514" s="837" t="s">
        <v>32</v>
      </c>
      <c r="E514" s="724">
        <v>0.5</v>
      </c>
      <c r="F514" s="841">
        <v>657.2</v>
      </c>
      <c r="G514" s="841">
        <v>657.2</v>
      </c>
      <c r="H514" s="565"/>
      <c r="I514" s="565"/>
      <c r="J514" s="565"/>
    </row>
    <row r="515" spans="1:10" s="807" customFormat="1" x14ac:dyDescent="0.2">
      <c r="A515" s="807" t="s">
        <v>674</v>
      </c>
      <c r="B515" s="807" t="s">
        <v>6</v>
      </c>
      <c r="C515" s="878" t="s">
        <v>1678</v>
      </c>
      <c r="D515" s="837" t="s">
        <v>92</v>
      </c>
      <c r="E515" s="724">
        <v>0.2</v>
      </c>
      <c r="F515" s="841">
        <v>849.85</v>
      </c>
      <c r="G515" s="841">
        <v>849.85</v>
      </c>
      <c r="H515" s="565"/>
      <c r="I515" s="565"/>
      <c r="J515" s="565"/>
    </row>
    <row r="516" spans="1:10" s="807" customFormat="1" x14ac:dyDescent="0.2">
      <c r="A516" s="807" t="s">
        <v>660</v>
      </c>
      <c r="B516" s="807" t="s">
        <v>6</v>
      </c>
      <c r="C516" s="810" t="s">
        <v>1679</v>
      </c>
      <c r="D516" s="837" t="s">
        <v>14</v>
      </c>
      <c r="E516" s="724">
        <v>0.8</v>
      </c>
      <c r="F516" s="841">
        <v>920</v>
      </c>
      <c r="G516" s="841">
        <v>920</v>
      </c>
      <c r="H516" s="565"/>
      <c r="I516" s="565"/>
      <c r="J516" s="565"/>
    </row>
    <row r="517" spans="1:10" s="807" customFormat="1" x14ac:dyDescent="0.2">
      <c r="A517" s="807" t="s">
        <v>674</v>
      </c>
      <c r="B517" s="807" t="s">
        <v>6</v>
      </c>
      <c r="C517" s="878" t="s">
        <v>1678</v>
      </c>
      <c r="D517" s="837" t="s">
        <v>92</v>
      </c>
      <c r="E517" s="724">
        <v>0.2</v>
      </c>
      <c r="F517" s="841">
        <v>849.85</v>
      </c>
      <c r="G517" s="841">
        <v>849.85</v>
      </c>
      <c r="H517" s="565"/>
      <c r="I517" s="565"/>
      <c r="J517" s="565"/>
    </row>
    <row r="518" spans="1:10" s="807" customFormat="1" x14ac:dyDescent="0.2">
      <c r="A518" s="807" t="s">
        <v>660</v>
      </c>
      <c r="B518" s="807" t="s">
        <v>6</v>
      </c>
      <c r="C518" s="810" t="s">
        <v>1679</v>
      </c>
      <c r="D518" s="837" t="s">
        <v>14</v>
      </c>
      <c r="E518" s="724">
        <v>0.8</v>
      </c>
      <c r="F518" s="841">
        <v>892.4</v>
      </c>
      <c r="G518" s="841">
        <v>892.4</v>
      </c>
      <c r="H518" s="565"/>
      <c r="I518" s="565"/>
      <c r="J518" s="565"/>
    </row>
    <row r="519" spans="1:10" s="807" customFormat="1" x14ac:dyDescent="0.2">
      <c r="A519" s="807" t="s">
        <v>303</v>
      </c>
      <c r="B519" s="807" t="s">
        <v>6</v>
      </c>
      <c r="C519" s="813" t="s">
        <v>1670</v>
      </c>
      <c r="D519" s="837" t="s">
        <v>95</v>
      </c>
      <c r="E519" s="724">
        <v>0.25</v>
      </c>
      <c r="F519" s="841">
        <v>620</v>
      </c>
      <c r="G519" s="841">
        <v>620</v>
      </c>
      <c r="H519" s="565"/>
      <c r="I519" s="565"/>
      <c r="J519" s="565"/>
    </row>
    <row r="520" spans="1:10" s="807" customFormat="1" x14ac:dyDescent="0.2">
      <c r="A520" s="807" t="s">
        <v>664</v>
      </c>
      <c r="B520" s="807" t="s">
        <v>6</v>
      </c>
      <c r="C520" s="838" t="s">
        <v>1740</v>
      </c>
      <c r="D520" s="837" t="s">
        <v>182</v>
      </c>
      <c r="E520" s="724">
        <v>1</v>
      </c>
      <c r="F520" s="841">
        <v>2181.06</v>
      </c>
      <c r="G520" s="841">
        <v>2181.06</v>
      </c>
      <c r="H520" s="565"/>
      <c r="I520" s="565"/>
      <c r="J520" s="565"/>
    </row>
    <row r="521" spans="1:10" s="807" customFormat="1" x14ac:dyDescent="0.2">
      <c r="A521" s="807" t="s">
        <v>709</v>
      </c>
      <c r="B521" s="807" t="s">
        <v>710</v>
      </c>
      <c r="C521" s="813" t="s">
        <v>1742</v>
      </c>
      <c r="D521" s="837" t="s">
        <v>183</v>
      </c>
      <c r="E521" s="724">
        <v>1</v>
      </c>
      <c r="F521" s="841">
        <v>1765.2</v>
      </c>
      <c r="G521" s="841">
        <v>1765.2</v>
      </c>
      <c r="H521" s="565"/>
      <c r="I521" s="565"/>
      <c r="J521" s="565"/>
    </row>
    <row r="522" spans="1:10" s="807" customFormat="1" x14ac:dyDescent="0.2">
      <c r="A522" s="807" t="s">
        <v>660</v>
      </c>
      <c r="B522" s="807" t="s">
        <v>24</v>
      </c>
      <c r="C522" s="810" t="s">
        <v>1687</v>
      </c>
      <c r="D522" s="837" t="s">
        <v>14</v>
      </c>
      <c r="E522" s="724">
        <v>1</v>
      </c>
      <c r="F522" s="841">
        <v>1047.6500000000001</v>
      </c>
      <c r="G522" s="841">
        <v>1047.6500000000001</v>
      </c>
      <c r="H522" s="565"/>
      <c r="I522" s="565"/>
      <c r="J522" s="565"/>
    </row>
    <row r="523" spans="1:10" s="807" customFormat="1" x14ac:dyDescent="0.2">
      <c r="A523" s="807" t="s">
        <v>709</v>
      </c>
      <c r="B523" s="807" t="s">
        <v>42</v>
      </c>
      <c r="C523" s="813" t="s">
        <v>1743</v>
      </c>
      <c r="D523" s="837" t="s">
        <v>187</v>
      </c>
      <c r="E523" s="724">
        <v>12</v>
      </c>
      <c r="F523" s="841">
        <v>1152.3</v>
      </c>
      <c r="G523" s="841">
        <v>1152.3</v>
      </c>
      <c r="H523" s="565"/>
      <c r="I523" s="565"/>
      <c r="J523" s="565"/>
    </row>
    <row r="524" spans="1:10" s="807" customFormat="1" x14ac:dyDescent="0.2">
      <c r="A524" s="807" t="s">
        <v>709</v>
      </c>
      <c r="B524" s="807" t="s">
        <v>24</v>
      </c>
      <c r="C524" s="813" t="s">
        <v>1744</v>
      </c>
      <c r="D524" s="837" t="s">
        <v>188</v>
      </c>
      <c r="E524" s="724">
        <v>2</v>
      </c>
      <c r="F524" s="841">
        <v>902.75</v>
      </c>
      <c r="G524" s="841">
        <v>902.75</v>
      </c>
      <c r="H524" s="565"/>
      <c r="I524" s="565"/>
      <c r="J524" s="565"/>
    </row>
    <row r="525" spans="1:10" s="807" customFormat="1" x14ac:dyDescent="0.2">
      <c r="A525" s="807" t="s">
        <v>711</v>
      </c>
      <c r="B525" s="807" t="s">
        <v>44</v>
      </c>
      <c r="C525" s="813" t="s">
        <v>1745</v>
      </c>
      <c r="D525" s="837" t="s">
        <v>186</v>
      </c>
      <c r="E525" s="724">
        <v>6</v>
      </c>
      <c r="F525" s="841">
        <v>1222.45</v>
      </c>
      <c r="G525" s="841">
        <v>1222.45</v>
      </c>
      <c r="H525" s="565"/>
      <c r="I525" s="565"/>
      <c r="J525" s="565"/>
    </row>
    <row r="526" spans="1:10" s="807" customFormat="1" x14ac:dyDescent="0.2">
      <c r="A526" s="807" t="s">
        <v>664</v>
      </c>
      <c r="B526" s="807" t="s">
        <v>6</v>
      </c>
      <c r="C526" s="838" t="s">
        <v>1740</v>
      </c>
      <c r="D526" s="837" t="s">
        <v>13</v>
      </c>
      <c r="E526" s="724">
        <v>1</v>
      </c>
      <c r="F526" s="841">
        <v>2075.2200000000003</v>
      </c>
      <c r="G526" s="841">
        <v>2075.2200000000003</v>
      </c>
      <c r="H526" s="565"/>
      <c r="I526" s="565"/>
      <c r="J526" s="565"/>
    </row>
    <row r="527" spans="1:10" s="807" customFormat="1" x14ac:dyDescent="0.2">
      <c r="A527" s="807" t="s">
        <v>1350</v>
      </c>
      <c r="B527" s="807" t="s">
        <v>22</v>
      </c>
      <c r="C527" s="813" t="s">
        <v>1706</v>
      </c>
      <c r="D527" s="837" t="s">
        <v>56</v>
      </c>
      <c r="E527" s="724">
        <v>2</v>
      </c>
      <c r="F527" s="841">
        <v>1658.4</v>
      </c>
      <c r="G527" s="841">
        <v>1658.4</v>
      </c>
      <c r="H527" s="565"/>
      <c r="I527" s="565"/>
      <c r="J527" s="565"/>
    </row>
    <row r="528" spans="1:10" s="807" customFormat="1" x14ac:dyDescent="0.2">
      <c r="A528" s="807" t="s">
        <v>660</v>
      </c>
      <c r="B528" s="807" t="s">
        <v>24</v>
      </c>
      <c r="C528" s="810" t="s">
        <v>1687</v>
      </c>
      <c r="D528" s="837" t="s">
        <v>14</v>
      </c>
      <c r="E528" s="724">
        <v>2</v>
      </c>
      <c r="F528" s="841">
        <v>1047.6500000000001</v>
      </c>
      <c r="G528" s="841">
        <v>1047.6500000000001</v>
      </c>
      <c r="H528" s="565"/>
      <c r="I528" s="565"/>
      <c r="J528" s="565"/>
    </row>
    <row r="529" spans="1:10" s="807" customFormat="1" x14ac:dyDescent="0.2">
      <c r="A529" s="807" t="s">
        <v>660</v>
      </c>
      <c r="B529" s="807" t="s">
        <v>6</v>
      </c>
      <c r="C529" s="810" t="s">
        <v>1679</v>
      </c>
      <c r="D529" s="837" t="s">
        <v>61</v>
      </c>
      <c r="E529" s="724">
        <v>1</v>
      </c>
      <c r="F529" s="841">
        <v>1033.8499999999999</v>
      </c>
      <c r="G529" s="841">
        <v>1033.8499999999999</v>
      </c>
      <c r="H529" s="565"/>
      <c r="I529" s="565"/>
      <c r="J529" s="565"/>
    </row>
    <row r="530" spans="1:10" s="807" customFormat="1" x14ac:dyDescent="0.2">
      <c r="A530" s="807" t="s">
        <v>697</v>
      </c>
      <c r="B530" s="807" t="s">
        <v>717</v>
      </c>
      <c r="C530" s="810" t="s">
        <v>1719</v>
      </c>
      <c r="D530" s="837" t="s">
        <v>57</v>
      </c>
      <c r="E530" s="724">
        <v>1</v>
      </c>
      <c r="F530" s="841">
        <v>1437.5</v>
      </c>
      <c r="G530" s="841">
        <v>1437.5</v>
      </c>
      <c r="H530" s="565"/>
      <c r="I530" s="565"/>
      <c r="J530" s="565"/>
    </row>
    <row r="531" spans="1:10" s="807" customFormat="1" x14ac:dyDescent="0.2">
      <c r="A531" s="807" t="s">
        <v>697</v>
      </c>
      <c r="B531" s="807" t="s">
        <v>344</v>
      </c>
      <c r="C531" s="810" t="s">
        <v>1714</v>
      </c>
      <c r="D531" s="837" t="s">
        <v>58</v>
      </c>
      <c r="E531" s="724">
        <v>1</v>
      </c>
      <c r="F531" s="841">
        <v>1253.5</v>
      </c>
      <c r="G531" s="841">
        <v>1253.5</v>
      </c>
      <c r="H531" s="565"/>
      <c r="I531" s="565"/>
      <c r="J531" s="565"/>
    </row>
    <row r="532" spans="1:10" s="807" customFormat="1" x14ac:dyDescent="0.2">
      <c r="A532" s="807" t="s">
        <v>697</v>
      </c>
      <c r="B532" s="807" t="s">
        <v>344</v>
      </c>
      <c r="C532" s="810" t="s">
        <v>1714</v>
      </c>
      <c r="D532" s="837" t="s">
        <v>16</v>
      </c>
      <c r="E532" s="724">
        <v>4</v>
      </c>
      <c r="F532" s="841">
        <v>1205.2</v>
      </c>
      <c r="G532" s="841">
        <v>1205.2</v>
      </c>
      <c r="H532" s="565"/>
      <c r="I532" s="565"/>
      <c r="J532" s="565"/>
    </row>
    <row r="533" spans="1:10" s="807" customFormat="1" x14ac:dyDescent="0.2">
      <c r="A533" s="807" t="s">
        <v>697</v>
      </c>
      <c r="B533" s="807" t="s">
        <v>344</v>
      </c>
      <c r="C533" s="810" t="s">
        <v>1714</v>
      </c>
      <c r="D533" s="837" t="s">
        <v>59</v>
      </c>
      <c r="E533" s="724">
        <v>3</v>
      </c>
      <c r="F533" s="841">
        <v>1205.2</v>
      </c>
      <c r="G533" s="841">
        <v>1205.2</v>
      </c>
      <c r="H533" s="565"/>
      <c r="I533" s="565"/>
      <c r="J533" s="565"/>
    </row>
    <row r="534" spans="1:10" s="807" customFormat="1" ht="24" x14ac:dyDescent="0.2">
      <c r="A534" s="807" t="s">
        <v>697</v>
      </c>
      <c r="B534" s="807" t="s">
        <v>344</v>
      </c>
      <c r="C534" s="810" t="s">
        <v>1714</v>
      </c>
      <c r="D534" s="837" t="s">
        <v>60</v>
      </c>
      <c r="E534" s="724">
        <v>1</v>
      </c>
      <c r="F534" s="841">
        <v>1205.2</v>
      </c>
      <c r="G534" s="841">
        <v>1205.2</v>
      </c>
      <c r="H534" s="565"/>
      <c r="I534" s="565"/>
      <c r="J534" s="565"/>
    </row>
    <row r="535" spans="1:10" s="807" customFormat="1" x14ac:dyDescent="0.2">
      <c r="A535" s="807" t="s">
        <v>720</v>
      </c>
      <c r="B535" s="807" t="s">
        <v>42</v>
      </c>
      <c r="C535" s="810" t="s">
        <v>1697</v>
      </c>
      <c r="D535" s="837" t="s">
        <v>62</v>
      </c>
      <c r="E535" s="724">
        <v>1</v>
      </c>
      <c r="F535" s="841">
        <v>1033.8499999999999</v>
      </c>
      <c r="G535" s="841">
        <v>1033.8499999999999</v>
      </c>
      <c r="H535" s="565"/>
      <c r="I535" s="565"/>
      <c r="J535" s="565"/>
    </row>
    <row r="536" spans="1:10" s="807" customFormat="1" x14ac:dyDescent="0.2">
      <c r="A536" s="807" t="s">
        <v>700</v>
      </c>
      <c r="B536" s="807" t="s">
        <v>715</v>
      </c>
      <c r="C536" s="810" t="s">
        <v>1720</v>
      </c>
      <c r="D536" s="837" t="s">
        <v>63</v>
      </c>
      <c r="E536" s="724">
        <v>3</v>
      </c>
      <c r="F536" s="841">
        <v>810.75</v>
      </c>
      <c r="G536" s="841">
        <v>810.75</v>
      </c>
      <c r="H536" s="565"/>
      <c r="I536" s="565"/>
      <c r="J536" s="565"/>
    </row>
    <row r="537" spans="1:10" s="807" customFormat="1" x14ac:dyDescent="0.2">
      <c r="A537" s="807" t="s">
        <v>697</v>
      </c>
      <c r="B537" s="807" t="s">
        <v>717</v>
      </c>
      <c r="C537" s="810" t="s">
        <v>1719</v>
      </c>
      <c r="D537" s="837" t="s">
        <v>57</v>
      </c>
      <c r="E537" s="724">
        <v>1</v>
      </c>
      <c r="F537" s="841">
        <v>1437.5</v>
      </c>
      <c r="G537" s="841">
        <v>1437.5</v>
      </c>
      <c r="H537" s="565"/>
      <c r="I537" s="565"/>
      <c r="J537" s="565"/>
    </row>
    <row r="538" spans="1:10" s="807" customFormat="1" x14ac:dyDescent="0.2">
      <c r="A538" s="807" t="s">
        <v>697</v>
      </c>
      <c r="B538" s="807" t="s">
        <v>344</v>
      </c>
      <c r="C538" s="810" t="s">
        <v>1714</v>
      </c>
      <c r="D538" s="837" t="s">
        <v>16</v>
      </c>
      <c r="E538" s="724">
        <v>26</v>
      </c>
      <c r="F538" s="841">
        <v>1205.2</v>
      </c>
      <c r="G538" s="841">
        <v>1205.2</v>
      </c>
      <c r="H538" s="565"/>
      <c r="I538" s="565"/>
      <c r="J538" s="565"/>
    </row>
    <row r="539" spans="1:10" s="807" customFormat="1" x14ac:dyDescent="0.2">
      <c r="A539" s="807" t="s">
        <v>664</v>
      </c>
      <c r="B539" s="807" t="s">
        <v>6</v>
      </c>
      <c r="C539" s="838" t="s">
        <v>1740</v>
      </c>
      <c r="D539" s="837" t="s">
        <v>76</v>
      </c>
      <c r="E539" s="724">
        <v>1</v>
      </c>
      <c r="F539" s="841">
        <v>2181.06</v>
      </c>
      <c r="G539" s="841">
        <v>2181.06</v>
      </c>
      <c r="H539" s="565"/>
      <c r="I539" s="565"/>
      <c r="J539" s="565"/>
    </row>
    <row r="540" spans="1:10" s="807" customFormat="1" x14ac:dyDescent="0.2">
      <c r="A540" s="807" t="s">
        <v>743</v>
      </c>
      <c r="B540" s="807" t="s">
        <v>22</v>
      </c>
      <c r="C540" s="813" t="s">
        <v>1702</v>
      </c>
      <c r="D540" s="837" t="s">
        <v>77</v>
      </c>
      <c r="E540" s="724">
        <v>1</v>
      </c>
      <c r="F540" s="841">
        <v>1765.2</v>
      </c>
      <c r="G540" s="841">
        <v>1765.2</v>
      </c>
      <c r="H540" s="565"/>
      <c r="I540" s="565"/>
      <c r="J540" s="565"/>
    </row>
    <row r="541" spans="1:10" s="807" customFormat="1" x14ac:dyDescent="0.2">
      <c r="A541" s="807" t="s">
        <v>660</v>
      </c>
      <c r="B541" s="807" t="s">
        <v>6</v>
      </c>
      <c r="C541" s="810" t="s">
        <v>1679</v>
      </c>
      <c r="D541" s="837" t="s">
        <v>14</v>
      </c>
      <c r="E541" s="724">
        <v>1</v>
      </c>
      <c r="F541" s="841">
        <v>1047.6500000000001</v>
      </c>
      <c r="G541" s="841">
        <v>1047.6500000000001</v>
      </c>
      <c r="H541" s="565"/>
      <c r="I541" s="565"/>
      <c r="J541" s="565"/>
    </row>
    <row r="542" spans="1:10" s="807" customFormat="1" x14ac:dyDescent="0.2">
      <c r="A542" s="807" t="s">
        <v>701</v>
      </c>
      <c r="B542" s="807" t="s">
        <v>42</v>
      </c>
      <c r="C542" s="813" t="s">
        <v>1731</v>
      </c>
      <c r="D542" s="837" t="s">
        <v>78</v>
      </c>
      <c r="E542" s="724">
        <v>1</v>
      </c>
      <c r="F542" s="841">
        <v>1652.9649999999999</v>
      </c>
      <c r="G542" s="841">
        <v>1652.9649999999999</v>
      </c>
      <c r="H542" s="565"/>
      <c r="I542" s="565"/>
      <c r="J542" s="565"/>
    </row>
    <row r="543" spans="1:10" s="807" customFormat="1" x14ac:dyDescent="0.2">
      <c r="A543" s="807" t="s">
        <v>701</v>
      </c>
      <c r="B543" s="807" t="s">
        <v>42</v>
      </c>
      <c r="C543" s="813" t="s">
        <v>1731</v>
      </c>
      <c r="D543" s="837" t="s">
        <v>79</v>
      </c>
      <c r="E543" s="724">
        <v>1</v>
      </c>
      <c r="F543" s="841">
        <v>1574.35</v>
      </c>
      <c r="G543" s="841">
        <v>1574.35</v>
      </c>
      <c r="H543" s="565"/>
      <c r="I543" s="565"/>
      <c r="J543" s="565"/>
    </row>
    <row r="544" spans="1:10" s="807" customFormat="1" x14ac:dyDescent="0.2">
      <c r="A544" s="807" t="s">
        <v>743</v>
      </c>
      <c r="B544" s="807" t="s">
        <v>42</v>
      </c>
      <c r="C544" s="813" t="s">
        <v>1700</v>
      </c>
      <c r="D544" s="837" t="s">
        <v>80</v>
      </c>
      <c r="E544" s="724">
        <v>2</v>
      </c>
      <c r="F544" s="841">
        <v>1437.5</v>
      </c>
      <c r="G544" s="841">
        <v>1437.5</v>
      </c>
      <c r="H544" s="565"/>
      <c r="I544" s="565"/>
      <c r="J544" s="565"/>
    </row>
    <row r="545" spans="1:10" s="807" customFormat="1" x14ac:dyDescent="0.2">
      <c r="A545" s="807" t="s">
        <v>699</v>
      </c>
      <c r="B545" s="807" t="s">
        <v>42</v>
      </c>
      <c r="C545" s="813" t="s">
        <v>1669</v>
      </c>
      <c r="D545" s="837" t="s">
        <v>33</v>
      </c>
      <c r="E545" s="724">
        <v>2</v>
      </c>
      <c r="F545" s="841">
        <v>995.9</v>
      </c>
      <c r="G545" s="841">
        <v>995.9</v>
      </c>
      <c r="H545" s="565"/>
      <c r="I545" s="565"/>
      <c r="J545" s="565"/>
    </row>
    <row r="546" spans="1:10" s="807" customFormat="1" x14ac:dyDescent="0.2">
      <c r="A546" s="807" t="s">
        <v>303</v>
      </c>
      <c r="B546" s="807" t="s">
        <v>6</v>
      </c>
      <c r="C546" s="813" t="s">
        <v>1670</v>
      </c>
      <c r="D546" s="837" t="s">
        <v>81</v>
      </c>
      <c r="E546" s="724">
        <v>2</v>
      </c>
      <c r="F546" s="841">
        <v>672.5</v>
      </c>
      <c r="G546" s="841">
        <v>672.5</v>
      </c>
      <c r="H546" s="565"/>
      <c r="I546" s="565"/>
      <c r="J546" s="565"/>
    </row>
    <row r="547" spans="1:10" s="807" customFormat="1" x14ac:dyDescent="0.2">
      <c r="A547" s="807" t="s">
        <v>696</v>
      </c>
      <c r="B547" s="807" t="s">
        <v>44</v>
      </c>
      <c r="C547" s="813" t="s">
        <v>1724</v>
      </c>
      <c r="D547" s="837" t="s">
        <v>360</v>
      </c>
      <c r="E547" s="724">
        <v>1</v>
      </c>
      <c r="F547" s="841">
        <v>1139.6500000000001</v>
      </c>
      <c r="G547" s="841">
        <v>1139.6500000000001</v>
      </c>
      <c r="H547" s="565"/>
      <c r="I547" s="565"/>
      <c r="J547" s="565"/>
    </row>
    <row r="548" spans="1:10" s="807" customFormat="1" x14ac:dyDescent="0.2">
      <c r="A548" s="807" t="s">
        <v>303</v>
      </c>
      <c r="B548" s="807" t="s">
        <v>6</v>
      </c>
      <c r="C548" s="813" t="s">
        <v>1670</v>
      </c>
      <c r="D548" s="837" t="s">
        <v>8</v>
      </c>
      <c r="E548" s="724">
        <v>1</v>
      </c>
      <c r="F548" s="841">
        <v>620</v>
      </c>
      <c r="G548" s="841">
        <v>620</v>
      </c>
      <c r="H548" s="565"/>
      <c r="I548" s="565"/>
      <c r="J548" s="565"/>
    </row>
    <row r="549" spans="1:10" s="807" customFormat="1" x14ac:dyDescent="0.2">
      <c r="A549" s="807" t="s">
        <v>303</v>
      </c>
      <c r="B549" s="807" t="s">
        <v>6</v>
      </c>
      <c r="C549" s="813" t="s">
        <v>1670</v>
      </c>
      <c r="D549" s="837" t="s">
        <v>11</v>
      </c>
      <c r="E549" s="724">
        <v>1</v>
      </c>
      <c r="F549" s="841">
        <v>620</v>
      </c>
      <c r="G549" s="841">
        <v>620</v>
      </c>
      <c r="H549" s="565"/>
      <c r="I549" s="565"/>
      <c r="J549" s="565"/>
    </row>
    <row r="550" spans="1:10" s="807" customFormat="1" x14ac:dyDescent="0.2">
      <c r="A550" s="807" t="s">
        <v>696</v>
      </c>
      <c r="B550" s="807" t="s">
        <v>44</v>
      </c>
      <c r="C550" s="813" t="s">
        <v>1724</v>
      </c>
      <c r="D550" s="837" t="s">
        <v>360</v>
      </c>
      <c r="E550" s="724">
        <v>1</v>
      </c>
      <c r="F550" s="841">
        <v>1139.6500000000001</v>
      </c>
      <c r="G550" s="841">
        <v>1139.6500000000001</v>
      </c>
      <c r="H550" s="565"/>
      <c r="I550" s="565"/>
      <c r="J550" s="565"/>
    </row>
    <row r="551" spans="1:10" s="807" customFormat="1" x14ac:dyDescent="0.2">
      <c r="A551" s="807" t="s">
        <v>696</v>
      </c>
      <c r="B551" s="807" t="s">
        <v>44</v>
      </c>
      <c r="C551" s="813" t="s">
        <v>1724</v>
      </c>
      <c r="D551" s="837" t="s">
        <v>360</v>
      </c>
      <c r="E551" s="724">
        <v>1</v>
      </c>
      <c r="F551" s="841">
        <v>1139.6500000000001</v>
      </c>
      <c r="G551" s="841">
        <v>1139.6500000000001</v>
      </c>
      <c r="H551" s="565"/>
      <c r="I551" s="565"/>
      <c r="J551" s="565"/>
    </row>
    <row r="552" spans="1:10" s="807" customFormat="1" x14ac:dyDescent="0.2">
      <c r="A552" s="807" t="s">
        <v>696</v>
      </c>
      <c r="B552" s="807" t="s">
        <v>44</v>
      </c>
      <c r="C552" s="813" t="s">
        <v>1724</v>
      </c>
      <c r="D552" s="837" t="s">
        <v>360</v>
      </c>
      <c r="E552" s="724">
        <v>1</v>
      </c>
      <c r="F552" s="841">
        <v>1139.6500000000001</v>
      </c>
      <c r="G552" s="841">
        <v>1139.6500000000001</v>
      </c>
      <c r="H552" s="565"/>
      <c r="I552" s="565"/>
      <c r="J552" s="565"/>
    </row>
    <row r="553" spans="1:10" s="807" customFormat="1" x14ac:dyDescent="0.2">
      <c r="A553" s="807" t="s">
        <v>696</v>
      </c>
      <c r="B553" s="807" t="s">
        <v>44</v>
      </c>
      <c r="C553" s="813" t="s">
        <v>1724</v>
      </c>
      <c r="D553" s="837" t="s">
        <v>360</v>
      </c>
      <c r="E553" s="724">
        <v>1</v>
      </c>
      <c r="F553" s="841">
        <v>1139.6500000000001</v>
      </c>
      <c r="G553" s="841">
        <v>1139.6500000000001</v>
      </c>
      <c r="H553" s="565"/>
      <c r="I553" s="565"/>
      <c r="J553" s="565"/>
    </row>
    <row r="554" spans="1:10" s="807" customFormat="1" x14ac:dyDescent="0.2">
      <c r="A554" s="807" t="s">
        <v>696</v>
      </c>
      <c r="B554" s="807" t="s">
        <v>44</v>
      </c>
      <c r="C554" s="813" t="s">
        <v>1724</v>
      </c>
      <c r="D554" s="837" t="s">
        <v>360</v>
      </c>
      <c r="E554" s="724">
        <v>0.5</v>
      </c>
      <c r="F554" s="841">
        <v>1139.6500000000001</v>
      </c>
      <c r="G554" s="841">
        <v>1139.6500000000001</v>
      </c>
      <c r="H554" s="565"/>
      <c r="I554" s="565"/>
      <c r="J554" s="565"/>
    </row>
    <row r="555" spans="1:10" s="807" customFormat="1" x14ac:dyDescent="0.2">
      <c r="A555" s="807" t="s">
        <v>696</v>
      </c>
      <c r="B555" s="807" t="s">
        <v>44</v>
      </c>
      <c r="C555" s="813" t="s">
        <v>1724</v>
      </c>
      <c r="D555" s="837" t="s">
        <v>360</v>
      </c>
      <c r="E555" s="724">
        <v>1</v>
      </c>
      <c r="F555" s="841">
        <v>1139.6500000000001</v>
      </c>
      <c r="G555" s="841">
        <v>1139.6500000000001</v>
      </c>
      <c r="H555" s="565"/>
      <c r="I555" s="565"/>
      <c r="J555" s="565"/>
    </row>
    <row r="556" spans="1:10" s="807" customFormat="1" x14ac:dyDescent="0.2">
      <c r="A556" s="807" t="s">
        <v>696</v>
      </c>
      <c r="B556" s="807" t="s">
        <v>42</v>
      </c>
      <c r="C556" s="813" t="s">
        <v>1725</v>
      </c>
      <c r="D556" s="837" t="s">
        <v>361</v>
      </c>
      <c r="E556" s="724">
        <v>0.2</v>
      </c>
      <c r="F556" s="841">
        <v>915.4</v>
      </c>
      <c r="G556" s="841">
        <v>915.4</v>
      </c>
      <c r="H556" s="565"/>
      <c r="I556" s="565"/>
      <c r="J556" s="565"/>
    </row>
    <row r="557" spans="1:10" s="807" customFormat="1" x14ac:dyDescent="0.2">
      <c r="A557" s="807" t="s">
        <v>696</v>
      </c>
      <c r="B557" s="807" t="s">
        <v>44</v>
      </c>
      <c r="C557" s="813" t="s">
        <v>1724</v>
      </c>
      <c r="D557" s="837" t="s">
        <v>360</v>
      </c>
      <c r="E557" s="724">
        <v>1</v>
      </c>
      <c r="F557" s="841">
        <v>1139.6500000000001</v>
      </c>
      <c r="G557" s="841">
        <v>1139.6500000000001</v>
      </c>
      <c r="H557" s="565"/>
      <c r="I557" s="565"/>
      <c r="J557" s="565"/>
    </row>
    <row r="558" spans="1:10" s="807" customFormat="1" x14ac:dyDescent="0.2">
      <c r="A558" s="807" t="s">
        <v>696</v>
      </c>
      <c r="B558" s="807" t="s">
        <v>44</v>
      </c>
      <c r="C558" s="813" t="s">
        <v>1724</v>
      </c>
      <c r="D558" s="837" t="s">
        <v>360</v>
      </c>
      <c r="E558" s="724">
        <v>1</v>
      </c>
      <c r="F558" s="841">
        <v>1139.6500000000001</v>
      </c>
      <c r="G558" s="841">
        <v>1139.6500000000001</v>
      </c>
      <c r="H558" s="565"/>
      <c r="I558" s="565"/>
      <c r="J558" s="565"/>
    </row>
    <row r="559" spans="1:10" s="807" customFormat="1" x14ac:dyDescent="0.2">
      <c r="A559" s="807" t="s">
        <v>696</v>
      </c>
      <c r="B559" s="807" t="s">
        <v>44</v>
      </c>
      <c r="C559" s="813" t="s">
        <v>1724</v>
      </c>
      <c r="D559" s="837" t="s">
        <v>360</v>
      </c>
      <c r="E559" s="724">
        <v>1</v>
      </c>
      <c r="F559" s="841">
        <v>1139.6500000000001</v>
      </c>
      <c r="G559" s="841">
        <v>1139.6500000000001</v>
      </c>
      <c r="H559" s="565"/>
      <c r="I559" s="565"/>
      <c r="J559" s="565"/>
    </row>
    <row r="560" spans="1:10" s="807" customFormat="1" x14ac:dyDescent="0.2">
      <c r="A560" s="807" t="s">
        <v>696</v>
      </c>
      <c r="B560" s="807" t="s">
        <v>44</v>
      </c>
      <c r="C560" s="813" t="s">
        <v>1724</v>
      </c>
      <c r="D560" s="837" t="s">
        <v>360</v>
      </c>
      <c r="E560" s="724">
        <v>1</v>
      </c>
      <c r="F560" s="841">
        <v>1139.6500000000001</v>
      </c>
      <c r="G560" s="841">
        <v>1139.6500000000001</v>
      </c>
      <c r="H560" s="565"/>
      <c r="I560" s="565"/>
      <c r="J560" s="565"/>
    </row>
    <row r="561" spans="1:10" s="807" customFormat="1" x14ac:dyDescent="0.2">
      <c r="A561" s="807" t="s">
        <v>696</v>
      </c>
      <c r="B561" s="807" t="s">
        <v>42</v>
      </c>
      <c r="C561" s="813" t="s">
        <v>1725</v>
      </c>
      <c r="D561" s="837" t="s">
        <v>361</v>
      </c>
      <c r="E561" s="724">
        <v>0.2</v>
      </c>
      <c r="F561" s="841">
        <v>915.4</v>
      </c>
      <c r="G561" s="841">
        <v>915.4</v>
      </c>
      <c r="H561" s="565"/>
      <c r="I561" s="565"/>
      <c r="J561" s="565"/>
    </row>
    <row r="562" spans="1:10" s="807" customFormat="1" x14ac:dyDescent="0.2">
      <c r="A562" s="807" t="s">
        <v>696</v>
      </c>
      <c r="B562" s="807" t="s">
        <v>44</v>
      </c>
      <c r="C562" s="813" t="s">
        <v>1724</v>
      </c>
      <c r="D562" s="837" t="s">
        <v>360</v>
      </c>
      <c r="E562" s="724">
        <v>1</v>
      </c>
      <c r="F562" s="841">
        <v>1139.6500000000001</v>
      </c>
      <c r="G562" s="841">
        <v>1139.6500000000001</v>
      </c>
      <c r="H562" s="565"/>
      <c r="I562" s="565"/>
      <c r="J562" s="565"/>
    </row>
    <row r="563" spans="1:10" s="807" customFormat="1" x14ac:dyDescent="0.2">
      <c r="A563" s="807" t="s">
        <v>696</v>
      </c>
      <c r="B563" s="807" t="s">
        <v>42</v>
      </c>
      <c r="C563" s="813" t="s">
        <v>1725</v>
      </c>
      <c r="D563" s="837" t="s">
        <v>361</v>
      </c>
      <c r="E563" s="724">
        <v>0.2</v>
      </c>
      <c r="F563" s="841">
        <v>915.4</v>
      </c>
      <c r="G563" s="841">
        <v>915.4</v>
      </c>
      <c r="H563" s="565"/>
      <c r="I563" s="565"/>
      <c r="J563" s="565"/>
    </row>
    <row r="564" spans="1:10" s="807" customFormat="1" x14ac:dyDescent="0.2">
      <c r="A564" s="807" t="s">
        <v>696</v>
      </c>
      <c r="B564" s="807" t="s">
        <v>44</v>
      </c>
      <c r="C564" s="813" t="s">
        <v>1724</v>
      </c>
      <c r="D564" s="837" t="s">
        <v>360</v>
      </c>
      <c r="E564" s="724">
        <v>0.5</v>
      </c>
      <c r="F564" s="841">
        <v>1139.6500000000001</v>
      </c>
      <c r="G564" s="841">
        <v>1139.6500000000001</v>
      </c>
      <c r="H564" s="565"/>
      <c r="I564" s="565"/>
      <c r="J564" s="565"/>
    </row>
    <row r="565" spans="1:10" s="807" customFormat="1" x14ac:dyDescent="0.2">
      <c r="A565" s="807" t="s">
        <v>696</v>
      </c>
      <c r="B565" s="807" t="s">
        <v>44</v>
      </c>
      <c r="C565" s="813" t="s">
        <v>1724</v>
      </c>
      <c r="D565" s="837" t="s">
        <v>360</v>
      </c>
      <c r="E565" s="724">
        <v>0.5</v>
      </c>
      <c r="F565" s="841">
        <v>1139.6500000000001</v>
      </c>
      <c r="G565" s="841">
        <v>1139.6500000000001</v>
      </c>
      <c r="H565" s="565"/>
      <c r="I565" s="565"/>
      <c r="J565" s="565"/>
    </row>
    <row r="566" spans="1:10" s="807" customFormat="1" x14ac:dyDescent="0.2">
      <c r="A566" s="807" t="s">
        <v>696</v>
      </c>
      <c r="B566" s="807" t="s">
        <v>44</v>
      </c>
      <c r="C566" s="813" t="s">
        <v>1724</v>
      </c>
      <c r="D566" s="837" t="s">
        <v>360</v>
      </c>
      <c r="E566" s="724">
        <v>1</v>
      </c>
      <c r="F566" s="841">
        <v>1139.6500000000001</v>
      </c>
      <c r="G566" s="841">
        <v>1139.6500000000001</v>
      </c>
      <c r="H566" s="565"/>
      <c r="I566" s="565"/>
      <c r="J566" s="565"/>
    </row>
    <row r="567" spans="1:10" s="807" customFormat="1" x14ac:dyDescent="0.2">
      <c r="A567" s="807" t="s">
        <v>664</v>
      </c>
      <c r="B567" s="807" t="s">
        <v>6</v>
      </c>
      <c r="C567" s="838" t="s">
        <v>1740</v>
      </c>
      <c r="D567" s="837" t="s">
        <v>1417</v>
      </c>
      <c r="E567" s="724">
        <v>1</v>
      </c>
      <c r="F567" s="841">
        <v>1765.26</v>
      </c>
      <c r="G567" s="841">
        <v>1765.26</v>
      </c>
      <c r="H567" s="565"/>
      <c r="I567" s="565"/>
      <c r="J567" s="565"/>
    </row>
    <row r="568" spans="1:10" s="807" customFormat="1" x14ac:dyDescent="0.2">
      <c r="A568" s="807" t="s">
        <v>10</v>
      </c>
      <c r="B568" s="807" t="s">
        <v>24</v>
      </c>
      <c r="C568" s="813" t="s">
        <v>1667</v>
      </c>
      <c r="D568" s="837" t="s">
        <v>83</v>
      </c>
      <c r="E568" s="724">
        <v>1</v>
      </c>
      <c r="F568" s="841">
        <v>1207.5</v>
      </c>
      <c r="G568" s="841">
        <v>1207.5</v>
      </c>
      <c r="H568" s="565"/>
      <c r="I568" s="565"/>
      <c r="J568" s="565"/>
    </row>
    <row r="569" spans="1:10" s="807" customFormat="1" x14ac:dyDescent="0.2">
      <c r="A569" s="807" t="s">
        <v>303</v>
      </c>
      <c r="B569" s="807" t="s">
        <v>42</v>
      </c>
      <c r="C569" s="813" t="s">
        <v>1681</v>
      </c>
      <c r="D569" s="837" t="s">
        <v>134</v>
      </c>
      <c r="E569" s="724">
        <v>0.25</v>
      </c>
      <c r="F569" s="841">
        <v>780.85</v>
      </c>
      <c r="G569" s="841">
        <v>780.85</v>
      </c>
      <c r="H569" s="565"/>
      <c r="I569" s="565"/>
      <c r="J569" s="565"/>
    </row>
    <row r="570" spans="1:10" s="820" customFormat="1" x14ac:dyDescent="0.2">
      <c r="A570" s="820" t="s">
        <v>699</v>
      </c>
      <c r="B570" s="820" t="s">
        <v>42</v>
      </c>
      <c r="C570" s="813" t="s">
        <v>1669</v>
      </c>
      <c r="D570" s="840" t="s">
        <v>33</v>
      </c>
      <c r="E570" s="843">
        <v>1</v>
      </c>
      <c r="F570" s="844">
        <v>995.9</v>
      </c>
      <c r="G570" s="844">
        <v>995.9</v>
      </c>
      <c r="H570" s="565"/>
      <c r="I570" s="565"/>
      <c r="J570" s="565"/>
    </row>
    <row r="571" spans="1:10" s="820" customFormat="1" x14ac:dyDescent="0.2">
      <c r="A571" s="820" t="s">
        <v>303</v>
      </c>
      <c r="B571" s="820" t="s">
        <v>6</v>
      </c>
      <c r="C571" s="813" t="s">
        <v>1670</v>
      </c>
      <c r="D571" s="837" t="s">
        <v>8</v>
      </c>
      <c r="E571" s="724">
        <v>1</v>
      </c>
      <c r="F571" s="844">
        <v>620</v>
      </c>
      <c r="G571" s="844">
        <v>620</v>
      </c>
      <c r="H571" s="565"/>
      <c r="I571" s="565"/>
      <c r="J571" s="565"/>
    </row>
    <row r="572" spans="1:10" s="807" customFormat="1" x14ac:dyDescent="0.2">
      <c r="A572" s="807" t="s">
        <v>303</v>
      </c>
      <c r="B572" s="807" t="s">
        <v>6</v>
      </c>
      <c r="C572" s="813" t="s">
        <v>1670</v>
      </c>
      <c r="D572" s="837" t="s">
        <v>126</v>
      </c>
      <c r="E572" s="724">
        <v>1</v>
      </c>
      <c r="F572" s="841">
        <v>657.2</v>
      </c>
      <c r="G572" s="841">
        <v>657.2</v>
      </c>
      <c r="H572" s="565"/>
      <c r="I572" s="565"/>
      <c r="J572" s="565"/>
    </row>
    <row r="573" spans="1:10" s="807" customFormat="1" x14ac:dyDescent="0.2">
      <c r="A573" s="807" t="s">
        <v>303</v>
      </c>
      <c r="B573" s="807" t="s">
        <v>6</v>
      </c>
      <c r="C573" s="813" t="s">
        <v>1670</v>
      </c>
      <c r="D573" s="837" t="s">
        <v>159</v>
      </c>
      <c r="E573" s="724">
        <v>0.1</v>
      </c>
      <c r="F573" s="841">
        <v>657.2</v>
      </c>
      <c r="G573" s="841">
        <v>657.2</v>
      </c>
      <c r="H573" s="565"/>
      <c r="I573" s="565"/>
      <c r="J573" s="565"/>
    </row>
    <row r="574" spans="1:10" s="807" customFormat="1" x14ac:dyDescent="0.2">
      <c r="A574" s="807" t="s">
        <v>303</v>
      </c>
      <c r="B574" s="807" t="s">
        <v>6</v>
      </c>
      <c r="C574" s="813" t="s">
        <v>1670</v>
      </c>
      <c r="D574" s="837" t="s">
        <v>8</v>
      </c>
      <c r="E574" s="724">
        <v>0.5</v>
      </c>
      <c r="F574" s="841">
        <v>620</v>
      </c>
      <c r="G574" s="841">
        <v>620</v>
      </c>
      <c r="H574" s="565"/>
      <c r="I574" s="565"/>
      <c r="J574" s="565"/>
    </row>
    <row r="575" spans="1:10" s="807" customFormat="1" x14ac:dyDescent="0.2">
      <c r="A575" s="807" t="s">
        <v>303</v>
      </c>
      <c r="B575" s="807" t="s">
        <v>6</v>
      </c>
      <c r="C575" s="813" t="s">
        <v>1670</v>
      </c>
      <c r="D575" s="837" t="s">
        <v>81</v>
      </c>
      <c r="E575" s="724">
        <v>1</v>
      </c>
      <c r="F575" s="841">
        <v>620</v>
      </c>
      <c r="G575" s="841">
        <v>620</v>
      </c>
      <c r="H575" s="565"/>
      <c r="I575" s="565"/>
      <c r="J575" s="565"/>
    </row>
    <row r="576" spans="1:10" s="807" customFormat="1" x14ac:dyDescent="0.2">
      <c r="A576" s="807" t="s">
        <v>303</v>
      </c>
      <c r="B576" s="807" t="s">
        <v>6</v>
      </c>
      <c r="C576" s="813" t="s">
        <v>1670</v>
      </c>
      <c r="D576" s="837" t="s">
        <v>81</v>
      </c>
      <c r="E576" s="724">
        <v>2</v>
      </c>
      <c r="F576" s="841">
        <v>620</v>
      </c>
      <c r="G576" s="841">
        <v>620</v>
      </c>
      <c r="H576" s="565"/>
      <c r="I576" s="565"/>
      <c r="J576" s="565"/>
    </row>
    <row r="577" spans="1:10" s="807" customFormat="1" x14ac:dyDescent="0.2">
      <c r="A577" s="807" t="s">
        <v>10</v>
      </c>
      <c r="B577" s="807" t="s">
        <v>6</v>
      </c>
      <c r="C577" s="813" t="s">
        <v>1668</v>
      </c>
      <c r="D577" s="837" t="s">
        <v>112</v>
      </c>
      <c r="E577" s="724">
        <v>1</v>
      </c>
      <c r="F577" s="841">
        <v>977.5</v>
      </c>
      <c r="G577" s="841">
        <v>977.5</v>
      </c>
      <c r="H577" s="565"/>
      <c r="I577" s="565"/>
      <c r="J577" s="565"/>
    </row>
    <row r="578" spans="1:10" s="807" customFormat="1" x14ac:dyDescent="0.2">
      <c r="A578" s="807" t="s">
        <v>303</v>
      </c>
      <c r="B578" s="807" t="s">
        <v>6</v>
      </c>
      <c r="C578" s="813" t="s">
        <v>1670</v>
      </c>
      <c r="D578" s="837" t="s">
        <v>8</v>
      </c>
      <c r="E578" s="724">
        <v>4</v>
      </c>
      <c r="F578" s="841">
        <v>620</v>
      </c>
      <c r="G578" s="841">
        <v>620</v>
      </c>
      <c r="H578" s="565"/>
      <c r="I578" s="565"/>
      <c r="J578" s="565"/>
    </row>
    <row r="579" spans="1:10" s="807" customFormat="1" x14ac:dyDescent="0.2">
      <c r="A579" s="807" t="s">
        <v>303</v>
      </c>
      <c r="B579" s="807" t="s">
        <v>6</v>
      </c>
      <c r="C579" s="813" t="s">
        <v>1670</v>
      </c>
      <c r="D579" s="837" t="s">
        <v>11</v>
      </c>
      <c r="E579" s="724">
        <v>3</v>
      </c>
      <c r="F579" s="841">
        <v>620</v>
      </c>
      <c r="G579" s="841">
        <v>620</v>
      </c>
      <c r="H579" s="565"/>
      <c r="I579" s="565"/>
      <c r="J579" s="565"/>
    </row>
    <row r="580" spans="1:10" s="807" customFormat="1" x14ac:dyDescent="0.2">
      <c r="A580" s="807" t="s">
        <v>303</v>
      </c>
      <c r="B580" s="807" t="s">
        <v>6</v>
      </c>
      <c r="C580" s="813" t="s">
        <v>1670</v>
      </c>
      <c r="D580" s="837" t="s">
        <v>32</v>
      </c>
      <c r="E580" s="724">
        <v>0.5</v>
      </c>
      <c r="F580" s="841">
        <v>657.2</v>
      </c>
      <c r="G580" s="841">
        <v>657.2</v>
      </c>
      <c r="H580" s="565"/>
      <c r="I580" s="565"/>
      <c r="J580" s="565"/>
    </row>
    <row r="581" spans="1:10" s="807" customFormat="1" x14ac:dyDescent="0.2">
      <c r="A581" s="807" t="s">
        <v>303</v>
      </c>
      <c r="B581" s="807" t="s">
        <v>6</v>
      </c>
      <c r="C581" s="813" t="s">
        <v>1670</v>
      </c>
      <c r="D581" s="837" t="s">
        <v>8</v>
      </c>
      <c r="E581" s="724">
        <v>0.5</v>
      </c>
      <c r="F581" s="841">
        <v>620</v>
      </c>
      <c r="G581" s="841">
        <v>620</v>
      </c>
      <c r="H581" s="565"/>
      <c r="I581" s="565"/>
      <c r="J581" s="565"/>
    </row>
    <row r="582" spans="1:10" s="807" customFormat="1" x14ac:dyDescent="0.2">
      <c r="A582" s="807" t="s">
        <v>303</v>
      </c>
      <c r="B582" s="807" t="s">
        <v>6</v>
      </c>
      <c r="C582" s="813" t="s">
        <v>1670</v>
      </c>
      <c r="D582" s="837" t="s">
        <v>11</v>
      </c>
      <c r="E582" s="724">
        <v>1</v>
      </c>
      <c r="F582" s="841">
        <v>620</v>
      </c>
      <c r="G582" s="841">
        <v>620</v>
      </c>
      <c r="H582" s="565"/>
      <c r="I582" s="565"/>
      <c r="J582" s="565"/>
    </row>
    <row r="583" spans="1:10" s="807" customFormat="1" x14ac:dyDescent="0.2">
      <c r="A583" s="807" t="s">
        <v>303</v>
      </c>
      <c r="B583" s="807" t="s">
        <v>6</v>
      </c>
      <c r="C583" s="813" t="s">
        <v>1670</v>
      </c>
      <c r="D583" s="837" t="s">
        <v>81</v>
      </c>
      <c r="E583" s="724">
        <v>2</v>
      </c>
      <c r="F583" s="841">
        <v>620</v>
      </c>
      <c r="G583" s="841">
        <v>620</v>
      </c>
      <c r="H583" s="565"/>
      <c r="I583" s="565"/>
      <c r="J583" s="565"/>
    </row>
    <row r="584" spans="1:10" s="807" customFormat="1" x14ac:dyDescent="0.2">
      <c r="A584" s="807" t="s">
        <v>695</v>
      </c>
      <c r="B584" s="807" t="s">
        <v>180</v>
      </c>
      <c r="C584" s="813" t="s">
        <v>1677</v>
      </c>
      <c r="D584" s="837" t="s">
        <v>36</v>
      </c>
      <c r="E584" s="724">
        <v>0.3</v>
      </c>
      <c r="F584" s="841">
        <v>1080.5039999999999</v>
      </c>
      <c r="G584" s="841">
        <v>1080.5039999999999</v>
      </c>
      <c r="H584" s="565"/>
      <c r="I584" s="565"/>
      <c r="J584" s="565"/>
    </row>
    <row r="585" spans="1:10" s="807" customFormat="1" x14ac:dyDescent="0.2">
      <c r="A585" s="807" t="s">
        <v>674</v>
      </c>
      <c r="B585" s="807" t="s">
        <v>6</v>
      </c>
      <c r="C585" s="878" t="s">
        <v>1678</v>
      </c>
      <c r="D585" s="837" t="s">
        <v>92</v>
      </c>
      <c r="E585" s="724">
        <v>0.2</v>
      </c>
      <c r="F585" s="841">
        <v>849.85</v>
      </c>
      <c r="G585" s="841">
        <v>849.85</v>
      </c>
      <c r="H585" s="565"/>
      <c r="I585" s="565"/>
      <c r="J585" s="565"/>
    </row>
    <row r="586" spans="1:10" s="807" customFormat="1" x14ac:dyDescent="0.2">
      <c r="A586" s="807" t="s">
        <v>660</v>
      </c>
      <c r="B586" s="807" t="s">
        <v>6</v>
      </c>
      <c r="C586" s="810" t="s">
        <v>1679</v>
      </c>
      <c r="D586" s="837" t="s">
        <v>14</v>
      </c>
      <c r="E586" s="724">
        <v>0.8</v>
      </c>
      <c r="F586" s="841">
        <v>805</v>
      </c>
      <c r="G586" s="841">
        <v>805</v>
      </c>
      <c r="H586" s="565"/>
      <c r="I586" s="565"/>
      <c r="J586" s="565"/>
    </row>
    <row r="587" spans="1:10" s="807" customFormat="1" x14ac:dyDescent="0.2">
      <c r="A587" s="807" t="s">
        <v>693</v>
      </c>
      <c r="B587" s="807" t="s">
        <v>6</v>
      </c>
      <c r="C587" s="811" t="s">
        <v>1680</v>
      </c>
      <c r="D587" s="837" t="s">
        <v>94</v>
      </c>
      <c r="E587" s="724">
        <v>0.2</v>
      </c>
      <c r="F587" s="841">
        <v>744.05</v>
      </c>
      <c r="G587" s="841">
        <v>744.05</v>
      </c>
      <c r="H587" s="565"/>
      <c r="I587" s="565"/>
      <c r="J587" s="565"/>
    </row>
    <row r="588" spans="1:10" s="807" customFormat="1" x14ac:dyDescent="0.2">
      <c r="A588" s="807" t="s">
        <v>303</v>
      </c>
      <c r="B588" s="807" t="s">
        <v>6</v>
      </c>
      <c r="C588" s="813" t="s">
        <v>1670</v>
      </c>
      <c r="D588" s="837" t="s">
        <v>95</v>
      </c>
      <c r="E588" s="724">
        <v>0.5</v>
      </c>
      <c r="F588" s="841">
        <v>620</v>
      </c>
      <c r="G588" s="841">
        <v>620</v>
      </c>
      <c r="H588" s="565"/>
      <c r="I588" s="565"/>
      <c r="J588" s="565"/>
    </row>
    <row r="589" spans="1:10" s="807" customFormat="1" x14ac:dyDescent="0.2">
      <c r="A589" s="807" t="s">
        <v>695</v>
      </c>
      <c r="B589" s="807" t="s">
        <v>180</v>
      </c>
      <c r="C589" s="813" t="s">
        <v>1677</v>
      </c>
      <c r="D589" s="837" t="s">
        <v>36</v>
      </c>
      <c r="E589" s="724">
        <v>0.7</v>
      </c>
      <c r="F589" s="841">
        <v>1080.5039999999999</v>
      </c>
      <c r="G589" s="841">
        <v>1080.5039999999999</v>
      </c>
      <c r="H589" s="565"/>
      <c r="I589" s="565"/>
      <c r="J589" s="565"/>
    </row>
    <row r="590" spans="1:10" s="807" customFormat="1" x14ac:dyDescent="0.2">
      <c r="A590" s="807" t="s">
        <v>674</v>
      </c>
      <c r="B590" s="807" t="s">
        <v>6</v>
      </c>
      <c r="C590" s="878" t="s">
        <v>1678</v>
      </c>
      <c r="D590" s="837" t="s">
        <v>92</v>
      </c>
      <c r="E590" s="724">
        <v>0.2</v>
      </c>
      <c r="F590" s="841">
        <v>849.85</v>
      </c>
      <c r="G590" s="841">
        <v>849.85</v>
      </c>
      <c r="H590" s="565"/>
      <c r="I590" s="565"/>
      <c r="J590" s="565"/>
    </row>
    <row r="591" spans="1:10" s="807" customFormat="1" x14ac:dyDescent="0.2">
      <c r="A591" s="807" t="s">
        <v>660</v>
      </c>
      <c r="B591" s="807" t="s">
        <v>6</v>
      </c>
      <c r="C591" s="810" t="s">
        <v>1679</v>
      </c>
      <c r="D591" s="837" t="s">
        <v>14</v>
      </c>
      <c r="E591" s="724">
        <v>0.2</v>
      </c>
      <c r="F591" s="841">
        <v>805</v>
      </c>
      <c r="G591" s="841">
        <v>805</v>
      </c>
      <c r="H591" s="565"/>
      <c r="I591" s="565"/>
      <c r="J591" s="565"/>
    </row>
    <row r="592" spans="1:10" s="807" customFormat="1" x14ac:dyDescent="0.2">
      <c r="A592" s="807" t="s">
        <v>171</v>
      </c>
      <c r="B592" s="807" t="s">
        <v>6</v>
      </c>
      <c r="C592" s="813" t="s">
        <v>1699</v>
      </c>
      <c r="D592" s="837" t="s">
        <v>93</v>
      </c>
      <c r="E592" s="724">
        <v>7</v>
      </c>
      <c r="F592" s="841">
        <v>791.2</v>
      </c>
      <c r="G592" s="841">
        <v>791.2</v>
      </c>
      <c r="H592" s="565"/>
      <c r="I592" s="565"/>
      <c r="J592" s="565"/>
    </row>
    <row r="593" spans="1:10" s="807" customFormat="1" x14ac:dyDescent="0.2">
      <c r="A593" s="807" t="s">
        <v>695</v>
      </c>
      <c r="B593" s="807" t="s">
        <v>180</v>
      </c>
      <c r="C593" s="813" t="s">
        <v>1677</v>
      </c>
      <c r="D593" s="837" t="s">
        <v>36</v>
      </c>
      <c r="E593" s="724">
        <v>1</v>
      </c>
      <c r="F593" s="841">
        <v>1080.5039999999999</v>
      </c>
      <c r="G593" s="841">
        <v>1080.5039999999999</v>
      </c>
      <c r="H593" s="565"/>
      <c r="I593" s="565"/>
      <c r="J593" s="565"/>
    </row>
    <row r="594" spans="1:10" s="807" customFormat="1" x14ac:dyDescent="0.2">
      <c r="A594" s="807" t="s">
        <v>674</v>
      </c>
      <c r="B594" s="807" t="s">
        <v>6</v>
      </c>
      <c r="C594" s="878" t="s">
        <v>1678</v>
      </c>
      <c r="D594" s="837" t="s">
        <v>92</v>
      </c>
      <c r="E594" s="724">
        <v>0.2</v>
      </c>
      <c r="F594" s="841">
        <v>849.85</v>
      </c>
      <c r="G594" s="841">
        <v>849.85</v>
      </c>
      <c r="H594" s="565"/>
      <c r="I594" s="565"/>
      <c r="J594" s="565"/>
    </row>
    <row r="595" spans="1:10" s="807" customFormat="1" x14ac:dyDescent="0.2">
      <c r="A595" s="807" t="s">
        <v>660</v>
      </c>
      <c r="B595" s="807" t="s">
        <v>6</v>
      </c>
      <c r="C595" s="810" t="s">
        <v>1679</v>
      </c>
      <c r="D595" s="837" t="s">
        <v>14</v>
      </c>
      <c r="E595" s="724">
        <v>0.8</v>
      </c>
      <c r="F595" s="841">
        <v>892.4</v>
      </c>
      <c r="G595" s="841">
        <v>892.4</v>
      </c>
      <c r="H595" s="565"/>
      <c r="I595" s="565"/>
      <c r="J595" s="565"/>
    </row>
    <row r="596" spans="1:10" s="807" customFormat="1" x14ac:dyDescent="0.2">
      <c r="A596" s="807" t="s">
        <v>171</v>
      </c>
      <c r="B596" s="807" t="s">
        <v>6</v>
      </c>
      <c r="C596" s="813" t="s">
        <v>1699</v>
      </c>
      <c r="D596" s="837" t="s">
        <v>93</v>
      </c>
      <c r="E596" s="724">
        <v>5</v>
      </c>
      <c r="F596" s="841">
        <v>791.2</v>
      </c>
      <c r="G596" s="841">
        <v>791.2</v>
      </c>
      <c r="H596" s="565"/>
      <c r="I596" s="565"/>
      <c r="J596" s="565"/>
    </row>
    <row r="597" spans="1:10" s="807" customFormat="1" x14ac:dyDescent="0.2">
      <c r="A597" s="807" t="s">
        <v>693</v>
      </c>
      <c r="B597" s="807" t="s">
        <v>6</v>
      </c>
      <c r="C597" s="811" t="s">
        <v>1680</v>
      </c>
      <c r="D597" s="837" t="s">
        <v>94</v>
      </c>
      <c r="E597" s="724">
        <v>0.3</v>
      </c>
      <c r="F597" s="841">
        <v>744.05</v>
      </c>
      <c r="G597" s="841">
        <v>744.05</v>
      </c>
      <c r="H597" s="565"/>
      <c r="I597" s="565"/>
      <c r="J597" s="565"/>
    </row>
    <row r="598" spans="1:10" s="807" customFormat="1" x14ac:dyDescent="0.2">
      <c r="A598" s="807" t="s">
        <v>303</v>
      </c>
      <c r="B598" s="807" t="s">
        <v>6</v>
      </c>
      <c r="C598" s="813" t="s">
        <v>1670</v>
      </c>
      <c r="D598" s="837" t="s">
        <v>95</v>
      </c>
      <c r="E598" s="724">
        <v>1.05</v>
      </c>
      <c r="F598" s="841">
        <v>620</v>
      </c>
      <c r="G598" s="841">
        <v>620</v>
      </c>
      <c r="H598" s="565"/>
      <c r="I598" s="565"/>
      <c r="J598" s="565"/>
    </row>
    <row r="599" spans="1:10" s="807" customFormat="1" x14ac:dyDescent="0.2">
      <c r="A599" s="807" t="s">
        <v>664</v>
      </c>
      <c r="B599" s="807" t="s">
        <v>6</v>
      </c>
      <c r="C599" s="838" t="s">
        <v>1740</v>
      </c>
      <c r="D599" s="837" t="s">
        <v>1417</v>
      </c>
      <c r="E599" s="724">
        <v>1</v>
      </c>
      <c r="F599" s="841">
        <v>1765.26</v>
      </c>
      <c r="G599" s="841">
        <v>1765.26</v>
      </c>
      <c r="H599" s="565"/>
      <c r="I599" s="565"/>
      <c r="J599" s="565"/>
    </row>
    <row r="600" spans="1:10" s="807" customFormat="1" x14ac:dyDescent="0.2">
      <c r="A600" s="807" t="s">
        <v>10</v>
      </c>
      <c r="B600" s="807" t="s">
        <v>24</v>
      </c>
      <c r="C600" s="813" t="s">
        <v>1667</v>
      </c>
      <c r="D600" s="837" t="s">
        <v>83</v>
      </c>
      <c r="E600" s="724">
        <v>1</v>
      </c>
      <c r="F600" s="841">
        <v>1207.5</v>
      </c>
      <c r="G600" s="841">
        <v>1207.5</v>
      </c>
      <c r="H600" s="565"/>
      <c r="I600" s="565"/>
      <c r="J600" s="565"/>
    </row>
    <row r="601" spans="1:10" s="807" customFormat="1" x14ac:dyDescent="0.2">
      <c r="A601" s="807" t="s">
        <v>303</v>
      </c>
      <c r="B601" s="807" t="s">
        <v>6</v>
      </c>
      <c r="C601" s="813" t="s">
        <v>1670</v>
      </c>
      <c r="D601" s="837" t="s">
        <v>133</v>
      </c>
      <c r="E601" s="724">
        <v>2</v>
      </c>
      <c r="F601" s="841">
        <v>657.2</v>
      </c>
      <c r="G601" s="841">
        <v>657.2</v>
      </c>
      <c r="H601" s="565"/>
      <c r="I601" s="565"/>
      <c r="J601" s="565"/>
    </row>
    <row r="602" spans="1:10" s="807" customFormat="1" x14ac:dyDescent="0.2">
      <c r="A602" s="807" t="s">
        <v>699</v>
      </c>
      <c r="B602" s="807" t="s">
        <v>42</v>
      </c>
      <c r="C602" s="813" t="s">
        <v>1669</v>
      </c>
      <c r="D602" s="837" t="s">
        <v>33</v>
      </c>
      <c r="E602" s="724">
        <v>1</v>
      </c>
      <c r="F602" s="841">
        <v>995.9</v>
      </c>
      <c r="G602" s="841">
        <v>995.9</v>
      </c>
      <c r="H602" s="565"/>
      <c r="I602" s="565"/>
      <c r="J602" s="565"/>
    </row>
    <row r="603" spans="1:10" s="807" customFormat="1" x14ac:dyDescent="0.2">
      <c r="A603" s="807" t="s">
        <v>303</v>
      </c>
      <c r="B603" s="807" t="s">
        <v>6</v>
      </c>
      <c r="C603" s="813" t="s">
        <v>1670</v>
      </c>
      <c r="D603" s="837" t="s">
        <v>81</v>
      </c>
      <c r="E603" s="724">
        <v>2.5</v>
      </c>
      <c r="F603" s="841">
        <v>620</v>
      </c>
      <c r="G603" s="841">
        <v>620</v>
      </c>
      <c r="H603" s="565"/>
      <c r="I603" s="565"/>
      <c r="J603" s="565"/>
    </row>
    <row r="604" spans="1:10" s="807" customFormat="1" x14ac:dyDescent="0.2">
      <c r="A604" s="807" t="s">
        <v>303</v>
      </c>
      <c r="B604" s="807" t="s">
        <v>42</v>
      </c>
      <c r="C604" s="813" t="s">
        <v>1681</v>
      </c>
      <c r="D604" s="837" t="s">
        <v>126</v>
      </c>
      <c r="E604" s="724">
        <v>2.2999999999999998</v>
      </c>
      <c r="F604" s="841">
        <v>810.75</v>
      </c>
      <c r="G604" s="841">
        <v>810.75</v>
      </c>
      <c r="H604" s="565"/>
      <c r="I604" s="565"/>
      <c r="J604" s="565"/>
    </row>
    <row r="605" spans="1:10" s="807" customFormat="1" x14ac:dyDescent="0.2">
      <c r="A605" s="807" t="s">
        <v>303</v>
      </c>
      <c r="B605" s="807" t="s">
        <v>42</v>
      </c>
      <c r="C605" s="813" t="s">
        <v>1681</v>
      </c>
      <c r="D605" s="837" t="s">
        <v>153</v>
      </c>
      <c r="E605" s="724">
        <v>0.5</v>
      </c>
      <c r="F605" s="841">
        <v>780.85</v>
      </c>
      <c r="G605" s="841">
        <v>780.85</v>
      </c>
      <c r="H605" s="565"/>
      <c r="I605" s="565"/>
      <c r="J605" s="565"/>
    </row>
    <row r="606" spans="1:10" s="807" customFormat="1" x14ac:dyDescent="0.2">
      <c r="A606" s="807" t="s">
        <v>303</v>
      </c>
      <c r="B606" s="807" t="s">
        <v>6</v>
      </c>
      <c r="C606" s="813" t="s">
        <v>1670</v>
      </c>
      <c r="D606" s="837" t="s">
        <v>133</v>
      </c>
      <c r="E606" s="724">
        <v>1</v>
      </c>
      <c r="F606" s="841">
        <v>657.2</v>
      </c>
      <c r="G606" s="841">
        <v>657.2</v>
      </c>
      <c r="H606" s="565"/>
      <c r="I606" s="565"/>
      <c r="J606" s="565"/>
    </row>
    <row r="607" spans="1:10" s="807" customFormat="1" x14ac:dyDescent="0.2">
      <c r="A607" s="807" t="s">
        <v>303</v>
      </c>
      <c r="B607" s="807" t="s">
        <v>6</v>
      </c>
      <c r="C607" s="813" t="s">
        <v>1670</v>
      </c>
      <c r="D607" s="837" t="s">
        <v>133</v>
      </c>
      <c r="E607" s="724">
        <v>1</v>
      </c>
      <c r="F607" s="841">
        <v>657.2</v>
      </c>
      <c r="G607" s="841">
        <v>657.2</v>
      </c>
      <c r="H607" s="565"/>
      <c r="I607" s="565"/>
      <c r="J607" s="565"/>
    </row>
    <row r="608" spans="1:10" s="807" customFormat="1" x14ac:dyDescent="0.2">
      <c r="A608" s="807" t="s">
        <v>699</v>
      </c>
      <c r="B608" s="807" t="s">
        <v>42</v>
      </c>
      <c r="C608" s="813" t="s">
        <v>1669</v>
      </c>
      <c r="D608" s="837" t="s">
        <v>33</v>
      </c>
      <c r="E608" s="724">
        <v>1</v>
      </c>
      <c r="F608" s="841">
        <v>995.9</v>
      </c>
      <c r="G608" s="841">
        <v>995.9</v>
      </c>
      <c r="H608" s="565"/>
      <c r="I608" s="565"/>
      <c r="J608" s="565"/>
    </row>
    <row r="609" spans="1:10" s="807" customFormat="1" x14ac:dyDescent="0.2">
      <c r="A609" s="807" t="s">
        <v>303</v>
      </c>
      <c r="B609" s="807" t="s">
        <v>6</v>
      </c>
      <c r="C609" s="813" t="s">
        <v>1670</v>
      </c>
      <c r="D609" s="837" t="s">
        <v>81</v>
      </c>
      <c r="E609" s="724">
        <v>1</v>
      </c>
      <c r="F609" s="841">
        <v>620</v>
      </c>
      <c r="G609" s="841">
        <v>620</v>
      </c>
      <c r="H609" s="565"/>
      <c r="I609" s="565"/>
      <c r="J609" s="565"/>
    </row>
    <row r="610" spans="1:10" s="807" customFormat="1" x14ac:dyDescent="0.2">
      <c r="A610" s="807" t="s">
        <v>303</v>
      </c>
      <c r="B610" s="807" t="s">
        <v>6</v>
      </c>
      <c r="C610" s="813" t="s">
        <v>1670</v>
      </c>
      <c r="D610" s="837" t="s">
        <v>81</v>
      </c>
      <c r="E610" s="724">
        <v>1</v>
      </c>
      <c r="F610" s="841">
        <v>620</v>
      </c>
      <c r="G610" s="841">
        <v>620</v>
      </c>
      <c r="H610" s="565"/>
      <c r="I610" s="565"/>
      <c r="J610" s="565"/>
    </row>
    <row r="611" spans="1:10" s="807" customFormat="1" x14ac:dyDescent="0.2">
      <c r="A611" s="807" t="s">
        <v>303</v>
      </c>
      <c r="B611" s="807" t="s">
        <v>6</v>
      </c>
      <c r="C611" s="813" t="s">
        <v>1670</v>
      </c>
      <c r="D611" s="837" t="s">
        <v>81</v>
      </c>
      <c r="E611" s="724">
        <v>1</v>
      </c>
      <c r="F611" s="841">
        <v>620</v>
      </c>
      <c r="G611" s="841">
        <v>620</v>
      </c>
      <c r="H611" s="565"/>
      <c r="I611" s="565"/>
      <c r="J611" s="565"/>
    </row>
    <row r="612" spans="1:10" s="807" customFormat="1" x14ac:dyDescent="0.2">
      <c r="A612" s="807" t="s">
        <v>695</v>
      </c>
      <c r="B612" s="807" t="s">
        <v>180</v>
      </c>
      <c r="C612" s="813" t="s">
        <v>1677</v>
      </c>
      <c r="D612" s="837" t="s">
        <v>36</v>
      </c>
      <c r="E612" s="724">
        <v>1</v>
      </c>
      <c r="F612" s="841">
        <v>1044.2</v>
      </c>
      <c r="G612" s="841">
        <v>1044.2</v>
      </c>
      <c r="H612" s="565"/>
      <c r="I612" s="565"/>
      <c r="J612" s="565"/>
    </row>
    <row r="613" spans="1:10" s="807" customFormat="1" x14ac:dyDescent="0.2">
      <c r="A613" s="807" t="s">
        <v>695</v>
      </c>
      <c r="B613" s="807" t="s">
        <v>180</v>
      </c>
      <c r="C613" s="813" t="s">
        <v>1677</v>
      </c>
      <c r="D613" s="837" t="s">
        <v>36</v>
      </c>
      <c r="E613" s="724">
        <v>1</v>
      </c>
      <c r="F613" s="841">
        <v>1080.5039999999999</v>
      </c>
      <c r="G613" s="841">
        <v>1080.5039999999999</v>
      </c>
      <c r="H613" s="565"/>
      <c r="I613" s="565"/>
      <c r="J613" s="565"/>
    </row>
    <row r="614" spans="1:10" s="807" customFormat="1" x14ac:dyDescent="0.2">
      <c r="A614" s="807" t="s">
        <v>704</v>
      </c>
      <c r="B614" s="807" t="s">
        <v>6</v>
      </c>
      <c r="C614" s="813" t="s">
        <v>1762</v>
      </c>
      <c r="D614" s="837" t="s">
        <v>124</v>
      </c>
      <c r="E614" s="724">
        <v>0.25</v>
      </c>
      <c r="F614" s="841">
        <v>920</v>
      </c>
      <c r="G614" s="841">
        <v>920</v>
      </c>
      <c r="H614" s="565"/>
      <c r="I614" s="565"/>
      <c r="J614" s="565"/>
    </row>
    <row r="615" spans="1:10" s="807" customFormat="1" x14ac:dyDescent="0.2">
      <c r="A615" s="807" t="s">
        <v>674</v>
      </c>
      <c r="B615" s="807" t="s">
        <v>6</v>
      </c>
      <c r="C615" s="878" t="s">
        <v>1678</v>
      </c>
      <c r="D615" s="837" t="s">
        <v>92</v>
      </c>
      <c r="E615" s="724">
        <v>0.2</v>
      </c>
      <c r="F615" s="841">
        <v>849.85</v>
      </c>
      <c r="G615" s="841">
        <v>849.85</v>
      </c>
      <c r="H615" s="565"/>
      <c r="I615" s="565"/>
      <c r="J615" s="565"/>
    </row>
    <row r="616" spans="1:10" s="807" customFormat="1" x14ac:dyDescent="0.2">
      <c r="A616" s="807" t="s">
        <v>660</v>
      </c>
      <c r="B616" s="807" t="s">
        <v>6</v>
      </c>
      <c r="C616" s="810" t="s">
        <v>1679</v>
      </c>
      <c r="D616" s="837" t="s">
        <v>14</v>
      </c>
      <c r="E616" s="724">
        <v>0.8</v>
      </c>
      <c r="F616" s="841">
        <v>849.85</v>
      </c>
      <c r="G616" s="841">
        <v>849.85</v>
      </c>
      <c r="H616" s="565"/>
      <c r="I616" s="565"/>
      <c r="J616" s="565"/>
    </row>
    <row r="617" spans="1:10" s="807" customFormat="1" x14ac:dyDescent="0.2">
      <c r="A617" s="807" t="s">
        <v>39</v>
      </c>
      <c r="B617" s="807" t="s">
        <v>6</v>
      </c>
      <c r="C617" s="810" t="s">
        <v>1686</v>
      </c>
      <c r="D617" s="837" t="s">
        <v>31</v>
      </c>
      <c r="E617" s="724">
        <v>1</v>
      </c>
      <c r="F617" s="841">
        <v>701.5</v>
      </c>
      <c r="G617" s="841">
        <v>701.5</v>
      </c>
      <c r="H617" s="565">
        <v>1</v>
      </c>
      <c r="I617" s="565"/>
      <c r="J617" s="565"/>
    </row>
    <row r="618" spans="1:10" s="807" customFormat="1" x14ac:dyDescent="0.2">
      <c r="A618" s="807" t="s">
        <v>10</v>
      </c>
      <c r="B618" s="807" t="s">
        <v>24</v>
      </c>
      <c r="C618" s="813" t="s">
        <v>1667</v>
      </c>
      <c r="D618" s="837" t="s">
        <v>83</v>
      </c>
      <c r="E618" s="724">
        <v>1</v>
      </c>
      <c r="F618" s="841">
        <v>1207.5</v>
      </c>
      <c r="G618" s="841">
        <v>1207.5</v>
      </c>
      <c r="H618" s="565"/>
      <c r="I618" s="565"/>
      <c r="J618" s="565"/>
    </row>
    <row r="619" spans="1:10" s="807" customFormat="1" x14ac:dyDescent="0.2">
      <c r="A619" s="807" t="s">
        <v>697</v>
      </c>
      <c r="B619" s="807" t="s">
        <v>47</v>
      </c>
      <c r="C619" s="810" t="s">
        <v>1717</v>
      </c>
      <c r="D619" s="837" t="s">
        <v>125</v>
      </c>
      <c r="E619" s="724">
        <v>6.4</v>
      </c>
      <c r="F619" s="841">
        <v>660.92</v>
      </c>
      <c r="G619" s="841">
        <v>660.92</v>
      </c>
      <c r="H619" s="565"/>
      <c r="I619" s="565"/>
      <c r="J619" s="565"/>
    </row>
    <row r="620" spans="1:10" s="807" customFormat="1" x14ac:dyDescent="0.2">
      <c r="A620" s="807" t="s">
        <v>697</v>
      </c>
      <c r="B620" s="807" t="s">
        <v>47</v>
      </c>
      <c r="C620" s="810" t="s">
        <v>1717</v>
      </c>
      <c r="D620" s="837" t="s">
        <v>19</v>
      </c>
      <c r="E620" s="724">
        <v>3</v>
      </c>
      <c r="F620" s="841">
        <v>729.6</v>
      </c>
      <c r="G620" s="841">
        <v>729.6</v>
      </c>
      <c r="H620" s="565"/>
      <c r="I620" s="565"/>
      <c r="J620" s="565"/>
    </row>
    <row r="621" spans="1:10" s="807" customFormat="1" x14ac:dyDescent="0.2">
      <c r="A621" s="807" t="s">
        <v>303</v>
      </c>
      <c r="B621" s="807" t="s">
        <v>6</v>
      </c>
      <c r="C621" s="813" t="s">
        <v>1670</v>
      </c>
      <c r="D621" s="837" t="s">
        <v>8</v>
      </c>
      <c r="E621" s="724">
        <v>2</v>
      </c>
      <c r="F621" s="841">
        <v>620</v>
      </c>
      <c r="G621" s="841">
        <v>620</v>
      </c>
      <c r="H621" s="565"/>
      <c r="I621" s="565"/>
      <c r="J621" s="565"/>
    </row>
    <row r="622" spans="1:10" s="807" customFormat="1" x14ac:dyDescent="0.2">
      <c r="A622" s="807" t="s">
        <v>303</v>
      </c>
      <c r="B622" s="807" t="s">
        <v>6</v>
      </c>
      <c r="C622" s="813" t="s">
        <v>1670</v>
      </c>
      <c r="D622" s="837" t="s">
        <v>11</v>
      </c>
      <c r="E622" s="724">
        <v>1</v>
      </c>
      <c r="F622" s="841">
        <v>620</v>
      </c>
      <c r="G622" s="841">
        <v>620</v>
      </c>
      <c r="H622" s="565"/>
      <c r="I622" s="565"/>
      <c r="J622" s="565"/>
    </row>
    <row r="623" spans="1:10" s="807" customFormat="1" x14ac:dyDescent="0.2">
      <c r="A623" s="807" t="s">
        <v>664</v>
      </c>
      <c r="B623" s="807" t="s">
        <v>6</v>
      </c>
      <c r="C623" s="838" t="s">
        <v>1740</v>
      </c>
      <c r="D623" s="837" t="s">
        <v>1417</v>
      </c>
      <c r="E623" s="724">
        <v>1</v>
      </c>
      <c r="F623" s="841">
        <v>1765.26</v>
      </c>
      <c r="G623" s="841">
        <v>1765.26</v>
      </c>
      <c r="H623" s="565"/>
      <c r="I623" s="565"/>
      <c r="J623" s="565"/>
    </row>
    <row r="624" spans="1:10" s="807" customFormat="1" x14ac:dyDescent="0.2">
      <c r="A624" s="807" t="s">
        <v>10</v>
      </c>
      <c r="B624" s="807" t="s">
        <v>24</v>
      </c>
      <c r="C624" s="813" t="s">
        <v>1667</v>
      </c>
      <c r="D624" s="837" t="s">
        <v>83</v>
      </c>
      <c r="E624" s="724">
        <v>1</v>
      </c>
      <c r="F624" s="841">
        <v>1207.5</v>
      </c>
      <c r="G624" s="841">
        <v>1207.5</v>
      </c>
      <c r="H624" s="565"/>
      <c r="I624" s="565"/>
      <c r="J624" s="565"/>
    </row>
    <row r="625" spans="1:10" s="807" customFormat="1" x14ac:dyDescent="0.2">
      <c r="A625" s="807" t="s">
        <v>699</v>
      </c>
      <c r="B625" s="807" t="s">
        <v>42</v>
      </c>
      <c r="C625" s="813" t="s">
        <v>1669</v>
      </c>
      <c r="D625" s="837" t="s">
        <v>33</v>
      </c>
      <c r="E625" s="724">
        <v>1</v>
      </c>
      <c r="F625" s="841">
        <v>995.9</v>
      </c>
      <c r="G625" s="841">
        <v>995.9</v>
      </c>
      <c r="H625" s="565"/>
      <c r="I625" s="565"/>
      <c r="J625" s="565"/>
    </row>
    <row r="626" spans="1:10" s="807" customFormat="1" x14ac:dyDescent="0.2">
      <c r="A626" s="807" t="s">
        <v>303</v>
      </c>
      <c r="B626" s="807" t="s">
        <v>6</v>
      </c>
      <c r="C626" s="813" t="s">
        <v>1670</v>
      </c>
      <c r="D626" s="837" t="s">
        <v>8</v>
      </c>
      <c r="E626" s="724">
        <v>1</v>
      </c>
      <c r="F626" s="841">
        <v>620</v>
      </c>
      <c r="G626" s="841">
        <v>620</v>
      </c>
      <c r="H626" s="565"/>
      <c r="I626" s="565"/>
      <c r="J626" s="565"/>
    </row>
    <row r="627" spans="1:10" s="807" customFormat="1" x14ac:dyDescent="0.2">
      <c r="A627" s="807" t="s">
        <v>303</v>
      </c>
      <c r="B627" s="807" t="s">
        <v>42</v>
      </c>
      <c r="C627" s="813" t="s">
        <v>1681</v>
      </c>
      <c r="D627" s="837" t="s">
        <v>126</v>
      </c>
      <c r="E627" s="724">
        <v>1.8</v>
      </c>
      <c r="F627" s="841">
        <v>810.75</v>
      </c>
      <c r="G627" s="841">
        <v>810.75</v>
      </c>
      <c r="H627" s="565"/>
      <c r="I627" s="565"/>
      <c r="J627" s="565"/>
    </row>
    <row r="628" spans="1:10" s="807" customFormat="1" x14ac:dyDescent="0.2">
      <c r="A628" s="807" t="s">
        <v>303</v>
      </c>
      <c r="B628" s="807" t="s">
        <v>6</v>
      </c>
      <c r="C628" s="813" t="s">
        <v>1670</v>
      </c>
      <c r="D628" s="837" t="s">
        <v>32</v>
      </c>
      <c r="E628" s="724">
        <v>0.2</v>
      </c>
      <c r="F628" s="841">
        <v>657.2</v>
      </c>
      <c r="G628" s="841">
        <v>657.2</v>
      </c>
      <c r="H628" s="565"/>
      <c r="I628" s="565"/>
      <c r="J628" s="565"/>
    </row>
    <row r="629" spans="1:10" s="807" customFormat="1" x14ac:dyDescent="0.2">
      <c r="A629" s="807" t="s">
        <v>303</v>
      </c>
      <c r="B629" s="807" t="s">
        <v>6</v>
      </c>
      <c r="C629" s="813" t="s">
        <v>1670</v>
      </c>
      <c r="D629" s="837" t="s">
        <v>81</v>
      </c>
      <c r="E629" s="724">
        <v>1</v>
      </c>
      <c r="F629" s="841">
        <v>620</v>
      </c>
      <c r="G629" s="841">
        <v>620</v>
      </c>
      <c r="H629" s="565"/>
      <c r="I629" s="565"/>
      <c r="J629" s="565"/>
    </row>
    <row r="630" spans="1:10" s="807" customFormat="1" x14ac:dyDescent="0.2">
      <c r="A630" s="807" t="s">
        <v>10</v>
      </c>
      <c r="B630" s="807" t="s">
        <v>6</v>
      </c>
      <c r="C630" s="813" t="s">
        <v>1668</v>
      </c>
      <c r="D630" s="837" t="s">
        <v>112</v>
      </c>
      <c r="E630" s="724">
        <v>1</v>
      </c>
      <c r="F630" s="841">
        <v>977.5</v>
      </c>
      <c r="G630" s="841">
        <v>977.5</v>
      </c>
      <c r="H630" s="565"/>
      <c r="I630" s="565"/>
      <c r="J630" s="565"/>
    </row>
    <row r="631" spans="1:10" s="807" customFormat="1" x14ac:dyDescent="0.2">
      <c r="A631" s="807" t="s">
        <v>303</v>
      </c>
      <c r="B631" s="807" t="s">
        <v>24</v>
      </c>
      <c r="C631" s="813" t="s">
        <v>1682</v>
      </c>
      <c r="D631" s="837" t="s">
        <v>8</v>
      </c>
      <c r="E631" s="724">
        <v>3</v>
      </c>
      <c r="F631" s="841">
        <v>672.75</v>
      </c>
      <c r="G631" s="841">
        <v>672.75</v>
      </c>
      <c r="H631" s="565"/>
      <c r="I631" s="565"/>
      <c r="J631" s="565"/>
    </row>
    <row r="632" spans="1:10" s="807" customFormat="1" x14ac:dyDescent="0.2">
      <c r="A632" s="807" t="s">
        <v>303</v>
      </c>
      <c r="B632" s="807" t="s">
        <v>6</v>
      </c>
      <c r="C632" s="813" t="s">
        <v>1670</v>
      </c>
      <c r="D632" s="837" t="s">
        <v>154</v>
      </c>
      <c r="E632" s="724">
        <v>1</v>
      </c>
      <c r="F632" s="841">
        <v>620</v>
      </c>
      <c r="G632" s="841">
        <v>620</v>
      </c>
      <c r="H632" s="565"/>
      <c r="I632" s="565"/>
      <c r="J632" s="565"/>
    </row>
    <row r="633" spans="1:10" s="807" customFormat="1" x14ac:dyDescent="0.2">
      <c r="A633" s="807" t="s">
        <v>303</v>
      </c>
      <c r="B633" s="807" t="s">
        <v>42</v>
      </c>
      <c r="C633" s="813" t="s">
        <v>1681</v>
      </c>
      <c r="D633" s="837" t="s">
        <v>153</v>
      </c>
      <c r="E633" s="724">
        <v>0.5</v>
      </c>
      <c r="F633" s="841">
        <v>780.85</v>
      </c>
      <c r="G633" s="841">
        <v>780.85</v>
      </c>
      <c r="H633" s="565"/>
      <c r="I633" s="565"/>
      <c r="J633" s="565"/>
    </row>
    <row r="634" spans="1:10" s="807" customFormat="1" x14ac:dyDescent="0.2">
      <c r="A634" s="807" t="s">
        <v>303</v>
      </c>
      <c r="B634" s="807" t="s">
        <v>6</v>
      </c>
      <c r="C634" s="813" t="s">
        <v>1670</v>
      </c>
      <c r="D634" s="837" t="s">
        <v>81</v>
      </c>
      <c r="E634" s="724">
        <v>1</v>
      </c>
      <c r="F634" s="841">
        <v>620</v>
      </c>
      <c r="G634" s="841">
        <v>620</v>
      </c>
      <c r="H634" s="565"/>
      <c r="I634" s="565"/>
      <c r="J634" s="565"/>
    </row>
    <row r="635" spans="1:10" s="807" customFormat="1" x14ac:dyDescent="0.2">
      <c r="A635" s="807" t="s">
        <v>303</v>
      </c>
      <c r="B635" s="807" t="s">
        <v>6</v>
      </c>
      <c r="C635" s="813" t="s">
        <v>1670</v>
      </c>
      <c r="D635" s="837" t="s">
        <v>81</v>
      </c>
      <c r="E635" s="724">
        <v>2</v>
      </c>
      <c r="F635" s="841">
        <v>620</v>
      </c>
      <c r="G635" s="841">
        <v>620</v>
      </c>
      <c r="H635" s="565"/>
      <c r="I635" s="565"/>
      <c r="J635" s="565"/>
    </row>
    <row r="636" spans="1:10" s="807" customFormat="1" x14ac:dyDescent="0.2">
      <c r="A636" s="807" t="s">
        <v>699</v>
      </c>
      <c r="B636" s="807" t="s">
        <v>42</v>
      </c>
      <c r="C636" s="813" t="s">
        <v>1669</v>
      </c>
      <c r="D636" s="837" t="s">
        <v>33</v>
      </c>
      <c r="E636" s="724">
        <v>1</v>
      </c>
      <c r="F636" s="841">
        <v>995.9</v>
      </c>
      <c r="G636" s="841">
        <v>995.9</v>
      </c>
      <c r="H636" s="565"/>
      <c r="I636" s="565"/>
      <c r="J636" s="565"/>
    </row>
    <row r="637" spans="1:10" s="807" customFormat="1" x14ac:dyDescent="0.2">
      <c r="A637" s="807" t="s">
        <v>303</v>
      </c>
      <c r="B637" s="807" t="s">
        <v>6</v>
      </c>
      <c r="C637" s="813" t="s">
        <v>1670</v>
      </c>
      <c r="D637" s="837" t="s">
        <v>8</v>
      </c>
      <c r="E637" s="724">
        <v>4</v>
      </c>
      <c r="F637" s="841">
        <v>620</v>
      </c>
      <c r="G637" s="841">
        <v>620</v>
      </c>
      <c r="H637" s="565"/>
      <c r="I637" s="565"/>
      <c r="J637" s="565"/>
    </row>
    <row r="638" spans="1:10" s="807" customFormat="1" x14ac:dyDescent="0.2">
      <c r="A638" s="807" t="s">
        <v>303</v>
      </c>
      <c r="B638" s="807" t="s">
        <v>6</v>
      </c>
      <c r="C638" s="813" t="s">
        <v>1670</v>
      </c>
      <c r="D638" s="837" t="s">
        <v>81</v>
      </c>
      <c r="E638" s="724">
        <v>1</v>
      </c>
      <c r="F638" s="841">
        <v>620</v>
      </c>
      <c r="G638" s="841">
        <v>620</v>
      </c>
      <c r="H638" s="565"/>
      <c r="I638" s="565"/>
      <c r="J638" s="565"/>
    </row>
    <row r="639" spans="1:10" s="807" customFormat="1" x14ac:dyDescent="0.2">
      <c r="A639" s="807" t="s">
        <v>303</v>
      </c>
      <c r="B639" s="807" t="s">
        <v>42</v>
      </c>
      <c r="C639" s="813" t="s">
        <v>1681</v>
      </c>
      <c r="D639" s="837" t="s">
        <v>126</v>
      </c>
      <c r="E639" s="724">
        <v>1</v>
      </c>
      <c r="F639" s="841">
        <v>810.75</v>
      </c>
      <c r="G639" s="841">
        <v>810.75</v>
      </c>
      <c r="H639" s="565"/>
      <c r="I639" s="565"/>
      <c r="J639" s="565"/>
    </row>
    <row r="640" spans="1:10" s="807" customFormat="1" x14ac:dyDescent="0.2">
      <c r="A640" s="807" t="s">
        <v>303</v>
      </c>
      <c r="B640" s="807" t="s">
        <v>6</v>
      </c>
      <c r="C640" s="813" t="s">
        <v>1670</v>
      </c>
      <c r="D640" s="837" t="s">
        <v>154</v>
      </c>
      <c r="E640" s="724">
        <v>1</v>
      </c>
      <c r="F640" s="841">
        <v>620</v>
      </c>
      <c r="G640" s="841">
        <v>620</v>
      </c>
      <c r="H640" s="565"/>
      <c r="I640" s="565"/>
      <c r="J640" s="565"/>
    </row>
    <row r="641" spans="1:10" s="807" customFormat="1" x14ac:dyDescent="0.2">
      <c r="A641" s="807" t="s">
        <v>695</v>
      </c>
      <c r="B641" s="807" t="s">
        <v>180</v>
      </c>
      <c r="C641" s="813" t="s">
        <v>1677</v>
      </c>
      <c r="D641" s="837" t="s">
        <v>36</v>
      </c>
      <c r="E641" s="724">
        <v>0.5</v>
      </c>
      <c r="F641" s="841">
        <v>1044.2</v>
      </c>
      <c r="G641" s="841">
        <v>1044.2</v>
      </c>
      <c r="H641" s="565"/>
      <c r="I641" s="565"/>
      <c r="J641" s="565"/>
    </row>
    <row r="642" spans="1:10" s="807" customFormat="1" x14ac:dyDescent="0.2">
      <c r="A642" s="807" t="s">
        <v>674</v>
      </c>
      <c r="B642" s="807" t="s">
        <v>6</v>
      </c>
      <c r="C642" s="878" t="s">
        <v>1678</v>
      </c>
      <c r="D642" s="837" t="s">
        <v>92</v>
      </c>
      <c r="E642" s="724">
        <v>0.2</v>
      </c>
      <c r="F642" s="841">
        <v>849.85</v>
      </c>
      <c r="G642" s="841">
        <v>849.85</v>
      </c>
      <c r="H642" s="565"/>
      <c r="I642" s="565"/>
      <c r="J642" s="565"/>
    </row>
    <row r="643" spans="1:10" s="807" customFormat="1" x14ac:dyDescent="0.2">
      <c r="A643" s="807" t="s">
        <v>660</v>
      </c>
      <c r="B643" s="807" t="s">
        <v>6</v>
      </c>
      <c r="C643" s="810" t="s">
        <v>1679</v>
      </c>
      <c r="D643" s="837" t="s">
        <v>14</v>
      </c>
      <c r="E643" s="724">
        <v>0.8</v>
      </c>
      <c r="F643" s="841">
        <v>849.85</v>
      </c>
      <c r="G643" s="841">
        <v>849.85</v>
      </c>
      <c r="H643" s="565"/>
      <c r="I643" s="565"/>
      <c r="J643" s="565"/>
    </row>
    <row r="644" spans="1:10" s="807" customFormat="1" x14ac:dyDescent="0.2">
      <c r="A644" s="807" t="s">
        <v>171</v>
      </c>
      <c r="B644" s="807" t="s">
        <v>6</v>
      </c>
      <c r="C644" s="813" t="s">
        <v>1699</v>
      </c>
      <c r="D644" s="837" t="s">
        <v>93</v>
      </c>
      <c r="E644" s="724">
        <v>5</v>
      </c>
      <c r="F644" s="841">
        <v>791.2</v>
      </c>
      <c r="G644" s="841">
        <v>791.2</v>
      </c>
      <c r="H644" s="565"/>
      <c r="I644" s="565"/>
      <c r="J644" s="565"/>
    </row>
    <row r="645" spans="1:10" s="807" customFormat="1" x14ac:dyDescent="0.2">
      <c r="A645" s="807" t="s">
        <v>693</v>
      </c>
      <c r="B645" s="807" t="s">
        <v>6</v>
      </c>
      <c r="C645" s="811" t="s">
        <v>1680</v>
      </c>
      <c r="D645" s="837" t="s">
        <v>94</v>
      </c>
      <c r="E645" s="724">
        <v>0.2</v>
      </c>
      <c r="F645" s="841">
        <v>744.05</v>
      </c>
      <c r="G645" s="841">
        <v>744.05</v>
      </c>
      <c r="H645" s="565"/>
      <c r="I645" s="565"/>
      <c r="J645" s="565"/>
    </row>
    <row r="646" spans="1:10" s="807" customFormat="1" x14ac:dyDescent="0.2">
      <c r="A646" s="807" t="s">
        <v>303</v>
      </c>
      <c r="B646" s="807" t="s">
        <v>6</v>
      </c>
      <c r="C646" s="813" t="s">
        <v>1670</v>
      </c>
      <c r="D646" s="837" t="s">
        <v>95</v>
      </c>
      <c r="E646" s="724">
        <v>0.75</v>
      </c>
      <c r="F646" s="841">
        <v>620</v>
      </c>
      <c r="G646" s="841">
        <v>620</v>
      </c>
      <c r="H646" s="565"/>
      <c r="I646" s="565"/>
      <c r="J646" s="565"/>
    </row>
    <row r="647" spans="1:10" s="807" customFormat="1" x14ac:dyDescent="0.2">
      <c r="A647" s="807" t="s">
        <v>660</v>
      </c>
      <c r="B647" s="807" t="s">
        <v>6</v>
      </c>
      <c r="C647" s="810" t="s">
        <v>1679</v>
      </c>
      <c r="D647" s="837" t="s">
        <v>14</v>
      </c>
      <c r="E647" s="724">
        <v>0.7</v>
      </c>
      <c r="F647" s="841">
        <v>805</v>
      </c>
      <c r="G647" s="841">
        <v>805</v>
      </c>
      <c r="H647" s="565"/>
      <c r="I647" s="565"/>
      <c r="J647" s="565"/>
    </row>
    <row r="648" spans="1:10" s="807" customFormat="1" x14ac:dyDescent="0.2">
      <c r="A648" s="807" t="s">
        <v>674</v>
      </c>
      <c r="B648" s="807" t="s">
        <v>6</v>
      </c>
      <c r="C648" s="878" t="s">
        <v>1678</v>
      </c>
      <c r="D648" s="837" t="s">
        <v>92</v>
      </c>
      <c r="E648" s="724">
        <v>0.1</v>
      </c>
      <c r="F648" s="841">
        <v>849.85</v>
      </c>
      <c r="G648" s="841">
        <v>849.85</v>
      </c>
      <c r="H648" s="565"/>
      <c r="I648" s="565"/>
      <c r="J648" s="565"/>
    </row>
    <row r="649" spans="1:10" s="807" customFormat="1" x14ac:dyDescent="0.2">
      <c r="A649" s="807" t="s">
        <v>303</v>
      </c>
      <c r="B649" s="807" t="s">
        <v>6</v>
      </c>
      <c r="C649" s="813" t="s">
        <v>1670</v>
      </c>
      <c r="D649" s="837" t="s">
        <v>8</v>
      </c>
      <c r="E649" s="724">
        <v>1</v>
      </c>
      <c r="F649" s="841">
        <v>620</v>
      </c>
      <c r="G649" s="841">
        <v>620</v>
      </c>
      <c r="H649" s="565"/>
      <c r="I649" s="565"/>
      <c r="J649" s="565"/>
    </row>
    <row r="650" spans="1:10" s="807" customFormat="1" x14ac:dyDescent="0.2">
      <c r="A650" s="807" t="s">
        <v>303</v>
      </c>
      <c r="B650" s="807" t="s">
        <v>6</v>
      </c>
      <c r="C650" s="813" t="s">
        <v>1670</v>
      </c>
      <c r="D650" s="837" t="s">
        <v>126</v>
      </c>
      <c r="E650" s="724">
        <v>0.25</v>
      </c>
      <c r="F650" s="841">
        <v>657.2</v>
      </c>
      <c r="G650" s="841">
        <v>657.2</v>
      </c>
      <c r="H650" s="565"/>
      <c r="I650" s="565"/>
      <c r="J650" s="565"/>
    </row>
    <row r="651" spans="1:10" s="807" customFormat="1" x14ac:dyDescent="0.2">
      <c r="A651" s="807" t="s">
        <v>303</v>
      </c>
      <c r="B651" s="807" t="s">
        <v>6</v>
      </c>
      <c r="C651" s="813" t="s">
        <v>1670</v>
      </c>
      <c r="D651" s="837" t="s">
        <v>11</v>
      </c>
      <c r="E651" s="724">
        <v>0.75</v>
      </c>
      <c r="F651" s="841">
        <v>620</v>
      </c>
      <c r="G651" s="841">
        <v>620</v>
      </c>
      <c r="H651" s="565"/>
      <c r="I651" s="565"/>
      <c r="J651" s="565"/>
    </row>
    <row r="652" spans="1:10" s="807" customFormat="1" x14ac:dyDescent="0.2">
      <c r="A652" s="807" t="s">
        <v>660</v>
      </c>
      <c r="B652" s="807" t="s">
        <v>6</v>
      </c>
      <c r="C652" s="810" t="s">
        <v>1679</v>
      </c>
      <c r="D652" s="837" t="s">
        <v>14</v>
      </c>
      <c r="E652" s="724">
        <v>0.8</v>
      </c>
      <c r="F652" s="841">
        <v>849.85</v>
      </c>
      <c r="G652" s="841">
        <v>849.85</v>
      </c>
      <c r="H652" s="565"/>
      <c r="I652" s="565"/>
      <c r="J652" s="565"/>
    </row>
    <row r="653" spans="1:10" s="807" customFormat="1" x14ac:dyDescent="0.2">
      <c r="A653" s="807" t="s">
        <v>674</v>
      </c>
      <c r="B653" s="807" t="s">
        <v>6</v>
      </c>
      <c r="C653" s="878" t="s">
        <v>1678</v>
      </c>
      <c r="D653" s="837" t="s">
        <v>92</v>
      </c>
      <c r="E653" s="724">
        <v>0.2</v>
      </c>
      <c r="F653" s="841">
        <v>849.85</v>
      </c>
      <c r="G653" s="841">
        <v>849.85</v>
      </c>
      <c r="H653" s="565"/>
      <c r="I653" s="565"/>
      <c r="J653" s="565"/>
    </row>
    <row r="654" spans="1:10" s="807" customFormat="1" x14ac:dyDescent="0.2">
      <c r="A654" s="807" t="s">
        <v>695</v>
      </c>
      <c r="B654" s="807" t="s">
        <v>180</v>
      </c>
      <c r="C654" s="813" t="s">
        <v>1677</v>
      </c>
      <c r="D654" s="837" t="s">
        <v>36</v>
      </c>
      <c r="E654" s="724">
        <v>1</v>
      </c>
      <c r="F654" s="841">
        <v>1080.5039999999999</v>
      </c>
      <c r="G654" s="841">
        <v>1080.5039999999999</v>
      </c>
      <c r="H654" s="565"/>
      <c r="I654" s="565"/>
      <c r="J654" s="565"/>
    </row>
    <row r="655" spans="1:10" s="807" customFormat="1" x14ac:dyDescent="0.2">
      <c r="A655" s="807" t="s">
        <v>171</v>
      </c>
      <c r="B655" s="807" t="s">
        <v>6</v>
      </c>
      <c r="C655" s="813" t="s">
        <v>1699</v>
      </c>
      <c r="D655" s="837" t="s">
        <v>93</v>
      </c>
      <c r="E655" s="724">
        <v>18</v>
      </c>
      <c r="F655" s="841">
        <v>791.2</v>
      </c>
      <c r="G655" s="841">
        <v>791.2</v>
      </c>
      <c r="H655" s="565"/>
      <c r="I655" s="565"/>
      <c r="J655" s="565"/>
    </row>
    <row r="656" spans="1:10" s="807" customFormat="1" x14ac:dyDescent="0.2">
      <c r="A656" s="807" t="s">
        <v>10</v>
      </c>
      <c r="B656" s="807" t="s">
        <v>6</v>
      </c>
      <c r="C656" s="813" t="s">
        <v>1668</v>
      </c>
      <c r="D656" s="837" t="s">
        <v>112</v>
      </c>
      <c r="E656" s="724">
        <v>1</v>
      </c>
      <c r="F656" s="841">
        <v>977.5</v>
      </c>
      <c r="G656" s="841">
        <v>977.5</v>
      </c>
      <c r="H656" s="565"/>
      <c r="I656" s="565"/>
      <c r="J656" s="565"/>
    </row>
    <row r="657" spans="1:10" s="807" customFormat="1" x14ac:dyDescent="0.2">
      <c r="A657" s="807" t="s">
        <v>303</v>
      </c>
      <c r="B657" s="807" t="s">
        <v>6</v>
      </c>
      <c r="C657" s="813" t="s">
        <v>1670</v>
      </c>
      <c r="D657" s="837" t="s">
        <v>8</v>
      </c>
      <c r="E657" s="724">
        <v>1</v>
      </c>
      <c r="F657" s="841">
        <v>620</v>
      </c>
      <c r="G657" s="841">
        <v>620</v>
      </c>
      <c r="H657" s="565"/>
      <c r="I657" s="565"/>
      <c r="J657" s="565"/>
    </row>
    <row r="658" spans="1:10" s="807" customFormat="1" x14ac:dyDescent="0.2">
      <c r="A658" s="807" t="s">
        <v>303</v>
      </c>
      <c r="B658" s="807" t="s">
        <v>42</v>
      </c>
      <c r="C658" s="813" t="s">
        <v>1681</v>
      </c>
      <c r="D658" s="837" t="s">
        <v>126</v>
      </c>
      <c r="E658" s="724">
        <v>1</v>
      </c>
      <c r="F658" s="841">
        <v>810.75</v>
      </c>
      <c r="G658" s="841">
        <v>810.75</v>
      </c>
      <c r="H658" s="565"/>
      <c r="I658" s="565"/>
      <c r="J658" s="565"/>
    </row>
    <row r="659" spans="1:10" s="807" customFormat="1" x14ac:dyDescent="0.2">
      <c r="A659" s="807" t="s">
        <v>660</v>
      </c>
      <c r="B659" s="807" t="s">
        <v>6</v>
      </c>
      <c r="C659" s="810" t="s">
        <v>1679</v>
      </c>
      <c r="D659" s="837" t="s">
        <v>14</v>
      </c>
      <c r="E659" s="724">
        <v>0.8</v>
      </c>
      <c r="F659" s="841">
        <v>849.85</v>
      </c>
      <c r="G659" s="841">
        <v>849.85</v>
      </c>
      <c r="H659" s="565"/>
      <c r="I659" s="565"/>
      <c r="J659" s="565"/>
    </row>
    <row r="660" spans="1:10" s="807" customFormat="1" x14ac:dyDescent="0.2">
      <c r="A660" s="807" t="s">
        <v>674</v>
      </c>
      <c r="B660" s="807" t="s">
        <v>6</v>
      </c>
      <c r="C660" s="878" t="s">
        <v>1678</v>
      </c>
      <c r="D660" s="837" t="s">
        <v>92</v>
      </c>
      <c r="E660" s="724">
        <v>0.2</v>
      </c>
      <c r="F660" s="841">
        <v>849.85</v>
      </c>
      <c r="G660" s="841">
        <v>849.85</v>
      </c>
      <c r="H660" s="565"/>
      <c r="I660" s="565"/>
      <c r="J660" s="565"/>
    </row>
    <row r="661" spans="1:10" s="807" customFormat="1" x14ac:dyDescent="0.2">
      <c r="A661" s="807" t="s">
        <v>695</v>
      </c>
      <c r="B661" s="807" t="s">
        <v>180</v>
      </c>
      <c r="C661" s="813" t="s">
        <v>1677</v>
      </c>
      <c r="D661" s="837" t="s">
        <v>36</v>
      </c>
      <c r="E661" s="724">
        <v>1</v>
      </c>
      <c r="F661" s="841">
        <v>1044.2</v>
      </c>
      <c r="G661" s="841">
        <v>1044.2</v>
      </c>
      <c r="H661" s="565"/>
      <c r="I661" s="565"/>
      <c r="J661" s="565"/>
    </row>
    <row r="662" spans="1:10" s="807" customFormat="1" x14ac:dyDescent="0.2">
      <c r="A662" s="807" t="s">
        <v>171</v>
      </c>
      <c r="B662" s="807" t="s">
        <v>6</v>
      </c>
      <c r="C662" s="813" t="s">
        <v>1699</v>
      </c>
      <c r="D662" s="837" t="s">
        <v>93</v>
      </c>
      <c r="E662" s="724">
        <v>11</v>
      </c>
      <c r="F662" s="841">
        <v>791.2</v>
      </c>
      <c r="G662" s="841">
        <v>791.2</v>
      </c>
      <c r="H662" s="565"/>
      <c r="I662" s="565"/>
      <c r="J662" s="565"/>
    </row>
    <row r="663" spans="1:10" s="807" customFormat="1" x14ac:dyDescent="0.2">
      <c r="A663" s="807" t="s">
        <v>10</v>
      </c>
      <c r="B663" s="807" t="s">
        <v>6</v>
      </c>
      <c r="C663" s="813" t="s">
        <v>1668</v>
      </c>
      <c r="D663" s="837" t="s">
        <v>112</v>
      </c>
      <c r="E663" s="724">
        <v>1</v>
      </c>
      <c r="F663" s="841">
        <v>977.5</v>
      </c>
      <c r="G663" s="841">
        <v>977.5</v>
      </c>
      <c r="H663" s="565"/>
      <c r="I663" s="565"/>
      <c r="J663" s="565"/>
    </row>
    <row r="664" spans="1:10" s="807" customFormat="1" x14ac:dyDescent="0.2">
      <c r="A664" s="807" t="s">
        <v>303</v>
      </c>
      <c r="B664" s="807" t="s">
        <v>6</v>
      </c>
      <c r="C664" s="813" t="s">
        <v>1670</v>
      </c>
      <c r="D664" s="837" t="s">
        <v>8</v>
      </c>
      <c r="E664" s="724">
        <v>1</v>
      </c>
      <c r="F664" s="841">
        <v>620</v>
      </c>
      <c r="G664" s="841">
        <v>620</v>
      </c>
      <c r="H664" s="565"/>
      <c r="I664" s="565"/>
      <c r="J664" s="565"/>
    </row>
    <row r="665" spans="1:10" s="807" customFormat="1" x14ac:dyDescent="0.2">
      <c r="A665" s="807" t="s">
        <v>171</v>
      </c>
      <c r="B665" s="807" t="s">
        <v>6</v>
      </c>
      <c r="C665" s="813" t="s">
        <v>1699</v>
      </c>
      <c r="D665" s="837" t="s">
        <v>93</v>
      </c>
      <c r="E665" s="724">
        <v>6</v>
      </c>
      <c r="F665" s="841">
        <v>791.2</v>
      </c>
      <c r="G665" s="841">
        <v>791.2</v>
      </c>
      <c r="H665" s="565"/>
      <c r="I665" s="565"/>
      <c r="J665" s="565"/>
    </row>
    <row r="666" spans="1:10" s="807" customFormat="1" x14ac:dyDescent="0.2">
      <c r="A666" s="807" t="s">
        <v>303</v>
      </c>
      <c r="B666" s="807" t="s">
        <v>6</v>
      </c>
      <c r="C666" s="813" t="s">
        <v>1670</v>
      </c>
      <c r="D666" s="837" t="s">
        <v>8</v>
      </c>
      <c r="E666" s="724">
        <v>1</v>
      </c>
      <c r="F666" s="841">
        <v>620</v>
      </c>
      <c r="G666" s="841">
        <v>620</v>
      </c>
      <c r="H666" s="565"/>
      <c r="I666" s="565"/>
      <c r="J666" s="565"/>
    </row>
    <row r="667" spans="1:10" s="807" customFormat="1" x14ac:dyDescent="0.2">
      <c r="A667" s="807" t="s">
        <v>303</v>
      </c>
      <c r="B667" s="807" t="s">
        <v>42</v>
      </c>
      <c r="C667" s="813" t="s">
        <v>1681</v>
      </c>
      <c r="D667" s="837" t="s">
        <v>126</v>
      </c>
      <c r="E667" s="724">
        <v>1</v>
      </c>
      <c r="F667" s="841">
        <v>810.75</v>
      </c>
      <c r="G667" s="841">
        <v>810.75</v>
      </c>
      <c r="H667" s="565"/>
      <c r="I667" s="565"/>
      <c r="J667" s="565"/>
    </row>
    <row r="668" spans="1:10" s="807" customFormat="1" x14ac:dyDescent="0.2">
      <c r="A668" s="807" t="s">
        <v>10</v>
      </c>
      <c r="B668" s="807" t="s">
        <v>6</v>
      </c>
      <c r="C668" s="813" t="s">
        <v>1668</v>
      </c>
      <c r="D668" s="837" t="s">
        <v>112</v>
      </c>
      <c r="E668" s="724">
        <v>1</v>
      </c>
      <c r="F668" s="841">
        <v>977.5</v>
      </c>
      <c r="G668" s="841">
        <v>977.5</v>
      </c>
      <c r="H668" s="565"/>
      <c r="I668" s="565"/>
      <c r="J668" s="565"/>
    </row>
    <row r="669" spans="1:10" s="807" customFormat="1" x14ac:dyDescent="0.2">
      <c r="A669" s="807" t="s">
        <v>303</v>
      </c>
      <c r="B669" s="807" t="s">
        <v>42</v>
      </c>
      <c r="C669" s="813" t="s">
        <v>1681</v>
      </c>
      <c r="D669" s="837" t="s">
        <v>84</v>
      </c>
      <c r="E669" s="724">
        <v>4</v>
      </c>
      <c r="F669" s="841">
        <v>632.5</v>
      </c>
      <c r="G669" s="841">
        <v>632.5</v>
      </c>
      <c r="H669" s="565"/>
      <c r="I669" s="565"/>
      <c r="J669" s="565"/>
    </row>
    <row r="670" spans="1:10" s="807" customFormat="1" x14ac:dyDescent="0.2">
      <c r="A670" s="807" t="s">
        <v>303</v>
      </c>
      <c r="B670" s="807" t="s">
        <v>6</v>
      </c>
      <c r="C670" s="813" t="s">
        <v>1670</v>
      </c>
      <c r="D670" s="837" t="s">
        <v>32</v>
      </c>
      <c r="E670" s="724">
        <v>1</v>
      </c>
      <c r="F670" s="841">
        <v>657.2</v>
      </c>
      <c r="G670" s="841">
        <v>657.2</v>
      </c>
      <c r="H670" s="565"/>
      <c r="I670" s="565"/>
      <c r="J670" s="565"/>
    </row>
    <row r="671" spans="1:10" s="807" customFormat="1" x14ac:dyDescent="0.2">
      <c r="A671" s="807" t="s">
        <v>303</v>
      </c>
      <c r="B671" s="807" t="s">
        <v>6</v>
      </c>
      <c r="C671" s="813" t="s">
        <v>1670</v>
      </c>
      <c r="D671" s="837" t="s">
        <v>85</v>
      </c>
      <c r="E671" s="724">
        <v>2</v>
      </c>
      <c r="F671" s="841">
        <v>620</v>
      </c>
      <c r="G671" s="841">
        <v>620</v>
      </c>
      <c r="H671" s="565"/>
      <c r="I671" s="565"/>
      <c r="J671" s="565"/>
    </row>
    <row r="672" spans="1:10" s="807" customFormat="1" x14ac:dyDescent="0.2">
      <c r="A672" s="807" t="s">
        <v>303</v>
      </c>
      <c r="B672" s="807" t="s">
        <v>6</v>
      </c>
      <c r="C672" s="813" t="s">
        <v>1670</v>
      </c>
      <c r="D672" s="837" t="s">
        <v>126</v>
      </c>
      <c r="E672" s="724">
        <v>1</v>
      </c>
      <c r="F672" s="841">
        <v>657.2</v>
      </c>
      <c r="G672" s="841">
        <v>657.2</v>
      </c>
      <c r="H672" s="565"/>
      <c r="I672" s="565"/>
      <c r="J672" s="565"/>
    </row>
    <row r="673" spans="1:10" s="807" customFormat="1" x14ac:dyDescent="0.2">
      <c r="A673" s="807" t="s">
        <v>303</v>
      </c>
      <c r="B673" s="807" t="s">
        <v>42</v>
      </c>
      <c r="C673" s="813" t="s">
        <v>1681</v>
      </c>
      <c r="D673" s="837" t="s">
        <v>126</v>
      </c>
      <c r="E673" s="724">
        <v>1</v>
      </c>
      <c r="F673" s="841">
        <v>810.75</v>
      </c>
      <c r="G673" s="841">
        <v>810.75</v>
      </c>
      <c r="H673" s="565"/>
      <c r="I673" s="565"/>
      <c r="J673" s="565"/>
    </row>
    <row r="674" spans="1:10" s="807" customFormat="1" x14ac:dyDescent="0.2">
      <c r="A674" s="807" t="s">
        <v>660</v>
      </c>
      <c r="B674" s="807" t="s">
        <v>6</v>
      </c>
      <c r="C674" s="810" t="s">
        <v>1679</v>
      </c>
      <c r="D674" s="837" t="s">
        <v>14</v>
      </c>
      <c r="E674" s="724">
        <v>0.8</v>
      </c>
      <c r="F674" s="841">
        <v>1047.6500000000001</v>
      </c>
      <c r="G674" s="841">
        <v>1047.6500000000001</v>
      </c>
      <c r="H674" s="565"/>
      <c r="I674" s="565"/>
      <c r="J674" s="565"/>
    </row>
    <row r="675" spans="1:10" s="807" customFormat="1" x14ac:dyDescent="0.2">
      <c r="A675" s="807" t="s">
        <v>674</v>
      </c>
      <c r="B675" s="807" t="s">
        <v>6</v>
      </c>
      <c r="C675" s="878" t="s">
        <v>1678</v>
      </c>
      <c r="D675" s="837" t="s">
        <v>92</v>
      </c>
      <c r="E675" s="724">
        <v>0.2</v>
      </c>
      <c r="F675" s="841">
        <v>849.85</v>
      </c>
      <c r="G675" s="841">
        <v>849.85</v>
      </c>
      <c r="H675" s="565"/>
      <c r="I675" s="565"/>
      <c r="J675" s="565"/>
    </row>
    <row r="676" spans="1:10" s="807" customFormat="1" x14ac:dyDescent="0.2">
      <c r="A676" s="807" t="s">
        <v>695</v>
      </c>
      <c r="B676" s="807" t="s">
        <v>180</v>
      </c>
      <c r="C676" s="813" t="s">
        <v>1677</v>
      </c>
      <c r="D676" s="837" t="s">
        <v>36</v>
      </c>
      <c r="E676" s="724">
        <v>1</v>
      </c>
      <c r="F676" s="841">
        <v>1080.5039999999999</v>
      </c>
      <c r="G676" s="841">
        <v>1080.5039999999999</v>
      </c>
      <c r="H676" s="565"/>
      <c r="I676" s="565"/>
      <c r="J676" s="565"/>
    </row>
    <row r="677" spans="1:10" s="807" customFormat="1" x14ac:dyDescent="0.2">
      <c r="A677" s="807" t="s">
        <v>693</v>
      </c>
      <c r="B677" s="807" t="s">
        <v>6</v>
      </c>
      <c r="C677" s="811" t="s">
        <v>1680</v>
      </c>
      <c r="D677" s="837" t="s">
        <v>293</v>
      </c>
      <c r="E677" s="724">
        <v>0.5</v>
      </c>
      <c r="F677" s="841">
        <v>787.75</v>
      </c>
      <c r="G677" s="841">
        <v>787.75</v>
      </c>
      <c r="H677" s="565"/>
      <c r="I677" s="565"/>
      <c r="J677" s="565"/>
    </row>
    <row r="678" spans="1:10" s="807" customFormat="1" x14ac:dyDescent="0.2">
      <c r="A678" s="807" t="s">
        <v>303</v>
      </c>
      <c r="B678" s="807" t="s">
        <v>6</v>
      </c>
      <c r="C678" s="813" t="s">
        <v>1670</v>
      </c>
      <c r="D678" s="837" t="s">
        <v>95</v>
      </c>
      <c r="E678" s="724">
        <v>2.65</v>
      </c>
      <c r="F678" s="841">
        <v>620</v>
      </c>
      <c r="G678" s="841">
        <v>620</v>
      </c>
      <c r="H678" s="565"/>
      <c r="I678" s="565"/>
      <c r="J678" s="565"/>
    </row>
    <row r="679" spans="1:10" s="807" customFormat="1" x14ac:dyDescent="0.2">
      <c r="A679" s="807" t="s">
        <v>736</v>
      </c>
      <c r="B679" s="807" t="s">
        <v>42</v>
      </c>
      <c r="C679" s="811" t="s">
        <v>1655</v>
      </c>
      <c r="D679" s="837" t="s">
        <v>343</v>
      </c>
      <c r="E679" s="724">
        <v>0.5</v>
      </c>
      <c r="F679" s="841">
        <v>1092.5</v>
      </c>
      <c r="G679" s="841">
        <v>1092.5</v>
      </c>
      <c r="H679" s="565"/>
      <c r="I679" s="565"/>
      <c r="J679" s="565"/>
    </row>
    <row r="680" spans="1:10" s="807" customFormat="1" x14ac:dyDescent="0.2">
      <c r="A680" s="807" t="s">
        <v>10</v>
      </c>
      <c r="B680" s="807" t="s">
        <v>6</v>
      </c>
      <c r="C680" s="813" t="s">
        <v>1668</v>
      </c>
      <c r="D680" s="837" t="s">
        <v>112</v>
      </c>
      <c r="E680" s="724">
        <v>1</v>
      </c>
      <c r="F680" s="841">
        <v>977.5</v>
      </c>
      <c r="G680" s="841">
        <v>977.5</v>
      </c>
      <c r="H680" s="565"/>
      <c r="I680" s="565"/>
      <c r="J680" s="565"/>
    </row>
    <row r="681" spans="1:10" s="807" customFormat="1" x14ac:dyDescent="0.2">
      <c r="A681" s="807" t="s">
        <v>303</v>
      </c>
      <c r="B681" s="807" t="s">
        <v>24</v>
      </c>
      <c r="C681" s="813" t="s">
        <v>1682</v>
      </c>
      <c r="D681" s="837" t="s">
        <v>81</v>
      </c>
      <c r="E681" s="724">
        <v>3.5</v>
      </c>
      <c r="F681" s="841">
        <v>672.75</v>
      </c>
      <c r="G681" s="841">
        <v>672.75</v>
      </c>
      <c r="H681" s="565"/>
      <c r="I681" s="565"/>
      <c r="J681" s="565"/>
    </row>
    <row r="682" spans="1:10" s="807" customFormat="1" x14ac:dyDescent="0.2">
      <c r="A682" s="807" t="s">
        <v>303</v>
      </c>
      <c r="B682" s="807" t="s">
        <v>42</v>
      </c>
      <c r="C682" s="813" t="s">
        <v>1681</v>
      </c>
      <c r="D682" s="837" t="s">
        <v>126</v>
      </c>
      <c r="E682" s="724">
        <v>1</v>
      </c>
      <c r="F682" s="841">
        <v>810.75</v>
      </c>
      <c r="G682" s="841">
        <v>810.75</v>
      </c>
      <c r="H682" s="565"/>
      <c r="I682" s="565"/>
      <c r="J682" s="565"/>
    </row>
    <row r="683" spans="1:10" s="807" customFormat="1" x14ac:dyDescent="0.2">
      <c r="A683" s="807" t="s">
        <v>303</v>
      </c>
      <c r="B683" s="807" t="s">
        <v>6</v>
      </c>
      <c r="C683" s="813" t="s">
        <v>1670</v>
      </c>
      <c r="D683" s="837" t="s">
        <v>154</v>
      </c>
      <c r="E683" s="724">
        <v>1</v>
      </c>
      <c r="F683" s="841">
        <v>620</v>
      </c>
      <c r="G683" s="841">
        <v>620</v>
      </c>
      <c r="H683" s="565"/>
      <c r="I683" s="565"/>
      <c r="J683" s="565"/>
    </row>
    <row r="684" spans="1:10" s="807" customFormat="1" x14ac:dyDescent="0.2">
      <c r="A684" s="807" t="s">
        <v>303</v>
      </c>
      <c r="B684" s="807" t="s">
        <v>24</v>
      </c>
      <c r="C684" s="813" t="s">
        <v>1682</v>
      </c>
      <c r="D684" s="837" t="s">
        <v>8</v>
      </c>
      <c r="E684" s="724">
        <v>10.6</v>
      </c>
      <c r="F684" s="841">
        <v>672.75</v>
      </c>
      <c r="G684" s="841">
        <v>672.75</v>
      </c>
      <c r="H684" s="565"/>
      <c r="I684" s="565"/>
      <c r="J684" s="565"/>
    </row>
    <row r="685" spans="1:10" s="807" customFormat="1" x14ac:dyDescent="0.2">
      <c r="A685" s="807" t="s">
        <v>664</v>
      </c>
      <c r="B685" s="807" t="s">
        <v>6</v>
      </c>
      <c r="C685" s="838" t="s">
        <v>1740</v>
      </c>
      <c r="D685" s="837" t="s">
        <v>1417</v>
      </c>
      <c r="E685" s="724">
        <v>1</v>
      </c>
      <c r="F685" s="841">
        <v>1765.26</v>
      </c>
      <c r="G685" s="841">
        <v>1765.26</v>
      </c>
      <c r="H685" s="565"/>
      <c r="I685" s="565"/>
      <c r="J685" s="565"/>
    </row>
    <row r="686" spans="1:10" s="807" customFormat="1" x14ac:dyDescent="0.2">
      <c r="A686" s="807" t="s">
        <v>10</v>
      </c>
      <c r="B686" s="807" t="s">
        <v>24</v>
      </c>
      <c r="C686" s="813" t="s">
        <v>1667</v>
      </c>
      <c r="D686" s="837" t="s">
        <v>83</v>
      </c>
      <c r="E686" s="724">
        <v>1</v>
      </c>
      <c r="F686" s="841">
        <v>1207.5</v>
      </c>
      <c r="G686" s="841">
        <v>1207.5</v>
      </c>
      <c r="H686" s="565"/>
      <c r="I686" s="565"/>
      <c r="J686" s="565"/>
    </row>
    <row r="687" spans="1:10" s="807" customFormat="1" x14ac:dyDescent="0.2">
      <c r="A687" s="807" t="s">
        <v>303</v>
      </c>
      <c r="B687" s="807" t="s">
        <v>6</v>
      </c>
      <c r="C687" s="813" t="s">
        <v>1670</v>
      </c>
      <c r="D687" s="837" t="s">
        <v>133</v>
      </c>
      <c r="E687" s="724">
        <v>1</v>
      </c>
      <c r="F687" s="841">
        <v>657.2</v>
      </c>
      <c r="G687" s="841">
        <v>657.2</v>
      </c>
      <c r="H687" s="565"/>
      <c r="I687" s="565"/>
      <c r="J687" s="565"/>
    </row>
    <row r="688" spans="1:10" s="807" customFormat="1" x14ac:dyDescent="0.2">
      <c r="A688" s="807" t="s">
        <v>303</v>
      </c>
      <c r="B688" s="807" t="s">
        <v>42</v>
      </c>
      <c r="C688" s="813" t="s">
        <v>1681</v>
      </c>
      <c r="D688" s="837" t="s">
        <v>126</v>
      </c>
      <c r="E688" s="724">
        <v>1</v>
      </c>
      <c r="F688" s="841">
        <v>810.75</v>
      </c>
      <c r="G688" s="841">
        <v>810.75</v>
      </c>
      <c r="H688" s="565"/>
      <c r="I688" s="565"/>
      <c r="J688" s="565"/>
    </row>
    <row r="689" spans="1:10" s="807" customFormat="1" x14ac:dyDescent="0.2">
      <c r="A689" s="807" t="s">
        <v>10</v>
      </c>
      <c r="B689" s="807" t="s">
        <v>6</v>
      </c>
      <c r="C689" s="813" t="s">
        <v>1668</v>
      </c>
      <c r="D689" s="837" t="s">
        <v>112</v>
      </c>
      <c r="E689" s="724">
        <v>1</v>
      </c>
      <c r="F689" s="841">
        <v>977.5</v>
      </c>
      <c r="G689" s="841">
        <v>977.5</v>
      </c>
      <c r="H689" s="565"/>
      <c r="I689" s="565"/>
      <c r="J689" s="565"/>
    </row>
    <row r="690" spans="1:10" s="807" customFormat="1" x14ac:dyDescent="0.2">
      <c r="A690" s="807" t="s">
        <v>303</v>
      </c>
      <c r="B690" s="807" t="s">
        <v>6</v>
      </c>
      <c r="C690" s="813" t="s">
        <v>1670</v>
      </c>
      <c r="D690" s="837" t="s">
        <v>8</v>
      </c>
      <c r="E690" s="724">
        <v>1</v>
      </c>
      <c r="F690" s="841">
        <v>620</v>
      </c>
      <c r="G690" s="841">
        <v>620</v>
      </c>
      <c r="H690" s="565"/>
      <c r="I690" s="565"/>
      <c r="J690" s="565"/>
    </row>
    <row r="691" spans="1:10" s="807" customFormat="1" x14ac:dyDescent="0.2">
      <c r="A691" s="807" t="s">
        <v>303</v>
      </c>
      <c r="B691" s="807" t="s">
        <v>6</v>
      </c>
      <c r="C691" s="815" t="s">
        <v>172</v>
      </c>
      <c r="D691" s="837" t="s">
        <v>126</v>
      </c>
      <c r="E691" s="724">
        <v>1</v>
      </c>
      <c r="F691" s="841"/>
      <c r="G691" s="841"/>
      <c r="H691" s="565"/>
      <c r="I691" s="565"/>
      <c r="J691" s="565"/>
    </row>
    <row r="692" spans="1:10" s="807" customFormat="1" x14ac:dyDescent="0.2">
      <c r="A692" s="807" t="s">
        <v>10</v>
      </c>
      <c r="B692" s="807" t="s">
        <v>6</v>
      </c>
      <c r="C692" s="813" t="s">
        <v>1668</v>
      </c>
      <c r="D692" s="837" t="s">
        <v>112</v>
      </c>
      <c r="E692" s="724">
        <v>1</v>
      </c>
      <c r="F692" s="841">
        <v>977.5</v>
      </c>
      <c r="G692" s="841">
        <v>977.5</v>
      </c>
      <c r="H692" s="565"/>
      <c r="I692" s="565"/>
      <c r="J692" s="565"/>
    </row>
    <row r="693" spans="1:10" s="807" customFormat="1" x14ac:dyDescent="0.2">
      <c r="A693" s="807" t="s">
        <v>303</v>
      </c>
      <c r="B693" s="807" t="s">
        <v>6</v>
      </c>
      <c r="C693" s="813" t="s">
        <v>1670</v>
      </c>
      <c r="D693" s="837" t="s">
        <v>81</v>
      </c>
      <c r="E693" s="724">
        <v>2</v>
      </c>
      <c r="F693" s="841">
        <v>620</v>
      </c>
      <c r="G693" s="841">
        <v>620</v>
      </c>
      <c r="H693" s="565"/>
      <c r="I693" s="565"/>
      <c r="J693" s="565"/>
    </row>
    <row r="694" spans="1:10" s="807" customFormat="1" x14ac:dyDescent="0.2">
      <c r="A694" s="807" t="s">
        <v>699</v>
      </c>
      <c r="B694" s="807" t="s">
        <v>42</v>
      </c>
      <c r="C694" s="813" t="s">
        <v>1669</v>
      </c>
      <c r="D694" s="837" t="s">
        <v>33</v>
      </c>
      <c r="E694" s="724">
        <v>3</v>
      </c>
      <c r="F694" s="841">
        <v>995.9</v>
      </c>
      <c r="G694" s="841">
        <v>995.9</v>
      </c>
      <c r="H694" s="565"/>
      <c r="I694" s="565"/>
      <c r="J694" s="565"/>
    </row>
    <row r="695" spans="1:10" s="807" customFormat="1" x14ac:dyDescent="0.2">
      <c r="A695" s="807" t="s">
        <v>303</v>
      </c>
      <c r="B695" s="807" t="s">
        <v>6</v>
      </c>
      <c r="C695" s="813" t="s">
        <v>1670</v>
      </c>
      <c r="D695" s="837" t="s">
        <v>133</v>
      </c>
      <c r="E695" s="724">
        <v>4</v>
      </c>
      <c r="F695" s="841">
        <v>657.2</v>
      </c>
      <c r="G695" s="841">
        <v>657.2</v>
      </c>
      <c r="H695" s="565"/>
      <c r="I695" s="565"/>
      <c r="J695" s="565"/>
    </row>
    <row r="696" spans="1:10" s="807" customFormat="1" x14ac:dyDescent="0.2">
      <c r="A696" s="807" t="s">
        <v>303</v>
      </c>
      <c r="B696" s="807" t="s">
        <v>6</v>
      </c>
      <c r="C696" s="813" t="s">
        <v>1670</v>
      </c>
      <c r="D696" s="837" t="s">
        <v>8</v>
      </c>
      <c r="E696" s="724">
        <v>2</v>
      </c>
      <c r="F696" s="841">
        <v>620</v>
      </c>
      <c r="G696" s="841">
        <v>620</v>
      </c>
      <c r="H696" s="565"/>
      <c r="I696" s="565"/>
      <c r="J696" s="565"/>
    </row>
    <row r="697" spans="1:10" s="807" customFormat="1" x14ac:dyDescent="0.2">
      <c r="A697" s="807" t="s">
        <v>303</v>
      </c>
      <c r="B697" s="807" t="s">
        <v>6</v>
      </c>
      <c r="C697" s="813" t="s">
        <v>1670</v>
      </c>
      <c r="D697" s="837" t="s">
        <v>126</v>
      </c>
      <c r="E697" s="724">
        <v>1</v>
      </c>
      <c r="F697" s="841">
        <v>657.2</v>
      </c>
      <c r="G697" s="841">
        <v>657.2</v>
      </c>
      <c r="H697" s="565"/>
      <c r="I697" s="565"/>
      <c r="J697" s="565"/>
    </row>
    <row r="698" spans="1:10" s="807" customFormat="1" x14ac:dyDescent="0.2">
      <c r="A698" s="807" t="s">
        <v>303</v>
      </c>
      <c r="B698" s="807" t="s">
        <v>6</v>
      </c>
      <c r="C698" s="813" t="s">
        <v>1670</v>
      </c>
      <c r="D698" s="837" t="s">
        <v>11</v>
      </c>
      <c r="E698" s="724">
        <v>2.5</v>
      </c>
      <c r="F698" s="841">
        <v>620</v>
      </c>
      <c r="G698" s="841">
        <v>620</v>
      </c>
      <c r="H698" s="565"/>
      <c r="I698" s="565"/>
      <c r="J698" s="565"/>
    </row>
    <row r="699" spans="1:10" s="807" customFormat="1" x14ac:dyDescent="0.2">
      <c r="A699" s="807" t="s">
        <v>10</v>
      </c>
      <c r="B699" s="807" t="s">
        <v>6</v>
      </c>
      <c r="C699" s="813" t="s">
        <v>1668</v>
      </c>
      <c r="D699" s="837" t="s">
        <v>112</v>
      </c>
      <c r="E699" s="724">
        <v>1</v>
      </c>
      <c r="F699" s="841">
        <v>977.5</v>
      </c>
      <c r="G699" s="841">
        <v>977.5</v>
      </c>
      <c r="H699" s="565"/>
      <c r="I699" s="565"/>
      <c r="J699" s="565"/>
    </row>
    <row r="700" spans="1:10" s="807" customFormat="1" x14ac:dyDescent="0.2">
      <c r="A700" s="807" t="s">
        <v>303</v>
      </c>
      <c r="B700" s="807" t="s">
        <v>6</v>
      </c>
      <c r="C700" s="813" t="s">
        <v>1670</v>
      </c>
      <c r="D700" s="837" t="s">
        <v>133</v>
      </c>
      <c r="E700" s="724">
        <v>4</v>
      </c>
      <c r="F700" s="841">
        <v>657.2</v>
      </c>
      <c r="G700" s="841">
        <v>657.2</v>
      </c>
      <c r="H700" s="565"/>
      <c r="I700" s="565"/>
      <c r="J700" s="565"/>
    </row>
    <row r="701" spans="1:10" s="807" customFormat="1" x14ac:dyDescent="0.2">
      <c r="A701" s="807" t="s">
        <v>303</v>
      </c>
      <c r="B701" s="807" t="s">
        <v>6</v>
      </c>
      <c r="C701" s="813" t="s">
        <v>1670</v>
      </c>
      <c r="D701" s="837" t="s">
        <v>8</v>
      </c>
      <c r="E701" s="724">
        <v>2</v>
      </c>
      <c r="F701" s="841">
        <v>620</v>
      </c>
      <c r="G701" s="841">
        <v>620</v>
      </c>
      <c r="H701" s="565"/>
      <c r="I701" s="565"/>
      <c r="J701" s="565"/>
    </row>
    <row r="702" spans="1:10" s="807" customFormat="1" x14ac:dyDescent="0.2">
      <c r="A702" s="807" t="s">
        <v>303</v>
      </c>
      <c r="B702" s="807" t="s">
        <v>6</v>
      </c>
      <c r="C702" s="813" t="s">
        <v>1670</v>
      </c>
      <c r="D702" s="837" t="s">
        <v>11</v>
      </c>
      <c r="E702" s="724">
        <v>1</v>
      </c>
      <c r="F702" s="841">
        <v>620</v>
      </c>
      <c r="G702" s="841">
        <v>620</v>
      </c>
      <c r="H702" s="565"/>
      <c r="I702" s="565"/>
      <c r="J702" s="565"/>
    </row>
    <row r="703" spans="1:10" s="807" customFormat="1" x14ac:dyDescent="0.2">
      <c r="A703" s="807" t="s">
        <v>660</v>
      </c>
      <c r="B703" s="807" t="s">
        <v>6</v>
      </c>
      <c r="C703" s="810" t="s">
        <v>1679</v>
      </c>
      <c r="D703" s="837" t="s">
        <v>14</v>
      </c>
      <c r="E703" s="724">
        <v>0.5</v>
      </c>
      <c r="F703" s="841">
        <v>849.85</v>
      </c>
      <c r="G703" s="841">
        <v>849.85</v>
      </c>
      <c r="H703" s="565"/>
      <c r="I703" s="565"/>
      <c r="J703" s="565"/>
    </row>
    <row r="704" spans="1:10" s="807" customFormat="1" x14ac:dyDescent="0.2">
      <c r="A704" s="807" t="s">
        <v>674</v>
      </c>
      <c r="B704" s="807" t="s">
        <v>6</v>
      </c>
      <c r="C704" s="878" t="s">
        <v>1678</v>
      </c>
      <c r="D704" s="837" t="s">
        <v>92</v>
      </c>
      <c r="E704" s="724">
        <v>0.1</v>
      </c>
      <c r="F704" s="841">
        <v>849.85</v>
      </c>
      <c r="G704" s="841">
        <v>849.85</v>
      </c>
      <c r="H704" s="565"/>
      <c r="I704" s="565"/>
      <c r="J704" s="565"/>
    </row>
    <row r="705" spans="1:10" s="807" customFormat="1" x14ac:dyDescent="0.2">
      <c r="A705" s="807" t="s">
        <v>664</v>
      </c>
      <c r="B705" s="807" t="s">
        <v>6</v>
      </c>
      <c r="C705" s="838" t="s">
        <v>1740</v>
      </c>
      <c r="D705" s="837" t="s">
        <v>1417</v>
      </c>
      <c r="E705" s="724">
        <v>1</v>
      </c>
      <c r="F705" s="841">
        <v>1765.26</v>
      </c>
      <c r="G705" s="841">
        <v>1765.26</v>
      </c>
      <c r="H705" s="565"/>
      <c r="I705" s="565"/>
      <c r="J705" s="565"/>
    </row>
    <row r="706" spans="1:10" s="807" customFormat="1" x14ac:dyDescent="0.2">
      <c r="A706" s="807" t="s">
        <v>10</v>
      </c>
      <c r="B706" s="807" t="s">
        <v>24</v>
      </c>
      <c r="C706" s="813" t="s">
        <v>1667</v>
      </c>
      <c r="D706" s="837" t="s">
        <v>83</v>
      </c>
      <c r="E706" s="724">
        <v>1</v>
      </c>
      <c r="F706" s="841">
        <v>1207.5</v>
      </c>
      <c r="G706" s="841">
        <v>1207.5</v>
      </c>
      <c r="H706" s="565"/>
      <c r="I706" s="565"/>
      <c r="J706" s="565"/>
    </row>
    <row r="707" spans="1:10" s="807" customFormat="1" x14ac:dyDescent="0.2">
      <c r="A707" s="807" t="s">
        <v>303</v>
      </c>
      <c r="B707" s="807" t="s">
        <v>6</v>
      </c>
      <c r="C707" s="813" t="s">
        <v>1670</v>
      </c>
      <c r="D707" s="837" t="s">
        <v>133</v>
      </c>
      <c r="E707" s="724">
        <v>2</v>
      </c>
      <c r="F707" s="841">
        <v>657.2</v>
      </c>
      <c r="G707" s="841">
        <v>657.2</v>
      </c>
      <c r="H707" s="565"/>
      <c r="I707" s="565"/>
      <c r="J707" s="565"/>
    </row>
    <row r="708" spans="1:10" s="807" customFormat="1" x14ac:dyDescent="0.2">
      <c r="A708" s="807" t="s">
        <v>303</v>
      </c>
      <c r="B708" s="807" t="s">
        <v>6</v>
      </c>
      <c r="C708" s="813" t="s">
        <v>1670</v>
      </c>
      <c r="D708" s="837" t="s">
        <v>11</v>
      </c>
      <c r="E708" s="724">
        <v>2</v>
      </c>
      <c r="F708" s="841">
        <v>620</v>
      </c>
      <c r="G708" s="841">
        <v>620</v>
      </c>
      <c r="H708" s="565"/>
      <c r="I708" s="565"/>
      <c r="J708" s="565"/>
    </row>
    <row r="709" spans="1:10" s="807" customFormat="1" x14ac:dyDescent="0.2">
      <c r="A709" s="807" t="s">
        <v>303</v>
      </c>
      <c r="B709" s="807" t="s">
        <v>6</v>
      </c>
      <c r="C709" s="813" t="s">
        <v>1670</v>
      </c>
      <c r="D709" s="837" t="s">
        <v>8</v>
      </c>
      <c r="E709" s="724">
        <v>1.4</v>
      </c>
      <c r="F709" s="841">
        <v>620</v>
      </c>
      <c r="G709" s="841">
        <v>620</v>
      </c>
      <c r="H709" s="565"/>
      <c r="I709" s="565"/>
      <c r="J709" s="565"/>
    </row>
    <row r="710" spans="1:10" s="807" customFormat="1" x14ac:dyDescent="0.2">
      <c r="A710" s="807" t="s">
        <v>303</v>
      </c>
      <c r="B710" s="807" t="s">
        <v>42</v>
      </c>
      <c r="C710" s="813" t="s">
        <v>1681</v>
      </c>
      <c r="D710" s="837" t="s">
        <v>134</v>
      </c>
      <c r="E710" s="724">
        <v>0.5</v>
      </c>
      <c r="F710" s="841">
        <v>780.85</v>
      </c>
      <c r="G710" s="841">
        <v>780.85</v>
      </c>
      <c r="H710" s="565"/>
      <c r="I710" s="565"/>
      <c r="J710" s="565"/>
    </row>
    <row r="711" spans="1:10" s="807" customFormat="1" x14ac:dyDescent="0.2">
      <c r="A711" s="807" t="s">
        <v>699</v>
      </c>
      <c r="B711" s="807" t="s">
        <v>42</v>
      </c>
      <c r="C711" s="813" t="s">
        <v>1669</v>
      </c>
      <c r="D711" s="837" t="s">
        <v>33</v>
      </c>
      <c r="E711" s="724">
        <v>2</v>
      </c>
      <c r="F711" s="841">
        <v>995.9</v>
      </c>
      <c r="G711" s="841">
        <v>995.9</v>
      </c>
      <c r="H711" s="565"/>
      <c r="I711" s="565"/>
      <c r="J711" s="565"/>
    </row>
    <row r="712" spans="1:10" s="807" customFormat="1" x14ac:dyDescent="0.2">
      <c r="A712" s="807" t="s">
        <v>303</v>
      </c>
      <c r="B712" s="807" t="s">
        <v>6</v>
      </c>
      <c r="C712" s="813" t="s">
        <v>1670</v>
      </c>
      <c r="D712" s="837" t="s">
        <v>126</v>
      </c>
      <c r="E712" s="724">
        <v>1</v>
      </c>
      <c r="F712" s="841">
        <v>657.2</v>
      </c>
      <c r="G712" s="841">
        <v>657.2</v>
      </c>
      <c r="H712" s="565"/>
      <c r="I712" s="565"/>
      <c r="J712" s="565"/>
    </row>
    <row r="713" spans="1:10" s="807" customFormat="1" x14ac:dyDescent="0.2">
      <c r="A713" s="807" t="s">
        <v>10</v>
      </c>
      <c r="B713" s="807" t="s">
        <v>6</v>
      </c>
      <c r="C713" s="813" t="s">
        <v>1668</v>
      </c>
      <c r="D713" s="837" t="s">
        <v>112</v>
      </c>
      <c r="E713" s="724">
        <v>1</v>
      </c>
      <c r="F713" s="841">
        <v>977.5</v>
      </c>
      <c r="G713" s="841">
        <v>977.5</v>
      </c>
      <c r="H713" s="565"/>
      <c r="I713" s="565"/>
      <c r="J713" s="565"/>
    </row>
    <row r="714" spans="1:10" s="807" customFormat="1" x14ac:dyDescent="0.2">
      <c r="A714" s="807" t="s">
        <v>303</v>
      </c>
      <c r="B714" s="807" t="s">
        <v>6</v>
      </c>
      <c r="C714" s="839" t="s">
        <v>619</v>
      </c>
      <c r="D714" s="837" t="s">
        <v>341</v>
      </c>
      <c r="E714" s="724">
        <v>1</v>
      </c>
      <c r="F714" s="841"/>
      <c r="G714" s="841"/>
      <c r="H714" s="565"/>
      <c r="I714" s="565"/>
      <c r="J714" s="565"/>
    </row>
    <row r="715" spans="1:10" s="807" customFormat="1" x14ac:dyDescent="0.2">
      <c r="A715" s="807" t="s">
        <v>303</v>
      </c>
      <c r="B715" s="807" t="s">
        <v>6</v>
      </c>
      <c r="C715" s="813" t="s">
        <v>1670</v>
      </c>
      <c r="D715" s="837" t="s">
        <v>8</v>
      </c>
      <c r="E715" s="724">
        <v>3</v>
      </c>
      <c r="F715" s="841">
        <v>620</v>
      </c>
      <c r="G715" s="841">
        <v>620</v>
      </c>
      <c r="H715" s="565"/>
      <c r="I715" s="565"/>
      <c r="J715" s="565"/>
    </row>
    <row r="716" spans="1:10" s="807" customFormat="1" x14ac:dyDescent="0.2">
      <c r="A716" s="807" t="s">
        <v>303</v>
      </c>
      <c r="B716" s="807" t="s">
        <v>6</v>
      </c>
      <c r="C716" s="813" t="s">
        <v>1670</v>
      </c>
      <c r="D716" s="837" t="s">
        <v>133</v>
      </c>
      <c r="E716" s="724">
        <v>4</v>
      </c>
      <c r="F716" s="841">
        <v>657.2</v>
      </c>
      <c r="G716" s="841">
        <v>657.2</v>
      </c>
      <c r="H716" s="565"/>
      <c r="I716" s="565"/>
      <c r="J716" s="565"/>
    </row>
    <row r="717" spans="1:10" s="807" customFormat="1" x14ac:dyDescent="0.2">
      <c r="A717" s="807" t="s">
        <v>303</v>
      </c>
      <c r="B717" s="807" t="s">
        <v>6</v>
      </c>
      <c r="C717" s="813" t="s">
        <v>1670</v>
      </c>
      <c r="D717" s="837" t="s">
        <v>126</v>
      </c>
      <c r="E717" s="724">
        <v>2</v>
      </c>
      <c r="F717" s="841">
        <v>657.2</v>
      </c>
      <c r="G717" s="841">
        <v>657.2</v>
      </c>
      <c r="H717" s="565"/>
      <c r="I717" s="565"/>
      <c r="J717" s="565"/>
    </row>
    <row r="718" spans="1:10" s="807" customFormat="1" x14ac:dyDescent="0.2">
      <c r="A718" s="807" t="s">
        <v>303</v>
      </c>
      <c r="B718" s="807" t="s">
        <v>6</v>
      </c>
      <c r="C718" s="813" t="s">
        <v>1670</v>
      </c>
      <c r="D718" s="837" t="s">
        <v>81</v>
      </c>
      <c r="E718" s="724">
        <v>0.3</v>
      </c>
      <c r="F718" s="841">
        <v>620</v>
      </c>
      <c r="G718" s="841">
        <v>620</v>
      </c>
      <c r="H718" s="565"/>
      <c r="I718" s="565"/>
      <c r="J718" s="565"/>
    </row>
    <row r="719" spans="1:10" s="807" customFormat="1" x14ac:dyDescent="0.2">
      <c r="A719" s="807" t="s">
        <v>303</v>
      </c>
      <c r="B719" s="807" t="s">
        <v>6</v>
      </c>
      <c r="C719" s="839" t="s">
        <v>618</v>
      </c>
      <c r="D719" s="837" t="s">
        <v>11</v>
      </c>
      <c r="E719" s="724">
        <v>0.5</v>
      </c>
      <c r="F719" s="841"/>
      <c r="G719" s="841"/>
      <c r="H719" s="565"/>
      <c r="I719" s="565"/>
      <c r="J719" s="565"/>
    </row>
    <row r="720" spans="1:10" s="807" customFormat="1" x14ac:dyDescent="0.2">
      <c r="A720" s="807" t="s">
        <v>303</v>
      </c>
      <c r="B720" s="807" t="s">
        <v>6</v>
      </c>
      <c r="C720" s="813" t="s">
        <v>1670</v>
      </c>
      <c r="D720" s="837" t="s">
        <v>8</v>
      </c>
      <c r="E720" s="724">
        <v>0.5</v>
      </c>
      <c r="F720" s="841">
        <v>620</v>
      </c>
      <c r="G720" s="841">
        <v>620</v>
      </c>
      <c r="H720" s="565"/>
      <c r="I720" s="565"/>
      <c r="J720" s="565"/>
    </row>
    <row r="721" spans="1:10" s="807" customFormat="1" x14ac:dyDescent="0.2">
      <c r="A721" s="807" t="s">
        <v>303</v>
      </c>
      <c r="B721" s="807" t="s">
        <v>6</v>
      </c>
      <c r="C721" s="813" t="s">
        <v>1670</v>
      </c>
      <c r="D721" s="837" t="s">
        <v>81</v>
      </c>
      <c r="E721" s="724">
        <v>0.8</v>
      </c>
      <c r="F721" s="841">
        <v>620</v>
      </c>
      <c r="G721" s="841">
        <v>620</v>
      </c>
      <c r="H721" s="565"/>
      <c r="I721" s="565"/>
      <c r="J721" s="565"/>
    </row>
    <row r="722" spans="1:10" s="807" customFormat="1" x14ac:dyDescent="0.2">
      <c r="A722" s="807" t="s">
        <v>303</v>
      </c>
      <c r="B722" s="807" t="s">
        <v>6</v>
      </c>
      <c r="C722" s="813" t="s">
        <v>1670</v>
      </c>
      <c r="D722" s="837" t="s">
        <v>8</v>
      </c>
      <c r="E722" s="724">
        <v>1.6</v>
      </c>
      <c r="F722" s="841">
        <v>620</v>
      </c>
      <c r="G722" s="841">
        <v>620</v>
      </c>
      <c r="H722" s="565"/>
      <c r="I722" s="565"/>
      <c r="J722" s="565"/>
    </row>
    <row r="723" spans="1:10" s="807" customFormat="1" x14ac:dyDescent="0.2">
      <c r="A723" s="807" t="s">
        <v>303</v>
      </c>
      <c r="B723" s="807" t="s">
        <v>6</v>
      </c>
      <c r="C723" s="813" t="s">
        <v>1670</v>
      </c>
      <c r="D723" s="837" t="s">
        <v>133</v>
      </c>
      <c r="E723" s="724">
        <v>4</v>
      </c>
      <c r="F723" s="841">
        <v>657.2</v>
      </c>
      <c r="G723" s="841">
        <v>657.2</v>
      </c>
      <c r="H723" s="565"/>
      <c r="I723" s="565"/>
      <c r="J723" s="565"/>
    </row>
    <row r="724" spans="1:10" s="807" customFormat="1" x14ac:dyDescent="0.2">
      <c r="A724" s="807" t="s">
        <v>303</v>
      </c>
      <c r="B724" s="807" t="s">
        <v>6</v>
      </c>
      <c r="C724" s="813" t="s">
        <v>1670</v>
      </c>
      <c r="D724" s="837" t="s">
        <v>126</v>
      </c>
      <c r="E724" s="724">
        <v>2</v>
      </c>
      <c r="F724" s="841">
        <v>657.2</v>
      </c>
      <c r="G724" s="841">
        <v>657.2</v>
      </c>
      <c r="H724" s="565"/>
      <c r="I724" s="565"/>
      <c r="J724" s="565"/>
    </row>
    <row r="725" spans="1:10" s="807" customFormat="1" x14ac:dyDescent="0.2">
      <c r="A725" s="807" t="s">
        <v>664</v>
      </c>
      <c r="B725" s="807" t="s">
        <v>6</v>
      </c>
      <c r="C725" s="838" t="s">
        <v>1740</v>
      </c>
      <c r="D725" s="837" t="s">
        <v>1417</v>
      </c>
      <c r="E725" s="724">
        <v>1</v>
      </c>
      <c r="F725" s="841">
        <v>1765.26</v>
      </c>
      <c r="G725" s="841">
        <v>1765.26</v>
      </c>
      <c r="H725" s="565"/>
      <c r="I725" s="565"/>
      <c r="J725" s="565"/>
    </row>
    <row r="726" spans="1:10" s="807" customFormat="1" x14ac:dyDescent="0.2">
      <c r="A726" s="807" t="s">
        <v>10</v>
      </c>
      <c r="B726" s="807" t="s">
        <v>24</v>
      </c>
      <c r="C726" s="813" t="s">
        <v>1667</v>
      </c>
      <c r="D726" s="837" t="s">
        <v>83</v>
      </c>
      <c r="E726" s="724">
        <v>1</v>
      </c>
      <c r="F726" s="841">
        <v>1207.5</v>
      </c>
      <c r="G726" s="841">
        <v>1207.5</v>
      </c>
      <c r="H726" s="565"/>
      <c r="I726" s="565"/>
      <c r="J726" s="565"/>
    </row>
    <row r="727" spans="1:10" s="807" customFormat="1" x14ac:dyDescent="0.2">
      <c r="A727" s="807" t="s">
        <v>699</v>
      </c>
      <c r="B727" s="807" t="s">
        <v>42</v>
      </c>
      <c r="C727" s="813" t="s">
        <v>1669</v>
      </c>
      <c r="D727" s="837" t="s">
        <v>33</v>
      </c>
      <c r="E727" s="724">
        <v>0.8</v>
      </c>
      <c r="F727" s="841">
        <v>995.9</v>
      </c>
      <c r="G727" s="841">
        <v>995.9</v>
      </c>
      <c r="H727" s="565"/>
      <c r="I727" s="565"/>
      <c r="J727" s="565"/>
    </row>
    <row r="728" spans="1:10" s="807" customFormat="1" x14ac:dyDescent="0.2">
      <c r="A728" s="807" t="s">
        <v>303</v>
      </c>
      <c r="B728" s="807" t="s">
        <v>6</v>
      </c>
      <c r="C728" s="813" t="s">
        <v>1670</v>
      </c>
      <c r="D728" s="837" t="s">
        <v>8</v>
      </c>
      <c r="E728" s="724">
        <v>0.8</v>
      </c>
      <c r="F728" s="841">
        <v>620</v>
      </c>
      <c r="G728" s="841">
        <v>620</v>
      </c>
      <c r="H728" s="565"/>
      <c r="I728" s="565"/>
      <c r="J728" s="565"/>
    </row>
    <row r="729" spans="1:10" s="807" customFormat="1" x14ac:dyDescent="0.2">
      <c r="A729" s="807" t="s">
        <v>303</v>
      </c>
      <c r="B729" s="807" t="s">
        <v>42</v>
      </c>
      <c r="C729" s="813" t="s">
        <v>1681</v>
      </c>
      <c r="D729" s="837" t="s">
        <v>126</v>
      </c>
      <c r="E729" s="724">
        <v>1</v>
      </c>
      <c r="F729" s="841">
        <v>810.75</v>
      </c>
      <c r="G729" s="841">
        <v>810.75</v>
      </c>
      <c r="H729" s="565"/>
      <c r="I729" s="565"/>
      <c r="J729" s="565"/>
    </row>
    <row r="730" spans="1:10" s="807" customFormat="1" x14ac:dyDescent="0.2">
      <c r="A730" s="807" t="s">
        <v>303</v>
      </c>
      <c r="B730" s="807" t="s">
        <v>42</v>
      </c>
      <c r="C730" s="813" t="s">
        <v>1681</v>
      </c>
      <c r="D730" s="837" t="s">
        <v>153</v>
      </c>
      <c r="E730" s="724">
        <v>0.5</v>
      </c>
      <c r="F730" s="841">
        <v>780.85</v>
      </c>
      <c r="G730" s="841">
        <v>780.85</v>
      </c>
      <c r="H730" s="565"/>
      <c r="I730" s="565"/>
      <c r="J730" s="565"/>
    </row>
    <row r="731" spans="1:10" s="807" customFormat="1" x14ac:dyDescent="0.2">
      <c r="A731" s="807" t="s">
        <v>303</v>
      </c>
      <c r="B731" s="807" t="s">
        <v>6</v>
      </c>
      <c r="C731" s="813" t="s">
        <v>1670</v>
      </c>
      <c r="D731" s="837" t="s">
        <v>81</v>
      </c>
      <c r="E731" s="724">
        <v>1</v>
      </c>
      <c r="F731" s="841">
        <v>620</v>
      </c>
      <c r="G731" s="841">
        <v>620</v>
      </c>
      <c r="H731" s="565"/>
      <c r="I731" s="565"/>
      <c r="J731" s="565"/>
    </row>
    <row r="732" spans="1:10" s="807" customFormat="1" x14ac:dyDescent="0.2">
      <c r="A732" s="807" t="s">
        <v>303</v>
      </c>
      <c r="B732" s="807" t="s">
        <v>6</v>
      </c>
      <c r="C732" s="813" t="s">
        <v>1670</v>
      </c>
      <c r="D732" s="837" t="s">
        <v>81</v>
      </c>
      <c r="E732" s="724">
        <v>2</v>
      </c>
      <c r="F732" s="841">
        <v>620</v>
      </c>
      <c r="G732" s="841">
        <v>620</v>
      </c>
      <c r="H732" s="565"/>
      <c r="I732" s="565"/>
      <c r="J732" s="565"/>
    </row>
    <row r="733" spans="1:10" s="807" customFormat="1" x14ac:dyDescent="0.2">
      <c r="A733" s="807" t="s">
        <v>303</v>
      </c>
      <c r="B733" s="807" t="s">
        <v>6</v>
      </c>
      <c r="C733" s="813" t="s">
        <v>1670</v>
      </c>
      <c r="D733" s="837" t="s">
        <v>133</v>
      </c>
      <c r="E733" s="724">
        <v>4</v>
      </c>
      <c r="F733" s="841">
        <v>657.2</v>
      </c>
      <c r="G733" s="841">
        <v>657.2</v>
      </c>
      <c r="H733" s="565"/>
      <c r="I733" s="565"/>
      <c r="J733" s="565"/>
    </row>
    <row r="734" spans="1:10" s="807" customFormat="1" x14ac:dyDescent="0.2">
      <c r="A734" s="807" t="s">
        <v>699</v>
      </c>
      <c r="B734" s="807" t="s">
        <v>42</v>
      </c>
      <c r="C734" s="813" t="s">
        <v>1669</v>
      </c>
      <c r="D734" s="837" t="s">
        <v>33</v>
      </c>
      <c r="E734" s="724">
        <v>1</v>
      </c>
      <c r="F734" s="841">
        <v>995.9</v>
      </c>
      <c r="G734" s="841">
        <v>995.9</v>
      </c>
      <c r="H734" s="565"/>
      <c r="I734" s="565"/>
      <c r="J734" s="565"/>
    </row>
    <row r="735" spans="1:10" s="807" customFormat="1" x14ac:dyDescent="0.2">
      <c r="A735" s="807" t="s">
        <v>303</v>
      </c>
      <c r="B735" s="807" t="s">
        <v>6</v>
      </c>
      <c r="C735" s="813" t="s">
        <v>1670</v>
      </c>
      <c r="D735" s="837" t="s">
        <v>8</v>
      </c>
      <c r="E735" s="724">
        <v>2</v>
      </c>
      <c r="F735" s="841">
        <v>620</v>
      </c>
      <c r="G735" s="841">
        <v>620</v>
      </c>
      <c r="H735" s="565"/>
      <c r="I735" s="565"/>
      <c r="J735" s="565"/>
    </row>
    <row r="736" spans="1:10" s="807" customFormat="1" x14ac:dyDescent="0.2">
      <c r="A736" s="807" t="s">
        <v>303</v>
      </c>
      <c r="B736" s="807" t="s">
        <v>6</v>
      </c>
      <c r="C736" s="813" t="s">
        <v>1670</v>
      </c>
      <c r="D736" s="837" t="s">
        <v>126</v>
      </c>
      <c r="E736" s="724">
        <v>1</v>
      </c>
      <c r="F736" s="841">
        <v>657.2</v>
      </c>
      <c r="G736" s="841">
        <v>657.2</v>
      </c>
      <c r="H736" s="565"/>
      <c r="I736" s="565"/>
      <c r="J736" s="565"/>
    </row>
    <row r="737" spans="1:10" s="807" customFormat="1" x14ac:dyDescent="0.2">
      <c r="A737" s="807" t="s">
        <v>303</v>
      </c>
      <c r="B737" s="807" t="s">
        <v>6</v>
      </c>
      <c r="C737" s="813" t="s">
        <v>1670</v>
      </c>
      <c r="D737" s="837" t="s">
        <v>11</v>
      </c>
      <c r="E737" s="724">
        <v>1</v>
      </c>
      <c r="F737" s="841">
        <v>620</v>
      </c>
      <c r="G737" s="841">
        <v>620</v>
      </c>
      <c r="H737" s="565"/>
      <c r="I737" s="565"/>
      <c r="J737" s="565"/>
    </row>
    <row r="738" spans="1:10" s="807" customFormat="1" x14ac:dyDescent="0.2">
      <c r="A738" s="807" t="s">
        <v>303</v>
      </c>
      <c r="B738" s="807" t="s">
        <v>6</v>
      </c>
      <c r="C738" s="813" t="s">
        <v>1670</v>
      </c>
      <c r="D738" s="837" t="s">
        <v>81</v>
      </c>
      <c r="E738" s="724">
        <v>1</v>
      </c>
      <c r="F738" s="841">
        <v>620</v>
      </c>
      <c r="G738" s="841">
        <v>620</v>
      </c>
      <c r="H738" s="565"/>
      <c r="I738" s="565"/>
      <c r="J738" s="565"/>
    </row>
    <row r="739" spans="1:10" s="807" customFormat="1" x14ac:dyDescent="0.2">
      <c r="A739" s="807" t="s">
        <v>695</v>
      </c>
      <c r="B739" s="807" t="s">
        <v>180</v>
      </c>
      <c r="C739" s="813" t="s">
        <v>1677</v>
      </c>
      <c r="D739" s="837" t="s">
        <v>36</v>
      </c>
      <c r="E739" s="724">
        <v>0.5</v>
      </c>
      <c r="F739" s="841">
        <v>1080.5039999999999</v>
      </c>
      <c r="G739" s="841">
        <v>1080.5039999999999</v>
      </c>
      <c r="H739" s="565"/>
      <c r="I739" s="565"/>
      <c r="J739" s="565"/>
    </row>
    <row r="740" spans="1:10" s="807" customFormat="1" x14ac:dyDescent="0.2">
      <c r="A740" s="807" t="s">
        <v>674</v>
      </c>
      <c r="B740" s="807" t="s">
        <v>6</v>
      </c>
      <c r="C740" s="878" t="s">
        <v>1678</v>
      </c>
      <c r="D740" s="837" t="s">
        <v>92</v>
      </c>
      <c r="E740" s="724">
        <v>0.2</v>
      </c>
      <c r="F740" s="841">
        <v>849.85</v>
      </c>
      <c r="G740" s="841">
        <v>849.85</v>
      </c>
      <c r="H740" s="565"/>
      <c r="I740" s="565"/>
      <c r="J740" s="565"/>
    </row>
    <row r="741" spans="1:10" s="807" customFormat="1" x14ac:dyDescent="0.2">
      <c r="A741" s="807" t="s">
        <v>660</v>
      </c>
      <c r="B741" s="807" t="s">
        <v>6</v>
      </c>
      <c r="C741" s="810" t="s">
        <v>1679</v>
      </c>
      <c r="D741" s="837" t="s">
        <v>14</v>
      </c>
      <c r="E741" s="724">
        <v>0.8</v>
      </c>
      <c r="F741" s="841">
        <v>805</v>
      </c>
      <c r="G741" s="841">
        <v>805</v>
      </c>
      <c r="H741" s="565"/>
      <c r="I741" s="565"/>
      <c r="J741" s="565"/>
    </row>
    <row r="742" spans="1:10" s="807" customFormat="1" x14ac:dyDescent="0.2">
      <c r="A742" s="807" t="s">
        <v>171</v>
      </c>
      <c r="B742" s="807" t="s">
        <v>6</v>
      </c>
      <c r="C742" s="813" t="s">
        <v>1699</v>
      </c>
      <c r="D742" s="837" t="s">
        <v>93</v>
      </c>
      <c r="E742" s="724">
        <v>3.5</v>
      </c>
      <c r="F742" s="841">
        <v>791.2</v>
      </c>
      <c r="G742" s="841">
        <v>791.2</v>
      </c>
      <c r="H742" s="565"/>
      <c r="I742" s="565"/>
      <c r="J742" s="565"/>
    </row>
    <row r="743" spans="1:10" s="807" customFormat="1" x14ac:dyDescent="0.2">
      <c r="A743" s="807" t="s">
        <v>693</v>
      </c>
      <c r="B743" s="807" t="s">
        <v>6</v>
      </c>
      <c r="C743" s="811" t="s">
        <v>1680</v>
      </c>
      <c r="D743" s="837" t="s">
        <v>94</v>
      </c>
      <c r="E743" s="724">
        <v>0.2</v>
      </c>
      <c r="F743" s="841">
        <v>744.05</v>
      </c>
      <c r="G743" s="841">
        <v>744.05</v>
      </c>
      <c r="H743" s="565"/>
      <c r="I743" s="565"/>
      <c r="J743" s="565"/>
    </row>
    <row r="744" spans="1:10" s="807" customFormat="1" x14ac:dyDescent="0.2">
      <c r="A744" s="807" t="s">
        <v>303</v>
      </c>
      <c r="B744" s="807" t="s">
        <v>6</v>
      </c>
      <c r="C744" s="813" t="s">
        <v>1670</v>
      </c>
      <c r="D744" s="837" t="s">
        <v>95</v>
      </c>
      <c r="E744" s="724">
        <v>0.5</v>
      </c>
      <c r="F744" s="841">
        <v>620</v>
      </c>
      <c r="G744" s="841">
        <v>620</v>
      </c>
      <c r="H744" s="565"/>
      <c r="I744" s="565"/>
      <c r="J744" s="565"/>
    </row>
    <row r="745" spans="1:10" s="807" customFormat="1" x14ac:dyDescent="0.2">
      <c r="A745" s="807" t="s">
        <v>664</v>
      </c>
      <c r="B745" s="807" t="s">
        <v>24</v>
      </c>
      <c r="C745" s="838" t="s">
        <v>1739</v>
      </c>
      <c r="D745" s="837" t="s">
        <v>76</v>
      </c>
      <c r="E745" s="724">
        <v>1</v>
      </c>
      <c r="F745" s="841">
        <v>2394</v>
      </c>
      <c r="G745" s="841">
        <v>2394</v>
      </c>
      <c r="H745" s="565"/>
      <c r="I745" s="565"/>
      <c r="J745" s="565"/>
    </row>
    <row r="746" spans="1:10" s="807" customFormat="1" x14ac:dyDescent="0.2">
      <c r="A746" s="807" t="s">
        <v>664</v>
      </c>
      <c r="B746" s="807" t="s">
        <v>6</v>
      </c>
      <c r="C746" s="838" t="s">
        <v>1740</v>
      </c>
      <c r="D746" s="837" t="s">
        <v>77</v>
      </c>
      <c r="E746" s="724">
        <v>1</v>
      </c>
      <c r="F746" s="841">
        <v>1658.4</v>
      </c>
      <c r="G746" s="841">
        <v>1658.4</v>
      </c>
      <c r="H746" s="565"/>
      <c r="I746" s="565"/>
      <c r="J746" s="565"/>
    </row>
    <row r="747" spans="1:10" s="807" customFormat="1" x14ac:dyDescent="0.2">
      <c r="A747" s="807" t="s">
        <v>660</v>
      </c>
      <c r="B747" s="807" t="s">
        <v>24</v>
      </c>
      <c r="C747" s="810" t="s">
        <v>1687</v>
      </c>
      <c r="D747" s="837" t="s">
        <v>14</v>
      </c>
      <c r="E747" s="724">
        <v>1</v>
      </c>
      <c r="F747" s="841">
        <v>1047.6500000000001</v>
      </c>
      <c r="G747" s="841">
        <v>1047.6500000000001</v>
      </c>
      <c r="H747" s="565"/>
      <c r="I747" s="565"/>
      <c r="J747" s="565"/>
    </row>
    <row r="748" spans="1:10" s="807" customFormat="1" x14ac:dyDescent="0.2">
      <c r="A748" s="807" t="s">
        <v>317</v>
      </c>
      <c r="B748" s="807" t="s">
        <v>24</v>
      </c>
      <c r="C748" s="837" t="s">
        <v>1696</v>
      </c>
      <c r="D748" s="837" t="s">
        <v>135</v>
      </c>
      <c r="E748" s="724">
        <v>0.5</v>
      </c>
      <c r="F748" s="841">
        <v>1265</v>
      </c>
      <c r="G748" s="841">
        <v>1265</v>
      </c>
      <c r="H748" s="565"/>
      <c r="I748" s="565"/>
      <c r="J748" s="565"/>
    </row>
    <row r="749" spans="1:10" s="807" customFormat="1" x14ac:dyDescent="0.2">
      <c r="A749" s="807" t="s">
        <v>697</v>
      </c>
      <c r="B749" s="807" t="s">
        <v>717</v>
      </c>
      <c r="C749" s="810" t="s">
        <v>1719</v>
      </c>
      <c r="D749" s="837" t="s">
        <v>342</v>
      </c>
      <c r="E749" s="724">
        <v>1</v>
      </c>
      <c r="F749" s="841">
        <v>1368.5</v>
      </c>
      <c r="G749" s="841">
        <v>1368.5</v>
      </c>
      <c r="H749" s="565"/>
      <c r="I749" s="565"/>
      <c r="J749" s="565"/>
    </row>
    <row r="750" spans="1:10" s="807" customFormat="1" x14ac:dyDescent="0.2">
      <c r="A750" s="807" t="s">
        <v>697</v>
      </c>
      <c r="B750" s="807" t="s">
        <v>344</v>
      </c>
      <c r="C750" s="810" t="s">
        <v>1714</v>
      </c>
      <c r="D750" s="837" t="s">
        <v>16</v>
      </c>
      <c r="E750" s="724">
        <v>2</v>
      </c>
      <c r="F750" s="841">
        <v>1150</v>
      </c>
      <c r="G750" s="841">
        <v>1150</v>
      </c>
      <c r="H750" s="565"/>
      <c r="I750" s="565"/>
      <c r="J750" s="565"/>
    </row>
    <row r="751" spans="1:10" s="807" customFormat="1" x14ac:dyDescent="0.2">
      <c r="A751" s="807" t="s">
        <v>697</v>
      </c>
      <c r="B751" s="807" t="s">
        <v>319</v>
      </c>
      <c r="C751" s="810" t="s">
        <v>1716</v>
      </c>
      <c r="D751" s="837" t="s">
        <v>18</v>
      </c>
      <c r="E751" s="724">
        <v>5</v>
      </c>
      <c r="F751" s="841">
        <v>920</v>
      </c>
      <c r="G751" s="841">
        <v>920</v>
      </c>
      <c r="H751" s="565"/>
      <c r="I751" s="565"/>
      <c r="J751" s="565"/>
    </row>
    <row r="752" spans="1:10" s="807" customFormat="1" x14ac:dyDescent="0.2">
      <c r="A752" s="807" t="s">
        <v>69</v>
      </c>
      <c r="B752" s="807" t="s">
        <v>40</v>
      </c>
      <c r="C752" s="882" t="s">
        <v>1708</v>
      </c>
      <c r="D752" s="883" t="s">
        <v>204</v>
      </c>
      <c r="E752" s="884">
        <v>1</v>
      </c>
      <c r="F752" s="841">
        <v>920</v>
      </c>
      <c r="G752" s="841">
        <v>920</v>
      </c>
      <c r="H752" s="565"/>
      <c r="I752" s="565"/>
      <c r="J752" s="565"/>
    </row>
    <row r="753" spans="1:10" s="807" customFormat="1" x14ac:dyDescent="0.2">
      <c r="A753" s="807" t="s">
        <v>697</v>
      </c>
      <c r="B753" s="807" t="s">
        <v>9</v>
      </c>
      <c r="C753" s="810" t="s">
        <v>1715</v>
      </c>
      <c r="D753" s="837" t="s">
        <v>17</v>
      </c>
      <c r="E753" s="724">
        <v>3</v>
      </c>
      <c r="F753" s="841">
        <v>920</v>
      </c>
      <c r="G753" s="841">
        <v>920</v>
      </c>
      <c r="H753" s="565"/>
      <c r="I753" s="565"/>
      <c r="J753" s="565"/>
    </row>
    <row r="754" spans="1:10" s="807" customFormat="1" x14ac:dyDescent="0.2">
      <c r="A754" s="807" t="s">
        <v>697</v>
      </c>
      <c r="B754" s="807" t="s">
        <v>47</v>
      </c>
      <c r="C754" s="810" t="s">
        <v>1717</v>
      </c>
      <c r="D754" s="837" t="s">
        <v>19</v>
      </c>
      <c r="E754" s="724">
        <v>67</v>
      </c>
      <c r="F754" s="841">
        <v>729.6</v>
      </c>
      <c r="G754" s="841">
        <v>729.6</v>
      </c>
      <c r="H754" s="565"/>
      <c r="I754" s="565"/>
      <c r="J754" s="565"/>
    </row>
    <row r="755" spans="1:10" s="807" customFormat="1" x14ac:dyDescent="0.2">
      <c r="A755" s="807" t="s">
        <v>697</v>
      </c>
      <c r="B755" s="807" t="s">
        <v>24</v>
      </c>
      <c r="C755" s="810" t="s">
        <v>1721</v>
      </c>
      <c r="D755" s="837" t="s">
        <v>136</v>
      </c>
      <c r="E755" s="724">
        <v>5</v>
      </c>
      <c r="F755" s="841">
        <v>846</v>
      </c>
      <c r="G755" s="841">
        <v>846</v>
      </c>
      <c r="H755" s="565"/>
      <c r="I755" s="565"/>
      <c r="J755" s="565"/>
    </row>
    <row r="756" spans="1:10" s="807" customFormat="1" x14ac:dyDescent="0.2">
      <c r="A756" s="807" t="s">
        <v>303</v>
      </c>
      <c r="B756" s="807" t="s">
        <v>42</v>
      </c>
      <c r="C756" s="813" t="s">
        <v>1681</v>
      </c>
      <c r="D756" s="837" t="s">
        <v>351</v>
      </c>
      <c r="E756" s="724">
        <v>1</v>
      </c>
      <c r="F756" s="841">
        <v>661.25</v>
      </c>
      <c r="G756" s="841">
        <v>661.25</v>
      </c>
      <c r="H756" s="565"/>
      <c r="I756" s="565"/>
      <c r="J756" s="565"/>
    </row>
    <row r="757" spans="1:10" s="807" customFormat="1" x14ac:dyDescent="0.2">
      <c r="A757" s="807" t="s">
        <v>701</v>
      </c>
      <c r="B757" s="807" t="s">
        <v>53</v>
      </c>
      <c r="C757" s="813" t="s">
        <v>1732</v>
      </c>
      <c r="D757" s="837" t="s">
        <v>49</v>
      </c>
      <c r="E757" s="724">
        <v>1.65</v>
      </c>
      <c r="F757" s="841">
        <v>1256.95</v>
      </c>
      <c r="G757" s="841">
        <v>1256.95</v>
      </c>
      <c r="H757" s="565"/>
      <c r="I757" s="565"/>
      <c r="J757" s="565"/>
    </row>
    <row r="758" spans="1:10" s="807" customFormat="1" x14ac:dyDescent="0.2">
      <c r="A758" s="807" t="s">
        <v>695</v>
      </c>
      <c r="B758" s="807" t="s">
        <v>690</v>
      </c>
      <c r="C758" s="813" t="s">
        <v>1736</v>
      </c>
      <c r="D758" s="837" t="s">
        <v>137</v>
      </c>
      <c r="E758" s="724">
        <v>1</v>
      </c>
      <c r="F758" s="841">
        <v>1574.35</v>
      </c>
      <c r="G758" s="841">
        <v>1574.35</v>
      </c>
      <c r="H758" s="565"/>
      <c r="I758" s="565"/>
      <c r="J758" s="565"/>
    </row>
    <row r="759" spans="1:10" s="807" customFormat="1" x14ac:dyDescent="0.2">
      <c r="A759" s="807" t="s">
        <v>719</v>
      </c>
      <c r="B759" s="807" t="s">
        <v>42</v>
      </c>
      <c r="C759" s="813" t="s">
        <v>1731</v>
      </c>
      <c r="D759" s="837" t="s">
        <v>79</v>
      </c>
      <c r="E759" s="724">
        <v>2</v>
      </c>
      <c r="F759" s="841">
        <v>1574.35</v>
      </c>
      <c r="G759" s="841">
        <v>1574.35</v>
      </c>
      <c r="H759" s="565"/>
      <c r="I759" s="565"/>
      <c r="J759" s="565"/>
    </row>
    <row r="760" spans="1:10" s="807" customFormat="1" x14ac:dyDescent="0.2">
      <c r="A760" s="807" t="s">
        <v>719</v>
      </c>
      <c r="B760" s="807" t="s">
        <v>42</v>
      </c>
      <c r="C760" s="813" t="s">
        <v>1731</v>
      </c>
      <c r="D760" s="837" t="s">
        <v>138</v>
      </c>
      <c r="E760" s="724">
        <v>0.5</v>
      </c>
      <c r="F760" s="841">
        <v>1044.2</v>
      </c>
      <c r="G760" s="841">
        <v>1044.2</v>
      </c>
      <c r="H760" s="565"/>
      <c r="I760" s="565"/>
      <c r="J760" s="565"/>
    </row>
    <row r="761" spans="1:10" s="807" customFormat="1" x14ac:dyDescent="0.2">
      <c r="A761" s="807" t="s">
        <v>695</v>
      </c>
      <c r="B761" s="807" t="s">
        <v>65</v>
      </c>
      <c r="C761" s="813" t="s">
        <v>1733</v>
      </c>
      <c r="D761" s="837" t="s">
        <v>36</v>
      </c>
      <c r="E761" s="724">
        <v>5.5</v>
      </c>
      <c r="F761" s="841">
        <v>1080.5039999999999</v>
      </c>
      <c r="G761" s="841">
        <v>1080.5039999999999</v>
      </c>
      <c r="H761" s="565"/>
      <c r="I761" s="565"/>
      <c r="J761" s="565"/>
    </row>
    <row r="762" spans="1:10" s="807" customFormat="1" x14ac:dyDescent="0.2">
      <c r="A762" s="807" t="s">
        <v>695</v>
      </c>
      <c r="B762" s="807" t="s">
        <v>24</v>
      </c>
      <c r="C762" s="813" t="s">
        <v>1735</v>
      </c>
      <c r="D762" s="837" t="s">
        <v>139</v>
      </c>
      <c r="E762" s="724">
        <v>3.5</v>
      </c>
      <c r="F762" s="841">
        <v>831.45</v>
      </c>
      <c r="G762" s="841">
        <v>831.45</v>
      </c>
      <c r="H762" s="565"/>
      <c r="I762" s="565"/>
      <c r="J762" s="565"/>
    </row>
    <row r="763" spans="1:10" s="807" customFormat="1" x14ac:dyDescent="0.2">
      <c r="A763" s="807" t="s">
        <v>303</v>
      </c>
      <c r="B763" s="807" t="s">
        <v>24</v>
      </c>
      <c r="C763" s="821" t="s">
        <v>1682</v>
      </c>
      <c r="D763" s="837" t="s">
        <v>140</v>
      </c>
      <c r="E763" s="724">
        <v>1</v>
      </c>
      <c r="F763" s="841">
        <v>672.6</v>
      </c>
      <c r="G763" s="841">
        <v>672.6</v>
      </c>
      <c r="H763" s="565"/>
      <c r="I763" s="565"/>
      <c r="J763" s="565"/>
    </row>
    <row r="764" spans="1:10" s="807" customFormat="1" x14ac:dyDescent="0.2">
      <c r="A764" s="807" t="s">
        <v>10</v>
      </c>
      <c r="B764" s="807" t="s">
        <v>44</v>
      </c>
      <c r="C764" s="813" t="s">
        <v>1698</v>
      </c>
      <c r="D764" s="837" t="s">
        <v>716</v>
      </c>
      <c r="E764" s="724">
        <v>1</v>
      </c>
      <c r="F764" s="841">
        <v>1368.5</v>
      </c>
      <c r="G764" s="841">
        <v>1368.5</v>
      </c>
      <c r="H764" s="565"/>
      <c r="I764" s="565"/>
      <c r="J764" s="565"/>
    </row>
    <row r="765" spans="1:10" s="807" customFormat="1" x14ac:dyDescent="0.2">
      <c r="A765" s="807" t="s">
        <v>10</v>
      </c>
      <c r="B765" s="807" t="s">
        <v>6</v>
      </c>
      <c r="C765" s="813" t="s">
        <v>1668</v>
      </c>
      <c r="D765" s="837" t="s">
        <v>112</v>
      </c>
      <c r="E765" s="724">
        <v>3</v>
      </c>
      <c r="F765" s="841">
        <v>977.5</v>
      </c>
      <c r="G765" s="841">
        <v>977.5</v>
      </c>
      <c r="H765" s="565"/>
      <c r="I765" s="565"/>
      <c r="J765" s="565"/>
    </row>
    <row r="766" spans="1:10" s="807" customFormat="1" x14ac:dyDescent="0.2">
      <c r="A766" s="807" t="s">
        <v>303</v>
      </c>
      <c r="B766" s="807" t="s">
        <v>24</v>
      </c>
      <c r="C766" s="813" t="s">
        <v>1682</v>
      </c>
      <c r="D766" s="837" t="s">
        <v>8</v>
      </c>
      <c r="E766" s="724">
        <v>3</v>
      </c>
      <c r="F766" s="841">
        <v>672.75</v>
      </c>
      <c r="G766" s="841">
        <v>672.75</v>
      </c>
      <c r="H766" s="565"/>
      <c r="I766" s="565"/>
      <c r="J766" s="565"/>
    </row>
    <row r="767" spans="1:10" s="807" customFormat="1" x14ac:dyDescent="0.2">
      <c r="A767" s="807" t="s">
        <v>303</v>
      </c>
      <c r="B767" s="807" t="s">
        <v>22</v>
      </c>
      <c r="C767" s="813" t="s">
        <v>1683</v>
      </c>
      <c r="D767" s="837" t="s">
        <v>141</v>
      </c>
      <c r="E767" s="724">
        <v>1</v>
      </c>
      <c r="F767" s="841">
        <v>862.5</v>
      </c>
      <c r="G767" s="841">
        <v>862.5</v>
      </c>
      <c r="H767" s="565"/>
      <c r="I767" s="565"/>
      <c r="J767" s="565"/>
    </row>
    <row r="768" spans="1:10" s="807" customFormat="1" x14ac:dyDescent="0.2">
      <c r="A768" s="807" t="s">
        <v>303</v>
      </c>
      <c r="B768" s="807" t="s">
        <v>42</v>
      </c>
      <c r="C768" s="813" t="s">
        <v>1681</v>
      </c>
      <c r="D768" s="837" t="s">
        <v>142</v>
      </c>
      <c r="E768" s="724">
        <v>1</v>
      </c>
      <c r="F768" s="841">
        <v>661.25</v>
      </c>
      <c r="G768" s="841">
        <v>661.25</v>
      </c>
      <c r="H768" s="565"/>
      <c r="I768" s="565"/>
      <c r="J768" s="565"/>
    </row>
    <row r="769" spans="1:10" s="807" customFormat="1" x14ac:dyDescent="0.2">
      <c r="A769" s="807" t="s">
        <v>303</v>
      </c>
      <c r="B769" s="807" t="s">
        <v>6</v>
      </c>
      <c r="C769" s="813" t="s">
        <v>1670</v>
      </c>
      <c r="D769" s="837" t="s">
        <v>86</v>
      </c>
      <c r="E769" s="724">
        <v>1</v>
      </c>
      <c r="F769" s="841">
        <v>657.2</v>
      </c>
      <c r="G769" s="841">
        <v>657.2</v>
      </c>
      <c r="H769" s="565"/>
      <c r="I769" s="565"/>
      <c r="J769" s="565"/>
    </row>
    <row r="770" spans="1:10" s="807" customFormat="1" x14ac:dyDescent="0.2">
      <c r="A770" s="807" t="s">
        <v>699</v>
      </c>
      <c r="B770" s="807" t="s">
        <v>42</v>
      </c>
      <c r="C770" s="813" t="s">
        <v>1669</v>
      </c>
      <c r="D770" s="837" t="s">
        <v>33</v>
      </c>
      <c r="E770" s="724">
        <v>1</v>
      </c>
      <c r="F770" s="841">
        <v>995.9</v>
      </c>
      <c r="G770" s="841">
        <v>995.9</v>
      </c>
      <c r="H770" s="565"/>
      <c r="I770" s="565"/>
      <c r="J770" s="565"/>
    </row>
    <row r="771" spans="1:10" s="807" customFormat="1" x14ac:dyDescent="0.2">
      <c r="A771" s="807" t="s">
        <v>303</v>
      </c>
      <c r="B771" s="807" t="s">
        <v>42</v>
      </c>
      <c r="C771" s="813" t="s">
        <v>1681</v>
      </c>
      <c r="D771" s="837" t="s">
        <v>126</v>
      </c>
      <c r="E771" s="724">
        <v>1</v>
      </c>
      <c r="F771" s="841">
        <v>810.75</v>
      </c>
      <c r="G771" s="841">
        <v>810.75</v>
      </c>
      <c r="H771" s="565"/>
      <c r="I771" s="565"/>
      <c r="J771" s="565"/>
    </row>
    <row r="772" spans="1:10" s="807" customFormat="1" x14ac:dyDescent="0.2">
      <c r="A772" s="807" t="s">
        <v>303</v>
      </c>
      <c r="B772" s="807" t="s">
        <v>6</v>
      </c>
      <c r="C772" s="813" t="s">
        <v>1670</v>
      </c>
      <c r="D772" s="837" t="s">
        <v>11</v>
      </c>
      <c r="E772" s="724">
        <v>2.5</v>
      </c>
      <c r="F772" s="841">
        <v>657.2</v>
      </c>
      <c r="G772" s="841">
        <v>657.2</v>
      </c>
      <c r="H772" s="565"/>
      <c r="I772" s="565"/>
      <c r="J772" s="565"/>
    </row>
    <row r="773" spans="1:10" s="807" customFormat="1" x14ac:dyDescent="0.2">
      <c r="A773" s="807" t="s">
        <v>303</v>
      </c>
      <c r="B773" s="807" t="s">
        <v>42</v>
      </c>
      <c r="C773" s="813" t="s">
        <v>1681</v>
      </c>
      <c r="D773" s="837" t="s">
        <v>143</v>
      </c>
      <c r="E773" s="724">
        <v>1</v>
      </c>
      <c r="F773" s="841">
        <v>661.25</v>
      </c>
      <c r="G773" s="841">
        <v>661.25</v>
      </c>
      <c r="H773" s="565"/>
      <c r="I773" s="565"/>
      <c r="J773" s="565"/>
    </row>
    <row r="774" spans="1:10" s="807" customFormat="1" x14ac:dyDescent="0.2">
      <c r="A774" s="807" t="s">
        <v>303</v>
      </c>
      <c r="B774" s="807" t="s">
        <v>42</v>
      </c>
      <c r="C774" s="813" t="s">
        <v>1681</v>
      </c>
      <c r="D774" s="837" t="s">
        <v>126</v>
      </c>
      <c r="E774" s="724">
        <v>1</v>
      </c>
      <c r="F774" s="841">
        <v>810.75</v>
      </c>
      <c r="G774" s="841">
        <v>810.75</v>
      </c>
      <c r="H774" s="565"/>
      <c r="I774" s="565"/>
      <c r="J774" s="565"/>
    </row>
    <row r="775" spans="1:10" s="807" customFormat="1" x14ac:dyDescent="0.2">
      <c r="A775" s="807" t="s">
        <v>303</v>
      </c>
      <c r="B775" s="807" t="s">
        <v>42</v>
      </c>
      <c r="C775" s="813" t="s">
        <v>1681</v>
      </c>
      <c r="D775" s="837" t="s">
        <v>134</v>
      </c>
      <c r="E775" s="724">
        <v>0.5</v>
      </c>
      <c r="F775" s="841">
        <v>780.85</v>
      </c>
      <c r="G775" s="841">
        <v>780.85</v>
      </c>
      <c r="H775" s="565"/>
      <c r="I775" s="565"/>
      <c r="J775" s="565"/>
    </row>
    <row r="776" spans="1:10" s="807" customFormat="1" x14ac:dyDescent="0.2">
      <c r="A776" s="807" t="s">
        <v>303</v>
      </c>
      <c r="B776" s="807" t="s">
        <v>42</v>
      </c>
      <c r="C776" s="813" t="s">
        <v>1681</v>
      </c>
      <c r="D776" s="837" t="s">
        <v>126</v>
      </c>
      <c r="E776" s="724">
        <v>1</v>
      </c>
      <c r="F776" s="841">
        <v>810.75</v>
      </c>
      <c r="G776" s="841">
        <v>810.75</v>
      </c>
      <c r="H776" s="565"/>
      <c r="I776" s="565"/>
      <c r="J776" s="565"/>
    </row>
    <row r="777" spans="1:10" s="807" customFormat="1" x14ac:dyDescent="0.2">
      <c r="A777" s="807" t="s">
        <v>303</v>
      </c>
      <c r="B777" s="807" t="s">
        <v>24</v>
      </c>
      <c r="C777" s="813" t="s">
        <v>1682</v>
      </c>
      <c r="D777" s="837" t="s">
        <v>8</v>
      </c>
      <c r="E777" s="724">
        <v>1</v>
      </c>
      <c r="F777" s="841">
        <v>672.75</v>
      </c>
      <c r="G777" s="841">
        <v>672.75</v>
      </c>
      <c r="H777" s="565"/>
      <c r="I777" s="565"/>
      <c r="J777" s="565"/>
    </row>
    <row r="778" spans="1:10" s="807" customFormat="1" x14ac:dyDescent="0.2">
      <c r="A778" s="807" t="s">
        <v>664</v>
      </c>
      <c r="B778" s="807" t="s">
        <v>6</v>
      </c>
      <c r="C778" s="838" t="s">
        <v>1740</v>
      </c>
      <c r="D778" s="837" t="s">
        <v>13</v>
      </c>
      <c r="E778" s="724">
        <v>1</v>
      </c>
      <c r="F778" s="841">
        <v>1575</v>
      </c>
      <c r="G778" s="841">
        <v>1575</v>
      </c>
      <c r="H778" s="565"/>
      <c r="I778" s="565"/>
      <c r="J778" s="565"/>
    </row>
    <row r="779" spans="1:10" s="807" customFormat="1" x14ac:dyDescent="0.2">
      <c r="A779" s="807" t="s">
        <v>660</v>
      </c>
      <c r="B779" s="807" t="s">
        <v>6</v>
      </c>
      <c r="C779" s="810" t="s">
        <v>1679</v>
      </c>
      <c r="D779" s="837" t="s">
        <v>14</v>
      </c>
      <c r="E779" s="724">
        <v>1</v>
      </c>
      <c r="F779" s="841">
        <v>849.85</v>
      </c>
      <c r="G779" s="841">
        <v>849.85</v>
      </c>
      <c r="H779" s="565"/>
      <c r="I779" s="565"/>
      <c r="J779" s="565"/>
    </row>
    <row r="780" spans="1:10" s="807" customFormat="1" x14ac:dyDescent="0.2">
      <c r="A780" s="807" t="s">
        <v>39</v>
      </c>
      <c r="B780" s="807" t="s">
        <v>6</v>
      </c>
      <c r="C780" s="810" t="s">
        <v>1686</v>
      </c>
      <c r="D780" s="837" t="s">
        <v>31</v>
      </c>
      <c r="E780" s="724">
        <v>0.6</v>
      </c>
      <c r="F780" s="841">
        <v>701.5</v>
      </c>
      <c r="G780" s="841">
        <v>701.5</v>
      </c>
      <c r="H780" s="565">
        <v>0.6</v>
      </c>
      <c r="I780" s="565"/>
      <c r="J780" s="565"/>
    </row>
    <row r="781" spans="1:10" s="807" customFormat="1" x14ac:dyDescent="0.2">
      <c r="A781" s="807" t="s">
        <v>303</v>
      </c>
      <c r="B781" s="807" t="s">
        <v>6</v>
      </c>
      <c r="C781" s="813" t="s">
        <v>1670</v>
      </c>
      <c r="D781" s="837" t="s">
        <v>32</v>
      </c>
      <c r="E781" s="724">
        <v>0.4</v>
      </c>
      <c r="F781" s="841">
        <v>657.2</v>
      </c>
      <c r="G781" s="841">
        <v>657.2</v>
      </c>
      <c r="H781" s="565"/>
      <c r="I781" s="565"/>
      <c r="J781" s="565"/>
    </row>
    <row r="782" spans="1:10" s="807" customFormat="1" x14ac:dyDescent="0.2">
      <c r="A782" s="807" t="s">
        <v>699</v>
      </c>
      <c r="B782" s="807" t="s">
        <v>42</v>
      </c>
      <c r="C782" s="813" t="s">
        <v>1669</v>
      </c>
      <c r="D782" s="837" t="s">
        <v>33</v>
      </c>
      <c r="E782" s="724">
        <v>1</v>
      </c>
      <c r="F782" s="841">
        <v>995.9</v>
      </c>
      <c r="G782" s="841">
        <v>995.9</v>
      </c>
      <c r="H782" s="565"/>
      <c r="I782" s="565"/>
      <c r="J782" s="565"/>
    </row>
    <row r="783" spans="1:10" s="807" customFormat="1" x14ac:dyDescent="0.2">
      <c r="A783" s="807" t="s">
        <v>303</v>
      </c>
      <c r="B783" s="807" t="s">
        <v>6</v>
      </c>
      <c r="C783" s="813" t="s">
        <v>1670</v>
      </c>
      <c r="D783" s="837" t="s">
        <v>8</v>
      </c>
      <c r="E783" s="724">
        <v>1</v>
      </c>
      <c r="F783" s="841">
        <v>620</v>
      </c>
      <c r="G783" s="841">
        <v>620</v>
      </c>
      <c r="H783" s="565"/>
      <c r="I783" s="565"/>
      <c r="J783" s="565"/>
    </row>
    <row r="784" spans="1:10" s="807" customFormat="1" x14ac:dyDescent="0.2">
      <c r="A784" s="807" t="s">
        <v>695</v>
      </c>
      <c r="B784" s="807" t="s">
        <v>22</v>
      </c>
      <c r="C784" s="813" t="s">
        <v>1734</v>
      </c>
      <c r="D784" s="837" t="s">
        <v>34</v>
      </c>
      <c r="E784" s="724">
        <v>1</v>
      </c>
      <c r="F784" s="841">
        <v>1256.95</v>
      </c>
      <c r="G784" s="841">
        <v>1256.95</v>
      </c>
      <c r="H784" s="565"/>
      <c r="I784" s="565"/>
      <c r="J784" s="565"/>
    </row>
    <row r="785" spans="1:10" s="807" customFormat="1" x14ac:dyDescent="0.2">
      <c r="A785" s="807" t="s">
        <v>697</v>
      </c>
      <c r="B785" s="807" t="s">
        <v>344</v>
      </c>
      <c r="C785" s="810" t="s">
        <v>1714</v>
      </c>
      <c r="D785" s="837" t="s">
        <v>35</v>
      </c>
      <c r="E785" s="724">
        <v>0.5</v>
      </c>
      <c r="F785" s="841">
        <v>954.5</v>
      </c>
      <c r="G785" s="841">
        <v>954.5</v>
      </c>
      <c r="H785" s="565"/>
      <c r="I785" s="565"/>
      <c r="J785" s="565"/>
    </row>
    <row r="786" spans="1:10" s="807" customFormat="1" x14ac:dyDescent="0.2">
      <c r="A786" s="807" t="s">
        <v>697</v>
      </c>
      <c r="B786" s="807" t="s">
        <v>344</v>
      </c>
      <c r="C786" s="810" t="s">
        <v>1714</v>
      </c>
      <c r="D786" s="837" t="s">
        <v>16</v>
      </c>
      <c r="E786" s="724">
        <v>2</v>
      </c>
      <c r="F786" s="841">
        <v>1150</v>
      </c>
      <c r="G786" s="841">
        <v>1150</v>
      </c>
      <c r="H786" s="565"/>
      <c r="I786" s="565"/>
      <c r="J786" s="565"/>
    </row>
    <row r="787" spans="1:10" s="807" customFormat="1" x14ac:dyDescent="0.2">
      <c r="A787" s="807" t="s">
        <v>697</v>
      </c>
      <c r="B787" s="807" t="s">
        <v>715</v>
      </c>
      <c r="C787" s="810" t="s">
        <v>1720</v>
      </c>
      <c r="D787" s="837" t="s">
        <v>387</v>
      </c>
      <c r="E787" s="724">
        <v>8</v>
      </c>
      <c r="F787" s="841">
        <v>839.5</v>
      </c>
      <c r="G787" s="841">
        <v>839.5</v>
      </c>
      <c r="H787" s="565"/>
      <c r="I787" s="565"/>
      <c r="J787" s="565"/>
    </row>
    <row r="788" spans="1:10" s="807" customFormat="1" x14ac:dyDescent="0.2">
      <c r="A788" s="807" t="s">
        <v>697</v>
      </c>
      <c r="B788" s="807" t="s">
        <v>9</v>
      </c>
      <c r="C788" s="810" t="s">
        <v>1715</v>
      </c>
      <c r="D788" s="837" t="s">
        <v>17</v>
      </c>
      <c r="E788" s="724">
        <v>1</v>
      </c>
      <c r="F788" s="841">
        <v>920</v>
      </c>
      <c r="G788" s="841">
        <v>920</v>
      </c>
      <c r="H788" s="565"/>
      <c r="I788" s="565"/>
      <c r="J788" s="565"/>
    </row>
    <row r="789" spans="1:10" s="807" customFormat="1" x14ac:dyDescent="0.2">
      <c r="A789" s="807" t="s">
        <v>697</v>
      </c>
      <c r="B789" s="807" t="s">
        <v>319</v>
      </c>
      <c r="C789" s="810" t="s">
        <v>1716</v>
      </c>
      <c r="D789" s="837" t="s">
        <v>18</v>
      </c>
      <c r="E789" s="724">
        <v>1</v>
      </c>
      <c r="F789" s="841">
        <v>920</v>
      </c>
      <c r="G789" s="841">
        <v>920</v>
      </c>
      <c r="H789" s="565"/>
      <c r="I789" s="565"/>
      <c r="J789" s="565"/>
    </row>
    <row r="790" spans="1:10" s="807" customFormat="1" x14ac:dyDescent="0.2">
      <c r="A790" s="807" t="s">
        <v>69</v>
      </c>
      <c r="B790" s="807" t="s">
        <v>40</v>
      </c>
      <c r="C790" s="810" t="s">
        <v>1708</v>
      </c>
      <c r="D790" s="837" t="s">
        <v>37</v>
      </c>
      <c r="E790" s="724">
        <v>0.5</v>
      </c>
      <c r="F790" s="841">
        <v>920</v>
      </c>
      <c r="G790" s="841">
        <v>920</v>
      </c>
      <c r="H790" s="565"/>
      <c r="I790" s="565"/>
      <c r="J790" s="565"/>
    </row>
    <row r="791" spans="1:10" s="807" customFormat="1" x14ac:dyDescent="0.2">
      <c r="A791" s="807" t="s">
        <v>69</v>
      </c>
      <c r="B791" s="807" t="s">
        <v>40</v>
      </c>
      <c r="C791" s="810" t="s">
        <v>1708</v>
      </c>
      <c r="D791" s="837" t="s">
        <v>671</v>
      </c>
      <c r="E791" s="724">
        <v>0.5</v>
      </c>
      <c r="F791" s="841">
        <v>920</v>
      </c>
      <c r="G791" s="841">
        <v>920</v>
      </c>
      <c r="H791" s="565"/>
      <c r="I791" s="565"/>
      <c r="J791" s="565"/>
    </row>
    <row r="792" spans="1:10" s="807" customFormat="1" x14ac:dyDescent="0.2">
      <c r="A792" s="807" t="s">
        <v>697</v>
      </c>
      <c r="B792" s="807" t="s">
        <v>47</v>
      </c>
      <c r="C792" s="810" t="s">
        <v>1717</v>
      </c>
      <c r="D792" s="837" t="s">
        <v>19</v>
      </c>
      <c r="E792" s="724">
        <v>16</v>
      </c>
      <c r="F792" s="841">
        <v>729.6</v>
      </c>
      <c r="G792" s="841">
        <v>729.6</v>
      </c>
      <c r="H792" s="565"/>
      <c r="I792" s="565"/>
      <c r="J792" s="565"/>
    </row>
    <row r="793" spans="1:10" s="807" customFormat="1" x14ac:dyDescent="0.2">
      <c r="A793" s="807" t="s">
        <v>695</v>
      </c>
      <c r="B793" s="807" t="s">
        <v>65</v>
      </c>
      <c r="C793" s="813" t="s">
        <v>1733</v>
      </c>
      <c r="D793" s="837" t="s">
        <v>36</v>
      </c>
      <c r="E793" s="724">
        <v>1</v>
      </c>
      <c r="F793" s="841">
        <v>1080.5039999999999</v>
      </c>
      <c r="G793" s="841">
        <v>1080.5039999999999</v>
      </c>
      <c r="H793" s="565"/>
      <c r="I793" s="565"/>
      <c r="J793" s="565"/>
    </row>
    <row r="794" spans="1:10" s="807" customFormat="1" x14ac:dyDescent="0.2">
      <c r="A794" s="807" t="s">
        <v>664</v>
      </c>
      <c r="B794" s="807" t="s">
        <v>6</v>
      </c>
      <c r="C794" s="838" t="s">
        <v>1740</v>
      </c>
      <c r="D794" s="837" t="s">
        <v>13</v>
      </c>
      <c r="E794" s="724">
        <v>1</v>
      </c>
      <c r="F794" s="841">
        <v>1575</v>
      </c>
      <c r="G794" s="841">
        <v>1575</v>
      </c>
      <c r="H794" s="565"/>
      <c r="I794" s="565"/>
      <c r="J794" s="565"/>
    </row>
    <row r="795" spans="1:10" s="807" customFormat="1" x14ac:dyDescent="0.2">
      <c r="A795" s="807" t="s">
        <v>660</v>
      </c>
      <c r="B795" s="807" t="s">
        <v>6</v>
      </c>
      <c r="C795" s="810" t="s">
        <v>1679</v>
      </c>
      <c r="D795" s="837" t="s">
        <v>14</v>
      </c>
      <c r="E795" s="724">
        <v>0.5</v>
      </c>
      <c r="F795" s="841">
        <v>849.85</v>
      </c>
      <c r="G795" s="841">
        <v>849.85</v>
      </c>
      <c r="H795" s="565"/>
      <c r="I795" s="565"/>
      <c r="J795" s="565"/>
    </row>
    <row r="796" spans="1:10" s="807" customFormat="1" x14ac:dyDescent="0.2">
      <c r="A796" s="807" t="s">
        <v>303</v>
      </c>
      <c r="B796" s="807" t="s">
        <v>6</v>
      </c>
      <c r="C796" s="813" t="s">
        <v>1670</v>
      </c>
      <c r="D796" s="837" t="s">
        <v>8</v>
      </c>
      <c r="E796" s="724">
        <v>1</v>
      </c>
      <c r="F796" s="841">
        <v>620</v>
      </c>
      <c r="G796" s="841">
        <v>620</v>
      </c>
      <c r="H796" s="565"/>
      <c r="I796" s="565"/>
      <c r="J796" s="565"/>
    </row>
    <row r="797" spans="1:10" s="807" customFormat="1" x14ac:dyDescent="0.2">
      <c r="A797" s="807" t="s">
        <v>697</v>
      </c>
      <c r="B797" s="807" t="s">
        <v>47</v>
      </c>
      <c r="C797" s="810" t="s">
        <v>1717</v>
      </c>
      <c r="D797" s="837" t="s">
        <v>19</v>
      </c>
      <c r="E797" s="724">
        <v>8.5</v>
      </c>
      <c r="F797" s="841">
        <v>729.6</v>
      </c>
      <c r="G797" s="841">
        <v>729.6</v>
      </c>
      <c r="H797" s="565"/>
      <c r="I797" s="565"/>
      <c r="J797" s="565"/>
    </row>
    <row r="798" spans="1:10" s="807" customFormat="1" x14ac:dyDescent="0.2">
      <c r="A798" s="807" t="s">
        <v>701</v>
      </c>
      <c r="B798" s="807" t="s">
        <v>53</v>
      </c>
      <c r="C798" s="813" t="s">
        <v>1732</v>
      </c>
      <c r="D798" s="837" t="s">
        <v>49</v>
      </c>
      <c r="E798" s="724">
        <v>0.75</v>
      </c>
      <c r="F798" s="841">
        <v>1256.95</v>
      </c>
      <c r="G798" s="841">
        <v>1256.95</v>
      </c>
      <c r="H798" s="565"/>
      <c r="I798" s="565"/>
      <c r="J798" s="565"/>
    </row>
    <row r="799" spans="1:10" s="807" customFormat="1" x14ac:dyDescent="0.2">
      <c r="A799" s="807" t="s">
        <v>697</v>
      </c>
      <c r="B799" s="807" t="s">
        <v>9</v>
      </c>
      <c r="C799" s="810" t="s">
        <v>1715</v>
      </c>
      <c r="D799" s="837" t="s">
        <v>17</v>
      </c>
      <c r="E799" s="724">
        <v>0.3</v>
      </c>
      <c r="F799" s="841">
        <v>920</v>
      </c>
      <c r="G799" s="841">
        <v>920</v>
      </c>
      <c r="H799" s="565"/>
      <c r="I799" s="565"/>
      <c r="J799" s="565"/>
    </row>
    <row r="800" spans="1:10" s="807" customFormat="1" x14ac:dyDescent="0.2">
      <c r="A800" s="807" t="s">
        <v>695</v>
      </c>
      <c r="B800" s="807" t="s">
        <v>65</v>
      </c>
      <c r="C800" s="813" t="s">
        <v>1733</v>
      </c>
      <c r="D800" s="837" t="s">
        <v>36</v>
      </c>
      <c r="E800" s="724">
        <v>3.5</v>
      </c>
      <c r="F800" s="841">
        <v>1080.5039999999999</v>
      </c>
      <c r="G800" s="841">
        <v>1080.5039999999999</v>
      </c>
      <c r="H800" s="565"/>
      <c r="I800" s="565"/>
      <c r="J800" s="565"/>
    </row>
    <row r="801" spans="1:10" s="807" customFormat="1" x14ac:dyDescent="0.2">
      <c r="A801" s="807" t="s">
        <v>39</v>
      </c>
      <c r="B801" s="807" t="s">
        <v>6</v>
      </c>
      <c r="C801" s="810" t="s">
        <v>1686</v>
      </c>
      <c r="D801" s="837" t="s">
        <v>31</v>
      </c>
      <c r="E801" s="724">
        <v>1</v>
      </c>
      <c r="F801" s="841">
        <v>701.5</v>
      </c>
      <c r="G801" s="841">
        <v>701.5</v>
      </c>
      <c r="H801" s="565">
        <v>1</v>
      </c>
      <c r="I801" s="565"/>
      <c r="J801" s="565"/>
    </row>
    <row r="802" spans="1:10" s="807" customFormat="1" x14ac:dyDescent="0.2">
      <c r="A802" s="807" t="s">
        <v>303</v>
      </c>
      <c r="B802" s="807" t="s">
        <v>42</v>
      </c>
      <c r="C802" s="813" t="s">
        <v>1681</v>
      </c>
      <c r="D802" s="837" t="s">
        <v>50</v>
      </c>
      <c r="E802" s="724">
        <v>2</v>
      </c>
      <c r="F802" s="841">
        <v>747.5</v>
      </c>
      <c r="G802" s="841">
        <v>747.5</v>
      </c>
      <c r="H802" s="565"/>
      <c r="I802" s="565"/>
      <c r="J802" s="565"/>
    </row>
    <row r="803" spans="1:10" s="807" customFormat="1" x14ac:dyDescent="0.2">
      <c r="A803" s="807" t="s">
        <v>697</v>
      </c>
      <c r="B803" s="807" t="s">
        <v>319</v>
      </c>
      <c r="C803" s="810" t="s">
        <v>1716</v>
      </c>
      <c r="D803" s="837" t="s">
        <v>18</v>
      </c>
      <c r="E803" s="724">
        <v>1</v>
      </c>
      <c r="F803" s="841">
        <v>920</v>
      </c>
      <c r="G803" s="841">
        <v>920</v>
      </c>
      <c r="H803" s="565"/>
      <c r="I803" s="565"/>
      <c r="J803" s="565"/>
    </row>
    <row r="804" spans="1:10" s="807" customFormat="1" x14ac:dyDescent="0.2">
      <c r="A804" s="807" t="s">
        <v>697</v>
      </c>
      <c r="B804" s="807" t="s">
        <v>344</v>
      </c>
      <c r="C804" s="810" t="s">
        <v>1714</v>
      </c>
      <c r="D804" s="837" t="s">
        <v>16</v>
      </c>
      <c r="E804" s="724">
        <v>1</v>
      </c>
      <c r="F804" s="841">
        <v>1150</v>
      </c>
      <c r="G804" s="841">
        <v>1150</v>
      </c>
      <c r="H804" s="565"/>
      <c r="I804" s="565"/>
      <c r="J804" s="565"/>
    </row>
    <row r="805" spans="1:10" s="807" customFormat="1" x14ac:dyDescent="0.2">
      <c r="A805" s="807" t="s">
        <v>69</v>
      </c>
      <c r="B805" s="807" t="s">
        <v>40</v>
      </c>
      <c r="C805" s="810" t="s">
        <v>1708</v>
      </c>
      <c r="D805" s="837" t="s">
        <v>37</v>
      </c>
      <c r="E805" s="724">
        <v>1</v>
      </c>
      <c r="F805" s="841">
        <v>920</v>
      </c>
      <c r="G805" s="841">
        <v>920</v>
      </c>
      <c r="H805" s="565"/>
      <c r="I805" s="565"/>
      <c r="J805" s="565"/>
    </row>
    <row r="806" spans="1:10" s="807" customFormat="1" x14ac:dyDescent="0.2">
      <c r="A806" s="807" t="s">
        <v>695</v>
      </c>
      <c r="B806" s="807" t="s">
        <v>22</v>
      </c>
      <c r="C806" s="813" t="s">
        <v>1734</v>
      </c>
      <c r="D806" s="837" t="s">
        <v>34</v>
      </c>
      <c r="E806" s="724">
        <v>1</v>
      </c>
      <c r="F806" s="841">
        <v>1256.95</v>
      </c>
      <c r="G806" s="841">
        <v>1256.95</v>
      </c>
      <c r="H806" s="565"/>
      <c r="I806" s="565"/>
      <c r="J806" s="565"/>
    </row>
    <row r="807" spans="1:10" s="807" customFormat="1" x14ac:dyDescent="0.2">
      <c r="A807" s="807" t="s">
        <v>303</v>
      </c>
      <c r="B807" s="807" t="s">
        <v>6</v>
      </c>
      <c r="C807" s="813" t="s">
        <v>1670</v>
      </c>
      <c r="D807" s="837" t="s">
        <v>32</v>
      </c>
      <c r="E807" s="724">
        <v>1</v>
      </c>
      <c r="F807" s="841">
        <v>657.2</v>
      </c>
      <c r="G807" s="841">
        <v>657.2</v>
      </c>
      <c r="H807" s="565"/>
      <c r="I807" s="565"/>
      <c r="J807" s="565"/>
    </row>
    <row r="808" spans="1:10" s="807" customFormat="1" x14ac:dyDescent="0.2">
      <c r="A808" s="807" t="s">
        <v>303</v>
      </c>
      <c r="B808" s="807" t="s">
        <v>6</v>
      </c>
      <c r="C808" s="813" t="s">
        <v>1670</v>
      </c>
      <c r="D808" s="837" t="s">
        <v>32</v>
      </c>
      <c r="E808" s="724">
        <v>0.5</v>
      </c>
      <c r="F808" s="841">
        <v>657.2</v>
      </c>
      <c r="G808" s="841">
        <v>657.2</v>
      </c>
      <c r="H808" s="565"/>
      <c r="I808" s="565"/>
      <c r="J808" s="565"/>
    </row>
    <row r="809" spans="1:10" s="807" customFormat="1" x14ac:dyDescent="0.2">
      <c r="A809" s="807" t="s">
        <v>664</v>
      </c>
      <c r="B809" s="807" t="s">
        <v>6</v>
      </c>
      <c r="C809" s="838" t="s">
        <v>1740</v>
      </c>
      <c r="D809" s="837" t="s">
        <v>13</v>
      </c>
      <c r="E809" s="724">
        <v>1</v>
      </c>
      <c r="F809" s="841">
        <v>1575</v>
      </c>
      <c r="G809" s="841">
        <v>1575</v>
      </c>
      <c r="H809" s="565"/>
      <c r="I809" s="565"/>
      <c r="J809" s="565"/>
    </row>
    <row r="810" spans="1:10" s="807" customFormat="1" x14ac:dyDescent="0.2">
      <c r="A810" s="807" t="s">
        <v>660</v>
      </c>
      <c r="B810" s="807" t="s">
        <v>6</v>
      </c>
      <c r="C810" s="810" t="s">
        <v>1679</v>
      </c>
      <c r="D810" s="837" t="s">
        <v>14</v>
      </c>
      <c r="E810" s="724">
        <v>0.5</v>
      </c>
      <c r="F810" s="841">
        <v>849.85</v>
      </c>
      <c r="G810" s="841">
        <v>849.85</v>
      </c>
      <c r="H810" s="565"/>
      <c r="I810" s="565"/>
      <c r="J810" s="565"/>
    </row>
    <row r="811" spans="1:10" s="807" customFormat="1" x14ac:dyDescent="0.2">
      <c r="A811" s="807" t="s">
        <v>697</v>
      </c>
      <c r="B811" s="807" t="s">
        <v>344</v>
      </c>
      <c r="C811" s="810" t="s">
        <v>1714</v>
      </c>
      <c r="D811" s="837" t="s">
        <v>16</v>
      </c>
      <c r="E811" s="724">
        <v>1</v>
      </c>
      <c r="F811" s="841">
        <v>1150</v>
      </c>
      <c r="G811" s="841">
        <v>1150</v>
      </c>
      <c r="H811" s="565"/>
      <c r="I811" s="565"/>
      <c r="J811" s="565"/>
    </row>
    <row r="812" spans="1:10" s="807" customFormat="1" x14ac:dyDescent="0.2">
      <c r="A812" s="807" t="s">
        <v>697</v>
      </c>
      <c r="B812" s="807" t="s">
        <v>319</v>
      </c>
      <c r="C812" s="810" t="s">
        <v>1716</v>
      </c>
      <c r="D812" s="837" t="s">
        <v>18</v>
      </c>
      <c r="E812" s="724">
        <v>1</v>
      </c>
      <c r="F812" s="841">
        <v>920</v>
      </c>
      <c r="G812" s="841">
        <v>920</v>
      </c>
      <c r="H812" s="565"/>
      <c r="I812" s="565"/>
      <c r="J812" s="565"/>
    </row>
    <row r="813" spans="1:10" s="807" customFormat="1" x14ac:dyDescent="0.2">
      <c r="A813" s="807" t="s">
        <v>697</v>
      </c>
      <c r="B813" s="807" t="s">
        <v>9</v>
      </c>
      <c r="C813" s="810" t="s">
        <v>1715</v>
      </c>
      <c r="D813" s="837" t="s">
        <v>17</v>
      </c>
      <c r="E813" s="724">
        <v>1</v>
      </c>
      <c r="F813" s="841">
        <v>920</v>
      </c>
      <c r="G813" s="841">
        <v>920</v>
      </c>
      <c r="H813" s="565"/>
      <c r="I813" s="565"/>
      <c r="J813" s="565"/>
    </row>
    <row r="814" spans="1:10" s="807" customFormat="1" x14ac:dyDescent="0.2">
      <c r="A814" s="807" t="s">
        <v>697</v>
      </c>
      <c r="B814" s="807" t="s">
        <v>47</v>
      </c>
      <c r="C814" s="810" t="s">
        <v>1717</v>
      </c>
      <c r="D814" s="837" t="s">
        <v>19</v>
      </c>
      <c r="E814" s="724">
        <v>7</v>
      </c>
      <c r="F814" s="841">
        <v>729.6</v>
      </c>
      <c r="G814" s="841">
        <v>729.6</v>
      </c>
      <c r="H814" s="565"/>
      <c r="I814" s="565"/>
      <c r="J814" s="565"/>
    </row>
    <row r="815" spans="1:10" s="807" customFormat="1" x14ac:dyDescent="0.2">
      <c r="A815" s="807" t="s">
        <v>695</v>
      </c>
      <c r="B815" s="807" t="s">
        <v>22</v>
      </c>
      <c r="C815" s="813" t="s">
        <v>1734</v>
      </c>
      <c r="D815" s="837" t="s">
        <v>34</v>
      </c>
      <c r="E815" s="724">
        <v>1</v>
      </c>
      <c r="F815" s="841">
        <v>1256.95</v>
      </c>
      <c r="G815" s="841">
        <v>1256.95</v>
      </c>
      <c r="H815" s="565"/>
      <c r="I815" s="565"/>
      <c r="J815" s="565"/>
    </row>
    <row r="816" spans="1:10" s="807" customFormat="1" x14ac:dyDescent="0.2">
      <c r="A816" s="807" t="s">
        <v>39</v>
      </c>
      <c r="B816" s="807" t="s">
        <v>6</v>
      </c>
      <c r="C816" s="810" t="s">
        <v>1686</v>
      </c>
      <c r="D816" s="837" t="s">
        <v>31</v>
      </c>
      <c r="E816" s="724">
        <v>0.5</v>
      </c>
      <c r="F816" s="841">
        <v>701.5</v>
      </c>
      <c r="G816" s="841">
        <v>701.5</v>
      </c>
      <c r="H816" s="565">
        <v>0.5</v>
      </c>
      <c r="I816" s="565"/>
      <c r="J816" s="565"/>
    </row>
    <row r="817" spans="1:10" s="807" customFormat="1" x14ac:dyDescent="0.2">
      <c r="A817" s="807" t="s">
        <v>303</v>
      </c>
      <c r="B817" s="807" t="s">
        <v>6</v>
      </c>
      <c r="C817" s="813" t="s">
        <v>1670</v>
      </c>
      <c r="D817" s="837" t="s">
        <v>8</v>
      </c>
      <c r="E817" s="724">
        <v>0.5</v>
      </c>
      <c r="F817" s="841">
        <v>620</v>
      </c>
      <c r="G817" s="841">
        <v>620</v>
      </c>
      <c r="H817" s="565"/>
      <c r="I817" s="565"/>
      <c r="J817" s="565"/>
    </row>
    <row r="818" spans="1:10" s="807" customFormat="1" x14ac:dyDescent="0.2">
      <c r="A818" s="807" t="s">
        <v>695</v>
      </c>
      <c r="B818" s="807" t="s">
        <v>180</v>
      </c>
      <c r="C818" s="813" t="s">
        <v>1677</v>
      </c>
      <c r="D818" s="837" t="s">
        <v>36</v>
      </c>
      <c r="E818" s="724">
        <v>1</v>
      </c>
      <c r="F818" s="841">
        <v>1080.5039999999999</v>
      </c>
      <c r="G818" s="841">
        <v>1080.5039999999999</v>
      </c>
      <c r="H818" s="565"/>
      <c r="I818" s="565"/>
      <c r="J818" s="565"/>
    </row>
    <row r="819" spans="1:10" s="807" customFormat="1" x14ac:dyDescent="0.2">
      <c r="A819" s="807" t="s">
        <v>674</v>
      </c>
      <c r="B819" s="807" t="s">
        <v>6</v>
      </c>
      <c r="C819" s="878" t="s">
        <v>1678</v>
      </c>
      <c r="D819" s="837" t="s">
        <v>92</v>
      </c>
      <c r="E819" s="724">
        <v>0.2</v>
      </c>
      <c r="F819" s="841">
        <v>849.85</v>
      </c>
      <c r="G819" s="841">
        <v>849.85</v>
      </c>
      <c r="H819" s="565"/>
      <c r="I819" s="565"/>
      <c r="J819" s="565"/>
    </row>
    <row r="820" spans="1:10" s="807" customFormat="1" x14ac:dyDescent="0.2">
      <c r="A820" s="807" t="s">
        <v>660</v>
      </c>
      <c r="B820" s="807" t="s">
        <v>6</v>
      </c>
      <c r="C820" s="810" t="s">
        <v>1679</v>
      </c>
      <c r="D820" s="837" t="s">
        <v>14</v>
      </c>
      <c r="E820" s="724">
        <v>0.8</v>
      </c>
      <c r="F820" s="841">
        <v>892.4</v>
      </c>
      <c r="G820" s="841">
        <v>892.4</v>
      </c>
      <c r="H820" s="565"/>
      <c r="I820" s="565"/>
      <c r="J820" s="565"/>
    </row>
    <row r="821" spans="1:10" s="807" customFormat="1" x14ac:dyDescent="0.2">
      <c r="A821" s="807" t="s">
        <v>171</v>
      </c>
      <c r="B821" s="807" t="s">
        <v>6</v>
      </c>
      <c r="C821" s="813" t="s">
        <v>1699</v>
      </c>
      <c r="D821" s="837" t="s">
        <v>93</v>
      </c>
      <c r="E821" s="724">
        <v>9</v>
      </c>
      <c r="F821" s="841">
        <v>791.2</v>
      </c>
      <c r="G821" s="841">
        <v>791.2</v>
      </c>
      <c r="H821" s="565"/>
      <c r="I821" s="565"/>
      <c r="J821" s="565"/>
    </row>
    <row r="822" spans="1:10" s="807" customFormat="1" x14ac:dyDescent="0.2">
      <c r="A822" s="807" t="s">
        <v>693</v>
      </c>
      <c r="B822" s="807" t="s">
        <v>6</v>
      </c>
      <c r="C822" s="811" t="s">
        <v>1680</v>
      </c>
      <c r="D822" s="837" t="s">
        <v>94</v>
      </c>
      <c r="E822" s="724">
        <v>0.3</v>
      </c>
      <c r="F822" s="841">
        <v>744.05</v>
      </c>
      <c r="G822" s="841">
        <v>744.05</v>
      </c>
      <c r="H822" s="565"/>
      <c r="I822" s="565"/>
      <c r="J822" s="565"/>
    </row>
    <row r="823" spans="1:10" s="807" customFormat="1" x14ac:dyDescent="0.2">
      <c r="A823" s="807" t="s">
        <v>303</v>
      </c>
      <c r="B823" s="807" t="s">
        <v>6</v>
      </c>
      <c r="C823" s="813" t="s">
        <v>1670</v>
      </c>
      <c r="D823" s="837" t="s">
        <v>95</v>
      </c>
      <c r="E823" s="724">
        <v>0.8</v>
      </c>
      <c r="F823" s="841">
        <v>620</v>
      </c>
      <c r="G823" s="841">
        <v>620</v>
      </c>
      <c r="H823" s="565"/>
      <c r="I823" s="565"/>
      <c r="J823" s="565"/>
    </row>
    <row r="824" spans="1:10" s="807" customFormat="1" x14ac:dyDescent="0.2">
      <c r="A824" s="807" t="s">
        <v>664</v>
      </c>
      <c r="B824" s="807" t="s">
        <v>6</v>
      </c>
      <c r="C824" s="838" t="s">
        <v>1740</v>
      </c>
      <c r="D824" s="837" t="s">
        <v>1417</v>
      </c>
      <c r="E824" s="724">
        <v>1</v>
      </c>
      <c r="F824" s="841">
        <v>1765.26</v>
      </c>
      <c r="G824" s="841">
        <v>1765.26</v>
      </c>
      <c r="H824" s="565"/>
      <c r="I824" s="565"/>
      <c r="J824" s="565"/>
    </row>
    <row r="825" spans="1:10" s="807" customFormat="1" x14ac:dyDescent="0.2">
      <c r="A825" s="807" t="s">
        <v>303</v>
      </c>
      <c r="B825" s="807" t="s">
        <v>42</v>
      </c>
      <c r="C825" s="815" t="s">
        <v>163</v>
      </c>
      <c r="D825" s="837" t="s">
        <v>1339</v>
      </c>
      <c r="E825" s="724">
        <v>1</v>
      </c>
      <c r="F825" s="841"/>
      <c r="G825" s="841"/>
      <c r="H825" s="565"/>
      <c r="I825" s="565"/>
      <c r="J825" s="565"/>
    </row>
    <row r="826" spans="1:10" s="807" customFormat="1" x14ac:dyDescent="0.2">
      <c r="A826" s="807" t="s">
        <v>303</v>
      </c>
      <c r="B826" s="807" t="s">
        <v>6</v>
      </c>
      <c r="C826" s="813" t="s">
        <v>1670</v>
      </c>
      <c r="D826" s="837" t="s">
        <v>8</v>
      </c>
      <c r="E826" s="724">
        <v>0.25</v>
      </c>
      <c r="F826" s="841">
        <v>620</v>
      </c>
      <c r="G826" s="841">
        <v>620</v>
      </c>
      <c r="H826" s="565"/>
      <c r="I826" s="565"/>
      <c r="J826" s="565"/>
    </row>
    <row r="827" spans="1:10" s="807" customFormat="1" x14ac:dyDescent="0.2">
      <c r="A827" s="807" t="s">
        <v>303</v>
      </c>
      <c r="B827" s="807" t="s">
        <v>6</v>
      </c>
      <c r="C827" s="813" t="s">
        <v>1670</v>
      </c>
      <c r="D827" s="837" t="s">
        <v>81</v>
      </c>
      <c r="E827" s="724">
        <v>0.5</v>
      </c>
      <c r="F827" s="841">
        <v>620</v>
      </c>
      <c r="G827" s="841">
        <v>620</v>
      </c>
      <c r="H827" s="565"/>
      <c r="I827" s="565"/>
      <c r="J827" s="565"/>
    </row>
    <row r="828" spans="1:10" s="807" customFormat="1" x14ac:dyDescent="0.2">
      <c r="A828" s="807" t="s">
        <v>303</v>
      </c>
      <c r="B828" s="807" t="s">
        <v>42</v>
      </c>
      <c r="C828" s="813" t="s">
        <v>1681</v>
      </c>
      <c r="D828" s="837" t="s">
        <v>1340</v>
      </c>
      <c r="E828" s="724">
        <v>1</v>
      </c>
      <c r="F828" s="841">
        <v>810.75</v>
      </c>
      <c r="G828" s="841">
        <v>810.75</v>
      </c>
      <c r="H828" s="565"/>
      <c r="I828" s="565"/>
      <c r="J828" s="565"/>
    </row>
    <row r="829" spans="1:10" s="807" customFormat="1" x14ac:dyDescent="0.2">
      <c r="A829" s="807" t="s">
        <v>303</v>
      </c>
      <c r="B829" s="807" t="s">
        <v>6</v>
      </c>
      <c r="C829" s="813" t="s">
        <v>1670</v>
      </c>
      <c r="D829" s="837" t="s">
        <v>81</v>
      </c>
      <c r="E829" s="724">
        <v>1</v>
      </c>
      <c r="F829" s="841">
        <v>620</v>
      </c>
      <c r="G829" s="841">
        <v>620</v>
      </c>
      <c r="H829" s="565"/>
      <c r="I829" s="565"/>
      <c r="J829" s="565"/>
    </row>
    <row r="830" spans="1:10" s="807" customFormat="1" x14ac:dyDescent="0.2">
      <c r="A830" s="807" t="s">
        <v>10</v>
      </c>
      <c r="B830" s="807" t="s">
        <v>24</v>
      </c>
      <c r="C830" s="813" t="s">
        <v>1667</v>
      </c>
      <c r="D830" s="837" t="s">
        <v>83</v>
      </c>
      <c r="E830" s="724">
        <v>1</v>
      </c>
      <c r="F830" s="841">
        <v>1207.5</v>
      </c>
      <c r="G830" s="841">
        <v>1207.5</v>
      </c>
      <c r="H830" s="565"/>
      <c r="I830" s="565"/>
      <c r="J830" s="565"/>
    </row>
    <row r="831" spans="1:10" s="807" customFormat="1" x14ac:dyDescent="0.2">
      <c r="A831" s="807" t="s">
        <v>303</v>
      </c>
      <c r="B831" s="807" t="s">
        <v>24</v>
      </c>
      <c r="C831" s="813" t="s">
        <v>1682</v>
      </c>
      <c r="D831" s="837" t="s">
        <v>8</v>
      </c>
      <c r="E831" s="724">
        <v>6.5</v>
      </c>
      <c r="F831" s="841">
        <v>672.75</v>
      </c>
      <c r="G831" s="841">
        <v>672.75</v>
      </c>
      <c r="H831" s="565"/>
      <c r="I831" s="565"/>
      <c r="J831" s="565"/>
    </row>
    <row r="832" spans="1:10" s="807" customFormat="1" x14ac:dyDescent="0.2">
      <c r="A832" s="807" t="s">
        <v>303</v>
      </c>
      <c r="B832" s="807" t="s">
        <v>6</v>
      </c>
      <c r="C832" s="813" t="s">
        <v>1670</v>
      </c>
      <c r="D832" s="837" t="s">
        <v>81</v>
      </c>
      <c r="E832" s="724">
        <v>1</v>
      </c>
      <c r="F832" s="841">
        <v>620</v>
      </c>
      <c r="G832" s="841">
        <v>620</v>
      </c>
      <c r="H832" s="565"/>
      <c r="I832" s="565"/>
      <c r="J832" s="565"/>
    </row>
    <row r="833" spans="1:10" s="807" customFormat="1" x14ac:dyDescent="0.2">
      <c r="A833" s="807" t="s">
        <v>695</v>
      </c>
      <c r="B833" s="807" t="s">
        <v>180</v>
      </c>
      <c r="C833" s="813" t="s">
        <v>1677</v>
      </c>
      <c r="D833" s="837" t="s">
        <v>36</v>
      </c>
      <c r="E833" s="724">
        <v>1</v>
      </c>
      <c r="F833" s="841">
        <v>1044.2</v>
      </c>
      <c r="G833" s="841">
        <v>1044.2</v>
      </c>
      <c r="H833" s="565"/>
      <c r="I833" s="565"/>
      <c r="J833" s="565"/>
    </row>
    <row r="834" spans="1:10" s="807" customFormat="1" x14ac:dyDescent="0.2">
      <c r="A834" s="807" t="s">
        <v>674</v>
      </c>
      <c r="B834" s="807" t="s">
        <v>6</v>
      </c>
      <c r="C834" s="878" t="s">
        <v>1678</v>
      </c>
      <c r="D834" s="837" t="s">
        <v>92</v>
      </c>
      <c r="E834" s="724">
        <v>0.2</v>
      </c>
      <c r="F834" s="841">
        <v>849.85</v>
      </c>
      <c r="G834" s="841">
        <v>849.85</v>
      </c>
      <c r="H834" s="565"/>
      <c r="I834" s="565"/>
      <c r="J834" s="565"/>
    </row>
    <row r="835" spans="1:10" s="807" customFormat="1" x14ac:dyDescent="0.2">
      <c r="A835" s="807" t="s">
        <v>660</v>
      </c>
      <c r="B835" s="807" t="s">
        <v>6</v>
      </c>
      <c r="C835" s="810" t="s">
        <v>1679</v>
      </c>
      <c r="D835" s="837" t="s">
        <v>14</v>
      </c>
      <c r="E835" s="724">
        <v>0.8</v>
      </c>
      <c r="F835" s="841">
        <v>892.4</v>
      </c>
      <c r="G835" s="841">
        <v>892.4</v>
      </c>
      <c r="H835" s="565"/>
      <c r="I835" s="565"/>
      <c r="J835" s="565"/>
    </row>
    <row r="836" spans="1:10" s="807" customFormat="1" x14ac:dyDescent="0.2">
      <c r="A836" s="807" t="s">
        <v>171</v>
      </c>
      <c r="B836" s="807" t="s">
        <v>6</v>
      </c>
      <c r="C836" s="813" t="s">
        <v>1699</v>
      </c>
      <c r="D836" s="837" t="s">
        <v>93</v>
      </c>
      <c r="E836" s="724">
        <v>9.5</v>
      </c>
      <c r="F836" s="841">
        <v>791.2</v>
      </c>
      <c r="G836" s="841">
        <v>791.2</v>
      </c>
      <c r="H836" s="565"/>
      <c r="I836" s="565"/>
      <c r="J836" s="565"/>
    </row>
    <row r="837" spans="1:10" s="807" customFormat="1" x14ac:dyDescent="0.2">
      <c r="A837" s="807" t="s">
        <v>693</v>
      </c>
      <c r="B837" s="807" t="s">
        <v>6</v>
      </c>
      <c r="C837" s="811" t="s">
        <v>1680</v>
      </c>
      <c r="D837" s="837" t="s">
        <v>94</v>
      </c>
      <c r="E837" s="724">
        <v>0.3</v>
      </c>
      <c r="F837" s="841">
        <v>744.05</v>
      </c>
      <c r="G837" s="841">
        <v>744.05</v>
      </c>
      <c r="H837" s="565"/>
      <c r="I837" s="565"/>
      <c r="J837" s="565"/>
    </row>
    <row r="838" spans="1:10" s="807" customFormat="1" x14ac:dyDescent="0.2">
      <c r="A838" s="807" t="s">
        <v>303</v>
      </c>
      <c r="B838" s="807" t="s">
        <v>6</v>
      </c>
      <c r="C838" s="813" t="s">
        <v>1670</v>
      </c>
      <c r="D838" s="837" t="s">
        <v>95</v>
      </c>
      <c r="E838" s="724">
        <v>0.75</v>
      </c>
      <c r="F838" s="841">
        <v>620</v>
      </c>
      <c r="G838" s="841">
        <v>620</v>
      </c>
      <c r="H838" s="565"/>
      <c r="I838" s="565"/>
      <c r="J838" s="565"/>
    </row>
    <row r="839" spans="1:10" s="807" customFormat="1" x14ac:dyDescent="0.2">
      <c r="A839" s="807" t="s">
        <v>695</v>
      </c>
      <c r="B839" s="807" t="s">
        <v>180</v>
      </c>
      <c r="C839" s="813" t="s">
        <v>1677</v>
      </c>
      <c r="D839" s="837" t="s">
        <v>36</v>
      </c>
      <c r="E839" s="724">
        <v>0.2</v>
      </c>
      <c r="F839" s="841">
        <v>1080.5039999999999</v>
      </c>
      <c r="G839" s="841">
        <v>1080.5039999999999</v>
      </c>
      <c r="H839" s="565"/>
      <c r="I839" s="565"/>
      <c r="J839" s="565"/>
    </row>
    <row r="840" spans="1:10" s="807" customFormat="1" x14ac:dyDescent="0.2">
      <c r="A840" s="807" t="s">
        <v>695</v>
      </c>
      <c r="B840" s="807" t="s">
        <v>180</v>
      </c>
      <c r="C840" s="813" t="s">
        <v>1677</v>
      </c>
      <c r="D840" s="837" t="s">
        <v>36</v>
      </c>
      <c r="E840" s="724">
        <v>0.8</v>
      </c>
      <c r="F840" s="841">
        <v>1044.2</v>
      </c>
      <c r="G840" s="841">
        <v>1044.2</v>
      </c>
      <c r="H840" s="565"/>
      <c r="I840" s="565"/>
      <c r="J840" s="565"/>
    </row>
    <row r="841" spans="1:10" s="807" customFormat="1" x14ac:dyDescent="0.2">
      <c r="A841" s="807" t="s">
        <v>674</v>
      </c>
      <c r="B841" s="807" t="s">
        <v>6</v>
      </c>
      <c r="C841" s="878" t="s">
        <v>1678</v>
      </c>
      <c r="D841" s="837" t="s">
        <v>92</v>
      </c>
      <c r="E841" s="724">
        <v>0.2</v>
      </c>
      <c r="F841" s="841">
        <v>849.85</v>
      </c>
      <c r="G841" s="841">
        <v>849.85</v>
      </c>
      <c r="H841" s="565"/>
      <c r="I841" s="565"/>
      <c r="J841" s="565"/>
    </row>
    <row r="842" spans="1:10" s="807" customFormat="1" x14ac:dyDescent="0.2">
      <c r="A842" s="807" t="s">
        <v>660</v>
      </c>
      <c r="B842" s="807" t="s">
        <v>6</v>
      </c>
      <c r="C842" s="810" t="s">
        <v>1679</v>
      </c>
      <c r="D842" s="837" t="s">
        <v>14</v>
      </c>
      <c r="E842" s="724">
        <v>0.8</v>
      </c>
      <c r="F842" s="841">
        <v>849.85</v>
      </c>
      <c r="G842" s="841">
        <v>849.85</v>
      </c>
      <c r="H842" s="565"/>
      <c r="I842" s="565"/>
      <c r="J842" s="565"/>
    </row>
    <row r="843" spans="1:10" s="807" customFormat="1" x14ac:dyDescent="0.2">
      <c r="A843" s="807" t="s">
        <v>171</v>
      </c>
      <c r="B843" s="807" t="s">
        <v>6</v>
      </c>
      <c r="C843" s="813" t="s">
        <v>1699</v>
      </c>
      <c r="D843" s="837" t="s">
        <v>93</v>
      </c>
      <c r="E843" s="724">
        <v>6</v>
      </c>
      <c r="F843" s="841">
        <v>791.2</v>
      </c>
      <c r="G843" s="841">
        <v>791.2</v>
      </c>
      <c r="H843" s="565"/>
      <c r="I843" s="565"/>
      <c r="J843" s="565"/>
    </row>
    <row r="844" spans="1:10" s="807" customFormat="1" x14ac:dyDescent="0.2">
      <c r="A844" s="807" t="s">
        <v>693</v>
      </c>
      <c r="B844" s="807" t="s">
        <v>6</v>
      </c>
      <c r="C844" s="811" t="s">
        <v>1680</v>
      </c>
      <c r="D844" s="837" t="s">
        <v>94</v>
      </c>
      <c r="E844" s="724">
        <v>0.3</v>
      </c>
      <c r="F844" s="841">
        <v>744.05</v>
      </c>
      <c r="G844" s="841">
        <v>744.05</v>
      </c>
      <c r="H844" s="565"/>
      <c r="I844" s="565"/>
      <c r="J844" s="565"/>
    </row>
    <row r="845" spans="1:10" s="807" customFormat="1" x14ac:dyDescent="0.2">
      <c r="A845" s="807" t="s">
        <v>303</v>
      </c>
      <c r="B845" s="807" t="s">
        <v>6</v>
      </c>
      <c r="C845" s="813" t="s">
        <v>1670</v>
      </c>
      <c r="D845" s="837" t="s">
        <v>95</v>
      </c>
      <c r="E845" s="724">
        <v>0.75</v>
      </c>
      <c r="F845" s="841">
        <v>620</v>
      </c>
      <c r="G845" s="841">
        <v>620</v>
      </c>
      <c r="H845" s="565"/>
      <c r="I845" s="565"/>
      <c r="J845" s="565"/>
    </row>
    <row r="846" spans="1:10" s="807" customFormat="1" x14ac:dyDescent="0.2">
      <c r="A846" s="807" t="s">
        <v>660</v>
      </c>
      <c r="B846" s="807" t="s">
        <v>6</v>
      </c>
      <c r="C846" s="810" t="s">
        <v>1679</v>
      </c>
      <c r="D846" s="837" t="s">
        <v>14</v>
      </c>
      <c r="E846" s="724">
        <v>0.8</v>
      </c>
      <c r="F846" s="841">
        <v>849.85</v>
      </c>
      <c r="G846" s="841">
        <v>849.85</v>
      </c>
      <c r="H846" s="565"/>
      <c r="I846" s="565"/>
      <c r="J846" s="565"/>
    </row>
    <row r="847" spans="1:10" s="807" customFormat="1" x14ac:dyDescent="0.2">
      <c r="A847" s="807" t="s">
        <v>674</v>
      </c>
      <c r="B847" s="807" t="s">
        <v>6</v>
      </c>
      <c r="C847" s="878" t="s">
        <v>1678</v>
      </c>
      <c r="D847" s="837" t="s">
        <v>92</v>
      </c>
      <c r="E847" s="724">
        <v>0.2</v>
      </c>
      <c r="F847" s="841">
        <v>849.85</v>
      </c>
      <c r="G847" s="841">
        <v>849.85</v>
      </c>
      <c r="H847" s="565"/>
      <c r="I847" s="565"/>
      <c r="J847" s="565"/>
    </row>
    <row r="848" spans="1:10" s="807" customFormat="1" x14ac:dyDescent="0.2">
      <c r="A848" s="807" t="s">
        <v>10</v>
      </c>
      <c r="B848" s="807" t="s">
        <v>6</v>
      </c>
      <c r="C848" s="813" t="s">
        <v>1668</v>
      </c>
      <c r="D848" s="837" t="s">
        <v>112</v>
      </c>
      <c r="E848" s="724">
        <v>1</v>
      </c>
      <c r="F848" s="841">
        <v>977.5</v>
      </c>
      <c r="G848" s="841">
        <v>977.5</v>
      </c>
      <c r="H848" s="565"/>
      <c r="I848" s="565"/>
      <c r="J848" s="565"/>
    </row>
    <row r="849" spans="1:10" s="807" customFormat="1" x14ac:dyDescent="0.2">
      <c r="A849" s="807" t="s">
        <v>303</v>
      </c>
      <c r="B849" s="807" t="s">
        <v>6</v>
      </c>
      <c r="C849" s="813" t="s">
        <v>1670</v>
      </c>
      <c r="D849" s="837" t="s">
        <v>95</v>
      </c>
      <c r="E849" s="724">
        <v>1.25</v>
      </c>
      <c r="F849" s="841">
        <v>620</v>
      </c>
      <c r="G849" s="841">
        <v>620</v>
      </c>
      <c r="H849" s="565"/>
      <c r="I849" s="565"/>
      <c r="J849" s="565"/>
    </row>
    <row r="850" spans="1:10" s="807" customFormat="1" x14ac:dyDescent="0.2">
      <c r="A850" s="807" t="s">
        <v>695</v>
      </c>
      <c r="B850" s="807" t="s">
        <v>180</v>
      </c>
      <c r="C850" s="813" t="s">
        <v>1677</v>
      </c>
      <c r="D850" s="837" t="s">
        <v>36</v>
      </c>
      <c r="E850" s="724">
        <v>1</v>
      </c>
      <c r="F850" s="841">
        <v>1080.5039999999999</v>
      </c>
      <c r="G850" s="841">
        <v>1080.5039999999999</v>
      </c>
      <c r="H850" s="565"/>
      <c r="I850" s="565"/>
      <c r="J850" s="565"/>
    </row>
    <row r="851" spans="1:10" s="807" customFormat="1" x14ac:dyDescent="0.2">
      <c r="A851" s="807" t="s">
        <v>303</v>
      </c>
      <c r="B851" s="807" t="s">
        <v>6</v>
      </c>
      <c r="C851" s="813" t="s">
        <v>1670</v>
      </c>
      <c r="D851" s="837" t="s">
        <v>126</v>
      </c>
      <c r="E851" s="724">
        <v>1</v>
      </c>
      <c r="F851" s="841">
        <v>657.2</v>
      </c>
      <c r="G851" s="841">
        <v>657.2</v>
      </c>
      <c r="H851" s="565"/>
      <c r="I851" s="565"/>
      <c r="J851" s="565"/>
    </row>
    <row r="852" spans="1:10" s="807" customFormat="1" x14ac:dyDescent="0.2">
      <c r="A852" s="807" t="s">
        <v>303</v>
      </c>
      <c r="B852" s="807" t="s">
        <v>6</v>
      </c>
      <c r="C852" s="813" t="s">
        <v>1670</v>
      </c>
      <c r="D852" s="837" t="s">
        <v>8</v>
      </c>
      <c r="E852" s="724">
        <v>3</v>
      </c>
      <c r="F852" s="841">
        <v>620</v>
      </c>
      <c r="G852" s="841">
        <v>620</v>
      </c>
      <c r="H852" s="565"/>
      <c r="I852" s="565"/>
      <c r="J852" s="565"/>
    </row>
    <row r="853" spans="1:10" s="807" customFormat="1" x14ac:dyDescent="0.2">
      <c r="A853" s="807" t="s">
        <v>664</v>
      </c>
      <c r="B853" s="807" t="s">
        <v>6</v>
      </c>
      <c r="C853" s="838" t="s">
        <v>1740</v>
      </c>
      <c r="D853" s="837" t="s">
        <v>1417</v>
      </c>
      <c r="E853" s="724">
        <v>1</v>
      </c>
      <c r="F853" s="841">
        <v>1765.26</v>
      </c>
      <c r="G853" s="841">
        <v>1765.26</v>
      </c>
      <c r="H853" s="565"/>
      <c r="I853" s="565"/>
      <c r="J853" s="565"/>
    </row>
    <row r="854" spans="1:10" s="807" customFormat="1" x14ac:dyDescent="0.2">
      <c r="A854" s="807" t="s">
        <v>10</v>
      </c>
      <c r="B854" s="807" t="s">
        <v>6</v>
      </c>
      <c r="C854" s="815" t="s">
        <v>164</v>
      </c>
      <c r="D854" s="837" t="s">
        <v>166</v>
      </c>
      <c r="E854" s="724">
        <v>1</v>
      </c>
      <c r="F854" s="841"/>
      <c r="G854" s="841"/>
      <c r="H854" s="565"/>
      <c r="I854" s="565"/>
      <c r="J854" s="565"/>
    </row>
    <row r="855" spans="1:10" s="807" customFormat="1" x14ac:dyDescent="0.2">
      <c r="A855" s="807" t="s">
        <v>10</v>
      </c>
      <c r="B855" s="807" t="s">
        <v>24</v>
      </c>
      <c r="C855" s="813" t="s">
        <v>1667</v>
      </c>
      <c r="D855" s="837" t="s">
        <v>83</v>
      </c>
      <c r="E855" s="724">
        <v>1</v>
      </c>
      <c r="F855" s="841">
        <v>1207.5</v>
      </c>
      <c r="G855" s="841">
        <v>1207.5</v>
      </c>
      <c r="H855" s="565"/>
      <c r="I855" s="565"/>
      <c r="J855" s="565"/>
    </row>
    <row r="856" spans="1:10" s="807" customFormat="1" x14ac:dyDescent="0.2">
      <c r="A856" s="807" t="s">
        <v>303</v>
      </c>
      <c r="B856" s="807" t="s">
        <v>42</v>
      </c>
      <c r="C856" s="813" t="s">
        <v>1681</v>
      </c>
      <c r="D856" s="837" t="s">
        <v>153</v>
      </c>
      <c r="E856" s="724">
        <v>1</v>
      </c>
      <c r="F856" s="841">
        <v>780.85</v>
      </c>
      <c r="G856" s="841">
        <v>780.85</v>
      </c>
      <c r="H856" s="565"/>
      <c r="I856" s="565"/>
      <c r="J856" s="565"/>
    </row>
    <row r="857" spans="1:10" s="807" customFormat="1" x14ac:dyDescent="0.2">
      <c r="A857" s="807" t="s">
        <v>699</v>
      </c>
      <c r="B857" s="807" t="s">
        <v>42</v>
      </c>
      <c r="C857" s="813" t="s">
        <v>1669</v>
      </c>
      <c r="D857" s="837" t="s">
        <v>33</v>
      </c>
      <c r="E857" s="724">
        <v>1</v>
      </c>
      <c r="F857" s="841">
        <v>995.9</v>
      </c>
      <c r="G857" s="841">
        <v>995.9</v>
      </c>
      <c r="H857" s="565"/>
      <c r="I857" s="565"/>
      <c r="J857" s="565"/>
    </row>
    <row r="858" spans="1:10" s="807" customFormat="1" x14ac:dyDescent="0.2">
      <c r="A858" s="807" t="s">
        <v>303</v>
      </c>
      <c r="B858" s="807" t="s">
        <v>6</v>
      </c>
      <c r="C858" s="813" t="s">
        <v>1670</v>
      </c>
      <c r="D858" s="837" t="s">
        <v>8</v>
      </c>
      <c r="E858" s="724">
        <v>0.8</v>
      </c>
      <c r="F858" s="841">
        <v>620</v>
      </c>
      <c r="G858" s="841">
        <v>620</v>
      </c>
      <c r="H858" s="565"/>
      <c r="I858" s="565"/>
      <c r="J858" s="565"/>
    </row>
    <row r="859" spans="1:10" s="807" customFormat="1" x14ac:dyDescent="0.2">
      <c r="A859" s="807" t="s">
        <v>303</v>
      </c>
      <c r="B859" s="807" t="s">
        <v>6</v>
      </c>
      <c r="C859" s="813" t="s">
        <v>1670</v>
      </c>
      <c r="D859" s="837" t="s">
        <v>126</v>
      </c>
      <c r="E859" s="724">
        <v>1</v>
      </c>
      <c r="F859" s="841">
        <v>657.2</v>
      </c>
      <c r="G859" s="841">
        <v>657.2</v>
      </c>
      <c r="H859" s="565"/>
      <c r="I859" s="565"/>
      <c r="J859" s="565"/>
    </row>
    <row r="860" spans="1:10" s="807" customFormat="1" x14ac:dyDescent="0.2">
      <c r="A860" s="807" t="s">
        <v>303</v>
      </c>
      <c r="B860" s="807" t="s">
        <v>6</v>
      </c>
      <c r="C860" s="813" t="s">
        <v>1670</v>
      </c>
      <c r="D860" s="837" t="s">
        <v>32</v>
      </c>
      <c r="E860" s="724">
        <v>0.3</v>
      </c>
      <c r="F860" s="841">
        <v>657.2</v>
      </c>
      <c r="G860" s="841">
        <v>657.2</v>
      </c>
      <c r="H860" s="565"/>
      <c r="I860" s="565"/>
      <c r="J860" s="565"/>
    </row>
    <row r="861" spans="1:10" s="807" customFormat="1" x14ac:dyDescent="0.2">
      <c r="A861" s="807" t="s">
        <v>303</v>
      </c>
      <c r="B861" s="807" t="s">
        <v>6</v>
      </c>
      <c r="C861" s="813" t="s">
        <v>1670</v>
      </c>
      <c r="D861" s="837" t="s">
        <v>8</v>
      </c>
      <c r="E861" s="724">
        <v>0.5</v>
      </c>
      <c r="F861" s="841">
        <v>620</v>
      </c>
      <c r="G861" s="841">
        <v>620</v>
      </c>
      <c r="H861" s="565"/>
      <c r="I861" s="565"/>
      <c r="J861" s="565"/>
    </row>
    <row r="862" spans="1:10" s="807" customFormat="1" x14ac:dyDescent="0.2">
      <c r="A862" s="807" t="s">
        <v>303</v>
      </c>
      <c r="B862" s="807" t="s">
        <v>6</v>
      </c>
      <c r="C862" s="813" t="s">
        <v>1670</v>
      </c>
      <c r="D862" s="837" t="s">
        <v>81</v>
      </c>
      <c r="E862" s="724">
        <v>1</v>
      </c>
      <c r="F862" s="841">
        <v>620</v>
      </c>
      <c r="G862" s="841">
        <v>620</v>
      </c>
      <c r="H862" s="565"/>
      <c r="I862" s="565"/>
      <c r="J862" s="565"/>
    </row>
    <row r="863" spans="1:10" s="807" customFormat="1" x14ac:dyDescent="0.2">
      <c r="A863" s="807" t="s">
        <v>10</v>
      </c>
      <c r="B863" s="807" t="s">
        <v>6</v>
      </c>
      <c r="C863" s="813" t="s">
        <v>1668</v>
      </c>
      <c r="D863" s="837" t="s">
        <v>112</v>
      </c>
      <c r="E863" s="724">
        <v>1</v>
      </c>
      <c r="F863" s="841">
        <v>977.5</v>
      </c>
      <c r="G863" s="841">
        <v>977.5</v>
      </c>
      <c r="H863" s="565"/>
      <c r="I863" s="565"/>
      <c r="J863" s="565"/>
    </row>
    <row r="864" spans="1:10" s="807" customFormat="1" x14ac:dyDescent="0.2">
      <c r="A864" s="807" t="s">
        <v>303</v>
      </c>
      <c r="B864" s="807" t="s">
        <v>42</v>
      </c>
      <c r="C864" s="813" t="s">
        <v>1681</v>
      </c>
      <c r="D864" s="837" t="s">
        <v>134</v>
      </c>
      <c r="E864" s="724">
        <v>0.6</v>
      </c>
      <c r="F864" s="841">
        <v>780.85</v>
      </c>
      <c r="G864" s="841">
        <v>780.85</v>
      </c>
      <c r="H864" s="565"/>
      <c r="I864" s="565"/>
      <c r="J864" s="565"/>
    </row>
    <row r="865" spans="1:10" s="807" customFormat="1" x14ac:dyDescent="0.2">
      <c r="A865" s="807" t="s">
        <v>303</v>
      </c>
      <c r="B865" s="807" t="s">
        <v>42</v>
      </c>
      <c r="C865" s="813" t="s">
        <v>1681</v>
      </c>
      <c r="D865" s="837" t="s">
        <v>153</v>
      </c>
      <c r="E865" s="724">
        <v>1</v>
      </c>
      <c r="F865" s="841">
        <v>780.85</v>
      </c>
      <c r="G865" s="841">
        <v>780.85</v>
      </c>
      <c r="H865" s="565"/>
      <c r="I865" s="565"/>
      <c r="J865" s="565"/>
    </row>
    <row r="866" spans="1:10" s="807" customFormat="1" x14ac:dyDescent="0.2">
      <c r="A866" s="807" t="s">
        <v>303</v>
      </c>
      <c r="B866" s="807" t="s">
        <v>24</v>
      </c>
      <c r="C866" s="813" t="s">
        <v>1682</v>
      </c>
      <c r="D866" s="837" t="s">
        <v>8</v>
      </c>
      <c r="E866" s="724">
        <v>4.8</v>
      </c>
      <c r="F866" s="841">
        <v>672.75</v>
      </c>
      <c r="G866" s="841">
        <v>672.75</v>
      </c>
      <c r="H866" s="565"/>
      <c r="I866" s="565"/>
      <c r="J866" s="565"/>
    </row>
    <row r="867" spans="1:10" s="807" customFormat="1" x14ac:dyDescent="0.2">
      <c r="A867" s="807" t="s">
        <v>303</v>
      </c>
      <c r="B867" s="807" t="s">
        <v>42</v>
      </c>
      <c r="C867" s="813" t="s">
        <v>1681</v>
      </c>
      <c r="D867" s="837" t="s">
        <v>126</v>
      </c>
      <c r="E867" s="724">
        <v>1</v>
      </c>
      <c r="F867" s="841">
        <v>810.75</v>
      </c>
      <c r="G867" s="841">
        <v>810.75</v>
      </c>
      <c r="H867" s="565"/>
      <c r="I867" s="565"/>
      <c r="J867" s="565"/>
    </row>
    <row r="868" spans="1:10" s="807" customFormat="1" x14ac:dyDescent="0.2">
      <c r="A868" s="807" t="s">
        <v>303</v>
      </c>
      <c r="B868" s="807" t="s">
        <v>6</v>
      </c>
      <c r="C868" s="813" t="s">
        <v>1670</v>
      </c>
      <c r="D868" s="837" t="s">
        <v>11</v>
      </c>
      <c r="E868" s="724">
        <v>1</v>
      </c>
      <c r="F868" s="841">
        <v>620</v>
      </c>
      <c r="G868" s="841">
        <v>620</v>
      </c>
      <c r="H868" s="565"/>
      <c r="I868" s="565"/>
      <c r="J868" s="565"/>
    </row>
    <row r="869" spans="1:10" s="807" customFormat="1" x14ac:dyDescent="0.2">
      <c r="A869" s="807" t="s">
        <v>303</v>
      </c>
      <c r="B869" s="807" t="s">
        <v>6</v>
      </c>
      <c r="C869" s="813" t="s">
        <v>1670</v>
      </c>
      <c r="D869" s="837" t="s">
        <v>133</v>
      </c>
      <c r="E869" s="724">
        <v>0.5</v>
      </c>
      <c r="F869" s="841">
        <v>657.2</v>
      </c>
      <c r="G869" s="841">
        <v>657.2</v>
      </c>
      <c r="H869" s="565"/>
      <c r="I869" s="565"/>
      <c r="J869" s="565"/>
    </row>
    <row r="870" spans="1:10" s="807" customFormat="1" x14ac:dyDescent="0.2">
      <c r="A870" s="807" t="s">
        <v>303</v>
      </c>
      <c r="B870" s="807" t="s">
        <v>24</v>
      </c>
      <c r="C870" s="813" t="s">
        <v>1682</v>
      </c>
      <c r="D870" s="837" t="s">
        <v>81</v>
      </c>
      <c r="E870" s="724">
        <v>3</v>
      </c>
      <c r="F870" s="841">
        <v>672.5</v>
      </c>
      <c r="G870" s="841">
        <v>672.5</v>
      </c>
      <c r="H870" s="565"/>
      <c r="I870" s="565"/>
      <c r="J870" s="565"/>
    </row>
    <row r="871" spans="1:10" s="807" customFormat="1" x14ac:dyDescent="0.2">
      <c r="A871" s="807" t="s">
        <v>664</v>
      </c>
      <c r="B871" s="807" t="s">
        <v>6</v>
      </c>
      <c r="C871" s="838" t="s">
        <v>1740</v>
      </c>
      <c r="D871" s="837" t="s">
        <v>1417</v>
      </c>
      <c r="E871" s="724">
        <v>1</v>
      </c>
      <c r="F871" s="841">
        <v>1765.26</v>
      </c>
      <c r="G871" s="841">
        <v>1765.26</v>
      </c>
      <c r="H871" s="565"/>
      <c r="I871" s="565"/>
      <c r="J871" s="565"/>
    </row>
    <row r="872" spans="1:10" s="807" customFormat="1" x14ac:dyDescent="0.2">
      <c r="A872" s="807" t="s">
        <v>10</v>
      </c>
      <c r="B872" s="807" t="s">
        <v>24</v>
      </c>
      <c r="C872" s="813" t="s">
        <v>1667</v>
      </c>
      <c r="D872" s="837" t="s">
        <v>83</v>
      </c>
      <c r="E872" s="724">
        <v>1</v>
      </c>
      <c r="F872" s="841">
        <v>1207.5</v>
      </c>
      <c r="G872" s="841">
        <v>1207.5</v>
      </c>
      <c r="H872" s="565"/>
      <c r="I872" s="565"/>
      <c r="J872" s="565"/>
    </row>
    <row r="873" spans="1:10" s="807" customFormat="1" x14ac:dyDescent="0.2">
      <c r="A873" s="807" t="s">
        <v>303</v>
      </c>
      <c r="B873" s="807" t="s">
        <v>42</v>
      </c>
      <c r="C873" s="813" t="s">
        <v>1681</v>
      </c>
      <c r="D873" s="837" t="s">
        <v>153</v>
      </c>
      <c r="E873" s="724">
        <v>1</v>
      </c>
      <c r="F873" s="841">
        <v>780.85</v>
      </c>
      <c r="G873" s="841">
        <v>780.85</v>
      </c>
      <c r="H873" s="565"/>
      <c r="I873" s="565"/>
      <c r="J873" s="565"/>
    </row>
    <row r="874" spans="1:10" s="807" customFormat="1" x14ac:dyDescent="0.2">
      <c r="A874" s="807" t="s">
        <v>303</v>
      </c>
      <c r="B874" s="807" t="s">
        <v>6</v>
      </c>
      <c r="C874" s="813" t="s">
        <v>1670</v>
      </c>
      <c r="D874" s="837" t="s">
        <v>8</v>
      </c>
      <c r="E874" s="724">
        <v>1</v>
      </c>
      <c r="F874" s="841">
        <v>620</v>
      </c>
      <c r="G874" s="841">
        <v>620</v>
      </c>
      <c r="H874" s="565"/>
      <c r="I874" s="565"/>
      <c r="J874" s="565"/>
    </row>
    <row r="875" spans="1:10" s="807" customFormat="1" x14ac:dyDescent="0.2">
      <c r="A875" s="807" t="s">
        <v>303</v>
      </c>
      <c r="B875" s="807" t="s">
        <v>6</v>
      </c>
      <c r="C875" s="813" t="s">
        <v>1670</v>
      </c>
      <c r="D875" s="837" t="s">
        <v>126</v>
      </c>
      <c r="E875" s="724">
        <v>2</v>
      </c>
      <c r="F875" s="841">
        <v>620.1</v>
      </c>
      <c r="G875" s="841">
        <v>620.1</v>
      </c>
      <c r="H875" s="565"/>
      <c r="I875" s="565"/>
      <c r="J875" s="565"/>
    </row>
    <row r="876" spans="1:10" s="807" customFormat="1" x14ac:dyDescent="0.2">
      <c r="A876" s="807" t="s">
        <v>303</v>
      </c>
      <c r="B876" s="807" t="s">
        <v>6</v>
      </c>
      <c r="C876" s="813" t="s">
        <v>1670</v>
      </c>
      <c r="D876" s="837" t="s">
        <v>81</v>
      </c>
      <c r="E876" s="724">
        <v>2</v>
      </c>
      <c r="F876" s="841">
        <v>620</v>
      </c>
      <c r="G876" s="841">
        <v>620</v>
      </c>
      <c r="H876" s="565"/>
      <c r="I876" s="565"/>
      <c r="J876" s="565"/>
    </row>
    <row r="877" spans="1:10" s="807" customFormat="1" x14ac:dyDescent="0.2">
      <c r="A877" s="807" t="s">
        <v>303</v>
      </c>
      <c r="B877" s="807" t="s">
        <v>42</v>
      </c>
      <c r="C877" s="813" t="s">
        <v>1681</v>
      </c>
      <c r="D877" s="837" t="s">
        <v>153</v>
      </c>
      <c r="E877" s="724">
        <v>1</v>
      </c>
      <c r="F877" s="841">
        <v>780.85</v>
      </c>
      <c r="G877" s="841">
        <v>780.85</v>
      </c>
      <c r="H877" s="565"/>
      <c r="I877" s="565"/>
      <c r="J877" s="565"/>
    </row>
    <row r="878" spans="1:10" s="807" customFormat="1" x14ac:dyDescent="0.2">
      <c r="A878" s="807" t="s">
        <v>303</v>
      </c>
      <c r="B878" s="807" t="s">
        <v>6</v>
      </c>
      <c r="C878" s="813" t="s">
        <v>1670</v>
      </c>
      <c r="D878" s="837" t="s">
        <v>81</v>
      </c>
      <c r="E878" s="724">
        <v>2</v>
      </c>
      <c r="F878" s="841">
        <v>620</v>
      </c>
      <c r="G878" s="841">
        <v>620</v>
      </c>
      <c r="H878" s="565"/>
      <c r="I878" s="565"/>
      <c r="J878" s="565"/>
    </row>
    <row r="879" spans="1:10" s="807" customFormat="1" x14ac:dyDescent="0.2">
      <c r="A879" s="807" t="s">
        <v>10</v>
      </c>
      <c r="B879" s="807" t="s">
        <v>6</v>
      </c>
      <c r="C879" s="813" t="s">
        <v>1668</v>
      </c>
      <c r="D879" s="837" t="s">
        <v>112</v>
      </c>
      <c r="E879" s="724">
        <v>0.8</v>
      </c>
      <c r="F879" s="841">
        <v>977.5</v>
      </c>
      <c r="G879" s="841">
        <v>977.5</v>
      </c>
      <c r="H879" s="565"/>
      <c r="I879" s="565"/>
      <c r="J879" s="565"/>
    </row>
    <row r="880" spans="1:10" s="807" customFormat="1" x14ac:dyDescent="0.2">
      <c r="A880" s="807" t="s">
        <v>699</v>
      </c>
      <c r="B880" s="807" t="s">
        <v>42</v>
      </c>
      <c r="C880" s="813" t="s">
        <v>1669</v>
      </c>
      <c r="D880" s="837" t="s">
        <v>33</v>
      </c>
      <c r="E880" s="724">
        <v>1.2</v>
      </c>
      <c r="F880" s="841">
        <v>995.9</v>
      </c>
      <c r="G880" s="841">
        <v>995.9</v>
      </c>
      <c r="H880" s="565"/>
      <c r="I880" s="565"/>
      <c r="J880" s="565"/>
    </row>
    <row r="881" spans="1:10" s="807" customFormat="1" x14ac:dyDescent="0.2">
      <c r="A881" s="807" t="s">
        <v>303</v>
      </c>
      <c r="B881" s="807" t="s">
        <v>6</v>
      </c>
      <c r="C881" s="813" t="s">
        <v>1670</v>
      </c>
      <c r="D881" s="837" t="s">
        <v>81</v>
      </c>
      <c r="E881" s="724">
        <v>1</v>
      </c>
      <c r="F881" s="841">
        <v>620</v>
      </c>
      <c r="G881" s="841">
        <v>620</v>
      </c>
      <c r="H881" s="565"/>
      <c r="I881" s="565"/>
      <c r="J881" s="565"/>
    </row>
    <row r="882" spans="1:10" s="807" customFormat="1" x14ac:dyDescent="0.2">
      <c r="A882" s="807" t="s">
        <v>695</v>
      </c>
      <c r="B882" s="807" t="s">
        <v>180</v>
      </c>
      <c r="C882" s="813" t="s">
        <v>1677</v>
      </c>
      <c r="D882" s="837" t="s">
        <v>36</v>
      </c>
      <c r="E882" s="724">
        <v>0.5</v>
      </c>
      <c r="F882" s="841">
        <v>1080.5039999999999</v>
      </c>
      <c r="G882" s="841">
        <v>1080.5039999999999</v>
      </c>
      <c r="H882" s="565"/>
      <c r="I882" s="565"/>
      <c r="J882" s="565"/>
    </row>
    <row r="883" spans="1:10" s="807" customFormat="1" x14ac:dyDescent="0.2">
      <c r="A883" s="807" t="s">
        <v>674</v>
      </c>
      <c r="B883" s="807" t="s">
        <v>6</v>
      </c>
      <c r="C883" s="878" t="s">
        <v>1678</v>
      </c>
      <c r="D883" s="837" t="s">
        <v>92</v>
      </c>
      <c r="E883" s="724">
        <v>0.2</v>
      </c>
      <c r="F883" s="841">
        <v>849.85</v>
      </c>
      <c r="G883" s="841">
        <v>849.85</v>
      </c>
      <c r="H883" s="565"/>
      <c r="I883" s="565"/>
      <c r="J883" s="565"/>
    </row>
    <row r="884" spans="1:10" s="807" customFormat="1" x14ac:dyDescent="0.2">
      <c r="A884" s="807" t="s">
        <v>660</v>
      </c>
      <c r="B884" s="807" t="s">
        <v>6</v>
      </c>
      <c r="C884" s="810" t="s">
        <v>1679</v>
      </c>
      <c r="D884" s="837" t="s">
        <v>14</v>
      </c>
      <c r="E884" s="724">
        <v>0.8</v>
      </c>
      <c r="F884" s="841">
        <v>805</v>
      </c>
      <c r="G884" s="841">
        <v>805</v>
      </c>
      <c r="H884" s="565"/>
      <c r="I884" s="565"/>
      <c r="J884" s="565"/>
    </row>
    <row r="885" spans="1:10" s="807" customFormat="1" x14ac:dyDescent="0.2">
      <c r="A885" s="807" t="s">
        <v>171</v>
      </c>
      <c r="B885" s="807" t="s">
        <v>6</v>
      </c>
      <c r="C885" s="813" t="s">
        <v>1699</v>
      </c>
      <c r="D885" s="837" t="s">
        <v>93</v>
      </c>
      <c r="E885" s="724">
        <v>4</v>
      </c>
      <c r="F885" s="841">
        <v>791.2</v>
      </c>
      <c r="G885" s="841">
        <v>791.2</v>
      </c>
      <c r="H885" s="565"/>
      <c r="I885" s="565"/>
      <c r="J885" s="565"/>
    </row>
    <row r="886" spans="1:10" s="807" customFormat="1" x14ac:dyDescent="0.2">
      <c r="A886" s="807" t="s">
        <v>693</v>
      </c>
      <c r="B886" s="807" t="s">
        <v>6</v>
      </c>
      <c r="C886" s="811" t="s">
        <v>1680</v>
      </c>
      <c r="D886" s="837" t="s">
        <v>94</v>
      </c>
      <c r="E886" s="724">
        <v>0.2</v>
      </c>
      <c r="F886" s="841">
        <v>744.05</v>
      </c>
      <c r="G886" s="841">
        <v>744.05</v>
      </c>
      <c r="H886" s="565"/>
      <c r="I886" s="565"/>
      <c r="J886" s="565"/>
    </row>
    <row r="887" spans="1:10" s="807" customFormat="1" x14ac:dyDescent="0.2">
      <c r="A887" s="807" t="s">
        <v>303</v>
      </c>
      <c r="B887" s="807" t="s">
        <v>6</v>
      </c>
      <c r="C887" s="813" t="s">
        <v>1670</v>
      </c>
      <c r="D887" s="837" t="s">
        <v>95</v>
      </c>
      <c r="E887" s="724">
        <v>0.5</v>
      </c>
      <c r="F887" s="841">
        <v>620</v>
      </c>
      <c r="G887" s="841">
        <v>620</v>
      </c>
      <c r="H887" s="565"/>
      <c r="I887" s="565"/>
      <c r="J887" s="565"/>
    </row>
    <row r="888" spans="1:10" s="807" customFormat="1" x14ac:dyDescent="0.2">
      <c r="A888" s="807" t="s">
        <v>664</v>
      </c>
      <c r="B888" s="807" t="s">
        <v>6</v>
      </c>
      <c r="C888" s="838" t="s">
        <v>1740</v>
      </c>
      <c r="D888" s="837" t="s">
        <v>1417</v>
      </c>
      <c r="E888" s="724">
        <v>1</v>
      </c>
      <c r="F888" s="841">
        <v>1765.26</v>
      </c>
      <c r="G888" s="841">
        <v>1765.26</v>
      </c>
      <c r="H888" s="565"/>
      <c r="I888" s="565"/>
      <c r="J888" s="565"/>
    </row>
    <row r="889" spans="1:10" s="807" customFormat="1" x14ac:dyDescent="0.2">
      <c r="A889" s="807" t="s">
        <v>10</v>
      </c>
      <c r="B889" s="807" t="s">
        <v>24</v>
      </c>
      <c r="C889" s="813" t="s">
        <v>1667</v>
      </c>
      <c r="D889" s="837" t="s">
        <v>83</v>
      </c>
      <c r="E889" s="724">
        <v>1</v>
      </c>
      <c r="F889" s="841">
        <v>1207.5</v>
      </c>
      <c r="G889" s="841">
        <v>1207.5</v>
      </c>
      <c r="H889" s="565"/>
      <c r="I889" s="565"/>
      <c r="J889" s="565"/>
    </row>
    <row r="890" spans="1:10" s="807" customFormat="1" x14ac:dyDescent="0.2">
      <c r="A890" s="807" t="s">
        <v>303</v>
      </c>
      <c r="B890" s="807" t="s">
        <v>6</v>
      </c>
      <c r="C890" s="813" t="s">
        <v>1670</v>
      </c>
      <c r="D890" s="837" t="s">
        <v>81</v>
      </c>
      <c r="E890" s="724">
        <v>1.5</v>
      </c>
      <c r="F890" s="841">
        <v>620</v>
      </c>
      <c r="G890" s="841">
        <v>620</v>
      </c>
      <c r="H890" s="565"/>
      <c r="I890" s="565"/>
      <c r="J890" s="565"/>
    </row>
    <row r="891" spans="1:10" s="807" customFormat="1" x14ac:dyDescent="0.2">
      <c r="A891" s="807" t="s">
        <v>303</v>
      </c>
      <c r="B891" s="807" t="s">
        <v>42</v>
      </c>
      <c r="C891" s="813" t="s">
        <v>1681</v>
      </c>
      <c r="D891" s="837" t="s">
        <v>126</v>
      </c>
      <c r="E891" s="724">
        <v>1</v>
      </c>
      <c r="F891" s="841">
        <v>810.75</v>
      </c>
      <c r="G891" s="841">
        <v>810.75</v>
      </c>
      <c r="H891" s="565"/>
      <c r="I891" s="565"/>
      <c r="J891" s="565"/>
    </row>
    <row r="892" spans="1:10" s="807" customFormat="1" x14ac:dyDescent="0.2">
      <c r="A892" s="807" t="s">
        <v>303</v>
      </c>
      <c r="B892" s="807" t="s">
        <v>6</v>
      </c>
      <c r="C892" s="813" t="s">
        <v>1670</v>
      </c>
      <c r="D892" s="837" t="s">
        <v>81</v>
      </c>
      <c r="E892" s="724">
        <v>0.3</v>
      </c>
      <c r="F892" s="841">
        <v>620</v>
      </c>
      <c r="G892" s="841">
        <v>620</v>
      </c>
      <c r="H892" s="565"/>
      <c r="I892" s="565"/>
      <c r="J892" s="565"/>
    </row>
    <row r="893" spans="1:10" s="807" customFormat="1" x14ac:dyDescent="0.2">
      <c r="A893" s="807" t="s">
        <v>303</v>
      </c>
      <c r="B893" s="807" t="s">
        <v>6</v>
      </c>
      <c r="C893" s="813" t="s">
        <v>1670</v>
      </c>
      <c r="D893" s="837" t="s">
        <v>81</v>
      </c>
      <c r="E893" s="724">
        <v>0.2</v>
      </c>
      <c r="F893" s="841">
        <v>620</v>
      </c>
      <c r="G893" s="841">
        <v>620</v>
      </c>
      <c r="H893" s="565"/>
      <c r="I893" s="565"/>
      <c r="J893" s="565"/>
    </row>
    <row r="894" spans="1:10" s="807" customFormat="1" x14ac:dyDescent="0.2">
      <c r="A894" s="807" t="s">
        <v>303</v>
      </c>
      <c r="B894" s="807" t="s">
        <v>6</v>
      </c>
      <c r="C894" s="813" t="s">
        <v>1670</v>
      </c>
      <c r="D894" s="837" t="s">
        <v>81</v>
      </c>
      <c r="E894" s="724">
        <v>2</v>
      </c>
      <c r="F894" s="841">
        <v>672.5</v>
      </c>
      <c r="G894" s="841">
        <v>672.5</v>
      </c>
      <c r="H894" s="565"/>
      <c r="I894" s="565"/>
      <c r="J894" s="565"/>
    </row>
    <row r="895" spans="1:10" s="807" customFormat="1" x14ac:dyDescent="0.2">
      <c r="A895" s="807" t="s">
        <v>303</v>
      </c>
      <c r="B895" s="807" t="s">
        <v>6</v>
      </c>
      <c r="C895" s="813" t="s">
        <v>1670</v>
      </c>
      <c r="D895" s="837" t="s">
        <v>81</v>
      </c>
      <c r="E895" s="724">
        <v>1</v>
      </c>
      <c r="F895" s="841">
        <v>620</v>
      </c>
      <c r="G895" s="841">
        <v>620</v>
      </c>
      <c r="H895" s="565"/>
      <c r="I895" s="565"/>
      <c r="J895" s="565"/>
    </row>
    <row r="896" spans="1:10" s="807" customFormat="1" x14ac:dyDescent="0.2">
      <c r="A896" s="807" t="s">
        <v>699</v>
      </c>
      <c r="B896" s="807" t="s">
        <v>42</v>
      </c>
      <c r="C896" s="813" t="s">
        <v>1669</v>
      </c>
      <c r="D896" s="837" t="s">
        <v>33</v>
      </c>
      <c r="E896" s="724">
        <v>2</v>
      </c>
      <c r="F896" s="841">
        <v>995.9</v>
      </c>
      <c r="G896" s="841">
        <v>995.9</v>
      </c>
      <c r="H896" s="565"/>
      <c r="I896" s="565"/>
      <c r="J896" s="565"/>
    </row>
    <row r="897" spans="1:10" s="807" customFormat="1" x14ac:dyDescent="0.2">
      <c r="A897" s="807" t="s">
        <v>303</v>
      </c>
      <c r="B897" s="807" t="s">
        <v>24</v>
      </c>
      <c r="C897" s="813" t="s">
        <v>1682</v>
      </c>
      <c r="D897" s="837" t="s">
        <v>81</v>
      </c>
      <c r="E897" s="724">
        <v>4.8</v>
      </c>
      <c r="F897" s="841">
        <v>672.75</v>
      </c>
      <c r="G897" s="841">
        <v>672.75</v>
      </c>
      <c r="H897" s="565"/>
      <c r="I897" s="565"/>
      <c r="J897" s="565"/>
    </row>
    <row r="898" spans="1:10" s="807" customFormat="1" x14ac:dyDescent="0.2">
      <c r="A898" s="807" t="s">
        <v>10</v>
      </c>
      <c r="B898" s="807" t="s">
        <v>6</v>
      </c>
      <c r="C898" s="813" t="s">
        <v>1668</v>
      </c>
      <c r="D898" s="837" t="s">
        <v>112</v>
      </c>
      <c r="E898" s="724">
        <v>1</v>
      </c>
      <c r="F898" s="841">
        <v>977.5</v>
      </c>
      <c r="G898" s="841">
        <v>977.5</v>
      </c>
      <c r="H898" s="565"/>
      <c r="I898" s="565"/>
      <c r="J898" s="565"/>
    </row>
    <row r="899" spans="1:10" s="807" customFormat="1" x14ac:dyDescent="0.2">
      <c r="A899" s="807" t="s">
        <v>695</v>
      </c>
      <c r="B899" s="807" t="s">
        <v>180</v>
      </c>
      <c r="C899" s="813" t="s">
        <v>1677</v>
      </c>
      <c r="D899" s="837" t="s">
        <v>36</v>
      </c>
      <c r="E899" s="724">
        <v>0.7</v>
      </c>
      <c r="F899" s="841">
        <v>1080.5039999999999</v>
      </c>
      <c r="G899" s="841">
        <v>1080.5039999999999</v>
      </c>
      <c r="H899" s="565"/>
      <c r="I899" s="565"/>
      <c r="J899" s="565"/>
    </row>
    <row r="900" spans="1:10" s="807" customFormat="1" x14ac:dyDescent="0.2">
      <c r="A900" s="807" t="s">
        <v>674</v>
      </c>
      <c r="B900" s="807" t="s">
        <v>6</v>
      </c>
      <c r="C900" s="878" t="s">
        <v>1678</v>
      </c>
      <c r="D900" s="837" t="s">
        <v>92</v>
      </c>
      <c r="E900" s="724">
        <v>0.2</v>
      </c>
      <c r="F900" s="841">
        <v>849.85</v>
      </c>
      <c r="G900" s="841">
        <v>849.85</v>
      </c>
      <c r="H900" s="565"/>
      <c r="I900" s="565"/>
      <c r="J900" s="565"/>
    </row>
    <row r="901" spans="1:10" s="807" customFormat="1" x14ac:dyDescent="0.2">
      <c r="A901" s="807" t="s">
        <v>171</v>
      </c>
      <c r="B901" s="807" t="s">
        <v>6</v>
      </c>
      <c r="C901" s="813" t="s">
        <v>1699</v>
      </c>
      <c r="D901" s="837" t="s">
        <v>93</v>
      </c>
      <c r="E901" s="724">
        <v>6</v>
      </c>
      <c r="F901" s="841">
        <v>791.2</v>
      </c>
      <c r="G901" s="841">
        <v>791.2</v>
      </c>
      <c r="H901" s="565"/>
      <c r="I901" s="565"/>
      <c r="J901" s="565"/>
    </row>
    <row r="902" spans="1:10" s="807" customFormat="1" x14ac:dyDescent="0.2">
      <c r="A902" s="807" t="s">
        <v>693</v>
      </c>
      <c r="B902" s="807" t="s">
        <v>6</v>
      </c>
      <c r="C902" s="811" t="s">
        <v>1680</v>
      </c>
      <c r="D902" s="837" t="s">
        <v>94</v>
      </c>
      <c r="E902" s="724">
        <v>0.3</v>
      </c>
      <c r="F902" s="841">
        <v>744.05</v>
      </c>
      <c r="G902" s="841">
        <v>744.05</v>
      </c>
      <c r="H902" s="565"/>
      <c r="I902" s="565"/>
      <c r="J902" s="565"/>
    </row>
    <row r="903" spans="1:10" s="807" customFormat="1" x14ac:dyDescent="0.2">
      <c r="A903" s="807" t="s">
        <v>303</v>
      </c>
      <c r="B903" s="807" t="s">
        <v>6</v>
      </c>
      <c r="C903" s="813" t="s">
        <v>1670</v>
      </c>
      <c r="D903" s="837" t="s">
        <v>95</v>
      </c>
      <c r="E903" s="724">
        <v>1</v>
      </c>
      <c r="F903" s="841">
        <v>620</v>
      </c>
      <c r="G903" s="841">
        <v>620</v>
      </c>
      <c r="H903" s="565"/>
      <c r="I903" s="565"/>
      <c r="J903" s="565"/>
    </row>
    <row r="904" spans="1:10" s="807" customFormat="1" x14ac:dyDescent="0.2">
      <c r="A904" s="807" t="s">
        <v>660</v>
      </c>
      <c r="B904" s="807" t="s">
        <v>6</v>
      </c>
      <c r="C904" s="810" t="s">
        <v>1679</v>
      </c>
      <c r="D904" s="837" t="s">
        <v>14</v>
      </c>
      <c r="E904" s="724">
        <v>0.8</v>
      </c>
      <c r="F904" s="841">
        <v>892.4</v>
      </c>
      <c r="G904" s="841">
        <v>892.4</v>
      </c>
      <c r="H904" s="565"/>
      <c r="I904" s="565"/>
      <c r="J904" s="565"/>
    </row>
    <row r="905" spans="1:10" s="807" customFormat="1" x14ac:dyDescent="0.2">
      <c r="A905" s="807" t="s">
        <v>171</v>
      </c>
      <c r="B905" s="807" t="s">
        <v>6</v>
      </c>
      <c r="C905" s="813" t="s">
        <v>1699</v>
      </c>
      <c r="D905" s="837" t="s">
        <v>93</v>
      </c>
      <c r="E905" s="724">
        <v>3.5</v>
      </c>
      <c r="F905" s="841">
        <v>791.2</v>
      </c>
      <c r="G905" s="841">
        <v>791.2</v>
      </c>
      <c r="H905" s="565"/>
      <c r="I905" s="565"/>
      <c r="J905" s="565"/>
    </row>
    <row r="906" spans="1:10" s="807" customFormat="1" x14ac:dyDescent="0.2">
      <c r="A906" s="807" t="s">
        <v>695</v>
      </c>
      <c r="B906" s="807" t="s">
        <v>180</v>
      </c>
      <c r="C906" s="813" t="s">
        <v>1677</v>
      </c>
      <c r="D906" s="837" t="s">
        <v>36</v>
      </c>
      <c r="E906" s="724">
        <v>1</v>
      </c>
      <c r="F906" s="841">
        <v>1080.5039999999999</v>
      </c>
      <c r="G906" s="841">
        <v>1080.5039999999999</v>
      </c>
      <c r="H906" s="565"/>
      <c r="I906" s="565"/>
      <c r="J906" s="565"/>
    </row>
    <row r="907" spans="1:10" s="807" customFormat="1" x14ac:dyDescent="0.2">
      <c r="A907" s="807" t="s">
        <v>693</v>
      </c>
      <c r="B907" s="807" t="s">
        <v>6</v>
      </c>
      <c r="C907" s="811" t="s">
        <v>1680</v>
      </c>
      <c r="D907" s="837" t="s">
        <v>94</v>
      </c>
      <c r="E907" s="724">
        <v>0.2</v>
      </c>
      <c r="F907" s="841">
        <v>744.05</v>
      </c>
      <c r="G907" s="841">
        <v>744.05</v>
      </c>
      <c r="H907" s="565"/>
      <c r="I907" s="565"/>
      <c r="J907" s="565"/>
    </row>
    <row r="908" spans="1:10" s="807" customFormat="1" x14ac:dyDescent="0.2">
      <c r="A908" s="807" t="s">
        <v>660</v>
      </c>
      <c r="B908" s="807" t="s">
        <v>6</v>
      </c>
      <c r="C908" s="810" t="s">
        <v>1679</v>
      </c>
      <c r="D908" s="837" t="s">
        <v>14</v>
      </c>
      <c r="E908" s="724">
        <v>0.6</v>
      </c>
      <c r="F908" s="841">
        <v>805</v>
      </c>
      <c r="G908" s="841">
        <v>805</v>
      </c>
      <c r="H908" s="565"/>
      <c r="I908" s="565"/>
      <c r="J908" s="565"/>
    </row>
    <row r="909" spans="1:10" s="807" customFormat="1" x14ac:dyDescent="0.2">
      <c r="A909" s="807" t="s">
        <v>171</v>
      </c>
      <c r="B909" s="807" t="s">
        <v>6</v>
      </c>
      <c r="C909" s="813" t="s">
        <v>1699</v>
      </c>
      <c r="D909" s="837" t="s">
        <v>93</v>
      </c>
      <c r="E909" s="724">
        <v>2.5</v>
      </c>
      <c r="F909" s="841">
        <v>791.2</v>
      </c>
      <c r="G909" s="841">
        <v>791.2</v>
      </c>
      <c r="H909" s="565"/>
      <c r="I909" s="565"/>
      <c r="J909" s="565"/>
    </row>
    <row r="910" spans="1:10" s="807" customFormat="1" x14ac:dyDescent="0.2">
      <c r="A910" s="807" t="s">
        <v>10</v>
      </c>
      <c r="B910" s="807" t="s">
        <v>6</v>
      </c>
      <c r="C910" s="813" t="s">
        <v>1668</v>
      </c>
      <c r="D910" s="837" t="s">
        <v>120</v>
      </c>
      <c r="E910" s="724">
        <v>1</v>
      </c>
      <c r="F910" s="841">
        <v>810.75</v>
      </c>
      <c r="G910" s="841">
        <v>810.75</v>
      </c>
      <c r="H910" s="565"/>
      <c r="I910" s="565"/>
      <c r="J910" s="565"/>
    </row>
    <row r="911" spans="1:10" s="807" customFormat="1" x14ac:dyDescent="0.2">
      <c r="A911" s="807" t="s">
        <v>695</v>
      </c>
      <c r="B911" s="807" t="s">
        <v>180</v>
      </c>
      <c r="C911" s="813" t="s">
        <v>1677</v>
      </c>
      <c r="D911" s="837" t="s">
        <v>36</v>
      </c>
      <c r="E911" s="724">
        <v>1</v>
      </c>
      <c r="F911" s="841">
        <v>1080.5039999999999</v>
      </c>
      <c r="G911" s="841">
        <v>1080.5039999999999</v>
      </c>
      <c r="H911" s="565"/>
      <c r="I911" s="565"/>
      <c r="J911" s="565"/>
    </row>
    <row r="912" spans="1:10" s="807" customFormat="1" x14ac:dyDescent="0.2">
      <c r="A912" s="807" t="s">
        <v>674</v>
      </c>
      <c r="B912" s="807" t="s">
        <v>6</v>
      </c>
      <c r="C912" s="878" t="s">
        <v>1678</v>
      </c>
      <c r="D912" s="837" t="s">
        <v>92</v>
      </c>
      <c r="E912" s="724">
        <v>0.3</v>
      </c>
      <c r="F912" s="841">
        <v>849.85</v>
      </c>
      <c r="G912" s="841">
        <v>849.85</v>
      </c>
      <c r="H912" s="565"/>
      <c r="I912" s="565"/>
      <c r="J912" s="565"/>
    </row>
    <row r="913" spans="1:10" s="807" customFormat="1" x14ac:dyDescent="0.2">
      <c r="A913" s="807" t="s">
        <v>171</v>
      </c>
      <c r="B913" s="807" t="s">
        <v>6</v>
      </c>
      <c r="C913" s="813" t="s">
        <v>1699</v>
      </c>
      <c r="D913" s="837" t="s">
        <v>93</v>
      </c>
      <c r="E913" s="724">
        <v>3</v>
      </c>
      <c r="F913" s="841">
        <v>791.2</v>
      </c>
      <c r="G913" s="841">
        <v>791.2</v>
      </c>
      <c r="H913" s="565"/>
      <c r="I913" s="565"/>
      <c r="J913" s="565"/>
    </row>
    <row r="914" spans="1:10" s="807" customFormat="1" x14ac:dyDescent="0.2">
      <c r="A914" s="807" t="s">
        <v>693</v>
      </c>
      <c r="B914" s="807" t="s">
        <v>6</v>
      </c>
      <c r="C914" s="811" t="s">
        <v>1680</v>
      </c>
      <c r="D914" s="837" t="s">
        <v>94</v>
      </c>
      <c r="E914" s="724">
        <v>0.3</v>
      </c>
      <c r="F914" s="841">
        <v>744.05</v>
      </c>
      <c r="G914" s="841">
        <v>744.05</v>
      </c>
      <c r="H914" s="565"/>
      <c r="I914" s="565"/>
      <c r="J914" s="565"/>
    </row>
    <row r="915" spans="1:10" s="807" customFormat="1" x14ac:dyDescent="0.2">
      <c r="A915" s="807" t="s">
        <v>303</v>
      </c>
      <c r="B915" s="807" t="s">
        <v>6</v>
      </c>
      <c r="C915" s="813" t="s">
        <v>1670</v>
      </c>
      <c r="D915" s="837" t="s">
        <v>95</v>
      </c>
      <c r="E915" s="724">
        <v>0.75</v>
      </c>
      <c r="F915" s="841">
        <v>620</v>
      </c>
      <c r="G915" s="841">
        <v>620</v>
      </c>
      <c r="H915" s="565"/>
      <c r="I915" s="565"/>
      <c r="J915" s="565"/>
    </row>
    <row r="916" spans="1:10" s="807" customFormat="1" x14ac:dyDescent="0.2">
      <c r="A916" s="807" t="s">
        <v>660</v>
      </c>
      <c r="B916" s="807" t="s">
        <v>6</v>
      </c>
      <c r="C916" s="810" t="s">
        <v>1679</v>
      </c>
      <c r="D916" s="837" t="s">
        <v>14</v>
      </c>
      <c r="E916" s="724">
        <v>0.5</v>
      </c>
      <c r="F916" s="841">
        <v>892.4</v>
      </c>
      <c r="G916" s="841">
        <v>892.4</v>
      </c>
      <c r="H916" s="565"/>
      <c r="I916" s="565"/>
      <c r="J916" s="565"/>
    </row>
    <row r="917" spans="1:10" s="807" customFormat="1" x14ac:dyDescent="0.2">
      <c r="A917" s="807" t="s">
        <v>660</v>
      </c>
      <c r="B917" s="807" t="s">
        <v>6</v>
      </c>
      <c r="C917" s="810" t="s">
        <v>1679</v>
      </c>
      <c r="D917" s="837" t="s">
        <v>14</v>
      </c>
      <c r="E917" s="724">
        <v>0.9</v>
      </c>
      <c r="F917" s="841">
        <v>849.85</v>
      </c>
      <c r="G917" s="841">
        <v>849.85</v>
      </c>
      <c r="H917" s="565"/>
      <c r="I917" s="565"/>
      <c r="J917" s="565"/>
    </row>
    <row r="918" spans="1:10" s="807" customFormat="1" x14ac:dyDescent="0.2">
      <c r="A918" s="807" t="s">
        <v>664</v>
      </c>
      <c r="B918" s="807" t="s">
        <v>6</v>
      </c>
      <c r="C918" s="838" t="s">
        <v>1740</v>
      </c>
      <c r="D918" s="837" t="s">
        <v>1417</v>
      </c>
      <c r="E918" s="724">
        <v>1</v>
      </c>
      <c r="F918" s="841">
        <v>1765.26</v>
      </c>
      <c r="G918" s="841">
        <v>1765.26</v>
      </c>
      <c r="H918" s="565"/>
      <c r="I918" s="565"/>
      <c r="J918" s="565"/>
    </row>
    <row r="919" spans="1:10" s="807" customFormat="1" x14ac:dyDescent="0.2">
      <c r="A919" s="807" t="s">
        <v>10</v>
      </c>
      <c r="B919" s="807" t="s">
        <v>24</v>
      </c>
      <c r="C919" s="813" t="s">
        <v>1667</v>
      </c>
      <c r="D919" s="837" t="s">
        <v>83</v>
      </c>
      <c r="E919" s="724">
        <v>1</v>
      </c>
      <c r="F919" s="841">
        <v>1207.5</v>
      </c>
      <c r="G919" s="841">
        <v>1207.5</v>
      </c>
      <c r="H919" s="565"/>
      <c r="I919" s="565"/>
      <c r="J919" s="565"/>
    </row>
    <row r="920" spans="1:10" s="807" customFormat="1" x14ac:dyDescent="0.2">
      <c r="A920" s="807" t="s">
        <v>303</v>
      </c>
      <c r="B920" s="807" t="s">
        <v>42</v>
      </c>
      <c r="C920" s="813" t="s">
        <v>1681</v>
      </c>
      <c r="D920" s="837" t="s">
        <v>134</v>
      </c>
      <c r="E920" s="724">
        <v>0.5</v>
      </c>
      <c r="F920" s="841">
        <v>780.85</v>
      </c>
      <c r="G920" s="841">
        <v>780.85</v>
      </c>
      <c r="H920" s="565"/>
      <c r="I920" s="565"/>
      <c r="J920" s="565"/>
    </row>
    <row r="921" spans="1:10" s="807" customFormat="1" x14ac:dyDescent="0.2">
      <c r="A921" s="807" t="s">
        <v>699</v>
      </c>
      <c r="B921" s="807" t="s">
        <v>42</v>
      </c>
      <c r="C921" s="813" t="s">
        <v>1669</v>
      </c>
      <c r="D921" s="837" t="s">
        <v>33</v>
      </c>
      <c r="E921" s="724">
        <v>1</v>
      </c>
      <c r="F921" s="841">
        <v>995.9</v>
      </c>
      <c r="G921" s="841">
        <v>995.9</v>
      </c>
      <c r="H921" s="565"/>
      <c r="I921" s="565"/>
      <c r="J921" s="565"/>
    </row>
    <row r="922" spans="1:10" s="807" customFormat="1" x14ac:dyDescent="0.2">
      <c r="A922" s="807" t="s">
        <v>303</v>
      </c>
      <c r="B922" s="807" t="s">
        <v>6</v>
      </c>
      <c r="C922" s="813" t="s">
        <v>1670</v>
      </c>
      <c r="D922" s="837" t="s">
        <v>8</v>
      </c>
      <c r="E922" s="724">
        <v>0.7</v>
      </c>
      <c r="F922" s="841">
        <v>620</v>
      </c>
      <c r="G922" s="841">
        <v>620</v>
      </c>
      <c r="H922" s="565"/>
      <c r="I922" s="565"/>
      <c r="J922" s="565"/>
    </row>
    <row r="923" spans="1:10" s="807" customFormat="1" x14ac:dyDescent="0.2">
      <c r="A923" s="807" t="s">
        <v>303</v>
      </c>
      <c r="B923" s="807" t="s">
        <v>6</v>
      </c>
      <c r="C923" s="813" t="s">
        <v>1670</v>
      </c>
      <c r="D923" s="837" t="s">
        <v>8</v>
      </c>
      <c r="E923" s="724">
        <v>0.1</v>
      </c>
      <c r="F923" s="841">
        <v>620</v>
      </c>
      <c r="G923" s="841">
        <v>620</v>
      </c>
      <c r="H923" s="565"/>
      <c r="I923" s="565"/>
      <c r="J923" s="565"/>
    </row>
    <row r="924" spans="1:10" s="807" customFormat="1" x14ac:dyDescent="0.2">
      <c r="A924" s="807" t="s">
        <v>39</v>
      </c>
      <c r="B924" s="807" t="s">
        <v>6</v>
      </c>
      <c r="C924" s="810" t="s">
        <v>1686</v>
      </c>
      <c r="D924" s="837" t="s">
        <v>31</v>
      </c>
      <c r="E924" s="724">
        <v>0.4</v>
      </c>
      <c r="F924" s="841">
        <v>701.5</v>
      </c>
      <c r="G924" s="841">
        <v>701.5</v>
      </c>
      <c r="H924" s="565">
        <v>0.4</v>
      </c>
      <c r="I924" s="565"/>
      <c r="J924" s="565"/>
    </row>
    <row r="925" spans="1:10" s="807" customFormat="1" x14ac:dyDescent="0.2">
      <c r="A925" s="807" t="s">
        <v>10</v>
      </c>
      <c r="B925" s="807" t="s">
        <v>6</v>
      </c>
      <c r="C925" s="813" t="s">
        <v>1668</v>
      </c>
      <c r="D925" s="837" t="s">
        <v>112</v>
      </c>
      <c r="E925" s="724">
        <v>1</v>
      </c>
      <c r="F925" s="841">
        <v>977.5</v>
      </c>
      <c r="G925" s="841">
        <v>977.5</v>
      </c>
      <c r="H925" s="565"/>
      <c r="I925" s="565"/>
      <c r="J925" s="565"/>
    </row>
    <row r="926" spans="1:10" s="807" customFormat="1" ht="24" x14ac:dyDescent="0.2">
      <c r="A926" s="807" t="s">
        <v>303</v>
      </c>
      <c r="B926" s="807" t="s">
        <v>42</v>
      </c>
      <c r="C926" s="815" t="s">
        <v>635</v>
      </c>
      <c r="D926" s="837" t="s">
        <v>134</v>
      </c>
      <c r="E926" s="724">
        <v>0.4</v>
      </c>
      <c r="F926" s="841"/>
      <c r="G926" s="841"/>
      <c r="H926" s="565"/>
      <c r="I926" s="565"/>
      <c r="J926" s="565"/>
    </row>
    <row r="927" spans="1:10" s="807" customFormat="1" x14ac:dyDescent="0.2">
      <c r="A927" s="807" t="s">
        <v>303</v>
      </c>
      <c r="B927" s="807" t="s">
        <v>42</v>
      </c>
      <c r="C927" s="813" t="s">
        <v>1681</v>
      </c>
      <c r="D927" s="837" t="s">
        <v>153</v>
      </c>
      <c r="E927" s="724">
        <v>1</v>
      </c>
      <c r="F927" s="841">
        <v>780.85</v>
      </c>
      <c r="G927" s="841">
        <v>780.85</v>
      </c>
      <c r="H927" s="565"/>
      <c r="I927" s="565"/>
      <c r="J927" s="565"/>
    </row>
    <row r="928" spans="1:10" s="807" customFormat="1" x14ac:dyDescent="0.2">
      <c r="A928" s="807" t="s">
        <v>699</v>
      </c>
      <c r="B928" s="807" t="s">
        <v>42</v>
      </c>
      <c r="C928" s="813" t="s">
        <v>1669</v>
      </c>
      <c r="D928" s="837" t="s">
        <v>33</v>
      </c>
      <c r="E928" s="724">
        <v>1.8</v>
      </c>
      <c r="F928" s="841">
        <v>995.9</v>
      </c>
      <c r="G928" s="841">
        <v>995.9</v>
      </c>
      <c r="H928" s="565"/>
      <c r="I928" s="565"/>
      <c r="J928" s="565"/>
    </row>
    <row r="929" spans="1:10" s="807" customFormat="1" x14ac:dyDescent="0.2">
      <c r="A929" s="807" t="s">
        <v>303</v>
      </c>
      <c r="B929" s="807" t="s">
        <v>6</v>
      </c>
      <c r="C929" s="813" t="s">
        <v>1670</v>
      </c>
      <c r="D929" s="837" t="s">
        <v>8</v>
      </c>
      <c r="E929" s="724">
        <v>5</v>
      </c>
      <c r="F929" s="841">
        <v>620</v>
      </c>
      <c r="G929" s="841">
        <v>620</v>
      </c>
      <c r="H929" s="565"/>
      <c r="I929" s="565"/>
      <c r="J929" s="565"/>
    </row>
    <row r="930" spans="1:10" s="807" customFormat="1" x14ac:dyDescent="0.2">
      <c r="A930" s="807" t="s">
        <v>303</v>
      </c>
      <c r="B930" s="807" t="s">
        <v>24</v>
      </c>
      <c r="C930" s="813" t="s">
        <v>1682</v>
      </c>
      <c r="D930" s="837" t="s">
        <v>8</v>
      </c>
      <c r="E930" s="724">
        <v>3</v>
      </c>
      <c r="F930" s="841">
        <v>672.75</v>
      </c>
      <c r="G930" s="841">
        <v>672.75</v>
      </c>
      <c r="H930" s="565"/>
      <c r="I930" s="565"/>
      <c r="J930" s="565"/>
    </row>
    <row r="931" spans="1:10" s="807" customFormat="1" x14ac:dyDescent="0.2">
      <c r="A931" s="807" t="s">
        <v>303</v>
      </c>
      <c r="B931" s="807" t="s">
        <v>6</v>
      </c>
      <c r="C931" s="813" t="s">
        <v>1670</v>
      </c>
      <c r="D931" s="837" t="s">
        <v>81</v>
      </c>
      <c r="E931" s="724">
        <v>6</v>
      </c>
      <c r="F931" s="841">
        <v>620</v>
      </c>
      <c r="G931" s="841">
        <v>620</v>
      </c>
      <c r="H931" s="565"/>
      <c r="I931" s="565"/>
      <c r="J931" s="565"/>
    </row>
    <row r="932" spans="1:10" s="807" customFormat="1" x14ac:dyDescent="0.2">
      <c r="A932" s="807" t="s">
        <v>303</v>
      </c>
      <c r="B932" s="807" t="s">
        <v>6</v>
      </c>
      <c r="C932" s="813" t="s">
        <v>1670</v>
      </c>
      <c r="D932" s="837" t="s">
        <v>126</v>
      </c>
      <c r="E932" s="724">
        <v>2</v>
      </c>
      <c r="F932" s="841">
        <v>657.2</v>
      </c>
      <c r="G932" s="841">
        <v>657.2</v>
      </c>
      <c r="H932" s="565"/>
      <c r="I932" s="565"/>
      <c r="J932" s="565"/>
    </row>
    <row r="933" spans="1:10" s="807" customFormat="1" x14ac:dyDescent="0.2">
      <c r="A933" s="807" t="s">
        <v>303</v>
      </c>
      <c r="B933" s="807" t="s">
        <v>42</v>
      </c>
      <c r="C933" s="813" t="s">
        <v>1681</v>
      </c>
      <c r="D933" s="837" t="s">
        <v>126</v>
      </c>
      <c r="E933" s="724">
        <v>1</v>
      </c>
      <c r="F933" s="841">
        <v>810.75</v>
      </c>
      <c r="G933" s="841">
        <v>810.75</v>
      </c>
      <c r="H933" s="565"/>
      <c r="I933" s="565"/>
      <c r="J933" s="565"/>
    </row>
    <row r="934" spans="1:10" s="807" customFormat="1" x14ac:dyDescent="0.2">
      <c r="A934" s="807" t="s">
        <v>303</v>
      </c>
      <c r="B934" s="807" t="s">
        <v>6</v>
      </c>
      <c r="C934" s="813" t="s">
        <v>1670</v>
      </c>
      <c r="D934" s="837" t="s">
        <v>81</v>
      </c>
      <c r="E934" s="724">
        <v>1</v>
      </c>
      <c r="F934" s="841">
        <v>620</v>
      </c>
      <c r="G934" s="841">
        <v>620</v>
      </c>
      <c r="H934" s="565"/>
      <c r="I934" s="565"/>
      <c r="J934" s="565"/>
    </row>
    <row r="935" spans="1:10" s="807" customFormat="1" x14ac:dyDescent="0.2">
      <c r="A935" s="807" t="s">
        <v>303</v>
      </c>
      <c r="B935" s="807" t="s">
        <v>6</v>
      </c>
      <c r="C935" s="813" t="s">
        <v>1670</v>
      </c>
      <c r="D935" s="837" t="s">
        <v>81</v>
      </c>
      <c r="E935" s="724">
        <v>2</v>
      </c>
      <c r="F935" s="841">
        <v>620</v>
      </c>
      <c r="G935" s="841">
        <v>620</v>
      </c>
      <c r="H935" s="565"/>
      <c r="I935" s="565"/>
      <c r="J935" s="565"/>
    </row>
    <row r="936" spans="1:10" s="825" customFormat="1" ht="16.5" customHeight="1" x14ac:dyDescent="0.2">
      <c r="A936" s="822" t="str">
        <f t="shared" ref="A936:A940" si="0">LEFT(B936,2)</f>
        <v/>
      </c>
      <c r="B936" s="823"/>
      <c r="C936" s="824"/>
      <c r="D936" s="824"/>
      <c r="G936" s="828"/>
      <c r="H936" s="565"/>
      <c r="I936" s="565"/>
      <c r="J936" s="565"/>
    </row>
    <row r="937" spans="1:10" ht="12.75" customHeight="1" x14ac:dyDescent="0.2">
      <c r="A937" s="822" t="str">
        <f t="shared" si="0"/>
        <v/>
      </c>
      <c r="C937" s="602" t="s">
        <v>1636</v>
      </c>
      <c r="G937" s="828"/>
    </row>
    <row r="938" spans="1:10" ht="15.75" customHeight="1" x14ac:dyDescent="0.2">
      <c r="A938" s="822" t="str">
        <f t="shared" si="0"/>
        <v/>
      </c>
      <c r="C938" s="826"/>
      <c r="D938" s="826"/>
      <c r="G938" s="828"/>
    </row>
    <row r="939" spans="1:10" ht="12.75" x14ac:dyDescent="0.2">
      <c r="A939" s="822" t="str">
        <f t="shared" si="0"/>
        <v/>
      </c>
      <c r="G939" s="828"/>
    </row>
    <row r="940" spans="1:10" ht="15" customHeight="1" x14ac:dyDescent="0.2">
      <c r="A940" s="822" t="str">
        <f t="shared" si="0"/>
        <v/>
      </c>
      <c r="G940" s="828"/>
    </row>
    <row r="941" spans="1:10" x14ac:dyDescent="0.2">
      <c r="H941" s="565">
        <f>SUBTOTAL(9,H82:H940)</f>
        <v>4</v>
      </c>
      <c r="I941" s="565">
        <f>SUBTOTAL(9,I82:I940)</f>
        <v>0</v>
      </c>
    </row>
    <row r="942" spans="1:10" x14ac:dyDescent="0.2">
      <c r="H942" s="565">
        <f>H154+H617+H780+H801+H816+H924</f>
        <v>4</v>
      </c>
    </row>
    <row r="943" spans="1:10" x14ac:dyDescent="0.2">
      <c r="E943" s="565">
        <f>SUBTOTAL(9,E14:E942)</f>
        <v>1338.7999999999959</v>
      </c>
    </row>
  </sheetData>
  <autoFilter ref="A12:G942" xr:uid="{3E9ACDEB-E612-4BD9-BDB3-6C67686BBFA6}">
    <filterColumn colId="2" showButton="0"/>
    <filterColumn colId="3" showButton="0"/>
  </autoFilter>
  <mergeCells count="3">
    <mergeCell ref="F12:F13"/>
    <mergeCell ref="G12:G13"/>
    <mergeCell ref="C12:E12"/>
  </mergeCells>
  <phoneticPr fontId="10" type="noConversion"/>
  <pageMargins left="0.25" right="0.25" top="0.75" bottom="0.75" header="0.3" footer="0.3"/>
  <pageSetup paperSize="8" fitToHeight="0" orientation="landscape" r:id="rId1"/>
  <rowBreaks count="1" manualBreakCount="1">
    <brk id="7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F541-E1A8-4D66-ADFE-2E3D64F24959}">
  <dimension ref="A1:S153"/>
  <sheetViews>
    <sheetView topLeftCell="A87" workbookViewId="0">
      <selection activeCell="B73" sqref="B73"/>
    </sheetView>
  </sheetViews>
  <sheetFormatPr defaultRowHeight="15" x14ac:dyDescent="0.25"/>
  <cols>
    <col min="2" max="2" width="43.140625" customWidth="1"/>
    <col min="3" max="19" width="5.7109375" customWidth="1"/>
  </cols>
  <sheetData>
    <row r="1" spans="1:19" x14ac:dyDescent="0.25">
      <c r="A1" s="920" t="s">
        <v>1431</v>
      </c>
      <c r="B1" s="920"/>
      <c r="C1" s="920"/>
      <c r="D1" s="920"/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</row>
    <row r="2" spans="1:19" x14ac:dyDescent="0.25">
      <c r="A2" s="919" t="s">
        <v>1448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</row>
    <row r="3" spans="1:19" x14ac:dyDescent="0.25">
      <c r="A3" s="919" t="s">
        <v>1449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</row>
    <row r="4" spans="1:19" x14ac:dyDescent="0.25">
      <c r="A4" s="919" t="s">
        <v>1450</v>
      </c>
      <c r="B4" s="919"/>
      <c r="C4" s="919"/>
      <c r="D4" s="919"/>
      <c r="E4" s="919"/>
      <c r="F4" s="919"/>
      <c r="G4" s="919"/>
      <c r="H4" s="919"/>
      <c r="I4" s="919"/>
      <c r="J4" s="919"/>
      <c r="K4" s="919"/>
      <c r="L4" s="919"/>
      <c r="M4" s="919"/>
      <c r="N4" s="919"/>
      <c r="O4" s="919"/>
      <c r="P4" s="919"/>
      <c r="Q4" s="919"/>
      <c r="R4" s="919"/>
      <c r="S4" s="919"/>
    </row>
    <row r="5" spans="1:19" ht="29.25" customHeight="1" x14ac:dyDescent="0.25">
      <c r="A5" s="918" t="s">
        <v>1451</v>
      </c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</row>
    <row r="6" spans="1:19" ht="25.5" customHeight="1" x14ac:dyDescent="0.25">
      <c r="A6" s="900" t="s">
        <v>1452</v>
      </c>
      <c r="B6" s="901"/>
      <c r="C6" s="900" t="s">
        <v>1453</v>
      </c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1"/>
    </row>
    <row r="7" spans="1:19" x14ac:dyDescent="0.25">
      <c r="A7" s="848" t="s">
        <v>1454</v>
      </c>
      <c r="B7" s="848" t="s">
        <v>1442</v>
      </c>
      <c r="C7" s="848" t="s">
        <v>1455</v>
      </c>
      <c r="D7" s="848" t="s">
        <v>1456</v>
      </c>
      <c r="E7" s="848" t="s">
        <v>1351</v>
      </c>
      <c r="F7" s="848" t="s">
        <v>1457</v>
      </c>
      <c r="G7" s="848" t="s">
        <v>1458</v>
      </c>
      <c r="H7" s="848" t="s">
        <v>1459</v>
      </c>
      <c r="I7" s="848" t="s">
        <v>1460</v>
      </c>
      <c r="J7" s="848" t="s">
        <v>1461</v>
      </c>
      <c r="K7" s="848" t="s">
        <v>1462</v>
      </c>
      <c r="L7" s="848" t="s">
        <v>1463</v>
      </c>
      <c r="M7" s="848" t="s">
        <v>1464</v>
      </c>
      <c r="N7" s="848" t="s">
        <v>1465</v>
      </c>
      <c r="O7" s="848" t="s">
        <v>1466</v>
      </c>
      <c r="P7" s="848" t="s">
        <v>1467</v>
      </c>
      <c r="Q7" s="848" t="s">
        <v>1468</v>
      </c>
      <c r="R7" s="848" t="s">
        <v>1469</v>
      </c>
      <c r="S7" s="848" t="s">
        <v>1470</v>
      </c>
    </row>
    <row r="8" spans="1:19" x14ac:dyDescent="0.25">
      <c r="A8" s="849" t="s">
        <v>1471</v>
      </c>
      <c r="B8" s="849" t="s">
        <v>1472</v>
      </c>
      <c r="C8" s="848"/>
      <c r="D8" s="848"/>
      <c r="E8" s="848"/>
      <c r="F8" s="848"/>
      <c r="G8" s="848"/>
      <c r="H8" s="848"/>
      <c r="I8" s="848"/>
      <c r="J8" s="848"/>
      <c r="K8" s="848"/>
      <c r="L8" s="848"/>
      <c r="M8" s="848"/>
      <c r="N8" s="848"/>
      <c r="O8" s="848" t="s">
        <v>6</v>
      </c>
      <c r="P8" s="848" t="s">
        <v>24</v>
      </c>
      <c r="Q8" s="848" t="s">
        <v>42</v>
      </c>
      <c r="R8" s="848" t="s">
        <v>44</v>
      </c>
      <c r="S8" s="848" t="s">
        <v>22</v>
      </c>
    </row>
    <row r="9" spans="1:19" x14ac:dyDescent="0.25">
      <c r="A9" s="897" t="s">
        <v>664</v>
      </c>
      <c r="B9" s="897" t="s">
        <v>1473</v>
      </c>
      <c r="C9" s="897"/>
      <c r="D9" s="897"/>
      <c r="E9" s="897"/>
      <c r="F9" s="897"/>
      <c r="G9" s="897"/>
      <c r="H9" s="897"/>
      <c r="I9" s="897"/>
      <c r="J9" s="897"/>
      <c r="K9" s="897"/>
      <c r="L9" s="897"/>
      <c r="M9" s="897"/>
      <c r="N9" s="897" t="s">
        <v>6</v>
      </c>
      <c r="O9" s="897" t="s">
        <v>24</v>
      </c>
      <c r="P9" s="850" t="s">
        <v>312</v>
      </c>
      <c r="Q9" s="897" t="s">
        <v>44</v>
      </c>
      <c r="R9" s="897" t="s">
        <v>22</v>
      </c>
      <c r="S9" s="897"/>
    </row>
    <row r="10" spans="1:19" x14ac:dyDescent="0.25">
      <c r="A10" s="898"/>
      <c r="B10" s="898"/>
      <c r="C10" s="898"/>
      <c r="D10" s="898"/>
      <c r="E10" s="898"/>
      <c r="F10" s="898"/>
      <c r="G10" s="898"/>
      <c r="H10" s="898"/>
      <c r="I10" s="898"/>
      <c r="J10" s="898"/>
      <c r="K10" s="898"/>
      <c r="L10" s="898"/>
      <c r="M10" s="898"/>
      <c r="N10" s="898"/>
      <c r="O10" s="898"/>
      <c r="P10" s="851"/>
      <c r="Q10" s="898"/>
      <c r="R10" s="898"/>
      <c r="S10" s="898"/>
    </row>
    <row r="11" spans="1:19" x14ac:dyDescent="0.25">
      <c r="A11" s="899"/>
      <c r="B11" s="899"/>
      <c r="C11" s="899"/>
      <c r="D11" s="899"/>
      <c r="E11" s="899"/>
      <c r="F11" s="899"/>
      <c r="G11" s="899"/>
      <c r="H11" s="899"/>
      <c r="I11" s="899"/>
      <c r="J11" s="899"/>
      <c r="K11" s="899"/>
      <c r="L11" s="899"/>
      <c r="M11" s="899"/>
      <c r="N11" s="899"/>
      <c r="O11" s="899"/>
      <c r="P11" s="852" t="s">
        <v>311</v>
      </c>
      <c r="Q11" s="899"/>
      <c r="R11" s="899"/>
      <c r="S11" s="899"/>
    </row>
    <row r="12" spans="1:19" x14ac:dyDescent="0.25">
      <c r="A12" s="849" t="s">
        <v>1456</v>
      </c>
      <c r="B12" s="849" t="s">
        <v>1474</v>
      </c>
      <c r="C12" s="848"/>
      <c r="D12" s="848"/>
      <c r="E12" s="848"/>
      <c r="F12" s="848" t="s">
        <v>6</v>
      </c>
      <c r="G12" s="848"/>
      <c r="H12" s="848"/>
      <c r="I12" s="848" t="s">
        <v>24</v>
      </c>
      <c r="J12" s="848" t="s">
        <v>42</v>
      </c>
      <c r="K12" s="848" t="s">
        <v>44</v>
      </c>
      <c r="L12" s="848" t="s">
        <v>22</v>
      </c>
      <c r="M12" s="848" t="s">
        <v>194</v>
      </c>
      <c r="N12" s="848" t="s">
        <v>690</v>
      </c>
      <c r="O12" s="848"/>
      <c r="P12" s="848"/>
      <c r="Q12" s="848"/>
      <c r="R12" s="848"/>
      <c r="S12" s="848"/>
    </row>
    <row r="13" spans="1:19" x14ac:dyDescent="0.25">
      <c r="A13" s="849" t="s">
        <v>1351</v>
      </c>
      <c r="B13" s="849" t="s">
        <v>1475</v>
      </c>
      <c r="C13" s="848"/>
      <c r="D13" s="848"/>
      <c r="E13" s="848"/>
      <c r="F13" s="848"/>
      <c r="G13" s="848" t="s">
        <v>6</v>
      </c>
      <c r="H13" s="848"/>
      <c r="I13" s="848" t="s">
        <v>24</v>
      </c>
      <c r="J13" s="848" t="s">
        <v>42</v>
      </c>
      <c r="K13" s="848" t="s">
        <v>44</v>
      </c>
      <c r="L13" s="848" t="s">
        <v>22</v>
      </c>
      <c r="M13" s="848" t="s">
        <v>194</v>
      </c>
      <c r="N13" s="848" t="s">
        <v>690</v>
      </c>
      <c r="O13" s="848"/>
      <c r="P13" s="848"/>
      <c r="Q13" s="848"/>
      <c r="R13" s="848"/>
      <c r="S13" s="848"/>
    </row>
    <row r="14" spans="1:19" x14ac:dyDescent="0.25">
      <c r="A14" s="909" t="s">
        <v>1457</v>
      </c>
      <c r="B14" s="909" t="s">
        <v>1476</v>
      </c>
      <c r="C14" s="897"/>
      <c r="D14" s="897"/>
      <c r="E14" s="850" t="s">
        <v>53</v>
      </c>
      <c r="F14" s="897"/>
      <c r="G14" s="850" t="s">
        <v>315</v>
      </c>
      <c r="H14" s="897" t="s">
        <v>42</v>
      </c>
      <c r="I14" s="897"/>
      <c r="J14" s="897"/>
      <c r="K14" s="897" t="s">
        <v>44</v>
      </c>
      <c r="L14" s="897"/>
      <c r="M14" s="897"/>
      <c r="N14" s="897"/>
      <c r="O14" s="897"/>
      <c r="P14" s="897"/>
      <c r="Q14" s="897"/>
      <c r="R14" s="897"/>
      <c r="S14" s="897"/>
    </row>
    <row r="15" spans="1:19" x14ac:dyDescent="0.25">
      <c r="A15" s="910"/>
      <c r="B15" s="910"/>
      <c r="C15" s="899"/>
      <c r="D15" s="899"/>
      <c r="E15" s="852" t="s">
        <v>217</v>
      </c>
      <c r="F15" s="899"/>
      <c r="G15" s="852" t="s">
        <v>87</v>
      </c>
      <c r="H15" s="899"/>
      <c r="I15" s="899"/>
      <c r="J15" s="899"/>
      <c r="K15" s="899"/>
      <c r="L15" s="899"/>
      <c r="M15" s="899"/>
      <c r="N15" s="899"/>
      <c r="O15" s="899"/>
      <c r="P15" s="899"/>
      <c r="Q15" s="899"/>
      <c r="R15" s="899"/>
      <c r="S15" s="899"/>
    </row>
    <row r="16" spans="1:19" x14ac:dyDescent="0.25">
      <c r="A16" s="855" t="s">
        <v>51</v>
      </c>
      <c r="B16" s="855" t="s">
        <v>1477</v>
      </c>
      <c r="C16" s="856"/>
      <c r="D16" s="856"/>
      <c r="E16" s="848"/>
      <c r="F16" s="856"/>
      <c r="G16" s="848" t="s">
        <v>6</v>
      </c>
      <c r="H16" s="856" t="s">
        <v>24</v>
      </c>
      <c r="I16" s="856"/>
      <c r="J16" s="856" t="s">
        <v>42</v>
      </c>
      <c r="K16" s="856"/>
      <c r="L16" s="856" t="s">
        <v>44</v>
      </c>
      <c r="M16" s="856" t="s">
        <v>22</v>
      </c>
      <c r="N16" s="856"/>
      <c r="O16" s="856"/>
      <c r="P16" s="856"/>
      <c r="Q16" s="856"/>
      <c r="R16" s="856"/>
      <c r="S16" s="856"/>
    </row>
    <row r="17" spans="1:19" ht="25.5" x14ac:dyDescent="0.25">
      <c r="A17" s="855" t="s">
        <v>43</v>
      </c>
      <c r="B17" s="855" t="s">
        <v>1478</v>
      </c>
      <c r="C17" s="856"/>
      <c r="D17" s="856"/>
      <c r="E17" s="848"/>
      <c r="F17" s="856"/>
      <c r="G17" s="848" t="s">
        <v>6</v>
      </c>
      <c r="H17" s="856" t="s">
        <v>24</v>
      </c>
      <c r="I17" s="856" t="s">
        <v>42</v>
      </c>
      <c r="J17" s="856"/>
      <c r="K17" s="856" t="s">
        <v>44</v>
      </c>
      <c r="L17" s="856"/>
      <c r="M17" s="856" t="s">
        <v>22</v>
      </c>
      <c r="N17" s="856" t="s">
        <v>194</v>
      </c>
      <c r="O17" s="856"/>
      <c r="P17" s="856"/>
      <c r="Q17" s="856"/>
      <c r="R17" s="856"/>
      <c r="S17" s="856"/>
    </row>
    <row r="18" spans="1:19" x14ac:dyDescent="0.25">
      <c r="A18" s="903" t="s">
        <v>1479</v>
      </c>
      <c r="B18" s="903" t="s">
        <v>1480</v>
      </c>
      <c r="C18" s="906"/>
      <c r="D18" s="906"/>
      <c r="E18" s="897"/>
      <c r="F18" s="906"/>
      <c r="G18" s="897"/>
      <c r="H18" s="906"/>
      <c r="I18" s="906"/>
      <c r="J18" s="906" t="s">
        <v>6</v>
      </c>
      <c r="K18" s="858" t="s">
        <v>315</v>
      </c>
      <c r="L18" s="906"/>
      <c r="M18" s="858" t="s">
        <v>312</v>
      </c>
      <c r="N18" s="858" t="s">
        <v>65</v>
      </c>
      <c r="O18" s="906"/>
      <c r="P18" s="906"/>
      <c r="Q18" s="906"/>
      <c r="R18" s="906"/>
      <c r="S18" s="906"/>
    </row>
    <row r="19" spans="1:19" x14ac:dyDescent="0.25">
      <c r="A19" s="904"/>
      <c r="B19" s="904"/>
      <c r="C19" s="907"/>
      <c r="D19" s="907"/>
      <c r="E19" s="898"/>
      <c r="F19" s="907"/>
      <c r="G19" s="898"/>
      <c r="H19" s="907"/>
      <c r="I19" s="907"/>
      <c r="J19" s="907"/>
      <c r="K19" s="859"/>
      <c r="L19" s="907"/>
      <c r="M19" s="861" t="s">
        <v>311</v>
      </c>
      <c r="N19" s="859"/>
      <c r="O19" s="907"/>
      <c r="P19" s="907"/>
      <c r="Q19" s="907"/>
      <c r="R19" s="907"/>
      <c r="S19" s="907"/>
    </row>
    <row r="20" spans="1:19" x14ac:dyDescent="0.25">
      <c r="A20" s="905"/>
      <c r="B20" s="905"/>
      <c r="C20" s="908"/>
      <c r="D20" s="908"/>
      <c r="E20" s="899"/>
      <c r="F20" s="908"/>
      <c r="G20" s="899"/>
      <c r="H20" s="908"/>
      <c r="I20" s="908"/>
      <c r="J20" s="908"/>
      <c r="K20" s="860" t="s">
        <v>87</v>
      </c>
      <c r="L20" s="908"/>
      <c r="M20" s="860" t="s">
        <v>1481</v>
      </c>
      <c r="N20" s="860" t="s">
        <v>180</v>
      </c>
      <c r="O20" s="908"/>
      <c r="P20" s="908"/>
      <c r="Q20" s="908"/>
      <c r="R20" s="908"/>
      <c r="S20" s="908"/>
    </row>
    <row r="21" spans="1:19" x14ac:dyDescent="0.25">
      <c r="A21" s="909" t="s">
        <v>701</v>
      </c>
      <c r="B21" s="909" t="s">
        <v>1482</v>
      </c>
      <c r="C21" s="897"/>
      <c r="D21" s="897"/>
      <c r="E21" s="897"/>
      <c r="F21" s="897"/>
      <c r="G21" s="897"/>
      <c r="H21" s="897"/>
      <c r="I21" s="897" t="s">
        <v>53</v>
      </c>
      <c r="J21" s="850" t="s">
        <v>315</v>
      </c>
      <c r="K21" s="897" t="s">
        <v>42</v>
      </c>
      <c r="L21" s="897"/>
      <c r="M21" s="850" t="s">
        <v>65</v>
      </c>
      <c r="N21" s="897"/>
      <c r="O21" s="897" t="s">
        <v>22</v>
      </c>
      <c r="P21" s="897" t="s">
        <v>194</v>
      </c>
      <c r="Q21" s="897"/>
      <c r="R21" s="897"/>
      <c r="S21" s="897"/>
    </row>
    <row r="22" spans="1:19" x14ac:dyDescent="0.25">
      <c r="A22" s="911"/>
      <c r="B22" s="911"/>
      <c r="C22" s="898"/>
      <c r="D22" s="898"/>
      <c r="E22" s="898"/>
      <c r="F22" s="898"/>
      <c r="G22" s="898"/>
      <c r="H22" s="898"/>
      <c r="I22" s="898"/>
      <c r="J22" s="851"/>
      <c r="K22" s="898"/>
      <c r="L22" s="898"/>
      <c r="M22" s="851"/>
      <c r="N22" s="898"/>
      <c r="O22" s="898"/>
      <c r="P22" s="898"/>
      <c r="Q22" s="898"/>
      <c r="R22" s="898"/>
      <c r="S22" s="898"/>
    </row>
    <row r="23" spans="1:19" x14ac:dyDescent="0.25">
      <c r="A23" s="911"/>
      <c r="B23" s="911"/>
      <c r="C23" s="898"/>
      <c r="D23" s="898"/>
      <c r="E23" s="898"/>
      <c r="F23" s="898"/>
      <c r="G23" s="898"/>
      <c r="H23" s="898"/>
      <c r="I23" s="898"/>
      <c r="J23" s="863"/>
      <c r="K23" s="898"/>
      <c r="L23" s="898"/>
      <c r="M23" s="863" t="s">
        <v>180</v>
      </c>
      <c r="N23" s="898"/>
      <c r="O23" s="898"/>
      <c r="P23" s="898"/>
      <c r="Q23" s="898"/>
      <c r="R23" s="898"/>
      <c r="S23" s="898"/>
    </row>
    <row r="24" spans="1:19" x14ac:dyDescent="0.25">
      <c r="A24" s="911"/>
      <c r="B24" s="911"/>
      <c r="C24" s="898"/>
      <c r="D24" s="898"/>
      <c r="E24" s="898"/>
      <c r="F24" s="898"/>
      <c r="G24" s="898"/>
      <c r="H24" s="898"/>
      <c r="I24" s="898"/>
      <c r="J24" s="851"/>
      <c r="K24" s="898"/>
      <c r="L24" s="898"/>
      <c r="M24" s="851"/>
      <c r="N24" s="898"/>
      <c r="O24" s="898"/>
      <c r="P24" s="898"/>
      <c r="Q24" s="898"/>
      <c r="R24" s="898"/>
      <c r="S24" s="898"/>
    </row>
    <row r="25" spans="1:19" x14ac:dyDescent="0.25">
      <c r="A25" s="911"/>
      <c r="B25" s="911"/>
      <c r="C25" s="898"/>
      <c r="D25" s="898"/>
      <c r="E25" s="898"/>
      <c r="F25" s="898"/>
      <c r="G25" s="898"/>
      <c r="H25" s="898"/>
      <c r="I25" s="863" t="s">
        <v>217</v>
      </c>
      <c r="J25" s="863" t="s">
        <v>87</v>
      </c>
      <c r="K25" s="898"/>
      <c r="L25" s="898"/>
      <c r="M25" s="851"/>
      <c r="N25" s="898"/>
      <c r="O25" s="898"/>
      <c r="P25" s="898"/>
      <c r="Q25" s="898"/>
      <c r="R25" s="898"/>
      <c r="S25" s="898"/>
    </row>
    <row r="26" spans="1:19" x14ac:dyDescent="0.25">
      <c r="A26" s="911"/>
      <c r="B26" s="911"/>
      <c r="C26" s="898"/>
      <c r="D26" s="898"/>
      <c r="E26" s="898"/>
      <c r="F26" s="898"/>
      <c r="G26" s="898"/>
      <c r="H26" s="898"/>
      <c r="I26" s="863" t="s">
        <v>218</v>
      </c>
      <c r="J26" s="851"/>
      <c r="K26" s="898"/>
      <c r="L26" s="898"/>
      <c r="M26" s="851"/>
      <c r="N26" s="898"/>
      <c r="O26" s="898"/>
      <c r="P26" s="898"/>
      <c r="Q26" s="898"/>
      <c r="R26" s="898"/>
      <c r="S26" s="898"/>
    </row>
    <row r="27" spans="1:19" x14ac:dyDescent="0.25">
      <c r="A27" s="910"/>
      <c r="B27" s="910"/>
      <c r="C27" s="899"/>
      <c r="D27" s="899"/>
      <c r="E27" s="899"/>
      <c r="F27" s="899"/>
      <c r="G27" s="899"/>
      <c r="H27" s="899"/>
      <c r="I27" s="852" t="s">
        <v>1483</v>
      </c>
      <c r="J27" s="852" t="s">
        <v>314</v>
      </c>
      <c r="K27" s="899"/>
      <c r="L27" s="899"/>
      <c r="M27" s="854"/>
      <c r="N27" s="899"/>
      <c r="O27" s="899"/>
      <c r="P27" s="899"/>
      <c r="Q27" s="899"/>
      <c r="R27" s="899"/>
      <c r="S27" s="899"/>
    </row>
    <row r="28" spans="1:19" x14ac:dyDescent="0.25">
      <c r="A28" s="909" t="s">
        <v>695</v>
      </c>
      <c r="B28" s="909" t="s">
        <v>1484</v>
      </c>
      <c r="C28" s="897"/>
      <c r="D28" s="897" t="s">
        <v>6</v>
      </c>
      <c r="E28" s="897"/>
      <c r="F28" s="897" t="s">
        <v>24</v>
      </c>
      <c r="G28" s="897" t="s">
        <v>42</v>
      </c>
      <c r="H28" s="850" t="s">
        <v>65</v>
      </c>
      <c r="I28" s="897" t="s">
        <v>22</v>
      </c>
      <c r="J28" s="897"/>
      <c r="K28" s="897"/>
      <c r="L28" s="897" t="s">
        <v>194</v>
      </c>
      <c r="M28" s="897" t="s">
        <v>690</v>
      </c>
      <c r="N28" s="897"/>
      <c r="O28" s="897"/>
      <c r="P28" s="897"/>
      <c r="Q28" s="897"/>
      <c r="R28" s="897"/>
      <c r="S28" s="897"/>
    </row>
    <row r="29" spans="1:19" x14ac:dyDescent="0.25">
      <c r="A29" s="911"/>
      <c r="B29" s="911"/>
      <c r="C29" s="898"/>
      <c r="D29" s="898"/>
      <c r="E29" s="898"/>
      <c r="F29" s="898"/>
      <c r="G29" s="898"/>
      <c r="H29" s="851"/>
      <c r="I29" s="898"/>
      <c r="J29" s="898"/>
      <c r="K29" s="898"/>
      <c r="L29" s="898"/>
      <c r="M29" s="898"/>
      <c r="N29" s="898"/>
      <c r="O29" s="898"/>
      <c r="P29" s="898"/>
      <c r="Q29" s="898"/>
      <c r="R29" s="898"/>
      <c r="S29" s="898"/>
    </row>
    <row r="30" spans="1:19" x14ac:dyDescent="0.25">
      <c r="A30" s="910"/>
      <c r="B30" s="910"/>
      <c r="C30" s="899"/>
      <c r="D30" s="899"/>
      <c r="E30" s="899"/>
      <c r="F30" s="899"/>
      <c r="G30" s="899"/>
      <c r="H30" s="852" t="s">
        <v>180</v>
      </c>
      <c r="I30" s="899"/>
      <c r="J30" s="899"/>
      <c r="K30" s="899"/>
      <c r="L30" s="899"/>
      <c r="M30" s="899"/>
      <c r="N30" s="899"/>
      <c r="O30" s="899"/>
      <c r="P30" s="899"/>
      <c r="Q30" s="899"/>
      <c r="R30" s="899"/>
      <c r="S30" s="899"/>
    </row>
    <row r="31" spans="1:19" x14ac:dyDescent="0.25">
      <c r="A31" s="909" t="s">
        <v>1485</v>
      </c>
      <c r="B31" s="909" t="s">
        <v>1486</v>
      </c>
      <c r="C31" s="897"/>
      <c r="D31" s="897"/>
      <c r="E31" s="897" t="s">
        <v>6</v>
      </c>
      <c r="F31" s="897"/>
      <c r="G31" s="897" t="s">
        <v>24</v>
      </c>
      <c r="H31" s="897"/>
      <c r="I31" s="897"/>
      <c r="J31" s="850" t="s">
        <v>312</v>
      </c>
      <c r="K31" s="897"/>
      <c r="L31" s="897" t="s">
        <v>44</v>
      </c>
      <c r="M31" s="897" t="s">
        <v>22</v>
      </c>
      <c r="N31" s="897"/>
      <c r="O31" s="897"/>
      <c r="P31" s="897"/>
      <c r="Q31" s="897"/>
      <c r="R31" s="897"/>
      <c r="S31" s="897"/>
    </row>
    <row r="32" spans="1:19" x14ac:dyDescent="0.25">
      <c r="A32" s="910"/>
      <c r="B32" s="910"/>
      <c r="C32" s="899"/>
      <c r="D32" s="899"/>
      <c r="E32" s="899"/>
      <c r="F32" s="899"/>
      <c r="G32" s="899"/>
      <c r="H32" s="899"/>
      <c r="I32" s="899"/>
      <c r="J32" s="852" t="s">
        <v>311</v>
      </c>
      <c r="K32" s="899"/>
      <c r="L32" s="899"/>
      <c r="M32" s="899"/>
      <c r="N32" s="899"/>
      <c r="O32" s="899"/>
      <c r="P32" s="899"/>
      <c r="Q32" s="899"/>
      <c r="R32" s="899"/>
      <c r="S32" s="899"/>
    </row>
    <row r="33" spans="1:19" ht="25.5" x14ac:dyDescent="0.25">
      <c r="A33" s="849" t="s">
        <v>1487</v>
      </c>
      <c r="B33" s="849" t="s">
        <v>1488</v>
      </c>
      <c r="C33" s="848"/>
      <c r="D33" s="848"/>
      <c r="E33" s="848"/>
      <c r="F33" s="848" t="s">
        <v>6</v>
      </c>
      <c r="G33" s="848"/>
      <c r="H33" s="848"/>
      <c r="I33" s="848"/>
      <c r="J33" s="848"/>
      <c r="K33" s="848" t="s">
        <v>24</v>
      </c>
      <c r="L33" s="848" t="s">
        <v>42</v>
      </c>
      <c r="M33" s="848"/>
      <c r="N33" s="848" t="s">
        <v>44</v>
      </c>
      <c r="O33" s="848" t="s">
        <v>22</v>
      </c>
      <c r="P33" s="848" t="s">
        <v>194</v>
      </c>
      <c r="Q33" s="848"/>
      <c r="R33" s="848"/>
      <c r="S33" s="848"/>
    </row>
    <row r="34" spans="1:19" ht="25.5" x14ac:dyDescent="0.25">
      <c r="A34" s="849" t="s">
        <v>1489</v>
      </c>
      <c r="B34" s="849" t="s">
        <v>1490</v>
      </c>
      <c r="C34" s="848"/>
      <c r="D34" s="848"/>
      <c r="E34" s="848"/>
      <c r="F34" s="848"/>
      <c r="G34" s="848"/>
      <c r="H34" s="848"/>
      <c r="I34" s="848"/>
      <c r="J34" s="848" t="s">
        <v>6</v>
      </c>
      <c r="K34" s="848" t="s">
        <v>24</v>
      </c>
      <c r="L34" s="848"/>
      <c r="M34" s="848"/>
      <c r="N34" s="848"/>
      <c r="O34" s="848"/>
      <c r="P34" s="848"/>
      <c r="Q34" s="848"/>
      <c r="R34" s="848"/>
      <c r="S34" s="848"/>
    </row>
    <row r="35" spans="1:19" x14ac:dyDescent="0.25">
      <c r="A35" s="849" t="s">
        <v>1460</v>
      </c>
      <c r="B35" s="855" t="s">
        <v>1491</v>
      </c>
      <c r="C35" s="856"/>
      <c r="D35" s="856"/>
      <c r="E35" s="856"/>
      <c r="F35" s="856"/>
      <c r="G35" s="856"/>
      <c r="H35" s="856" t="s">
        <v>6</v>
      </c>
      <c r="I35" s="856"/>
      <c r="J35" s="856" t="s">
        <v>24</v>
      </c>
      <c r="K35" s="856" t="s">
        <v>42</v>
      </c>
      <c r="L35" s="856" t="s">
        <v>44</v>
      </c>
      <c r="M35" s="856" t="s">
        <v>22</v>
      </c>
      <c r="N35" s="856" t="s">
        <v>194</v>
      </c>
      <c r="O35" s="848" t="s">
        <v>690</v>
      </c>
      <c r="P35" s="848"/>
      <c r="Q35" s="848"/>
      <c r="R35" s="848"/>
      <c r="S35" s="848"/>
    </row>
    <row r="36" spans="1:19" x14ac:dyDescent="0.25">
      <c r="A36" s="849" t="s">
        <v>1461</v>
      </c>
      <c r="B36" s="849" t="s">
        <v>1492</v>
      </c>
      <c r="C36" s="848"/>
      <c r="D36" s="848"/>
      <c r="E36" s="848"/>
      <c r="F36" s="848"/>
      <c r="G36" s="848"/>
      <c r="H36" s="848" t="s">
        <v>6</v>
      </c>
      <c r="I36" s="848" t="s">
        <v>24</v>
      </c>
      <c r="J36" s="856" t="s">
        <v>42</v>
      </c>
      <c r="K36" s="848" t="s">
        <v>44</v>
      </c>
      <c r="L36" s="848" t="s">
        <v>22</v>
      </c>
      <c r="M36" s="848"/>
      <c r="N36" s="848"/>
      <c r="O36" s="848"/>
      <c r="P36" s="848"/>
      <c r="Q36" s="848"/>
      <c r="R36" s="848"/>
      <c r="S36" s="848"/>
    </row>
    <row r="37" spans="1:19" x14ac:dyDescent="0.25">
      <c r="A37" s="909" t="s">
        <v>1462</v>
      </c>
      <c r="B37" s="909" t="s">
        <v>1493</v>
      </c>
      <c r="C37" s="897"/>
      <c r="D37" s="897"/>
      <c r="E37" s="897"/>
      <c r="F37" s="897"/>
      <c r="G37" s="897"/>
      <c r="H37" s="897"/>
      <c r="I37" s="906"/>
      <c r="J37" s="906" t="s">
        <v>6</v>
      </c>
      <c r="K37" s="858" t="s">
        <v>315</v>
      </c>
      <c r="L37" s="906" t="s">
        <v>42</v>
      </c>
      <c r="M37" s="858" t="s">
        <v>65</v>
      </c>
      <c r="N37" s="906" t="s">
        <v>310</v>
      </c>
      <c r="O37" s="906" t="s">
        <v>710</v>
      </c>
      <c r="P37" s="906" t="s">
        <v>690</v>
      </c>
      <c r="Q37" s="897"/>
      <c r="R37" s="897"/>
      <c r="S37" s="897"/>
    </row>
    <row r="38" spans="1:19" x14ac:dyDescent="0.25">
      <c r="A38" s="911"/>
      <c r="B38" s="911"/>
      <c r="C38" s="898"/>
      <c r="D38" s="898"/>
      <c r="E38" s="898"/>
      <c r="F38" s="898"/>
      <c r="G38" s="898"/>
      <c r="H38" s="898"/>
      <c r="I38" s="907"/>
      <c r="J38" s="907"/>
      <c r="K38" s="859"/>
      <c r="L38" s="907"/>
      <c r="M38" s="859"/>
      <c r="N38" s="907"/>
      <c r="O38" s="907"/>
      <c r="P38" s="907"/>
      <c r="Q38" s="898"/>
      <c r="R38" s="898"/>
      <c r="S38" s="898"/>
    </row>
    <row r="39" spans="1:19" x14ac:dyDescent="0.25">
      <c r="A39" s="911"/>
      <c r="B39" s="911"/>
      <c r="C39" s="898"/>
      <c r="D39" s="898"/>
      <c r="E39" s="898"/>
      <c r="F39" s="898"/>
      <c r="G39" s="898"/>
      <c r="H39" s="898"/>
      <c r="I39" s="907"/>
      <c r="J39" s="907"/>
      <c r="K39" s="861" t="s">
        <v>87</v>
      </c>
      <c r="L39" s="907"/>
      <c r="M39" s="861" t="s">
        <v>180</v>
      </c>
      <c r="N39" s="907"/>
      <c r="O39" s="907"/>
      <c r="P39" s="907"/>
      <c r="Q39" s="898"/>
      <c r="R39" s="898"/>
      <c r="S39" s="898"/>
    </row>
    <row r="40" spans="1:19" x14ac:dyDescent="0.25">
      <c r="A40" s="911"/>
      <c r="B40" s="911"/>
      <c r="C40" s="898"/>
      <c r="D40" s="898"/>
      <c r="E40" s="898"/>
      <c r="F40" s="898"/>
      <c r="G40" s="898"/>
      <c r="H40" s="898"/>
      <c r="I40" s="907"/>
      <c r="J40" s="907"/>
      <c r="K40" s="859"/>
      <c r="L40" s="907"/>
      <c r="M40" s="859"/>
      <c r="N40" s="907"/>
      <c r="O40" s="907"/>
      <c r="P40" s="907"/>
      <c r="Q40" s="898"/>
      <c r="R40" s="898"/>
      <c r="S40" s="898"/>
    </row>
    <row r="41" spans="1:19" x14ac:dyDescent="0.25">
      <c r="A41" s="910"/>
      <c r="B41" s="910"/>
      <c r="C41" s="899"/>
      <c r="D41" s="899"/>
      <c r="E41" s="899"/>
      <c r="F41" s="899"/>
      <c r="G41" s="899"/>
      <c r="H41" s="899"/>
      <c r="I41" s="908"/>
      <c r="J41" s="908"/>
      <c r="K41" s="862"/>
      <c r="L41" s="908"/>
      <c r="M41" s="860" t="s">
        <v>302</v>
      </c>
      <c r="N41" s="860" t="s">
        <v>708</v>
      </c>
      <c r="O41" s="860" t="s">
        <v>694</v>
      </c>
      <c r="P41" s="908"/>
      <c r="Q41" s="899"/>
      <c r="R41" s="899"/>
      <c r="S41" s="899"/>
    </row>
    <row r="42" spans="1:19" x14ac:dyDescent="0.25">
      <c r="A42" s="849" t="s">
        <v>1463</v>
      </c>
      <c r="B42" s="849" t="s">
        <v>1494</v>
      </c>
      <c r="C42" s="848"/>
      <c r="D42" s="848"/>
      <c r="E42" s="848"/>
      <c r="F42" s="848"/>
      <c r="G42" s="848" t="s">
        <v>6</v>
      </c>
      <c r="H42" s="848"/>
      <c r="I42" s="848" t="s">
        <v>24</v>
      </c>
      <c r="J42" s="848"/>
      <c r="K42" s="848"/>
      <c r="L42" s="848"/>
      <c r="M42" s="848"/>
      <c r="N42" s="848"/>
      <c r="O42" s="848"/>
      <c r="P42" s="848"/>
      <c r="Q42" s="848"/>
      <c r="R42" s="848"/>
      <c r="S42" s="848"/>
    </row>
    <row r="43" spans="1:19" x14ac:dyDescent="0.25">
      <c r="A43" s="849" t="s">
        <v>1464</v>
      </c>
      <c r="B43" s="849" t="s">
        <v>1495</v>
      </c>
      <c r="C43" s="848"/>
      <c r="D43" s="848"/>
      <c r="E43" s="848"/>
      <c r="F43" s="848"/>
      <c r="G43" s="848" t="s">
        <v>6</v>
      </c>
      <c r="H43" s="848"/>
      <c r="I43" s="848" t="s">
        <v>24</v>
      </c>
      <c r="J43" s="848"/>
      <c r="K43" s="848" t="s">
        <v>42</v>
      </c>
      <c r="L43" s="848"/>
      <c r="M43" s="848" t="s">
        <v>44</v>
      </c>
      <c r="N43" s="848"/>
      <c r="O43" s="848"/>
      <c r="P43" s="848"/>
      <c r="Q43" s="848"/>
      <c r="R43" s="848"/>
      <c r="S43" s="848"/>
    </row>
    <row r="44" spans="1:19" x14ac:dyDescent="0.25">
      <c r="A44" s="849" t="s">
        <v>1465</v>
      </c>
      <c r="B44" s="849" t="s">
        <v>1496</v>
      </c>
      <c r="C44" s="848"/>
      <c r="D44" s="848"/>
      <c r="E44" s="848"/>
      <c r="F44" s="848"/>
      <c r="G44" s="848"/>
      <c r="H44" s="848"/>
      <c r="I44" s="848" t="s">
        <v>6</v>
      </c>
      <c r="J44" s="848"/>
      <c r="K44" s="848" t="s">
        <v>24</v>
      </c>
      <c r="L44" s="848" t="s">
        <v>42</v>
      </c>
      <c r="M44" s="848" t="s">
        <v>44</v>
      </c>
      <c r="N44" s="848"/>
      <c r="O44" s="848"/>
      <c r="P44" s="848"/>
      <c r="Q44" s="848"/>
      <c r="R44" s="848"/>
      <c r="S44" s="848"/>
    </row>
    <row r="45" spans="1:19" x14ac:dyDescent="0.25">
      <c r="A45" s="849" t="s">
        <v>1466</v>
      </c>
      <c r="B45" s="849" t="s">
        <v>1497</v>
      </c>
      <c r="C45" s="848"/>
      <c r="D45" s="848"/>
      <c r="E45" s="848"/>
      <c r="F45" s="848"/>
      <c r="G45" s="848"/>
      <c r="H45" s="848" t="s">
        <v>6</v>
      </c>
      <c r="I45" s="848"/>
      <c r="J45" s="848" t="s">
        <v>24</v>
      </c>
      <c r="K45" s="848" t="s">
        <v>42</v>
      </c>
      <c r="L45" s="848"/>
      <c r="M45" s="848" t="s">
        <v>44</v>
      </c>
      <c r="N45" s="848" t="s">
        <v>22</v>
      </c>
      <c r="O45" s="848"/>
      <c r="P45" s="848"/>
      <c r="Q45" s="848"/>
      <c r="R45" s="848"/>
      <c r="S45" s="848"/>
    </row>
    <row r="46" spans="1:19" ht="25.5" x14ac:dyDescent="0.25">
      <c r="A46" s="849" t="s">
        <v>1498</v>
      </c>
      <c r="B46" s="849" t="s">
        <v>1499</v>
      </c>
      <c r="C46" s="848"/>
      <c r="D46" s="848"/>
      <c r="E46" s="848"/>
      <c r="F46" s="848"/>
      <c r="G46" s="848"/>
      <c r="H46" s="848"/>
      <c r="I46" s="848"/>
      <c r="J46" s="848"/>
      <c r="K46" s="856"/>
      <c r="L46" s="856" t="s">
        <v>6</v>
      </c>
      <c r="M46" s="856" t="s">
        <v>24</v>
      </c>
      <c r="N46" s="856" t="s">
        <v>42</v>
      </c>
      <c r="O46" s="848" t="s">
        <v>44</v>
      </c>
      <c r="P46" s="848"/>
      <c r="Q46" s="848"/>
      <c r="R46" s="848"/>
      <c r="S46" s="848"/>
    </row>
    <row r="47" spans="1:19" ht="25.5" x14ac:dyDescent="0.25">
      <c r="A47" s="849" t="s">
        <v>1500</v>
      </c>
      <c r="B47" s="849" t="s">
        <v>1501</v>
      </c>
      <c r="C47" s="848"/>
      <c r="D47" s="848"/>
      <c r="E47" s="848"/>
      <c r="F47" s="848"/>
      <c r="G47" s="848"/>
      <c r="H47" s="848"/>
      <c r="I47" s="848"/>
      <c r="J47" s="848"/>
      <c r="K47" s="848"/>
      <c r="L47" s="848" t="s">
        <v>6</v>
      </c>
      <c r="M47" s="848" t="s">
        <v>24</v>
      </c>
      <c r="N47" s="848" t="s">
        <v>42</v>
      </c>
      <c r="O47" s="848"/>
      <c r="P47" s="848"/>
      <c r="Q47" s="848"/>
      <c r="R47" s="848"/>
      <c r="S47" s="848"/>
    </row>
    <row r="48" spans="1:19" x14ac:dyDescent="0.25">
      <c r="A48" s="849" t="s">
        <v>1502</v>
      </c>
      <c r="B48" s="849" t="s">
        <v>1503</v>
      </c>
      <c r="C48" s="848"/>
      <c r="D48" s="848"/>
      <c r="E48" s="848"/>
      <c r="F48" s="848"/>
      <c r="G48" s="848"/>
      <c r="H48" s="848"/>
      <c r="I48" s="848"/>
      <c r="J48" s="848"/>
      <c r="K48" s="848"/>
      <c r="L48" s="848" t="s">
        <v>6</v>
      </c>
      <c r="M48" s="848"/>
      <c r="N48" s="848" t="s">
        <v>24</v>
      </c>
      <c r="O48" s="848" t="s">
        <v>42</v>
      </c>
      <c r="P48" s="848"/>
      <c r="Q48" s="848"/>
      <c r="R48" s="848"/>
      <c r="S48" s="848"/>
    </row>
    <row r="49" spans="1:19" x14ac:dyDescent="0.25">
      <c r="A49" s="909" t="s">
        <v>1504</v>
      </c>
      <c r="B49" s="903" t="s">
        <v>1505</v>
      </c>
      <c r="C49" s="906"/>
      <c r="D49" s="906"/>
      <c r="E49" s="906"/>
      <c r="F49" s="906"/>
      <c r="G49" s="906"/>
      <c r="H49" s="906"/>
      <c r="I49" s="906" t="s">
        <v>6</v>
      </c>
      <c r="J49" s="906" t="s">
        <v>24</v>
      </c>
      <c r="K49" s="858" t="s">
        <v>312</v>
      </c>
      <c r="L49" s="858" t="s">
        <v>65</v>
      </c>
      <c r="M49" s="906" t="s">
        <v>22</v>
      </c>
      <c r="N49" s="906" t="s">
        <v>194</v>
      </c>
      <c r="O49" s="897"/>
      <c r="P49" s="897"/>
      <c r="Q49" s="897"/>
      <c r="R49" s="897"/>
      <c r="S49" s="897"/>
    </row>
    <row r="50" spans="1:19" x14ac:dyDescent="0.25">
      <c r="A50" s="910"/>
      <c r="B50" s="905"/>
      <c r="C50" s="908"/>
      <c r="D50" s="908"/>
      <c r="E50" s="908"/>
      <c r="F50" s="908"/>
      <c r="G50" s="908"/>
      <c r="H50" s="908"/>
      <c r="I50" s="908"/>
      <c r="J50" s="908"/>
      <c r="K50" s="860" t="s">
        <v>311</v>
      </c>
      <c r="L50" s="860" t="s">
        <v>180</v>
      </c>
      <c r="M50" s="908"/>
      <c r="N50" s="908"/>
      <c r="O50" s="899"/>
      <c r="P50" s="899"/>
      <c r="Q50" s="899"/>
      <c r="R50" s="899"/>
      <c r="S50" s="899"/>
    </row>
    <row r="51" spans="1:19" x14ac:dyDescent="0.25">
      <c r="A51" s="909" t="s">
        <v>1506</v>
      </c>
      <c r="B51" s="909" t="s">
        <v>1507</v>
      </c>
      <c r="C51" s="897"/>
      <c r="D51" s="897"/>
      <c r="E51" s="897"/>
      <c r="F51" s="897"/>
      <c r="G51" s="897"/>
      <c r="H51" s="897"/>
      <c r="I51" s="897"/>
      <c r="J51" s="850" t="s">
        <v>53</v>
      </c>
      <c r="K51" s="897" t="s">
        <v>24</v>
      </c>
      <c r="L51" s="897" t="s">
        <v>42</v>
      </c>
      <c r="M51" s="850" t="s">
        <v>65</v>
      </c>
      <c r="N51" s="850" t="s">
        <v>310</v>
      </c>
      <c r="O51" s="897"/>
      <c r="P51" s="897"/>
      <c r="Q51" s="897"/>
      <c r="R51" s="897"/>
      <c r="S51" s="897"/>
    </row>
    <row r="52" spans="1:19" x14ac:dyDescent="0.25">
      <c r="A52" s="910"/>
      <c r="B52" s="910"/>
      <c r="C52" s="899"/>
      <c r="D52" s="899"/>
      <c r="E52" s="899"/>
      <c r="F52" s="899"/>
      <c r="G52" s="899"/>
      <c r="H52" s="899"/>
      <c r="I52" s="899"/>
      <c r="J52" s="852" t="s">
        <v>217</v>
      </c>
      <c r="K52" s="899"/>
      <c r="L52" s="899"/>
      <c r="M52" s="852" t="s">
        <v>180</v>
      </c>
      <c r="N52" s="852" t="s">
        <v>708</v>
      </c>
      <c r="O52" s="899"/>
      <c r="P52" s="899"/>
      <c r="Q52" s="899"/>
      <c r="R52" s="899"/>
      <c r="S52" s="899"/>
    </row>
    <row r="53" spans="1:19" ht="25.5" x14ac:dyDescent="0.25">
      <c r="A53" s="849" t="s">
        <v>654</v>
      </c>
      <c r="B53" s="849" t="s">
        <v>1508</v>
      </c>
      <c r="C53" s="848"/>
      <c r="D53" s="848"/>
      <c r="E53" s="848"/>
      <c r="F53" s="848"/>
      <c r="G53" s="848"/>
      <c r="H53" s="848"/>
      <c r="I53" s="848" t="s">
        <v>6</v>
      </c>
      <c r="J53" s="848" t="s">
        <v>24</v>
      </c>
      <c r="K53" s="848" t="s">
        <v>42</v>
      </c>
      <c r="L53" s="848" t="s">
        <v>44</v>
      </c>
      <c r="M53" s="848" t="s">
        <v>22</v>
      </c>
      <c r="N53" s="848" t="s">
        <v>194</v>
      </c>
      <c r="O53" s="848"/>
      <c r="P53" s="848"/>
      <c r="Q53" s="848"/>
      <c r="R53" s="848"/>
      <c r="S53" s="848"/>
    </row>
    <row r="54" spans="1:19" ht="25.5" x14ac:dyDescent="0.25">
      <c r="A54" s="849" t="s">
        <v>1509</v>
      </c>
      <c r="B54" s="849" t="s">
        <v>1510</v>
      </c>
      <c r="C54" s="856"/>
      <c r="D54" s="856"/>
      <c r="E54" s="856"/>
      <c r="F54" s="856"/>
      <c r="G54" s="856"/>
      <c r="H54" s="856"/>
      <c r="I54" s="856"/>
      <c r="J54" s="856"/>
      <c r="K54" s="848" t="s">
        <v>6</v>
      </c>
      <c r="L54" s="848" t="s">
        <v>24</v>
      </c>
      <c r="M54" s="848" t="s">
        <v>42</v>
      </c>
      <c r="N54" s="848" t="s">
        <v>44</v>
      </c>
      <c r="O54" s="848" t="s">
        <v>22</v>
      </c>
      <c r="P54" s="848"/>
      <c r="Q54" s="848"/>
      <c r="R54" s="848"/>
      <c r="S54" s="848"/>
    </row>
    <row r="55" spans="1:19" x14ac:dyDescent="0.25">
      <c r="A55" s="849" t="s">
        <v>1469</v>
      </c>
      <c r="B55" s="849" t="s">
        <v>1511</v>
      </c>
      <c r="C55" s="856" t="s">
        <v>6</v>
      </c>
      <c r="D55" s="856" t="s">
        <v>24</v>
      </c>
      <c r="E55" s="856" t="s">
        <v>42</v>
      </c>
      <c r="F55" s="856" t="s">
        <v>44</v>
      </c>
      <c r="G55" s="856"/>
      <c r="H55" s="856" t="s">
        <v>22</v>
      </c>
      <c r="I55" s="856" t="s">
        <v>194</v>
      </c>
      <c r="J55" s="856" t="s">
        <v>690</v>
      </c>
      <c r="K55" s="848"/>
      <c r="L55" s="848"/>
      <c r="M55" s="848"/>
      <c r="N55" s="848"/>
      <c r="O55" s="848"/>
      <c r="P55" s="848"/>
      <c r="Q55" s="848"/>
      <c r="R55" s="848"/>
      <c r="S55" s="848"/>
    </row>
    <row r="56" spans="1:19" x14ac:dyDescent="0.25">
      <c r="A56" s="849" t="s">
        <v>1470</v>
      </c>
      <c r="B56" s="849" t="s">
        <v>1512</v>
      </c>
      <c r="C56" s="848"/>
      <c r="D56" s="848"/>
      <c r="E56" s="848"/>
      <c r="F56" s="848" t="s">
        <v>6</v>
      </c>
      <c r="G56" s="848"/>
      <c r="H56" s="848"/>
      <c r="I56" s="848" t="s">
        <v>24</v>
      </c>
      <c r="J56" s="848" t="s">
        <v>42</v>
      </c>
      <c r="K56" s="848" t="s">
        <v>44</v>
      </c>
      <c r="L56" s="848" t="s">
        <v>22</v>
      </c>
      <c r="M56" s="848" t="s">
        <v>194</v>
      </c>
      <c r="N56" s="848" t="s">
        <v>690</v>
      </c>
      <c r="O56" s="848"/>
      <c r="P56" s="848"/>
      <c r="Q56" s="848"/>
      <c r="R56" s="848"/>
      <c r="S56" s="848"/>
    </row>
    <row r="57" spans="1:19" x14ac:dyDescent="0.25">
      <c r="A57" s="909" t="s">
        <v>1513</v>
      </c>
      <c r="B57" s="909" t="s">
        <v>1353</v>
      </c>
      <c r="C57" s="897"/>
      <c r="D57" s="897"/>
      <c r="E57" s="897"/>
      <c r="F57" s="897"/>
      <c r="G57" s="897"/>
      <c r="H57" s="897"/>
      <c r="I57" s="906" t="s">
        <v>6</v>
      </c>
      <c r="J57" s="906"/>
      <c r="K57" s="906" t="s">
        <v>24</v>
      </c>
      <c r="L57" s="906"/>
      <c r="M57" s="906" t="s">
        <v>42</v>
      </c>
      <c r="N57" s="858" t="s">
        <v>65</v>
      </c>
      <c r="O57" s="897" t="s">
        <v>22</v>
      </c>
      <c r="P57" s="897"/>
      <c r="Q57" s="897"/>
      <c r="R57" s="897"/>
      <c r="S57" s="897"/>
    </row>
    <row r="58" spans="1:19" x14ac:dyDescent="0.25">
      <c r="A58" s="911"/>
      <c r="B58" s="911"/>
      <c r="C58" s="898"/>
      <c r="D58" s="898"/>
      <c r="E58" s="898"/>
      <c r="F58" s="898"/>
      <c r="G58" s="898"/>
      <c r="H58" s="898"/>
      <c r="I58" s="907"/>
      <c r="J58" s="907"/>
      <c r="K58" s="907"/>
      <c r="L58" s="907"/>
      <c r="M58" s="907"/>
      <c r="N58" s="859"/>
      <c r="O58" s="898"/>
      <c r="P58" s="898"/>
      <c r="Q58" s="898"/>
      <c r="R58" s="898"/>
      <c r="S58" s="898"/>
    </row>
    <row r="59" spans="1:19" x14ac:dyDescent="0.25">
      <c r="A59" s="910"/>
      <c r="B59" s="910"/>
      <c r="C59" s="899"/>
      <c r="D59" s="899"/>
      <c r="E59" s="899"/>
      <c r="F59" s="899"/>
      <c r="G59" s="899"/>
      <c r="H59" s="899"/>
      <c r="I59" s="908"/>
      <c r="J59" s="908"/>
      <c r="K59" s="908"/>
      <c r="L59" s="908"/>
      <c r="M59" s="908"/>
      <c r="N59" s="860" t="s">
        <v>180</v>
      </c>
      <c r="O59" s="899"/>
      <c r="P59" s="899"/>
      <c r="Q59" s="899"/>
      <c r="R59" s="899"/>
      <c r="S59" s="899"/>
    </row>
    <row r="60" spans="1:19" x14ac:dyDescent="0.25">
      <c r="A60" s="909" t="s">
        <v>1514</v>
      </c>
      <c r="B60" s="909" t="s">
        <v>1515</v>
      </c>
      <c r="C60" s="897"/>
      <c r="D60" s="897"/>
      <c r="E60" s="897"/>
      <c r="F60" s="897"/>
      <c r="G60" s="897"/>
      <c r="H60" s="897"/>
      <c r="I60" s="906"/>
      <c r="J60" s="906" t="s">
        <v>6</v>
      </c>
      <c r="K60" s="906"/>
      <c r="L60" s="906" t="s">
        <v>24</v>
      </c>
      <c r="M60" s="858" t="s">
        <v>312</v>
      </c>
      <c r="N60" s="906"/>
      <c r="O60" s="897"/>
      <c r="P60" s="897"/>
      <c r="Q60" s="897"/>
      <c r="R60" s="897"/>
      <c r="S60" s="897"/>
    </row>
    <row r="61" spans="1:19" x14ac:dyDescent="0.25">
      <c r="A61" s="910"/>
      <c r="B61" s="910"/>
      <c r="C61" s="899"/>
      <c r="D61" s="899"/>
      <c r="E61" s="899"/>
      <c r="F61" s="899"/>
      <c r="G61" s="899"/>
      <c r="H61" s="899"/>
      <c r="I61" s="908"/>
      <c r="J61" s="908"/>
      <c r="K61" s="908"/>
      <c r="L61" s="908"/>
      <c r="M61" s="860" t="s">
        <v>311</v>
      </c>
      <c r="N61" s="908"/>
      <c r="O61" s="899"/>
      <c r="P61" s="899"/>
      <c r="Q61" s="899"/>
      <c r="R61" s="899"/>
      <c r="S61" s="899"/>
    </row>
    <row r="62" spans="1:19" x14ac:dyDescent="0.25">
      <c r="A62" s="909" t="s">
        <v>689</v>
      </c>
      <c r="B62" s="909" t="s">
        <v>1516</v>
      </c>
      <c r="C62" s="897"/>
      <c r="D62" s="897"/>
      <c r="E62" s="897"/>
      <c r="F62" s="897"/>
      <c r="G62" s="897"/>
      <c r="H62" s="897" t="s">
        <v>6</v>
      </c>
      <c r="I62" s="850" t="s">
        <v>315</v>
      </c>
      <c r="J62" s="850" t="s">
        <v>312</v>
      </c>
      <c r="K62" s="897"/>
      <c r="L62" s="897" t="s">
        <v>44</v>
      </c>
      <c r="M62" s="897" t="s">
        <v>22</v>
      </c>
      <c r="N62" s="897"/>
      <c r="O62" s="897"/>
      <c r="P62" s="897"/>
      <c r="Q62" s="897"/>
      <c r="R62" s="897"/>
      <c r="S62" s="897"/>
    </row>
    <row r="63" spans="1:19" x14ac:dyDescent="0.25">
      <c r="A63" s="910"/>
      <c r="B63" s="910"/>
      <c r="C63" s="899"/>
      <c r="D63" s="899"/>
      <c r="E63" s="899"/>
      <c r="F63" s="899"/>
      <c r="G63" s="899"/>
      <c r="H63" s="899"/>
      <c r="I63" s="852" t="s">
        <v>87</v>
      </c>
      <c r="J63" s="852" t="s">
        <v>311</v>
      </c>
      <c r="K63" s="899"/>
      <c r="L63" s="899"/>
      <c r="M63" s="899"/>
      <c r="N63" s="899"/>
      <c r="O63" s="899"/>
      <c r="P63" s="899"/>
      <c r="Q63" s="899"/>
      <c r="R63" s="899"/>
      <c r="S63" s="899"/>
    </row>
    <row r="64" spans="1:19" x14ac:dyDescent="0.25">
      <c r="A64" s="909" t="s">
        <v>705</v>
      </c>
      <c r="B64" s="909" t="s">
        <v>1517</v>
      </c>
      <c r="C64" s="897"/>
      <c r="D64" s="897"/>
      <c r="E64" s="897"/>
      <c r="F64" s="897"/>
      <c r="G64" s="897" t="s">
        <v>6</v>
      </c>
      <c r="H64" s="897"/>
      <c r="I64" s="906" t="s">
        <v>24</v>
      </c>
      <c r="J64" s="858" t="s">
        <v>312</v>
      </c>
      <c r="K64" s="906" t="s">
        <v>44</v>
      </c>
      <c r="L64" s="906" t="s">
        <v>310</v>
      </c>
      <c r="M64" s="906" t="s">
        <v>194</v>
      </c>
      <c r="N64" s="906" t="s">
        <v>690</v>
      </c>
      <c r="O64" s="897"/>
      <c r="P64" s="897"/>
      <c r="Q64" s="897"/>
      <c r="R64" s="897"/>
      <c r="S64" s="897"/>
    </row>
    <row r="65" spans="1:19" x14ac:dyDescent="0.25">
      <c r="A65" s="911"/>
      <c r="B65" s="911"/>
      <c r="C65" s="898"/>
      <c r="D65" s="898"/>
      <c r="E65" s="898"/>
      <c r="F65" s="898"/>
      <c r="G65" s="898"/>
      <c r="H65" s="898"/>
      <c r="I65" s="907"/>
      <c r="J65" s="859"/>
      <c r="K65" s="907"/>
      <c r="L65" s="907"/>
      <c r="M65" s="907"/>
      <c r="N65" s="907"/>
      <c r="O65" s="898"/>
      <c r="P65" s="898"/>
      <c r="Q65" s="898"/>
      <c r="R65" s="898"/>
      <c r="S65" s="898"/>
    </row>
    <row r="66" spans="1:19" x14ac:dyDescent="0.25">
      <c r="A66" s="910"/>
      <c r="B66" s="910"/>
      <c r="C66" s="899"/>
      <c r="D66" s="899"/>
      <c r="E66" s="899"/>
      <c r="F66" s="899"/>
      <c r="G66" s="899"/>
      <c r="H66" s="899"/>
      <c r="I66" s="908"/>
      <c r="J66" s="860" t="s">
        <v>311</v>
      </c>
      <c r="K66" s="908"/>
      <c r="L66" s="860" t="s">
        <v>708</v>
      </c>
      <c r="M66" s="908"/>
      <c r="N66" s="908"/>
      <c r="O66" s="899"/>
      <c r="P66" s="899"/>
      <c r="Q66" s="899"/>
      <c r="R66" s="899"/>
      <c r="S66" s="899"/>
    </row>
    <row r="67" spans="1:19" x14ac:dyDescent="0.25">
      <c r="A67" s="909" t="s">
        <v>660</v>
      </c>
      <c r="B67" s="903" t="s">
        <v>1518</v>
      </c>
      <c r="C67" s="906"/>
      <c r="D67" s="906"/>
      <c r="E67" s="906"/>
      <c r="F67" s="906"/>
      <c r="G67" s="906"/>
      <c r="H67" s="906" t="s">
        <v>6</v>
      </c>
      <c r="I67" s="906" t="s">
        <v>24</v>
      </c>
      <c r="J67" s="906" t="s">
        <v>42</v>
      </c>
      <c r="K67" s="858" t="s">
        <v>65</v>
      </c>
      <c r="L67" s="906" t="s">
        <v>22</v>
      </c>
      <c r="M67" s="906"/>
      <c r="N67" s="897"/>
      <c r="O67" s="897"/>
      <c r="P67" s="897"/>
      <c r="Q67" s="897"/>
      <c r="R67" s="897"/>
      <c r="S67" s="897"/>
    </row>
    <row r="68" spans="1:19" x14ac:dyDescent="0.25">
      <c r="A68" s="910"/>
      <c r="B68" s="905"/>
      <c r="C68" s="908"/>
      <c r="D68" s="908"/>
      <c r="E68" s="908"/>
      <c r="F68" s="908"/>
      <c r="G68" s="908"/>
      <c r="H68" s="908"/>
      <c r="I68" s="908"/>
      <c r="J68" s="908"/>
      <c r="K68" s="860" t="s">
        <v>180</v>
      </c>
      <c r="L68" s="908"/>
      <c r="M68" s="908"/>
      <c r="N68" s="899"/>
      <c r="O68" s="899"/>
      <c r="P68" s="899"/>
      <c r="Q68" s="899"/>
      <c r="R68" s="899"/>
      <c r="S68" s="899"/>
    </row>
    <row r="69" spans="1:19" x14ac:dyDescent="0.25">
      <c r="A69" s="849" t="s">
        <v>1519</v>
      </c>
      <c r="B69" s="849" t="s">
        <v>1520</v>
      </c>
      <c r="C69" s="848"/>
      <c r="D69" s="848"/>
      <c r="E69" s="848" t="s">
        <v>6</v>
      </c>
      <c r="F69" s="848"/>
      <c r="G69" s="848" t="s">
        <v>24</v>
      </c>
      <c r="H69" s="848"/>
      <c r="I69" s="848"/>
      <c r="J69" s="848" t="s">
        <v>42</v>
      </c>
      <c r="K69" s="848" t="s">
        <v>44</v>
      </c>
      <c r="L69" s="848"/>
      <c r="M69" s="848"/>
      <c r="N69" s="848"/>
      <c r="O69" s="848"/>
      <c r="P69" s="848"/>
      <c r="Q69" s="848"/>
      <c r="R69" s="848"/>
      <c r="S69" s="848"/>
    </row>
    <row r="70" spans="1:19" x14ac:dyDescent="0.25">
      <c r="A70" s="849" t="s">
        <v>707</v>
      </c>
      <c r="B70" s="849" t="s">
        <v>1521</v>
      </c>
      <c r="C70" s="848"/>
      <c r="D70" s="848"/>
      <c r="E70" s="848"/>
      <c r="F70" s="848"/>
      <c r="G70" s="848" t="s">
        <v>6</v>
      </c>
      <c r="H70" s="848"/>
      <c r="I70" s="848" t="s">
        <v>24</v>
      </c>
      <c r="J70" s="848" t="s">
        <v>42</v>
      </c>
      <c r="K70" s="848" t="s">
        <v>44</v>
      </c>
      <c r="L70" s="848"/>
      <c r="M70" s="848" t="s">
        <v>22</v>
      </c>
      <c r="N70" s="848"/>
      <c r="O70" s="848"/>
      <c r="P70" s="848"/>
      <c r="Q70" s="848"/>
      <c r="R70" s="848"/>
      <c r="S70" s="848"/>
    </row>
    <row r="71" spans="1:19" x14ac:dyDescent="0.25">
      <c r="A71" s="849" t="s">
        <v>1522</v>
      </c>
      <c r="B71" s="849" t="s">
        <v>1523</v>
      </c>
      <c r="C71" s="848"/>
      <c r="D71" s="848"/>
      <c r="E71" s="848"/>
      <c r="F71" s="848"/>
      <c r="G71" s="848"/>
      <c r="H71" s="848"/>
      <c r="I71" s="848"/>
      <c r="J71" s="856" t="s">
        <v>6</v>
      </c>
      <c r="K71" s="856" t="s">
        <v>24</v>
      </c>
      <c r="L71" s="856" t="s">
        <v>42</v>
      </c>
      <c r="M71" s="856" t="s">
        <v>44</v>
      </c>
      <c r="N71" s="856" t="s">
        <v>22</v>
      </c>
      <c r="O71" s="848" t="s">
        <v>194</v>
      </c>
      <c r="P71" s="848"/>
      <c r="Q71" s="848"/>
      <c r="R71" s="848"/>
      <c r="S71" s="848"/>
    </row>
    <row r="72" spans="1:19" ht="25.5" x14ac:dyDescent="0.25">
      <c r="A72" s="849" t="s">
        <v>1524</v>
      </c>
      <c r="B72" s="849" t="s">
        <v>1525</v>
      </c>
      <c r="C72" s="848"/>
      <c r="D72" s="848"/>
      <c r="E72" s="848"/>
      <c r="F72" s="848"/>
      <c r="G72" s="848"/>
      <c r="H72" s="848" t="s">
        <v>6</v>
      </c>
      <c r="I72" s="848"/>
      <c r="J72" s="848" t="s">
        <v>24</v>
      </c>
      <c r="K72" s="848"/>
      <c r="L72" s="848"/>
      <c r="M72" s="848"/>
      <c r="N72" s="848"/>
      <c r="O72" s="848"/>
      <c r="P72" s="848"/>
      <c r="Q72" s="848"/>
      <c r="R72" s="848"/>
      <c r="S72" s="848"/>
    </row>
    <row r="73" spans="1:19" ht="25.5" x14ac:dyDescent="0.25">
      <c r="A73" s="849" t="s">
        <v>1526</v>
      </c>
      <c r="B73" s="849" t="s">
        <v>1527</v>
      </c>
      <c r="C73" s="848"/>
      <c r="D73" s="848"/>
      <c r="E73" s="848"/>
      <c r="F73" s="848"/>
      <c r="G73" s="848"/>
      <c r="H73" s="848"/>
      <c r="I73" s="848" t="s">
        <v>6</v>
      </c>
      <c r="J73" s="848"/>
      <c r="K73" s="848" t="s">
        <v>24</v>
      </c>
      <c r="L73" s="848"/>
      <c r="M73" s="848" t="s">
        <v>42</v>
      </c>
      <c r="N73" s="848"/>
      <c r="O73" s="848"/>
      <c r="P73" s="848"/>
      <c r="Q73" s="848"/>
      <c r="R73" s="848"/>
      <c r="S73" s="848"/>
    </row>
    <row r="74" spans="1:19" x14ac:dyDescent="0.25">
      <c r="A74" s="909" t="s">
        <v>691</v>
      </c>
      <c r="B74" s="903" t="s">
        <v>1528</v>
      </c>
      <c r="C74" s="897"/>
      <c r="D74" s="897"/>
      <c r="E74" s="897"/>
      <c r="F74" s="897"/>
      <c r="G74" s="897"/>
      <c r="H74" s="897"/>
      <c r="I74" s="897"/>
      <c r="J74" s="897"/>
      <c r="K74" s="897"/>
      <c r="L74" s="906" t="s">
        <v>6</v>
      </c>
      <c r="M74" s="897"/>
      <c r="N74" s="906" t="s">
        <v>24</v>
      </c>
      <c r="O74" s="906" t="s">
        <v>42</v>
      </c>
      <c r="P74" s="858" t="s">
        <v>65</v>
      </c>
      <c r="Q74" s="897"/>
      <c r="R74" s="897"/>
      <c r="S74" s="897"/>
    </row>
    <row r="75" spans="1:19" x14ac:dyDescent="0.25">
      <c r="A75" s="911"/>
      <c r="B75" s="904"/>
      <c r="C75" s="898"/>
      <c r="D75" s="898"/>
      <c r="E75" s="898"/>
      <c r="F75" s="898"/>
      <c r="G75" s="898"/>
      <c r="H75" s="898"/>
      <c r="I75" s="898"/>
      <c r="J75" s="898"/>
      <c r="K75" s="898"/>
      <c r="L75" s="907"/>
      <c r="M75" s="898"/>
      <c r="N75" s="907"/>
      <c r="O75" s="907"/>
      <c r="P75" s="859"/>
      <c r="Q75" s="898"/>
      <c r="R75" s="898"/>
      <c r="S75" s="898"/>
    </row>
    <row r="76" spans="1:19" x14ac:dyDescent="0.25">
      <c r="A76" s="910"/>
      <c r="B76" s="905"/>
      <c r="C76" s="899"/>
      <c r="D76" s="899"/>
      <c r="E76" s="899"/>
      <c r="F76" s="899"/>
      <c r="G76" s="899"/>
      <c r="H76" s="899"/>
      <c r="I76" s="899"/>
      <c r="J76" s="899"/>
      <c r="K76" s="899"/>
      <c r="L76" s="908"/>
      <c r="M76" s="899"/>
      <c r="N76" s="908"/>
      <c r="O76" s="908"/>
      <c r="P76" s="860" t="s">
        <v>180</v>
      </c>
      <c r="Q76" s="899"/>
      <c r="R76" s="899"/>
      <c r="S76" s="899"/>
    </row>
    <row r="77" spans="1:19" ht="25.5" x14ac:dyDescent="0.25">
      <c r="A77" s="849" t="s">
        <v>1529</v>
      </c>
      <c r="B77" s="849" t="s">
        <v>1530</v>
      </c>
      <c r="C77" s="848"/>
      <c r="D77" s="848"/>
      <c r="E77" s="848"/>
      <c r="F77" s="848"/>
      <c r="G77" s="848"/>
      <c r="H77" s="848"/>
      <c r="I77" s="848"/>
      <c r="J77" s="856" t="s">
        <v>6</v>
      </c>
      <c r="K77" s="848" t="s">
        <v>24</v>
      </c>
      <c r="L77" s="856"/>
      <c r="M77" s="856" t="s">
        <v>42</v>
      </c>
      <c r="N77" s="848" t="s">
        <v>44</v>
      </c>
      <c r="O77" s="848"/>
      <c r="P77" s="848"/>
      <c r="Q77" s="848"/>
      <c r="R77" s="848"/>
      <c r="S77" s="848"/>
    </row>
    <row r="78" spans="1:19" ht="25.5" x14ac:dyDescent="0.25">
      <c r="A78" s="849" t="s">
        <v>693</v>
      </c>
      <c r="B78" s="855" t="s">
        <v>1531</v>
      </c>
      <c r="C78" s="848"/>
      <c r="D78" s="848"/>
      <c r="E78" s="848"/>
      <c r="F78" s="848"/>
      <c r="G78" s="848"/>
      <c r="H78" s="856"/>
      <c r="I78" s="856" t="s">
        <v>6</v>
      </c>
      <c r="J78" s="856" t="s">
        <v>24</v>
      </c>
      <c r="K78" s="856" t="s">
        <v>42</v>
      </c>
      <c r="L78" s="856"/>
      <c r="M78" s="856" t="s">
        <v>44</v>
      </c>
      <c r="N78" s="856" t="s">
        <v>22</v>
      </c>
      <c r="O78" s="856"/>
      <c r="P78" s="848"/>
      <c r="Q78" s="848"/>
      <c r="R78" s="848"/>
      <c r="S78" s="848"/>
    </row>
    <row r="79" spans="1:19" ht="25.5" x14ac:dyDescent="0.25">
      <c r="A79" s="849" t="s">
        <v>1532</v>
      </c>
      <c r="B79" s="849" t="s">
        <v>1533</v>
      </c>
      <c r="C79" s="848"/>
      <c r="D79" s="848"/>
      <c r="E79" s="848"/>
      <c r="F79" s="848"/>
      <c r="G79" s="848"/>
      <c r="H79" s="848" t="s">
        <v>6</v>
      </c>
      <c r="I79" s="848"/>
      <c r="J79" s="856" t="s">
        <v>24</v>
      </c>
      <c r="K79" s="848"/>
      <c r="L79" s="848" t="s">
        <v>42</v>
      </c>
      <c r="M79" s="848"/>
      <c r="N79" s="848"/>
      <c r="O79" s="848"/>
      <c r="P79" s="848"/>
      <c r="Q79" s="848"/>
      <c r="R79" s="848"/>
      <c r="S79" s="848"/>
    </row>
    <row r="80" spans="1:19" ht="25.5" x14ac:dyDescent="0.25">
      <c r="A80" s="849" t="s">
        <v>692</v>
      </c>
      <c r="B80" s="849" t="s">
        <v>1534</v>
      </c>
      <c r="C80" s="848"/>
      <c r="D80" s="848"/>
      <c r="E80" s="848"/>
      <c r="F80" s="848"/>
      <c r="G80" s="848"/>
      <c r="H80" s="848"/>
      <c r="I80" s="848"/>
      <c r="J80" s="856" t="s">
        <v>6</v>
      </c>
      <c r="K80" s="848"/>
      <c r="L80" s="848" t="s">
        <v>24</v>
      </c>
      <c r="M80" s="848"/>
      <c r="N80" s="848" t="s">
        <v>42</v>
      </c>
      <c r="O80" s="848"/>
      <c r="P80" s="848"/>
      <c r="Q80" s="848"/>
      <c r="R80" s="848"/>
      <c r="S80" s="848"/>
    </row>
    <row r="81" spans="1:19" ht="25.5" x14ac:dyDescent="0.25">
      <c r="A81" s="849" t="s">
        <v>1535</v>
      </c>
      <c r="B81" s="849" t="s">
        <v>1536</v>
      </c>
      <c r="C81" s="848"/>
      <c r="D81" s="848"/>
      <c r="E81" s="848"/>
      <c r="F81" s="848"/>
      <c r="G81" s="848"/>
      <c r="H81" s="848"/>
      <c r="I81" s="848"/>
      <c r="J81" s="856"/>
      <c r="K81" s="848" t="s">
        <v>6</v>
      </c>
      <c r="L81" s="848" t="s">
        <v>24</v>
      </c>
      <c r="M81" s="848"/>
      <c r="N81" s="848" t="s">
        <v>42</v>
      </c>
      <c r="O81" s="848"/>
      <c r="P81" s="848"/>
      <c r="Q81" s="848"/>
      <c r="R81" s="848"/>
      <c r="S81" s="848"/>
    </row>
    <row r="82" spans="1:19" ht="38.25" x14ac:dyDescent="0.25">
      <c r="A82" s="849" t="s">
        <v>1537</v>
      </c>
      <c r="B82" s="849" t="s">
        <v>1538</v>
      </c>
      <c r="C82" s="848"/>
      <c r="D82" s="848"/>
      <c r="E82" s="848"/>
      <c r="F82" s="848"/>
      <c r="G82" s="848"/>
      <c r="H82" s="848"/>
      <c r="I82" s="848"/>
      <c r="J82" s="856"/>
      <c r="K82" s="848" t="s">
        <v>6</v>
      </c>
      <c r="L82" s="848" t="s">
        <v>24</v>
      </c>
      <c r="M82" s="848" t="s">
        <v>42</v>
      </c>
      <c r="N82" s="848" t="s">
        <v>44</v>
      </c>
      <c r="O82" s="848"/>
      <c r="P82" s="848"/>
      <c r="Q82" s="848"/>
      <c r="R82" s="848"/>
      <c r="S82" s="848"/>
    </row>
    <row r="83" spans="1:19" x14ac:dyDescent="0.25">
      <c r="A83" s="849" t="s">
        <v>1539</v>
      </c>
      <c r="B83" s="849" t="s">
        <v>1540</v>
      </c>
      <c r="C83" s="848"/>
      <c r="D83" s="848"/>
      <c r="E83" s="848"/>
      <c r="F83" s="848"/>
      <c r="G83" s="848"/>
      <c r="H83" s="848"/>
      <c r="I83" s="848"/>
      <c r="J83" s="856"/>
      <c r="K83" s="848" t="s">
        <v>6</v>
      </c>
      <c r="L83" s="848"/>
      <c r="M83" s="848" t="s">
        <v>24</v>
      </c>
      <c r="N83" s="848"/>
      <c r="O83" s="848" t="s">
        <v>42</v>
      </c>
      <c r="P83" s="848"/>
      <c r="Q83" s="848"/>
      <c r="R83" s="848"/>
      <c r="S83" s="848"/>
    </row>
    <row r="84" spans="1:19" x14ac:dyDescent="0.25">
      <c r="A84" s="849" t="s">
        <v>714</v>
      </c>
      <c r="B84" s="849" t="s">
        <v>1541</v>
      </c>
      <c r="C84" s="848"/>
      <c r="D84" s="848"/>
      <c r="E84" s="848"/>
      <c r="F84" s="848"/>
      <c r="G84" s="848"/>
      <c r="H84" s="848" t="s">
        <v>6</v>
      </c>
      <c r="I84" s="848"/>
      <c r="J84" s="856" t="s">
        <v>24</v>
      </c>
      <c r="K84" s="848" t="s">
        <v>42</v>
      </c>
      <c r="L84" s="848" t="s">
        <v>44</v>
      </c>
      <c r="M84" s="848" t="s">
        <v>22</v>
      </c>
      <c r="N84" s="848" t="s">
        <v>194</v>
      </c>
      <c r="O84" s="856" t="s">
        <v>690</v>
      </c>
      <c r="P84" s="848"/>
      <c r="Q84" s="848"/>
      <c r="R84" s="848"/>
      <c r="S84" s="848"/>
    </row>
    <row r="85" spans="1:19" x14ac:dyDescent="0.25">
      <c r="A85" s="909" t="s">
        <v>1542</v>
      </c>
      <c r="B85" s="909" t="s">
        <v>1543</v>
      </c>
      <c r="C85" s="897"/>
      <c r="D85" s="897"/>
      <c r="E85" s="897"/>
      <c r="F85" s="897"/>
      <c r="G85" s="897"/>
      <c r="H85" s="897"/>
      <c r="I85" s="897"/>
      <c r="J85" s="906" t="s">
        <v>6</v>
      </c>
      <c r="K85" s="906"/>
      <c r="L85" s="897" t="s">
        <v>24</v>
      </c>
      <c r="M85" s="897" t="s">
        <v>42</v>
      </c>
      <c r="N85" s="897" t="s">
        <v>44</v>
      </c>
      <c r="O85" s="850" t="s">
        <v>310</v>
      </c>
      <c r="P85" s="850" t="s">
        <v>710</v>
      </c>
      <c r="Q85" s="906"/>
      <c r="R85" s="897"/>
      <c r="S85" s="897"/>
    </row>
    <row r="86" spans="1:19" x14ac:dyDescent="0.25">
      <c r="A86" s="911"/>
      <c r="B86" s="911"/>
      <c r="C86" s="898"/>
      <c r="D86" s="898"/>
      <c r="E86" s="898"/>
      <c r="F86" s="898"/>
      <c r="G86" s="898"/>
      <c r="H86" s="898"/>
      <c r="I86" s="898"/>
      <c r="J86" s="907"/>
      <c r="K86" s="907"/>
      <c r="L86" s="898"/>
      <c r="M86" s="898"/>
      <c r="N86" s="898"/>
      <c r="O86" s="851"/>
      <c r="P86" s="851"/>
      <c r="Q86" s="907"/>
      <c r="R86" s="898"/>
      <c r="S86" s="898"/>
    </row>
    <row r="87" spans="1:19" x14ac:dyDescent="0.25">
      <c r="A87" s="910"/>
      <c r="B87" s="910"/>
      <c r="C87" s="899"/>
      <c r="D87" s="899"/>
      <c r="E87" s="899"/>
      <c r="F87" s="899"/>
      <c r="G87" s="899"/>
      <c r="H87" s="899"/>
      <c r="I87" s="899"/>
      <c r="J87" s="908"/>
      <c r="K87" s="908"/>
      <c r="L87" s="899"/>
      <c r="M87" s="899"/>
      <c r="N87" s="899"/>
      <c r="O87" s="852" t="s">
        <v>708</v>
      </c>
      <c r="P87" s="852" t="s">
        <v>694</v>
      </c>
      <c r="Q87" s="908"/>
      <c r="R87" s="899"/>
      <c r="S87" s="899"/>
    </row>
    <row r="88" spans="1:19" x14ac:dyDescent="0.25">
      <c r="A88" s="909" t="s">
        <v>720</v>
      </c>
      <c r="B88" s="909" t="s">
        <v>1544</v>
      </c>
      <c r="C88" s="897"/>
      <c r="D88" s="897"/>
      <c r="E88" s="897"/>
      <c r="F88" s="897" t="s">
        <v>6</v>
      </c>
      <c r="G88" s="897"/>
      <c r="H88" s="850" t="s">
        <v>315</v>
      </c>
      <c r="I88" s="897" t="s">
        <v>42</v>
      </c>
      <c r="J88" s="897" t="s">
        <v>44</v>
      </c>
      <c r="K88" s="897" t="s">
        <v>22</v>
      </c>
      <c r="L88" s="897" t="s">
        <v>194</v>
      </c>
      <c r="M88" s="897" t="s">
        <v>690</v>
      </c>
      <c r="N88" s="897"/>
      <c r="O88" s="897"/>
      <c r="P88" s="897"/>
      <c r="Q88" s="897"/>
      <c r="R88" s="897"/>
      <c r="S88" s="897"/>
    </row>
    <row r="89" spans="1:19" x14ac:dyDescent="0.25">
      <c r="A89" s="910"/>
      <c r="B89" s="910"/>
      <c r="C89" s="899"/>
      <c r="D89" s="899"/>
      <c r="E89" s="899"/>
      <c r="F89" s="899"/>
      <c r="G89" s="899"/>
      <c r="H89" s="852" t="s">
        <v>87</v>
      </c>
      <c r="I89" s="899"/>
      <c r="J89" s="899"/>
      <c r="K89" s="899"/>
      <c r="L89" s="899"/>
      <c r="M89" s="899"/>
      <c r="N89" s="899"/>
      <c r="O89" s="899"/>
      <c r="P89" s="899"/>
      <c r="Q89" s="899"/>
      <c r="R89" s="899"/>
      <c r="S89" s="899"/>
    </row>
    <row r="90" spans="1:19" x14ac:dyDescent="0.25">
      <c r="A90" s="909" t="s">
        <v>1545</v>
      </c>
      <c r="B90" s="909" t="s">
        <v>1546</v>
      </c>
      <c r="C90" s="897"/>
      <c r="D90" s="897"/>
      <c r="E90" s="897"/>
      <c r="F90" s="897"/>
      <c r="G90" s="897"/>
      <c r="H90" s="897"/>
      <c r="I90" s="897" t="s">
        <v>6</v>
      </c>
      <c r="J90" s="897"/>
      <c r="K90" s="897" t="s">
        <v>24</v>
      </c>
      <c r="L90" s="897"/>
      <c r="M90" s="897" t="s">
        <v>42</v>
      </c>
      <c r="N90" s="850" t="s">
        <v>65</v>
      </c>
      <c r="O90" s="897"/>
      <c r="P90" s="897"/>
      <c r="Q90" s="897"/>
      <c r="R90" s="897"/>
      <c r="S90" s="897"/>
    </row>
    <row r="91" spans="1:19" x14ac:dyDescent="0.25">
      <c r="A91" s="911"/>
      <c r="B91" s="911"/>
      <c r="C91" s="898"/>
      <c r="D91" s="898"/>
      <c r="E91" s="898"/>
      <c r="F91" s="898"/>
      <c r="G91" s="898"/>
      <c r="H91" s="898"/>
      <c r="I91" s="898"/>
      <c r="J91" s="898"/>
      <c r="K91" s="898"/>
      <c r="L91" s="898"/>
      <c r="M91" s="898"/>
      <c r="N91" s="851"/>
      <c r="O91" s="898"/>
      <c r="P91" s="898"/>
      <c r="Q91" s="898"/>
      <c r="R91" s="898"/>
      <c r="S91" s="898"/>
    </row>
    <row r="92" spans="1:19" x14ac:dyDescent="0.25">
      <c r="A92" s="910"/>
      <c r="B92" s="910"/>
      <c r="C92" s="899"/>
      <c r="D92" s="899"/>
      <c r="E92" s="899"/>
      <c r="F92" s="899"/>
      <c r="G92" s="899"/>
      <c r="H92" s="899"/>
      <c r="I92" s="899"/>
      <c r="J92" s="899"/>
      <c r="K92" s="899"/>
      <c r="L92" s="899"/>
      <c r="M92" s="899"/>
      <c r="N92" s="852" t="s">
        <v>180</v>
      </c>
      <c r="O92" s="899"/>
      <c r="P92" s="899"/>
      <c r="Q92" s="899"/>
      <c r="R92" s="899"/>
      <c r="S92" s="899"/>
    </row>
    <row r="93" spans="1:19" x14ac:dyDescent="0.25">
      <c r="A93" s="849" t="s">
        <v>1547</v>
      </c>
      <c r="B93" s="849" t="s">
        <v>1548</v>
      </c>
      <c r="C93" s="848"/>
      <c r="D93" s="848"/>
      <c r="E93" s="848"/>
      <c r="F93" s="848"/>
      <c r="G93" s="848"/>
      <c r="H93" s="848"/>
      <c r="I93" s="848" t="s">
        <v>6</v>
      </c>
      <c r="J93" s="848"/>
      <c r="K93" s="848"/>
      <c r="L93" s="848" t="s">
        <v>24</v>
      </c>
      <c r="M93" s="848"/>
      <c r="N93" s="848"/>
      <c r="O93" s="848" t="s">
        <v>42</v>
      </c>
      <c r="P93" s="848" t="s">
        <v>44</v>
      </c>
      <c r="Q93" s="848" t="s">
        <v>22</v>
      </c>
      <c r="R93" s="848"/>
      <c r="S93" s="848"/>
    </row>
    <row r="94" spans="1:19" ht="25.5" x14ac:dyDescent="0.25">
      <c r="A94" s="849" t="s">
        <v>1549</v>
      </c>
      <c r="B94" s="849" t="s">
        <v>1550</v>
      </c>
      <c r="C94" s="848"/>
      <c r="D94" s="848"/>
      <c r="E94" s="848"/>
      <c r="F94" s="848"/>
      <c r="G94" s="848"/>
      <c r="H94" s="848"/>
      <c r="I94" s="848"/>
      <c r="J94" s="848" t="s">
        <v>6</v>
      </c>
      <c r="K94" s="848" t="s">
        <v>24</v>
      </c>
      <c r="L94" s="848" t="s">
        <v>42</v>
      </c>
      <c r="M94" s="848" t="s">
        <v>44</v>
      </c>
      <c r="N94" s="848" t="s">
        <v>22</v>
      </c>
      <c r="O94" s="848"/>
      <c r="P94" s="848"/>
      <c r="Q94" s="848"/>
      <c r="R94" s="848"/>
      <c r="S94" s="848"/>
    </row>
    <row r="95" spans="1:19" x14ac:dyDescent="0.25">
      <c r="A95" s="909" t="s">
        <v>1551</v>
      </c>
      <c r="B95" s="903" t="s">
        <v>1552</v>
      </c>
      <c r="C95" s="906"/>
      <c r="D95" s="906"/>
      <c r="E95" s="906"/>
      <c r="F95" s="906"/>
      <c r="G95" s="906"/>
      <c r="H95" s="906" t="s">
        <v>6</v>
      </c>
      <c r="I95" s="906" t="s">
        <v>24</v>
      </c>
      <c r="J95" s="858" t="s">
        <v>312</v>
      </c>
      <c r="K95" s="906" t="s">
        <v>44</v>
      </c>
      <c r="L95" s="858" t="s">
        <v>310</v>
      </c>
      <c r="M95" s="906" t="s">
        <v>194</v>
      </c>
      <c r="N95" s="906" t="s">
        <v>690</v>
      </c>
      <c r="O95" s="906" t="s">
        <v>1553</v>
      </c>
      <c r="P95" s="897"/>
      <c r="Q95" s="897"/>
      <c r="R95" s="897"/>
      <c r="S95" s="897"/>
    </row>
    <row r="96" spans="1:19" x14ac:dyDescent="0.25">
      <c r="A96" s="911"/>
      <c r="B96" s="904"/>
      <c r="C96" s="907"/>
      <c r="D96" s="907"/>
      <c r="E96" s="907"/>
      <c r="F96" s="907"/>
      <c r="G96" s="907"/>
      <c r="H96" s="907"/>
      <c r="I96" s="907"/>
      <c r="J96" s="859"/>
      <c r="K96" s="907"/>
      <c r="L96" s="859"/>
      <c r="M96" s="907"/>
      <c r="N96" s="907"/>
      <c r="O96" s="907"/>
      <c r="P96" s="898"/>
      <c r="Q96" s="898"/>
      <c r="R96" s="898"/>
      <c r="S96" s="898"/>
    </row>
    <row r="97" spans="1:19" x14ac:dyDescent="0.25">
      <c r="A97" s="910"/>
      <c r="B97" s="905"/>
      <c r="C97" s="908"/>
      <c r="D97" s="908"/>
      <c r="E97" s="908"/>
      <c r="F97" s="908"/>
      <c r="G97" s="908"/>
      <c r="H97" s="908"/>
      <c r="I97" s="908"/>
      <c r="J97" s="860" t="s">
        <v>311</v>
      </c>
      <c r="K97" s="908"/>
      <c r="L97" s="860" t="s">
        <v>708</v>
      </c>
      <c r="M97" s="908"/>
      <c r="N97" s="908"/>
      <c r="O97" s="908"/>
      <c r="P97" s="899"/>
      <c r="Q97" s="899"/>
      <c r="R97" s="899"/>
      <c r="S97" s="899"/>
    </row>
    <row r="98" spans="1:19" x14ac:dyDescent="0.25">
      <c r="A98" s="849" t="s">
        <v>1554</v>
      </c>
      <c r="B98" s="849" t="s">
        <v>1555</v>
      </c>
      <c r="C98" s="848"/>
      <c r="D98" s="848"/>
      <c r="E98" s="848"/>
      <c r="F98" s="848"/>
      <c r="G98" s="848"/>
      <c r="H98" s="848" t="s">
        <v>6</v>
      </c>
      <c r="I98" s="848" t="s">
        <v>24</v>
      </c>
      <c r="J98" s="848" t="s">
        <v>42</v>
      </c>
      <c r="K98" s="848" t="s">
        <v>44</v>
      </c>
      <c r="L98" s="848" t="s">
        <v>22</v>
      </c>
      <c r="M98" s="848" t="s">
        <v>194</v>
      </c>
      <c r="N98" s="848" t="s">
        <v>690</v>
      </c>
      <c r="O98" s="848" t="s">
        <v>1553</v>
      </c>
      <c r="P98" s="848"/>
      <c r="Q98" s="848"/>
      <c r="R98" s="848"/>
      <c r="S98" s="848"/>
    </row>
    <row r="99" spans="1:19" x14ac:dyDescent="0.25">
      <c r="A99" s="849" t="s">
        <v>1556</v>
      </c>
      <c r="B99" s="849" t="s">
        <v>1557</v>
      </c>
      <c r="C99" s="848"/>
      <c r="D99" s="848"/>
      <c r="E99" s="848"/>
      <c r="F99" s="848"/>
      <c r="G99" s="848" t="s">
        <v>6</v>
      </c>
      <c r="H99" s="848"/>
      <c r="I99" s="848" t="s">
        <v>24</v>
      </c>
      <c r="J99" s="848"/>
      <c r="K99" s="848" t="s">
        <v>42</v>
      </c>
      <c r="L99" s="848" t="s">
        <v>44</v>
      </c>
      <c r="M99" s="848" t="s">
        <v>22</v>
      </c>
      <c r="N99" s="848" t="s">
        <v>194</v>
      </c>
      <c r="O99" s="848"/>
      <c r="P99" s="848"/>
      <c r="Q99" s="848"/>
      <c r="R99" s="848"/>
      <c r="S99" s="848"/>
    </row>
    <row r="100" spans="1:19" x14ac:dyDescent="0.25">
      <c r="A100" s="849" t="s">
        <v>1558</v>
      </c>
      <c r="B100" s="855" t="s">
        <v>1559</v>
      </c>
      <c r="C100" s="856"/>
      <c r="D100" s="856"/>
      <c r="E100" s="856"/>
      <c r="F100" s="856"/>
      <c r="G100" s="856" t="s">
        <v>6</v>
      </c>
      <c r="H100" s="856"/>
      <c r="I100" s="856" t="s">
        <v>24</v>
      </c>
      <c r="J100" s="856"/>
      <c r="K100" s="856" t="s">
        <v>42</v>
      </c>
      <c r="L100" s="856" t="s">
        <v>44</v>
      </c>
      <c r="M100" s="848"/>
      <c r="N100" s="848"/>
      <c r="O100" s="848"/>
      <c r="P100" s="848"/>
      <c r="Q100" s="848"/>
      <c r="R100" s="848"/>
      <c r="S100" s="848"/>
    </row>
    <row r="101" spans="1:19" x14ac:dyDescent="0.25">
      <c r="A101" s="909" t="s">
        <v>1560</v>
      </c>
      <c r="B101" s="909" t="s">
        <v>1561</v>
      </c>
      <c r="C101" s="897"/>
      <c r="D101" s="897"/>
      <c r="E101" s="897" t="s">
        <v>6</v>
      </c>
      <c r="F101" s="897" t="s">
        <v>24</v>
      </c>
      <c r="G101" s="897" t="s">
        <v>42</v>
      </c>
      <c r="H101" s="897" t="s">
        <v>44</v>
      </c>
      <c r="I101" s="897" t="s">
        <v>22</v>
      </c>
      <c r="J101" s="897" t="s">
        <v>194</v>
      </c>
      <c r="K101" s="897" t="s">
        <v>690</v>
      </c>
      <c r="L101" s="850" t="s">
        <v>1562</v>
      </c>
      <c r="M101" s="850" t="s">
        <v>1564</v>
      </c>
      <c r="N101" s="897" t="s">
        <v>1566</v>
      </c>
      <c r="O101" s="897"/>
      <c r="P101" s="897"/>
      <c r="Q101" s="897"/>
      <c r="R101" s="897"/>
      <c r="S101" s="897"/>
    </row>
    <row r="102" spans="1:19" x14ac:dyDescent="0.25">
      <c r="A102" s="911"/>
      <c r="B102" s="911"/>
      <c r="C102" s="898"/>
      <c r="D102" s="898"/>
      <c r="E102" s="898"/>
      <c r="F102" s="898"/>
      <c r="G102" s="898"/>
      <c r="H102" s="898"/>
      <c r="I102" s="898"/>
      <c r="J102" s="898"/>
      <c r="K102" s="898"/>
      <c r="L102" s="851"/>
      <c r="M102" s="851"/>
      <c r="N102" s="898"/>
      <c r="O102" s="898"/>
      <c r="P102" s="898"/>
      <c r="Q102" s="898"/>
      <c r="R102" s="898"/>
      <c r="S102" s="898"/>
    </row>
    <row r="103" spans="1:19" x14ac:dyDescent="0.25">
      <c r="A103" s="910"/>
      <c r="B103" s="910"/>
      <c r="C103" s="899"/>
      <c r="D103" s="899"/>
      <c r="E103" s="899"/>
      <c r="F103" s="899"/>
      <c r="G103" s="899"/>
      <c r="H103" s="899"/>
      <c r="I103" s="899"/>
      <c r="J103" s="899"/>
      <c r="K103" s="899"/>
      <c r="L103" s="852" t="s">
        <v>1563</v>
      </c>
      <c r="M103" s="852" t="s">
        <v>1565</v>
      </c>
      <c r="N103" s="899"/>
      <c r="O103" s="899"/>
      <c r="P103" s="899"/>
      <c r="Q103" s="899"/>
      <c r="R103" s="899"/>
      <c r="S103" s="899"/>
    </row>
    <row r="104" spans="1:19" ht="25.5" x14ac:dyDescent="0.25">
      <c r="A104" s="849" t="s">
        <v>1567</v>
      </c>
      <c r="B104" s="849" t="s">
        <v>1568</v>
      </c>
      <c r="C104" s="848"/>
      <c r="D104" s="848"/>
      <c r="E104" s="848"/>
      <c r="F104" s="848"/>
      <c r="G104" s="848" t="s">
        <v>6</v>
      </c>
      <c r="H104" s="848"/>
      <c r="I104" s="848"/>
      <c r="J104" s="848" t="s">
        <v>24</v>
      </c>
      <c r="K104" s="848" t="s">
        <v>42</v>
      </c>
      <c r="L104" s="848" t="s">
        <v>44</v>
      </c>
      <c r="M104" s="848" t="s">
        <v>22</v>
      </c>
      <c r="N104" s="848" t="s">
        <v>194</v>
      </c>
      <c r="O104" s="856" t="s">
        <v>690</v>
      </c>
      <c r="P104" s="848" t="s">
        <v>1553</v>
      </c>
      <c r="Q104" s="848"/>
      <c r="R104" s="848"/>
      <c r="S104" s="848"/>
    </row>
    <row r="105" spans="1:19" x14ac:dyDescent="0.25">
      <c r="A105" s="909" t="s">
        <v>1569</v>
      </c>
      <c r="B105" s="909" t="s">
        <v>1570</v>
      </c>
      <c r="C105" s="897"/>
      <c r="D105" s="897"/>
      <c r="E105" s="897"/>
      <c r="F105" s="897"/>
      <c r="G105" s="897"/>
      <c r="H105" s="897"/>
      <c r="I105" s="897"/>
      <c r="J105" s="897" t="s">
        <v>6</v>
      </c>
      <c r="K105" s="850" t="s">
        <v>315</v>
      </c>
      <c r="L105" s="897" t="s">
        <v>42</v>
      </c>
      <c r="M105" s="897" t="s">
        <v>44</v>
      </c>
      <c r="N105" s="897" t="s">
        <v>22</v>
      </c>
      <c r="O105" s="906" t="s">
        <v>194</v>
      </c>
      <c r="P105" s="897"/>
      <c r="Q105" s="897"/>
      <c r="R105" s="897"/>
      <c r="S105" s="897"/>
    </row>
    <row r="106" spans="1:19" x14ac:dyDescent="0.25">
      <c r="A106" s="910"/>
      <c r="B106" s="910"/>
      <c r="C106" s="899"/>
      <c r="D106" s="899"/>
      <c r="E106" s="899"/>
      <c r="F106" s="899"/>
      <c r="G106" s="899"/>
      <c r="H106" s="899"/>
      <c r="I106" s="899"/>
      <c r="J106" s="899"/>
      <c r="K106" s="852" t="s">
        <v>87</v>
      </c>
      <c r="L106" s="899"/>
      <c r="M106" s="899"/>
      <c r="N106" s="899"/>
      <c r="O106" s="908"/>
      <c r="P106" s="899"/>
      <c r="Q106" s="899"/>
      <c r="R106" s="899"/>
      <c r="S106" s="899"/>
    </row>
    <row r="107" spans="1:19" ht="25.5" x14ac:dyDescent="0.25">
      <c r="A107" s="849" t="s">
        <v>709</v>
      </c>
      <c r="B107" s="849" t="s">
        <v>1571</v>
      </c>
      <c r="C107" s="848"/>
      <c r="D107" s="848"/>
      <c r="E107" s="848"/>
      <c r="F107" s="848"/>
      <c r="G107" s="848"/>
      <c r="H107" s="848" t="s">
        <v>6</v>
      </c>
      <c r="I107" s="848" t="s">
        <v>24</v>
      </c>
      <c r="J107" s="848" t="s">
        <v>42</v>
      </c>
      <c r="K107" s="848" t="s">
        <v>44</v>
      </c>
      <c r="L107" s="848" t="s">
        <v>22</v>
      </c>
      <c r="M107" s="848" t="s">
        <v>194</v>
      </c>
      <c r="N107" s="848" t="s">
        <v>690</v>
      </c>
      <c r="O107" s="848"/>
      <c r="P107" s="848" t="s">
        <v>1553</v>
      </c>
      <c r="Q107" s="848" t="s">
        <v>1572</v>
      </c>
      <c r="R107" s="848"/>
      <c r="S107" s="848"/>
    </row>
    <row r="108" spans="1:19" x14ac:dyDescent="0.25">
      <c r="A108" s="849" t="s">
        <v>743</v>
      </c>
      <c r="B108" s="849" t="s">
        <v>1573</v>
      </c>
      <c r="C108" s="848"/>
      <c r="D108" s="848"/>
      <c r="E108" s="848"/>
      <c r="F108" s="856" t="s">
        <v>6</v>
      </c>
      <c r="G108" s="848"/>
      <c r="H108" s="848"/>
      <c r="I108" s="848" t="s">
        <v>24</v>
      </c>
      <c r="J108" s="848"/>
      <c r="K108" s="848" t="s">
        <v>42</v>
      </c>
      <c r="L108" s="848" t="s">
        <v>44</v>
      </c>
      <c r="M108" s="848" t="s">
        <v>22</v>
      </c>
      <c r="N108" s="848"/>
      <c r="O108" s="848"/>
      <c r="P108" s="848"/>
      <c r="Q108" s="848"/>
      <c r="R108" s="848"/>
      <c r="S108" s="848"/>
    </row>
    <row r="109" spans="1:19" x14ac:dyDescent="0.25">
      <c r="A109" s="909" t="s">
        <v>1574</v>
      </c>
      <c r="B109" s="909" t="s">
        <v>1575</v>
      </c>
      <c r="C109" s="897"/>
      <c r="D109" s="897"/>
      <c r="E109" s="897"/>
      <c r="F109" s="897"/>
      <c r="G109" s="897"/>
      <c r="H109" s="897"/>
      <c r="I109" s="897"/>
      <c r="J109" s="897" t="s">
        <v>6</v>
      </c>
      <c r="K109" s="850" t="s">
        <v>315</v>
      </c>
      <c r="L109" s="897"/>
      <c r="M109" s="897" t="s">
        <v>42</v>
      </c>
      <c r="N109" s="897" t="s">
        <v>44</v>
      </c>
      <c r="O109" s="897" t="s">
        <v>22</v>
      </c>
      <c r="P109" s="897"/>
      <c r="Q109" s="897"/>
      <c r="R109" s="897"/>
      <c r="S109" s="897"/>
    </row>
    <row r="110" spans="1:19" x14ac:dyDescent="0.25">
      <c r="A110" s="910"/>
      <c r="B110" s="910"/>
      <c r="C110" s="899"/>
      <c r="D110" s="899"/>
      <c r="E110" s="899"/>
      <c r="F110" s="899"/>
      <c r="G110" s="899"/>
      <c r="H110" s="899"/>
      <c r="I110" s="899"/>
      <c r="J110" s="899"/>
      <c r="K110" s="852" t="s">
        <v>87</v>
      </c>
      <c r="L110" s="899"/>
      <c r="M110" s="899"/>
      <c r="N110" s="899"/>
      <c r="O110" s="899"/>
      <c r="P110" s="899"/>
      <c r="Q110" s="899"/>
      <c r="R110" s="899"/>
      <c r="S110" s="899"/>
    </row>
    <row r="111" spans="1:19" x14ac:dyDescent="0.25">
      <c r="A111" s="849" t="s">
        <v>1576</v>
      </c>
      <c r="B111" s="849" t="s">
        <v>1577</v>
      </c>
      <c r="C111" s="848"/>
      <c r="D111" s="848"/>
      <c r="E111" s="848"/>
      <c r="F111" s="848"/>
      <c r="G111" s="848" t="s">
        <v>6</v>
      </c>
      <c r="H111" s="848"/>
      <c r="I111" s="848"/>
      <c r="J111" s="848" t="s">
        <v>24</v>
      </c>
      <c r="K111" s="848" t="s">
        <v>42</v>
      </c>
      <c r="L111" s="848" t="s">
        <v>44</v>
      </c>
      <c r="M111" s="848"/>
      <c r="N111" s="848"/>
      <c r="O111" s="848"/>
      <c r="P111" s="848"/>
      <c r="Q111" s="848"/>
      <c r="R111" s="848"/>
      <c r="S111" s="848"/>
    </row>
    <row r="112" spans="1:19" x14ac:dyDescent="0.25">
      <c r="A112" s="849" t="s">
        <v>1350</v>
      </c>
      <c r="B112" s="849" t="s">
        <v>1578</v>
      </c>
      <c r="C112" s="848"/>
      <c r="D112" s="848"/>
      <c r="E112" s="848"/>
      <c r="F112" s="848"/>
      <c r="G112" s="848"/>
      <c r="H112" s="848" t="s">
        <v>6</v>
      </c>
      <c r="I112" s="848"/>
      <c r="J112" s="848" t="s">
        <v>24</v>
      </c>
      <c r="K112" s="848" t="s">
        <v>42</v>
      </c>
      <c r="L112" s="856" t="s">
        <v>44</v>
      </c>
      <c r="M112" s="848" t="s">
        <v>22</v>
      </c>
      <c r="N112" s="848" t="s">
        <v>194</v>
      </c>
      <c r="O112" s="856" t="s">
        <v>690</v>
      </c>
      <c r="P112" s="848"/>
      <c r="Q112" s="848"/>
      <c r="R112" s="848"/>
      <c r="S112" s="848"/>
    </row>
    <row r="113" spans="1:19" x14ac:dyDescent="0.25">
      <c r="A113" s="909" t="s">
        <v>1579</v>
      </c>
      <c r="B113" s="909" t="s">
        <v>1580</v>
      </c>
      <c r="C113" s="897"/>
      <c r="D113" s="897"/>
      <c r="E113" s="897"/>
      <c r="F113" s="897"/>
      <c r="G113" s="897"/>
      <c r="H113" s="897"/>
      <c r="I113" s="897"/>
      <c r="J113" s="897"/>
      <c r="K113" s="897" t="s">
        <v>6</v>
      </c>
      <c r="L113" s="897"/>
      <c r="M113" s="850" t="s">
        <v>315</v>
      </c>
      <c r="N113" s="897" t="s">
        <v>42</v>
      </c>
      <c r="O113" s="850" t="s">
        <v>65</v>
      </c>
      <c r="P113" s="897" t="s">
        <v>22</v>
      </c>
      <c r="Q113" s="897"/>
      <c r="R113" s="897"/>
      <c r="S113" s="897"/>
    </row>
    <row r="114" spans="1:19" x14ac:dyDescent="0.25">
      <c r="A114" s="910"/>
      <c r="B114" s="910"/>
      <c r="C114" s="899"/>
      <c r="D114" s="899"/>
      <c r="E114" s="899"/>
      <c r="F114" s="899"/>
      <c r="G114" s="899"/>
      <c r="H114" s="899"/>
      <c r="I114" s="899"/>
      <c r="J114" s="899"/>
      <c r="K114" s="899"/>
      <c r="L114" s="899"/>
      <c r="M114" s="852" t="s">
        <v>87</v>
      </c>
      <c r="N114" s="899"/>
      <c r="O114" s="852" t="s">
        <v>180</v>
      </c>
      <c r="P114" s="899"/>
      <c r="Q114" s="899"/>
      <c r="R114" s="899"/>
      <c r="S114" s="899"/>
    </row>
    <row r="115" spans="1:19" ht="25.5" x14ac:dyDescent="0.25">
      <c r="A115" s="849" t="s">
        <v>1363</v>
      </c>
      <c r="B115" s="849" t="s">
        <v>1581</v>
      </c>
      <c r="C115" s="848"/>
      <c r="D115" s="848"/>
      <c r="E115" s="848"/>
      <c r="F115" s="848"/>
      <c r="G115" s="848"/>
      <c r="H115" s="848"/>
      <c r="I115" s="848"/>
      <c r="J115" s="848" t="s">
        <v>6</v>
      </c>
      <c r="K115" s="848" t="s">
        <v>24</v>
      </c>
      <c r="L115" s="848"/>
      <c r="M115" s="848" t="s">
        <v>42</v>
      </c>
      <c r="N115" s="848"/>
      <c r="O115" s="848"/>
      <c r="P115" s="848"/>
      <c r="Q115" s="848"/>
      <c r="R115" s="848"/>
      <c r="S115" s="848"/>
    </row>
    <row r="116" spans="1:19" ht="25.5" x14ac:dyDescent="0.25">
      <c r="A116" s="849" t="s">
        <v>1582</v>
      </c>
      <c r="B116" s="855" t="s">
        <v>1583</v>
      </c>
      <c r="C116" s="856"/>
      <c r="D116" s="856"/>
      <c r="E116" s="856"/>
      <c r="F116" s="856"/>
      <c r="G116" s="856"/>
      <c r="H116" s="856"/>
      <c r="I116" s="856"/>
      <c r="J116" s="856"/>
      <c r="K116" s="856" t="s">
        <v>6</v>
      </c>
      <c r="L116" s="856"/>
      <c r="M116" s="856" t="s">
        <v>24</v>
      </c>
      <c r="N116" s="856"/>
      <c r="O116" s="856" t="s">
        <v>42</v>
      </c>
      <c r="P116" s="856"/>
      <c r="Q116" s="856"/>
      <c r="R116" s="856"/>
      <c r="S116" s="856"/>
    </row>
    <row r="117" spans="1:19" x14ac:dyDescent="0.25">
      <c r="A117" s="909" t="s">
        <v>704</v>
      </c>
      <c r="B117" s="903" t="s">
        <v>1584</v>
      </c>
      <c r="C117" s="906"/>
      <c r="D117" s="906"/>
      <c r="E117" s="906"/>
      <c r="F117" s="906"/>
      <c r="G117" s="906"/>
      <c r="H117" s="906"/>
      <c r="I117" s="906"/>
      <c r="J117" s="906" t="s">
        <v>6</v>
      </c>
      <c r="K117" s="858" t="s">
        <v>315</v>
      </c>
      <c r="L117" s="906" t="s">
        <v>42</v>
      </c>
      <c r="M117" s="858" t="s">
        <v>65</v>
      </c>
      <c r="N117" s="906" t="s">
        <v>22</v>
      </c>
      <c r="O117" s="906" t="s">
        <v>194</v>
      </c>
      <c r="P117" s="906"/>
      <c r="Q117" s="906"/>
      <c r="R117" s="906"/>
      <c r="S117" s="906"/>
    </row>
    <row r="118" spans="1:19" x14ac:dyDescent="0.25">
      <c r="A118" s="910"/>
      <c r="B118" s="905"/>
      <c r="C118" s="908"/>
      <c r="D118" s="908"/>
      <c r="E118" s="908"/>
      <c r="F118" s="908"/>
      <c r="G118" s="908"/>
      <c r="H118" s="908"/>
      <c r="I118" s="908"/>
      <c r="J118" s="908"/>
      <c r="K118" s="860" t="s">
        <v>87</v>
      </c>
      <c r="L118" s="908"/>
      <c r="M118" s="860" t="s">
        <v>180</v>
      </c>
      <c r="N118" s="908"/>
      <c r="O118" s="908"/>
      <c r="P118" s="908"/>
      <c r="Q118" s="908"/>
      <c r="R118" s="908"/>
      <c r="S118" s="908"/>
    </row>
    <row r="119" spans="1:19" ht="25.5" x14ac:dyDescent="0.25">
      <c r="A119" s="849" t="s">
        <v>1585</v>
      </c>
      <c r="B119" s="855" t="s">
        <v>1586</v>
      </c>
      <c r="C119" s="856"/>
      <c r="D119" s="856"/>
      <c r="E119" s="856"/>
      <c r="F119" s="856"/>
      <c r="G119" s="856"/>
      <c r="H119" s="856"/>
      <c r="I119" s="856"/>
      <c r="J119" s="856"/>
      <c r="K119" s="856" t="s">
        <v>6</v>
      </c>
      <c r="L119" s="856" t="s">
        <v>24</v>
      </c>
      <c r="M119" s="856" t="s">
        <v>42</v>
      </c>
      <c r="N119" s="856" t="s">
        <v>44</v>
      </c>
      <c r="O119" s="856" t="s">
        <v>22</v>
      </c>
      <c r="P119" s="856"/>
      <c r="Q119" s="856"/>
      <c r="R119" s="856"/>
      <c r="S119" s="856"/>
    </row>
    <row r="120" spans="1:19" x14ac:dyDescent="0.25">
      <c r="A120" s="909" t="s">
        <v>1587</v>
      </c>
      <c r="B120" s="903" t="s">
        <v>1588</v>
      </c>
      <c r="C120" s="906"/>
      <c r="D120" s="906"/>
      <c r="E120" s="906"/>
      <c r="F120" s="906"/>
      <c r="G120" s="906"/>
      <c r="H120" s="906"/>
      <c r="I120" s="906"/>
      <c r="J120" s="906"/>
      <c r="K120" s="858" t="s">
        <v>53</v>
      </c>
      <c r="L120" s="906"/>
      <c r="M120" s="858" t="s">
        <v>315</v>
      </c>
      <c r="N120" s="906" t="s">
        <v>42</v>
      </c>
      <c r="O120" s="906"/>
      <c r="P120" s="906"/>
      <c r="Q120" s="906"/>
      <c r="R120" s="906" t="s">
        <v>44</v>
      </c>
      <c r="S120" s="906"/>
    </row>
    <row r="121" spans="1:19" x14ac:dyDescent="0.25">
      <c r="A121" s="911"/>
      <c r="B121" s="904"/>
      <c r="C121" s="907"/>
      <c r="D121" s="907"/>
      <c r="E121" s="907"/>
      <c r="F121" s="907"/>
      <c r="G121" s="907"/>
      <c r="H121" s="907"/>
      <c r="I121" s="907"/>
      <c r="J121" s="907"/>
      <c r="K121" s="859"/>
      <c r="L121" s="907"/>
      <c r="M121" s="861" t="s">
        <v>87</v>
      </c>
      <c r="N121" s="907"/>
      <c r="O121" s="907"/>
      <c r="P121" s="907"/>
      <c r="Q121" s="907"/>
      <c r="R121" s="907"/>
      <c r="S121" s="907"/>
    </row>
    <row r="122" spans="1:19" x14ac:dyDescent="0.25">
      <c r="A122" s="910"/>
      <c r="B122" s="905"/>
      <c r="C122" s="908"/>
      <c r="D122" s="908"/>
      <c r="E122" s="908"/>
      <c r="F122" s="908"/>
      <c r="G122" s="908"/>
      <c r="H122" s="908"/>
      <c r="I122" s="908"/>
      <c r="J122" s="908"/>
      <c r="K122" s="860" t="s">
        <v>217</v>
      </c>
      <c r="L122" s="908"/>
      <c r="M122" s="860" t="s">
        <v>314</v>
      </c>
      <c r="N122" s="908"/>
      <c r="O122" s="908"/>
      <c r="P122" s="908"/>
      <c r="Q122" s="908"/>
      <c r="R122" s="908"/>
      <c r="S122" s="908"/>
    </row>
    <row r="123" spans="1:19" x14ac:dyDescent="0.25">
      <c r="A123" s="909" t="s">
        <v>1589</v>
      </c>
      <c r="B123" s="909" t="s">
        <v>1590</v>
      </c>
      <c r="C123" s="897"/>
      <c r="D123" s="897"/>
      <c r="E123" s="897"/>
      <c r="F123" s="897"/>
      <c r="G123" s="897" t="s">
        <v>6</v>
      </c>
      <c r="H123" s="850" t="s">
        <v>315</v>
      </c>
      <c r="I123" s="897" t="s">
        <v>42</v>
      </c>
      <c r="J123" s="897" t="s">
        <v>44</v>
      </c>
      <c r="K123" s="897"/>
      <c r="L123" s="897" t="s">
        <v>22</v>
      </c>
      <c r="M123" s="897"/>
      <c r="N123" s="897"/>
      <c r="O123" s="897"/>
      <c r="P123" s="897"/>
      <c r="Q123" s="897"/>
      <c r="R123" s="897"/>
      <c r="S123" s="897"/>
    </row>
    <row r="124" spans="1:19" x14ac:dyDescent="0.25">
      <c r="A124" s="910"/>
      <c r="B124" s="910"/>
      <c r="C124" s="899"/>
      <c r="D124" s="899"/>
      <c r="E124" s="899"/>
      <c r="F124" s="899"/>
      <c r="G124" s="899"/>
      <c r="H124" s="852" t="s">
        <v>87</v>
      </c>
      <c r="I124" s="899"/>
      <c r="J124" s="899"/>
      <c r="K124" s="899"/>
      <c r="L124" s="899"/>
      <c r="M124" s="899"/>
      <c r="N124" s="899"/>
      <c r="O124" s="899"/>
      <c r="P124" s="899"/>
      <c r="Q124" s="899"/>
      <c r="R124" s="899"/>
      <c r="S124" s="899"/>
    </row>
    <row r="125" spans="1:19" x14ac:dyDescent="0.25">
      <c r="A125" s="849" t="s">
        <v>1591</v>
      </c>
      <c r="B125" s="849" t="s">
        <v>1592</v>
      </c>
      <c r="C125" s="848"/>
      <c r="D125" s="848"/>
      <c r="E125" s="848"/>
      <c r="F125" s="848"/>
      <c r="G125" s="848" t="s">
        <v>6</v>
      </c>
      <c r="H125" s="848"/>
      <c r="I125" s="848" t="s">
        <v>24</v>
      </c>
      <c r="J125" s="848"/>
      <c r="K125" s="848" t="s">
        <v>42</v>
      </c>
      <c r="L125" s="848" t="s">
        <v>44</v>
      </c>
      <c r="M125" s="848" t="s">
        <v>22</v>
      </c>
      <c r="N125" s="848"/>
      <c r="O125" s="848"/>
      <c r="P125" s="848"/>
      <c r="Q125" s="848"/>
      <c r="R125" s="848"/>
      <c r="S125" s="848"/>
    </row>
    <row r="126" spans="1:19" x14ac:dyDescent="0.25">
      <c r="A126" s="849" t="s">
        <v>1593</v>
      </c>
      <c r="B126" s="849" t="s">
        <v>1594</v>
      </c>
      <c r="C126" s="848"/>
      <c r="D126" s="848"/>
      <c r="E126" s="848"/>
      <c r="F126" s="848"/>
      <c r="G126" s="848" t="s">
        <v>6</v>
      </c>
      <c r="H126" s="848"/>
      <c r="I126" s="848" t="s">
        <v>24</v>
      </c>
      <c r="J126" s="848" t="s">
        <v>42</v>
      </c>
      <c r="K126" s="848"/>
      <c r="L126" s="848" t="s">
        <v>44</v>
      </c>
      <c r="M126" s="848"/>
      <c r="N126" s="848"/>
      <c r="O126" s="848"/>
      <c r="P126" s="848"/>
      <c r="Q126" s="848"/>
      <c r="R126" s="848"/>
      <c r="S126" s="848"/>
    </row>
    <row r="127" spans="1:19" x14ac:dyDescent="0.25">
      <c r="A127" s="909" t="s">
        <v>700</v>
      </c>
      <c r="B127" s="903" t="s">
        <v>1595</v>
      </c>
      <c r="C127" s="897"/>
      <c r="D127" s="906"/>
      <c r="E127" s="906"/>
      <c r="F127" s="864" t="s">
        <v>53</v>
      </c>
      <c r="G127" s="912" t="s">
        <v>24</v>
      </c>
      <c r="H127" s="864" t="s">
        <v>312</v>
      </c>
      <c r="I127" s="912"/>
      <c r="J127" s="912" t="s">
        <v>44</v>
      </c>
      <c r="K127" s="864" t="s">
        <v>310</v>
      </c>
      <c r="L127" s="864" t="s">
        <v>710</v>
      </c>
      <c r="M127" s="897"/>
      <c r="N127" s="897"/>
      <c r="O127" s="897"/>
      <c r="P127" s="897"/>
      <c r="Q127" s="897"/>
      <c r="R127" s="897"/>
      <c r="S127" s="897"/>
    </row>
    <row r="128" spans="1:19" x14ac:dyDescent="0.25">
      <c r="A128" s="911"/>
      <c r="B128" s="904"/>
      <c r="C128" s="898"/>
      <c r="D128" s="907"/>
      <c r="E128" s="907"/>
      <c r="F128" s="865"/>
      <c r="G128" s="913"/>
      <c r="H128" s="865"/>
      <c r="I128" s="913"/>
      <c r="J128" s="913"/>
      <c r="K128" s="865"/>
      <c r="L128" s="865"/>
      <c r="M128" s="898"/>
      <c r="N128" s="898"/>
      <c r="O128" s="898"/>
      <c r="P128" s="898"/>
      <c r="Q128" s="898"/>
      <c r="R128" s="898"/>
      <c r="S128" s="898"/>
    </row>
    <row r="129" spans="1:19" x14ac:dyDescent="0.25">
      <c r="A129" s="911"/>
      <c r="B129" s="904"/>
      <c r="C129" s="898"/>
      <c r="D129" s="907"/>
      <c r="E129" s="907"/>
      <c r="F129" s="866" t="s">
        <v>217</v>
      </c>
      <c r="G129" s="913"/>
      <c r="H129" s="866" t="s">
        <v>311</v>
      </c>
      <c r="I129" s="913"/>
      <c r="J129" s="913"/>
      <c r="K129" s="866" t="s">
        <v>708</v>
      </c>
      <c r="L129" s="866" t="s">
        <v>694</v>
      </c>
      <c r="M129" s="898"/>
      <c r="N129" s="898"/>
      <c r="O129" s="898"/>
      <c r="P129" s="898"/>
      <c r="Q129" s="898"/>
      <c r="R129" s="898"/>
      <c r="S129" s="898"/>
    </row>
    <row r="130" spans="1:19" x14ac:dyDescent="0.25">
      <c r="A130" s="911"/>
      <c r="B130" s="904"/>
      <c r="C130" s="898"/>
      <c r="D130" s="907"/>
      <c r="E130" s="907"/>
      <c r="F130" s="865"/>
      <c r="G130" s="913"/>
      <c r="H130" s="865"/>
      <c r="I130" s="913"/>
      <c r="J130" s="913"/>
      <c r="K130" s="865"/>
      <c r="L130" s="865"/>
      <c r="M130" s="898"/>
      <c r="N130" s="898"/>
      <c r="O130" s="898"/>
      <c r="P130" s="898"/>
      <c r="Q130" s="898"/>
      <c r="R130" s="898"/>
      <c r="S130" s="898"/>
    </row>
    <row r="131" spans="1:19" x14ac:dyDescent="0.25">
      <c r="A131" s="911"/>
      <c r="B131" s="904"/>
      <c r="C131" s="898"/>
      <c r="D131" s="907"/>
      <c r="E131" s="907"/>
      <c r="F131" s="865"/>
      <c r="G131" s="913"/>
      <c r="H131" s="866" t="s">
        <v>1481</v>
      </c>
      <c r="I131" s="913"/>
      <c r="J131" s="913"/>
      <c r="K131" s="865"/>
      <c r="L131" s="865"/>
      <c r="M131" s="898"/>
      <c r="N131" s="898"/>
      <c r="O131" s="898"/>
      <c r="P131" s="898"/>
      <c r="Q131" s="898"/>
      <c r="R131" s="898"/>
      <c r="S131" s="898"/>
    </row>
    <row r="132" spans="1:19" x14ac:dyDescent="0.25">
      <c r="A132" s="911"/>
      <c r="B132" s="904"/>
      <c r="C132" s="898"/>
      <c r="D132" s="907"/>
      <c r="E132" s="907"/>
      <c r="F132" s="865"/>
      <c r="G132" s="913"/>
      <c r="H132" s="865"/>
      <c r="I132" s="913"/>
      <c r="J132" s="913"/>
      <c r="K132" s="865"/>
      <c r="L132" s="865"/>
      <c r="M132" s="898"/>
      <c r="N132" s="898"/>
      <c r="O132" s="898"/>
      <c r="P132" s="898"/>
      <c r="Q132" s="898"/>
      <c r="R132" s="898"/>
      <c r="S132" s="898"/>
    </row>
    <row r="133" spans="1:19" x14ac:dyDescent="0.25">
      <c r="A133" s="910"/>
      <c r="B133" s="905"/>
      <c r="C133" s="899"/>
      <c r="D133" s="908"/>
      <c r="E133" s="908"/>
      <c r="F133" s="867"/>
      <c r="G133" s="914"/>
      <c r="H133" s="868" t="s">
        <v>1596</v>
      </c>
      <c r="I133" s="914"/>
      <c r="J133" s="914"/>
      <c r="K133" s="867"/>
      <c r="L133" s="867"/>
      <c r="M133" s="899"/>
      <c r="N133" s="899"/>
      <c r="O133" s="899"/>
      <c r="P133" s="899"/>
      <c r="Q133" s="899"/>
      <c r="R133" s="899"/>
      <c r="S133" s="899"/>
    </row>
    <row r="134" spans="1:19" x14ac:dyDescent="0.25">
      <c r="A134" s="909" t="s">
        <v>1352</v>
      </c>
      <c r="B134" s="857" t="s">
        <v>1597</v>
      </c>
      <c r="C134" s="906"/>
      <c r="D134" s="906"/>
      <c r="E134" s="906"/>
      <c r="F134" s="906"/>
      <c r="G134" s="906"/>
      <c r="H134" s="906"/>
      <c r="I134" s="906"/>
      <c r="J134" s="858" t="s">
        <v>53</v>
      </c>
      <c r="K134" s="906" t="s">
        <v>24</v>
      </c>
      <c r="L134" s="906" t="s">
        <v>42</v>
      </c>
      <c r="M134" s="897"/>
      <c r="N134" s="897"/>
      <c r="O134" s="897"/>
      <c r="P134" s="897"/>
      <c r="Q134" s="897"/>
      <c r="R134" s="897"/>
      <c r="S134" s="897"/>
    </row>
    <row r="135" spans="1:19" x14ac:dyDescent="0.25">
      <c r="A135" s="911"/>
      <c r="B135" s="869"/>
      <c r="C135" s="907"/>
      <c r="D135" s="907"/>
      <c r="E135" s="907"/>
      <c r="F135" s="907"/>
      <c r="G135" s="907"/>
      <c r="H135" s="907"/>
      <c r="I135" s="907"/>
      <c r="J135" s="859"/>
      <c r="K135" s="907"/>
      <c r="L135" s="907"/>
      <c r="M135" s="898"/>
      <c r="N135" s="898"/>
      <c r="O135" s="898"/>
      <c r="P135" s="898"/>
      <c r="Q135" s="898"/>
      <c r="R135" s="898"/>
      <c r="S135" s="898"/>
    </row>
    <row r="136" spans="1:19" x14ac:dyDescent="0.25">
      <c r="A136" s="910"/>
      <c r="B136" s="860" t="s">
        <v>1598</v>
      </c>
      <c r="C136" s="908"/>
      <c r="D136" s="908"/>
      <c r="E136" s="908"/>
      <c r="F136" s="908"/>
      <c r="G136" s="908"/>
      <c r="H136" s="908"/>
      <c r="I136" s="908"/>
      <c r="J136" s="860" t="s">
        <v>217</v>
      </c>
      <c r="K136" s="908"/>
      <c r="L136" s="908"/>
      <c r="M136" s="899"/>
      <c r="N136" s="899"/>
      <c r="O136" s="899"/>
      <c r="P136" s="899"/>
      <c r="Q136" s="899"/>
      <c r="R136" s="899"/>
      <c r="S136" s="899"/>
    </row>
    <row r="137" spans="1:19" x14ac:dyDescent="0.25">
      <c r="A137" s="849" t="s">
        <v>1599</v>
      </c>
      <c r="B137" s="849" t="s">
        <v>1600</v>
      </c>
      <c r="C137" s="848"/>
      <c r="D137" s="848"/>
      <c r="E137" s="848"/>
      <c r="F137" s="848"/>
      <c r="G137" s="848"/>
      <c r="H137" s="848" t="s">
        <v>6</v>
      </c>
      <c r="I137" s="848" t="s">
        <v>24</v>
      </c>
      <c r="J137" s="848"/>
      <c r="K137" s="848" t="s">
        <v>42</v>
      </c>
      <c r="L137" s="848" t="s">
        <v>44</v>
      </c>
      <c r="M137" s="848"/>
      <c r="N137" s="848"/>
      <c r="O137" s="848"/>
      <c r="P137" s="848"/>
      <c r="Q137" s="848"/>
      <c r="R137" s="848"/>
      <c r="S137" s="848"/>
    </row>
    <row r="138" spans="1:19" x14ac:dyDescent="0.25">
      <c r="A138" s="849" t="s">
        <v>1601</v>
      </c>
      <c r="B138" s="849" t="s">
        <v>1602</v>
      </c>
      <c r="C138" s="848"/>
      <c r="D138" s="848"/>
      <c r="E138" s="848"/>
      <c r="F138" s="848"/>
      <c r="G138" s="848"/>
      <c r="H138" s="848"/>
      <c r="I138" s="848" t="s">
        <v>6</v>
      </c>
      <c r="J138" s="848"/>
      <c r="K138" s="848" t="s">
        <v>24</v>
      </c>
      <c r="L138" s="848"/>
      <c r="M138" s="856" t="s">
        <v>42</v>
      </c>
      <c r="N138" s="856" t="s">
        <v>44</v>
      </c>
      <c r="O138" s="848"/>
      <c r="P138" s="848"/>
      <c r="Q138" s="848"/>
      <c r="R138" s="848"/>
      <c r="S138" s="848"/>
    </row>
    <row r="139" spans="1:19" ht="25.5" x14ac:dyDescent="0.25">
      <c r="A139" s="849" t="s">
        <v>699</v>
      </c>
      <c r="B139" s="849" t="s">
        <v>1603</v>
      </c>
      <c r="C139" s="848"/>
      <c r="D139" s="848"/>
      <c r="E139" s="848"/>
      <c r="F139" s="870" t="s">
        <v>6</v>
      </c>
      <c r="G139" s="870" t="s">
        <v>24</v>
      </c>
      <c r="H139" s="870" t="s">
        <v>42</v>
      </c>
      <c r="I139" s="870"/>
      <c r="J139" s="871"/>
      <c r="K139" s="871"/>
      <c r="L139" s="870"/>
      <c r="M139" s="870"/>
      <c r="N139" s="870"/>
      <c r="O139" s="870"/>
      <c r="P139" s="870"/>
      <c r="Q139" s="871"/>
      <c r="R139" s="870"/>
      <c r="S139" s="870"/>
    </row>
    <row r="140" spans="1:19" ht="25.5" x14ac:dyDescent="0.25">
      <c r="A140" s="849" t="s">
        <v>1604</v>
      </c>
      <c r="B140" s="849" t="s">
        <v>1605</v>
      </c>
      <c r="C140" s="848"/>
      <c r="D140" s="848"/>
      <c r="E140" s="848"/>
      <c r="F140" s="870"/>
      <c r="G140" s="870"/>
      <c r="H140" s="870" t="s">
        <v>6</v>
      </c>
      <c r="I140" s="870"/>
      <c r="J140" s="870" t="s">
        <v>24</v>
      </c>
      <c r="K140" s="870" t="s">
        <v>42</v>
      </c>
      <c r="L140" s="870" t="s">
        <v>44</v>
      </c>
      <c r="M140" s="870" t="s">
        <v>22</v>
      </c>
      <c r="N140" s="870" t="s">
        <v>194</v>
      </c>
      <c r="O140" s="870"/>
      <c r="P140" s="870"/>
      <c r="Q140" s="870"/>
      <c r="R140" s="870"/>
      <c r="S140" s="870"/>
    </row>
    <row r="141" spans="1:19" ht="25.5" x14ac:dyDescent="0.25">
      <c r="A141" s="849" t="s">
        <v>1606</v>
      </c>
      <c r="B141" s="849" t="s">
        <v>1607</v>
      </c>
      <c r="C141" s="848"/>
      <c r="D141" s="848"/>
      <c r="E141" s="848"/>
      <c r="F141" s="870" t="s">
        <v>6</v>
      </c>
      <c r="G141" s="870"/>
      <c r="H141" s="870" t="s">
        <v>24</v>
      </c>
      <c r="I141" s="870"/>
      <c r="J141" s="870"/>
      <c r="K141" s="870" t="s">
        <v>42</v>
      </c>
      <c r="L141" s="870"/>
      <c r="M141" s="870"/>
      <c r="N141" s="870"/>
      <c r="O141" s="870"/>
      <c r="P141" s="870"/>
      <c r="Q141" s="870"/>
      <c r="R141" s="870"/>
      <c r="S141" s="870"/>
    </row>
    <row r="142" spans="1:19" x14ac:dyDescent="0.25">
      <c r="A142" s="849" t="s">
        <v>1608</v>
      </c>
      <c r="B142" s="849" t="s">
        <v>1609</v>
      </c>
      <c r="C142" s="848"/>
      <c r="D142" s="848"/>
      <c r="E142" s="848"/>
      <c r="F142" s="870"/>
      <c r="G142" s="870"/>
      <c r="H142" s="870"/>
      <c r="I142" s="870" t="s">
        <v>6</v>
      </c>
      <c r="J142" s="870" t="s">
        <v>24</v>
      </c>
      <c r="K142" s="870"/>
      <c r="L142" s="870" t="s">
        <v>42</v>
      </c>
      <c r="M142" s="870"/>
      <c r="N142" s="870"/>
      <c r="O142" s="870"/>
      <c r="P142" s="870"/>
      <c r="Q142" s="870"/>
      <c r="R142" s="870"/>
      <c r="S142" s="870"/>
    </row>
    <row r="143" spans="1:19" x14ac:dyDescent="0.25">
      <c r="A143" s="909" t="s">
        <v>1610</v>
      </c>
      <c r="B143" s="909" t="s">
        <v>1611</v>
      </c>
      <c r="C143" s="897"/>
      <c r="D143" s="897"/>
      <c r="E143" s="897"/>
      <c r="F143" s="915"/>
      <c r="G143" s="915"/>
      <c r="H143" s="915" t="s">
        <v>6</v>
      </c>
      <c r="I143" s="915"/>
      <c r="J143" s="915" t="s">
        <v>24</v>
      </c>
      <c r="K143" s="915" t="s">
        <v>42</v>
      </c>
      <c r="L143" s="915" t="s">
        <v>44</v>
      </c>
      <c r="M143" s="915" t="s">
        <v>22</v>
      </c>
      <c r="N143" s="872" t="s">
        <v>710</v>
      </c>
      <c r="O143" s="915"/>
      <c r="P143" s="915"/>
      <c r="Q143" s="915"/>
      <c r="R143" s="915"/>
      <c r="S143" s="915"/>
    </row>
    <row r="144" spans="1:19" x14ac:dyDescent="0.25">
      <c r="A144" s="911"/>
      <c r="B144" s="911"/>
      <c r="C144" s="898"/>
      <c r="D144" s="898"/>
      <c r="E144" s="898"/>
      <c r="F144" s="916"/>
      <c r="G144" s="916"/>
      <c r="H144" s="916"/>
      <c r="I144" s="916"/>
      <c r="J144" s="916"/>
      <c r="K144" s="916"/>
      <c r="L144" s="916"/>
      <c r="M144" s="916"/>
      <c r="N144" s="873"/>
      <c r="O144" s="916"/>
      <c r="P144" s="916"/>
      <c r="Q144" s="916"/>
      <c r="R144" s="916"/>
      <c r="S144" s="916"/>
    </row>
    <row r="145" spans="1:19" x14ac:dyDescent="0.25">
      <c r="A145" s="910"/>
      <c r="B145" s="910"/>
      <c r="C145" s="899"/>
      <c r="D145" s="899"/>
      <c r="E145" s="899"/>
      <c r="F145" s="917"/>
      <c r="G145" s="917"/>
      <c r="H145" s="917"/>
      <c r="I145" s="917"/>
      <c r="J145" s="917"/>
      <c r="K145" s="917"/>
      <c r="L145" s="917"/>
      <c r="M145" s="917"/>
      <c r="N145" s="874" t="s">
        <v>694</v>
      </c>
      <c r="O145" s="917"/>
      <c r="P145" s="917"/>
      <c r="Q145" s="917"/>
      <c r="R145" s="917"/>
      <c r="S145" s="917"/>
    </row>
    <row r="146" spans="1:19" x14ac:dyDescent="0.25">
      <c r="A146" s="909" t="s">
        <v>1612</v>
      </c>
      <c r="B146" s="853" t="s">
        <v>1613</v>
      </c>
      <c r="C146" s="897"/>
      <c r="D146" s="897"/>
      <c r="E146" s="897"/>
      <c r="F146" s="915"/>
      <c r="G146" s="915"/>
      <c r="H146" s="872" t="s">
        <v>53</v>
      </c>
      <c r="I146" s="915" t="s">
        <v>24</v>
      </c>
      <c r="J146" s="915"/>
      <c r="K146" s="872" t="s">
        <v>312</v>
      </c>
      <c r="L146" s="915"/>
      <c r="M146" s="915"/>
      <c r="N146" s="915"/>
      <c r="O146" s="872" t="s">
        <v>65</v>
      </c>
      <c r="P146" s="915"/>
      <c r="Q146" s="915"/>
      <c r="R146" s="915"/>
      <c r="S146" s="915"/>
    </row>
    <row r="147" spans="1:19" x14ac:dyDescent="0.25">
      <c r="A147" s="911"/>
      <c r="B147" s="875"/>
      <c r="C147" s="898"/>
      <c r="D147" s="898"/>
      <c r="E147" s="898"/>
      <c r="F147" s="916"/>
      <c r="G147" s="916"/>
      <c r="H147" s="873"/>
      <c r="I147" s="916"/>
      <c r="J147" s="916"/>
      <c r="K147" s="873"/>
      <c r="L147" s="916"/>
      <c r="M147" s="916"/>
      <c r="N147" s="916"/>
      <c r="O147" s="873"/>
      <c r="P147" s="916"/>
      <c r="Q147" s="916"/>
      <c r="R147" s="916"/>
      <c r="S147" s="916"/>
    </row>
    <row r="148" spans="1:19" x14ac:dyDescent="0.25">
      <c r="A148" s="910"/>
      <c r="B148" s="852" t="s">
        <v>1614</v>
      </c>
      <c r="C148" s="899"/>
      <c r="D148" s="899"/>
      <c r="E148" s="899"/>
      <c r="F148" s="917"/>
      <c r="G148" s="917"/>
      <c r="H148" s="874" t="s">
        <v>217</v>
      </c>
      <c r="I148" s="917"/>
      <c r="J148" s="917"/>
      <c r="K148" s="874" t="s">
        <v>311</v>
      </c>
      <c r="L148" s="917"/>
      <c r="M148" s="917"/>
      <c r="N148" s="917"/>
      <c r="O148" s="874" t="s">
        <v>180</v>
      </c>
      <c r="P148" s="917"/>
      <c r="Q148" s="917"/>
      <c r="R148" s="917"/>
      <c r="S148" s="917"/>
    </row>
    <row r="149" spans="1:19" x14ac:dyDescent="0.25">
      <c r="A149" s="909" t="s">
        <v>1615</v>
      </c>
      <c r="B149" s="853" t="s">
        <v>1613</v>
      </c>
      <c r="C149" s="897"/>
      <c r="D149" s="897"/>
      <c r="E149" s="897"/>
      <c r="F149" s="915"/>
      <c r="G149" s="915"/>
      <c r="H149" s="915"/>
      <c r="I149" s="915"/>
      <c r="J149" s="915"/>
      <c r="K149" s="915" t="s">
        <v>6</v>
      </c>
      <c r="L149" s="915" t="s">
        <v>24</v>
      </c>
      <c r="M149" s="915" t="s">
        <v>42</v>
      </c>
      <c r="N149" s="915"/>
      <c r="O149" s="915" t="s">
        <v>44</v>
      </c>
      <c r="P149" s="915"/>
      <c r="Q149" s="915"/>
      <c r="R149" s="915"/>
      <c r="S149" s="915"/>
    </row>
    <row r="150" spans="1:19" x14ac:dyDescent="0.25">
      <c r="A150" s="911"/>
      <c r="B150" s="875"/>
      <c r="C150" s="898"/>
      <c r="D150" s="898"/>
      <c r="E150" s="898"/>
      <c r="F150" s="916"/>
      <c r="G150" s="916"/>
      <c r="H150" s="916"/>
      <c r="I150" s="916"/>
      <c r="J150" s="916"/>
      <c r="K150" s="916"/>
      <c r="L150" s="916"/>
      <c r="M150" s="916"/>
      <c r="N150" s="916"/>
      <c r="O150" s="916"/>
      <c r="P150" s="916"/>
      <c r="Q150" s="916"/>
      <c r="R150" s="916"/>
      <c r="S150" s="916"/>
    </row>
    <row r="151" spans="1:19" x14ac:dyDescent="0.25">
      <c r="A151" s="910"/>
      <c r="B151" s="852" t="s">
        <v>1616</v>
      </c>
      <c r="C151" s="899"/>
      <c r="D151" s="899"/>
      <c r="E151" s="899"/>
      <c r="F151" s="917"/>
      <c r="G151" s="917"/>
      <c r="H151" s="917"/>
      <c r="I151" s="917"/>
      <c r="J151" s="917"/>
      <c r="K151" s="917"/>
      <c r="L151" s="917"/>
      <c r="M151" s="917"/>
      <c r="N151" s="917"/>
      <c r="O151" s="917"/>
      <c r="P151" s="917"/>
      <c r="Q151" s="917"/>
      <c r="R151" s="917"/>
      <c r="S151" s="917"/>
    </row>
    <row r="152" spans="1:19" x14ac:dyDescent="0.25">
      <c r="A152" s="849" t="s">
        <v>1617</v>
      </c>
      <c r="B152" s="848" t="s">
        <v>1618</v>
      </c>
      <c r="C152" s="848"/>
      <c r="D152" s="848"/>
      <c r="E152" s="848"/>
      <c r="F152" s="870"/>
      <c r="G152" s="870" t="s">
        <v>6</v>
      </c>
      <c r="H152" s="870"/>
      <c r="I152" s="870"/>
      <c r="J152" s="870" t="s">
        <v>24</v>
      </c>
      <c r="K152" s="870"/>
      <c r="L152" s="870" t="s">
        <v>42</v>
      </c>
      <c r="M152" s="870" t="s">
        <v>44</v>
      </c>
      <c r="N152" s="870" t="s">
        <v>22</v>
      </c>
      <c r="O152" s="870"/>
      <c r="P152" s="870"/>
      <c r="Q152" s="870"/>
      <c r="R152" s="870"/>
      <c r="S152" s="870"/>
    </row>
    <row r="153" spans="1:19" x14ac:dyDescent="0.25">
      <c r="A153" s="849" t="s">
        <v>1619</v>
      </c>
      <c r="B153" s="848" t="s">
        <v>1620</v>
      </c>
      <c r="C153" s="848"/>
      <c r="D153" s="848"/>
      <c r="E153" s="848"/>
      <c r="F153" s="870"/>
      <c r="G153" s="870"/>
      <c r="H153" s="870"/>
      <c r="I153" s="870"/>
      <c r="J153" s="870"/>
      <c r="K153" s="870"/>
      <c r="L153" s="870" t="s">
        <v>6</v>
      </c>
      <c r="M153" s="870" t="s">
        <v>24</v>
      </c>
      <c r="N153" s="870"/>
      <c r="O153" s="870" t="s">
        <v>42</v>
      </c>
      <c r="P153" s="870"/>
      <c r="Q153" s="870"/>
      <c r="R153" s="870"/>
      <c r="S153" s="870"/>
    </row>
  </sheetData>
  <mergeCells count="543">
    <mergeCell ref="A5:S5"/>
    <mergeCell ref="A4:S4"/>
    <mergeCell ref="A3:S3"/>
    <mergeCell ref="A2:S2"/>
    <mergeCell ref="A1:S1"/>
    <mergeCell ref="N149:N151"/>
    <mergeCell ref="O149:O151"/>
    <mergeCell ref="P149:P151"/>
    <mergeCell ref="Q149:Q151"/>
    <mergeCell ref="R149:R151"/>
    <mergeCell ref="S149:S151"/>
    <mergeCell ref="H149:H151"/>
    <mergeCell ref="I149:I151"/>
    <mergeCell ref="J149:J151"/>
    <mergeCell ref="K149:K151"/>
    <mergeCell ref="L149:L151"/>
    <mergeCell ref="M149:M151"/>
    <mergeCell ref="A149:A151"/>
    <mergeCell ref="C149:C151"/>
    <mergeCell ref="D149:D151"/>
    <mergeCell ref="E149:E151"/>
    <mergeCell ref="F149:F151"/>
    <mergeCell ref="G149:G151"/>
    <mergeCell ref="M146:M148"/>
    <mergeCell ref="N146:N148"/>
    <mergeCell ref="P146:P148"/>
    <mergeCell ref="Q146:Q148"/>
    <mergeCell ref="R146:R148"/>
    <mergeCell ref="S146:S148"/>
    <mergeCell ref="S143:S145"/>
    <mergeCell ref="A146:A148"/>
    <mergeCell ref="C146:C148"/>
    <mergeCell ref="D146:D148"/>
    <mergeCell ref="E146:E148"/>
    <mergeCell ref="F146:F148"/>
    <mergeCell ref="G146:G148"/>
    <mergeCell ref="I146:I148"/>
    <mergeCell ref="J146:J148"/>
    <mergeCell ref="L146:L148"/>
    <mergeCell ref="L143:L145"/>
    <mergeCell ref="M143:M145"/>
    <mergeCell ref="O143:O145"/>
    <mergeCell ref="P143:P145"/>
    <mergeCell ref="Q143:Q145"/>
    <mergeCell ref="R143:R145"/>
    <mergeCell ref="F143:F145"/>
    <mergeCell ref="G143:G145"/>
    <mergeCell ref="H143:H145"/>
    <mergeCell ref="I143:I145"/>
    <mergeCell ref="J143:J145"/>
    <mergeCell ref="K143:K145"/>
    <mergeCell ref="O134:O136"/>
    <mergeCell ref="P134:P136"/>
    <mergeCell ref="Q134:Q136"/>
    <mergeCell ref="R134:R136"/>
    <mergeCell ref="S134:S136"/>
    <mergeCell ref="A143:A145"/>
    <mergeCell ref="B143:B145"/>
    <mergeCell ref="C143:C145"/>
    <mergeCell ref="D143:D145"/>
    <mergeCell ref="E143:E145"/>
    <mergeCell ref="H134:H136"/>
    <mergeCell ref="I134:I136"/>
    <mergeCell ref="K134:K136"/>
    <mergeCell ref="L134:L136"/>
    <mergeCell ref="M134:M136"/>
    <mergeCell ref="N134:N136"/>
    <mergeCell ref="A134:A136"/>
    <mergeCell ref="C134:C136"/>
    <mergeCell ref="D134:D136"/>
    <mergeCell ref="E134:E136"/>
    <mergeCell ref="F134:F136"/>
    <mergeCell ref="S127:S133"/>
    <mergeCell ref="S123:S124"/>
    <mergeCell ref="A127:A133"/>
    <mergeCell ref="B127:B133"/>
    <mergeCell ref="C127:C133"/>
    <mergeCell ref="D127:D133"/>
    <mergeCell ref="E127:E133"/>
    <mergeCell ref="G127:G133"/>
    <mergeCell ref="I127:I133"/>
    <mergeCell ref="J127:J133"/>
    <mergeCell ref="M127:M133"/>
    <mergeCell ref="M123:M124"/>
    <mergeCell ref="N123:N124"/>
    <mergeCell ref="O123:O124"/>
    <mergeCell ref="P123:P124"/>
    <mergeCell ref="Q123:Q124"/>
    <mergeCell ref="R123:R124"/>
    <mergeCell ref="F123:F124"/>
    <mergeCell ref="P120:P122"/>
    <mergeCell ref="Q120:Q122"/>
    <mergeCell ref="R120:R122"/>
    <mergeCell ref="G134:G136"/>
    <mergeCell ref="N127:N133"/>
    <mergeCell ref="O127:O133"/>
    <mergeCell ref="P127:P133"/>
    <mergeCell ref="Q127:Q133"/>
    <mergeCell ref="R127:R133"/>
    <mergeCell ref="S120:S122"/>
    <mergeCell ref="A123:A124"/>
    <mergeCell ref="B123:B124"/>
    <mergeCell ref="C123:C124"/>
    <mergeCell ref="D123:D124"/>
    <mergeCell ref="E123:E124"/>
    <mergeCell ref="G120:G122"/>
    <mergeCell ref="H120:H122"/>
    <mergeCell ref="I120:I122"/>
    <mergeCell ref="J120:J122"/>
    <mergeCell ref="L120:L122"/>
    <mergeCell ref="N120:N122"/>
    <mergeCell ref="A120:A122"/>
    <mergeCell ref="B120:B122"/>
    <mergeCell ref="C120:C122"/>
    <mergeCell ref="D120:D122"/>
    <mergeCell ref="E120:E122"/>
    <mergeCell ref="F120:F122"/>
    <mergeCell ref="G123:G124"/>
    <mergeCell ref="I123:I124"/>
    <mergeCell ref="J123:J124"/>
    <mergeCell ref="K123:K124"/>
    <mergeCell ref="L123:L124"/>
    <mergeCell ref="O120:O122"/>
    <mergeCell ref="P117:P118"/>
    <mergeCell ref="Q117:Q118"/>
    <mergeCell ref="R117:R118"/>
    <mergeCell ref="S117:S118"/>
    <mergeCell ref="F117:F118"/>
    <mergeCell ref="G117:G118"/>
    <mergeCell ref="H117:H118"/>
    <mergeCell ref="I117:I118"/>
    <mergeCell ref="J117:J118"/>
    <mergeCell ref="L117:L118"/>
    <mergeCell ref="N113:N114"/>
    <mergeCell ref="P113:P114"/>
    <mergeCell ref="Q113:Q114"/>
    <mergeCell ref="R113:R114"/>
    <mergeCell ref="S113:S114"/>
    <mergeCell ref="A117:A118"/>
    <mergeCell ref="B117:B118"/>
    <mergeCell ref="C117:C118"/>
    <mergeCell ref="D117:D118"/>
    <mergeCell ref="E117:E118"/>
    <mergeCell ref="G113:G114"/>
    <mergeCell ref="H113:H114"/>
    <mergeCell ref="I113:I114"/>
    <mergeCell ref="J113:J114"/>
    <mergeCell ref="K113:K114"/>
    <mergeCell ref="L113:L114"/>
    <mergeCell ref="A113:A114"/>
    <mergeCell ref="B113:B114"/>
    <mergeCell ref="C113:C114"/>
    <mergeCell ref="D113:D114"/>
    <mergeCell ref="E113:E114"/>
    <mergeCell ref="F113:F114"/>
    <mergeCell ref="N117:N118"/>
    <mergeCell ref="O117:O118"/>
    <mergeCell ref="Q109:Q110"/>
    <mergeCell ref="R109:R110"/>
    <mergeCell ref="S109:S110"/>
    <mergeCell ref="G109:G110"/>
    <mergeCell ref="H109:H110"/>
    <mergeCell ref="I109:I110"/>
    <mergeCell ref="J109:J110"/>
    <mergeCell ref="L109:L110"/>
    <mergeCell ref="M109:M110"/>
    <mergeCell ref="A109:A110"/>
    <mergeCell ref="B109:B110"/>
    <mergeCell ref="C109:C110"/>
    <mergeCell ref="D109:D110"/>
    <mergeCell ref="E109:E110"/>
    <mergeCell ref="F109:F110"/>
    <mergeCell ref="N105:N106"/>
    <mergeCell ref="O105:O106"/>
    <mergeCell ref="P105:P106"/>
    <mergeCell ref="A105:A106"/>
    <mergeCell ref="B105:B106"/>
    <mergeCell ref="C105:C106"/>
    <mergeCell ref="D105:D106"/>
    <mergeCell ref="E105:E106"/>
    <mergeCell ref="F105:F106"/>
    <mergeCell ref="N109:N110"/>
    <mergeCell ref="O109:O110"/>
    <mergeCell ref="P109:P110"/>
    <mergeCell ref="Q105:Q106"/>
    <mergeCell ref="R105:R106"/>
    <mergeCell ref="S105:S106"/>
    <mergeCell ref="G105:G106"/>
    <mergeCell ref="H105:H106"/>
    <mergeCell ref="I105:I106"/>
    <mergeCell ref="J105:J106"/>
    <mergeCell ref="L105:L106"/>
    <mergeCell ref="M105:M106"/>
    <mergeCell ref="P101:P103"/>
    <mergeCell ref="Q101:Q103"/>
    <mergeCell ref="R101:R103"/>
    <mergeCell ref="S101:S103"/>
    <mergeCell ref="F101:F103"/>
    <mergeCell ref="G101:G103"/>
    <mergeCell ref="H101:H103"/>
    <mergeCell ref="I101:I103"/>
    <mergeCell ref="J101:J103"/>
    <mergeCell ref="K101:K103"/>
    <mergeCell ref="O95:O97"/>
    <mergeCell ref="P95:P97"/>
    <mergeCell ref="Q95:Q97"/>
    <mergeCell ref="R95:R97"/>
    <mergeCell ref="S95:S97"/>
    <mergeCell ref="A101:A103"/>
    <mergeCell ref="B101:B103"/>
    <mergeCell ref="C101:C103"/>
    <mergeCell ref="D101:D103"/>
    <mergeCell ref="E101:E103"/>
    <mergeCell ref="G95:G97"/>
    <mergeCell ref="H95:H97"/>
    <mergeCell ref="I95:I97"/>
    <mergeCell ref="K95:K97"/>
    <mergeCell ref="M95:M97"/>
    <mergeCell ref="N95:N97"/>
    <mergeCell ref="A95:A97"/>
    <mergeCell ref="B95:B97"/>
    <mergeCell ref="C95:C97"/>
    <mergeCell ref="D95:D97"/>
    <mergeCell ref="E95:E97"/>
    <mergeCell ref="F95:F97"/>
    <mergeCell ref="N101:N103"/>
    <mergeCell ref="O101:O103"/>
    <mergeCell ref="Q90:Q92"/>
    <mergeCell ref="R90:R92"/>
    <mergeCell ref="S90:S92"/>
    <mergeCell ref="G90:G92"/>
    <mergeCell ref="H90:H92"/>
    <mergeCell ref="I90:I92"/>
    <mergeCell ref="J90:J92"/>
    <mergeCell ref="K90:K92"/>
    <mergeCell ref="L90:L92"/>
    <mergeCell ref="A90:A92"/>
    <mergeCell ref="B90:B92"/>
    <mergeCell ref="C90:C92"/>
    <mergeCell ref="D90:D92"/>
    <mergeCell ref="E90:E92"/>
    <mergeCell ref="F90:F92"/>
    <mergeCell ref="N88:N89"/>
    <mergeCell ref="O88:O89"/>
    <mergeCell ref="P88:P89"/>
    <mergeCell ref="A88:A89"/>
    <mergeCell ref="B88:B89"/>
    <mergeCell ref="C88:C89"/>
    <mergeCell ref="D88:D89"/>
    <mergeCell ref="E88:E89"/>
    <mergeCell ref="F88:F89"/>
    <mergeCell ref="M90:M92"/>
    <mergeCell ref="O90:O92"/>
    <mergeCell ref="P90:P92"/>
    <mergeCell ref="Q88:Q89"/>
    <mergeCell ref="R88:R89"/>
    <mergeCell ref="S88:S89"/>
    <mergeCell ref="G88:G89"/>
    <mergeCell ref="I88:I89"/>
    <mergeCell ref="J88:J89"/>
    <mergeCell ref="K88:K89"/>
    <mergeCell ref="L88:L89"/>
    <mergeCell ref="M88:M89"/>
    <mergeCell ref="L85:L87"/>
    <mergeCell ref="M85:M87"/>
    <mergeCell ref="N85:N87"/>
    <mergeCell ref="Q85:Q87"/>
    <mergeCell ref="R85:R87"/>
    <mergeCell ref="S85:S87"/>
    <mergeCell ref="F85:F87"/>
    <mergeCell ref="G85:G87"/>
    <mergeCell ref="H85:H87"/>
    <mergeCell ref="I85:I87"/>
    <mergeCell ref="J85:J87"/>
    <mergeCell ref="K85:K87"/>
    <mergeCell ref="A85:A87"/>
    <mergeCell ref="B85:B87"/>
    <mergeCell ref="C85:C87"/>
    <mergeCell ref="D85:D87"/>
    <mergeCell ref="E85:E87"/>
    <mergeCell ref="H74:H76"/>
    <mergeCell ref="I74:I76"/>
    <mergeCell ref="J74:J76"/>
    <mergeCell ref="K74:K76"/>
    <mergeCell ref="S67:S68"/>
    <mergeCell ref="A74:A76"/>
    <mergeCell ref="B74:B76"/>
    <mergeCell ref="C74:C76"/>
    <mergeCell ref="D74:D76"/>
    <mergeCell ref="E74:E76"/>
    <mergeCell ref="F74:F76"/>
    <mergeCell ref="G74:G76"/>
    <mergeCell ref="J67:J68"/>
    <mergeCell ref="L67:L68"/>
    <mergeCell ref="M67:M68"/>
    <mergeCell ref="N67:N68"/>
    <mergeCell ref="O67:O68"/>
    <mergeCell ref="P67:P68"/>
    <mergeCell ref="N74:N76"/>
    <mergeCell ref="O74:O76"/>
    <mergeCell ref="Q74:Q76"/>
    <mergeCell ref="R74:R76"/>
    <mergeCell ref="S74:S76"/>
    <mergeCell ref="L74:L76"/>
    <mergeCell ref="M74:M76"/>
    <mergeCell ref="S64:S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M64:M66"/>
    <mergeCell ref="N64:N66"/>
    <mergeCell ref="O64:O66"/>
    <mergeCell ref="P64:P66"/>
    <mergeCell ref="Q64:Q66"/>
    <mergeCell ref="R64:R66"/>
    <mergeCell ref="F64:F66"/>
    <mergeCell ref="G64:G66"/>
    <mergeCell ref="H64:H66"/>
    <mergeCell ref="I64:I66"/>
    <mergeCell ref="K64:K66"/>
    <mergeCell ref="L64:L65"/>
    <mergeCell ref="Q67:Q68"/>
    <mergeCell ref="R67:R68"/>
    <mergeCell ref="A64:A66"/>
    <mergeCell ref="B64:B66"/>
    <mergeCell ref="C64:C66"/>
    <mergeCell ref="D64:D66"/>
    <mergeCell ref="E64:E66"/>
    <mergeCell ref="G62:G63"/>
    <mergeCell ref="H62:H63"/>
    <mergeCell ref="K62:K63"/>
    <mergeCell ref="L62:L63"/>
    <mergeCell ref="A62:A63"/>
    <mergeCell ref="B62:B63"/>
    <mergeCell ref="C62:C63"/>
    <mergeCell ref="D62:D63"/>
    <mergeCell ref="E62:E63"/>
    <mergeCell ref="F62:F63"/>
    <mergeCell ref="I60:I61"/>
    <mergeCell ref="J60:J61"/>
    <mergeCell ref="K60:K61"/>
    <mergeCell ref="L60:L61"/>
    <mergeCell ref="O62:O63"/>
    <mergeCell ref="P62:P63"/>
    <mergeCell ref="Q62:Q63"/>
    <mergeCell ref="R62:R63"/>
    <mergeCell ref="S62:S63"/>
    <mergeCell ref="M62:M63"/>
    <mergeCell ref="N62:N63"/>
    <mergeCell ref="S57:S59"/>
    <mergeCell ref="G57:G59"/>
    <mergeCell ref="H57:H59"/>
    <mergeCell ref="I57:I59"/>
    <mergeCell ref="J57:J59"/>
    <mergeCell ref="K57:K59"/>
    <mergeCell ref="L57:L59"/>
    <mergeCell ref="A60:A61"/>
    <mergeCell ref="B60:B61"/>
    <mergeCell ref="C60:C61"/>
    <mergeCell ref="D60:D61"/>
    <mergeCell ref="E60:E61"/>
    <mergeCell ref="F60:F61"/>
    <mergeCell ref="M57:M59"/>
    <mergeCell ref="O57:O59"/>
    <mergeCell ref="P57:P59"/>
    <mergeCell ref="N60:N61"/>
    <mergeCell ref="O60:O61"/>
    <mergeCell ref="P60:P61"/>
    <mergeCell ref="Q60:Q61"/>
    <mergeCell ref="R60:R61"/>
    <mergeCell ref="S60:S61"/>
    <mergeCell ref="G60:G61"/>
    <mergeCell ref="H60:H61"/>
    <mergeCell ref="P51:P52"/>
    <mergeCell ref="Q51:Q52"/>
    <mergeCell ref="R51:R52"/>
    <mergeCell ref="S51:S52"/>
    <mergeCell ref="A57:A59"/>
    <mergeCell ref="B57:B59"/>
    <mergeCell ref="C57:C59"/>
    <mergeCell ref="D57:D59"/>
    <mergeCell ref="E57:E59"/>
    <mergeCell ref="F57:F59"/>
    <mergeCell ref="G51:G52"/>
    <mergeCell ref="H51:H52"/>
    <mergeCell ref="I51:I52"/>
    <mergeCell ref="K51:K52"/>
    <mergeCell ref="L51:L52"/>
    <mergeCell ref="O51:O52"/>
    <mergeCell ref="A51:A52"/>
    <mergeCell ref="B51:B52"/>
    <mergeCell ref="C51:C52"/>
    <mergeCell ref="D51:D52"/>
    <mergeCell ref="E51:E52"/>
    <mergeCell ref="F51:F52"/>
    <mergeCell ref="Q57:Q59"/>
    <mergeCell ref="R57:R59"/>
    <mergeCell ref="P49:P50"/>
    <mergeCell ref="Q49:Q50"/>
    <mergeCell ref="R49:R50"/>
    <mergeCell ref="S49:S50"/>
    <mergeCell ref="F49:F50"/>
    <mergeCell ref="G49:G50"/>
    <mergeCell ref="H49:H50"/>
    <mergeCell ref="I49:I50"/>
    <mergeCell ref="J49:J50"/>
    <mergeCell ref="M49:M50"/>
    <mergeCell ref="O37:O40"/>
    <mergeCell ref="P37:P41"/>
    <mergeCell ref="Q37:Q41"/>
    <mergeCell ref="R37:R41"/>
    <mergeCell ref="S37:S41"/>
    <mergeCell ref="A49:A50"/>
    <mergeCell ref="B49:B50"/>
    <mergeCell ref="C49:C50"/>
    <mergeCell ref="D49:D50"/>
    <mergeCell ref="E49:E50"/>
    <mergeCell ref="G37:G41"/>
    <mergeCell ref="H37:H41"/>
    <mergeCell ref="I37:I41"/>
    <mergeCell ref="J37:J41"/>
    <mergeCell ref="L37:L41"/>
    <mergeCell ref="N37:N40"/>
    <mergeCell ref="A37:A41"/>
    <mergeCell ref="B37:B41"/>
    <mergeCell ref="C37:C41"/>
    <mergeCell ref="D37:D41"/>
    <mergeCell ref="E37:E41"/>
    <mergeCell ref="F37:F41"/>
    <mergeCell ref="N49:N50"/>
    <mergeCell ref="O49:O50"/>
    <mergeCell ref="Q31:Q32"/>
    <mergeCell ref="R31:R32"/>
    <mergeCell ref="S31:S32"/>
    <mergeCell ref="G31:G32"/>
    <mergeCell ref="H31:H32"/>
    <mergeCell ref="I31:I32"/>
    <mergeCell ref="K31:K32"/>
    <mergeCell ref="L31:L32"/>
    <mergeCell ref="M31:M32"/>
    <mergeCell ref="A31:A32"/>
    <mergeCell ref="B31:B32"/>
    <mergeCell ref="C31:C32"/>
    <mergeCell ref="D31:D32"/>
    <mergeCell ref="E31:E32"/>
    <mergeCell ref="F31:F32"/>
    <mergeCell ref="N28:N30"/>
    <mergeCell ref="O28:O30"/>
    <mergeCell ref="P28:P30"/>
    <mergeCell ref="A28:A30"/>
    <mergeCell ref="B28:B30"/>
    <mergeCell ref="C28:C30"/>
    <mergeCell ref="D28:D30"/>
    <mergeCell ref="E28:E30"/>
    <mergeCell ref="F28:F30"/>
    <mergeCell ref="N31:N32"/>
    <mergeCell ref="O31:O32"/>
    <mergeCell ref="P31:P32"/>
    <mergeCell ref="Q28:Q30"/>
    <mergeCell ref="R28:R30"/>
    <mergeCell ref="S28:S30"/>
    <mergeCell ref="G28:G30"/>
    <mergeCell ref="I28:I30"/>
    <mergeCell ref="J28:J30"/>
    <mergeCell ref="K28:K30"/>
    <mergeCell ref="L28:L30"/>
    <mergeCell ref="M28:M30"/>
    <mergeCell ref="I18:I20"/>
    <mergeCell ref="N21:N27"/>
    <mergeCell ref="O21:O27"/>
    <mergeCell ref="P21:P27"/>
    <mergeCell ref="Q21:Q27"/>
    <mergeCell ref="R21:R27"/>
    <mergeCell ref="S21:S27"/>
    <mergeCell ref="F21:F27"/>
    <mergeCell ref="G21:G27"/>
    <mergeCell ref="H21:H27"/>
    <mergeCell ref="I21:I24"/>
    <mergeCell ref="K21:K27"/>
    <mergeCell ref="L21:L27"/>
    <mergeCell ref="A21:A27"/>
    <mergeCell ref="B21:B27"/>
    <mergeCell ref="C21:C27"/>
    <mergeCell ref="D21:D27"/>
    <mergeCell ref="E21:E27"/>
    <mergeCell ref="F18:F20"/>
    <mergeCell ref="G18:G20"/>
    <mergeCell ref="H18:H20"/>
    <mergeCell ref="B14:B15"/>
    <mergeCell ref="C14:C15"/>
    <mergeCell ref="D14:D15"/>
    <mergeCell ref="F14:F15"/>
    <mergeCell ref="H14:H15"/>
    <mergeCell ref="O14:O15"/>
    <mergeCell ref="P14:P15"/>
    <mergeCell ref="Q14:Q15"/>
    <mergeCell ref="R14:R15"/>
    <mergeCell ref="S14:S15"/>
    <mergeCell ref="A18:A20"/>
    <mergeCell ref="B18:B20"/>
    <mergeCell ref="C18:C20"/>
    <mergeCell ref="D18:D20"/>
    <mergeCell ref="E18:E20"/>
    <mergeCell ref="I14:I15"/>
    <mergeCell ref="J14:J15"/>
    <mergeCell ref="K14:K15"/>
    <mergeCell ref="L14:L15"/>
    <mergeCell ref="M14:M15"/>
    <mergeCell ref="N14:N15"/>
    <mergeCell ref="O18:O20"/>
    <mergeCell ref="P18:P20"/>
    <mergeCell ref="Q18:Q20"/>
    <mergeCell ref="R18:R20"/>
    <mergeCell ref="S18:S20"/>
    <mergeCell ref="J18:J20"/>
    <mergeCell ref="L18:L20"/>
    <mergeCell ref="A14:A15"/>
    <mergeCell ref="I9:I11"/>
    <mergeCell ref="J9:J11"/>
    <mergeCell ref="K9:K11"/>
    <mergeCell ref="A6:B6"/>
    <mergeCell ref="C6:S6"/>
    <mergeCell ref="A9:A11"/>
    <mergeCell ref="B9:B11"/>
    <mergeCell ref="C9:C11"/>
    <mergeCell ref="D9:D11"/>
    <mergeCell ref="E9:E11"/>
    <mergeCell ref="F9:F11"/>
    <mergeCell ref="G9:G11"/>
    <mergeCell ref="H9:H11"/>
    <mergeCell ref="O9:O11"/>
    <mergeCell ref="Q9:Q11"/>
    <mergeCell ref="R9:R11"/>
    <mergeCell ref="S9:S11"/>
    <mergeCell ref="L9:L11"/>
    <mergeCell ref="M9:M11"/>
    <mergeCell ref="N9:N11"/>
  </mergeCells>
  <hyperlinks>
    <hyperlink ref="A1" r:id="rId1" display="https://likumi.lv/wwwraksti/2022/088/BILDES/MK_NOT_262/41D8CD98F00B_PIEL_1.DOCX" xr:uid="{20FDD4F2-5FFA-4B2A-833A-0B93F734687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8577-A6A7-461F-A2B7-5DCC906EB66B}">
  <sheetPr>
    <tabColor rgb="FF92D050"/>
    <pageSetUpPr fitToPage="1"/>
  </sheetPr>
  <dimension ref="A1:EI960"/>
  <sheetViews>
    <sheetView topLeftCell="DS1" zoomScale="145" zoomScaleNormal="145" workbookViewId="0">
      <selection activeCell="AE914" sqref="AE914"/>
    </sheetView>
  </sheetViews>
  <sheetFormatPr defaultColWidth="9.140625" defaultRowHeight="11.25" x14ac:dyDescent="0.2"/>
  <cols>
    <col min="1" max="2" width="4.42578125" style="503" customWidth="1"/>
    <col min="3" max="3" width="9.85546875" style="440" customWidth="1"/>
    <col min="4" max="4" width="26.140625" style="365" customWidth="1"/>
    <col min="5" max="5" width="17.28515625" style="365" customWidth="1"/>
    <col min="6" max="8" width="8.140625" style="364" hidden="1" customWidth="1"/>
    <col min="9" max="9" width="8.140625" style="196" hidden="1" customWidth="1"/>
    <col min="10" max="10" width="13.140625" style="196" hidden="1" customWidth="1"/>
    <col min="11" max="11" width="8.140625" style="196" hidden="1" customWidth="1"/>
    <col min="12" max="14" width="8.140625" style="364" hidden="1" customWidth="1"/>
    <col min="15" max="15" width="8.140625" style="196" hidden="1" customWidth="1"/>
    <col min="16" max="16" width="12.5703125" style="196" hidden="1" customWidth="1"/>
    <col min="17" max="20" width="8.140625" style="196" hidden="1" customWidth="1"/>
    <col min="21" max="21" width="10.28515625" style="196" hidden="1" customWidth="1"/>
    <col min="22" max="22" width="12.140625" style="364" customWidth="1"/>
    <col min="23" max="23" width="11.7109375" style="364" customWidth="1"/>
    <col min="24" max="24" width="9" style="364" customWidth="1"/>
    <col min="25" max="25" width="7.28515625" style="196" customWidth="1"/>
    <col min="26" max="26" width="10.28515625" style="197" customWidth="1"/>
    <col min="27" max="27" width="9.5703125" style="197" customWidth="1"/>
    <col min="28" max="28" width="13.7109375" style="196" customWidth="1"/>
    <col min="29" max="29" width="10.140625" style="196" customWidth="1"/>
    <col min="30" max="30" width="9.42578125" style="198" customWidth="1"/>
    <col min="31" max="31" width="12.85546875" style="196" customWidth="1"/>
    <col min="32" max="32" width="9.28515625" style="196" customWidth="1"/>
    <col min="33" max="33" width="8" style="196" customWidth="1"/>
    <col min="34" max="34" width="9.140625" style="196" customWidth="1"/>
    <col min="35" max="35" width="8" style="196" customWidth="1"/>
    <col min="36" max="43" width="12.85546875" style="196" hidden="1" customWidth="1"/>
    <col min="44" max="44" width="14" style="196" hidden="1" customWidth="1"/>
    <col min="45" max="47" width="11" style="196" hidden="1" customWidth="1"/>
    <col min="48" max="48" width="9.140625" style="196" hidden="1" customWidth="1"/>
    <col min="49" max="51" width="10.28515625" style="196" hidden="1" customWidth="1"/>
    <col min="52" max="52" width="9.140625" style="196" hidden="1" customWidth="1"/>
    <col min="53" max="54" width="10.28515625" style="196" hidden="1" customWidth="1"/>
    <col min="55" max="56" width="15.28515625" style="196" hidden="1" customWidth="1"/>
    <col min="57" max="57" width="11" style="196" hidden="1" customWidth="1"/>
    <col min="58" max="58" width="11.42578125" style="196" hidden="1" customWidth="1"/>
    <col min="59" max="59" width="11.28515625" style="196" hidden="1" customWidth="1"/>
    <col min="60" max="60" width="10.85546875" style="196" hidden="1" customWidth="1"/>
    <col min="61" max="61" width="9.140625" style="196" hidden="1" customWidth="1"/>
    <col min="62" max="66" width="11.28515625" style="196" hidden="1" customWidth="1"/>
    <col min="67" max="67" width="12.140625" style="196" hidden="1" customWidth="1"/>
    <col min="68" max="72" width="11.28515625" style="196" hidden="1" customWidth="1"/>
    <col min="73" max="73" width="14" style="196" hidden="1" customWidth="1"/>
    <col min="74" max="79" width="11.28515625" style="196" hidden="1" customWidth="1"/>
    <col min="80" max="80" width="12.7109375" style="196" hidden="1" customWidth="1"/>
    <col min="81" max="81" width="4.85546875" style="196" hidden="1" customWidth="1"/>
    <col min="82" max="87" width="11.28515625" style="196" hidden="1" customWidth="1"/>
    <col min="88" max="88" width="12.7109375" style="196" hidden="1" customWidth="1"/>
    <col min="89" max="94" width="11.28515625" style="196" hidden="1" customWidth="1"/>
    <col min="95" max="95" width="12.7109375" style="196" hidden="1" customWidth="1"/>
    <col min="96" max="101" width="11.28515625" style="196" hidden="1" customWidth="1"/>
    <col min="102" max="102" width="10.85546875" style="196" hidden="1" customWidth="1"/>
    <col min="103" max="121" width="0" style="196" hidden="1" customWidth="1"/>
    <col min="122" max="124" width="9.140625" style="196"/>
    <col min="125" max="125" width="9.85546875" style="196" customWidth="1"/>
    <col min="126" max="128" width="9.140625" style="196"/>
    <col min="129" max="129" width="11.5703125" style="196" customWidth="1"/>
    <col min="130" max="132" width="9.140625" style="196"/>
    <col min="133" max="133" width="12.42578125" style="196" customWidth="1"/>
    <col min="134" max="134" width="9.140625" style="196"/>
    <col min="135" max="135" width="14.5703125" style="196" customWidth="1"/>
    <col min="136" max="139" width="10.28515625" style="196" customWidth="1"/>
    <col min="140" max="16384" width="9.140625" style="196"/>
  </cols>
  <sheetData>
    <row r="1" spans="1:139" ht="20.25" customHeight="1" x14ac:dyDescent="0.2">
      <c r="D1" s="965" t="s">
        <v>367</v>
      </c>
      <c r="E1" s="966"/>
      <c r="F1" s="966"/>
      <c r="G1" s="966"/>
      <c r="H1" s="966"/>
      <c r="I1" s="966"/>
      <c r="J1" s="966"/>
      <c r="K1" s="966"/>
      <c r="L1" s="966"/>
      <c r="M1" s="966"/>
      <c r="N1" s="966"/>
      <c r="O1" s="966"/>
      <c r="P1" s="966"/>
      <c r="Q1" s="966"/>
      <c r="R1" s="966"/>
      <c r="S1" s="966"/>
      <c r="T1" s="966"/>
      <c r="U1" s="966"/>
      <c r="V1" s="966"/>
      <c r="W1" s="966"/>
      <c r="X1" s="966"/>
      <c r="Y1" s="966"/>
      <c r="Z1" s="966"/>
      <c r="AA1" s="966"/>
      <c r="AB1" s="196">
        <v>1137.46</v>
      </c>
      <c r="AC1" s="196" t="s">
        <v>744</v>
      </c>
      <c r="AD1" s="198" t="s">
        <v>744</v>
      </c>
      <c r="CD1" s="967" t="s">
        <v>1277</v>
      </c>
      <c r="CE1" s="967"/>
      <c r="CF1" s="967"/>
      <c r="CG1" s="967"/>
      <c r="CH1" s="967"/>
      <c r="CI1" s="967"/>
      <c r="CJ1" s="967"/>
      <c r="CK1" s="967"/>
      <c r="CL1" s="967"/>
      <c r="CM1" s="967"/>
      <c r="CN1" s="967"/>
      <c r="CO1" s="967"/>
      <c r="CP1" s="967"/>
      <c r="CQ1" s="967"/>
      <c r="CR1" s="967"/>
      <c r="CS1" s="967"/>
      <c r="CT1" s="967"/>
      <c r="CU1" s="967"/>
      <c r="CV1" s="967"/>
      <c r="CW1" s="967"/>
      <c r="CX1" s="967"/>
    </row>
    <row r="2" spans="1:139" s="431" customFormat="1" ht="46.5" customHeight="1" x14ac:dyDescent="0.2">
      <c r="A2" s="504"/>
      <c r="B2" s="504"/>
      <c r="C2" s="441"/>
      <c r="D2" s="432"/>
      <c r="E2" s="433"/>
      <c r="F2" s="968" t="s">
        <v>651</v>
      </c>
      <c r="G2" s="968"/>
      <c r="H2" s="968"/>
      <c r="I2" s="968"/>
      <c r="J2" s="968"/>
      <c r="L2" s="968" t="s">
        <v>653</v>
      </c>
      <c r="M2" s="968"/>
      <c r="N2" s="968"/>
      <c r="O2" s="968"/>
      <c r="P2" s="968"/>
      <c r="Q2" s="968" t="s">
        <v>678</v>
      </c>
      <c r="R2" s="968"/>
      <c r="S2" s="968"/>
      <c r="T2" s="968"/>
      <c r="U2" s="968"/>
      <c r="V2" s="969" t="s">
        <v>673</v>
      </c>
      <c r="W2" s="969"/>
      <c r="X2" s="969"/>
      <c r="Y2" s="419"/>
      <c r="Z2" s="423"/>
      <c r="AA2" s="423"/>
      <c r="AB2" s="634" t="s">
        <v>742</v>
      </c>
      <c r="AC2" s="635"/>
      <c r="AD2" s="635"/>
      <c r="AE2" s="635"/>
      <c r="AF2" s="636"/>
      <c r="AR2" s="970" t="s">
        <v>749</v>
      </c>
      <c r="AS2" s="971"/>
      <c r="AT2" s="971"/>
      <c r="AU2" s="971"/>
      <c r="AV2" s="971"/>
      <c r="AW2" s="971"/>
      <c r="AX2" s="971"/>
      <c r="AY2" s="972"/>
      <c r="AZ2" s="607"/>
      <c r="BA2" s="607"/>
      <c r="BB2" s="607"/>
      <c r="BC2" s="973" t="s">
        <v>750</v>
      </c>
      <c r="BD2" s="974"/>
      <c r="BE2" s="974"/>
      <c r="BF2" s="974"/>
      <c r="BG2" s="974"/>
      <c r="BH2" s="974"/>
      <c r="BI2" s="975"/>
      <c r="BJ2" s="976" t="s">
        <v>751</v>
      </c>
      <c r="BK2" s="977"/>
      <c r="BL2" s="977"/>
      <c r="BM2" s="977"/>
      <c r="BN2" s="977"/>
      <c r="BO2" s="978"/>
      <c r="BP2" s="979" t="s">
        <v>800</v>
      </c>
      <c r="BQ2" s="980"/>
      <c r="BR2" s="980"/>
      <c r="BS2" s="980"/>
      <c r="BT2" s="980"/>
      <c r="BU2" s="981"/>
      <c r="BV2" s="982" t="s">
        <v>801</v>
      </c>
      <c r="BW2" s="983"/>
      <c r="BX2" s="983"/>
      <c r="BY2" s="983"/>
      <c r="BZ2" s="983"/>
      <c r="CA2" s="983"/>
      <c r="CB2" s="984"/>
      <c r="CC2" s="631"/>
      <c r="CD2" s="985" t="s">
        <v>1252</v>
      </c>
      <c r="CE2" s="986"/>
      <c r="CF2" s="986"/>
      <c r="CG2" s="986"/>
      <c r="CH2" s="986"/>
      <c r="CI2" s="986"/>
      <c r="CJ2" s="987"/>
      <c r="CK2" s="979" t="s">
        <v>1260</v>
      </c>
      <c r="CL2" s="980"/>
      <c r="CM2" s="980"/>
      <c r="CN2" s="980"/>
      <c r="CO2" s="980"/>
      <c r="CP2" s="980"/>
      <c r="CQ2" s="981"/>
      <c r="CR2" s="982" t="s">
        <v>1264</v>
      </c>
      <c r="CS2" s="983"/>
      <c r="CT2" s="983"/>
      <c r="CU2" s="983"/>
      <c r="CV2" s="983"/>
      <c r="CW2" s="983"/>
      <c r="CX2" s="984"/>
      <c r="CY2" s="637"/>
      <c r="CZ2" s="957" t="s">
        <v>1301</v>
      </c>
      <c r="DA2" s="957"/>
      <c r="DB2" s="957"/>
      <c r="DC2" s="957"/>
      <c r="DD2" s="957"/>
      <c r="DE2" s="957"/>
      <c r="DF2" s="957"/>
      <c r="DG2" s="957"/>
      <c r="DH2" s="957"/>
      <c r="DI2" s="957"/>
      <c r="DJ2" s="957"/>
      <c r="DK2" s="957"/>
      <c r="DL2" s="957"/>
      <c r="DM2" s="957"/>
      <c r="DN2" s="961" t="s">
        <v>1291</v>
      </c>
      <c r="DO2" s="961"/>
      <c r="DP2" s="961"/>
      <c r="DQ2" s="961"/>
      <c r="DR2" s="721"/>
      <c r="DS2" s="722"/>
      <c r="DT2" s="722"/>
      <c r="DU2" s="722"/>
      <c r="DV2" s="722"/>
      <c r="DW2" s="722"/>
      <c r="DX2" s="722"/>
      <c r="DY2" s="722"/>
      <c r="DZ2" s="962" t="s">
        <v>1300</v>
      </c>
      <c r="EA2" s="963"/>
      <c r="EB2" s="963"/>
      <c r="EC2" s="963"/>
      <c r="ED2" s="963"/>
      <c r="EE2" s="964"/>
      <c r="EF2" s="958" t="s">
        <v>1299</v>
      </c>
      <c r="EG2" s="959"/>
      <c r="EH2" s="959"/>
      <c r="EI2" s="960"/>
    </row>
    <row r="3" spans="1:139" s="434" customFormat="1" ht="45" customHeight="1" x14ac:dyDescent="0.25">
      <c r="A3" s="439" t="s">
        <v>802</v>
      </c>
      <c r="B3" s="439"/>
      <c r="C3" s="497" t="s">
        <v>803</v>
      </c>
      <c r="D3" s="435" t="s">
        <v>399</v>
      </c>
      <c r="E3" s="435" t="s">
        <v>0</v>
      </c>
      <c r="F3" s="435" t="s">
        <v>2</v>
      </c>
      <c r="G3" s="435" t="s">
        <v>3</v>
      </c>
      <c r="H3" s="435" t="s">
        <v>4</v>
      </c>
      <c r="I3" s="436" t="s">
        <v>368</v>
      </c>
      <c r="J3" s="436" t="s">
        <v>369</v>
      </c>
      <c r="K3" s="435" t="s">
        <v>648</v>
      </c>
      <c r="L3" s="435" t="s">
        <v>2</v>
      </c>
      <c r="M3" s="435" t="s">
        <v>661</v>
      </c>
      <c r="N3" s="435" t="s">
        <v>4</v>
      </c>
      <c r="O3" s="435" t="s">
        <v>368</v>
      </c>
      <c r="P3" s="435" t="s">
        <v>369</v>
      </c>
      <c r="Q3" s="435" t="s">
        <v>2</v>
      </c>
      <c r="R3" s="435" t="s">
        <v>661</v>
      </c>
      <c r="S3" s="435" t="s">
        <v>4</v>
      </c>
      <c r="T3" s="435" t="s">
        <v>368</v>
      </c>
      <c r="U3" s="437" t="s">
        <v>734</v>
      </c>
      <c r="V3" s="438" t="s">
        <v>2</v>
      </c>
      <c r="W3" s="438" t="s">
        <v>661</v>
      </c>
      <c r="X3" s="438" t="s">
        <v>4</v>
      </c>
      <c r="Y3" s="435" t="s">
        <v>368</v>
      </c>
      <c r="Z3" s="437" t="s">
        <v>734</v>
      </c>
      <c r="AA3" s="437" t="s">
        <v>752</v>
      </c>
      <c r="AB3" s="679" t="s">
        <v>713</v>
      </c>
      <c r="AC3" s="679" t="s">
        <v>1284</v>
      </c>
      <c r="AD3" s="675" t="s">
        <v>718</v>
      </c>
      <c r="AE3" s="442" t="s">
        <v>1284</v>
      </c>
      <c r="AF3" s="439" t="s">
        <v>712</v>
      </c>
      <c r="AJ3" s="442" t="s">
        <v>804</v>
      </c>
      <c r="AK3" s="442" t="s">
        <v>922</v>
      </c>
      <c r="AL3" s="442" t="s">
        <v>1250</v>
      </c>
      <c r="AM3" s="442" t="s">
        <v>805</v>
      </c>
      <c r="AN3" s="443" t="s">
        <v>806</v>
      </c>
      <c r="AO3" s="443" t="s">
        <v>923</v>
      </c>
      <c r="AP3" s="443" t="s">
        <v>1250</v>
      </c>
      <c r="AQ3" s="443" t="s">
        <v>1251</v>
      </c>
      <c r="AR3" s="608" t="s">
        <v>737</v>
      </c>
      <c r="AS3" s="609" t="s">
        <v>738</v>
      </c>
      <c r="AT3" s="608" t="s">
        <v>753</v>
      </c>
      <c r="AU3" s="608" t="s">
        <v>1</v>
      </c>
      <c r="AV3" s="610" t="s">
        <v>713</v>
      </c>
      <c r="AW3" s="611" t="s">
        <v>1272</v>
      </c>
      <c r="AX3" s="611" t="s">
        <v>754</v>
      </c>
      <c r="AY3" s="611" t="s">
        <v>755</v>
      </c>
      <c r="AZ3" s="612" t="s">
        <v>1254</v>
      </c>
      <c r="BA3" s="611" t="s">
        <v>1273</v>
      </c>
      <c r="BB3" s="611" t="s">
        <v>1255</v>
      </c>
      <c r="BC3" s="613" t="s">
        <v>747</v>
      </c>
      <c r="BD3" s="609" t="s">
        <v>746</v>
      </c>
      <c r="BE3" s="613" t="s">
        <v>753</v>
      </c>
      <c r="BF3" s="613" t="s">
        <v>1</v>
      </c>
      <c r="BG3" s="611" t="s">
        <v>1272</v>
      </c>
      <c r="BH3" s="611" t="s">
        <v>754</v>
      </c>
      <c r="BI3" s="611" t="s">
        <v>755</v>
      </c>
      <c r="BJ3" s="611" t="s">
        <v>1274</v>
      </c>
      <c r="BK3" s="614" t="s">
        <v>753</v>
      </c>
      <c r="BL3" s="614" t="s">
        <v>1</v>
      </c>
      <c r="BM3" s="611" t="s">
        <v>754</v>
      </c>
      <c r="BN3" s="611" t="s">
        <v>1272</v>
      </c>
      <c r="BO3" s="614" t="s">
        <v>756</v>
      </c>
      <c r="BP3" s="611" t="s">
        <v>1275</v>
      </c>
      <c r="BQ3" s="615" t="s">
        <v>753</v>
      </c>
      <c r="BR3" s="615" t="s">
        <v>1</v>
      </c>
      <c r="BS3" s="611" t="s">
        <v>754</v>
      </c>
      <c r="BT3" s="611" t="s">
        <v>1272</v>
      </c>
      <c r="BU3" s="615" t="s">
        <v>757</v>
      </c>
      <c r="BV3" s="611" t="s">
        <v>1275</v>
      </c>
      <c r="BW3" s="616" t="s">
        <v>753</v>
      </c>
      <c r="BX3" s="616" t="s">
        <v>1</v>
      </c>
      <c r="BY3" s="611" t="s">
        <v>754</v>
      </c>
      <c r="BZ3" s="611" t="s">
        <v>1272</v>
      </c>
      <c r="CA3" s="611" t="s">
        <v>755</v>
      </c>
      <c r="CB3" s="616" t="s">
        <v>1276</v>
      </c>
      <c r="CC3" s="609"/>
      <c r="CD3" s="617" t="s">
        <v>1253</v>
      </c>
      <c r="CE3" s="618" t="s">
        <v>753</v>
      </c>
      <c r="CF3" s="618" t="s">
        <v>1</v>
      </c>
      <c r="CG3" s="611" t="s">
        <v>754</v>
      </c>
      <c r="CH3" s="611" t="s">
        <v>1273</v>
      </c>
      <c r="CI3" s="611" t="s">
        <v>755</v>
      </c>
      <c r="CJ3" s="618" t="s">
        <v>1261</v>
      </c>
      <c r="CK3" s="619" t="s">
        <v>1253</v>
      </c>
      <c r="CL3" s="615" t="s">
        <v>753</v>
      </c>
      <c r="CM3" s="615" t="s">
        <v>1</v>
      </c>
      <c r="CN3" s="619" t="s">
        <v>754</v>
      </c>
      <c r="CO3" s="619" t="s">
        <v>1273</v>
      </c>
      <c r="CP3" s="619" t="s">
        <v>755</v>
      </c>
      <c r="CQ3" s="615" t="s">
        <v>1262</v>
      </c>
      <c r="CR3" s="620" t="s">
        <v>1253</v>
      </c>
      <c r="CS3" s="616" t="s">
        <v>753</v>
      </c>
      <c r="CT3" s="616" t="s">
        <v>1</v>
      </c>
      <c r="CU3" s="620" t="s">
        <v>754</v>
      </c>
      <c r="CV3" s="620" t="s">
        <v>1273</v>
      </c>
      <c r="CW3" s="620" t="s">
        <v>755</v>
      </c>
      <c r="CX3" s="616" t="s">
        <v>1261</v>
      </c>
      <c r="CY3" s="199"/>
      <c r="CZ3" s="680" t="s">
        <v>713</v>
      </c>
      <c r="DA3" s="680" t="s">
        <v>1284</v>
      </c>
      <c r="DB3" s="680" t="s">
        <v>1285</v>
      </c>
      <c r="DC3" s="680" t="s">
        <v>1286</v>
      </c>
      <c r="DD3" s="619" t="s">
        <v>718</v>
      </c>
      <c r="DE3" s="619" t="s">
        <v>1284</v>
      </c>
      <c r="DF3" s="619" t="s">
        <v>1285</v>
      </c>
      <c r="DG3" s="619" t="s">
        <v>1286</v>
      </c>
      <c r="DH3" s="681" t="s">
        <v>1287</v>
      </c>
      <c r="DI3" s="681" t="s">
        <v>1288</v>
      </c>
      <c r="DJ3" s="681" t="s">
        <v>1289</v>
      </c>
      <c r="DK3" s="681" t="s">
        <v>1290</v>
      </c>
      <c r="DL3" s="682">
        <v>0.3</v>
      </c>
      <c r="DM3" s="682">
        <v>0.5</v>
      </c>
      <c r="DN3" s="700" t="s">
        <v>1253</v>
      </c>
      <c r="DO3" s="701" t="s">
        <v>753</v>
      </c>
      <c r="DP3" s="701" t="s">
        <v>1</v>
      </c>
      <c r="DQ3" s="701" t="s">
        <v>1261</v>
      </c>
      <c r="DR3" s="439" t="s">
        <v>713</v>
      </c>
      <c r="DS3" s="439" t="s">
        <v>1284</v>
      </c>
      <c r="DT3" s="439" t="s">
        <v>1285</v>
      </c>
      <c r="DU3" s="439" t="s">
        <v>1286</v>
      </c>
      <c r="DV3" s="439" t="s">
        <v>718</v>
      </c>
      <c r="DW3" s="439" t="s">
        <v>1284</v>
      </c>
      <c r="DX3" s="439" t="s">
        <v>1285</v>
      </c>
      <c r="DY3" s="439" t="s">
        <v>1286</v>
      </c>
      <c r="DZ3" s="708" t="s">
        <v>1287</v>
      </c>
      <c r="EA3" s="708" t="s">
        <v>1288</v>
      </c>
      <c r="EB3" s="708" t="s">
        <v>1289</v>
      </c>
      <c r="EC3" s="708" t="s">
        <v>1290</v>
      </c>
      <c r="ED3" s="709">
        <v>0.3</v>
      </c>
      <c r="EE3" s="709">
        <v>0.5</v>
      </c>
      <c r="EF3" s="719" t="s">
        <v>1253</v>
      </c>
      <c r="EG3" s="719" t="s">
        <v>753</v>
      </c>
      <c r="EH3" s="719" t="s">
        <v>1</v>
      </c>
      <c r="EI3" s="719" t="s">
        <v>1261</v>
      </c>
    </row>
    <row r="4" spans="1:139" ht="23.25" customHeight="1" x14ac:dyDescent="0.2">
      <c r="A4" s="505">
        <v>1</v>
      </c>
      <c r="B4" s="505" t="s">
        <v>1265</v>
      </c>
      <c r="C4" s="498" t="s">
        <v>147</v>
      </c>
      <c r="D4" s="405" t="s">
        <v>247</v>
      </c>
      <c r="E4" s="405" t="s">
        <v>259</v>
      </c>
      <c r="F4" s="200" t="s">
        <v>7</v>
      </c>
      <c r="G4" s="200" t="s">
        <v>302</v>
      </c>
      <c r="H4" s="200" t="s">
        <v>303</v>
      </c>
      <c r="I4" s="201">
        <v>1</v>
      </c>
      <c r="J4" s="202">
        <v>2441</v>
      </c>
      <c r="K4" s="203"/>
      <c r="L4" s="200" t="s">
        <v>7</v>
      </c>
      <c r="M4" s="200" t="s">
        <v>302</v>
      </c>
      <c r="N4" s="200" t="s">
        <v>303</v>
      </c>
      <c r="O4" s="201">
        <v>1</v>
      </c>
      <c r="P4" s="202">
        <v>2441</v>
      </c>
      <c r="Q4" s="200" t="s">
        <v>664</v>
      </c>
      <c r="R4" s="200" t="s">
        <v>44</v>
      </c>
      <c r="S4" s="200" t="s">
        <v>305</v>
      </c>
      <c r="T4" s="201">
        <v>1</v>
      </c>
      <c r="U4" s="204">
        <v>3273.35</v>
      </c>
      <c r="V4" s="205" t="s">
        <v>664</v>
      </c>
      <c r="W4" s="205" t="s">
        <v>44</v>
      </c>
      <c r="X4" s="205" t="s">
        <v>305</v>
      </c>
      <c r="Y4" s="206">
        <v>1</v>
      </c>
      <c r="Z4" s="207">
        <v>3273.35</v>
      </c>
      <c r="AA4" s="207">
        <f t="shared" ref="AA4:AA67" si="0">Z4*Y4</f>
        <v>3273.35</v>
      </c>
      <c r="AB4" s="203">
        <v>3633</v>
      </c>
      <c r="AC4" s="544">
        <f>AB4-Z4</f>
        <v>359.65000000000009</v>
      </c>
      <c r="AD4" s="208">
        <f>4.562*$AB$1</f>
        <v>5189.0925200000001</v>
      </c>
      <c r="AE4" s="678">
        <f>AD4-Z4</f>
        <v>1915.7425200000002</v>
      </c>
      <c r="AF4" s="203">
        <v>6228</v>
      </c>
      <c r="AJ4" s="444">
        <f t="shared" ref="AJ4:AJ67" si="1">AB4-Z4</f>
        <v>359.65000000000009</v>
      </c>
      <c r="AK4" s="444">
        <f t="shared" ref="AK4:AK67" si="2">(AB4/Z4)*100-100</f>
        <v>10.987214932714195</v>
      </c>
      <c r="AL4" s="539">
        <f>AK4/5/100</f>
        <v>2.1974429865428392E-2</v>
      </c>
      <c r="AM4" s="444">
        <f t="shared" ref="AM4:AM67" si="3">AJ4/5</f>
        <v>71.930000000000021</v>
      </c>
      <c r="AN4" s="445">
        <f t="shared" ref="AN4:AN67" si="4">AD4-Z4</f>
        <v>1915.7425200000002</v>
      </c>
      <c r="AO4" s="445">
        <f t="shared" ref="AO4:AO67" si="5">(AD4/Z4)*100-100</f>
        <v>58.525440909160352</v>
      </c>
      <c r="AP4" s="542">
        <f>AO4/5/100</f>
        <v>0.11705088181832071</v>
      </c>
      <c r="AQ4" s="445">
        <f t="shared" ref="AQ4:AQ67" si="6">AN4/5</f>
        <v>383.14850400000006</v>
      </c>
      <c r="AR4" s="209">
        <f t="shared" ref="AR4:AR67" si="7">(Z4+120)*Y4</f>
        <v>3393.35</v>
      </c>
      <c r="AS4" s="210">
        <f t="shared" ref="AS4:AS67" si="8">SUM(Z4+120)</f>
        <v>3393.35</v>
      </c>
      <c r="AT4" s="209">
        <f t="shared" ref="AT4:AT67" si="9">AS4*0.3</f>
        <v>1018.0049999999999</v>
      </c>
      <c r="AU4" s="209">
        <f t="shared" ref="AU4:AU67" si="10">AS4*0.5</f>
        <v>1696.675</v>
      </c>
      <c r="AV4" s="211">
        <f t="shared" ref="AV4:AV67" si="11">AB4</f>
        <v>3633</v>
      </c>
      <c r="AW4" s="212">
        <f>SUM(AS4-AV4)</f>
        <v>-239.65000000000009</v>
      </c>
      <c r="AX4" s="210">
        <f t="shared" ref="AX4:AX67" si="12">AS4-Z4</f>
        <v>120</v>
      </c>
      <c r="AY4" s="210">
        <f t="shared" ref="AY4:AY67" si="13">(AS4/Z4*100)-100</f>
        <v>3.6659691142102275</v>
      </c>
      <c r="AZ4" s="211">
        <f t="shared" ref="AZ4:AZ67" si="14">AD4</f>
        <v>5189.0925200000001</v>
      </c>
      <c r="BA4" s="544">
        <f>AZ4-AS4</f>
        <v>1795.7425200000002</v>
      </c>
      <c r="BB4" s="210">
        <f>BA4/4</f>
        <v>448.93563000000006</v>
      </c>
      <c r="BC4" s="213">
        <f t="shared" ref="BC4:BC67" si="15">BD4*Y4</f>
        <v>3633.0472399999999</v>
      </c>
      <c r="BD4" s="211">
        <f>[1]MAG_9pak!$C$18</f>
        <v>3633.0472399999999</v>
      </c>
      <c r="BE4" s="213">
        <f t="shared" ref="BE4:BE67" si="16">BD4*0.3</f>
        <v>1089.914172</v>
      </c>
      <c r="BF4" s="213">
        <f t="shared" ref="BF4:BF67" si="17">BD4*0.5</f>
        <v>1816.5236199999999</v>
      </c>
      <c r="BG4" s="210">
        <f t="shared" ref="BG4:BG67" si="18">BD4-AB4</f>
        <v>4.7239999999874271E-2</v>
      </c>
      <c r="BH4" s="210">
        <f t="shared" ref="BH4:BH67" si="19">SUM(BD4-Z4)</f>
        <v>359.69723999999997</v>
      </c>
      <c r="BI4" s="210">
        <f t="shared" ref="BI4:BI67" si="20">(BD4/Z4*100)-100</f>
        <v>10.98865810255549</v>
      </c>
      <c r="BJ4" s="210">
        <f t="shared" ref="BJ4:BJ67" si="21">Z4*1.24</f>
        <v>4058.9539999999997</v>
      </c>
      <c r="BK4" s="214">
        <f t="shared" ref="BK4:BK67" si="22">BJ4*0.3</f>
        <v>1217.6861999999999</v>
      </c>
      <c r="BL4" s="214">
        <f t="shared" ref="BL4:BL67" si="23">BJ4*0.5</f>
        <v>2029.4769999999999</v>
      </c>
      <c r="BM4" s="210">
        <f t="shared" ref="BM4:BM67" si="24">BJ4-Z4</f>
        <v>785.60399999999981</v>
      </c>
      <c r="BN4" s="210">
        <f t="shared" ref="BN4:BN67" si="25">BJ4-AB4</f>
        <v>425.95399999999972</v>
      </c>
      <c r="BO4" s="215">
        <f t="shared" ref="BO4:BO67" si="26">BJ4*Y4</f>
        <v>4058.9539999999997</v>
      </c>
      <c r="BP4" s="210">
        <f>Z4*1.2</f>
        <v>3928.0199999999995</v>
      </c>
      <c r="BQ4" s="216">
        <f t="shared" ref="BQ4:BQ67" si="27">BP4*0.3</f>
        <v>1178.4059999999997</v>
      </c>
      <c r="BR4" s="216">
        <f t="shared" ref="BR4:BR67" si="28">BP4*0.5</f>
        <v>1964.0099999999998</v>
      </c>
      <c r="BS4" s="210">
        <f t="shared" ref="BS4:BS67" si="29">BP4-Z4</f>
        <v>654.66999999999962</v>
      </c>
      <c r="BT4" s="210">
        <f t="shared" ref="BT4:BT67" si="30">BP4-AB4</f>
        <v>295.01999999999953</v>
      </c>
      <c r="BU4" s="217">
        <f t="shared" ref="BU4:BU67" si="31">BP4*Y4</f>
        <v>3928.0199999999995</v>
      </c>
      <c r="BV4" s="210">
        <f>Z4*1.14</f>
        <v>3731.6189999999997</v>
      </c>
      <c r="BW4" s="403">
        <f t="shared" ref="BW4:BW67" si="32">BV4*0.3</f>
        <v>1119.4857</v>
      </c>
      <c r="BX4" s="403">
        <f t="shared" ref="BX4:BX67" si="33">BV4*0.5</f>
        <v>1865.8094999999998</v>
      </c>
      <c r="BY4" s="210">
        <f t="shared" ref="BY4:BY67" si="34">BV4-Z4</f>
        <v>458.26899999999978</v>
      </c>
      <c r="BZ4" s="210">
        <f t="shared" ref="BZ4:BZ67" si="35">BV4-AB4</f>
        <v>98.618999999999687</v>
      </c>
      <c r="CA4" s="210">
        <f t="shared" ref="CA4:CA67" si="36">(BV4/Z4*100)-100</f>
        <v>13.999999999999986</v>
      </c>
      <c r="CB4" s="404">
        <f t="shared" ref="CB4:CB67" si="37">BV4*Y4</f>
        <v>3731.6189999999997</v>
      </c>
      <c r="CC4" s="404"/>
      <c r="CD4" s="537">
        <f t="shared" ref="CD4:CD67" si="38">(AD4-AS4)/4</f>
        <v>448.93563000000006</v>
      </c>
      <c r="CE4" s="537">
        <f>CD4*0.3</f>
        <v>134.680689</v>
      </c>
      <c r="CF4" s="537">
        <f t="shared" ref="CF4:CF67" si="39">CD4*0.5</f>
        <v>224.46781500000003</v>
      </c>
      <c r="CG4" s="210"/>
      <c r="CH4" s="210"/>
      <c r="CI4" s="210"/>
      <c r="CJ4" s="538">
        <f t="shared" ref="CJ4:CJ67" si="40">CD4*Y4</f>
        <v>448.93563000000006</v>
      </c>
      <c r="CK4" s="216">
        <f t="shared" ref="CK4:CK67" si="41">(AB4-AS4)/4</f>
        <v>59.912500000000023</v>
      </c>
      <c r="CL4" s="216">
        <f>CK4*0.3</f>
        <v>17.973750000000006</v>
      </c>
      <c r="CM4" s="216">
        <f t="shared" ref="CM4:CM67" si="42">CK4*0.5</f>
        <v>29.956250000000011</v>
      </c>
      <c r="CN4" s="216"/>
      <c r="CO4" s="216"/>
      <c r="CP4" s="216"/>
      <c r="CQ4" s="217">
        <f t="shared" ref="CQ4:CQ67" si="43">CK4*Y4</f>
        <v>59.912500000000023</v>
      </c>
      <c r="CR4" s="403">
        <f t="shared" ref="CR4:CR67" si="44">(AD4-BV4)/4</f>
        <v>364.36838000000012</v>
      </c>
      <c r="CS4" s="403">
        <f>CR4*0.3</f>
        <v>109.31051400000003</v>
      </c>
      <c r="CT4" s="403">
        <f t="shared" ref="CT4:CT67" si="45">CR4*0.5</f>
        <v>182.18419000000006</v>
      </c>
      <c r="CU4" s="403"/>
      <c r="CV4" s="403"/>
      <c r="CW4" s="403"/>
      <c r="CX4" s="404">
        <f t="shared" ref="CX4:CX67" si="46">CR4*Y4</f>
        <v>364.36838000000012</v>
      </c>
      <c r="CY4" s="198"/>
      <c r="CZ4" s="203">
        <v>3633</v>
      </c>
      <c r="DA4" s="677">
        <f t="shared" ref="DA4:DA67" si="47">CZ4-Z4</f>
        <v>359.65000000000009</v>
      </c>
      <c r="DB4" s="676">
        <f t="shared" ref="DB4:DB67" si="48">(CZ4/Z4*100)-100</f>
        <v>10.987214932714195</v>
      </c>
      <c r="DC4" s="676">
        <f>DB4/5</f>
        <v>2.1974429865428391</v>
      </c>
      <c r="DD4" s="677">
        <v>5189.0925200000001</v>
      </c>
      <c r="DE4" s="677">
        <f t="shared" ref="DE4:DE67" si="49">DD4-Z4</f>
        <v>1915.7425200000002</v>
      </c>
      <c r="DF4" s="676">
        <f t="shared" ref="DF4:DF67" si="50">(DD4/Z4)*100-100</f>
        <v>58.525440909160352</v>
      </c>
      <c r="DG4" s="676">
        <f>DF4/5</f>
        <v>11.705088181832071</v>
      </c>
      <c r="DH4" s="203">
        <v>11</v>
      </c>
      <c r="DI4" s="677">
        <f t="shared" ref="DI4:DI67" si="51">Z4*DH4/100</f>
        <v>360.06849999999997</v>
      </c>
      <c r="DJ4" s="568">
        <f t="shared" ref="DJ4:DJ67" si="52">Z4+DI4</f>
        <v>3633.4184999999998</v>
      </c>
      <c r="DK4" s="677">
        <f t="shared" ref="DK4:DK67" si="53">DJ4*Y4</f>
        <v>3633.4184999999998</v>
      </c>
      <c r="DL4" s="677">
        <f>DJ4*30/100</f>
        <v>1090.0255499999998</v>
      </c>
      <c r="DM4" s="677">
        <f>DJ4*50/100</f>
        <v>1816.7092499999999</v>
      </c>
      <c r="DN4" s="677">
        <f t="shared" ref="DN4:DN67" si="54">(DD4-DJ4)/4</f>
        <v>388.9185050000001</v>
      </c>
      <c r="DO4" s="677">
        <f>DN4*0.3</f>
        <v>116.67555150000003</v>
      </c>
      <c r="DP4" s="677">
        <f>DN4*0.5</f>
        <v>194.45925250000005</v>
      </c>
      <c r="DQ4" s="677">
        <f t="shared" ref="DQ4:DQ67" si="55">DN4*Y4</f>
        <v>388.9185050000001</v>
      </c>
      <c r="DR4" s="203">
        <v>3633</v>
      </c>
      <c r="DS4" s="677">
        <f t="shared" ref="DS4:DS67" si="56">DR4-Z4</f>
        <v>359.65000000000009</v>
      </c>
      <c r="DT4" s="676">
        <f t="shared" ref="DT4:DT67" si="57">(DR4/Z4*100)-100</f>
        <v>10.987214932714195</v>
      </c>
      <c r="DU4" s="676">
        <f>DT4/5</f>
        <v>2.1974429865428391</v>
      </c>
      <c r="DV4" s="677">
        <v>5189.0925200000001</v>
      </c>
      <c r="DW4" s="677">
        <f t="shared" ref="DW4:DW67" si="58">DV4-Z4</f>
        <v>1915.7425200000002</v>
      </c>
      <c r="DX4" s="676">
        <f t="shared" ref="DX4:DX67" si="59">(DV4/Z4)*100-100</f>
        <v>58.525440909160352</v>
      </c>
      <c r="DY4" s="676">
        <f>DX4/5</f>
        <v>11.705088181832071</v>
      </c>
      <c r="DZ4" s="203">
        <v>11</v>
      </c>
      <c r="EA4" s="677">
        <f t="shared" ref="EA4:EA67" si="60">Z4*DZ4/100</f>
        <v>360.06849999999997</v>
      </c>
      <c r="EB4" s="568">
        <f t="shared" ref="EB4:EB67" si="61">Z4+EA4</f>
        <v>3633.4184999999998</v>
      </c>
      <c r="EC4" s="677">
        <f t="shared" ref="EC4:EC67" si="62">EB4*Y4</f>
        <v>3633.4184999999998</v>
      </c>
      <c r="ED4" s="677">
        <f>EB4*30/100</f>
        <v>1090.0255499999998</v>
      </c>
      <c r="EE4" s="677">
        <f>EB4*50/100</f>
        <v>1816.7092499999999</v>
      </c>
      <c r="EF4" s="677">
        <f>(DV4-EB4)/4</f>
        <v>388.9185050000001</v>
      </c>
      <c r="EG4" s="677">
        <f>EF4*0.3</f>
        <v>116.67555150000003</v>
      </c>
      <c r="EH4" s="677">
        <f>EF4*0.5</f>
        <v>194.45925250000005</v>
      </c>
      <c r="EI4" s="677">
        <f t="shared" ref="EI4:EI67" si="63">EF4*Y4</f>
        <v>388.9185050000001</v>
      </c>
    </row>
    <row r="5" spans="1:139" ht="23.25" customHeight="1" x14ac:dyDescent="0.2">
      <c r="A5" s="505">
        <v>2</v>
      </c>
      <c r="B5" s="505" t="s">
        <v>1265</v>
      </c>
      <c r="C5" s="498" t="s">
        <v>147</v>
      </c>
      <c r="D5" s="405" t="s">
        <v>247</v>
      </c>
      <c r="E5" s="405" t="s">
        <v>260</v>
      </c>
      <c r="F5" s="200" t="s">
        <v>7</v>
      </c>
      <c r="G5" s="200" t="s">
        <v>304</v>
      </c>
      <c r="H5" s="200" t="s">
        <v>305</v>
      </c>
      <c r="I5" s="201">
        <v>1</v>
      </c>
      <c r="J5" s="202">
        <v>2075</v>
      </c>
      <c r="K5" s="203"/>
      <c r="L5" s="200" t="s">
        <v>7</v>
      </c>
      <c r="M5" s="200" t="s">
        <v>304</v>
      </c>
      <c r="N5" s="200" t="s">
        <v>305</v>
      </c>
      <c r="O5" s="201">
        <v>1</v>
      </c>
      <c r="P5" s="202">
        <v>2075</v>
      </c>
      <c r="Q5" s="200" t="s">
        <v>664</v>
      </c>
      <c r="R5" s="200"/>
      <c r="S5" s="200"/>
      <c r="T5" s="201">
        <v>1</v>
      </c>
      <c r="U5" s="204">
        <v>2782</v>
      </c>
      <c r="V5" s="205" t="s">
        <v>664</v>
      </c>
      <c r="W5" s="205" t="s">
        <v>42</v>
      </c>
      <c r="X5" s="205" t="s">
        <v>309</v>
      </c>
      <c r="Y5" s="206">
        <v>1</v>
      </c>
      <c r="Z5" s="207">
        <v>2782</v>
      </c>
      <c r="AA5" s="207">
        <f t="shared" si="0"/>
        <v>2782</v>
      </c>
      <c r="AB5" s="203">
        <v>3226</v>
      </c>
      <c r="AC5" s="544">
        <f t="shared" ref="AC5:AC68" si="64">AB5-Z5</f>
        <v>444</v>
      </c>
      <c r="AD5" s="208">
        <f>4.05*$AB$1</f>
        <v>4606.7129999999997</v>
      </c>
      <c r="AE5" s="678">
        <f t="shared" ref="AE5:AE68" si="65">AD5-Z5</f>
        <v>1824.7129999999997</v>
      </c>
      <c r="AF5" s="203">
        <v>5528</v>
      </c>
      <c r="AJ5" s="444">
        <f t="shared" si="1"/>
        <v>444</v>
      </c>
      <c r="AK5" s="444">
        <f t="shared" si="2"/>
        <v>15.959741193386051</v>
      </c>
      <c r="AL5" s="539">
        <f t="shared" ref="AL5:AL68" si="66">AK5/5/100</f>
        <v>3.1919482386772106E-2</v>
      </c>
      <c r="AM5" s="444">
        <f t="shared" si="3"/>
        <v>88.8</v>
      </c>
      <c r="AN5" s="445">
        <f t="shared" si="4"/>
        <v>1824.7129999999997</v>
      </c>
      <c r="AO5" s="445">
        <f t="shared" si="5"/>
        <v>65.589971243709556</v>
      </c>
      <c r="AP5" s="542">
        <f t="shared" ref="AP5:AP68" si="67">AO5/5/100</f>
        <v>0.13117994248741913</v>
      </c>
      <c r="AQ5" s="445">
        <f t="shared" si="6"/>
        <v>364.94259999999997</v>
      </c>
      <c r="AR5" s="209">
        <f t="shared" si="7"/>
        <v>2902</v>
      </c>
      <c r="AS5" s="210">
        <f t="shared" si="8"/>
        <v>2902</v>
      </c>
      <c r="AT5" s="209">
        <f t="shared" si="9"/>
        <v>870.6</v>
      </c>
      <c r="AU5" s="209">
        <f t="shared" si="10"/>
        <v>1451</v>
      </c>
      <c r="AV5" s="211">
        <f t="shared" si="11"/>
        <v>3226</v>
      </c>
      <c r="AW5" s="212">
        <f t="shared" ref="AW5:AW67" si="68">SUM(AS5-AV5)</f>
        <v>-324</v>
      </c>
      <c r="AX5" s="210">
        <f t="shared" si="12"/>
        <v>120</v>
      </c>
      <c r="AY5" s="210">
        <f t="shared" si="13"/>
        <v>4.3134435657800054</v>
      </c>
      <c r="AZ5" s="211">
        <f t="shared" si="14"/>
        <v>4606.7129999999997</v>
      </c>
      <c r="BA5" s="544">
        <f t="shared" ref="BA5:BA68" si="69">AZ5-AS5</f>
        <v>1704.7129999999997</v>
      </c>
      <c r="BB5" s="210">
        <f t="shared" ref="BB5:BB68" si="70">BA5/4</f>
        <v>426.17824999999993</v>
      </c>
      <c r="BC5" s="213">
        <f t="shared" si="15"/>
        <v>3225.8365599999997</v>
      </c>
      <c r="BD5" s="211">
        <f>[1]MAG_9pak!$C$17</f>
        <v>3225.8365599999997</v>
      </c>
      <c r="BE5" s="213">
        <f t="shared" si="16"/>
        <v>967.75096799999983</v>
      </c>
      <c r="BF5" s="213">
        <f t="shared" si="17"/>
        <v>1612.9182799999999</v>
      </c>
      <c r="BG5" s="210">
        <f t="shared" si="18"/>
        <v>-0.16344000000026426</v>
      </c>
      <c r="BH5" s="210">
        <f t="shared" si="19"/>
        <v>443.83655999999974</v>
      </c>
      <c r="BI5" s="210">
        <f t="shared" si="20"/>
        <v>15.95386628324944</v>
      </c>
      <c r="BJ5" s="210">
        <f t="shared" si="21"/>
        <v>3449.68</v>
      </c>
      <c r="BK5" s="214">
        <f t="shared" si="22"/>
        <v>1034.904</v>
      </c>
      <c r="BL5" s="214">
        <f t="shared" si="23"/>
        <v>1724.84</v>
      </c>
      <c r="BM5" s="210">
        <f t="shared" si="24"/>
        <v>667.67999999999984</v>
      </c>
      <c r="BN5" s="210">
        <f t="shared" si="25"/>
        <v>223.67999999999984</v>
      </c>
      <c r="BO5" s="215">
        <f t="shared" si="26"/>
        <v>3449.68</v>
      </c>
      <c r="BP5" s="210">
        <f>Z5*1.2</f>
        <v>3338.4</v>
      </c>
      <c r="BQ5" s="216">
        <f t="shared" si="27"/>
        <v>1001.52</v>
      </c>
      <c r="BR5" s="216">
        <f t="shared" si="28"/>
        <v>1669.2</v>
      </c>
      <c r="BS5" s="210">
        <f t="shared" si="29"/>
        <v>556.40000000000009</v>
      </c>
      <c r="BT5" s="210">
        <f t="shared" si="30"/>
        <v>112.40000000000009</v>
      </c>
      <c r="BU5" s="217">
        <f t="shared" si="31"/>
        <v>3338.4</v>
      </c>
      <c r="BV5" s="210">
        <f>Z5*1.14</f>
        <v>3171.4799999999996</v>
      </c>
      <c r="BW5" s="403">
        <f t="shared" si="32"/>
        <v>951.44399999999985</v>
      </c>
      <c r="BX5" s="403">
        <f t="shared" si="33"/>
        <v>1585.7399999999998</v>
      </c>
      <c r="BY5" s="210">
        <f t="shared" si="34"/>
        <v>389.47999999999956</v>
      </c>
      <c r="BZ5" s="210">
        <f t="shared" si="35"/>
        <v>-54.520000000000437</v>
      </c>
      <c r="CA5" s="210">
        <f t="shared" si="36"/>
        <v>13.999999999999986</v>
      </c>
      <c r="CB5" s="404">
        <f t="shared" si="37"/>
        <v>3171.4799999999996</v>
      </c>
      <c r="CC5" s="404"/>
      <c r="CD5" s="537">
        <f t="shared" si="38"/>
        <v>426.17824999999993</v>
      </c>
      <c r="CE5" s="537">
        <f t="shared" ref="CE5:CE68" si="71">CD5*0.3</f>
        <v>127.85347499999997</v>
      </c>
      <c r="CF5" s="537">
        <f t="shared" si="39"/>
        <v>213.08912499999997</v>
      </c>
      <c r="CG5" s="210"/>
      <c r="CH5" s="210"/>
      <c r="CI5" s="210"/>
      <c r="CJ5" s="538">
        <f t="shared" si="40"/>
        <v>426.17824999999993</v>
      </c>
      <c r="CK5" s="216">
        <f t="shared" si="41"/>
        <v>81</v>
      </c>
      <c r="CL5" s="216">
        <f t="shared" ref="CL5:CL68" si="72">CK5*0.3</f>
        <v>24.3</v>
      </c>
      <c r="CM5" s="216">
        <f t="shared" si="42"/>
        <v>40.5</v>
      </c>
      <c r="CN5" s="216"/>
      <c r="CO5" s="216"/>
      <c r="CP5" s="216"/>
      <c r="CQ5" s="217">
        <f t="shared" si="43"/>
        <v>81</v>
      </c>
      <c r="CR5" s="403">
        <f t="shared" si="44"/>
        <v>358.80825000000004</v>
      </c>
      <c r="CS5" s="403">
        <f t="shared" ref="CS5:CS68" si="73">CR5*0.3</f>
        <v>107.642475</v>
      </c>
      <c r="CT5" s="403">
        <f t="shared" si="45"/>
        <v>179.40412500000002</v>
      </c>
      <c r="CU5" s="403"/>
      <c r="CV5" s="403"/>
      <c r="CW5" s="403"/>
      <c r="CX5" s="404">
        <f t="shared" si="46"/>
        <v>358.80825000000004</v>
      </c>
      <c r="CY5" s="198"/>
      <c r="CZ5" s="203">
        <v>3226</v>
      </c>
      <c r="DA5" s="677">
        <f t="shared" si="47"/>
        <v>444</v>
      </c>
      <c r="DB5" s="676">
        <f t="shared" si="48"/>
        <v>15.959741193386051</v>
      </c>
      <c r="DC5" s="676">
        <f t="shared" ref="DC5:DC68" si="74">DB5/5</f>
        <v>3.1919482386772104</v>
      </c>
      <c r="DD5" s="677">
        <v>4606.7129999999997</v>
      </c>
      <c r="DE5" s="677">
        <f t="shared" si="49"/>
        <v>1824.7129999999997</v>
      </c>
      <c r="DF5" s="676">
        <f t="shared" si="50"/>
        <v>65.589971243709556</v>
      </c>
      <c r="DG5" s="676">
        <f t="shared" ref="DG5:DG68" si="75">DF5/5</f>
        <v>13.117994248741912</v>
      </c>
      <c r="DH5" s="203">
        <v>11</v>
      </c>
      <c r="DI5" s="677">
        <f t="shared" si="51"/>
        <v>306.02</v>
      </c>
      <c r="DJ5" s="568">
        <f t="shared" si="52"/>
        <v>3088.02</v>
      </c>
      <c r="DK5" s="677">
        <f t="shared" si="53"/>
        <v>3088.02</v>
      </c>
      <c r="DL5" s="677">
        <f t="shared" ref="DL5:DL68" si="76">DJ5*30/100</f>
        <v>926.40600000000006</v>
      </c>
      <c r="DM5" s="677">
        <f t="shared" ref="DM5:DM68" si="77">DJ5*50/100</f>
        <v>1544.01</v>
      </c>
      <c r="DN5" s="677">
        <f t="shared" si="54"/>
        <v>379.67324999999994</v>
      </c>
      <c r="DO5" s="677">
        <f t="shared" ref="DO5:DO68" si="78">DN5*0.3</f>
        <v>113.90197499999998</v>
      </c>
      <c r="DP5" s="677">
        <f t="shared" ref="DP5:DP68" si="79">DN5*0.5</f>
        <v>189.83662499999997</v>
      </c>
      <c r="DQ5" s="677">
        <f t="shared" si="55"/>
        <v>379.67324999999994</v>
      </c>
      <c r="DR5" s="203">
        <v>3226</v>
      </c>
      <c r="DS5" s="677">
        <f t="shared" si="56"/>
        <v>444</v>
      </c>
      <c r="DT5" s="676">
        <f t="shared" si="57"/>
        <v>15.959741193386051</v>
      </c>
      <c r="DU5" s="676">
        <f t="shared" ref="DU5:DU68" si="80">DT5/5</f>
        <v>3.1919482386772104</v>
      </c>
      <c r="DV5" s="677">
        <v>4606.7129999999997</v>
      </c>
      <c r="DW5" s="677">
        <f t="shared" si="58"/>
        <v>1824.7129999999997</v>
      </c>
      <c r="DX5" s="676">
        <f t="shared" si="59"/>
        <v>65.589971243709556</v>
      </c>
      <c r="DY5" s="676">
        <f t="shared" ref="DY5:DY68" si="81">DX5/5</f>
        <v>13.117994248741912</v>
      </c>
      <c r="DZ5" s="203">
        <v>11</v>
      </c>
      <c r="EA5" s="677">
        <f t="shared" si="60"/>
        <v>306.02</v>
      </c>
      <c r="EB5" s="568">
        <f t="shared" si="61"/>
        <v>3088.02</v>
      </c>
      <c r="EC5" s="677">
        <f t="shared" si="62"/>
        <v>3088.02</v>
      </c>
      <c r="ED5" s="677">
        <f t="shared" ref="ED5:ED68" si="82">EB5*30/100</f>
        <v>926.40600000000006</v>
      </c>
      <c r="EE5" s="677">
        <f t="shared" ref="EE5:EE68" si="83">EB5*50/100</f>
        <v>1544.01</v>
      </c>
      <c r="EF5" s="677">
        <f t="shared" ref="EF5:EF68" si="84">(DV5-EB5)/4</f>
        <v>379.67324999999994</v>
      </c>
      <c r="EG5" s="677">
        <f t="shared" ref="EG5:EG68" si="85">EF5*0.3</f>
        <v>113.90197499999998</v>
      </c>
      <c r="EH5" s="677">
        <f t="shared" ref="EH5:EH68" si="86">EF5*0.5</f>
        <v>189.83662499999997</v>
      </c>
      <c r="EI5" s="677">
        <f t="shared" si="63"/>
        <v>379.67324999999994</v>
      </c>
    </row>
    <row r="6" spans="1:139" s="218" customFormat="1" ht="23.25" customHeight="1" x14ac:dyDescent="0.2">
      <c r="A6" s="506">
        <v>3</v>
      </c>
      <c r="B6" s="505" t="s">
        <v>1345</v>
      </c>
      <c r="C6" s="499" t="s">
        <v>258</v>
      </c>
      <c r="D6" s="406" t="s">
        <v>249</v>
      </c>
      <c r="E6" s="406" t="s">
        <v>298</v>
      </c>
      <c r="F6" s="219" t="s">
        <v>321</v>
      </c>
      <c r="G6" s="219" t="s">
        <v>310</v>
      </c>
      <c r="H6" s="219" t="s">
        <v>88</v>
      </c>
      <c r="I6" s="220">
        <v>1</v>
      </c>
      <c r="J6" s="221">
        <v>1401</v>
      </c>
      <c r="K6" s="222"/>
      <c r="L6" s="219" t="s">
        <v>321</v>
      </c>
      <c r="M6" s="219" t="s">
        <v>310</v>
      </c>
      <c r="N6" s="219" t="s">
        <v>88</v>
      </c>
      <c r="O6" s="220">
        <v>1</v>
      </c>
      <c r="P6" s="221">
        <v>1401</v>
      </c>
      <c r="Q6" s="219"/>
      <c r="R6" s="219"/>
      <c r="S6" s="219"/>
      <c r="T6" s="220">
        <v>1</v>
      </c>
      <c r="U6" s="223">
        <v>1401</v>
      </c>
      <c r="V6" s="228" t="s">
        <v>317</v>
      </c>
      <c r="W6" s="228" t="s">
        <v>42</v>
      </c>
      <c r="X6" s="228" t="s">
        <v>23</v>
      </c>
      <c r="Y6" s="225">
        <v>1</v>
      </c>
      <c r="Z6" s="226">
        <v>1401</v>
      </c>
      <c r="AA6" s="207">
        <f t="shared" si="0"/>
        <v>1401</v>
      </c>
      <c r="AB6" s="222">
        <v>1746</v>
      </c>
      <c r="AC6" s="544">
        <f t="shared" si="64"/>
        <v>345</v>
      </c>
      <c r="AD6" s="208">
        <f>2.194*$AB$1</f>
        <v>2495.5872399999998</v>
      </c>
      <c r="AE6" s="678">
        <f t="shared" si="65"/>
        <v>1094.5872399999998</v>
      </c>
      <c r="AF6" s="222">
        <v>3120</v>
      </c>
      <c r="AJ6" s="444">
        <f t="shared" si="1"/>
        <v>345</v>
      </c>
      <c r="AK6" s="444">
        <f t="shared" si="2"/>
        <v>24.625267665952904</v>
      </c>
      <c r="AL6" s="539">
        <f t="shared" si="66"/>
        <v>4.9250535331905806E-2</v>
      </c>
      <c r="AM6" s="444">
        <f t="shared" si="3"/>
        <v>69</v>
      </c>
      <c r="AN6" s="445">
        <f t="shared" si="4"/>
        <v>1094.5872399999998</v>
      </c>
      <c r="AO6" s="445">
        <f t="shared" si="5"/>
        <v>78.128996431120612</v>
      </c>
      <c r="AP6" s="542">
        <f t="shared" si="67"/>
        <v>0.15625799286224124</v>
      </c>
      <c r="AQ6" s="445">
        <f t="shared" si="6"/>
        <v>218.91744799999998</v>
      </c>
      <c r="AR6" s="227">
        <f t="shared" si="7"/>
        <v>1521</v>
      </c>
      <c r="AS6" s="210">
        <f t="shared" si="8"/>
        <v>1521</v>
      </c>
      <c r="AT6" s="209">
        <f t="shared" si="9"/>
        <v>456.3</v>
      </c>
      <c r="AU6" s="209">
        <f t="shared" si="10"/>
        <v>760.5</v>
      </c>
      <c r="AV6" s="211">
        <f t="shared" si="11"/>
        <v>1746</v>
      </c>
      <c r="AW6" s="212">
        <f t="shared" si="68"/>
        <v>-225</v>
      </c>
      <c r="AX6" s="210">
        <f t="shared" si="12"/>
        <v>120</v>
      </c>
      <c r="AY6" s="210">
        <f t="shared" si="13"/>
        <v>8.5653104925053469</v>
      </c>
      <c r="AZ6" s="211">
        <f t="shared" si="14"/>
        <v>2495.5872399999998</v>
      </c>
      <c r="BA6" s="544">
        <f t="shared" si="69"/>
        <v>974.58723999999984</v>
      </c>
      <c r="BB6" s="210">
        <f t="shared" si="70"/>
        <v>243.64680999999996</v>
      </c>
      <c r="BC6" s="213">
        <f t="shared" si="15"/>
        <v>1819.2830979600001</v>
      </c>
      <c r="BD6" s="211">
        <f>[1]MAG_9pak!$D$14</f>
        <v>1819.2830979600001</v>
      </c>
      <c r="BE6" s="213">
        <f t="shared" si="16"/>
        <v>545.78492938800002</v>
      </c>
      <c r="BF6" s="213">
        <f t="shared" si="17"/>
        <v>909.64154898000004</v>
      </c>
      <c r="BG6" s="210">
        <f t="shared" si="18"/>
        <v>73.283097960000077</v>
      </c>
      <c r="BH6" s="210">
        <f t="shared" si="19"/>
        <v>418.28309796000008</v>
      </c>
      <c r="BI6" s="210">
        <f t="shared" si="20"/>
        <v>29.856038398286955</v>
      </c>
      <c r="BJ6" s="210">
        <f t="shared" si="21"/>
        <v>1737.24</v>
      </c>
      <c r="BK6" s="214">
        <f t="shared" si="22"/>
        <v>521.17200000000003</v>
      </c>
      <c r="BL6" s="214">
        <f t="shared" si="23"/>
        <v>868.62</v>
      </c>
      <c r="BM6" s="210">
        <f t="shared" si="24"/>
        <v>336.24</v>
      </c>
      <c r="BN6" s="210">
        <f t="shared" si="25"/>
        <v>-8.7599999999999909</v>
      </c>
      <c r="BO6" s="215">
        <f t="shared" si="26"/>
        <v>1737.24</v>
      </c>
      <c r="BP6" s="210">
        <f>Z6*1.2</f>
        <v>1681.2</v>
      </c>
      <c r="BQ6" s="216">
        <f t="shared" si="27"/>
        <v>504.36</v>
      </c>
      <c r="BR6" s="216">
        <f t="shared" si="28"/>
        <v>840.6</v>
      </c>
      <c r="BS6" s="210">
        <f t="shared" si="29"/>
        <v>280.20000000000005</v>
      </c>
      <c r="BT6" s="210">
        <f t="shared" si="30"/>
        <v>-64.799999999999955</v>
      </c>
      <c r="BU6" s="217">
        <f t="shared" si="31"/>
        <v>1681.2</v>
      </c>
      <c r="BV6" s="210">
        <f>Z6*1.19</f>
        <v>1667.1899999999998</v>
      </c>
      <c r="BW6" s="403">
        <f t="shared" si="32"/>
        <v>500.15699999999993</v>
      </c>
      <c r="BX6" s="403">
        <f t="shared" si="33"/>
        <v>833.59499999999991</v>
      </c>
      <c r="BY6" s="210">
        <f t="shared" si="34"/>
        <v>266.18999999999983</v>
      </c>
      <c r="BZ6" s="210">
        <f t="shared" si="35"/>
        <v>-78.810000000000173</v>
      </c>
      <c r="CA6" s="210">
        <f t="shared" si="36"/>
        <v>19</v>
      </c>
      <c r="CB6" s="404">
        <f t="shared" si="37"/>
        <v>1667.1899999999998</v>
      </c>
      <c r="CC6" s="404"/>
      <c r="CD6" s="537">
        <f t="shared" si="38"/>
        <v>243.64680999999996</v>
      </c>
      <c r="CE6" s="537">
        <f t="shared" si="71"/>
        <v>73.094042999999985</v>
      </c>
      <c r="CF6" s="537">
        <f t="shared" si="39"/>
        <v>121.82340499999998</v>
      </c>
      <c r="CG6" s="210"/>
      <c r="CH6" s="210"/>
      <c r="CI6" s="210"/>
      <c r="CJ6" s="538">
        <f t="shared" si="40"/>
        <v>243.64680999999996</v>
      </c>
      <c r="CK6" s="216">
        <f t="shared" si="41"/>
        <v>56.25</v>
      </c>
      <c r="CL6" s="216">
        <f t="shared" si="72"/>
        <v>16.875</v>
      </c>
      <c r="CM6" s="216">
        <f t="shared" si="42"/>
        <v>28.125</v>
      </c>
      <c r="CN6" s="216"/>
      <c r="CO6" s="216"/>
      <c r="CP6" s="216"/>
      <c r="CQ6" s="217">
        <f t="shared" si="43"/>
        <v>56.25</v>
      </c>
      <c r="CR6" s="403">
        <f t="shared" si="44"/>
        <v>207.09931</v>
      </c>
      <c r="CS6" s="403">
        <f t="shared" si="73"/>
        <v>62.129792999999999</v>
      </c>
      <c r="CT6" s="403">
        <f t="shared" si="45"/>
        <v>103.549655</v>
      </c>
      <c r="CU6" s="403"/>
      <c r="CV6" s="403"/>
      <c r="CW6" s="403"/>
      <c r="CX6" s="404">
        <f t="shared" si="46"/>
        <v>207.09931</v>
      </c>
      <c r="CY6" s="198"/>
      <c r="CZ6" s="222">
        <v>1746</v>
      </c>
      <c r="DA6" s="677">
        <f t="shared" si="47"/>
        <v>345</v>
      </c>
      <c r="DB6" s="676">
        <f t="shared" si="48"/>
        <v>24.625267665952904</v>
      </c>
      <c r="DC6" s="676">
        <f t="shared" si="74"/>
        <v>4.9250535331905807</v>
      </c>
      <c r="DD6" s="208">
        <v>2495.5872399999998</v>
      </c>
      <c r="DE6" s="677">
        <f t="shared" si="49"/>
        <v>1094.5872399999998</v>
      </c>
      <c r="DF6" s="676">
        <f t="shared" si="50"/>
        <v>78.128996431120612</v>
      </c>
      <c r="DG6" s="676">
        <f t="shared" si="75"/>
        <v>15.625799286224122</v>
      </c>
      <c r="DH6" s="222">
        <v>15</v>
      </c>
      <c r="DI6" s="677">
        <f t="shared" si="51"/>
        <v>210.15</v>
      </c>
      <c r="DJ6" s="568">
        <f t="shared" si="52"/>
        <v>1611.15</v>
      </c>
      <c r="DK6" s="677">
        <f t="shared" si="53"/>
        <v>1611.15</v>
      </c>
      <c r="DL6" s="677">
        <f t="shared" si="76"/>
        <v>483.34500000000003</v>
      </c>
      <c r="DM6" s="677">
        <f t="shared" si="77"/>
        <v>805.57500000000005</v>
      </c>
      <c r="DN6" s="677">
        <f t="shared" si="54"/>
        <v>221.10930999999994</v>
      </c>
      <c r="DO6" s="677">
        <f t="shared" si="78"/>
        <v>66.332792999999981</v>
      </c>
      <c r="DP6" s="677">
        <f t="shared" si="79"/>
        <v>110.55465499999997</v>
      </c>
      <c r="DQ6" s="677">
        <f t="shared" si="55"/>
        <v>221.10930999999994</v>
      </c>
      <c r="DR6" s="222">
        <v>1746</v>
      </c>
      <c r="DS6" s="677">
        <f t="shared" si="56"/>
        <v>345</v>
      </c>
      <c r="DT6" s="676">
        <f t="shared" si="57"/>
        <v>24.625267665952904</v>
      </c>
      <c r="DU6" s="710">
        <f t="shared" si="80"/>
        <v>4.9250535331905807</v>
      </c>
      <c r="DV6" s="208">
        <v>2495.5872399999998</v>
      </c>
      <c r="DW6" s="677">
        <f t="shared" si="58"/>
        <v>1094.5872399999998</v>
      </c>
      <c r="DX6" s="676">
        <f t="shared" si="59"/>
        <v>78.128996431120612</v>
      </c>
      <c r="DY6" s="710">
        <f t="shared" si="81"/>
        <v>15.625799286224122</v>
      </c>
      <c r="DZ6" s="222">
        <v>15</v>
      </c>
      <c r="EA6" s="677">
        <f t="shared" si="60"/>
        <v>210.15</v>
      </c>
      <c r="EB6" s="568">
        <f t="shared" si="61"/>
        <v>1611.15</v>
      </c>
      <c r="EC6" s="677">
        <f t="shared" si="62"/>
        <v>1611.15</v>
      </c>
      <c r="ED6" s="677">
        <f t="shared" si="82"/>
        <v>483.34500000000003</v>
      </c>
      <c r="EE6" s="677">
        <f t="shared" si="83"/>
        <v>805.57500000000005</v>
      </c>
      <c r="EF6" s="208">
        <f t="shared" si="84"/>
        <v>221.10930999999994</v>
      </c>
      <c r="EG6" s="208">
        <f t="shared" si="85"/>
        <v>66.332792999999981</v>
      </c>
      <c r="EH6" s="208">
        <f t="shared" si="86"/>
        <v>110.55465499999997</v>
      </c>
      <c r="EI6" s="677">
        <f t="shared" si="63"/>
        <v>221.10930999999994</v>
      </c>
    </row>
    <row r="7" spans="1:139" s="218" customFormat="1" ht="23.25" customHeight="1" x14ac:dyDescent="0.2">
      <c r="A7" s="505">
        <v>4</v>
      </c>
      <c r="B7" s="505" t="s">
        <v>1345</v>
      </c>
      <c r="C7" s="499" t="s">
        <v>258</v>
      </c>
      <c r="D7" s="406" t="s">
        <v>249</v>
      </c>
      <c r="E7" s="406" t="s">
        <v>299</v>
      </c>
      <c r="F7" s="219" t="s">
        <v>321</v>
      </c>
      <c r="G7" s="219" t="s">
        <v>319</v>
      </c>
      <c r="H7" s="219" t="s">
        <v>66</v>
      </c>
      <c r="I7" s="220">
        <v>1</v>
      </c>
      <c r="J7" s="233">
        <v>1190</v>
      </c>
      <c r="K7" s="222"/>
      <c r="L7" s="219" t="s">
        <v>321</v>
      </c>
      <c r="M7" s="219" t="s">
        <v>319</v>
      </c>
      <c r="N7" s="219" t="s">
        <v>66</v>
      </c>
      <c r="O7" s="220">
        <v>1</v>
      </c>
      <c r="P7" s="221">
        <v>1190</v>
      </c>
      <c r="Q7" s="219"/>
      <c r="R7" s="219"/>
      <c r="S7" s="219"/>
      <c r="T7" s="220">
        <v>1</v>
      </c>
      <c r="U7" s="223">
        <v>1190</v>
      </c>
      <c r="V7" s="228" t="s">
        <v>317</v>
      </c>
      <c r="W7" s="228" t="s">
        <v>24</v>
      </c>
      <c r="X7" s="228" t="s">
        <v>66</v>
      </c>
      <c r="Y7" s="225">
        <v>1</v>
      </c>
      <c r="Z7" s="226">
        <v>1190</v>
      </c>
      <c r="AA7" s="207">
        <f t="shared" si="0"/>
        <v>1190</v>
      </c>
      <c r="AB7" s="222">
        <v>1399</v>
      </c>
      <c r="AC7" s="544">
        <f t="shared" si="64"/>
        <v>209</v>
      </c>
      <c r="AD7" s="208">
        <f>1.757*$AB$1</f>
        <v>1998.51722</v>
      </c>
      <c r="AE7" s="678">
        <f t="shared" si="65"/>
        <v>808.51721999999995</v>
      </c>
      <c r="AF7" s="222">
        <v>2499</v>
      </c>
      <c r="AJ7" s="444">
        <f t="shared" si="1"/>
        <v>209</v>
      </c>
      <c r="AK7" s="444">
        <f t="shared" si="2"/>
        <v>17.563025210084035</v>
      </c>
      <c r="AL7" s="539">
        <f t="shared" si="66"/>
        <v>3.5126050420168073E-2</v>
      </c>
      <c r="AM7" s="444">
        <f t="shared" si="3"/>
        <v>41.8</v>
      </c>
      <c r="AN7" s="445">
        <f t="shared" si="4"/>
        <v>808.51721999999995</v>
      </c>
      <c r="AO7" s="445">
        <f t="shared" si="5"/>
        <v>67.942623529411748</v>
      </c>
      <c r="AP7" s="542">
        <f t="shared" si="67"/>
        <v>0.13588524705882349</v>
      </c>
      <c r="AQ7" s="445">
        <f t="shared" si="6"/>
        <v>161.70344399999999</v>
      </c>
      <c r="AR7" s="227">
        <f t="shared" si="7"/>
        <v>1310</v>
      </c>
      <c r="AS7" s="210">
        <f t="shared" si="8"/>
        <v>1310</v>
      </c>
      <c r="AT7" s="209">
        <f t="shared" si="9"/>
        <v>393</v>
      </c>
      <c r="AU7" s="209">
        <f t="shared" si="10"/>
        <v>655</v>
      </c>
      <c r="AV7" s="211">
        <f t="shared" si="11"/>
        <v>1399</v>
      </c>
      <c r="AW7" s="212">
        <f t="shared" si="68"/>
        <v>-89</v>
      </c>
      <c r="AX7" s="210">
        <f t="shared" si="12"/>
        <v>120</v>
      </c>
      <c r="AY7" s="210">
        <f t="shared" si="13"/>
        <v>10.084033613445385</v>
      </c>
      <c r="AZ7" s="211">
        <f t="shared" si="14"/>
        <v>1998.51722</v>
      </c>
      <c r="BA7" s="544">
        <f t="shared" si="69"/>
        <v>688.51721999999995</v>
      </c>
      <c r="BB7" s="210">
        <f t="shared" si="70"/>
        <v>172.12930499999999</v>
      </c>
      <c r="BC7" s="213">
        <f t="shared" si="15"/>
        <v>1618.7989482</v>
      </c>
      <c r="BD7" s="211">
        <f>[1]MAG_9pak!$E$13</f>
        <v>1618.7989482</v>
      </c>
      <c r="BE7" s="213">
        <f t="shared" si="16"/>
        <v>485.63968446000001</v>
      </c>
      <c r="BF7" s="213">
        <f t="shared" si="17"/>
        <v>809.39947410000002</v>
      </c>
      <c r="BG7" s="210">
        <f t="shared" si="18"/>
        <v>219.79894820000004</v>
      </c>
      <c r="BH7" s="210">
        <f t="shared" si="19"/>
        <v>428.79894820000004</v>
      </c>
      <c r="BI7" s="210">
        <f t="shared" si="20"/>
        <v>36.033525058823528</v>
      </c>
      <c r="BJ7" s="210">
        <f t="shared" si="21"/>
        <v>1475.6</v>
      </c>
      <c r="BK7" s="214">
        <f t="shared" si="22"/>
        <v>442.67999999999995</v>
      </c>
      <c r="BL7" s="214">
        <f t="shared" si="23"/>
        <v>737.8</v>
      </c>
      <c r="BM7" s="210">
        <f t="shared" si="24"/>
        <v>285.59999999999991</v>
      </c>
      <c r="BN7" s="210">
        <f t="shared" si="25"/>
        <v>76.599999999999909</v>
      </c>
      <c r="BO7" s="215">
        <f t="shared" si="26"/>
        <v>1475.6</v>
      </c>
      <c r="BP7" s="210">
        <f>Z7*1.24</f>
        <v>1475.6</v>
      </c>
      <c r="BQ7" s="216">
        <f t="shared" si="27"/>
        <v>442.67999999999995</v>
      </c>
      <c r="BR7" s="216">
        <f t="shared" si="28"/>
        <v>737.8</v>
      </c>
      <c r="BS7" s="210">
        <f t="shared" si="29"/>
        <v>285.59999999999991</v>
      </c>
      <c r="BT7" s="210">
        <f t="shared" si="30"/>
        <v>76.599999999999909</v>
      </c>
      <c r="BU7" s="217">
        <f t="shared" si="31"/>
        <v>1475.6</v>
      </c>
      <c r="BV7" s="210">
        <f>Z7*1.24</f>
        <v>1475.6</v>
      </c>
      <c r="BW7" s="403">
        <f t="shared" si="32"/>
        <v>442.67999999999995</v>
      </c>
      <c r="BX7" s="403">
        <f t="shared" si="33"/>
        <v>737.8</v>
      </c>
      <c r="BY7" s="210">
        <f t="shared" si="34"/>
        <v>285.59999999999991</v>
      </c>
      <c r="BZ7" s="210">
        <f t="shared" si="35"/>
        <v>76.599999999999909</v>
      </c>
      <c r="CA7" s="210">
        <f t="shared" si="36"/>
        <v>24</v>
      </c>
      <c r="CB7" s="404">
        <f t="shared" si="37"/>
        <v>1475.6</v>
      </c>
      <c r="CC7" s="404"/>
      <c r="CD7" s="537">
        <f t="shared" si="38"/>
        <v>172.12930499999999</v>
      </c>
      <c r="CE7" s="537">
        <f t="shared" si="71"/>
        <v>51.638791499999996</v>
      </c>
      <c r="CF7" s="537">
        <f t="shared" si="39"/>
        <v>86.064652499999994</v>
      </c>
      <c r="CG7" s="210"/>
      <c r="CH7" s="210"/>
      <c r="CI7" s="210"/>
      <c r="CJ7" s="538">
        <f t="shared" si="40"/>
        <v>172.12930499999999</v>
      </c>
      <c r="CK7" s="216">
        <f t="shared" si="41"/>
        <v>22.25</v>
      </c>
      <c r="CL7" s="216">
        <f t="shared" si="72"/>
        <v>6.6749999999999998</v>
      </c>
      <c r="CM7" s="216">
        <f t="shared" si="42"/>
        <v>11.125</v>
      </c>
      <c r="CN7" s="216"/>
      <c r="CO7" s="216"/>
      <c r="CP7" s="216"/>
      <c r="CQ7" s="217">
        <f t="shared" si="43"/>
        <v>22.25</v>
      </c>
      <c r="CR7" s="403">
        <f t="shared" si="44"/>
        <v>130.72930500000001</v>
      </c>
      <c r="CS7" s="403">
        <f t="shared" si="73"/>
        <v>39.218791500000002</v>
      </c>
      <c r="CT7" s="403">
        <f t="shared" si="45"/>
        <v>65.364652500000005</v>
      </c>
      <c r="CU7" s="403"/>
      <c r="CV7" s="403"/>
      <c r="CW7" s="403"/>
      <c r="CX7" s="404">
        <f t="shared" si="46"/>
        <v>130.72930500000001</v>
      </c>
      <c r="CY7" s="198"/>
      <c r="CZ7" s="222">
        <v>1399</v>
      </c>
      <c r="DA7" s="677">
        <f t="shared" si="47"/>
        <v>209</v>
      </c>
      <c r="DB7" s="676">
        <f t="shared" si="48"/>
        <v>17.563025210084035</v>
      </c>
      <c r="DC7" s="676">
        <f t="shared" si="74"/>
        <v>3.5126050420168071</v>
      </c>
      <c r="DD7" s="208">
        <v>1998.51722</v>
      </c>
      <c r="DE7" s="677">
        <f t="shared" si="49"/>
        <v>808.51721999999995</v>
      </c>
      <c r="DF7" s="676">
        <f t="shared" si="50"/>
        <v>67.942623529411748</v>
      </c>
      <c r="DG7" s="676">
        <f t="shared" si="75"/>
        <v>13.58852470588235</v>
      </c>
      <c r="DH7" s="222">
        <v>19</v>
      </c>
      <c r="DI7" s="677">
        <f t="shared" si="51"/>
        <v>226.1</v>
      </c>
      <c r="DJ7" s="568">
        <f t="shared" si="52"/>
        <v>1416.1</v>
      </c>
      <c r="DK7" s="677">
        <f t="shared" si="53"/>
        <v>1416.1</v>
      </c>
      <c r="DL7" s="677">
        <f t="shared" si="76"/>
        <v>424.83</v>
      </c>
      <c r="DM7" s="677">
        <f t="shared" si="77"/>
        <v>708.05</v>
      </c>
      <c r="DN7" s="677">
        <f t="shared" si="54"/>
        <v>145.60430500000001</v>
      </c>
      <c r="DO7" s="677">
        <f t="shared" si="78"/>
        <v>43.6812915</v>
      </c>
      <c r="DP7" s="677">
        <f t="shared" si="79"/>
        <v>72.802152500000005</v>
      </c>
      <c r="DQ7" s="677">
        <f t="shared" si="55"/>
        <v>145.60430500000001</v>
      </c>
      <c r="DR7" s="222">
        <v>1399</v>
      </c>
      <c r="DS7" s="677">
        <f t="shared" si="56"/>
        <v>209</v>
      </c>
      <c r="DT7" s="676">
        <f t="shared" si="57"/>
        <v>17.563025210084035</v>
      </c>
      <c r="DU7" s="710">
        <f t="shared" si="80"/>
        <v>3.5126050420168071</v>
      </c>
      <c r="DV7" s="208">
        <v>1998.51722</v>
      </c>
      <c r="DW7" s="677">
        <f t="shared" si="58"/>
        <v>808.51721999999995</v>
      </c>
      <c r="DX7" s="676">
        <f t="shared" si="59"/>
        <v>67.942623529411748</v>
      </c>
      <c r="DY7" s="710">
        <f t="shared" si="81"/>
        <v>13.58852470588235</v>
      </c>
      <c r="DZ7" s="222">
        <v>15</v>
      </c>
      <c r="EA7" s="677">
        <f t="shared" si="60"/>
        <v>178.5</v>
      </c>
      <c r="EB7" s="568">
        <f t="shared" si="61"/>
        <v>1368.5</v>
      </c>
      <c r="EC7" s="677">
        <f t="shared" si="62"/>
        <v>1368.5</v>
      </c>
      <c r="ED7" s="677">
        <f t="shared" si="82"/>
        <v>410.55</v>
      </c>
      <c r="EE7" s="677">
        <f t="shared" si="83"/>
        <v>684.25</v>
      </c>
      <c r="EF7" s="208">
        <f t="shared" si="84"/>
        <v>157.50430499999999</v>
      </c>
      <c r="EG7" s="208">
        <f t="shared" si="85"/>
        <v>47.251291499999994</v>
      </c>
      <c r="EH7" s="208">
        <f t="shared" si="86"/>
        <v>78.752152499999994</v>
      </c>
      <c r="EI7" s="677">
        <f t="shared" si="63"/>
        <v>157.50430499999999</v>
      </c>
    </row>
    <row r="8" spans="1:139" s="218" customFormat="1" ht="23.25" customHeight="1" x14ac:dyDescent="0.2">
      <c r="A8" s="505">
        <v>5</v>
      </c>
      <c r="B8" s="505" t="s">
        <v>1265</v>
      </c>
      <c r="C8" s="500" t="s">
        <v>807</v>
      </c>
      <c r="D8" s="406" t="s">
        <v>724</v>
      </c>
      <c r="E8" s="406" t="s">
        <v>261</v>
      </c>
      <c r="F8" s="219" t="s">
        <v>308</v>
      </c>
      <c r="G8" s="219" t="s">
        <v>161</v>
      </c>
      <c r="H8" s="219" t="s">
        <v>5</v>
      </c>
      <c r="I8" s="220">
        <v>1</v>
      </c>
      <c r="J8" s="221">
        <v>1917</v>
      </c>
      <c r="K8" s="222"/>
      <c r="L8" s="219" t="s">
        <v>308</v>
      </c>
      <c r="M8" s="219" t="s">
        <v>161</v>
      </c>
      <c r="N8" s="219" t="s">
        <v>5</v>
      </c>
      <c r="O8" s="220">
        <v>1</v>
      </c>
      <c r="P8" s="221">
        <v>1917</v>
      </c>
      <c r="Q8" s="219"/>
      <c r="R8" s="219"/>
      <c r="S8" s="219"/>
      <c r="T8" s="220">
        <v>1</v>
      </c>
      <c r="U8" s="223">
        <v>1917</v>
      </c>
      <c r="V8" s="228" t="s">
        <v>686</v>
      </c>
      <c r="W8" s="228" t="s">
        <v>24</v>
      </c>
      <c r="X8" s="228" t="s">
        <v>5</v>
      </c>
      <c r="Y8" s="225">
        <v>1</v>
      </c>
      <c r="Z8" s="226">
        <v>1917</v>
      </c>
      <c r="AA8" s="207">
        <f t="shared" si="0"/>
        <v>1917</v>
      </c>
      <c r="AB8" s="222">
        <v>2695</v>
      </c>
      <c r="AC8" s="544">
        <f t="shared" si="64"/>
        <v>778</v>
      </c>
      <c r="AD8" s="208">
        <f>3.385*$AB$1</f>
        <v>3850.3020999999999</v>
      </c>
      <c r="AE8" s="678">
        <f t="shared" si="65"/>
        <v>1933.3020999999999</v>
      </c>
      <c r="AF8" s="222">
        <v>4620</v>
      </c>
      <c r="AG8" s="218" t="s">
        <v>687</v>
      </c>
      <c r="AJ8" s="444">
        <f t="shared" si="1"/>
        <v>778</v>
      </c>
      <c r="AK8" s="444">
        <f t="shared" si="2"/>
        <v>40.584246218049032</v>
      </c>
      <c r="AL8" s="539">
        <f t="shared" si="66"/>
        <v>8.1168492436098069E-2</v>
      </c>
      <c r="AM8" s="444">
        <f t="shared" si="3"/>
        <v>155.6</v>
      </c>
      <c r="AN8" s="445">
        <f t="shared" si="4"/>
        <v>1933.3020999999999</v>
      </c>
      <c r="AO8" s="445">
        <f t="shared" si="5"/>
        <v>100.85039645279079</v>
      </c>
      <c r="AP8" s="542">
        <f t="shared" si="67"/>
        <v>0.20170079290558157</v>
      </c>
      <c r="AQ8" s="445">
        <f t="shared" si="6"/>
        <v>386.66041999999999</v>
      </c>
      <c r="AR8" s="227">
        <f t="shared" si="7"/>
        <v>2037</v>
      </c>
      <c r="AS8" s="210">
        <f t="shared" si="8"/>
        <v>2037</v>
      </c>
      <c r="AT8" s="209">
        <f t="shared" si="9"/>
        <v>611.1</v>
      </c>
      <c r="AU8" s="209">
        <f t="shared" si="10"/>
        <v>1018.5</v>
      </c>
      <c r="AV8" s="211">
        <f t="shared" si="11"/>
        <v>2695</v>
      </c>
      <c r="AW8" s="212">
        <f t="shared" si="68"/>
        <v>-658</v>
      </c>
      <c r="AX8" s="210">
        <f t="shared" si="12"/>
        <v>120</v>
      </c>
      <c r="AY8" s="210">
        <f t="shared" si="13"/>
        <v>6.2597809076682296</v>
      </c>
      <c r="AZ8" s="211">
        <f t="shared" si="14"/>
        <v>3850.3020999999999</v>
      </c>
      <c r="BA8" s="544">
        <f t="shared" si="69"/>
        <v>1813.3020999999999</v>
      </c>
      <c r="BB8" s="210">
        <f t="shared" si="70"/>
        <v>453.32552499999997</v>
      </c>
      <c r="BC8" s="213">
        <f t="shared" si="15"/>
        <v>2694.6427400000002</v>
      </c>
      <c r="BD8" s="211">
        <f>[1]MAG_9pak!$C$16</f>
        <v>2694.6427400000002</v>
      </c>
      <c r="BE8" s="213">
        <f t="shared" si="16"/>
        <v>808.39282200000002</v>
      </c>
      <c r="BF8" s="213">
        <f t="shared" si="17"/>
        <v>1347.3213700000001</v>
      </c>
      <c r="BG8" s="210">
        <f t="shared" si="18"/>
        <v>-0.35725999999976921</v>
      </c>
      <c r="BH8" s="210">
        <f t="shared" si="19"/>
        <v>777.64274000000023</v>
      </c>
      <c r="BI8" s="210">
        <f t="shared" si="20"/>
        <v>40.565609806990096</v>
      </c>
      <c r="BJ8" s="210">
        <f t="shared" si="21"/>
        <v>2377.08</v>
      </c>
      <c r="BK8" s="214">
        <f t="shared" si="22"/>
        <v>713.12399999999991</v>
      </c>
      <c r="BL8" s="214">
        <f t="shared" si="23"/>
        <v>1188.54</v>
      </c>
      <c r="BM8" s="210">
        <f t="shared" si="24"/>
        <v>460.07999999999993</v>
      </c>
      <c r="BN8" s="210">
        <f t="shared" si="25"/>
        <v>-317.92000000000007</v>
      </c>
      <c r="BO8" s="215">
        <f t="shared" si="26"/>
        <v>2377.08</v>
      </c>
      <c r="BP8" s="210">
        <f>Z8*1.2</f>
        <v>2300.4</v>
      </c>
      <c r="BQ8" s="216">
        <f t="shared" si="27"/>
        <v>690.12</v>
      </c>
      <c r="BR8" s="216">
        <f t="shared" si="28"/>
        <v>1150.2</v>
      </c>
      <c r="BS8" s="210">
        <f t="shared" si="29"/>
        <v>383.40000000000009</v>
      </c>
      <c r="BT8" s="210">
        <f t="shared" si="30"/>
        <v>-394.59999999999991</v>
      </c>
      <c r="BU8" s="217">
        <f t="shared" si="31"/>
        <v>2300.4</v>
      </c>
      <c r="BV8" s="210">
        <f>Z8*1.14</f>
        <v>2185.3799999999997</v>
      </c>
      <c r="BW8" s="403">
        <f t="shared" si="32"/>
        <v>655.61399999999992</v>
      </c>
      <c r="BX8" s="403">
        <f t="shared" si="33"/>
        <v>1092.6899999999998</v>
      </c>
      <c r="BY8" s="210">
        <f t="shared" si="34"/>
        <v>268.37999999999965</v>
      </c>
      <c r="BZ8" s="210">
        <f t="shared" si="35"/>
        <v>-509.62000000000035</v>
      </c>
      <c r="CA8" s="210">
        <f t="shared" si="36"/>
        <v>13.999999999999986</v>
      </c>
      <c r="CB8" s="404">
        <f t="shared" si="37"/>
        <v>2185.3799999999997</v>
      </c>
      <c r="CC8" s="404"/>
      <c r="CD8" s="537">
        <f t="shared" si="38"/>
        <v>453.32552499999997</v>
      </c>
      <c r="CE8" s="537">
        <f t="shared" si="71"/>
        <v>135.99765749999997</v>
      </c>
      <c r="CF8" s="537">
        <f t="shared" si="39"/>
        <v>226.66276249999999</v>
      </c>
      <c r="CG8" s="210"/>
      <c r="CH8" s="210"/>
      <c r="CI8" s="210"/>
      <c r="CJ8" s="538">
        <f t="shared" si="40"/>
        <v>453.32552499999997</v>
      </c>
      <c r="CK8" s="216">
        <f t="shared" si="41"/>
        <v>164.5</v>
      </c>
      <c r="CL8" s="216">
        <f t="shared" si="72"/>
        <v>49.35</v>
      </c>
      <c r="CM8" s="216">
        <f t="shared" si="42"/>
        <v>82.25</v>
      </c>
      <c r="CN8" s="216"/>
      <c r="CO8" s="216"/>
      <c r="CP8" s="216"/>
      <c r="CQ8" s="217">
        <f t="shared" si="43"/>
        <v>164.5</v>
      </c>
      <c r="CR8" s="403">
        <f t="shared" si="44"/>
        <v>416.23052500000006</v>
      </c>
      <c r="CS8" s="403">
        <f t="shared" si="73"/>
        <v>124.86915750000001</v>
      </c>
      <c r="CT8" s="403">
        <f t="shared" si="45"/>
        <v>208.11526250000003</v>
      </c>
      <c r="CU8" s="403"/>
      <c r="CV8" s="403"/>
      <c r="CW8" s="403"/>
      <c r="CX8" s="404">
        <f t="shared" si="46"/>
        <v>416.23052500000006</v>
      </c>
      <c r="CY8" s="198"/>
      <c r="CZ8" s="222">
        <v>2695</v>
      </c>
      <c r="DA8" s="677">
        <f t="shared" si="47"/>
        <v>778</v>
      </c>
      <c r="DB8" s="676">
        <f t="shared" si="48"/>
        <v>40.584246218049032</v>
      </c>
      <c r="DC8" s="676">
        <f t="shared" si="74"/>
        <v>8.1168492436098063</v>
      </c>
      <c r="DD8" s="208">
        <v>3850.3020999999999</v>
      </c>
      <c r="DE8" s="677">
        <f t="shared" si="49"/>
        <v>1933.3020999999999</v>
      </c>
      <c r="DF8" s="676">
        <f t="shared" si="50"/>
        <v>100.85039645279079</v>
      </c>
      <c r="DG8" s="676">
        <f t="shared" si="75"/>
        <v>20.170079290558157</v>
      </c>
      <c r="DH8" s="203">
        <v>11</v>
      </c>
      <c r="DI8" s="677">
        <f t="shared" si="51"/>
        <v>210.87</v>
      </c>
      <c r="DJ8" s="568">
        <f t="shared" si="52"/>
        <v>2127.87</v>
      </c>
      <c r="DK8" s="677">
        <f t="shared" si="53"/>
        <v>2127.87</v>
      </c>
      <c r="DL8" s="677">
        <f t="shared" si="76"/>
        <v>638.36099999999999</v>
      </c>
      <c r="DM8" s="677">
        <f t="shared" si="77"/>
        <v>1063.9349999999999</v>
      </c>
      <c r="DN8" s="677">
        <f t="shared" si="54"/>
        <v>430.608025</v>
      </c>
      <c r="DO8" s="677">
        <f t="shared" si="78"/>
        <v>129.18240749999998</v>
      </c>
      <c r="DP8" s="677">
        <f t="shared" si="79"/>
        <v>215.3040125</v>
      </c>
      <c r="DQ8" s="677">
        <f t="shared" si="55"/>
        <v>430.608025</v>
      </c>
      <c r="DR8" s="222">
        <v>2695</v>
      </c>
      <c r="DS8" s="677">
        <f t="shared" si="56"/>
        <v>778</v>
      </c>
      <c r="DT8" s="676">
        <f t="shared" si="57"/>
        <v>40.584246218049032</v>
      </c>
      <c r="DU8" s="710">
        <f t="shared" si="80"/>
        <v>8.1168492436098063</v>
      </c>
      <c r="DV8" s="208">
        <v>3850.3020999999999</v>
      </c>
      <c r="DW8" s="677">
        <f t="shared" si="58"/>
        <v>1933.3020999999999</v>
      </c>
      <c r="DX8" s="676">
        <f t="shared" si="59"/>
        <v>100.85039645279079</v>
      </c>
      <c r="DY8" s="710">
        <f t="shared" si="81"/>
        <v>20.170079290558157</v>
      </c>
      <c r="DZ8" s="222">
        <v>11</v>
      </c>
      <c r="EA8" s="677">
        <f t="shared" si="60"/>
        <v>210.87</v>
      </c>
      <c r="EB8" s="568">
        <f t="shared" si="61"/>
        <v>2127.87</v>
      </c>
      <c r="EC8" s="677">
        <f t="shared" si="62"/>
        <v>2127.87</v>
      </c>
      <c r="ED8" s="677">
        <f t="shared" si="82"/>
        <v>638.36099999999999</v>
      </c>
      <c r="EE8" s="677">
        <f t="shared" si="83"/>
        <v>1063.9349999999999</v>
      </c>
      <c r="EF8" s="208">
        <f t="shared" si="84"/>
        <v>430.608025</v>
      </c>
      <c r="EG8" s="208">
        <f t="shared" si="85"/>
        <v>129.18240749999998</v>
      </c>
      <c r="EH8" s="208">
        <f t="shared" si="86"/>
        <v>215.3040125</v>
      </c>
      <c r="EI8" s="677">
        <f t="shared" si="63"/>
        <v>430.608025</v>
      </c>
    </row>
    <row r="9" spans="1:139" s="218" customFormat="1" ht="23.25" customHeight="1" x14ac:dyDescent="0.2">
      <c r="A9" s="506">
        <v>6</v>
      </c>
      <c r="B9" s="505" t="s">
        <v>1265</v>
      </c>
      <c r="C9" s="499" t="s">
        <v>250</v>
      </c>
      <c r="D9" s="406" t="s">
        <v>725</v>
      </c>
      <c r="E9" s="406" t="s">
        <v>57</v>
      </c>
      <c r="F9" s="219" t="s">
        <v>309</v>
      </c>
      <c r="G9" s="219" t="s">
        <v>334</v>
      </c>
      <c r="H9" s="219" t="s">
        <v>5</v>
      </c>
      <c r="I9" s="220">
        <v>1</v>
      </c>
      <c r="J9" s="221">
        <v>1731</v>
      </c>
      <c r="K9" s="222"/>
      <c r="L9" s="219" t="s">
        <v>309</v>
      </c>
      <c r="M9" s="219" t="s">
        <v>334</v>
      </c>
      <c r="N9" s="219" t="s">
        <v>5</v>
      </c>
      <c r="O9" s="220">
        <v>1</v>
      </c>
      <c r="P9" s="221">
        <v>1731</v>
      </c>
      <c r="Q9" s="219"/>
      <c r="R9" s="219"/>
      <c r="S9" s="219"/>
      <c r="T9" s="220">
        <v>1</v>
      </c>
      <c r="U9" s="223">
        <v>1731</v>
      </c>
      <c r="V9" s="228" t="s">
        <v>702</v>
      </c>
      <c r="W9" s="228" t="s">
        <v>690</v>
      </c>
      <c r="X9" s="228" t="s">
        <v>88</v>
      </c>
      <c r="Y9" s="225">
        <v>1</v>
      </c>
      <c r="Z9" s="226">
        <v>1731</v>
      </c>
      <c r="AA9" s="207">
        <f t="shared" si="0"/>
        <v>1731</v>
      </c>
      <c r="AB9" s="222">
        <v>2174</v>
      </c>
      <c r="AC9" s="544">
        <f t="shared" si="64"/>
        <v>443</v>
      </c>
      <c r="AD9" s="208">
        <f>2.73*$AB$1</f>
        <v>3105.2658000000001</v>
      </c>
      <c r="AE9" s="678">
        <f t="shared" si="65"/>
        <v>1374.2658000000001</v>
      </c>
      <c r="AF9" s="222">
        <v>3726</v>
      </c>
      <c r="AJ9" s="444">
        <f t="shared" si="1"/>
        <v>443</v>
      </c>
      <c r="AK9" s="444">
        <f t="shared" si="2"/>
        <v>25.592143269786249</v>
      </c>
      <c r="AL9" s="539">
        <f t="shared" si="66"/>
        <v>5.11842865395725E-2</v>
      </c>
      <c r="AM9" s="444">
        <f t="shared" si="3"/>
        <v>88.6</v>
      </c>
      <c r="AN9" s="445">
        <f t="shared" si="4"/>
        <v>1374.2658000000001</v>
      </c>
      <c r="AO9" s="445">
        <f t="shared" si="5"/>
        <v>79.391438474870029</v>
      </c>
      <c r="AP9" s="542">
        <f t="shared" si="67"/>
        <v>0.15878287694974005</v>
      </c>
      <c r="AQ9" s="445">
        <f t="shared" si="6"/>
        <v>274.85316</v>
      </c>
      <c r="AR9" s="227">
        <f t="shared" si="7"/>
        <v>1851</v>
      </c>
      <c r="AS9" s="210">
        <f t="shared" si="8"/>
        <v>1851</v>
      </c>
      <c r="AT9" s="209">
        <f t="shared" si="9"/>
        <v>555.29999999999995</v>
      </c>
      <c r="AU9" s="209">
        <f t="shared" si="10"/>
        <v>925.5</v>
      </c>
      <c r="AV9" s="211">
        <f t="shared" si="11"/>
        <v>2174</v>
      </c>
      <c r="AW9" s="212">
        <f t="shared" si="68"/>
        <v>-323</v>
      </c>
      <c r="AX9" s="210">
        <f t="shared" si="12"/>
        <v>120</v>
      </c>
      <c r="AY9" s="210">
        <f t="shared" si="13"/>
        <v>6.9324090121317283</v>
      </c>
      <c r="AZ9" s="211">
        <f t="shared" si="14"/>
        <v>3105.2658000000001</v>
      </c>
      <c r="BA9" s="544">
        <f t="shared" si="69"/>
        <v>1254.2658000000001</v>
      </c>
      <c r="BB9" s="210">
        <f t="shared" si="70"/>
        <v>313.56645000000003</v>
      </c>
      <c r="BC9" s="213">
        <f t="shared" si="15"/>
        <v>2173.68606</v>
      </c>
      <c r="BD9" s="211">
        <f>[1]MAG_9pak!$C$15</f>
        <v>2173.68606</v>
      </c>
      <c r="BE9" s="213">
        <f t="shared" si="16"/>
        <v>652.105818</v>
      </c>
      <c r="BF9" s="213">
        <f t="shared" si="17"/>
        <v>1086.84303</v>
      </c>
      <c r="BG9" s="210">
        <f t="shared" si="18"/>
        <v>-0.31394000000000233</v>
      </c>
      <c r="BH9" s="210">
        <f t="shared" si="19"/>
        <v>442.68606</v>
      </c>
      <c r="BI9" s="210">
        <f t="shared" si="20"/>
        <v>25.574006932409006</v>
      </c>
      <c r="BJ9" s="210">
        <f t="shared" si="21"/>
        <v>2146.44</v>
      </c>
      <c r="BK9" s="214">
        <f t="shared" si="22"/>
        <v>643.93200000000002</v>
      </c>
      <c r="BL9" s="214">
        <f t="shared" si="23"/>
        <v>1073.22</v>
      </c>
      <c r="BM9" s="210">
        <f t="shared" si="24"/>
        <v>415.44000000000005</v>
      </c>
      <c r="BN9" s="210">
        <f t="shared" si="25"/>
        <v>-27.559999999999945</v>
      </c>
      <c r="BO9" s="215">
        <f t="shared" si="26"/>
        <v>2146.44</v>
      </c>
      <c r="BP9" s="210">
        <f>Z9*1.2</f>
        <v>2077.1999999999998</v>
      </c>
      <c r="BQ9" s="216">
        <f t="shared" si="27"/>
        <v>623.16</v>
      </c>
      <c r="BR9" s="216">
        <f t="shared" si="28"/>
        <v>1038.5999999999999</v>
      </c>
      <c r="BS9" s="210">
        <f t="shared" si="29"/>
        <v>346.19999999999982</v>
      </c>
      <c r="BT9" s="210">
        <f t="shared" si="30"/>
        <v>-96.800000000000182</v>
      </c>
      <c r="BU9" s="217">
        <f t="shared" si="31"/>
        <v>2077.1999999999998</v>
      </c>
      <c r="BV9" s="210">
        <f>Z9*1.19</f>
        <v>2059.89</v>
      </c>
      <c r="BW9" s="403">
        <f t="shared" si="32"/>
        <v>617.96699999999998</v>
      </c>
      <c r="BX9" s="403">
        <f t="shared" si="33"/>
        <v>1029.9449999999999</v>
      </c>
      <c r="BY9" s="210">
        <f t="shared" si="34"/>
        <v>328.88999999999987</v>
      </c>
      <c r="BZ9" s="210">
        <f t="shared" si="35"/>
        <v>-114.11000000000013</v>
      </c>
      <c r="CA9" s="210">
        <f t="shared" si="36"/>
        <v>19</v>
      </c>
      <c r="CB9" s="404">
        <f t="shared" si="37"/>
        <v>2059.89</v>
      </c>
      <c r="CC9" s="404"/>
      <c r="CD9" s="537">
        <f t="shared" si="38"/>
        <v>313.56645000000003</v>
      </c>
      <c r="CE9" s="537">
        <f t="shared" si="71"/>
        <v>94.069935000000001</v>
      </c>
      <c r="CF9" s="537">
        <f t="shared" si="39"/>
        <v>156.78322500000002</v>
      </c>
      <c r="CG9" s="210"/>
      <c r="CH9" s="210"/>
      <c r="CI9" s="210"/>
      <c r="CJ9" s="538">
        <f t="shared" si="40"/>
        <v>313.56645000000003</v>
      </c>
      <c r="CK9" s="216">
        <f t="shared" si="41"/>
        <v>80.75</v>
      </c>
      <c r="CL9" s="216">
        <f t="shared" si="72"/>
        <v>24.224999999999998</v>
      </c>
      <c r="CM9" s="216">
        <f t="shared" si="42"/>
        <v>40.375</v>
      </c>
      <c r="CN9" s="216"/>
      <c r="CO9" s="216"/>
      <c r="CP9" s="216"/>
      <c r="CQ9" s="217">
        <f t="shared" si="43"/>
        <v>80.75</v>
      </c>
      <c r="CR9" s="403">
        <f t="shared" si="44"/>
        <v>261.34395000000006</v>
      </c>
      <c r="CS9" s="403">
        <f t="shared" si="73"/>
        <v>78.403185000000022</v>
      </c>
      <c r="CT9" s="403">
        <f t="shared" si="45"/>
        <v>130.67197500000003</v>
      </c>
      <c r="CU9" s="403"/>
      <c r="CV9" s="403"/>
      <c r="CW9" s="403"/>
      <c r="CX9" s="404">
        <f t="shared" si="46"/>
        <v>261.34395000000006</v>
      </c>
      <c r="CY9" s="198"/>
      <c r="CZ9" s="222">
        <v>2174</v>
      </c>
      <c r="DA9" s="677">
        <f t="shared" si="47"/>
        <v>443</v>
      </c>
      <c r="DB9" s="676">
        <f t="shared" si="48"/>
        <v>25.592143269786249</v>
      </c>
      <c r="DC9" s="676">
        <f t="shared" si="74"/>
        <v>5.1184286539572499</v>
      </c>
      <c r="DD9" s="208">
        <v>3105.2658000000001</v>
      </c>
      <c r="DE9" s="677">
        <f t="shared" si="49"/>
        <v>1374.2658000000001</v>
      </c>
      <c r="DF9" s="676">
        <f t="shared" si="50"/>
        <v>79.391438474870029</v>
      </c>
      <c r="DG9" s="676">
        <f t="shared" si="75"/>
        <v>15.878287694974006</v>
      </c>
      <c r="DH9" s="222">
        <v>15</v>
      </c>
      <c r="DI9" s="677">
        <f t="shared" si="51"/>
        <v>259.64999999999998</v>
      </c>
      <c r="DJ9" s="568">
        <f t="shared" si="52"/>
        <v>1990.65</v>
      </c>
      <c r="DK9" s="677">
        <f t="shared" si="53"/>
        <v>1990.65</v>
      </c>
      <c r="DL9" s="677">
        <f t="shared" si="76"/>
        <v>597.19500000000005</v>
      </c>
      <c r="DM9" s="677">
        <f t="shared" si="77"/>
        <v>995.32500000000005</v>
      </c>
      <c r="DN9" s="677">
        <f t="shared" si="54"/>
        <v>278.65395000000001</v>
      </c>
      <c r="DO9" s="677">
        <f t="shared" si="78"/>
        <v>83.596185000000006</v>
      </c>
      <c r="DP9" s="677">
        <f t="shared" si="79"/>
        <v>139.326975</v>
      </c>
      <c r="DQ9" s="677">
        <f t="shared" si="55"/>
        <v>278.65395000000001</v>
      </c>
      <c r="DR9" s="222">
        <v>2174</v>
      </c>
      <c r="DS9" s="677">
        <f t="shared" si="56"/>
        <v>443</v>
      </c>
      <c r="DT9" s="676">
        <f t="shared" si="57"/>
        <v>25.592143269786249</v>
      </c>
      <c r="DU9" s="710">
        <f t="shared" si="80"/>
        <v>5.1184286539572499</v>
      </c>
      <c r="DV9" s="208">
        <v>3105.2658000000001</v>
      </c>
      <c r="DW9" s="677">
        <f t="shared" si="58"/>
        <v>1374.2658000000001</v>
      </c>
      <c r="DX9" s="676">
        <f t="shared" si="59"/>
        <v>79.391438474870029</v>
      </c>
      <c r="DY9" s="710">
        <f t="shared" si="81"/>
        <v>15.878287694974006</v>
      </c>
      <c r="DZ9" s="222">
        <v>15</v>
      </c>
      <c r="EA9" s="677">
        <f t="shared" si="60"/>
        <v>259.64999999999998</v>
      </c>
      <c r="EB9" s="568">
        <f t="shared" si="61"/>
        <v>1990.65</v>
      </c>
      <c r="EC9" s="677">
        <f t="shared" si="62"/>
        <v>1990.65</v>
      </c>
      <c r="ED9" s="677">
        <f t="shared" si="82"/>
        <v>597.19500000000005</v>
      </c>
      <c r="EE9" s="677">
        <f t="shared" si="83"/>
        <v>995.32500000000005</v>
      </c>
      <c r="EF9" s="208">
        <f t="shared" si="84"/>
        <v>278.65395000000001</v>
      </c>
      <c r="EG9" s="208">
        <f t="shared" si="85"/>
        <v>83.596185000000006</v>
      </c>
      <c r="EH9" s="208">
        <f t="shared" si="86"/>
        <v>139.326975</v>
      </c>
      <c r="EI9" s="677">
        <f t="shared" si="63"/>
        <v>278.65395000000001</v>
      </c>
    </row>
    <row r="10" spans="1:139" s="218" customFormat="1" ht="23.25" customHeight="1" x14ac:dyDescent="0.2">
      <c r="A10" s="505">
        <v>7</v>
      </c>
      <c r="B10" s="505" t="s">
        <v>1265</v>
      </c>
      <c r="C10" s="499" t="s">
        <v>250</v>
      </c>
      <c r="D10" s="406" t="s">
        <v>725</v>
      </c>
      <c r="E10" s="406" t="s">
        <v>264</v>
      </c>
      <c r="F10" s="219" t="s">
        <v>309</v>
      </c>
      <c r="G10" s="219" t="s">
        <v>310</v>
      </c>
      <c r="H10" s="219" t="s">
        <v>88</v>
      </c>
      <c r="I10" s="220">
        <v>1</v>
      </c>
      <c r="J10" s="221">
        <v>1471</v>
      </c>
      <c r="K10" s="222"/>
      <c r="L10" s="219" t="s">
        <v>309</v>
      </c>
      <c r="M10" s="219" t="s">
        <v>310</v>
      </c>
      <c r="N10" s="219" t="s">
        <v>88</v>
      </c>
      <c r="O10" s="220">
        <v>1</v>
      </c>
      <c r="P10" s="221">
        <v>1520</v>
      </c>
      <c r="Q10" s="219"/>
      <c r="R10" s="219"/>
      <c r="S10" s="219"/>
      <c r="T10" s="220">
        <v>1</v>
      </c>
      <c r="U10" s="223">
        <v>1520</v>
      </c>
      <c r="V10" s="228" t="s">
        <v>702</v>
      </c>
      <c r="W10" s="228" t="s">
        <v>194</v>
      </c>
      <c r="X10" s="228" t="s">
        <v>23</v>
      </c>
      <c r="Y10" s="225">
        <v>1</v>
      </c>
      <c r="Z10" s="226">
        <v>1520</v>
      </c>
      <c r="AA10" s="207">
        <f t="shared" si="0"/>
        <v>1520</v>
      </c>
      <c r="AB10" s="222">
        <v>1746</v>
      </c>
      <c r="AC10" s="544">
        <f t="shared" si="64"/>
        <v>226</v>
      </c>
      <c r="AD10" s="208">
        <f>2.194*$AB$1</f>
        <v>2495.5872399999998</v>
      </c>
      <c r="AE10" s="678">
        <f t="shared" si="65"/>
        <v>975.58723999999984</v>
      </c>
      <c r="AF10" s="222">
        <v>3120</v>
      </c>
      <c r="AJ10" s="444">
        <f t="shared" si="1"/>
        <v>226</v>
      </c>
      <c r="AK10" s="444">
        <f t="shared" si="2"/>
        <v>14.868421052631575</v>
      </c>
      <c r="AL10" s="539">
        <f t="shared" si="66"/>
        <v>2.9736842105263152E-2</v>
      </c>
      <c r="AM10" s="444">
        <f t="shared" si="3"/>
        <v>45.2</v>
      </c>
      <c r="AN10" s="445">
        <f t="shared" si="4"/>
        <v>975.58723999999984</v>
      </c>
      <c r="AO10" s="445">
        <f t="shared" si="5"/>
        <v>64.183371052631571</v>
      </c>
      <c r="AP10" s="542">
        <f t="shared" si="67"/>
        <v>0.12836674210526314</v>
      </c>
      <c r="AQ10" s="445">
        <f t="shared" si="6"/>
        <v>195.11744799999997</v>
      </c>
      <c r="AR10" s="227">
        <f t="shared" si="7"/>
        <v>1640</v>
      </c>
      <c r="AS10" s="210">
        <f t="shared" si="8"/>
        <v>1640</v>
      </c>
      <c r="AT10" s="209">
        <f t="shared" si="9"/>
        <v>492</v>
      </c>
      <c r="AU10" s="209">
        <f t="shared" si="10"/>
        <v>820</v>
      </c>
      <c r="AV10" s="211">
        <f t="shared" si="11"/>
        <v>1746</v>
      </c>
      <c r="AW10" s="212">
        <f t="shared" si="68"/>
        <v>-106</v>
      </c>
      <c r="AX10" s="210">
        <f t="shared" si="12"/>
        <v>120</v>
      </c>
      <c r="AY10" s="210">
        <f t="shared" si="13"/>
        <v>7.8947368421052602</v>
      </c>
      <c r="AZ10" s="211">
        <f t="shared" si="14"/>
        <v>2495.5872399999998</v>
      </c>
      <c r="BA10" s="544">
        <f t="shared" si="69"/>
        <v>855.58723999999984</v>
      </c>
      <c r="BB10" s="210">
        <f t="shared" si="70"/>
        <v>213.89680999999996</v>
      </c>
      <c r="BC10" s="213">
        <f t="shared" si="15"/>
        <v>1819.2830979600001</v>
      </c>
      <c r="BD10" s="211">
        <f>[1]MAG_9pak!$D$14</f>
        <v>1819.2830979600001</v>
      </c>
      <c r="BE10" s="213">
        <f t="shared" si="16"/>
        <v>545.78492938800002</v>
      </c>
      <c r="BF10" s="213">
        <f t="shared" si="17"/>
        <v>909.64154898000004</v>
      </c>
      <c r="BG10" s="210">
        <f t="shared" si="18"/>
        <v>73.283097960000077</v>
      </c>
      <c r="BH10" s="210">
        <f t="shared" si="19"/>
        <v>299.28309796000008</v>
      </c>
      <c r="BI10" s="210">
        <f t="shared" si="20"/>
        <v>19.689677497368436</v>
      </c>
      <c r="BJ10" s="210">
        <f t="shared" si="21"/>
        <v>1884.8</v>
      </c>
      <c r="BK10" s="214">
        <f t="shared" si="22"/>
        <v>565.43999999999994</v>
      </c>
      <c r="BL10" s="214">
        <f t="shared" si="23"/>
        <v>942.4</v>
      </c>
      <c r="BM10" s="210">
        <f t="shared" si="24"/>
        <v>364.79999999999995</v>
      </c>
      <c r="BN10" s="210">
        <f t="shared" si="25"/>
        <v>138.79999999999995</v>
      </c>
      <c r="BO10" s="215">
        <f t="shared" si="26"/>
        <v>1884.8</v>
      </c>
      <c r="BP10" s="210">
        <f>Z10*1.2</f>
        <v>1824</v>
      </c>
      <c r="BQ10" s="216">
        <f t="shared" si="27"/>
        <v>547.19999999999993</v>
      </c>
      <c r="BR10" s="216">
        <f t="shared" si="28"/>
        <v>912</v>
      </c>
      <c r="BS10" s="210">
        <f t="shared" si="29"/>
        <v>304</v>
      </c>
      <c r="BT10" s="210">
        <f t="shared" si="30"/>
        <v>78</v>
      </c>
      <c r="BU10" s="217">
        <f t="shared" si="31"/>
        <v>1824</v>
      </c>
      <c r="BV10" s="210">
        <f>Z10*1.19</f>
        <v>1808.8</v>
      </c>
      <c r="BW10" s="403">
        <f t="shared" si="32"/>
        <v>542.64</v>
      </c>
      <c r="BX10" s="403">
        <f t="shared" si="33"/>
        <v>904.4</v>
      </c>
      <c r="BY10" s="210">
        <f t="shared" si="34"/>
        <v>288.79999999999995</v>
      </c>
      <c r="BZ10" s="210">
        <f t="shared" si="35"/>
        <v>62.799999999999955</v>
      </c>
      <c r="CA10" s="210">
        <f t="shared" si="36"/>
        <v>19</v>
      </c>
      <c r="CB10" s="404">
        <f t="shared" si="37"/>
        <v>1808.8</v>
      </c>
      <c r="CC10" s="404"/>
      <c r="CD10" s="537">
        <f t="shared" si="38"/>
        <v>213.89680999999996</v>
      </c>
      <c r="CE10" s="537">
        <f t="shared" si="71"/>
        <v>64.169042999999988</v>
      </c>
      <c r="CF10" s="537">
        <f t="shared" si="39"/>
        <v>106.94840499999998</v>
      </c>
      <c r="CG10" s="210"/>
      <c r="CH10" s="210"/>
      <c r="CI10" s="210"/>
      <c r="CJ10" s="538">
        <f t="shared" si="40"/>
        <v>213.89680999999996</v>
      </c>
      <c r="CK10" s="216">
        <f t="shared" si="41"/>
        <v>26.5</v>
      </c>
      <c r="CL10" s="216">
        <f t="shared" si="72"/>
        <v>7.9499999999999993</v>
      </c>
      <c r="CM10" s="216">
        <f t="shared" si="42"/>
        <v>13.25</v>
      </c>
      <c r="CN10" s="216"/>
      <c r="CO10" s="216"/>
      <c r="CP10" s="216"/>
      <c r="CQ10" s="217">
        <f t="shared" si="43"/>
        <v>26.5</v>
      </c>
      <c r="CR10" s="403">
        <f t="shared" si="44"/>
        <v>171.69680999999997</v>
      </c>
      <c r="CS10" s="403">
        <f t="shared" si="73"/>
        <v>51.509042999999991</v>
      </c>
      <c r="CT10" s="403">
        <f t="shared" si="45"/>
        <v>85.848404999999985</v>
      </c>
      <c r="CU10" s="403"/>
      <c r="CV10" s="403"/>
      <c r="CW10" s="403"/>
      <c r="CX10" s="404">
        <f t="shared" si="46"/>
        <v>171.69680999999997</v>
      </c>
      <c r="CY10" s="198"/>
      <c r="CZ10" s="222">
        <v>1746</v>
      </c>
      <c r="DA10" s="677">
        <f t="shared" si="47"/>
        <v>226</v>
      </c>
      <c r="DB10" s="676">
        <f t="shared" si="48"/>
        <v>14.868421052631575</v>
      </c>
      <c r="DC10" s="676">
        <f t="shared" si="74"/>
        <v>2.973684210526315</v>
      </c>
      <c r="DD10" s="208">
        <v>2495.5872399999998</v>
      </c>
      <c r="DE10" s="677">
        <f t="shared" si="49"/>
        <v>975.58723999999984</v>
      </c>
      <c r="DF10" s="676">
        <f t="shared" si="50"/>
        <v>64.183371052631571</v>
      </c>
      <c r="DG10" s="676">
        <f t="shared" si="75"/>
        <v>12.836674210526315</v>
      </c>
      <c r="DH10" s="222">
        <v>15</v>
      </c>
      <c r="DI10" s="677">
        <f t="shared" si="51"/>
        <v>228</v>
      </c>
      <c r="DJ10" s="568">
        <f t="shared" si="52"/>
        <v>1748</v>
      </c>
      <c r="DK10" s="677">
        <f t="shared" si="53"/>
        <v>1748</v>
      </c>
      <c r="DL10" s="677">
        <f t="shared" si="76"/>
        <v>524.4</v>
      </c>
      <c r="DM10" s="677">
        <f t="shared" si="77"/>
        <v>874</v>
      </c>
      <c r="DN10" s="677">
        <f t="shared" si="54"/>
        <v>186.89680999999996</v>
      </c>
      <c r="DO10" s="677">
        <f t="shared" si="78"/>
        <v>56.069042999999986</v>
      </c>
      <c r="DP10" s="677">
        <f t="shared" si="79"/>
        <v>93.44840499999998</v>
      </c>
      <c r="DQ10" s="677">
        <f t="shared" si="55"/>
        <v>186.89680999999996</v>
      </c>
      <c r="DR10" s="222">
        <v>1746</v>
      </c>
      <c r="DS10" s="677">
        <f t="shared" si="56"/>
        <v>226</v>
      </c>
      <c r="DT10" s="676">
        <f t="shared" si="57"/>
        <v>14.868421052631575</v>
      </c>
      <c r="DU10" s="710">
        <f t="shared" si="80"/>
        <v>2.973684210526315</v>
      </c>
      <c r="DV10" s="208">
        <v>2495.5872399999998</v>
      </c>
      <c r="DW10" s="677">
        <f t="shared" si="58"/>
        <v>975.58723999999984</v>
      </c>
      <c r="DX10" s="676">
        <f t="shared" si="59"/>
        <v>64.183371052631571</v>
      </c>
      <c r="DY10" s="710">
        <f t="shared" si="81"/>
        <v>12.836674210526315</v>
      </c>
      <c r="DZ10" s="222">
        <v>15</v>
      </c>
      <c r="EA10" s="677">
        <f t="shared" si="60"/>
        <v>228</v>
      </c>
      <c r="EB10" s="568">
        <f t="shared" si="61"/>
        <v>1748</v>
      </c>
      <c r="EC10" s="677">
        <f t="shared" si="62"/>
        <v>1748</v>
      </c>
      <c r="ED10" s="677">
        <f t="shared" si="82"/>
        <v>524.4</v>
      </c>
      <c r="EE10" s="677">
        <f t="shared" si="83"/>
        <v>874</v>
      </c>
      <c r="EF10" s="208">
        <f t="shared" si="84"/>
        <v>186.89680999999996</v>
      </c>
      <c r="EG10" s="208">
        <f t="shared" si="85"/>
        <v>56.069042999999986</v>
      </c>
      <c r="EH10" s="208">
        <f t="shared" si="86"/>
        <v>93.44840499999998</v>
      </c>
      <c r="EI10" s="677">
        <f t="shared" si="63"/>
        <v>186.89680999999996</v>
      </c>
    </row>
    <row r="11" spans="1:139" s="218" customFormat="1" ht="23.25" customHeight="1" x14ac:dyDescent="0.2">
      <c r="A11" s="505">
        <v>8</v>
      </c>
      <c r="B11" s="505" t="s">
        <v>1265</v>
      </c>
      <c r="C11" s="499" t="s">
        <v>250</v>
      </c>
      <c r="D11" s="406" t="s">
        <v>725</v>
      </c>
      <c r="E11" s="406" t="s">
        <v>265</v>
      </c>
      <c r="F11" s="219" t="s">
        <v>309</v>
      </c>
      <c r="G11" s="219" t="s">
        <v>310</v>
      </c>
      <c r="H11" s="219" t="s">
        <v>88</v>
      </c>
      <c r="I11" s="220">
        <v>1</v>
      </c>
      <c r="J11" s="229">
        <v>1574</v>
      </c>
      <c r="K11" s="222"/>
      <c r="L11" s="219" t="s">
        <v>309</v>
      </c>
      <c r="M11" s="219" t="s">
        <v>310</v>
      </c>
      <c r="N11" s="219" t="s">
        <v>88</v>
      </c>
      <c r="O11" s="220">
        <v>1</v>
      </c>
      <c r="P11" s="230">
        <v>1520</v>
      </c>
      <c r="Q11" s="219"/>
      <c r="R11" s="219"/>
      <c r="S11" s="219"/>
      <c r="T11" s="220">
        <v>1</v>
      </c>
      <c r="U11" s="231">
        <v>1520</v>
      </c>
      <c r="V11" s="228" t="s">
        <v>702</v>
      </c>
      <c r="W11" s="228" t="s">
        <v>194</v>
      </c>
      <c r="X11" s="228" t="s">
        <v>23</v>
      </c>
      <c r="Y11" s="225">
        <v>1</v>
      </c>
      <c r="Z11" s="232">
        <v>1520</v>
      </c>
      <c r="AA11" s="207">
        <f t="shared" si="0"/>
        <v>1520</v>
      </c>
      <c r="AB11" s="222">
        <v>1746</v>
      </c>
      <c r="AC11" s="544">
        <f t="shared" si="64"/>
        <v>226</v>
      </c>
      <c r="AD11" s="208">
        <f>2.194*$AB$1</f>
        <v>2495.5872399999998</v>
      </c>
      <c r="AE11" s="678">
        <f t="shared" si="65"/>
        <v>975.58723999999984</v>
      </c>
      <c r="AF11" s="222">
        <v>3120</v>
      </c>
      <c r="AJ11" s="444">
        <f t="shared" si="1"/>
        <v>226</v>
      </c>
      <c r="AK11" s="444">
        <f t="shared" si="2"/>
        <v>14.868421052631575</v>
      </c>
      <c r="AL11" s="539">
        <f t="shared" si="66"/>
        <v>2.9736842105263152E-2</v>
      </c>
      <c r="AM11" s="444">
        <f t="shared" si="3"/>
        <v>45.2</v>
      </c>
      <c r="AN11" s="445">
        <f t="shared" si="4"/>
        <v>975.58723999999984</v>
      </c>
      <c r="AO11" s="445">
        <f t="shared" si="5"/>
        <v>64.183371052631571</v>
      </c>
      <c r="AP11" s="542">
        <f t="shared" si="67"/>
        <v>0.12836674210526314</v>
      </c>
      <c r="AQ11" s="445">
        <f t="shared" si="6"/>
        <v>195.11744799999997</v>
      </c>
      <c r="AR11" s="227">
        <f t="shared" si="7"/>
        <v>1640</v>
      </c>
      <c r="AS11" s="210">
        <f t="shared" si="8"/>
        <v>1640</v>
      </c>
      <c r="AT11" s="209">
        <f t="shared" si="9"/>
        <v>492</v>
      </c>
      <c r="AU11" s="209">
        <f t="shared" si="10"/>
        <v>820</v>
      </c>
      <c r="AV11" s="211">
        <f t="shared" si="11"/>
        <v>1746</v>
      </c>
      <c r="AW11" s="212">
        <f t="shared" si="68"/>
        <v>-106</v>
      </c>
      <c r="AX11" s="210">
        <f t="shared" si="12"/>
        <v>120</v>
      </c>
      <c r="AY11" s="210">
        <f t="shared" si="13"/>
        <v>7.8947368421052602</v>
      </c>
      <c r="AZ11" s="211">
        <f t="shared" si="14"/>
        <v>2495.5872399999998</v>
      </c>
      <c r="BA11" s="544">
        <f t="shared" si="69"/>
        <v>855.58723999999984</v>
      </c>
      <c r="BB11" s="210">
        <f t="shared" si="70"/>
        <v>213.89680999999996</v>
      </c>
      <c r="BC11" s="213">
        <f t="shared" si="15"/>
        <v>1819.2830979600001</v>
      </c>
      <c r="BD11" s="211">
        <f>[1]MAG_9pak!$D$14</f>
        <v>1819.2830979600001</v>
      </c>
      <c r="BE11" s="213">
        <f t="shared" si="16"/>
        <v>545.78492938800002</v>
      </c>
      <c r="BF11" s="213">
        <f t="shared" si="17"/>
        <v>909.64154898000004</v>
      </c>
      <c r="BG11" s="210">
        <f t="shared" si="18"/>
        <v>73.283097960000077</v>
      </c>
      <c r="BH11" s="210">
        <f t="shared" si="19"/>
        <v>299.28309796000008</v>
      </c>
      <c r="BI11" s="210">
        <f t="shared" si="20"/>
        <v>19.689677497368436</v>
      </c>
      <c r="BJ11" s="210">
        <f t="shared" si="21"/>
        <v>1884.8</v>
      </c>
      <c r="BK11" s="214">
        <f t="shared" si="22"/>
        <v>565.43999999999994</v>
      </c>
      <c r="BL11" s="214">
        <f t="shared" si="23"/>
        <v>942.4</v>
      </c>
      <c r="BM11" s="210">
        <f t="shared" si="24"/>
        <v>364.79999999999995</v>
      </c>
      <c r="BN11" s="210">
        <f t="shared" si="25"/>
        <v>138.79999999999995</v>
      </c>
      <c r="BO11" s="215">
        <f t="shared" si="26"/>
        <v>1884.8</v>
      </c>
      <c r="BP11" s="210">
        <f>Z11*1.2</f>
        <v>1824</v>
      </c>
      <c r="BQ11" s="216">
        <f t="shared" si="27"/>
        <v>547.19999999999993</v>
      </c>
      <c r="BR11" s="216">
        <f t="shared" si="28"/>
        <v>912</v>
      </c>
      <c r="BS11" s="210">
        <f t="shared" si="29"/>
        <v>304</v>
      </c>
      <c r="BT11" s="210">
        <f t="shared" si="30"/>
        <v>78</v>
      </c>
      <c r="BU11" s="217">
        <f t="shared" si="31"/>
        <v>1824</v>
      </c>
      <c r="BV11" s="210">
        <f>Z11*1.19</f>
        <v>1808.8</v>
      </c>
      <c r="BW11" s="403">
        <f t="shared" si="32"/>
        <v>542.64</v>
      </c>
      <c r="BX11" s="403">
        <f t="shared" si="33"/>
        <v>904.4</v>
      </c>
      <c r="BY11" s="210">
        <f t="shared" si="34"/>
        <v>288.79999999999995</v>
      </c>
      <c r="BZ11" s="210">
        <f t="shared" si="35"/>
        <v>62.799999999999955</v>
      </c>
      <c r="CA11" s="210">
        <f t="shared" si="36"/>
        <v>19</v>
      </c>
      <c r="CB11" s="404">
        <f t="shared" si="37"/>
        <v>1808.8</v>
      </c>
      <c r="CC11" s="404"/>
      <c r="CD11" s="537">
        <f t="shared" si="38"/>
        <v>213.89680999999996</v>
      </c>
      <c r="CE11" s="537">
        <f t="shared" si="71"/>
        <v>64.169042999999988</v>
      </c>
      <c r="CF11" s="537">
        <f t="shared" si="39"/>
        <v>106.94840499999998</v>
      </c>
      <c r="CG11" s="210"/>
      <c r="CH11" s="210"/>
      <c r="CI11" s="210"/>
      <c r="CJ11" s="538">
        <f t="shared" si="40"/>
        <v>213.89680999999996</v>
      </c>
      <c r="CK11" s="216">
        <f t="shared" si="41"/>
        <v>26.5</v>
      </c>
      <c r="CL11" s="216">
        <f t="shared" si="72"/>
        <v>7.9499999999999993</v>
      </c>
      <c r="CM11" s="216">
        <f t="shared" si="42"/>
        <v>13.25</v>
      </c>
      <c r="CN11" s="216"/>
      <c r="CO11" s="216"/>
      <c r="CP11" s="216"/>
      <c r="CQ11" s="217">
        <f t="shared" si="43"/>
        <v>26.5</v>
      </c>
      <c r="CR11" s="403">
        <f t="shared" si="44"/>
        <v>171.69680999999997</v>
      </c>
      <c r="CS11" s="403">
        <f t="shared" si="73"/>
        <v>51.509042999999991</v>
      </c>
      <c r="CT11" s="403">
        <f t="shared" si="45"/>
        <v>85.848404999999985</v>
      </c>
      <c r="CU11" s="403"/>
      <c r="CV11" s="403"/>
      <c r="CW11" s="403"/>
      <c r="CX11" s="404">
        <f t="shared" si="46"/>
        <v>171.69680999999997</v>
      </c>
      <c r="CY11" s="198"/>
      <c r="CZ11" s="222">
        <v>1746</v>
      </c>
      <c r="DA11" s="677">
        <f t="shared" si="47"/>
        <v>226</v>
      </c>
      <c r="DB11" s="676">
        <f t="shared" si="48"/>
        <v>14.868421052631575</v>
      </c>
      <c r="DC11" s="676">
        <f t="shared" si="74"/>
        <v>2.973684210526315</v>
      </c>
      <c r="DD11" s="208">
        <v>2495.5872399999998</v>
      </c>
      <c r="DE11" s="677">
        <f t="shared" si="49"/>
        <v>975.58723999999984</v>
      </c>
      <c r="DF11" s="676">
        <f t="shared" si="50"/>
        <v>64.183371052631571</v>
      </c>
      <c r="DG11" s="676">
        <f t="shared" si="75"/>
        <v>12.836674210526315</v>
      </c>
      <c r="DH11" s="222">
        <v>15</v>
      </c>
      <c r="DI11" s="677">
        <f t="shared" si="51"/>
        <v>228</v>
      </c>
      <c r="DJ11" s="568">
        <f t="shared" si="52"/>
        <v>1748</v>
      </c>
      <c r="DK11" s="677">
        <f t="shared" si="53"/>
        <v>1748</v>
      </c>
      <c r="DL11" s="677">
        <f t="shared" si="76"/>
        <v>524.4</v>
      </c>
      <c r="DM11" s="677">
        <f t="shared" si="77"/>
        <v>874</v>
      </c>
      <c r="DN11" s="677">
        <f t="shared" si="54"/>
        <v>186.89680999999996</v>
      </c>
      <c r="DO11" s="677">
        <f t="shared" si="78"/>
        <v>56.069042999999986</v>
      </c>
      <c r="DP11" s="677">
        <f t="shared" si="79"/>
        <v>93.44840499999998</v>
      </c>
      <c r="DQ11" s="677">
        <f t="shared" si="55"/>
        <v>186.89680999999996</v>
      </c>
      <c r="DR11" s="222">
        <v>1746</v>
      </c>
      <c r="DS11" s="677">
        <f t="shared" si="56"/>
        <v>226</v>
      </c>
      <c r="DT11" s="676">
        <f t="shared" si="57"/>
        <v>14.868421052631575</v>
      </c>
      <c r="DU11" s="710">
        <f t="shared" si="80"/>
        <v>2.973684210526315</v>
      </c>
      <c r="DV11" s="208">
        <v>2495.5872399999998</v>
      </c>
      <c r="DW11" s="677">
        <f t="shared" si="58"/>
        <v>975.58723999999984</v>
      </c>
      <c r="DX11" s="676">
        <f t="shared" si="59"/>
        <v>64.183371052631571</v>
      </c>
      <c r="DY11" s="710">
        <f t="shared" si="81"/>
        <v>12.836674210526315</v>
      </c>
      <c r="DZ11" s="222">
        <v>15</v>
      </c>
      <c r="EA11" s="677">
        <f t="shared" si="60"/>
        <v>228</v>
      </c>
      <c r="EB11" s="568">
        <f t="shared" si="61"/>
        <v>1748</v>
      </c>
      <c r="EC11" s="677">
        <f t="shared" si="62"/>
        <v>1748</v>
      </c>
      <c r="ED11" s="677">
        <f t="shared" si="82"/>
        <v>524.4</v>
      </c>
      <c r="EE11" s="677">
        <f t="shared" si="83"/>
        <v>874</v>
      </c>
      <c r="EF11" s="208">
        <f t="shared" si="84"/>
        <v>186.89680999999996</v>
      </c>
      <c r="EG11" s="208">
        <f t="shared" si="85"/>
        <v>56.069042999999986</v>
      </c>
      <c r="EH11" s="208">
        <f t="shared" si="86"/>
        <v>93.44840499999998</v>
      </c>
      <c r="EI11" s="677">
        <f t="shared" si="63"/>
        <v>186.89680999999996</v>
      </c>
    </row>
    <row r="12" spans="1:139" s="218" customFormat="1" ht="23.25" customHeight="1" x14ac:dyDescent="0.2">
      <c r="A12" s="506">
        <v>9</v>
      </c>
      <c r="B12" s="505" t="s">
        <v>1265</v>
      </c>
      <c r="C12" s="499" t="s">
        <v>250</v>
      </c>
      <c r="D12" s="406" t="s">
        <v>725</v>
      </c>
      <c r="E12" s="406" t="s">
        <v>266</v>
      </c>
      <c r="F12" s="219" t="s">
        <v>309</v>
      </c>
      <c r="G12" s="219" t="s">
        <v>44</v>
      </c>
      <c r="H12" s="219" t="s">
        <v>23</v>
      </c>
      <c r="I12" s="220">
        <v>8</v>
      </c>
      <c r="J12" s="221">
        <v>1351</v>
      </c>
      <c r="K12" s="222"/>
      <c r="L12" s="219" t="s">
        <v>309</v>
      </c>
      <c r="M12" s="219" t="s">
        <v>319</v>
      </c>
      <c r="N12" s="219" t="s">
        <v>66</v>
      </c>
      <c r="O12" s="220">
        <v>8</v>
      </c>
      <c r="P12" s="221">
        <v>1287</v>
      </c>
      <c r="Q12" s="219"/>
      <c r="R12" s="219"/>
      <c r="S12" s="219"/>
      <c r="T12" s="220">
        <v>8</v>
      </c>
      <c r="U12" s="223">
        <v>1287</v>
      </c>
      <c r="V12" s="228" t="s">
        <v>702</v>
      </c>
      <c r="W12" s="228" t="s">
        <v>22</v>
      </c>
      <c r="X12" s="228" t="s">
        <v>66</v>
      </c>
      <c r="Y12" s="225">
        <v>8</v>
      </c>
      <c r="Z12" s="226">
        <v>1287</v>
      </c>
      <c r="AA12" s="207">
        <f t="shared" si="0"/>
        <v>10296</v>
      </c>
      <c r="AB12" s="222">
        <v>1399</v>
      </c>
      <c r="AC12" s="544">
        <f t="shared" si="64"/>
        <v>112</v>
      </c>
      <c r="AD12" s="222">
        <v>1999</v>
      </c>
      <c r="AE12" s="678">
        <f t="shared" si="65"/>
        <v>712</v>
      </c>
      <c r="AF12" s="222">
        <v>2067</v>
      </c>
      <c r="AJ12" s="444">
        <f t="shared" si="1"/>
        <v>112</v>
      </c>
      <c r="AK12" s="444">
        <f t="shared" si="2"/>
        <v>8.7024087024087038</v>
      </c>
      <c r="AL12" s="539">
        <f t="shared" si="66"/>
        <v>1.7404817404817408E-2</v>
      </c>
      <c r="AM12" s="444">
        <f t="shared" si="3"/>
        <v>22.4</v>
      </c>
      <c r="AN12" s="445">
        <f t="shared" si="4"/>
        <v>712</v>
      </c>
      <c r="AO12" s="445">
        <f t="shared" si="5"/>
        <v>55.322455322455312</v>
      </c>
      <c r="AP12" s="542">
        <f t="shared" si="67"/>
        <v>0.11064491064491061</v>
      </c>
      <c r="AQ12" s="445">
        <f t="shared" si="6"/>
        <v>142.4</v>
      </c>
      <c r="AR12" s="227">
        <f t="shared" si="7"/>
        <v>11256</v>
      </c>
      <c r="AS12" s="210">
        <f t="shared" si="8"/>
        <v>1407</v>
      </c>
      <c r="AT12" s="209">
        <f t="shared" si="9"/>
        <v>422.09999999999997</v>
      </c>
      <c r="AU12" s="209">
        <f t="shared" si="10"/>
        <v>703.5</v>
      </c>
      <c r="AV12" s="211">
        <f t="shared" si="11"/>
        <v>1399</v>
      </c>
      <c r="AW12" s="210">
        <f t="shared" si="68"/>
        <v>8</v>
      </c>
      <c r="AX12" s="210">
        <f t="shared" si="12"/>
        <v>120</v>
      </c>
      <c r="AY12" s="210">
        <f t="shared" si="13"/>
        <v>9.3240093240093245</v>
      </c>
      <c r="AZ12" s="211">
        <f t="shared" si="14"/>
        <v>1999</v>
      </c>
      <c r="BA12" s="544">
        <f t="shared" si="69"/>
        <v>592</v>
      </c>
      <c r="BB12" s="210">
        <f t="shared" si="70"/>
        <v>148</v>
      </c>
      <c r="BC12" s="213">
        <f t="shared" si="15"/>
        <v>11899.651536000001</v>
      </c>
      <c r="BD12" s="211">
        <f>[1]MAG_9pak!$F$12</f>
        <v>1487.4564420000002</v>
      </c>
      <c r="BE12" s="213">
        <f t="shared" si="16"/>
        <v>446.23693260000005</v>
      </c>
      <c r="BF12" s="213">
        <f t="shared" si="17"/>
        <v>743.72822100000008</v>
      </c>
      <c r="BG12" s="210">
        <f t="shared" si="18"/>
        <v>88.456442000000152</v>
      </c>
      <c r="BH12" s="210">
        <f t="shared" si="19"/>
        <v>200.45644200000015</v>
      </c>
      <c r="BI12" s="210">
        <f t="shared" si="20"/>
        <v>15.575481118881143</v>
      </c>
      <c r="BJ12" s="210">
        <f t="shared" si="21"/>
        <v>1595.8799999999999</v>
      </c>
      <c r="BK12" s="214">
        <f t="shared" si="22"/>
        <v>478.76399999999995</v>
      </c>
      <c r="BL12" s="214">
        <f t="shared" si="23"/>
        <v>797.93999999999994</v>
      </c>
      <c r="BM12" s="210">
        <f t="shared" si="24"/>
        <v>308.87999999999988</v>
      </c>
      <c r="BN12" s="210">
        <f t="shared" si="25"/>
        <v>196.87999999999988</v>
      </c>
      <c r="BO12" s="215">
        <f t="shared" si="26"/>
        <v>12767.039999999999</v>
      </c>
      <c r="BP12" s="210">
        <f t="shared" ref="BP12:BP19" si="87">Z12*1.24</f>
        <v>1595.8799999999999</v>
      </c>
      <c r="BQ12" s="216">
        <f t="shared" si="27"/>
        <v>478.76399999999995</v>
      </c>
      <c r="BR12" s="216">
        <f t="shared" si="28"/>
        <v>797.93999999999994</v>
      </c>
      <c r="BS12" s="210">
        <f t="shared" si="29"/>
        <v>308.87999999999988</v>
      </c>
      <c r="BT12" s="210">
        <f t="shared" si="30"/>
        <v>196.87999999999988</v>
      </c>
      <c r="BU12" s="217">
        <f t="shared" si="31"/>
        <v>12767.039999999999</v>
      </c>
      <c r="BV12" s="210">
        <f t="shared" ref="BV12:BV19" si="88">Z12*1.24</f>
        <v>1595.8799999999999</v>
      </c>
      <c r="BW12" s="403">
        <f t="shared" si="32"/>
        <v>478.76399999999995</v>
      </c>
      <c r="BX12" s="403">
        <f t="shared" si="33"/>
        <v>797.93999999999994</v>
      </c>
      <c r="BY12" s="210">
        <f t="shared" si="34"/>
        <v>308.87999999999988</v>
      </c>
      <c r="BZ12" s="210">
        <f t="shared" si="35"/>
        <v>196.87999999999988</v>
      </c>
      <c r="CA12" s="210">
        <f t="shared" si="36"/>
        <v>24</v>
      </c>
      <c r="CB12" s="404">
        <f t="shared" si="37"/>
        <v>12767.039999999999</v>
      </c>
      <c r="CC12" s="404"/>
      <c r="CD12" s="537">
        <f t="shared" si="38"/>
        <v>148</v>
      </c>
      <c r="CE12" s="537">
        <f t="shared" si="71"/>
        <v>44.4</v>
      </c>
      <c r="CF12" s="537">
        <f t="shared" si="39"/>
        <v>74</v>
      </c>
      <c r="CG12" s="210"/>
      <c r="CH12" s="210"/>
      <c r="CI12" s="210"/>
      <c r="CJ12" s="538">
        <f t="shared" si="40"/>
        <v>1184</v>
      </c>
      <c r="CK12" s="216">
        <f t="shared" si="41"/>
        <v>-2</v>
      </c>
      <c r="CL12" s="216">
        <f t="shared" si="72"/>
        <v>-0.6</v>
      </c>
      <c r="CM12" s="216">
        <f t="shared" si="42"/>
        <v>-1</v>
      </c>
      <c r="CN12" s="216"/>
      <c r="CO12" s="216"/>
      <c r="CP12" s="216"/>
      <c r="CQ12" s="217">
        <f t="shared" si="43"/>
        <v>-16</v>
      </c>
      <c r="CR12" s="403">
        <f t="shared" si="44"/>
        <v>100.78000000000003</v>
      </c>
      <c r="CS12" s="403">
        <f t="shared" si="73"/>
        <v>30.234000000000009</v>
      </c>
      <c r="CT12" s="403">
        <f t="shared" si="45"/>
        <v>50.390000000000015</v>
      </c>
      <c r="CU12" s="403"/>
      <c r="CV12" s="403"/>
      <c r="CW12" s="403"/>
      <c r="CX12" s="404">
        <f t="shared" si="46"/>
        <v>806.24000000000024</v>
      </c>
      <c r="CY12" s="198"/>
      <c r="CZ12" s="222">
        <v>1399</v>
      </c>
      <c r="DA12" s="677">
        <f t="shared" si="47"/>
        <v>112</v>
      </c>
      <c r="DB12" s="676">
        <f t="shared" si="48"/>
        <v>8.7024087024087038</v>
      </c>
      <c r="DC12" s="676">
        <f t="shared" si="74"/>
        <v>1.7404817404817408</v>
      </c>
      <c r="DD12" s="208">
        <v>2499</v>
      </c>
      <c r="DE12" s="677">
        <f t="shared" si="49"/>
        <v>1212</v>
      </c>
      <c r="DF12" s="676">
        <f t="shared" si="50"/>
        <v>94.172494172494169</v>
      </c>
      <c r="DG12" s="676">
        <f t="shared" si="75"/>
        <v>18.834498834498834</v>
      </c>
      <c r="DH12" s="222">
        <v>19</v>
      </c>
      <c r="DI12" s="677">
        <f t="shared" si="51"/>
        <v>244.53</v>
      </c>
      <c r="DJ12" s="568">
        <f t="shared" si="52"/>
        <v>1531.53</v>
      </c>
      <c r="DK12" s="677">
        <f t="shared" si="53"/>
        <v>12252.24</v>
      </c>
      <c r="DL12" s="677">
        <f t="shared" si="76"/>
        <v>459.459</v>
      </c>
      <c r="DM12" s="677">
        <f t="shared" si="77"/>
        <v>765.76499999999999</v>
      </c>
      <c r="DN12" s="677">
        <f t="shared" si="54"/>
        <v>241.86750000000001</v>
      </c>
      <c r="DO12" s="677">
        <f t="shared" si="78"/>
        <v>72.560249999999996</v>
      </c>
      <c r="DP12" s="677">
        <f t="shared" si="79"/>
        <v>120.93375</v>
      </c>
      <c r="DQ12" s="677">
        <f t="shared" si="55"/>
        <v>1934.94</v>
      </c>
      <c r="DR12" s="222">
        <v>1399</v>
      </c>
      <c r="DS12" s="677">
        <f t="shared" si="56"/>
        <v>112</v>
      </c>
      <c r="DT12" s="676">
        <f t="shared" si="57"/>
        <v>8.7024087024087038</v>
      </c>
      <c r="DU12" s="710">
        <f t="shared" si="80"/>
        <v>1.7404817404817408</v>
      </c>
      <c r="DV12" s="208">
        <v>1999</v>
      </c>
      <c r="DW12" s="677">
        <f t="shared" si="58"/>
        <v>712</v>
      </c>
      <c r="DX12" s="676">
        <f t="shared" si="59"/>
        <v>55.322455322455312</v>
      </c>
      <c r="DY12" s="710">
        <f t="shared" si="81"/>
        <v>11.064491064491062</v>
      </c>
      <c r="DZ12" s="222">
        <v>15</v>
      </c>
      <c r="EA12" s="677">
        <f t="shared" si="60"/>
        <v>193.05</v>
      </c>
      <c r="EB12" s="568">
        <f t="shared" si="61"/>
        <v>1480.05</v>
      </c>
      <c r="EC12" s="677">
        <f t="shared" si="62"/>
        <v>11840.4</v>
      </c>
      <c r="ED12" s="677">
        <f t="shared" si="82"/>
        <v>444.01499999999999</v>
      </c>
      <c r="EE12" s="677">
        <f t="shared" si="83"/>
        <v>740.02499999999998</v>
      </c>
      <c r="EF12" s="208">
        <f t="shared" si="84"/>
        <v>129.73750000000001</v>
      </c>
      <c r="EG12" s="208">
        <f t="shared" si="85"/>
        <v>38.921250000000001</v>
      </c>
      <c r="EH12" s="208">
        <f t="shared" si="86"/>
        <v>64.868750000000006</v>
      </c>
      <c r="EI12" s="677">
        <f t="shared" si="63"/>
        <v>1037.9000000000001</v>
      </c>
    </row>
    <row r="13" spans="1:139" s="218" customFormat="1" ht="23.25" customHeight="1" x14ac:dyDescent="0.2">
      <c r="A13" s="505">
        <v>10</v>
      </c>
      <c r="B13" s="505" t="s">
        <v>1265</v>
      </c>
      <c r="C13" s="499" t="s">
        <v>250</v>
      </c>
      <c r="D13" s="406" t="s">
        <v>725</v>
      </c>
      <c r="E13" s="406" t="s">
        <v>267</v>
      </c>
      <c r="F13" s="219" t="s">
        <v>309</v>
      </c>
      <c r="G13" s="219" t="s">
        <v>44</v>
      </c>
      <c r="H13" s="219" t="s">
        <v>23</v>
      </c>
      <c r="I13" s="220">
        <v>1</v>
      </c>
      <c r="J13" s="221">
        <v>1351</v>
      </c>
      <c r="K13" s="222"/>
      <c r="L13" s="219" t="s">
        <v>309</v>
      </c>
      <c r="M13" s="219" t="s">
        <v>319</v>
      </c>
      <c r="N13" s="219" t="s">
        <v>66</v>
      </c>
      <c r="O13" s="220">
        <v>1</v>
      </c>
      <c r="P13" s="221">
        <v>1287</v>
      </c>
      <c r="Q13" s="219"/>
      <c r="R13" s="219"/>
      <c r="S13" s="219"/>
      <c r="T13" s="220">
        <v>1</v>
      </c>
      <c r="U13" s="223">
        <v>1287</v>
      </c>
      <c r="V13" s="228" t="s">
        <v>702</v>
      </c>
      <c r="W13" s="228" t="s">
        <v>22</v>
      </c>
      <c r="X13" s="228" t="s">
        <v>66</v>
      </c>
      <c r="Y13" s="225">
        <v>1</v>
      </c>
      <c r="Z13" s="226">
        <v>1287</v>
      </c>
      <c r="AA13" s="207">
        <f t="shared" si="0"/>
        <v>1287</v>
      </c>
      <c r="AB13" s="222">
        <v>1399</v>
      </c>
      <c r="AC13" s="544">
        <f t="shared" si="64"/>
        <v>112</v>
      </c>
      <c r="AD13" s="208">
        <f>1.757*$AB$1</f>
        <v>1998.51722</v>
      </c>
      <c r="AE13" s="678">
        <f t="shared" si="65"/>
        <v>711.51721999999995</v>
      </c>
      <c r="AF13" s="222">
        <v>2499</v>
      </c>
      <c r="AJ13" s="444">
        <f t="shared" si="1"/>
        <v>112</v>
      </c>
      <c r="AK13" s="444">
        <f t="shared" si="2"/>
        <v>8.7024087024087038</v>
      </c>
      <c r="AL13" s="539">
        <f t="shared" si="66"/>
        <v>1.7404817404817408E-2</v>
      </c>
      <c r="AM13" s="444">
        <f t="shared" si="3"/>
        <v>22.4</v>
      </c>
      <c r="AN13" s="445">
        <f t="shared" si="4"/>
        <v>711.51721999999995</v>
      </c>
      <c r="AO13" s="445">
        <f t="shared" si="5"/>
        <v>55.284943278943274</v>
      </c>
      <c r="AP13" s="542">
        <f t="shared" si="67"/>
        <v>0.11056988655788653</v>
      </c>
      <c r="AQ13" s="445">
        <f t="shared" si="6"/>
        <v>142.30344399999998</v>
      </c>
      <c r="AR13" s="227">
        <f t="shared" si="7"/>
        <v>1407</v>
      </c>
      <c r="AS13" s="210">
        <f t="shared" si="8"/>
        <v>1407</v>
      </c>
      <c r="AT13" s="209">
        <f t="shared" si="9"/>
        <v>422.09999999999997</v>
      </c>
      <c r="AU13" s="209">
        <f t="shared" si="10"/>
        <v>703.5</v>
      </c>
      <c r="AV13" s="211">
        <f t="shared" si="11"/>
        <v>1399</v>
      </c>
      <c r="AW13" s="210">
        <f t="shared" si="68"/>
        <v>8</v>
      </c>
      <c r="AX13" s="210">
        <f t="shared" si="12"/>
        <v>120</v>
      </c>
      <c r="AY13" s="210">
        <f t="shared" si="13"/>
        <v>9.3240093240093245</v>
      </c>
      <c r="AZ13" s="211">
        <f t="shared" si="14"/>
        <v>1998.51722</v>
      </c>
      <c r="BA13" s="544">
        <f t="shared" si="69"/>
        <v>591.51721999999995</v>
      </c>
      <c r="BB13" s="210">
        <f t="shared" si="70"/>
        <v>147.87930499999999</v>
      </c>
      <c r="BC13" s="213">
        <f t="shared" si="15"/>
        <v>1487.4564420000002</v>
      </c>
      <c r="BD13" s="211">
        <f>[1]MAG_9pak!$F$12</f>
        <v>1487.4564420000002</v>
      </c>
      <c r="BE13" s="213">
        <f t="shared" si="16"/>
        <v>446.23693260000005</v>
      </c>
      <c r="BF13" s="213">
        <f t="shared" si="17"/>
        <v>743.72822100000008</v>
      </c>
      <c r="BG13" s="210">
        <f t="shared" si="18"/>
        <v>88.456442000000152</v>
      </c>
      <c r="BH13" s="210">
        <f t="shared" si="19"/>
        <v>200.45644200000015</v>
      </c>
      <c r="BI13" s="210">
        <f t="shared" si="20"/>
        <v>15.575481118881143</v>
      </c>
      <c r="BJ13" s="210">
        <f t="shared" si="21"/>
        <v>1595.8799999999999</v>
      </c>
      <c r="BK13" s="214">
        <f t="shared" si="22"/>
        <v>478.76399999999995</v>
      </c>
      <c r="BL13" s="214">
        <f t="shared" si="23"/>
        <v>797.93999999999994</v>
      </c>
      <c r="BM13" s="210">
        <f t="shared" si="24"/>
        <v>308.87999999999988</v>
      </c>
      <c r="BN13" s="210">
        <f t="shared" si="25"/>
        <v>196.87999999999988</v>
      </c>
      <c r="BO13" s="215">
        <f t="shared" si="26"/>
        <v>1595.8799999999999</v>
      </c>
      <c r="BP13" s="210">
        <f t="shared" si="87"/>
        <v>1595.8799999999999</v>
      </c>
      <c r="BQ13" s="216">
        <f t="shared" si="27"/>
        <v>478.76399999999995</v>
      </c>
      <c r="BR13" s="216">
        <f t="shared" si="28"/>
        <v>797.93999999999994</v>
      </c>
      <c r="BS13" s="210">
        <f t="shared" si="29"/>
        <v>308.87999999999988</v>
      </c>
      <c r="BT13" s="210">
        <f t="shared" si="30"/>
        <v>196.87999999999988</v>
      </c>
      <c r="BU13" s="217">
        <f t="shared" si="31"/>
        <v>1595.8799999999999</v>
      </c>
      <c r="BV13" s="210">
        <f t="shared" si="88"/>
        <v>1595.8799999999999</v>
      </c>
      <c r="BW13" s="403">
        <f t="shared" si="32"/>
        <v>478.76399999999995</v>
      </c>
      <c r="BX13" s="403">
        <f t="shared" si="33"/>
        <v>797.93999999999994</v>
      </c>
      <c r="BY13" s="210">
        <f t="shared" si="34"/>
        <v>308.87999999999988</v>
      </c>
      <c r="BZ13" s="210">
        <f t="shared" si="35"/>
        <v>196.87999999999988</v>
      </c>
      <c r="CA13" s="210">
        <f t="shared" si="36"/>
        <v>24</v>
      </c>
      <c r="CB13" s="404">
        <f t="shared" si="37"/>
        <v>1595.8799999999999</v>
      </c>
      <c r="CC13" s="404"/>
      <c r="CD13" s="537">
        <f t="shared" si="38"/>
        <v>147.87930499999999</v>
      </c>
      <c r="CE13" s="537">
        <f t="shared" si="71"/>
        <v>44.363791499999998</v>
      </c>
      <c r="CF13" s="537">
        <f t="shared" si="39"/>
        <v>73.939652499999994</v>
      </c>
      <c r="CG13" s="210"/>
      <c r="CH13" s="210"/>
      <c r="CI13" s="210"/>
      <c r="CJ13" s="538">
        <f t="shared" si="40"/>
        <v>147.87930499999999</v>
      </c>
      <c r="CK13" s="216">
        <f t="shared" si="41"/>
        <v>-2</v>
      </c>
      <c r="CL13" s="216">
        <f t="shared" si="72"/>
        <v>-0.6</v>
      </c>
      <c r="CM13" s="216">
        <f t="shared" si="42"/>
        <v>-1</v>
      </c>
      <c r="CN13" s="216"/>
      <c r="CO13" s="216"/>
      <c r="CP13" s="216"/>
      <c r="CQ13" s="217">
        <f t="shared" si="43"/>
        <v>-2</v>
      </c>
      <c r="CR13" s="403">
        <f t="shared" si="44"/>
        <v>100.65930500000002</v>
      </c>
      <c r="CS13" s="403">
        <f t="shared" si="73"/>
        <v>30.197791500000005</v>
      </c>
      <c r="CT13" s="403">
        <f t="shared" si="45"/>
        <v>50.329652500000009</v>
      </c>
      <c r="CU13" s="403"/>
      <c r="CV13" s="403"/>
      <c r="CW13" s="403"/>
      <c r="CX13" s="404">
        <f t="shared" si="46"/>
        <v>100.65930500000002</v>
      </c>
      <c r="CY13" s="198"/>
      <c r="CZ13" s="222">
        <v>1399</v>
      </c>
      <c r="DA13" s="677">
        <f t="shared" si="47"/>
        <v>112</v>
      </c>
      <c r="DB13" s="676">
        <f t="shared" si="48"/>
        <v>8.7024087024087038</v>
      </c>
      <c r="DC13" s="676">
        <f t="shared" si="74"/>
        <v>1.7404817404817408</v>
      </c>
      <c r="DD13" s="208">
        <v>1998.51722</v>
      </c>
      <c r="DE13" s="677">
        <f t="shared" si="49"/>
        <v>711.51721999999995</v>
      </c>
      <c r="DF13" s="676">
        <f t="shared" si="50"/>
        <v>55.284943278943274</v>
      </c>
      <c r="DG13" s="676">
        <f t="shared" si="75"/>
        <v>11.056988655788654</v>
      </c>
      <c r="DH13" s="222">
        <v>19</v>
      </c>
      <c r="DI13" s="677">
        <f t="shared" si="51"/>
        <v>244.53</v>
      </c>
      <c r="DJ13" s="568">
        <f t="shared" si="52"/>
        <v>1531.53</v>
      </c>
      <c r="DK13" s="677">
        <f t="shared" si="53"/>
        <v>1531.53</v>
      </c>
      <c r="DL13" s="677">
        <f t="shared" si="76"/>
        <v>459.459</v>
      </c>
      <c r="DM13" s="677">
        <f t="shared" si="77"/>
        <v>765.76499999999999</v>
      </c>
      <c r="DN13" s="677">
        <f t="shared" si="54"/>
        <v>116.74680499999999</v>
      </c>
      <c r="DO13" s="677">
        <f t="shared" si="78"/>
        <v>35.024041499999996</v>
      </c>
      <c r="DP13" s="677">
        <f t="shared" si="79"/>
        <v>58.373402499999997</v>
      </c>
      <c r="DQ13" s="677">
        <f t="shared" si="55"/>
        <v>116.74680499999999</v>
      </c>
      <c r="DR13" s="222">
        <v>1399</v>
      </c>
      <c r="DS13" s="677">
        <f t="shared" si="56"/>
        <v>112</v>
      </c>
      <c r="DT13" s="676">
        <f t="shared" si="57"/>
        <v>8.7024087024087038</v>
      </c>
      <c r="DU13" s="710">
        <f t="shared" si="80"/>
        <v>1.7404817404817408</v>
      </c>
      <c r="DV13" s="208">
        <v>1998.51722</v>
      </c>
      <c r="DW13" s="677">
        <f t="shared" si="58"/>
        <v>711.51721999999995</v>
      </c>
      <c r="DX13" s="676">
        <f t="shared" si="59"/>
        <v>55.284943278943274</v>
      </c>
      <c r="DY13" s="710">
        <f t="shared" si="81"/>
        <v>11.056988655788654</v>
      </c>
      <c r="DZ13" s="222">
        <v>15</v>
      </c>
      <c r="EA13" s="677">
        <f t="shared" si="60"/>
        <v>193.05</v>
      </c>
      <c r="EB13" s="568">
        <f t="shared" si="61"/>
        <v>1480.05</v>
      </c>
      <c r="EC13" s="677">
        <f t="shared" si="62"/>
        <v>1480.05</v>
      </c>
      <c r="ED13" s="677">
        <f t="shared" si="82"/>
        <v>444.01499999999999</v>
      </c>
      <c r="EE13" s="677">
        <f t="shared" si="83"/>
        <v>740.02499999999998</v>
      </c>
      <c r="EF13" s="208">
        <f t="shared" si="84"/>
        <v>129.616805</v>
      </c>
      <c r="EG13" s="208">
        <f t="shared" si="85"/>
        <v>38.8850415</v>
      </c>
      <c r="EH13" s="208">
        <f t="shared" si="86"/>
        <v>64.8084025</v>
      </c>
      <c r="EI13" s="677">
        <f t="shared" si="63"/>
        <v>129.616805</v>
      </c>
    </row>
    <row r="14" spans="1:139" s="218" customFormat="1" ht="23.25" customHeight="1" x14ac:dyDescent="0.2">
      <c r="A14" s="505">
        <v>11</v>
      </c>
      <c r="B14" s="505" t="s">
        <v>1265</v>
      </c>
      <c r="C14" s="499" t="s">
        <v>250</v>
      </c>
      <c r="D14" s="406" t="s">
        <v>725</v>
      </c>
      <c r="E14" s="406" t="s">
        <v>268</v>
      </c>
      <c r="F14" s="219" t="s">
        <v>309</v>
      </c>
      <c r="G14" s="219" t="s">
        <v>311</v>
      </c>
      <c r="H14" s="219" t="s">
        <v>66</v>
      </c>
      <c r="I14" s="220">
        <v>2</v>
      </c>
      <c r="J14" s="221">
        <v>1250</v>
      </c>
      <c r="K14" s="222"/>
      <c r="L14" s="219" t="s">
        <v>309</v>
      </c>
      <c r="M14" s="219" t="s">
        <v>311</v>
      </c>
      <c r="N14" s="219" t="s">
        <v>66</v>
      </c>
      <c r="O14" s="220">
        <v>2</v>
      </c>
      <c r="P14" s="221">
        <v>1250</v>
      </c>
      <c r="Q14" s="219"/>
      <c r="R14" s="219"/>
      <c r="S14" s="219"/>
      <c r="T14" s="220">
        <v>2</v>
      </c>
      <c r="U14" s="223">
        <v>1250</v>
      </c>
      <c r="V14" s="228" t="s">
        <v>702</v>
      </c>
      <c r="W14" s="228" t="s">
        <v>44</v>
      </c>
      <c r="X14" s="228" t="s">
        <v>70</v>
      </c>
      <c r="Y14" s="225">
        <v>2</v>
      </c>
      <c r="Z14" s="226">
        <v>1250</v>
      </c>
      <c r="AA14" s="207">
        <f t="shared" si="0"/>
        <v>2500</v>
      </c>
      <c r="AB14" s="222">
        <v>1157</v>
      </c>
      <c r="AC14" s="544">
        <f t="shared" si="64"/>
        <v>-93</v>
      </c>
      <c r="AD14" s="222">
        <v>2067</v>
      </c>
      <c r="AE14" s="678">
        <f t="shared" si="65"/>
        <v>817</v>
      </c>
      <c r="AF14" s="222">
        <v>1796</v>
      </c>
      <c r="AJ14" s="444">
        <f t="shared" si="1"/>
        <v>-93</v>
      </c>
      <c r="AK14" s="444">
        <f t="shared" si="2"/>
        <v>-7.4399999999999977</v>
      </c>
      <c r="AL14" s="539">
        <f t="shared" si="66"/>
        <v>-1.4879999999999996E-2</v>
      </c>
      <c r="AM14" s="444">
        <f t="shared" si="3"/>
        <v>-18.600000000000001</v>
      </c>
      <c r="AN14" s="445">
        <f t="shared" si="4"/>
        <v>817</v>
      </c>
      <c r="AO14" s="445">
        <f t="shared" si="5"/>
        <v>65.359999999999985</v>
      </c>
      <c r="AP14" s="542">
        <f t="shared" si="67"/>
        <v>0.13071999999999998</v>
      </c>
      <c r="AQ14" s="445">
        <f t="shared" si="6"/>
        <v>163.4</v>
      </c>
      <c r="AR14" s="227">
        <f t="shared" si="7"/>
        <v>2740</v>
      </c>
      <c r="AS14" s="210">
        <f t="shared" si="8"/>
        <v>1370</v>
      </c>
      <c r="AT14" s="209">
        <f t="shared" si="9"/>
        <v>411</v>
      </c>
      <c r="AU14" s="209">
        <f t="shared" si="10"/>
        <v>685</v>
      </c>
      <c r="AV14" s="211">
        <f t="shared" si="11"/>
        <v>1157</v>
      </c>
      <c r="AW14" s="210">
        <f t="shared" si="68"/>
        <v>213</v>
      </c>
      <c r="AX14" s="210">
        <f t="shared" si="12"/>
        <v>120</v>
      </c>
      <c r="AY14" s="210">
        <f t="shared" si="13"/>
        <v>9.6000000000000085</v>
      </c>
      <c r="AZ14" s="211">
        <f t="shared" si="14"/>
        <v>2067</v>
      </c>
      <c r="BA14" s="544">
        <f t="shared" si="69"/>
        <v>697</v>
      </c>
      <c r="BB14" s="210">
        <f t="shared" si="70"/>
        <v>174.25</v>
      </c>
      <c r="BC14" s="213">
        <f t="shared" si="15"/>
        <v>2497.8621600000001</v>
      </c>
      <c r="BD14" s="211">
        <f>[1]MAG_9pak!$F$11</f>
        <v>1248.9310800000001</v>
      </c>
      <c r="BE14" s="213">
        <f t="shared" si="16"/>
        <v>374.67932400000001</v>
      </c>
      <c r="BF14" s="213">
        <f t="shared" si="17"/>
        <v>624.46554000000003</v>
      </c>
      <c r="BG14" s="210">
        <f t="shared" si="18"/>
        <v>91.931080000000065</v>
      </c>
      <c r="BH14" s="210">
        <f t="shared" si="19"/>
        <v>-1.0689199999999346</v>
      </c>
      <c r="BI14" s="210">
        <f t="shared" si="20"/>
        <v>-8.5513599999998746E-2</v>
      </c>
      <c r="BJ14" s="210">
        <f t="shared" si="21"/>
        <v>1550</v>
      </c>
      <c r="BK14" s="214">
        <f t="shared" si="22"/>
        <v>465</v>
      </c>
      <c r="BL14" s="214">
        <f t="shared" si="23"/>
        <v>775</v>
      </c>
      <c r="BM14" s="210">
        <f t="shared" si="24"/>
        <v>300</v>
      </c>
      <c r="BN14" s="210">
        <f t="shared" si="25"/>
        <v>393</v>
      </c>
      <c r="BO14" s="215">
        <f t="shared" si="26"/>
        <v>3100</v>
      </c>
      <c r="BP14" s="210">
        <f t="shared" si="87"/>
        <v>1550</v>
      </c>
      <c r="BQ14" s="216">
        <f t="shared" si="27"/>
        <v>465</v>
      </c>
      <c r="BR14" s="216">
        <f t="shared" si="28"/>
        <v>775</v>
      </c>
      <c r="BS14" s="210">
        <f t="shared" si="29"/>
        <v>300</v>
      </c>
      <c r="BT14" s="210">
        <f t="shared" si="30"/>
        <v>393</v>
      </c>
      <c r="BU14" s="217">
        <f t="shared" si="31"/>
        <v>3100</v>
      </c>
      <c r="BV14" s="210">
        <f t="shared" si="88"/>
        <v>1550</v>
      </c>
      <c r="BW14" s="403">
        <f t="shared" si="32"/>
        <v>465</v>
      </c>
      <c r="BX14" s="403">
        <f t="shared" si="33"/>
        <v>775</v>
      </c>
      <c r="BY14" s="210">
        <f t="shared" si="34"/>
        <v>300</v>
      </c>
      <c r="BZ14" s="210">
        <f t="shared" si="35"/>
        <v>393</v>
      </c>
      <c r="CA14" s="210">
        <f t="shared" si="36"/>
        <v>24</v>
      </c>
      <c r="CB14" s="404">
        <f t="shared" si="37"/>
        <v>3100</v>
      </c>
      <c r="CC14" s="404"/>
      <c r="CD14" s="537">
        <f t="shared" si="38"/>
        <v>174.25</v>
      </c>
      <c r="CE14" s="537">
        <f t="shared" si="71"/>
        <v>52.274999999999999</v>
      </c>
      <c r="CF14" s="537">
        <f t="shared" si="39"/>
        <v>87.125</v>
      </c>
      <c r="CG14" s="210"/>
      <c r="CH14" s="210"/>
      <c r="CI14" s="210"/>
      <c r="CJ14" s="538">
        <f t="shared" si="40"/>
        <v>348.5</v>
      </c>
      <c r="CK14" s="216">
        <f t="shared" si="41"/>
        <v>-53.25</v>
      </c>
      <c r="CL14" s="216">
        <f t="shared" si="72"/>
        <v>-15.975</v>
      </c>
      <c r="CM14" s="216">
        <f t="shared" si="42"/>
        <v>-26.625</v>
      </c>
      <c r="CN14" s="216"/>
      <c r="CO14" s="216"/>
      <c r="CP14" s="216"/>
      <c r="CQ14" s="217">
        <f t="shared" si="43"/>
        <v>-106.5</v>
      </c>
      <c r="CR14" s="403">
        <f t="shared" si="44"/>
        <v>129.25</v>
      </c>
      <c r="CS14" s="403">
        <f t="shared" si="73"/>
        <v>38.774999999999999</v>
      </c>
      <c r="CT14" s="403">
        <f t="shared" si="45"/>
        <v>64.625</v>
      </c>
      <c r="CU14" s="403"/>
      <c r="CV14" s="403"/>
      <c r="CW14" s="403"/>
      <c r="CX14" s="404">
        <f t="shared" si="46"/>
        <v>258.5</v>
      </c>
      <c r="CY14" s="198"/>
      <c r="CZ14" s="222">
        <v>1157</v>
      </c>
      <c r="DA14" s="677">
        <f t="shared" si="47"/>
        <v>-93</v>
      </c>
      <c r="DB14" s="676">
        <f t="shared" si="48"/>
        <v>-7.4399999999999977</v>
      </c>
      <c r="DC14" s="676">
        <f t="shared" si="74"/>
        <v>-1.4879999999999995</v>
      </c>
      <c r="DD14" s="208">
        <v>2067</v>
      </c>
      <c r="DE14" s="677">
        <f t="shared" si="49"/>
        <v>817</v>
      </c>
      <c r="DF14" s="676">
        <f t="shared" si="50"/>
        <v>65.359999999999985</v>
      </c>
      <c r="DG14" s="676">
        <f t="shared" si="75"/>
        <v>13.071999999999997</v>
      </c>
      <c r="DH14" s="222">
        <v>19</v>
      </c>
      <c r="DI14" s="677">
        <f t="shared" si="51"/>
        <v>237.5</v>
      </c>
      <c r="DJ14" s="568">
        <f t="shared" si="52"/>
        <v>1487.5</v>
      </c>
      <c r="DK14" s="677">
        <f t="shared" si="53"/>
        <v>2975</v>
      </c>
      <c r="DL14" s="677">
        <f t="shared" si="76"/>
        <v>446.25</v>
      </c>
      <c r="DM14" s="677">
        <f t="shared" si="77"/>
        <v>743.75</v>
      </c>
      <c r="DN14" s="677">
        <f t="shared" si="54"/>
        <v>144.875</v>
      </c>
      <c r="DO14" s="677">
        <f t="shared" si="78"/>
        <v>43.462499999999999</v>
      </c>
      <c r="DP14" s="677">
        <f t="shared" si="79"/>
        <v>72.4375</v>
      </c>
      <c r="DQ14" s="677">
        <f t="shared" si="55"/>
        <v>289.75</v>
      </c>
      <c r="DR14" s="222">
        <v>1157</v>
      </c>
      <c r="DS14" s="677">
        <f t="shared" si="56"/>
        <v>-93</v>
      </c>
      <c r="DT14" s="676">
        <f t="shared" si="57"/>
        <v>-7.4399999999999977</v>
      </c>
      <c r="DU14" s="710">
        <f t="shared" si="80"/>
        <v>-1.4879999999999995</v>
      </c>
      <c r="DV14" s="208">
        <v>2067</v>
      </c>
      <c r="DW14" s="677">
        <f t="shared" si="58"/>
        <v>817</v>
      </c>
      <c r="DX14" s="676">
        <f t="shared" si="59"/>
        <v>65.359999999999985</v>
      </c>
      <c r="DY14" s="710">
        <f t="shared" si="81"/>
        <v>13.071999999999997</v>
      </c>
      <c r="DZ14" s="222">
        <v>15</v>
      </c>
      <c r="EA14" s="677">
        <f t="shared" si="60"/>
        <v>187.5</v>
      </c>
      <c r="EB14" s="568">
        <f t="shared" si="61"/>
        <v>1437.5</v>
      </c>
      <c r="EC14" s="677">
        <f t="shared" si="62"/>
        <v>2875</v>
      </c>
      <c r="ED14" s="677">
        <f t="shared" si="82"/>
        <v>431.25</v>
      </c>
      <c r="EE14" s="677">
        <f t="shared" si="83"/>
        <v>718.75</v>
      </c>
      <c r="EF14" s="208">
        <f t="shared" si="84"/>
        <v>157.375</v>
      </c>
      <c r="EG14" s="208">
        <f t="shared" si="85"/>
        <v>47.212499999999999</v>
      </c>
      <c r="EH14" s="208">
        <f t="shared" si="86"/>
        <v>78.6875</v>
      </c>
      <c r="EI14" s="677">
        <f t="shared" si="63"/>
        <v>314.75</v>
      </c>
    </row>
    <row r="15" spans="1:139" s="218" customFormat="1" ht="23.25" customHeight="1" x14ac:dyDescent="0.2">
      <c r="A15" s="506">
        <v>12</v>
      </c>
      <c r="B15" s="505" t="s">
        <v>1265</v>
      </c>
      <c r="C15" s="499" t="s">
        <v>250</v>
      </c>
      <c r="D15" s="406" t="s">
        <v>725</v>
      </c>
      <c r="E15" s="406" t="s">
        <v>269</v>
      </c>
      <c r="F15" s="219" t="s">
        <v>309</v>
      </c>
      <c r="G15" s="219" t="s">
        <v>312</v>
      </c>
      <c r="H15" s="219" t="s">
        <v>70</v>
      </c>
      <c r="I15" s="220">
        <v>18.399999999999999</v>
      </c>
      <c r="J15" s="221">
        <v>1050</v>
      </c>
      <c r="K15" s="222"/>
      <c r="L15" s="219" t="s">
        <v>309</v>
      </c>
      <c r="M15" s="219" t="s">
        <v>312</v>
      </c>
      <c r="N15" s="219" t="s">
        <v>70</v>
      </c>
      <c r="O15" s="220">
        <v>18.399999999999999</v>
      </c>
      <c r="P15" s="221">
        <v>1050</v>
      </c>
      <c r="Q15" s="219"/>
      <c r="R15" s="219"/>
      <c r="S15" s="219"/>
      <c r="T15" s="220">
        <v>18.399999999999999</v>
      </c>
      <c r="U15" s="223">
        <v>1050</v>
      </c>
      <c r="V15" s="228" t="s">
        <v>702</v>
      </c>
      <c r="W15" s="228" t="s">
        <v>42</v>
      </c>
      <c r="X15" s="228" t="s">
        <v>28</v>
      </c>
      <c r="Y15" s="225">
        <v>18.399999999999999</v>
      </c>
      <c r="Z15" s="226">
        <v>1050</v>
      </c>
      <c r="AA15" s="207">
        <f t="shared" si="0"/>
        <v>19320</v>
      </c>
      <c r="AB15" s="222">
        <v>967</v>
      </c>
      <c r="AC15" s="544">
        <f t="shared" si="64"/>
        <v>-83</v>
      </c>
      <c r="AD15" s="208">
        <f>1.22*$AB$1</f>
        <v>1387.7012</v>
      </c>
      <c r="AE15" s="678">
        <f t="shared" si="65"/>
        <v>337.70119999999997</v>
      </c>
      <c r="AF15" s="222">
        <v>1796</v>
      </c>
      <c r="AJ15" s="444">
        <f t="shared" si="1"/>
        <v>-83</v>
      </c>
      <c r="AK15" s="444">
        <f t="shared" si="2"/>
        <v>-7.904761904761898</v>
      </c>
      <c r="AL15" s="539">
        <f t="shared" si="66"/>
        <v>-1.5809523809523794E-2</v>
      </c>
      <c r="AM15" s="444">
        <f t="shared" si="3"/>
        <v>-16.600000000000001</v>
      </c>
      <c r="AN15" s="445">
        <f t="shared" si="4"/>
        <v>337.70119999999997</v>
      </c>
      <c r="AO15" s="445">
        <f t="shared" si="5"/>
        <v>32.162019047619026</v>
      </c>
      <c r="AP15" s="542">
        <f t="shared" si="67"/>
        <v>6.4324038095238054E-2</v>
      </c>
      <c r="AQ15" s="445">
        <f t="shared" si="6"/>
        <v>67.540239999999997</v>
      </c>
      <c r="AR15" s="227">
        <f t="shared" si="7"/>
        <v>21528</v>
      </c>
      <c r="AS15" s="210">
        <f t="shared" si="8"/>
        <v>1170</v>
      </c>
      <c r="AT15" s="209">
        <f t="shared" si="9"/>
        <v>351</v>
      </c>
      <c r="AU15" s="209">
        <f t="shared" si="10"/>
        <v>585</v>
      </c>
      <c r="AV15" s="211">
        <f t="shared" si="11"/>
        <v>967</v>
      </c>
      <c r="AW15" s="210">
        <f t="shared" si="68"/>
        <v>203</v>
      </c>
      <c r="AX15" s="210">
        <f t="shared" si="12"/>
        <v>120</v>
      </c>
      <c r="AY15" s="210">
        <f t="shared" si="13"/>
        <v>11.428571428571431</v>
      </c>
      <c r="AZ15" s="211">
        <f t="shared" si="14"/>
        <v>1387.7012</v>
      </c>
      <c r="BA15" s="544">
        <f t="shared" si="69"/>
        <v>217.70119999999997</v>
      </c>
      <c r="BB15" s="210">
        <f t="shared" si="70"/>
        <v>54.425299999999993</v>
      </c>
      <c r="BC15" s="213">
        <f t="shared" si="15"/>
        <v>22980.331871999999</v>
      </c>
      <c r="BD15" s="211">
        <f>[1]MAG_9pak!$F$11</f>
        <v>1248.9310800000001</v>
      </c>
      <c r="BE15" s="213">
        <f t="shared" si="16"/>
        <v>374.67932400000001</v>
      </c>
      <c r="BF15" s="213">
        <f t="shared" si="17"/>
        <v>624.46554000000003</v>
      </c>
      <c r="BG15" s="210">
        <f t="shared" si="18"/>
        <v>281.93108000000007</v>
      </c>
      <c r="BH15" s="210">
        <f t="shared" si="19"/>
        <v>198.93108000000007</v>
      </c>
      <c r="BI15" s="210">
        <f t="shared" si="20"/>
        <v>18.945817142857152</v>
      </c>
      <c r="BJ15" s="210">
        <f t="shared" si="21"/>
        <v>1302</v>
      </c>
      <c r="BK15" s="214">
        <f t="shared" si="22"/>
        <v>390.59999999999997</v>
      </c>
      <c r="BL15" s="214">
        <f t="shared" si="23"/>
        <v>651</v>
      </c>
      <c r="BM15" s="210">
        <f t="shared" si="24"/>
        <v>252</v>
      </c>
      <c r="BN15" s="210">
        <f t="shared" si="25"/>
        <v>335</v>
      </c>
      <c r="BO15" s="215">
        <f t="shared" si="26"/>
        <v>23956.799999999999</v>
      </c>
      <c r="BP15" s="210">
        <f t="shared" si="87"/>
        <v>1302</v>
      </c>
      <c r="BQ15" s="216">
        <f t="shared" si="27"/>
        <v>390.59999999999997</v>
      </c>
      <c r="BR15" s="216">
        <f t="shared" si="28"/>
        <v>651</v>
      </c>
      <c r="BS15" s="210">
        <f t="shared" si="29"/>
        <v>252</v>
      </c>
      <c r="BT15" s="210">
        <f t="shared" si="30"/>
        <v>335</v>
      </c>
      <c r="BU15" s="217">
        <f t="shared" si="31"/>
        <v>23956.799999999999</v>
      </c>
      <c r="BV15" s="210">
        <f t="shared" si="88"/>
        <v>1302</v>
      </c>
      <c r="BW15" s="403">
        <f t="shared" si="32"/>
        <v>390.59999999999997</v>
      </c>
      <c r="BX15" s="403">
        <f t="shared" si="33"/>
        <v>651</v>
      </c>
      <c r="BY15" s="210">
        <f t="shared" si="34"/>
        <v>252</v>
      </c>
      <c r="BZ15" s="210">
        <f t="shared" si="35"/>
        <v>335</v>
      </c>
      <c r="CA15" s="210">
        <f t="shared" si="36"/>
        <v>24</v>
      </c>
      <c r="CB15" s="404">
        <f t="shared" si="37"/>
        <v>23956.799999999999</v>
      </c>
      <c r="CC15" s="404"/>
      <c r="CD15" s="537">
        <f t="shared" si="38"/>
        <v>54.425299999999993</v>
      </c>
      <c r="CE15" s="537">
        <f t="shared" si="71"/>
        <v>16.327589999999997</v>
      </c>
      <c r="CF15" s="537">
        <f t="shared" si="39"/>
        <v>27.212649999999996</v>
      </c>
      <c r="CG15" s="210"/>
      <c r="CH15" s="210"/>
      <c r="CI15" s="210"/>
      <c r="CJ15" s="538">
        <f t="shared" si="40"/>
        <v>1001.4255199999998</v>
      </c>
      <c r="CK15" s="216">
        <f t="shared" si="41"/>
        <v>-50.75</v>
      </c>
      <c r="CL15" s="216">
        <f t="shared" si="72"/>
        <v>-15.225</v>
      </c>
      <c r="CM15" s="216">
        <f t="shared" si="42"/>
        <v>-25.375</v>
      </c>
      <c r="CN15" s="216"/>
      <c r="CO15" s="216"/>
      <c r="CP15" s="216"/>
      <c r="CQ15" s="217">
        <f t="shared" si="43"/>
        <v>-933.8</v>
      </c>
      <c r="CR15" s="403">
        <f t="shared" si="44"/>
        <v>21.425299999999993</v>
      </c>
      <c r="CS15" s="403">
        <f t="shared" si="73"/>
        <v>6.4275899999999977</v>
      </c>
      <c r="CT15" s="403">
        <f t="shared" si="45"/>
        <v>10.712649999999996</v>
      </c>
      <c r="CU15" s="403"/>
      <c r="CV15" s="403"/>
      <c r="CW15" s="403"/>
      <c r="CX15" s="404">
        <f t="shared" si="46"/>
        <v>394.22551999999985</v>
      </c>
      <c r="CY15" s="198"/>
      <c r="CZ15" s="222">
        <v>967</v>
      </c>
      <c r="DA15" s="677">
        <f t="shared" si="47"/>
        <v>-83</v>
      </c>
      <c r="DB15" s="676">
        <f t="shared" si="48"/>
        <v>-7.904761904761898</v>
      </c>
      <c r="DC15" s="676">
        <f t="shared" si="74"/>
        <v>-1.5809523809523796</v>
      </c>
      <c r="DD15" s="208">
        <v>1387.7012</v>
      </c>
      <c r="DE15" s="677">
        <f t="shared" si="49"/>
        <v>337.70119999999997</v>
      </c>
      <c r="DF15" s="676">
        <f t="shared" si="50"/>
        <v>32.162019047619026</v>
      </c>
      <c r="DG15" s="676">
        <f t="shared" si="75"/>
        <v>6.4324038095238052</v>
      </c>
      <c r="DH15" s="222">
        <v>20</v>
      </c>
      <c r="DI15" s="677">
        <f t="shared" si="51"/>
        <v>210</v>
      </c>
      <c r="DJ15" s="568">
        <f t="shared" si="52"/>
        <v>1260</v>
      </c>
      <c r="DK15" s="677">
        <f t="shared" si="53"/>
        <v>23184</v>
      </c>
      <c r="DL15" s="677">
        <f t="shared" si="76"/>
        <v>378</v>
      </c>
      <c r="DM15" s="677">
        <f t="shared" si="77"/>
        <v>630</v>
      </c>
      <c r="DN15" s="677">
        <f t="shared" si="54"/>
        <v>31.925299999999993</v>
      </c>
      <c r="DO15" s="677">
        <f t="shared" si="78"/>
        <v>9.5775899999999972</v>
      </c>
      <c r="DP15" s="677">
        <f t="shared" si="79"/>
        <v>15.962649999999996</v>
      </c>
      <c r="DQ15" s="677">
        <f t="shared" si="55"/>
        <v>587.42551999999978</v>
      </c>
      <c r="DR15" s="222">
        <v>967</v>
      </c>
      <c r="DS15" s="677">
        <f t="shared" si="56"/>
        <v>-83</v>
      </c>
      <c r="DT15" s="676">
        <f t="shared" si="57"/>
        <v>-7.904761904761898</v>
      </c>
      <c r="DU15" s="710">
        <f t="shared" si="80"/>
        <v>-1.5809523809523796</v>
      </c>
      <c r="DV15" s="208">
        <v>1387.7012</v>
      </c>
      <c r="DW15" s="677">
        <f t="shared" si="58"/>
        <v>337.70119999999997</v>
      </c>
      <c r="DX15" s="676">
        <f t="shared" si="59"/>
        <v>32.162019047619026</v>
      </c>
      <c r="DY15" s="710">
        <f t="shared" si="81"/>
        <v>6.4324038095238052</v>
      </c>
      <c r="DZ15" s="222">
        <v>19</v>
      </c>
      <c r="EA15" s="677">
        <f t="shared" si="60"/>
        <v>199.5</v>
      </c>
      <c r="EB15" s="568">
        <f t="shared" si="61"/>
        <v>1249.5</v>
      </c>
      <c r="EC15" s="677">
        <f t="shared" si="62"/>
        <v>22990.799999999999</v>
      </c>
      <c r="ED15" s="677">
        <f t="shared" si="82"/>
        <v>374.85</v>
      </c>
      <c r="EE15" s="677">
        <f t="shared" si="83"/>
        <v>624.75</v>
      </c>
      <c r="EF15" s="208">
        <f t="shared" si="84"/>
        <v>34.550299999999993</v>
      </c>
      <c r="EG15" s="208">
        <f t="shared" si="85"/>
        <v>10.365089999999997</v>
      </c>
      <c r="EH15" s="208">
        <f t="shared" si="86"/>
        <v>17.275149999999996</v>
      </c>
      <c r="EI15" s="677">
        <f t="shared" si="63"/>
        <v>635.72551999999985</v>
      </c>
    </row>
    <row r="16" spans="1:139" s="218" customFormat="1" ht="23.25" customHeight="1" x14ac:dyDescent="0.2">
      <c r="A16" s="505">
        <v>13</v>
      </c>
      <c r="B16" s="505" t="s">
        <v>1265</v>
      </c>
      <c r="C16" s="499" t="s">
        <v>250</v>
      </c>
      <c r="D16" s="406" t="s">
        <v>725</v>
      </c>
      <c r="E16" s="406" t="s">
        <v>270</v>
      </c>
      <c r="F16" s="219" t="s">
        <v>309</v>
      </c>
      <c r="G16" s="219" t="s">
        <v>24</v>
      </c>
      <c r="H16" s="219" t="s">
        <v>28</v>
      </c>
      <c r="I16" s="220">
        <v>1</v>
      </c>
      <c r="J16" s="221">
        <v>850</v>
      </c>
      <c r="K16" s="222"/>
      <c r="L16" s="219" t="s">
        <v>309</v>
      </c>
      <c r="M16" s="219" t="s">
        <v>24</v>
      </c>
      <c r="N16" s="219" t="s">
        <v>28</v>
      </c>
      <c r="O16" s="220">
        <v>1</v>
      </c>
      <c r="P16" s="221">
        <v>850</v>
      </c>
      <c r="Q16" s="219"/>
      <c r="R16" s="219"/>
      <c r="S16" s="219"/>
      <c r="T16" s="220">
        <v>1</v>
      </c>
      <c r="U16" s="223">
        <v>850</v>
      </c>
      <c r="V16" s="228" t="s">
        <v>702</v>
      </c>
      <c r="W16" s="228" t="s">
        <v>24</v>
      </c>
      <c r="X16" s="228" t="s">
        <v>25</v>
      </c>
      <c r="Y16" s="225">
        <v>1</v>
      </c>
      <c r="Z16" s="226">
        <v>850</v>
      </c>
      <c r="AA16" s="207">
        <f t="shared" si="0"/>
        <v>850</v>
      </c>
      <c r="AB16" s="222">
        <v>905</v>
      </c>
      <c r="AC16" s="544">
        <f t="shared" si="64"/>
        <v>55</v>
      </c>
      <c r="AD16" s="208">
        <f>1.137*$AB$1</f>
        <v>1293.2920200000001</v>
      </c>
      <c r="AE16" s="678">
        <f t="shared" si="65"/>
        <v>443.29202000000009</v>
      </c>
      <c r="AF16" s="222">
        <v>1682</v>
      </c>
      <c r="AJ16" s="444">
        <f t="shared" si="1"/>
        <v>55</v>
      </c>
      <c r="AK16" s="444">
        <f t="shared" si="2"/>
        <v>6.470588235294116</v>
      </c>
      <c r="AL16" s="539">
        <f t="shared" si="66"/>
        <v>1.2941176470588232E-2</v>
      </c>
      <c r="AM16" s="444">
        <f t="shared" si="3"/>
        <v>11</v>
      </c>
      <c r="AN16" s="445">
        <f t="shared" si="4"/>
        <v>443.29202000000009</v>
      </c>
      <c r="AO16" s="445">
        <f t="shared" si="5"/>
        <v>52.152002352941196</v>
      </c>
      <c r="AP16" s="542">
        <f t="shared" si="67"/>
        <v>0.10430400470588239</v>
      </c>
      <c r="AQ16" s="445">
        <f t="shared" si="6"/>
        <v>88.658404000000019</v>
      </c>
      <c r="AR16" s="227">
        <f t="shared" si="7"/>
        <v>970</v>
      </c>
      <c r="AS16" s="210">
        <f t="shared" si="8"/>
        <v>970</v>
      </c>
      <c r="AT16" s="209">
        <f t="shared" si="9"/>
        <v>291</v>
      </c>
      <c r="AU16" s="209">
        <f t="shared" si="10"/>
        <v>485</v>
      </c>
      <c r="AV16" s="211">
        <f t="shared" si="11"/>
        <v>905</v>
      </c>
      <c r="AW16" s="210">
        <f t="shared" si="68"/>
        <v>65</v>
      </c>
      <c r="AX16" s="210">
        <f t="shared" si="12"/>
        <v>120</v>
      </c>
      <c r="AY16" s="210">
        <f t="shared" si="13"/>
        <v>14.117647058823522</v>
      </c>
      <c r="AZ16" s="211">
        <f t="shared" si="14"/>
        <v>1293.2920200000001</v>
      </c>
      <c r="BA16" s="544">
        <f t="shared" si="69"/>
        <v>323.29202000000009</v>
      </c>
      <c r="BB16" s="210">
        <f t="shared" si="70"/>
        <v>80.823005000000023</v>
      </c>
      <c r="BC16" s="213">
        <f t="shared" si="15"/>
        <v>1163.9628180000002</v>
      </c>
      <c r="BD16" s="211">
        <f>[1]MAG_9pak!$F$10</f>
        <v>1163.9628180000002</v>
      </c>
      <c r="BE16" s="213">
        <f t="shared" si="16"/>
        <v>349.18884540000005</v>
      </c>
      <c r="BF16" s="213">
        <f t="shared" si="17"/>
        <v>581.9814090000001</v>
      </c>
      <c r="BG16" s="210">
        <f t="shared" si="18"/>
        <v>258.9628180000002</v>
      </c>
      <c r="BH16" s="210">
        <f t="shared" si="19"/>
        <v>313.9628180000002</v>
      </c>
      <c r="BI16" s="210">
        <f t="shared" si="20"/>
        <v>36.936802117647062</v>
      </c>
      <c r="BJ16" s="210">
        <f t="shared" si="21"/>
        <v>1054</v>
      </c>
      <c r="BK16" s="214">
        <f t="shared" si="22"/>
        <v>316.2</v>
      </c>
      <c r="BL16" s="214">
        <f t="shared" si="23"/>
        <v>527</v>
      </c>
      <c r="BM16" s="210">
        <f t="shared" si="24"/>
        <v>204</v>
      </c>
      <c r="BN16" s="210">
        <f t="shared" si="25"/>
        <v>149</v>
      </c>
      <c r="BO16" s="215">
        <f t="shared" si="26"/>
        <v>1054</v>
      </c>
      <c r="BP16" s="210">
        <f t="shared" si="87"/>
        <v>1054</v>
      </c>
      <c r="BQ16" s="216">
        <f t="shared" si="27"/>
        <v>316.2</v>
      </c>
      <c r="BR16" s="216">
        <f t="shared" si="28"/>
        <v>527</v>
      </c>
      <c r="BS16" s="210">
        <f t="shared" si="29"/>
        <v>204</v>
      </c>
      <c r="BT16" s="210">
        <f t="shared" si="30"/>
        <v>149</v>
      </c>
      <c r="BU16" s="217">
        <f t="shared" si="31"/>
        <v>1054</v>
      </c>
      <c r="BV16" s="210">
        <f t="shared" si="88"/>
        <v>1054</v>
      </c>
      <c r="BW16" s="403">
        <f t="shared" si="32"/>
        <v>316.2</v>
      </c>
      <c r="BX16" s="403">
        <f t="shared" si="33"/>
        <v>527</v>
      </c>
      <c r="BY16" s="210">
        <f t="shared" si="34"/>
        <v>204</v>
      </c>
      <c r="BZ16" s="210">
        <f t="shared" si="35"/>
        <v>149</v>
      </c>
      <c r="CA16" s="210">
        <f t="shared" si="36"/>
        <v>24</v>
      </c>
      <c r="CB16" s="404">
        <f t="shared" si="37"/>
        <v>1054</v>
      </c>
      <c r="CC16" s="404"/>
      <c r="CD16" s="537">
        <f t="shared" si="38"/>
        <v>80.823005000000023</v>
      </c>
      <c r="CE16" s="537">
        <f t="shared" si="71"/>
        <v>24.246901500000007</v>
      </c>
      <c r="CF16" s="537">
        <f t="shared" si="39"/>
        <v>40.411502500000012</v>
      </c>
      <c r="CG16" s="210"/>
      <c r="CH16" s="210"/>
      <c r="CI16" s="210"/>
      <c r="CJ16" s="538">
        <f t="shared" si="40"/>
        <v>80.823005000000023</v>
      </c>
      <c r="CK16" s="216">
        <f t="shared" si="41"/>
        <v>-16.25</v>
      </c>
      <c r="CL16" s="216">
        <f t="shared" si="72"/>
        <v>-4.875</v>
      </c>
      <c r="CM16" s="216">
        <f t="shared" si="42"/>
        <v>-8.125</v>
      </c>
      <c r="CN16" s="216"/>
      <c r="CO16" s="216"/>
      <c r="CP16" s="216"/>
      <c r="CQ16" s="217">
        <f t="shared" si="43"/>
        <v>-16.25</v>
      </c>
      <c r="CR16" s="403">
        <f t="shared" si="44"/>
        <v>59.823005000000023</v>
      </c>
      <c r="CS16" s="403">
        <f t="shared" si="73"/>
        <v>17.946901500000006</v>
      </c>
      <c r="CT16" s="403">
        <f t="shared" si="45"/>
        <v>29.911502500000012</v>
      </c>
      <c r="CU16" s="403"/>
      <c r="CV16" s="403"/>
      <c r="CW16" s="403"/>
      <c r="CX16" s="404">
        <f t="shared" si="46"/>
        <v>59.823005000000023</v>
      </c>
      <c r="CY16" s="198"/>
      <c r="CZ16" s="222">
        <v>905</v>
      </c>
      <c r="DA16" s="677">
        <f t="shared" si="47"/>
        <v>55</v>
      </c>
      <c r="DB16" s="676">
        <f t="shared" si="48"/>
        <v>6.470588235294116</v>
      </c>
      <c r="DC16" s="676">
        <f t="shared" si="74"/>
        <v>1.2941176470588232</v>
      </c>
      <c r="DD16" s="208">
        <v>1293.2920200000001</v>
      </c>
      <c r="DE16" s="677">
        <f t="shared" si="49"/>
        <v>443.29202000000009</v>
      </c>
      <c r="DF16" s="676">
        <f t="shared" si="50"/>
        <v>52.152002352941196</v>
      </c>
      <c r="DG16" s="676">
        <f t="shared" si="75"/>
        <v>10.430400470588239</v>
      </c>
      <c r="DH16" s="222">
        <v>20</v>
      </c>
      <c r="DI16" s="677">
        <f t="shared" si="51"/>
        <v>170</v>
      </c>
      <c r="DJ16" s="568">
        <f t="shared" si="52"/>
        <v>1020</v>
      </c>
      <c r="DK16" s="677">
        <f t="shared" si="53"/>
        <v>1020</v>
      </c>
      <c r="DL16" s="677">
        <f t="shared" si="76"/>
        <v>306</v>
      </c>
      <c r="DM16" s="677">
        <f t="shared" si="77"/>
        <v>510</v>
      </c>
      <c r="DN16" s="677">
        <f t="shared" si="54"/>
        <v>68.323005000000023</v>
      </c>
      <c r="DO16" s="677">
        <f t="shared" si="78"/>
        <v>20.496901500000007</v>
      </c>
      <c r="DP16" s="677">
        <f t="shared" si="79"/>
        <v>34.161502500000012</v>
      </c>
      <c r="DQ16" s="677">
        <f t="shared" si="55"/>
        <v>68.323005000000023</v>
      </c>
      <c r="DR16" s="222">
        <v>905</v>
      </c>
      <c r="DS16" s="677">
        <f t="shared" si="56"/>
        <v>55</v>
      </c>
      <c r="DT16" s="676">
        <f t="shared" si="57"/>
        <v>6.470588235294116</v>
      </c>
      <c r="DU16" s="710">
        <f t="shared" si="80"/>
        <v>1.2941176470588232</v>
      </c>
      <c r="DV16" s="208">
        <v>1293.2920200000001</v>
      </c>
      <c r="DW16" s="677">
        <f t="shared" si="58"/>
        <v>443.29202000000009</v>
      </c>
      <c r="DX16" s="676">
        <f t="shared" si="59"/>
        <v>52.152002352941196</v>
      </c>
      <c r="DY16" s="710">
        <f t="shared" si="81"/>
        <v>10.430400470588239</v>
      </c>
      <c r="DZ16" s="222">
        <v>19</v>
      </c>
      <c r="EA16" s="677">
        <f t="shared" si="60"/>
        <v>161.5</v>
      </c>
      <c r="EB16" s="568">
        <f t="shared" si="61"/>
        <v>1011.5</v>
      </c>
      <c r="EC16" s="677">
        <f t="shared" si="62"/>
        <v>1011.5</v>
      </c>
      <c r="ED16" s="677">
        <f t="shared" si="82"/>
        <v>303.45</v>
      </c>
      <c r="EE16" s="677">
        <f t="shared" si="83"/>
        <v>505.75</v>
      </c>
      <c r="EF16" s="208">
        <f t="shared" si="84"/>
        <v>70.448005000000023</v>
      </c>
      <c r="EG16" s="208">
        <f t="shared" si="85"/>
        <v>21.134401500000006</v>
      </c>
      <c r="EH16" s="208">
        <f t="shared" si="86"/>
        <v>35.224002500000012</v>
      </c>
      <c r="EI16" s="677">
        <f t="shared" si="63"/>
        <v>70.448005000000023</v>
      </c>
    </row>
    <row r="17" spans="1:139" s="218" customFormat="1" ht="23.25" customHeight="1" x14ac:dyDescent="0.2">
      <c r="A17" s="505">
        <v>14</v>
      </c>
      <c r="B17" s="505" t="s">
        <v>1265</v>
      </c>
      <c r="C17" s="499" t="s">
        <v>250</v>
      </c>
      <c r="D17" s="406" t="s">
        <v>725</v>
      </c>
      <c r="E17" s="406" t="s">
        <v>271</v>
      </c>
      <c r="F17" s="219" t="s">
        <v>313</v>
      </c>
      <c r="G17" s="219" t="s">
        <v>42</v>
      </c>
      <c r="H17" s="219" t="s">
        <v>66</v>
      </c>
      <c r="I17" s="220">
        <v>1</v>
      </c>
      <c r="J17" s="221">
        <v>1250</v>
      </c>
      <c r="K17" s="222"/>
      <c r="L17" s="219" t="s">
        <v>313</v>
      </c>
      <c r="M17" s="219" t="s">
        <v>42</v>
      </c>
      <c r="N17" s="219" t="s">
        <v>66</v>
      </c>
      <c r="O17" s="220">
        <v>1</v>
      </c>
      <c r="P17" s="221">
        <v>1250</v>
      </c>
      <c r="Q17" s="219" t="s">
        <v>654</v>
      </c>
      <c r="R17" s="219" t="s">
        <v>662</v>
      </c>
      <c r="S17" s="219"/>
      <c r="T17" s="220">
        <v>1</v>
      </c>
      <c r="U17" s="223">
        <v>1250</v>
      </c>
      <c r="V17" s="228" t="s">
        <v>654</v>
      </c>
      <c r="W17" s="228" t="s">
        <v>42</v>
      </c>
      <c r="X17" s="228" t="s">
        <v>70</v>
      </c>
      <c r="Y17" s="225">
        <v>1</v>
      </c>
      <c r="Z17" s="226">
        <v>1250</v>
      </c>
      <c r="AA17" s="207">
        <f t="shared" si="0"/>
        <v>1250</v>
      </c>
      <c r="AB17" s="222">
        <v>1157</v>
      </c>
      <c r="AC17" s="544">
        <f t="shared" si="64"/>
        <v>-93</v>
      </c>
      <c r="AD17" s="208">
        <f>1.453*$AB$1</f>
        <v>1652.7293800000002</v>
      </c>
      <c r="AE17" s="678">
        <f t="shared" si="65"/>
        <v>402.72938000000022</v>
      </c>
      <c r="AF17" s="222">
        <v>2067</v>
      </c>
      <c r="AJ17" s="444">
        <f t="shared" si="1"/>
        <v>-93</v>
      </c>
      <c r="AK17" s="444">
        <f t="shared" si="2"/>
        <v>-7.4399999999999977</v>
      </c>
      <c r="AL17" s="539">
        <f t="shared" si="66"/>
        <v>-1.4879999999999996E-2</v>
      </c>
      <c r="AM17" s="444">
        <f t="shared" si="3"/>
        <v>-18.600000000000001</v>
      </c>
      <c r="AN17" s="445">
        <f t="shared" si="4"/>
        <v>402.72938000000022</v>
      </c>
      <c r="AO17" s="445">
        <f t="shared" si="5"/>
        <v>32.21835040000002</v>
      </c>
      <c r="AP17" s="542">
        <f t="shared" si="67"/>
        <v>6.4436700800000038E-2</v>
      </c>
      <c r="AQ17" s="445">
        <f t="shared" si="6"/>
        <v>80.54587600000005</v>
      </c>
      <c r="AR17" s="227">
        <f t="shared" si="7"/>
        <v>1370</v>
      </c>
      <c r="AS17" s="210">
        <f t="shared" si="8"/>
        <v>1370</v>
      </c>
      <c r="AT17" s="209">
        <f t="shared" si="9"/>
        <v>411</v>
      </c>
      <c r="AU17" s="209">
        <f t="shared" si="10"/>
        <v>685</v>
      </c>
      <c r="AV17" s="211">
        <f t="shared" si="11"/>
        <v>1157</v>
      </c>
      <c r="AW17" s="210">
        <f t="shared" si="68"/>
        <v>213</v>
      </c>
      <c r="AX17" s="210">
        <f t="shared" si="12"/>
        <v>120</v>
      </c>
      <c r="AY17" s="210">
        <f t="shared" si="13"/>
        <v>9.6000000000000085</v>
      </c>
      <c r="AZ17" s="211">
        <f t="shared" si="14"/>
        <v>1652.7293800000002</v>
      </c>
      <c r="BA17" s="544">
        <f t="shared" si="69"/>
        <v>282.72938000000022</v>
      </c>
      <c r="BB17" s="210">
        <f t="shared" si="70"/>
        <v>70.682345000000055</v>
      </c>
      <c r="BC17" s="213">
        <f t="shared" si="15"/>
        <v>1487.4564420000002</v>
      </c>
      <c r="BD17" s="211">
        <f>[1]MAG_9pak!$F$12</f>
        <v>1487.4564420000002</v>
      </c>
      <c r="BE17" s="213">
        <f t="shared" si="16"/>
        <v>446.23693260000005</v>
      </c>
      <c r="BF17" s="213">
        <f t="shared" si="17"/>
        <v>743.72822100000008</v>
      </c>
      <c r="BG17" s="210">
        <f t="shared" si="18"/>
        <v>330.45644200000015</v>
      </c>
      <c r="BH17" s="210">
        <f t="shared" si="19"/>
        <v>237.45644200000015</v>
      </c>
      <c r="BI17" s="210">
        <f t="shared" si="20"/>
        <v>18.996515360000018</v>
      </c>
      <c r="BJ17" s="210">
        <f t="shared" si="21"/>
        <v>1550</v>
      </c>
      <c r="BK17" s="214">
        <f t="shared" si="22"/>
        <v>465</v>
      </c>
      <c r="BL17" s="214">
        <f t="shared" si="23"/>
        <v>775</v>
      </c>
      <c r="BM17" s="210">
        <f t="shared" si="24"/>
        <v>300</v>
      </c>
      <c r="BN17" s="210">
        <f t="shared" si="25"/>
        <v>393</v>
      </c>
      <c r="BO17" s="215">
        <f t="shared" si="26"/>
        <v>1550</v>
      </c>
      <c r="BP17" s="210">
        <f t="shared" si="87"/>
        <v>1550</v>
      </c>
      <c r="BQ17" s="216">
        <f t="shared" si="27"/>
        <v>465</v>
      </c>
      <c r="BR17" s="216">
        <f t="shared" si="28"/>
        <v>775</v>
      </c>
      <c r="BS17" s="210">
        <f t="shared" si="29"/>
        <v>300</v>
      </c>
      <c r="BT17" s="210">
        <f t="shared" si="30"/>
        <v>393</v>
      </c>
      <c r="BU17" s="217">
        <f t="shared" si="31"/>
        <v>1550</v>
      </c>
      <c r="BV17" s="210">
        <f t="shared" si="88"/>
        <v>1550</v>
      </c>
      <c r="BW17" s="403">
        <f t="shared" si="32"/>
        <v>465</v>
      </c>
      <c r="BX17" s="403">
        <f t="shared" si="33"/>
        <v>775</v>
      </c>
      <c r="BY17" s="210">
        <f t="shared" si="34"/>
        <v>300</v>
      </c>
      <c r="BZ17" s="210">
        <f t="shared" si="35"/>
        <v>393</v>
      </c>
      <c r="CA17" s="210">
        <f t="shared" si="36"/>
        <v>24</v>
      </c>
      <c r="CB17" s="404">
        <f t="shared" si="37"/>
        <v>1550</v>
      </c>
      <c r="CC17" s="404"/>
      <c r="CD17" s="537">
        <f t="shared" si="38"/>
        <v>70.682345000000055</v>
      </c>
      <c r="CE17" s="537">
        <f t="shared" si="71"/>
        <v>21.204703500000015</v>
      </c>
      <c r="CF17" s="537">
        <f t="shared" si="39"/>
        <v>35.341172500000027</v>
      </c>
      <c r="CG17" s="210"/>
      <c r="CH17" s="210"/>
      <c r="CI17" s="210"/>
      <c r="CJ17" s="538">
        <f t="shared" si="40"/>
        <v>70.682345000000055</v>
      </c>
      <c r="CK17" s="216">
        <f t="shared" si="41"/>
        <v>-53.25</v>
      </c>
      <c r="CL17" s="216">
        <f t="shared" si="72"/>
        <v>-15.975</v>
      </c>
      <c r="CM17" s="216">
        <f t="shared" si="42"/>
        <v>-26.625</v>
      </c>
      <c r="CN17" s="216"/>
      <c r="CO17" s="216"/>
      <c r="CP17" s="216"/>
      <c r="CQ17" s="217">
        <f t="shared" si="43"/>
        <v>-53.25</v>
      </c>
      <c r="CR17" s="403">
        <f t="shared" si="44"/>
        <v>25.682345000000055</v>
      </c>
      <c r="CS17" s="403">
        <f t="shared" si="73"/>
        <v>7.7047035000000159</v>
      </c>
      <c r="CT17" s="403">
        <f t="shared" si="45"/>
        <v>12.841172500000027</v>
      </c>
      <c r="CU17" s="403"/>
      <c r="CV17" s="403"/>
      <c r="CW17" s="403"/>
      <c r="CX17" s="404">
        <f t="shared" si="46"/>
        <v>25.682345000000055</v>
      </c>
      <c r="CY17" s="198"/>
      <c r="CZ17" s="222">
        <v>1157</v>
      </c>
      <c r="DA17" s="677">
        <f t="shared" si="47"/>
        <v>-93</v>
      </c>
      <c r="DB17" s="676">
        <f t="shared" si="48"/>
        <v>-7.4399999999999977</v>
      </c>
      <c r="DC17" s="676">
        <f t="shared" si="74"/>
        <v>-1.4879999999999995</v>
      </c>
      <c r="DD17" s="208">
        <v>1652.7293800000002</v>
      </c>
      <c r="DE17" s="677">
        <f t="shared" si="49"/>
        <v>402.72938000000022</v>
      </c>
      <c r="DF17" s="676">
        <f t="shared" si="50"/>
        <v>32.21835040000002</v>
      </c>
      <c r="DG17" s="676">
        <f t="shared" si="75"/>
        <v>6.443670080000004</v>
      </c>
      <c r="DH17" s="222">
        <v>19</v>
      </c>
      <c r="DI17" s="677">
        <f t="shared" si="51"/>
        <v>237.5</v>
      </c>
      <c r="DJ17" s="568">
        <f t="shared" si="52"/>
        <v>1487.5</v>
      </c>
      <c r="DK17" s="677">
        <f t="shared" si="53"/>
        <v>1487.5</v>
      </c>
      <c r="DL17" s="677">
        <f t="shared" si="76"/>
        <v>446.25</v>
      </c>
      <c r="DM17" s="677">
        <f t="shared" si="77"/>
        <v>743.75</v>
      </c>
      <c r="DN17" s="677">
        <f t="shared" si="54"/>
        <v>41.307345000000055</v>
      </c>
      <c r="DO17" s="677">
        <f t="shared" si="78"/>
        <v>12.392203500000017</v>
      </c>
      <c r="DP17" s="677">
        <f t="shared" si="79"/>
        <v>20.653672500000027</v>
      </c>
      <c r="DQ17" s="677">
        <f t="shared" si="55"/>
        <v>41.307345000000055</v>
      </c>
      <c r="DR17" s="222">
        <v>1157</v>
      </c>
      <c r="DS17" s="677">
        <f t="shared" si="56"/>
        <v>-93</v>
      </c>
      <c r="DT17" s="676">
        <f t="shared" si="57"/>
        <v>-7.4399999999999977</v>
      </c>
      <c r="DU17" s="710">
        <f t="shared" si="80"/>
        <v>-1.4879999999999995</v>
      </c>
      <c r="DV17" s="208">
        <v>1652.7293800000002</v>
      </c>
      <c r="DW17" s="677">
        <f t="shared" si="58"/>
        <v>402.72938000000022</v>
      </c>
      <c r="DX17" s="676">
        <f t="shared" si="59"/>
        <v>32.21835040000002</v>
      </c>
      <c r="DY17" s="710">
        <f t="shared" si="81"/>
        <v>6.443670080000004</v>
      </c>
      <c r="DZ17" s="222">
        <v>15</v>
      </c>
      <c r="EA17" s="677">
        <f t="shared" si="60"/>
        <v>187.5</v>
      </c>
      <c r="EB17" s="568">
        <f t="shared" si="61"/>
        <v>1437.5</v>
      </c>
      <c r="EC17" s="677">
        <f t="shared" si="62"/>
        <v>1437.5</v>
      </c>
      <c r="ED17" s="677">
        <f t="shared" si="82"/>
        <v>431.25</v>
      </c>
      <c r="EE17" s="677">
        <f t="shared" si="83"/>
        <v>718.75</v>
      </c>
      <c r="EF17" s="208">
        <f t="shared" si="84"/>
        <v>53.807345000000055</v>
      </c>
      <c r="EG17" s="208">
        <f t="shared" si="85"/>
        <v>16.142203500000015</v>
      </c>
      <c r="EH17" s="208">
        <f t="shared" si="86"/>
        <v>26.903672500000027</v>
      </c>
      <c r="EI17" s="677">
        <f t="shared" si="63"/>
        <v>53.807345000000055</v>
      </c>
    </row>
    <row r="18" spans="1:139" s="218" customFormat="1" ht="23.25" customHeight="1" x14ac:dyDescent="0.2">
      <c r="A18" s="506">
        <v>15</v>
      </c>
      <c r="B18" s="505" t="s">
        <v>1265</v>
      </c>
      <c r="C18" s="499" t="s">
        <v>250</v>
      </c>
      <c r="D18" s="406" t="s">
        <v>725</v>
      </c>
      <c r="E18" s="406" t="s">
        <v>272</v>
      </c>
      <c r="F18" s="219" t="s">
        <v>313</v>
      </c>
      <c r="G18" s="219" t="s">
        <v>24</v>
      </c>
      <c r="H18" s="219" t="s">
        <v>70</v>
      </c>
      <c r="I18" s="220">
        <v>9.6</v>
      </c>
      <c r="J18" s="221">
        <v>1050</v>
      </c>
      <c r="K18" s="222"/>
      <c r="L18" s="219" t="s">
        <v>313</v>
      </c>
      <c r="M18" s="219" t="s">
        <v>24</v>
      </c>
      <c r="N18" s="219" t="s">
        <v>70</v>
      </c>
      <c r="O18" s="220">
        <v>9.6</v>
      </c>
      <c r="P18" s="221">
        <v>1050</v>
      </c>
      <c r="Q18" s="219" t="s">
        <v>654</v>
      </c>
      <c r="R18" s="219" t="s">
        <v>663</v>
      </c>
      <c r="S18" s="219"/>
      <c r="T18" s="220">
        <v>9.6</v>
      </c>
      <c r="U18" s="223">
        <v>1050</v>
      </c>
      <c r="V18" s="228" t="s">
        <v>654</v>
      </c>
      <c r="W18" s="228" t="s">
        <v>24</v>
      </c>
      <c r="X18" s="228" t="s">
        <v>28</v>
      </c>
      <c r="Y18" s="225">
        <v>9.6</v>
      </c>
      <c r="Z18" s="226">
        <v>1050</v>
      </c>
      <c r="AA18" s="207">
        <f t="shared" si="0"/>
        <v>10080</v>
      </c>
      <c r="AB18" s="222">
        <v>967</v>
      </c>
      <c r="AC18" s="544">
        <f t="shared" si="64"/>
        <v>-83</v>
      </c>
      <c r="AD18" s="208">
        <f>1.22*$AB$1</f>
        <v>1387.7012</v>
      </c>
      <c r="AE18" s="678">
        <f t="shared" si="65"/>
        <v>337.70119999999997</v>
      </c>
      <c r="AF18" s="222">
        <v>1796</v>
      </c>
      <c r="AJ18" s="444">
        <f t="shared" si="1"/>
        <v>-83</v>
      </c>
      <c r="AK18" s="444">
        <f t="shared" si="2"/>
        <v>-7.904761904761898</v>
      </c>
      <c r="AL18" s="539">
        <f t="shared" si="66"/>
        <v>-1.5809523809523794E-2</v>
      </c>
      <c r="AM18" s="444">
        <f t="shared" si="3"/>
        <v>-16.600000000000001</v>
      </c>
      <c r="AN18" s="445">
        <f t="shared" si="4"/>
        <v>337.70119999999997</v>
      </c>
      <c r="AO18" s="445">
        <f t="shared" si="5"/>
        <v>32.162019047619026</v>
      </c>
      <c r="AP18" s="542">
        <f t="shared" si="67"/>
        <v>6.4324038095238054E-2</v>
      </c>
      <c r="AQ18" s="445">
        <f t="shared" si="6"/>
        <v>67.540239999999997</v>
      </c>
      <c r="AR18" s="227">
        <f t="shared" si="7"/>
        <v>11232</v>
      </c>
      <c r="AS18" s="210">
        <f t="shared" si="8"/>
        <v>1170</v>
      </c>
      <c r="AT18" s="209">
        <f t="shared" si="9"/>
        <v>351</v>
      </c>
      <c r="AU18" s="209">
        <f t="shared" si="10"/>
        <v>585</v>
      </c>
      <c r="AV18" s="211">
        <f t="shared" si="11"/>
        <v>967</v>
      </c>
      <c r="AW18" s="210">
        <f t="shared" si="68"/>
        <v>203</v>
      </c>
      <c r="AX18" s="210">
        <f t="shared" si="12"/>
        <v>120</v>
      </c>
      <c r="AY18" s="210">
        <f t="shared" si="13"/>
        <v>11.428571428571431</v>
      </c>
      <c r="AZ18" s="211">
        <f t="shared" si="14"/>
        <v>1387.7012</v>
      </c>
      <c r="BA18" s="544">
        <f t="shared" si="69"/>
        <v>217.70119999999997</v>
      </c>
      <c r="BB18" s="210">
        <f t="shared" si="70"/>
        <v>54.425299999999993</v>
      </c>
      <c r="BC18" s="213">
        <f t="shared" si="15"/>
        <v>11989.738368</v>
      </c>
      <c r="BD18" s="211">
        <f>[1]MAG_9pak!$F$11</f>
        <v>1248.9310800000001</v>
      </c>
      <c r="BE18" s="213">
        <f t="shared" si="16"/>
        <v>374.67932400000001</v>
      </c>
      <c r="BF18" s="213">
        <f t="shared" si="17"/>
        <v>624.46554000000003</v>
      </c>
      <c r="BG18" s="210">
        <f t="shared" si="18"/>
        <v>281.93108000000007</v>
      </c>
      <c r="BH18" s="210">
        <f t="shared" si="19"/>
        <v>198.93108000000007</v>
      </c>
      <c r="BI18" s="210">
        <f t="shared" si="20"/>
        <v>18.945817142857152</v>
      </c>
      <c r="BJ18" s="210">
        <f t="shared" si="21"/>
        <v>1302</v>
      </c>
      <c r="BK18" s="214">
        <f t="shared" si="22"/>
        <v>390.59999999999997</v>
      </c>
      <c r="BL18" s="214">
        <f t="shared" si="23"/>
        <v>651</v>
      </c>
      <c r="BM18" s="210">
        <f t="shared" si="24"/>
        <v>252</v>
      </c>
      <c r="BN18" s="210">
        <f t="shared" si="25"/>
        <v>335</v>
      </c>
      <c r="BO18" s="215">
        <f t="shared" si="26"/>
        <v>12499.199999999999</v>
      </c>
      <c r="BP18" s="210">
        <f t="shared" si="87"/>
        <v>1302</v>
      </c>
      <c r="BQ18" s="216">
        <f t="shared" si="27"/>
        <v>390.59999999999997</v>
      </c>
      <c r="BR18" s="216">
        <f t="shared" si="28"/>
        <v>651</v>
      </c>
      <c r="BS18" s="210">
        <f t="shared" si="29"/>
        <v>252</v>
      </c>
      <c r="BT18" s="210">
        <f t="shared" si="30"/>
        <v>335</v>
      </c>
      <c r="BU18" s="217">
        <f t="shared" si="31"/>
        <v>12499.199999999999</v>
      </c>
      <c r="BV18" s="210">
        <f t="shared" si="88"/>
        <v>1302</v>
      </c>
      <c r="BW18" s="403">
        <f t="shared" si="32"/>
        <v>390.59999999999997</v>
      </c>
      <c r="BX18" s="403">
        <f t="shared" si="33"/>
        <v>651</v>
      </c>
      <c r="BY18" s="210">
        <f t="shared" si="34"/>
        <v>252</v>
      </c>
      <c r="BZ18" s="210">
        <f t="shared" si="35"/>
        <v>335</v>
      </c>
      <c r="CA18" s="210">
        <f t="shared" si="36"/>
        <v>24</v>
      </c>
      <c r="CB18" s="404">
        <f t="shared" si="37"/>
        <v>12499.199999999999</v>
      </c>
      <c r="CC18" s="404"/>
      <c r="CD18" s="537">
        <f t="shared" si="38"/>
        <v>54.425299999999993</v>
      </c>
      <c r="CE18" s="537">
        <f t="shared" si="71"/>
        <v>16.327589999999997</v>
      </c>
      <c r="CF18" s="537">
        <f t="shared" si="39"/>
        <v>27.212649999999996</v>
      </c>
      <c r="CG18" s="210"/>
      <c r="CH18" s="210"/>
      <c r="CI18" s="210"/>
      <c r="CJ18" s="538">
        <f t="shared" si="40"/>
        <v>522.48287999999991</v>
      </c>
      <c r="CK18" s="216">
        <f t="shared" si="41"/>
        <v>-50.75</v>
      </c>
      <c r="CL18" s="216">
        <f t="shared" si="72"/>
        <v>-15.225</v>
      </c>
      <c r="CM18" s="216">
        <f t="shared" si="42"/>
        <v>-25.375</v>
      </c>
      <c r="CN18" s="216"/>
      <c r="CO18" s="216"/>
      <c r="CP18" s="216"/>
      <c r="CQ18" s="217">
        <f t="shared" si="43"/>
        <v>-487.2</v>
      </c>
      <c r="CR18" s="403">
        <f t="shared" si="44"/>
        <v>21.425299999999993</v>
      </c>
      <c r="CS18" s="403">
        <f t="shared" si="73"/>
        <v>6.4275899999999977</v>
      </c>
      <c r="CT18" s="403">
        <f t="shared" si="45"/>
        <v>10.712649999999996</v>
      </c>
      <c r="CU18" s="403"/>
      <c r="CV18" s="403"/>
      <c r="CW18" s="403"/>
      <c r="CX18" s="404">
        <f t="shared" si="46"/>
        <v>205.68287999999993</v>
      </c>
      <c r="CY18" s="198"/>
      <c r="CZ18" s="222">
        <v>967</v>
      </c>
      <c r="DA18" s="677">
        <f t="shared" si="47"/>
        <v>-83</v>
      </c>
      <c r="DB18" s="676">
        <f t="shared" si="48"/>
        <v>-7.904761904761898</v>
      </c>
      <c r="DC18" s="676">
        <f t="shared" si="74"/>
        <v>-1.5809523809523796</v>
      </c>
      <c r="DD18" s="208">
        <v>1387.7012</v>
      </c>
      <c r="DE18" s="677">
        <f t="shared" si="49"/>
        <v>337.70119999999997</v>
      </c>
      <c r="DF18" s="676">
        <f t="shared" si="50"/>
        <v>32.162019047619026</v>
      </c>
      <c r="DG18" s="676">
        <f t="shared" si="75"/>
        <v>6.4324038095238052</v>
      </c>
      <c r="DH18" s="222">
        <v>20</v>
      </c>
      <c r="DI18" s="677">
        <f t="shared" si="51"/>
        <v>210</v>
      </c>
      <c r="DJ18" s="568">
        <f t="shared" si="52"/>
        <v>1260</v>
      </c>
      <c r="DK18" s="677">
        <f t="shared" si="53"/>
        <v>12096</v>
      </c>
      <c r="DL18" s="677">
        <f t="shared" si="76"/>
        <v>378</v>
      </c>
      <c r="DM18" s="677">
        <f t="shared" si="77"/>
        <v>630</v>
      </c>
      <c r="DN18" s="677">
        <f t="shared" si="54"/>
        <v>31.925299999999993</v>
      </c>
      <c r="DO18" s="677">
        <f t="shared" si="78"/>
        <v>9.5775899999999972</v>
      </c>
      <c r="DP18" s="677">
        <f t="shared" si="79"/>
        <v>15.962649999999996</v>
      </c>
      <c r="DQ18" s="677">
        <f t="shared" si="55"/>
        <v>306.48287999999991</v>
      </c>
      <c r="DR18" s="222">
        <v>967</v>
      </c>
      <c r="DS18" s="677">
        <f t="shared" si="56"/>
        <v>-83</v>
      </c>
      <c r="DT18" s="676">
        <f t="shared" si="57"/>
        <v>-7.904761904761898</v>
      </c>
      <c r="DU18" s="710">
        <f t="shared" si="80"/>
        <v>-1.5809523809523796</v>
      </c>
      <c r="DV18" s="208">
        <v>1387.7012</v>
      </c>
      <c r="DW18" s="677">
        <f t="shared" si="58"/>
        <v>337.70119999999997</v>
      </c>
      <c r="DX18" s="676">
        <f t="shared" si="59"/>
        <v>32.162019047619026</v>
      </c>
      <c r="DY18" s="710">
        <f t="shared" si="81"/>
        <v>6.4324038095238052</v>
      </c>
      <c r="DZ18" s="222">
        <v>19</v>
      </c>
      <c r="EA18" s="677">
        <f t="shared" si="60"/>
        <v>199.5</v>
      </c>
      <c r="EB18" s="568">
        <f t="shared" si="61"/>
        <v>1249.5</v>
      </c>
      <c r="EC18" s="677">
        <f t="shared" si="62"/>
        <v>11995.199999999999</v>
      </c>
      <c r="ED18" s="677">
        <f t="shared" si="82"/>
        <v>374.85</v>
      </c>
      <c r="EE18" s="677">
        <f t="shared" si="83"/>
        <v>624.75</v>
      </c>
      <c r="EF18" s="208">
        <f t="shared" si="84"/>
        <v>34.550299999999993</v>
      </c>
      <c r="EG18" s="208">
        <f t="shared" si="85"/>
        <v>10.365089999999997</v>
      </c>
      <c r="EH18" s="208">
        <f t="shared" si="86"/>
        <v>17.275149999999996</v>
      </c>
      <c r="EI18" s="677">
        <f t="shared" si="63"/>
        <v>331.6828799999999</v>
      </c>
    </row>
    <row r="19" spans="1:139" s="218" customFormat="1" ht="23.25" customHeight="1" x14ac:dyDescent="0.2">
      <c r="A19" s="505">
        <v>16</v>
      </c>
      <c r="B19" s="505" t="s">
        <v>1265</v>
      </c>
      <c r="C19" s="499" t="s">
        <v>250</v>
      </c>
      <c r="D19" s="406" t="s">
        <v>725</v>
      </c>
      <c r="E19" s="406" t="s">
        <v>273</v>
      </c>
      <c r="F19" s="219" t="s">
        <v>309</v>
      </c>
      <c r="G19" s="219" t="s">
        <v>312</v>
      </c>
      <c r="H19" s="219" t="s">
        <v>70</v>
      </c>
      <c r="I19" s="220">
        <v>5</v>
      </c>
      <c r="J19" s="221">
        <v>1050</v>
      </c>
      <c r="K19" s="222"/>
      <c r="L19" s="219" t="s">
        <v>309</v>
      </c>
      <c r="M19" s="219" t="s">
        <v>312</v>
      </c>
      <c r="N19" s="219" t="s">
        <v>70</v>
      </c>
      <c r="O19" s="220">
        <v>5</v>
      </c>
      <c r="P19" s="221">
        <v>1050</v>
      </c>
      <c r="Q19" s="219"/>
      <c r="R19" s="219"/>
      <c r="S19" s="219"/>
      <c r="T19" s="220">
        <v>5</v>
      </c>
      <c r="U19" s="223">
        <v>1050</v>
      </c>
      <c r="V19" s="228" t="s">
        <v>702</v>
      </c>
      <c r="W19" s="228" t="s">
        <v>42</v>
      </c>
      <c r="X19" s="228" t="s">
        <v>28</v>
      </c>
      <c r="Y19" s="225">
        <v>5</v>
      </c>
      <c r="Z19" s="226">
        <v>1050</v>
      </c>
      <c r="AA19" s="207">
        <f t="shared" si="0"/>
        <v>5250</v>
      </c>
      <c r="AB19" s="222">
        <v>967</v>
      </c>
      <c r="AC19" s="544">
        <f t="shared" si="64"/>
        <v>-83</v>
      </c>
      <c r="AD19" s="208">
        <f>1.22*$AB$1</f>
        <v>1387.7012</v>
      </c>
      <c r="AE19" s="678">
        <f t="shared" si="65"/>
        <v>337.70119999999997</v>
      </c>
      <c r="AF19" s="222">
        <v>1796</v>
      </c>
      <c r="AJ19" s="444">
        <f t="shared" si="1"/>
        <v>-83</v>
      </c>
      <c r="AK19" s="444">
        <f t="shared" si="2"/>
        <v>-7.904761904761898</v>
      </c>
      <c r="AL19" s="539">
        <f t="shared" si="66"/>
        <v>-1.5809523809523794E-2</v>
      </c>
      <c r="AM19" s="444">
        <f t="shared" si="3"/>
        <v>-16.600000000000001</v>
      </c>
      <c r="AN19" s="445">
        <f t="shared" si="4"/>
        <v>337.70119999999997</v>
      </c>
      <c r="AO19" s="445">
        <f t="shared" si="5"/>
        <v>32.162019047619026</v>
      </c>
      <c r="AP19" s="542">
        <f t="shared" si="67"/>
        <v>6.4324038095238054E-2</v>
      </c>
      <c r="AQ19" s="445">
        <f t="shared" si="6"/>
        <v>67.540239999999997</v>
      </c>
      <c r="AR19" s="227">
        <f t="shared" si="7"/>
        <v>5850</v>
      </c>
      <c r="AS19" s="210">
        <f t="shared" si="8"/>
        <v>1170</v>
      </c>
      <c r="AT19" s="209">
        <f t="shared" si="9"/>
        <v>351</v>
      </c>
      <c r="AU19" s="209">
        <f t="shared" si="10"/>
        <v>585</v>
      </c>
      <c r="AV19" s="211">
        <f t="shared" si="11"/>
        <v>967</v>
      </c>
      <c r="AW19" s="210">
        <f t="shared" si="68"/>
        <v>203</v>
      </c>
      <c r="AX19" s="210">
        <f t="shared" si="12"/>
        <v>120</v>
      </c>
      <c r="AY19" s="210">
        <f t="shared" si="13"/>
        <v>11.428571428571431</v>
      </c>
      <c r="AZ19" s="211">
        <f t="shared" si="14"/>
        <v>1387.7012</v>
      </c>
      <c r="BA19" s="544">
        <f t="shared" si="69"/>
        <v>217.70119999999997</v>
      </c>
      <c r="BB19" s="210">
        <f t="shared" si="70"/>
        <v>54.425299999999993</v>
      </c>
      <c r="BC19" s="213">
        <f t="shared" si="15"/>
        <v>6244.6554000000006</v>
      </c>
      <c r="BD19" s="211">
        <f>[1]MAG_9pak!$F$11</f>
        <v>1248.9310800000001</v>
      </c>
      <c r="BE19" s="213">
        <f t="shared" si="16"/>
        <v>374.67932400000001</v>
      </c>
      <c r="BF19" s="213">
        <f t="shared" si="17"/>
        <v>624.46554000000003</v>
      </c>
      <c r="BG19" s="210">
        <f t="shared" si="18"/>
        <v>281.93108000000007</v>
      </c>
      <c r="BH19" s="210">
        <f t="shared" si="19"/>
        <v>198.93108000000007</v>
      </c>
      <c r="BI19" s="210">
        <f t="shared" si="20"/>
        <v>18.945817142857152</v>
      </c>
      <c r="BJ19" s="210">
        <f t="shared" si="21"/>
        <v>1302</v>
      </c>
      <c r="BK19" s="214">
        <f t="shared" si="22"/>
        <v>390.59999999999997</v>
      </c>
      <c r="BL19" s="214">
        <f t="shared" si="23"/>
        <v>651</v>
      </c>
      <c r="BM19" s="210">
        <f t="shared" si="24"/>
        <v>252</v>
      </c>
      <c r="BN19" s="210">
        <f t="shared" si="25"/>
        <v>335</v>
      </c>
      <c r="BO19" s="215">
        <f t="shared" si="26"/>
        <v>6510</v>
      </c>
      <c r="BP19" s="210">
        <f t="shared" si="87"/>
        <v>1302</v>
      </c>
      <c r="BQ19" s="216">
        <f t="shared" si="27"/>
        <v>390.59999999999997</v>
      </c>
      <c r="BR19" s="216">
        <f t="shared" si="28"/>
        <v>651</v>
      </c>
      <c r="BS19" s="210">
        <f t="shared" si="29"/>
        <v>252</v>
      </c>
      <c r="BT19" s="210">
        <f t="shared" si="30"/>
        <v>335</v>
      </c>
      <c r="BU19" s="217">
        <f t="shared" si="31"/>
        <v>6510</v>
      </c>
      <c r="BV19" s="210">
        <f t="shared" si="88"/>
        <v>1302</v>
      </c>
      <c r="BW19" s="403">
        <f t="shared" si="32"/>
        <v>390.59999999999997</v>
      </c>
      <c r="BX19" s="403">
        <f t="shared" si="33"/>
        <v>651</v>
      </c>
      <c r="BY19" s="210">
        <f t="shared" si="34"/>
        <v>252</v>
      </c>
      <c r="BZ19" s="210">
        <f t="shared" si="35"/>
        <v>335</v>
      </c>
      <c r="CA19" s="210">
        <f t="shared" si="36"/>
        <v>24</v>
      </c>
      <c r="CB19" s="404">
        <f t="shared" si="37"/>
        <v>6510</v>
      </c>
      <c r="CC19" s="404"/>
      <c r="CD19" s="537">
        <f t="shared" si="38"/>
        <v>54.425299999999993</v>
      </c>
      <c r="CE19" s="537">
        <f t="shared" si="71"/>
        <v>16.327589999999997</v>
      </c>
      <c r="CF19" s="537">
        <f t="shared" si="39"/>
        <v>27.212649999999996</v>
      </c>
      <c r="CG19" s="210"/>
      <c r="CH19" s="210"/>
      <c r="CI19" s="210"/>
      <c r="CJ19" s="538">
        <f t="shared" si="40"/>
        <v>272.12649999999996</v>
      </c>
      <c r="CK19" s="216">
        <f t="shared" si="41"/>
        <v>-50.75</v>
      </c>
      <c r="CL19" s="216">
        <f t="shared" si="72"/>
        <v>-15.225</v>
      </c>
      <c r="CM19" s="216">
        <f t="shared" si="42"/>
        <v>-25.375</v>
      </c>
      <c r="CN19" s="216"/>
      <c r="CO19" s="216"/>
      <c r="CP19" s="216"/>
      <c r="CQ19" s="217">
        <f t="shared" si="43"/>
        <v>-253.75</v>
      </c>
      <c r="CR19" s="403">
        <f t="shared" si="44"/>
        <v>21.425299999999993</v>
      </c>
      <c r="CS19" s="403">
        <f t="shared" si="73"/>
        <v>6.4275899999999977</v>
      </c>
      <c r="CT19" s="403">
        <f t="shared" si="45"/>
        <v>10.712649999999996</v>
      </c>
      <c r="CU19" s="403"/>
      <c r="CV19" s="403"/>
      <c r="CW19" s="403"/>
      <c r="CX19" s="404">
        <f t="shared" si="46"/>
        <v>107.12649999999996</v>
      </c>
      <c r="CY19" s="198"/>
      <c r="CZ19" s="222">
        <v>967</v>
      </c>
      <c r="DA19" s="677">
        <f t="shared" si="47"/>
        <v>-83</v>
      </c>
      <c r="DB19" s="676">
        <f t="shared" si="48"/>
        <v>-7.904761904761898</v>
      </c>
      <c r="DC19" s="676">
        <f t="shared" si="74"/>
        <v>-1.5809523809523796</v>
      </c>
      <c r="DD19" s="208">
        <v>1387.7012</v>
      </c>
      <c r="DE19" s="677">
        <f t="shared" si="49"/>
        <v>337.70119999999997</v>
      </c>
      <c r="DF19" s="676">
        <f t="shared" si="50"/>
        <v>32.162019047619026</v>
      </c>
      <c r="DG19" s="676">
        <f t="shared" si="75"/>
        <v>6.4324038095238052</v>
      </c>
      <c r="DH19" s="222">
        <v>20</v>
      </c>
      <c r="DI19" s="677">
        <f t="shared" si="51"/>
        <v>210</v>
      </c>
      <c r="DJ19" s="568">
        <f t="shared" si="52"/>
        <v>1260</v>
      </c>
      <c r="DK19" s="677">
        <f t="shared" si="53"/>
        <v>6300</v>
      </c>
      <c r="DL19" s="677">
        <f t="shared" si="76"/>
        <v>378</v>
      </c>
      <c r="DM19" s="677">
        <f t="shared" si="77"/>
        <v>630</v>
      </c>
      <c r="DN19" s="677">
        <f t="shared" si="54"/>
        <v>31.925299999999993</v>
      </c>
      <c r="DO19" s="677">
        <f t="shared" si="78"/>
        <v>9.5775899999999972</v>
      </c>
      <c r="DP19" s="677">
        <f t="shared" si="79"/>
        <v>15.962649999999996</v>
      </c>
      <c r="DQ19" s="677">
        <f t="shared" si="55"/>
        <v>159.62649999999996</v>
      </c>
      <c r="DR19" s="222">
        <v>967</v>
      </c>
      <c r="DS19" s="677">
        <f t="shared" si="56"/>
        <v>-83</v>
      </c>
      <c r="DT19" s="676">
        <f t="shared" si="57"/>
        <v>-7.904761904761898</v>
      </c>
      <c r="DU19" s="710">
        <f t="shared" si="80"/>
        <v>-1.5809523809523796</v>
      </c>
      <c r="DV19" s="208">
        <v>1387.7012</v>
      </c>
      <c r="DW19" s="677">
        <f t="shared" si="58"/>
        <v>337.70119999999997</v>
      </c>
      <c r="DX19" s="676">
        <f t="shared" si="59"/>
        <v>32.162019047619026</v>
      </c>
      <c r="DY19" s="710">
        <f t="shared" si="81"/>
        <v>6.4324038095238052</v>
      </c>
      <c r="DZ19" s="222">
        <v>19</v>
      </c>
      <c r="EA19" s="677">
        <f t="shared" si="60"/>
        <v>199.5</v>
      </c>
      <c r="EB19" s="568">
        <f t="shared" si="61"/>
        <v>1249.5</v>
      </c>
      <c r="EC19" s="677">
        <f t="shared" si="62"/>
        <v>6247.5</v>
      </c>
      <c r="ED19" s="677">
        <f t="shared" si="82"/>
        <v>374.85</v>
      </c>
      <c r="EE19" s="677">
        <f t="shared" si="83"/>
        <v>624.75</v>
      </c>
      <c r="EF19" s="208">
        <f t="shared" si="84"/>
        <v>34.550299999999993</v>
      </c>
      <c r="EG19" s="208">
        <f t="shared" si="85"/>
        <v>10.365089999999997</v>
      </c>
      <c r="EH19" s="208">
        <f t="shared" si="86"/>
        <v>17.275149999999996</v>
      </c>
      <c r="EI19" s="677">
        <f t="shared" si="63"/>
        <v>172.75149999999996</v>
      </c>
    </row>
    <row r="20" spans="1:139" s="218" customFormat="1" ht="23.25" customHeight="1" x14ac:dyDescent="0.2">
      <c r="A20" s="505">
        <v>17</v>
      </c>
      <c r="B20" s="505" t="s">
        <v>1265</v>
      </c>
      <c r="C20" s="499" t="s">
        <v>251</v>
      </c>
      <c r="D20" s="406" t="s">
        <v>726</v>
      </c>
      <c r="E20" s="406" t="s">
        <v>57</v>
      </c>
      <c r="F20" s="219" t="s">
        <v>67</v>
      </c>
      <c r="G20" s="219" t="s">
        <v>22</v>
      </c>
      <c r="H20" s="219" t="s">
        <v>88</v>
      </c>
      <c r="I20" s="220">
        <v>1</v>
      </c>
      <c r="J20" s="221">
        <v>1647</v>
      </c>
      <c r="K20" s="222"/>
      <c r="L20" s="219" t="s">
        <v>67</v>
      </c>
      <c r="M20" s="219" t="s">
        <v>22</v>
      </c>
      <c r="N20" s="219" t="s">
        <v>88</v>
      </c>
      <c r="O20" s="220">
        <v>1</v>
      </c>
      <c r="P20" s="221">
        <v>1647</v>
      </c>
      <c r="Q20" s="219"/>
      <c r="R20" s="219"/>
      <c r="S20" s="219"/>
      <c r="T20" s="220">
        <v>1</v>
      </c>
      <c r="U20" s="223">
        <v>1647</v>
      </c>
      <c r="V20" s="228" t="s">
        <v>703</v>
      </c>
      <c r="W20" s="228" t="s">
        <v>690</v>
      </c>
      <c r="X20" s="228" t="s">
        <v>23</v>
      </c>
      <c r="Y20" s="225">
        <v>1</v>
      </c>
      <c r="Z20" s="226">
        <v>1647</v>
      </c>
      <c r="AA20" s="207">
        <f t="shared" si="0"/>
        <v>1647</v>
      </c>
      <c r="AB20" s="222">
        <v>1746</v>
      </c>
      <c r="AC20" s="544">
        <f t="shared" si="64"/>
        <v>99</v>
      </c>
      <c r="AD20" s="208">
        <f>2.194*$AB$1</f>
        <v>2495.5872399999998</v>
      </c>
      <c r="AE20" s="678">
        <f t="shared" si="65"/>
        <v>848.58723999999984</v>
      </c>
      <c r="AF20" s="222">
        <v>3120</v>
      </c>
      <c r="AJ20" s="444">
        <f t="shared" si="1"/>
        <v>99</v>
      </c>
      <c r="AK20" s="444">
        <f t="shared" si="2"/>
        <v>6.0109289617486468</v>
      </c>
      <c r="AL20" s="539">
        <f t="shared" si="66"/>
        <v>1.2021857923497295E-2</v>
      </c>
      <c r="AM20" s="444">
        <f t="shared" si="3"/>
        <v>19.8</v>
      </c>
      <c r="AN20" s="445">
        <f t="shared" si="4"/>
        <v>848.58723999999984</v>
      </c>
      <c r="AO20" s="445">
        <f t="shared" si="5"/>
        <v>51.523208257437744</v>
      </c>
      <c r="AP20" s="542">
        <f t="shared" si="67"/>
        <v>0.10304641651487549</v>
      </c>
      <c r="AQ20" s="445">
        <f t="shared" si="6"/>
        <v>169.71744799999996</v>
      </c>
      <c r="AR20" s="227">
        <f t="shared" si="7"/>
        <v>1767</v>
      </c>
      <c r="AS20" s="210">
        <f t="shared" si="8"/>
        <v>1767</v>
      </c>
      <c r="AT20" s="209">
        <f t="shared" si="9"/>
        <v>530.1</v>
      </c>
      <c r="AU20" s="209">
        <f t="shared" si="10"/>
        <v>883.5</v>
      </c>
      <c r="AV20" s="211">
        <f t="shared" si="11"/>
        <v>1746</v>
      </c>
      <c r="AW20" s="210">
        <f t="shared" si="68"/>
        <v>21</v>
      </c>
      <c r="AX20" s="210">
        <f t="shared" si="12"/>
        <v>120</v>
      </c>
      <c r="AY20" s="210">
        <f t="shared" si="13"/>
        <v>7.2859744990892494</v>
      </c>
      <c r="AZ20" s="211">
        <f t="shared" si="14"/>
        <v>2495.5872399999998</v>
      </c>
      <c r="BA20" s="544">
        <f t="shared" si="69"/>
        <v>728.58723999999984</v>
      </c>
      <c r="BB20" s="210">
        <f t="shared" si="70"/>
        <v>182.14680999999996</v>
      </c>
      <c r="BC20" s="213">
        <f t="shared" si="15"/>
        <v>1819.2830979600001</v>
      </c>
      <c r="BD20" s="211">
        <f>[1]MAG_9pak!$D$14</f>
        <v>1819.2830979600001</v>
      </c>
      <c r="BE20" s="213">
        <f t="shared" si="16"/>
        <v>545.78492938800002</v>
      </c>
      <c r="BF20" s="213">
        <f t="shared" si="17"/>
        <v>909.64154898000004</v>
      </c>
      <c r="BG20" s="210">
        <f t="shared" si="18"/>
        <v>73.283097960000077</v>
      </c>
      <c r="BH20" s="210">
        <f t="shared" si="19"/>
        <v>172.28309796000008</v>
      </c>
      <c r="BI20" s="210">
        <f t="shared" si="20"/>
        <v>10.460418819672142</v>
      </c>
      <c r="BJ20" s="210">
        <f t="shared" si="21"/>
        <v>2042.28</v>
      </c>
      <c r="BK20" s="214">
        <f t="shared" si="22"/>
        <v>612.68399999999997</v>
      </c>
      <c r="BL20" s="214">
        <f t="shared" si="23"/>
        <v>1021.14</v>
      </c>
      <c r="BM20" s="210">
        <f t="shared" si="24"/>
        <v>395.28</v>
      </c>
      <c r="BN20" s="210">
        <f t="shared" si="25"/>
        <v>296.27999999999997</v>
      </c>
      <c r="BO20" s="215">
        <f t="shared" si="26"/>
        <v>2042.28</v>
      </c>
      <c r="BP20" s="210">
        <f>Z20*1.2</f>
        <v>1976.3999999999999</v>
      </c>
      <c r="BQ20" s="216">
        <f t="shared" si="27"/>
        <v>592.91999999999996</v>
      </c>
      <c r="BR20" s="216">
        <f t="shared" si="28"/>
        <v>988.19999999999993</v>
      </c>
      <c r="BS20" s="210">
        <f t="shared" si="29"/>
        <v>329.39999999999986</v>
      </c>
      <c r="BT20" s="210">
        <f t="shared" si="30"/>
        <v>230.39999999999986</v>
      </c>
      <c r="BU20" s="217">
        <f t="shared" si="31"/>
        <v>1976.3999999999999</v>
      </c>
      <c r="BV20" s="210">
        <f>Z20*1.19</f>
        <v>1959.9299999999998</v>
      </c>
      <c r="BW20" s="403">
        <f t="shared" si="32"/>
        <v>587.97899999999993</v>
      </c>
      <c r="BX20" s="403">
        <f t="shared" si="33"/>
        <v>979.96499999999992</v>
      </c>
      <c r="BY20" s="210">
        <f t="shared" si="34"/>
        <v>312.92999999999984</v>
      </c>
      <c r="BZ20" s="210">
        <f t="shared" si="35"/>
        <v>213.92999999999984</v>
      </c>
      <c r="CA20" s="210">
        <f t="shared" si="36"/>
        <v>19</v>
      </c>
      <c r="CB20" s="404">
        <f t="shared" si="37"/>
        <v>1959.9299999999998</v>
      </c>
      <c r="CC20" s="404"/>
      <c r="CD20" s="537">
        <f t="shared" si="38"/>
        <v>182.14680999999996</v>
      </c>
      <c r="CE20" s="537">
        <f t="shared" si="71"/>
        <v>54.644042999999989</v>
      </c>
      <c r="CF20" s="537">
        <f t="shared" si="39"/>
        <v>91.07340499999998</v>
      </c>
      <c r="CG20" s="210"/>
      <c r="CH20" s="210"/>
      <c r="CI20" s="210"/>
      <c r="CJ20" s="538">
        <f t="shared" si="40"/>
        <v>182.14680999999996</v>
      </c>
      <c r="CK20" s="216">
        <f t="shared" si="41"/>
        <v>-5.25</v>
      </c>
      <c r="CL20" s="216">
        <f t="shared" si="72"/>
        <v>-1.575</v>
      </c>
      <c r="CM20" s="216">
        <f t="shared" si="42"/>
        <v>-2.625</v>
      </c>
      <c r="CN20" s="216"/>
      <c r="CO20" s="216"/>
      <c r="CP20" s="216"/>
      <c r="CQ20" s="217">
        <f t="shared" si="43"/>
        <v>-5.25</v>
      </c>
      <c r="CR20" s="403">
        <f t="shared" si="44"/>
        <v>133.91431</v>
      </c>
      <c r="CS20" s="403">
        <f t="shared" si="73"/>
        <v>40.174292999999999</v>
      </c>
      <c r="CT20" s="403">
        <f t="shared" si="45"/>
        <v>66.957155</v>
      </c>
      <c r="CU20" s="403"/>
      <c r="CV20" s="403"/>
      <c r="CW20" s="403"/>
      <c r="CX20" s="404">
        <f t="shared" si="46"/>
        <v>133.91431</v>
      </c>
      <c r="CY20" s="198"/>
      <c r="CZ20" s="222">
        <v>1746</v>
      </c>
      <c r="DA20" s="677">
        <f t="shared" si="47"/>
        <v>99</v>
      </c>
      <c r="DB20" s="676">
        <f t="shared" si="48"/>
        <v>6.0109289617486468</v>
      </c>
      <c r="DC20" s="676">
        <f t="shared" si="74"/>
        <v>1.2021857923497294</v>
      </c>
      <c r="DD20" s="208">
        <v>2495.5872399999998</v>
      </c>
      <c r="DE20" s="677">
        <f t="shared" si="49"/>
        <v>848.58723999999984</v>
      </c>
      <c r="DF20" s="676">
        <f t="shared" si="50"/>
        <v>51.523208257437744</v>
      </c>
      <c r="DG20" s="676">
        <f t="shared" si="75"/>
        <v>10.304641651487549</v>
      </c>
      <c r="DH20" s="222">
        <v>15</v>
      </c>
      <c r="DI20" s="677">
        <f t="shared" si="51"/>
        <v>247.05</v>
      </c>
      <c r="DJ20" s="568">
        <f t="shared" si="52"/>
        <v>1894.05</v>
      </c>
      <c r="DK20" s="677">
        <f t="shared" si="53"/>
        <v>1894.05</v>
      </c>
      <c r="DL20" s="677">
        <f t="shared" si="76"/>
        <v>568.21500000000003</v>
      </c>
      <c r="DM20" s="677">
        <f t="shared" si="77"/>
        <v>947.02499999999998</v>
      </c>
      <c r="DN20" s="677">
        <f t="shared" si="54"/>
        <v>150.38430999999997</v>
      </c>
      <c r="DO20" s="677">
        <f t="shared" si="78"/>
        <v>45.115292999999987</v>
      </c>
      <c r="DP20" s="677">
        <f t="shared" si="79"/>
        <v>75.192154999999985</v>
      </c>
      <c r="DQ20" s="677">
        <f t="shared" si="55"/>
        <v>150.38430999999997</v>
      </c>
      <c r="DR20" s="222">
        <v>1746</v>
      </c>
      <c r="DS20" s="677">
        <f t="shared" si="56"/>
        <v>99</v>
      </c>
      <c r="DT20" s="676">
        <f t="shared" si="57"/>
        <v>6.0109289617486468</v>
      </c>
      <c r="DU20" s="710">
        <f t="shared" si="80"/>
        <v>1.2021857923497294</v>
      </c>
      <c r="DV20" s="208">
        <v>2495.5872399999998</v>
      </c>
      <c r="DW20" s="677">
        <f t="shared" si="58"/>
        <v>848.58723999999984</v>
      </c>
      <c r="DX20" s="676">
        <f t="shared" si="59"/>
        <v>51.523208257437744</v>
      </c>
      <c r="DY20" s="710">
        <f t="shared" si="81"/>
        <v>10.304641651487549</v>
      </c>
      <c r="DZ20" s="222">
        <v>15</v>
      </c>
      <c r="EA20" s="677">
        <f t="shared" si="60"/>
        <v>247.05</v>
      </c>
      <c r="EB20" s="568">
        <f t="shared" si="61"/>
        <v>1894.05</v>
      </c>
      <c r="EC20" s="677">
        <f t="shared" si="62"/>
        <v>1894.05</v>
      </c>
      <c r="ED20" s="677">
        <f t="shared" si="82"/>
        <v>568.21500000000003</v>
      </c>
      <c r="EE20" s="677">
        <f t="shared" si="83"/>
        <v>947.02499999999998</v>
      </c>
      <c r="EF20" s="208">
        <f t="shared" si="84"/>
        <v>150.38430999999997</v>
      </c>
      <c r="EG20" s="208">
        <f t="shared" si="85"/>
        <v>45.115292999999987</v>
      </c>
      <c r="EH20" s="208">
        <f t="shared" si="86"/>
        <v>75.192154999999985</v>
      </c>
      <c r="EI20" s="677">
        <f t="shared" si="63"/>
        <v>150.38430999999997</v>
      </c>
    </row>
    <row r="21" spans="1:139" s="218" customFormat="1" ht="23.25" customHeight="1" x14ac:dyDescent="0.2">
      <c r="A21" s="506">
        <v>18</v>
      </c>
      <c r="B21" s="505" t="s">
        <v>1265</v>
      </c>
      <c r="C21" s="499" t="s">
        <v>251</v>
      </c>
      <c r="D21" s="406" t="s">
        <v>726</v>
      </c>
      <c r="E21" s="406" t="s">
        <v>262</v>
      </c>
      <c r="F21" s="219" t="s">
        <v>38</v>
      </c>
      <c r="G21" s="219" t="s">
        <v>42</v>
      </c>
      <c r="H21" s="219" t="s">
        <v>28</v>
      </c>
      <c r="I21" s="220">
        <v>6</v>
      </c>
      <c r="J21" s="221">
        <v>1045</v>
      </c>
      <c r="K21" s="222"/>
      <c r="L21" s="219" t="s">
        <v>38</v>
      </c>
      <c r="M21" s="219" t="s">
        <v>42</v>
      </c>
      <c r="N21" s="219" t="s">
        <v>28</v>
      </c>
      <c r="O21" s="220">
        <v>6</v>
      </c>
      <c r="P21" s="221">
        <v>1045</v>
      </c>
      <c r="Q21" s="219"/>
      <c r="R21" s="219"/>
      <c r="S21" s="219"/>
      <c r="T21" s="220">
        <v>6</v>
      </c>
      <c r="U21" s="223">
        <v>1045</v>
      </c>
      <c r="V21" s="228" t="s">
        <v>660</v>
      </c>
      <c r="W21" s="228" t="s">
        <v>42</v>
      </c>
      <c r="X21" s="228" t="s">
        <v>28</v>
      </c>
      <c r="Y21" s="225">
        <v>6</v>
      </c>
      <c r="Z21" s="226">
        <v>1045</v>
      </c>
      <c r="AA21" s="207">
        <f t="shared" si="0"/>
        <v>6270</v>
      </c>
      <c r="AB21" s="222">
        <v>967</v>
      </c>
      <c r="AC21" s="544">
        <f t="shared" si="64"/>
        <v>-78</v>
      </c>
      <c r="AD21" s="208">
        <f>1.22*$AB$1</f>
        <v>1387.7012</v>
      </c>
      <c r="AE21" s="678">
        <f t="shared" si="65"/>
        <v>342.70119999999997</v>
      </c>
      <c r="AF21" s="222">
        <v>1796</v>
      </c>
      <c r="AJ21" s="444">
        <f t="shared" si="1"/>
        <v>-78</v>
      </c>
      <c r="AK21" s="444">
        <f t="shared" si="2"/>
        <v>-7.4641148325358841</v>
      </c>
      <c r="AL21" s="539">
        <f t="shared" si="66"/>
        <v>-1.4928229665071768E-2</v>
      </c>
      <c r="AM21" s="444">
        <f t="shared" si="3"/>
        <v>-15.6</v>
      </c>
      <c r="AN21" s="445">
        <f t="shared" si="4"/>
        <v>342.70119999999997</v>
      </c>
      <c r="AO21" s="445">
        <f t="shared" si="5"/>
        <v>32.794373205741636</v>
      </c>
      <c r="AP21" s="542">
        <f t="shared" si="67"/>
        <v>6.5588746411483267E-2</v>
      </c>
      <c r="AQ21" s="445">
        <f t="shared" si="6"/>
        <v>68.540239999999997</v>
      </c>
      <c r="AR21" s="227">
        <f t="shared" si="7"/>
        <v>6990</v>
      </c>
      <c r="AS21" s="210">
        <f t="shared" si="8"/>
        <v>1165</v>
      </c>
      <c r="AT21" s="209">
        <f t="shared" si="9"/>
        <v>349.5</v>
      </c>
      <c r="AU21" s="209">
        <f t="shared" si="10"/>
        <v>582.5</v>
      </c>
      <c r="AV21" s="211">
        <f t="shared" si="11"/>
        <v>967</v>
      </c>
      <c r="AW21" s="210">
        <f t="shared" si="68"/>
        <v>198</v>
      </c>
      <c r="AX21" s="210">
        <f t="shared" si="12"/>
        <v>120</v>
      </c>
      <c r="AY21" s="210">
        <f t="shared" si="13"/>
        <v>11.483253588516746</v>
      </c>
      <c r="AZ21" s="211">
        <f t="shared" si="14"/>
        <v>1387.7012</v>
      </c>
      <c r="BA21" s="544">
        <f t="shared" si="69"/>
        <v>222.70119999999997</v>
      </c>
      <c r="BB21" s="210">
        <f t="shared" si="70"/>
        <v>55.675299999999993</v>
      </c>
      <c r="BC21" s="213">
        <f t="shared" si="15"/>
        <v>7493.5864799999999</v>
      </c>
      <c r="BD21" s="211">
        <f>[1]MAG_9pak!$F$11</f>
        <v>1248.9310800000001</v>
      </c>
      <c r="BE21" s="213">
        <f t="shared" si="16"/>
        <v>374.67932400000001</v>
      </c>
      <c r="BF21" s="213">
        <f t="shared" si="17"/>
        <v>624.46554000000003</v>
      </c>
      <c r="BG21" s="210">
        <f t="shared" si="18"/>
        <v>281.93108000000007</v>
      </c>
      <c r="BH21" s="210">
        <f t="shared" si="19"/>
        <v>203.93108000000007</v>
      </c>
      <c r="BI21" s="210">
        <f t="shared" si="20"/>
        <v>19.514935885167461</v>
      </c>
      <c r="BJ21" s="210">
        <f t="shared" si="21"/>
        <v>1295.8</v>
      </c>
      <c r="BK21" s="214">
        <f t="shared" si="22"/>
        <v>388.73999999999995</v>
      </c>
      <c r="BL21" s="214">
        <f t="shared" si="23"/>
        <v>647.9</v>
      </c>
      <c r="BM21" s="210">
        <f t="shared" si="24"/>
        <v>250.79999999999995</v>
      </c>
      <c r="BN21" s="210">
        <f t="shared" si="25"/>
        <v>328.79999999999995</v>
      </c>
      <c r="BO21" s="215">
        <f t="shared" si="26"/>
        <v>7774.7999999999993</v>
      </c>
      <c r="BP21" s="210">
        <f>Z21*1.24</f>
        <v>1295.8</v>
      </c>
      <c r="BQ21" s="216">
        <f t="shared" si="27"/>
        <v>388.73999999999995</v>
      </c>
      <c r="BR21" s="216">
        <f t="shared" si="28"/>
        <v>647.9</v>
      </c>
      <c r="BS21" s="210">
        <f t="shared" si="29"/>
        <v>250.79999999999995</v>
      </c>
      <c r="BT21" s="210">
        <f t="shared" si="30"/>
        <v>328.79999999999995</v>
      </c>
      <c r="BU21" s="217">
        <f t="shared" si="31"/>
        <v>7774.7999999999993</v>
      </c>
      <c r="BV21" s="210">
        <f>Z21*1.24</f>
        <v>1295.8</v>
      </c>
      <c r="BW21" s="403">
        <f t="shared" si="32"/>
        <v>388.73999999999995</v>
      </c>
      <c r="BX21" s="403">
        <f t="shared" si="33"/>
        <v>647.9</v>
      </c>
      <c r="BY21" s="210">
        <f t="shared" si="34"/>
        <v>250.79999999999995</v>
      </c>
      <c r="BZ21" s="210">
        <f t="shared" si="35"/>
        <v>328.79999999999995</v>
      </c>
      <c r="CA21" s="210">
        <f t="shared" si="36"/>
        <v>24</v>
      </c>
      <c r="CB21" s="404">
        <f t="shared" si="37"/>
        <v>7774.7999999999993</v>
      </c>
      <c r="CC21" s="404"/>
      <c r="CD21" s="537">
        <f t="shared" si="38"/>
        <v>55.675299999999993</v>
      </c>
      <c r="CE21" s="537">
        <f t="shared" si="71"/>
        <v>16.702589999999997</v>
      </c>
      <c r="CF21" s="537">
        <f t="shared" si="39"/>
        <v>27.837649999999996</v>
      </c>
      <c r="CG21" s="210"/>
      <c r="CH21" s="210"/>
      <c r="CI21" s="210"/>
      <c r="CJ21" s="538">
        <f t="shared" si="40"/>
        <v>334.05179999999996</v>
      </c>
      <c r="CK21" s="216">
        <f t="shared" si="41"/>
        <v>-49.5</v>
      </c>
      <c r="CL21" s="216">
        <f t="shared" si="72"/>
        <v>-14.85</v>
      </c>
      <c r="CM21" s="216">
        <f t="shared" si="42"/>
        <v>-24.75</v>
      </c>
      <c r="CN21" s="216"/>
      <c r="CO21" s="216"/>
      <c r="CP21" s="216"/>
      <c r="CQ21" s="217">
        <f t="shared" si="43"/>
        <v>-297</v>
      </c>
      <c r="CR21" s="403">
        <f t="shared" si="44"/>
        <v>22.975300000000004</v>
      </c>
      <c r="CS21" s="403">
        <f t="shared" si="73"/>
        <v>6.8925900000000011</v>
      </c>
      <c r="CT21" s="403">
        <f t="shared" si="45"/>
        <v>11.487650000000002</v>
      </c>
      <c r="CU21" s="403"/>
      <c r="CV21" s="403"/>
      <c r="CW21" s="403"/>
      <c r="CX21" s="404">
        <f t="shared" si="46"/>
        <v>137.85180000000003</v>
      </c>
      <c r="CY21" s="198"/>
      <c r="CZ21" s="222">
        <v>967</v>
      </c>
      <c r="DA21" s="677">
        <f t="shared" si="47"/>
        <v>-78</v>
      </c>
      <c r="DB21" s="676">
        <f t="shared" si="48"/>
        <v>-7.4641148325358841</v>
      </c>
      <c r="DC21" s="676">
        <f t="shared" si="74"/>
        <v>-1.4928229665071768</v>
      </c>
      <c r="DD21" s="208">
        <v>1387.7012</v>
      </c>
      <c r="DE21" s="677">
        <f t="shared" si="49"/>
        <v>342.70119999999997</v>
      </c>
      <c r="DF21" s="676">
        <f t="shared" si="50"/>
        <v>32.794373205741636</v>
      </c>
      <c r="DG21" s="676">
        <f t="shared" si="75"/>
        <v>6.5588746411483267</v>
      </c>
      <c r="DH21" s="222">
        <v>20</v>
      </c>
      <c r="DI21" s="677">
        <f t="shared" si="51"/>
        <v>209</v>
      </c>
      <c r="DJ21" s="568">
        <f t="shared" si="52"/>
        <v>1254</v>
      </c>
      <c r="DK21" s="677">
        <f t="shared" si="53"/>
        <v>7524</v>
      </c>
      <c r="DL21" s="677">
        <f t="shared" si="76"/>
        <v>376.2</v>
      </c>
      <c r="DM21" s="677">
        <f t="shared" si="77"/>
        <v>627</v>
      </c>
      <c r="DN21" s="677">
        <f t="shared" si="54"/>
        <v>33.425299999999993</v>
      </c>
      <c r="DO21" s="677">
        <f t="shared" si="78"/>
        <v>10.027589999999998</v>
      </c>
      <c r="DP21" s="677">
        <f t="shared" si="79"/>
        <v>16.712649999999996</v>
      </c>
      <c r="DQ21" s="677">
        <f t="shared" si="55"/>
        <v>200.55179999999996</v>
      </c>
      <c r="DR21" s="222">
        <v>967</v>
      </c>
      <c r="DS21" s="677">
        <f t="shared" si="56"/>
        <v>-78</v>
      </c>
      <c r="DT21" s="676">
        <f t="shared" si="57"/>
        <v>-7.4641148325358841</v>
      </c>
      <c r="DU21" s="710">
        <f t="shared" si="80"/>
        <v>-1.4928229665071768</v>
      </c>
      <c r="DV21" s="208">
        <v>1387.7012</v>
      </c>
      <c r="DW21" s="677">
        <f t="shared" si="58"/>
        <v>342.70119999999997</v>
      </c>
      <c r="DX21" s="676">
        <f t="shared" si="59"/>
        <v>32.794373205741636</v>
      </c>
      <c r="DY21" s="710">
        <f t="shared" si="81"/>
        <v>6.5588746411483267</v>
      </c>
      <c r="DZ21" s="222">
        <v>19</v>
      </c>
      <c r="EA21" s="677">
        <f t="shared" si="60"/>
        <v>198.55</v>
      </c>
      <c r="EB21" s="568">
        <f t="shared" si="61"/>
        <v>1243.55</v>
      </c>
      <c r="EC21" s="677">
        <f t="shared" si="62"/>
        <v>7461.2999999999993</v>
      </c>
      <c r="ED21" s="677">
        <f t="shared" si="82"/>
        <v>373.065</v>
      </c>
      <c r="EE21" s="677">
        <f t="shared" si="83"/>
        <v>621.77499999999998</v>
      </c>
      <c r="EF21" s="208">
        <f t="shared" si="84"/>
        <v>36.037800000000004</v>
      </c>
      <c r="EG21" s="208">
        <f t="shared" si="85"/>
        <v>10.811340000000001</v>
      </c>
      <c r="EH21" s="208">
        <f t="shared" si="86"/>
        <v>18.018900000000002</v>
      </c>
      <c r="EI21" s="677">
        <f t="shared" si="63"/>
        <v>216.22680000000003</v>
      </c>
    </row>
    <row r="22" spans="1:139" s="218" customFormat="1" ht="23.25" customHeight="1" x14ac:dyDescent="0.2">
      <c r="A22" s="505">
        <v>19</v>
      </c>
      <c r="B22" s="505" t="s">
        <v>1265</v>
      </c>
      <c r="C22" s="499" t="s">
        <v>251</v>
      </c>
      <c r="D22" s="406" t="s">
        <v>726</v>
      </c>
      <c r="E22" s="406" t="s">
        <v>263</v>
      </c>
      <c r="F22" s="219" t="s">
        <v>306</v>
      </c>
      <c r="G22" s="219" t="s">
        <v>40</v>
      </c>
      <c r="H22" s="219" t="s">
        <v>28</v>
      </c>
      <c r="I22" s="220">
        <v>1</v>
      </c>
      <c r="J22" s="221">
        <v>1045</v>
      </c>
      <c r="K22" s="222"/>
      <c r="L22" s="219" t="s">
        <v>306</v>
      </c>
      <c r="M22" s="219" t="s">
        <v>40</v>
      </c>
      <c r="N22" s="219" t="s">
        <v>28</v>
      </c>
      <c r="O22" s="220">
        <v>1</v>
      </c>
      <c r="P22" s="221">
        <v>1045</v>
      </c>
      <c r="Q22" s="219"/>
      <c r="R22" s="219"/>
      <c r="S22" s="219"/>
      <c r="T22" s="220">
        <v>1</v>
      </c>
      <c r="U22" s="223">
        <v>1045</v>
      </c>
      <c r="V22" s="228" t="s">
        <v>689</v>
      </c>
      <c r="W22" s="228" t="s">
        <v>40</v>
      </c>
      <c r="X22" s="228" t="s">
        <v>25</v>
      </c>
      <c r="Y22" s="225">
        <v>1</v>
      </c>
      <c r="Z22" s="226">
        <v>1045</v>
      </c>
      <c r="AA22" s="207">
        <f t="shared" si="0"/>
        <v>1045</v>
      </c>
      <c r="AB22" s="222">
        <v>905</v>
      </c>
      <c r="AC22" s="544">
        <f t="shared" si="64"/>
        <v>-140</v>
      </c>
      <c r="AD22" s="208">
        <f>1.137*$AB$1</f>
        <v>1293.2920200000001</v>
      </c>
      <c r="AE22" s="678">
        <f t="shared" si="65"/>
        <v>248.29202000000009</v>
      </c>
      <c r="AF22" s="222">
        <v>1682</v>
      </c>
      <c r="AJ22" s="444">
        <f t="shared" si="1"/>
        <v>-140</v>
      </c>
      <c r="AK22" s="444">
        <f t="shared" si="2"/>
        <v>-13.397129186602868</v>
      </c>
      <c r="AL22" s="539">
        <f t="shared" si="66"/>
        <v>-2.6794258373205735E-2</v>
      </c>
      <c r="AM22" s="444">
        <f t="shared" si="3"/>
        <v>-28</v>
      </c>
      <c r="AN22" s="445">
        <f t="shared" si="4"/>
        <v>248.29202000000009</v>
      </c>
      <c r="AO22" s="445">
        <f t="shared" si="5"/>
        <v>23.760001913875612</v>
      </c>
      <c r="AP22" s="542">
        <f t="shared" si="67"/>
        <v>4.7520003827751227E-2</v>
      </c>
      <c r="AQ22" s="445">
        <f t="shared" si="6"/>
        <v>49.658404000000019</v>
      </c>
      <c r="AR22" s="227">
        <f t="shared" si="7"/>
        <v>1165</v>
      </c>
      <c r="AS22" s="210">
        <f t="shared" si="8"/>
        <v>1165</v>
      </c>
      <c r="AT22" s="209">
        <f t="shared" si="9"/>
        <v>349.5</v>
      </c>
      <c r="AU22" s="209">
        <f t="shared" si="10"/>
        <v>582.5</v>
      </c>
      <c r="AV22" s="211">
        <f t="shared" si="11"/>
        <v>905</v>
      </c>
      <c r="AW22" s="210">
        <f t="shared" si="68"/>
        <v>260</v>
      </c>
      <c r="AX22" s="210">
        <f t="shared" si="12"/>
        <v>120</v>
      </c>
      <c r="AY22" s="210">
        <f t="shared" si="13"/>
        <v>11.483253588516746</v>
      </c>
      <c r="AZ22" s="211">
        <f t="shared" si="14"/>
        <v>1293.2920200000001</v>
      </c>
      <c r="BA22" s="544">
        <f t="shared" si="69"/>
        <v>128.29202000000009</v>
      </c>
      <c r="BB22" s="210">
        <f t="shared" si="70"/>
        <v>32.073005000000023</v>
      </c>
      <c r="BC22" s="213">
        <f t="shared" si="15"/>
        <v>1163.9628180000002</v>
      </c>
      <c r="BD22" s="211">
        <f>[1]MAG_9pak!$F$10</f>
        <v>1163.9628180000002</v>
      </c>
      <c r="BE22" s="213">
        <f t="shared" si="16"/>
        <v>349.18884540000005</v>
      </c>
      <c r="BF22" s="213">
        <f t="shared" si="17"/>
        <v>581.9814090000001</v>
      </c>
      <c r="BG22" s="210">
        <f t="shared" si="18"/>
        <v>258.9628180000002</v>
      </c>
      <c r="BH22" s="210">
        <f t="shared" si="19"/>
        <v>118.9628180000002</v>
      </c>
      <c r="BI22" s="210">
        <f t="shared" si="20"/>
        <v>11.384001722488051</v>
      </c>
      <c r="BJ22" s="210">
        <f t="shared" si="21"/>
        <v>1295.8</v>
      </c>
      <c r="BK22" s="214">
        <f t="shared" si="22"/>
        <v>388.73999999999995</v>
      </c>
      <c r="BL22" s="214">
        <f t="shared" si="23"/>
        <v>647.9</v>
      </c>
      <c r="BM22" s="210">
        <f t="shared" si="24"/>
        <v>250.79999999999995</v>
      </c>
      <c r="BN22" s="210">
        <f t="shared" si="25"/>
        <v>390.79999999999995</v>
      </c>
      <c r="BO22" s="215">
        <f t="shared" si="26"/>
        <v>1295.8</v>
      </c>
      <c r="BP22" s="210">
        <f>Z22*1.24</f>
        <v>1295.8</v>
      </c>
      <c r="BQ22" s="216">
        <f t="shared" si="27"/>
        <v>388.73999999999995</v>
      </c>
      <c r="BR22" s="216">
        <f t="shared" si="28"/>
        <v>647.9</v>
      </c>
      <c r="BS22" s="210">
        <f t="shared" si="29"/>
        <v>250.79999999999995</v>
      </c>
      <c r="BT22" s="210">
        <f t="shared" si="30"/>
        <v>390.79999999999995</v>
      </c>
      <c r="BU22" s="217">
        <f t="shared" si="31"/>
        <v>1295.8</v>
      </c>
      <c r="BV22" s="210">
        <f>Z22*1.24</f>
        <v>1295.8</v>
      </c>
      <c r="BW22" s="403">
        <f t="shared" si="32"/>
        <v>388.73999999999995</v>
      </c>
      <c r="BX22" s="403">
        <f t="shared" si="33"/>
        <v>647.9</v>
      </c>
      <c r="BY22" s="210">
        <f t="shared" si="34"/>
        <v>250.79999999999995</v>
      </c>
      <c r="BZ22" s="210">
        <f t="shared" si="35"/>
        <v>390.79999999999995</v>
      </c>
      <c r="CA22" s="210">
        <f t="shared" si="36"/>
        <v>24</v>
      </c>
      <c r="CB22" s="404">
        <f t="shared" si="37"/>
        <v>1295.8</v>
      </c>
      <c r="CC22" s="404"/>
      <c r="CD22" s="537">
        <f t="shared" si="38"/>
        <v>32.073005000000023</v>
      </c>
      <c r="CE22" s="537">
        <f t="shared" si="71"/>
        <v>9.621901500000007</v>
      </c>
      <c r="CF22" s="537">
        <f t="shared" si="39"/>
        <v>16.036502500000012</v>
      </c>
      <c r="CG22" s="210"/>
      <c r="CH22" s="210"/>
      <c r="CI22" s="210"/>
      <c r="CJ22" s="538">
        <f t="shared" si="40"/>
        <v>32.073005000000023</v>
      </c>
      <c r="CK22" s="216">
        <f t="shared" si="41"/>
        <v>-65</v>
      </c>
      <c r="CL22" s="216">
        <f t="shared" si="72"/>
        <v>-19.5</v>
      </c>
      <c r="CM22" s="216">
        <f t="shared" si="42"/>
        <v>-32.5</v>
      </c>
      <c r="CN22" s="216"/>
      <c r="CO22" s="216"/>
      <c r="CP22" s="216"/>
      <c r="CQ22" s="217">
        <f t="shared" si="43"/>
        <v>-65</v>
      </c>
      <c r="CR22" s="403">
        <f t="shared" si="44"/>
        <v>-0.62699499999996533</v>
      </c>
      <c r="CS22" s="403">
        <f t="shared" si="73"/>
        <v>-0.18809849999998959</v>
      </c>
      <c r="CT22" s="403">
        <f t="shared" si="45"/>
        <v>-0.31349749999998267</v>
      </c>
      <c r="CU22" s="403"/>
      <c r="CV22" s="403"/>
      <c r="CW22" s="403"/>
      <c r="CX22" s="404">
        <f t="shared" si="46"/>
        <v>-0.62699499999996533</v>
      </c>
      <c r="CY22" s="198"/>
      <c r="CZ22" s="222">
        <v>905</v>
      </c>
      <c r="DA22" s="677">
        <f t="shared" si="47"/>
        <v>-140</v>
      </c>
      <c r="DB22" s="676">
        <f t="shared" si="48"/>
        <v>-13.397129186602868</v>
      </c>
      <c r="DC22" s="676">
        <f t="shared" si="74"/>
        <v>-2.6794258373205735</v>
      </c>
      <c r="DD22" s="208">
        <v>1293.2920200000001</v>
      </c>
      <c r="DE22" s="677">
        <f t="shared" si="49"/>
        <v>248.29202000000009</v>
      </c>
      <c r="DF22" s="676">
        <f t="shared" si="50"/>
        <v>23.760001913875612</v>
      </c>
      <c r="DG22" s="676">
        <f t="shared" si="75"/>
        <v>4.7520003827751225</v>
      </c>
      <c r="DH22" s="222">
        <v>20</v>
      </c>
      <c r="DI22" s="677">
        <f t="shared" si="51"/>
        <v>209</v>
      </c>
      <c r="DJ22" s="568">
        <f t="shared" si="52"/>
        <v>1254</v>
      </c>
      <c r="DK22" s="677">
        <f t="shared" si="53"/>
        <v>1254</v>
      </c>
      <c r="DL22" s="677">
        <f t="shared" si="76"/>
        <v>376.2</v>
      </c>
      <c r="DM22" s="677">
        <f t="shared" si="77"/>
        <v>627</v>
      </c>
      <c r="DN22" s="677">
        <f t="shared" si="54"/>
        <v>9.8230050000000233</v>
      </c>
      <c r="DO22" s="677">
        <f t="shared" si="78"/>
        <v>2.9469015000000067</v>
      </c>
      <c r="DP22" s="677">
        <f t="shared" si="79"/>
        <v>4.9115025000000117</v>
      </c>
      <c r="DQ22" s="677">
        <f t="shared" si="55"/>
        <v>9.8230050000000233</v>
      </c>
      <c r="DR22" s="222">
        <v>905</v>
      </c>
      <c r="DS22" s="677">
        <f t="shared" si="56"/>
        <v>-140</v>
      </c>
      <c r="DT22" s="676">
        <f t="shared" si="57"/>
        <v>-13.397129186602868</v>
      </c>
      <c r="DU22" s="710">
        <f t="shared" si="80"/>
        <v>-2.6794258373205735</v>
      </c>
      <c r="DV22" s="208">
        <v>1293.2920200000001</v>
      </c>
      <c r="DW22" s="677">
        <f t="shared" si="58"/>
        <v>248.29202000000009</v>
      </c>
      <c r="DX22" s="676">
        <f t="shared" si="59"/>
        <v>23.760001913875612</v>
      </c>
      <c r="DY22" s="710">
        <f t="shared" si="81"/>
        <v>4.7520003827751225</v>
      </c>
      <c r="DZ22" s="222">
        <v>19</v>
      </c>
      <c r="EA22" s="677">
        <f t="shared" si="60"/>
        <v>198.55</v>
      </c>
      <c r="EB22" s="568">
        <f t="shared" si="61"/>
        <v>1243.55</v>
      </c>
      <c r="EC22" s="677">
        <f t="shared" si="62"/>
        <v>1243.55</v>
      </c>
      <c r="ED22" s="677">
        <f t="shared" si="82"/>
        <v>373.065</v>
      </c>
      <c r="EE22" s="677">
        <f t="shared" si="83"/>
        <v>621.77499999999998</v>
      </c>
      <c r="EF22" s="208">
        <f t="shared" si="84"/>
        <v>12.435505000000035</v>
      </c>
      <c r="EG22" s="208">
        <f t="shared" si="85"/>
        <v>3.7306515000000102</v>
      </c>
      <c r="EH22" s="208">
        <f t="shared" si="86"/>
        <v>6.2177525000000173</v>
      </c>
      <c r="EI22" s="677">
        <f t="shared" si="63"/>
        <v>12.435505000000035</v>
      </c>
    </row>
    <row r="23" spans="1:139" s="218" customFormat="1" ht="23.25" customHeight="1" x14ac:dyDescent="0.2">
      <c r="A23" s="505">
        <v>20</v>
      </c>
      <c r="B23" s="505" t="s">
        <v>1265</v>
      </c>
      <c r="C23" s="499" t="s">
        <v>251</v>
      </c>
      <c r="D23" s="406" t="s">
        <v>726</v>
      </c>
      <c r="E23" s="253" t="s">
        <v>14</v>
      </c>
      <c r="F23" s="219" t="s">
        <v>38</v>
      </c>
      <c r="G23" s="219" t="s">
        <v>24</v>
      </c>
      <c r="H23" s="219" t="s">
        <v>25</v>
      </c>
      <c r="I23" s="220">
        <v>17</v>
      </c>
      <c r="J23" s="221">
        <v>911</v>
      </c>
      <c r="K23" s="222"/>
      <c r="L23" s="219" t="s">
        <v>38</v>
      </c>
      <c r="M23" s="219" t="s">
        <v>24</v>
      </c>
      <c r="N23" s="219" t="s">
        <v>25</v>
      </c>
      <c r="O23" s="220">
        <v>17</v>
      </c>
      <c r="P23" s="221">
        <v>911</v>
      </c>
      <c r="Q23" s="219"/>
      <c r="R23" s="219"/>
      <c r="S23" s="219"/>
      <c r="T23" s="220">
        <v>17</v>
      </c>
      <c r="U23" s="223">
        <v>911</v>
      </c>
      <c r="V23" s="228" t="s">
        <v>660</v>
      </c>
      <c r="W23" s="228" t="s">
        <v>24</v>
      </c>
      <c r="X23" s="228" t="s">
        <v>25</v>
      </c>
      <c r="Y23" s="225">
        <v>17</v>
      </c>
      <c r="Z23" s="226">
        <v>911</v>
      </c>
      <c r="AA23" s="207">
        <f t="shared" si="0"/>
        <v>15487</v>
      </c>
      <c r="AB23" s="222">
        <v>905</v>
      </c>
      <c r="AC23" s="544">
        <f t="shared" si="64"/>
        <v>-6</v>
      </c>
      <c r="AD23" s="208">
        <f>1.137*$AB$1</f>
        <v>1293.2920200000001</v>
      </c>
      <c r="AE23" s="678">
        <f t="shared" si="65"/>
        <v>382.29202000000009</v>
      </c>
      <c r="AF23" s="222">
        <v>1682</v>
      </c>
      <c r="AJ23" s="444">
        <f t="shared" si="1"/>
        <v>-6</v>
      </c>
      <c r="AK23" s="444">
        <f t="shared" si="2"/>
        <v>-0.65861690450054766</v>
      </c>
      <c r="AL23" s="539">
        <f t="shared" si="66"/>
        <v>-1.3172338090010954E-3</v>
      </c>
      <c r="AM23" s="444">
        <f t="shared" si="3"/>
        <v>-1.2</v>
      </c>
      <c r="AN23" s="445">
        <f t="shared" si="4"/>
        <v>382.29202000000009</v>
      </c>
      <c r="AO23" s="445">
        <f t="shared" si="5"/>
        <v>41.963997804610329</v>
      </c>
      <c r="AP23" s="542">
        <f t="shared" si="67"/>
        <v>8.3927995609220665E-2</v>
      </c>
      <c r="AQ23" s="445">
        <f t="shared" si="6"/>
        <v>76.458404000000016</v>
      </c>
      <c r="AR23" s="227">
        <f t="shared" si="7"/>
        <v>17527</v>
      </c>
      <c r="AS23" s="210">
        <f t="shared" si="8"/>
        <v>1031</v>
      </c>
      <c r="AT23" s="209">
        <f t="shared" si="9"/>
        <v>309.3</v>
      </c>
      <c r="AU23" s="209">
        <f t="shared" si="10"/>
        <v>515.5</v>
      </c>
      <c r="AV23" s="211">
        <f t="shared" si="11"/>
        <v>905</v>
      </c>
      <c r="AW23" s="210">
        <f t="shared" si="68"/>
        <v>126</v>
      </c>
      <c r="AX23" s="210">
        <f t="shared" si="12"/>
        <v>120</v>
      </c>
      <c r="AY23" s="210">
        <f t="shared" si="13"/>
        <v>13.172338090010967</v>
      </c>
      <c r="AZ23" s="211">
        <f t="shared" si="14"/>
        <v>1293.2920200000001</v>
      </c>
      <c r="BA23" s="544">
        <f t="shared" si="69"/>
        <v>262.29202000000009</v>
      </c>
      <c r="BB23" s="210">
        <f t="shared" si="70"/>
        <v>65.573005000000023</v>
      </c>
      <c r="BC23" s="213">
        <f t="shared" si="15"/>
        <v>19787.367906000003</v>
      </c>
      <c r="BD23" s="211">
        <f>[1]MAG_9pak!$F$10</f>
        <v>1163.9628180000002</v>
      </c>
      <c r="BE23" s="213">
        <f t="shared" si="16"/>
        <v>349.18884540000005</v>
      </c>
      <c r="BF23" s="213">
        <f t="shared" si="17"/>
        <v>581.9814090000001</v>
      </c>
      <c r="BG23" s="210">
        <f t="shared" si="18"/>
        <v>258.9628180000002</v>
      </c>
      <c r="BH23" s="210">
        <f t="shared" si="19"/>
        <v>252.9628180000002</v>
      </c>
      <c r="BI23" s="210">
        <f t="shared" si="20"/>
        <v>27.767598024149294</v>
      </c>
      <c r="BJ23" s="210">
        <f t="shared" si="21"/>
        <v>1129.6400000000001</v>
      </c>
      <c r="BK23" s="214">
        <f t="shared" si="22"/>
        <v>338.892</v>
      </c>
      <c r="BL23" s="214">
        <f t="shared" si="23"/>
        <v>564.82000000000005</v>
      </c>
      <c r="BM23" s="210">
        <f t="shared" si="24"/>
        <v>218.6400000000001</v>
      </c>
      <c r="BN23" s="210">
        <f t="shared" si="25"/>
        <v>224.6400000000001</v>
      </c>
      <c r="BO23" s="215">
        <f t="shared" si="26"/>
        <v>19203.88</v>
      </c>
      <c r="BP23" s="210">
        <f>Z23*1.24</f>
        <v>1129.6400000000001</v>
      </c>
      <c r="BQ23" s="216">
        <f t="shared" si="27"/>
        <v>338.892</v>
      </c>
      <c r="BR23" s="216">
        <f t="shared" si="28"/>
        <v>564.82000000000005</v>
      </c>
      <c r="BS23" s="210">
        <f t="shared" si="29"/>
        <v>218.6400000000001</v>
      </c>
      <c r="BT23" s="210">
        <f t="shared" si="30"/>
        <v>224.6400000000001</v>
      </c>
      <c r="BU23" s="217">
        <f t="shared" si="31"/>
        <v>19203.88</v>
      </c>
      <c r="BV23" s="210">
        <f>Z23*1.24</f>
        <v>1129.6400000000001</v>
      </c>
      <c r="BW23" s="403">
        <f t="shared" si="32"/>
        <v>338.892</v>
      </c>
      <c r="BX23" s="403">
        <f t="shared" si="33"/>
        <v>564.82000000000005</v>
      </c>
      <c r="BY23" s="210">
        <f t="shared" si="34"/>
        <v>218.6400000000001</v>
      </c>
      <c r="BZ23" s="210">
        <f t="shared" si="35"/>
        <v>224.6400000000001</v>
      </c>
      <c r="CA23" s="210">
        <f t="shared" si="36"/>
        <v>24.000000000000028</v>
      </c>
      <c r="CB23" s="404">
        <f t="shared" si="37"/>
        <v>19203.88</v>
      </c>
      <c r="CC23" s="404"/>
      <c r="CD23" s="537">
        <f t="shared" si="38"/>
        <v>65.573005000000023</v>
      </c>
      <c r="CE23" s="537">
        <f t="shared" si="71"/>
        <v>19.671901500000008</v>
      </c>
      <c r="CF23" s="537">
        <f t="shared" si="39"/>
        <v>32.786502500000012</v>
      </c>
      <c r="CG23" s="210"/>
      <c r="CH23" s="210"/>
      <c r="CI23" s="210"/>
      <c r="CJ23" s="538">
        <f t="shared" si="40"/>
        <v>1114.7410850000003</v>
      </c>
      <c r="CK23" s="216">
        <f t="shared" si="41"/>
        <v>-31.5</v>
      </c>
      <c r="CL23" s="216">
        <f t="shared" si="72"/>
        <v>-9.4499999999999993</v>
      </c>
      <c r="CM23" s="216">
        <f t="shared" si="42"/>
        <v>-15.75</v>
      </c>
      <c r="CN23" s="216"/>
      <c r="CO23" s="216"/>
      <c r="CP23" s="216"/>
      <c r="CQ23" s="217">
        <f t="shared" si="43"/>
        <v>-535.5</v>
      </c>
      <c r="CR23" s="403">
        <f t="shared" si="44"/>
        <v>40.913004999999998</v>
      </c>
      <c r="CS23" s="403">
        <f t="shared" si="73"/>
        <v>12.273901499999999</v>
      </c>
      <c r="CT23" s="403">
        <f t="shared" si="45"/>
        <v>20.456502499999999</v>
      </c>
      <c r="CU23" s="403"/>
      <c r="CV23" s="403"/>
      <c r="CW23" s="403"/>
      <c r="CX23" s="404">
        <f t="shared" si="46"/>
        <v>695.52108499999997</v>
      </c>
      <c r="CY23" s="198"/>
      <c r="CZ23" s="222">
        <v>905</v>
      </c>
      <c r="DA23" s="677">
        <f t="shared" si="47"/>
        <v>-6</v>
      </c>
      <c r="DB23" s="676">
        <f t="shared" si="48"/>
        <v>-0.65861690450054766</v>
      </c>
      <c r="DC23" s="676">
        <f t="shared" si="74"/>
        <v>-0.13172338090010954</v>
      </c>
      <c r="DD23" s="208">
        <v>1293.2920200000001</v>
      </c>
      <c r="DE23" s="677">
        <f t="shared" si="49"/>
        <v>382.29202000000009</v>
      </c>
      <c r="DF23" s="676">
        <f t="shared" si="50"/>
        <v>41.963997804610329</v>
      </c>
      <c r="DG23" s="676">
        <f t="shared" si="75"/>
        <v>8.3927995609220662</v>
      </c>
      <c r="DH23" s="222">
        <v>20</v>
      </c>
      <c r="DI23" s="677">
        <f t="shared" si="51"/>
        <v>182.2</v>
      </c>
      <c r="DJ23" s="568">
        <f t="shared" si="52"/>
        <v>1093.2</v>
      </c>
      <c r="DK23" s="677">
        <f t="shared" si="53"/>
        <v>18584.400000000001</v>
      </c>
      <c r="DL23" s="677">
        <f t="shared" si="76"/>
        <v>327.96</v>
      </c>
      <c r="DM23" s="677">
        <f t="shared" si="77"/>
        <v>546.6</v>
      </c>
      <c r="DN23" s="677">
        <f t="shared" si="54"/>
        <v>50.023005000000012</v>
      </c>
      <c r="DO23" s="677">
        <f t="shared" si="78"/>
        <v>15.006901500000003</v>
      </c>
      <c r="DP23" s="677">
        <f t="shared" si="79"/>
        <v>25.011502500000006</v>
      </c>
      <c r="DQ23" s="677">
        <f t="shared" si="55"/>
        <v>850.3910850000002</v>
      </c>
      <c r="DR23" s="222">
        <v>905</v>
      </c>
      <c r="DS23" s="677">
        <f t="shared" si="56"/>
        <v>-6</v>
      </c>
      <c r="DT23" s="676">
        <f t="shared" si="57"/>
        <v>-0.65861690450054766</v>
      </c>
      <c r="DU23" s="710">
        <f t="shared" si="80"/>
        <v>-0.13172338090010954</v>
      </c>
      <c r="DV23" s="208">
        <v>1293.2920200000001</v>
      </c>
      <c r="DW23" s="677">
        <f t="shared" si="58"/>
        <v>382.29202000000009</v>
      </c>
      <c r="DX23" s="676">
        <f t="shared" si="59"/>
        <v>41.963997804610329</v>
      </c>
      <c r="DY23" s="710">
        <f t="shared" si="81"/>
        <v>8.3927995609220662</v>
      </c>
      <c r="DZ23" s="222">
        <v>19</v>
      </c>
      <c r="EA23" s="677">
        <f t="shared" si="60"/>
        <v>173.09</v>
      </c>
      <c r="EB23" s="568">
        <f t="shared" si="61"/>
        <v>1084.0899999999999</v>
      </c>
      <c r="EC23" s="677">
        <f t="shared" si="62"/>
        <v>18429.53</v>
      </c>
      <c r="ED23" s="677">
        <f t="shared" si="82"/>
        <v>325.22699999999998</v>
      </c>
      <c r="EE23" s="677">
        <f t="shared" si="83"/>
        <v>542.04499999999996</v>
      </c>
      <c r="EF23" s="208">
        <f t="shared" si="84"/>
        <v>52.300505000000044</v>
      </c>
      <c r="EG23" s="208">
        <f t="shared" si="85"/>
        <v>15.690151500000013</v>
      </c>
      <c r="EH23" s="208">
        <f t="shared" si="86"/>
        <v>26.150252500000022</v>
      </c>
      <c r="EI23" s="677">
        <f t="shared" si="63"/>
        <v>889.10858500000074</v>
      </c>
    </row>
    <row r="24" spans="1:139" s="218" customFormat="1" ht="23.25" customHeight="1" x14ac:dyDescent="0.2">
      <c r="A24" s="506">
        <v>21</v>
      </c>
      <c r="B24" s="505" t="s">
        <v>1265</v>
      </c>
      <c r="C24" s="499" t="s">
        <v>252</v>
      </c>
      <c r="D24" s="406" t="s">
        <v>727</v>
      </c>
      <c r="E24" s="406" t="s">
        <v>57</v>
      </c>
      <c r="F24" s="219" t="s">
        <v>96</v>
      </c>
      <c r="G24" s="219" t="s">
        <v>307</v>
      </c>
      <c r="H24" s="219" t="s">
        <v>88</v>
      </c>
      <c r="I24" s="220">
        <v>1</v>
      </c>
      <c r="J24" s="221">
        <v>1647</v>
      </c>
      <c r="K24" s="222"/>
      <c r="L24" s="219" t="s">
        <v>96</v>
      </c>
      <c r="M24" s="219" t="s">
        <v>307</v>
      </c>
      <c r="N24" s="219" t="s">
        <v>88</v>
      </c>
      <c r="O24" s="220">
        <v>1</v>
      </c>
      <c r="P24" s="221">
        <v>1647</v>
      </c>
      <c r="Q24" s="219"/>
      <c r="R24" s="219"/>
      <c r="S24" s="219"/>
      <c r="T24" s="220">
        <v>1</v>
      </c>
      <c r="U24" s="223">
        <v>1647</v>
      </c>
      <c r="V24" s="228" t="s">
        <v>674</v>
      </c>
      <c r="W24" s="228" t="s">
        <v>44</v>
      </c>
      <c r="X24" s="228" t="s">
        <v>88</v>
      </c>
      <c r="Y24" s="225">
        <v>1</v>
      </c>
      <c r="Z24" s="226">
        <v>1647</v>
      </c>
      <c r="AA24" s="207">
        <f t="shared" si="0"/>
        <v>1647</v>
      </c>
      <c r="AB24" s="222">
        <v>2174</v>
      </c>
      <c r="AC24" s="544">
        <f t="shared" si="64"/>
        <v>527</v>
      </c>
      <c r="AD24" s="208">
        <f>2.73*$AB$1</f>
        <v>3105.2658000000001</v>
      </c>
      <c r="AE24" s="678">
        <f t="shared" si="65"/>
        <v>1458.2658000000001</v>
      </c>
      <c r="AF24" s="222">
        <v>3726</v>
      </c>
      <c r="AJ24" s="444">
        <f t="shared" si="1"/>
        <v>527</v>
      </c>
      <c r="AK24" s="444">
        <f t="shared" si="2"/>
        <v>31.997571341833634</v>
      </c>
      <c r="AL24" s="539">
        <f t="shared" si="66"/>
        <v>6.3995142683667267E-2</v>
      </c>
      <c r="AM24" s="444">
        <f t="shared" si="3"/>
        <v>105.4</v>
      </c>
      <c r="AN24" s="445">
        <f t="shared" si="4"/>
        <v>1458.2658000000001</v>
      </c>
      <c r="AO24" s="445">
        <f t="shared" si="5"/>
        <v>88.540728597449913</v>
      </c>
      <c r="AP24" s="542">
        <f t="shared" si="67"/>
        <v>0.17708145719489984</v>
      </c>
      <c r="AQ24" s="445">
        <f t="shared" si="6"/>
        <v>291.65316000000001</v>
      </c>
      <c r="AR24" s="227">
        <f t="shared" si="7"/>
        <v>1767</v>
      </c>
      <c r="AS24" s="210">
        <f t="shared" si="8"/>
        <v>1767</v>
      </c>
      <c r="AT24" s="209">
        <f t="shared" si="9"/>
        <v>530.1</v>
      </c>
      <c r="AU24" s="209">
        <f t="shared" si="10"/>
        <v>883.5</v>
      </c>
      <c r="AV24" s="211">
        <f t="shared" si="11"/>
        <v>2174</v>
      </c>
      <c r="AW24" s="212">
        <f t="shared" si="68"/>
        <v>-407</v>
      </c>
      <c r="AX24" s="210">
        <f t="shared" si="12"/>
        <v>120</v>
      </c>
      <c r="AY24" s="210">
        <f t="shared" si="13"/>
        <v>7.2859744990892494</v>
      </c>
      <c r="AZ24" s="211">
        <f t="shared" si="14"/>
        <v>3105.2658000000001</v>
      </c>
      <c r="BA24" s="544">
        <f t="shared" si="69"/>
        <v>1338.2658000000001</v>
      </c>
      <c r="BB24" s="210">
        <f t="shared" si="70"/>
        <v>334.56645000000003</v>
      </c>
      <c r="BC24" s="213">
        <f t="shared" si="15"/>
        <v>2173.68606</v>
      </c>
      <c r="BD24" s="211">
        <f>[1]MAG_9pak!$C$15</f>
        <v>2173.68606</v>
      </c>
      <c r="BE24" s="213">
        <f t="shared" si="16"/>
        <v>652.105818</v>
      </c>
      <c r="BF24" s="213">
        <f t="shared" si="17"/>
        <v>1086.84303</v>
      </c>
      <c r="BG24" s="210">
        <f t="shared" si="18"/>
        <v>-0.31394000000000233</v>
      </c>
      <c r="BH24" s="210">
        <f t="shared" si="19"/>
        <v>526.68606</v>
      </c>
      <c r="BI24" s="210">
        <f t="shared" si="20"/>
        <v>31.978510018214934</v>
      </c>
      <c r="BJ24" s="210">
        <f t="shared" si="21"/>
        <v>2042.28</v>
      </c>
      <c r="BK24" s="214">
        <f t="shared" si="22"/>
        <v>612.68399999999997</v>
      </c>
      <c r="BL24" s="214">
        <f t="shared" si="23"/>
        <v>1021.14</v>
      </c>
      <c r="BM24" s="210">
        <f t="shared" si="24"/>
        <v>395.28</v>
      </c>
      <c r="BN24" s="210">
        <f t="shared" si="25"/>
        <v>-131.72000000000003</v>
      </c>
      <c r="BO24" s="215">
        <f t="shared" si="26"/>
        <v>2042.28</v>
      </c>
      <c r="BP24" s="210">
        <f>Z24*1.2</f>
        <v>1976.3999999999999</v>
      </c>
      <c r="BQ24" s="216">
        <f t="shared" si="27"/>
        <v>592.91999999999996</v>
      </c>
      <c r="BR24" s="216">
        <f t="shared" si="28"/>
        <v>988.19999999999993</v>
      </c>
      <c r="BS24" s="210">
        <f t="shared" si="29"/>
        <v>329.39999999999986</v>
      </c>
      <c r="BT24" s="210">
        <f t="shared" si="30"/>
        <v>-197.60000000000014</v>
      </c>
      <c r="BU24" s="217">
        <f t="shared" si="31"/>
        <v>1976.3999999999999</v>
      </c>
      <c r="BV24" s="210">
        <f>Z24*1.19</f>
        <v>1959.9299999999998</v>
      </c>
      <c r="BW24" s="403">
        <f t="shared" si="32"/>
        <v>587.97899999999993</v>
      </c>
      <c r="BX24" s="403">
        <f t="shared" si="33"/>
        <v>979.96499999999992</v>
      </c>
      <c r="BY24" s="210">
        <f t="shared" si="34"/>
        <v>312.92999999999984</v>
      </c>
      <c r="BZ24" s="210">
        <f t="shared" si="35"/>
        <v>-214.07000000000016</v>
      </c>
      <c r="CA24" s="210">
        <f t="shared" si="36"/>
        <v>19</v>
      </c>
      <c r="CB24" s="404">
        <f t="shared" si="37"/>
        <v>1959.9299999999998</v>
      </c>
      <c r="CC24" s="404"/>
      <c r="CD24" s="537">
        <f t="shared" si="38"/>
        <v>334.56645000000003</v>
      </c>
      <c r="CE24" s="537">
        <f t="shared" si="71"/>
        <v>100.36993500000001</v>
      </c>
      <c r="CF24" s="537">
        <f t="shared" si="39"/>
        <v>167.28322500000002</v>
      </c>
      <c r="CG24" s="210"/>
      <c r="CH24" s="210"/>
      <c r="CI24" s="210"/>
      <c r="CJ24" s="538">
        <f t="shared" si="40"/>
        <v>334.56645000000003</v>
      </c>
      <c r="CK24" s="216">
        <f t="shared" si="41"/>
        <v>101.75</v>
      </c>
      <c r="CL24" s="216">
        <f t="shared" si="72"/>
        <v>30.524999999999999</v>
      </c>
      <c r="CM24" s="216">
        <f t="shared" si="42"/>
        <v>50.875</v>
      </c>
      <c r="CN24" s="216"/>
      <c r="CO24" s="216"/>
      <c r="CP24" s="216"/>
      <c r="CQ24" s="217">
        <f t="shared" si="43"/>
        <v>101.75</v>
      </c>
      <c r="CR24" s="403">
        <f t="shared" si="44"/>
        <v>286.33395000000007</v>
      </c>
      <c r="CS24" s="403">
        <f t="shared" si="73"/>
        <v>85.900185000000022</v>
      </c>
      <c r="CT24" s="403">
        <f t="shared" si="45"/>
        <v>143.16697500000004</v>
      </c>
      <c r="CU24" s="403"/>
      <c r="CV24" s="403"/>
      <c r="CW24" s="403"/>
      <c r="CX24" s="404">
        <f t="shared" si="46"/>
        <v>286.33395000000007</v>
      </c>
      <c r="CY24" s="198"/>
      <c r="CZ24" s="222">
        <v>2174</v>
      </c>
      <c r="DA24" s="677">
        <f t="shared" si="47"/>
        <v>527</v>
      </c>
      <c r="DB24" s="676">
        <f t="shared" si="48"/>
        <v>31.997571341833634</v>
      </c>
      <c r="DC24" s="676">
        <f t="shared" si="74"/>
        <v>6.399514268366727</v>
      </c>
      <c r="DD24" s="208">
        <v>3105.2658000000001</v>
      </c>
      <c r="DE24" s="677">
        <f t="shared" si="49"/>
        <v>1458.2658000000001</v>
      </c>
      <c r="DF24" s="676">
        <f t="shared" si="50"/>
        <v>88.540728597449913</v>
      </c>
      <c r="DG24" s="676">
        <f t="shared" si="75"/>
        <v>17.708145719489984</v>
      </c>
      <c r="DH24" s="222">
        <v>15</v>
      </c>
      <c r="DI24" s="677">
        <f t="shared" si="51"/>
        <v>247.05</v>
      </c>
      <c r="DJ24" s="568">
        <f t="shared" si="52"/>
        <v>1894.05</v>
      </c>
      <c r="DK24" s="677">
        <f t="shared" si="53"/>
        <v>1894.05</v>
      </c>
      <c r="DL24" s="677">
        <f t="shared" si="76"/>
        <v>568.21500000000003</v>
      </c>
      <c r="DM24" s="677">
        <f t="shared" si="77"/>
        <v>947.02499999999998</v>
      </c>
      <c r="DN24" s="677">
        <f t="shared" si="54"/>
        <v>302.80395000000004</v>
      </c>
      <c r="DO24" s="677">
        <f t="shared" si="78"/>
        <v>90.84118500000001</v>
      </c>
      <c r="DP24" s="677">
        <f t="shared" si="79"/>
        <v>151.40197500000002</v>
      </c>
      <c r="DQ24" s="677">
        <f t="shared" si="55"/>
        <v>302.80395000000004</v>
      </c>
      <c r="DR24" s="222">
        <v>2174</v>
      </c>
      <c r="DS24" s="677">
        <f t="shared" si="56"/>
        <v>527</v>
      </c>
      <c r="DT24" s="676">
        <f t="shared" si="57"/>
        <v>31.997571341833634</v>
      </c>
      <c r="DU24" s="710">
        <f t="shared" si="80"/>
        <v>6.399514268366727</v>
      </c>
      <c r="DV24" s="208">
        <v>3105.2658000000001</v>
      </c>
      <c r="DW24" s="677">
        <f t="shared" si="58"/>
        <v>1458.2658000000001</v>
      </c>
      <c r="DX24" s="676">
        <f t="shared" si="59"/>
        <v>88.540728597449913</v>
      </c>
      <c r="DY24" s="710">
        <f t="shared" si="81"/>
        <v>17.708145719489984</v>
      </c>
      <c r="DZ24" s="222">
        <v>15</v>
      </c>
      <c r="EA24" s="677">
        <f t="shared" si="60"/>
        <v>247.05</v>
      </c>
      <c r="EB24" s="568">
        <f t="shared" si="61"/>
        <v>1894.05</v>
      </c>
      <c r="EC24" s="677">
        <f t="shared" si="62"/>
        <v>1894.05</v>
      </c>
      <c r="ED24" s="677">
        <f t="shared" si="82"/>
        <v>568.21500000000003</v>
      </c>
      <c r="EE24" s="677">
        <f t="shared" si="83"/>
        <v>947.02499999999998</v>
      </c>
      <c r="EF24" s="208">
        <f t="shared" si="84"/>
        <v>302.80395000000004</v>
      </c>
      <c r="EG24" s="208">
        <f t="shared" si="85"/>
        <v>90.84118500000001</v>
      </c>
      <c r="EH24" s="208">
        <f t="shared" si="86"/>
        <v>151.40197500000002</v>
      </c>
      <c r="EI24" s="677">
        <f t="shared" si="63"/>
        <v>302.80395000000004</v>
      </c>
    </row>
    <row r="25" spans="1:139" s="218" customFormat="1" ht="23.25" customHeight="1" x14ac:dyDescent="0.2">
      <c r="A25" s="505">
        <v>22</v>
      </c>
      <c r="B25" s="505" t="s">
        <v>1265</v>
      </c>
      <c r="C25" s="499" t="s">
        <v>252</v>
      </c>
      <c r="D25" s="406" t="s">
        <v>727</v>
      </c>
      <c r="E25" s="406" t="s">
        <v>92</v>
      </c>
      <c r="F25" s="219" t="s">
        <v>96</v>
      </c>
      <c r="G25" s="219" t="s">
        <v>89</v>
      </c>
      <c r="H25" s="219" t="s">
        <v>66</v>
      </c>
      <c r="I25" s="220">
        <v>5</v>
      </c>
      <c r="J25" s="221">
        <v>1250</v>
      </c>
      <c r="K25" s="222"/>
      <c r="L25" s="219" t="s">
        <v>96</v>
      </c>
      <c r="M25" s="219" t="s">
        <v>89</v>
      </c>
      <c r="N25" s="219" t="s">
        <v>66</v>
      </c>
      <c r="O25" s="220">
        <v>5</v>
      </c>
      <c r="P25" s="221">
        <v>1250</v>
      </c>
      <c r="Q25" s="219"/>
      <c r="R25" s="219"/>
      <c r="S25" s="219"/>
      <c r="T25" s="220">
        <v>5</v>
      </c>
      <c r="U25" s="223">
        <v>1250</v>
      </c>
      <c r="V25" s="228" t="s">
        <v>674</v>
      </c>
      <c r="W25" s="228" t="s">
        <v>40</v>
      </c>
      <c r="X25" s="228" t="s">
        <v>70</v>
      </c>
      <c r="Y25" s="225">
        <v>5</v>
      </c>
      <c r="Z25" s="226">
        <v>1250</v>
      </c>
      <c r="AA25" s="207">
        <f t="shared" si="0"/>
        <v>6250</v>
      </c>
      <c r="AB25" s="222">
        <v>1157</v>
      </c>
      <c r="AC25" s="544">
        <f t="shared" si="64"/>
        <v>-93</v>
      </c>
      <c r="AD25" s="208">
        <f>1.453*$AB$1</f>
        <v>1652.7293800000002</v>
      </c>
      <c r="AE25" s="678">
        <f t="shared" si="65"/>
        <v>402.72938000000022</v>
      </c>
      <c r="AF25" s="222">
        <v>2067</v>
      </c>
      <c r="AJ25" s="444">
        <f t="shared" si="1"/>
        <v>-93</v>
      </c>
      <c r="AK25" s="444">
        <f t="shared" si="2"/>
        <v>-7.4399999999999977</v>
      </c>
      <c r="AL25" s="539">
        <f t="shared" si="66"/>
        <v>-1.4879999999999996E-2</v>
      </c>
      <c r="AM25" s="444">
        <f t="shared" si="3"/>
        <v>-18.600000000000001</v>
      </c>
      <c r="AN25" s="445">
        <f t="shared" si="4"/>
        <v>402.72938000000022</v>
      </c>
      <c r="AO25" s="445">
        <f t="shared" si="5"/>
        <v>32.21835040000002</v>
      </c>
      <c r="AP25" s="542">
        <f t="shared" si="67"/>
        <v>6.4436700800000038E-2</v>
      </c>
      <c r="AQ25" s="445">
        <f t="shared" si="6"/>
        <v>80.54587600000005</v>
      </c>
      <c r="AR25" s="227">
        <f t="shared" si="7"/>
        <v>6850</v>
      </c>
      <c r="AS25" s="210">
        <f t="shared" si="8"/>
        <v>1370</v>
      </c>
      <c r="AT25" s="209">
        <f t="shared" si="9"/>
        <v>411</v>
      </c>
      <c r="AU25" s="209">
        <f t="shared" si="10"/>
        <v>685</v>
      </c>
      <c r="AV25" s="211">
        <f t="shared" si="11"/>
        <v>1157</v>
      </c>
      <c r="AW25" s="210">
        <f t="shared" si="68"/>
        <v>213</v>
      </c>
      <c r="AX25" s="210">
        <f t="shared" si="12"/>
        <v>120</v>
      </c>
      <c r="AY25" s="210">
        <f t="shared" si="13"/>
        <v>9.6000000000000085</v>
      </c>
      <c r="AZ25" s="211">
        <f t="shared" si="14"/>
        <v>1652.7293800000002</v>
      </c>
      <c r="BA25" s="544">
        <f t="shared" si="69"/>
        <v>282.72938000000022</v>
      </c>
      <c r="BB25" s="210">
        <f t="shared" si="70"/>
        <v>70.682345000000055</v>
      </c>
      <c r="BC25" s="213">
        <f t="shared" si="15"/>
        <v>7437.2822100000012</v>
      </c>
      <c r="BD25" s="211">
        <f>[1]MAG_9pak!$F$12</f>
        <v>1487.4564420000002</v>
      </c>
      <c r="BE25" s="213">
        <f t="shared" si="16"/>
        <v>446.23693260000005</v>
      </c>
      <c r="BF25" s="213">
        <f t="shared" si="17"/>
        <v>743.72822100000008</v>
      </c>
      <c r="BG25" s="210">
        <f t="shared" si="18"/>
        <v>330.45644200000015</v>
      </c>
      <c r="BH25" s="210">
        <f t="shared" si="19"/>
        <v>237.45644200000015</v>
      </c>
      <c r="BI25" s="210">
        <f t="shared" si="20"/>
        <v>18.996515360000018</v>
      </c>
      <c r="BJ25" s="210">
        <f t="shared" si="21"/>
        <v>1550</v>
      </c>
      <c r="BK25" s="214">
        <f t="shared" si="22"/>
        <v>465</v>
      </c>
      <c r="BL25" s="214">
        <f t="shared" si="23"/>
        <v>775</v>
      </c>
      <c r="BM25" s="210">
        <f t="shared" si="24"/>
        <v>300</v>
      </c>
      <c r="BN25" s="210">
        <f t="shared" si="25"/>
        <v>393</v>
      </c>
      <c r="BO25" s="215">
        <f t="shared" si="26"/>
        <v>7750</v>
      </c>
      <c r="BP25" s="210">
        <f>Z25*1.24</f>
        <v>1550</v>
      </c>
      <c r="BQ25" s="216">
        <f t="shared" si="27"/>
        <v>465</v>
      </c>
      <c r="BR25" s="216">
        <f t="shared" si="28"/>
        <v>775</v>
      </c>
      <c r="BS25" s="210">
        <f t="shared" si="29"/>
        <v>300</v>
      </c>
      <c r="BT25" s="210">
        <f t="shared" si="30"/>
        <v>393</v>
      </c>
      <c r="BU25" s="217">
        <f t="shared" si="31"/>
        <v>7750</v>
      </c>
      <c r="BV25" s="210">
        <f>Z25*1.24</f>
        <v>1550</v>
      </c>
      <c r="BW25" s="403">
        <f t="shared" si="32"/>
        <v>465</v>
      </c>
      <c r="BX25" s="403">
        <f t="shared" si="33"/>
        <v>775</v>
      </c>
      <c r="BY25" s="210">
        <f t="shared" si="34"/>
        <v>300</v>
      </c>
      <c r="BZ25" s="210">
        <f t="shared" si="35"/>
        <v>393</v>
      </c>
      <c r="CA25" s="210">
        <f t="shared" si="36"/>
        <v>24</v>
      </c>
      <c r="CB25" s="404">
        <f t="shared" si="37"/>
        <v>7750</v>
      </c>
      <c r="CC25" s="404"/>
      <c r="CD25" s="537">
        <f t="shared" si="38"/>
        <v>70.682345000000055</v>
      </c>
      <c r="CE25" s="537">
        <f t="shared" si="71"/>
        <v>21.204703500000015</v>
      </c>
      <c r="CF25" s="537">
        <f t="shared" si="39"/>
        <v>35.341172500000027</v>
      </c>
      <c r="CG25" s="210"/>
      <c r="CH25" s="210"/>
      <c r="CI25" s="210"/>
      <c r="CJ25" s="538">
        <f t="shared" si="40"/>
        <v>353.41172500000027</v>
      </c>
      <c r="CK25" s="216">
        <f t="shared" si="41"/>
        <v>-53.25</v>
      </c>
      <c r="CL25" s="216">
        <f t="shared" si="72"/>
        <v>-15.975</v>
      </c>
      <c r="CM25" s="216">
        <f t="shared" si="42"/>
        <v>-26.625</v>
      </c>
      <c r="CN25" s="216"/>
      <c r="CO25" s="216"/>
      <c r="CP25" s="216"/>
      <c r="CQ25" s="217">
        <f t="shared" si="43"/>
        <v>-266.25</v>
      </c>
      <c r="CR25" s="403">
        <f t="shared" si="44"/>
        <v>25.682345000000055</v>
      </c>
      <c r="CS25" s="403">
        <f t="shared" si="73"/>
        <v>7.7047035000000159</v>
      </c>
      <c r="CT25" s="403">
        <f t="shared" si="45"/>
        <v>12.841172500000027</v>
      </c>
      <c r="CU25" s="403"/>
      <c r="CV25" s="403"/>
      <c r="CW25" s="403"/>
      <c r="CX25" s="404">
        <f t="shared" si="46"/>
        <v>128.41172500000027</v>
      </c>
      <c r="CY25" s="198"/>
      <c r="CZ25" s="222">
        <v>1157</v>
      </c>
      <c r="DA25" s="677">
        <f t="shared" si="47"/>
        <v>-93</v>
      </c>
      <c r="DB25" s="676">
        <f t="shared" si="48"/>
        <v>-7.4399999999999977</v>
      </c>
      <c r="DC25" s="676">
        <f t="shared" si="74"/>
        <v>-1.4879999999999995</v>
      </c>
      <c r="DD25" s="208">
        <v>1652.7293800000002</v>
      </c>
      <c r="DE25" s="677">
        <f t="shared" si="49"/>
        <v>402.72938000000022</v>
      </c>
      <c r="DF25" s="676">
        <f t="shared" si="50"/>
        <v>32.21835040000002</v>
      </c>
      <c r="DG25" s="676">
        <f t="shared" si="75"/>
        <v>6.443670080000004</v>
      </c>
      <c r="DH25" s="222">
        <v>19</v>
      </c>
      <c r="DI25" s="677">
        <f t="shared" si="51"/>
        <v>237.5</v>
      </c>
      <c r="DJ25" s="568">
        <f t="shared" si="52"/>
        <v>1487.5</v>
      </c>
      <c r="DK25" s="677">
        <f t="shared" si="53"/>
        <v>7437.5</v>
      </c>
      <c r="DL25" s="677">
        <f t="shared" si="76"/>
        <v>446.25</v>
      </c>
      <c r="DM25" s="677">
        <f t="shared" si="77"/>
        <v>743.75</v>
      </c>
      <c r="DN25" s="677">
        <f t="shared" si="54"/>
        <v>41.307345000000055</v>
      </c>
      <c r="DO25" s="677">
        <f t="shared" si="78"/>
        <v>12.392203500000017</v>
      </c>
      <c r="DP25" s="677">
        <f t="shared" si="79"/>
        <v>20.653672500000027</v>
      </c>
      <c r="DQ25" s="677">
        <f t="shared" si="55"/>
        <v>206.53672500000027</v>
      </c>
      <c r="DR25" s="222">
        <v>1157</v>
      </c>
      <c r="DS25" s="677">
        <f t="shared" si="56"/>
        <v>-93</v>
      </c>
      <c r="DT25" s="676">
        <f t="shared" si="57"/>
        <v>-7.4399999999999977</v>
      </c>
      <c r="DU25" s="710">
        <f t="shared" si="80"/>
        <v>-1.4879999999999995</v>
      </c>
      <c r="DV25" s="208">
        <v>1652.7293800000002</v>
      </c>
      <c r="DW25" s="677">
        <f t="shared" si="58"/>
        <v>402.72938000000022</v>
      </c>
      <c r="DX25" s="676">
        <f t="shared" si="59"/>
        <v>32.21835040000002</v>
      </c>
      <c r="DY25" s="710">
        <f t="shared" si="81"/>
        <v>6.443670080000004</v>
      </c>
      <c r="DZ25" s="222">
        <v>15</v>
      </c>
      <c r="EA25" s="677">
        <f t="shared" si="60"/>
        <v>187.5</v>
      </c>
      <c r="EB25" s="568">
        <f t="shared" si="61"/>
        <v>1437.5</v>
      </c>
      <c r="EC25" s="677">
        <f t="shared" si="62"/>
        <v>7187.5</v>
      </c>
      <c r="ED25" s="677">
        <f t="shared" si="82"/>
        <v>431.25</v>
      </c>
      <c r="EE25" s="677">
        <f t="shared" si="83"/>
        <v>718.75</v>
      </c>
      <c r="EF25" s="208">
        <f t="shared" si="84"/>
        <v>53.807345000000055</v>
      </c>
      <c r="EG25" s="208">
        <f t="shared" si="85"/>
        <v>16.142203500000015</v>
      </c>
      <c r="EH25" s="208">
        <f t="shared" si="86"/>
        <v>26.903672500000027</v>
      </c>
      <c r="EI25" s="677">
        <f t="shared" si="63"/>
        <v>269.03672500000027</v>
      </c>
    </row>
    <row r="26" spans="1:139" s="218" customFormat="1" ht="23.25" customHeight="1" x14ac:dyDescent="0.2">
      <c r="A26" s="505">
        <v>23</v>
      </c>
      <c r="B26" s="505" t="s">
        <v>1265</v>
      </c>
      <c r="C26" s="499" t="s">
        <v>808</v>
      </c>
      <c r="D26" s="406" t="s">
        <v>732</v>
      </c>
      <c r="E26" s="406" t="s">
        <v>57</v>
      </c>
      <c r="F26" s="219" t="s">
        <v>45</v>
      </c>
      <c r="G26" s="219" t="s">
        <v>44</v>
      </c>
      <c r="H26" s="219" t="s">
        <v>23</v>
      </c>
      <c r="I26" s="220">
        <v>1</v>
      </c>
      <c r="J26" s="221">
        <v>1382</v>
      </c>
      <c r="K26" s="222"/>
      <c r="L26" s="219" t="s">
        <v>45</v>
      </c>
      <c r="M26" s="219" t="s">
        <v>44</v>
      </c>
      <c r="N26" s="219" t="s">
        <v>23</v>
      </c>
      <c r="O26" s="220">
        <v>1</v>
      </c>
      <c r="P26" s="221">
        <v>1382</v>
      </c>
      <c r="Q26" s="219"/>
      <c r="R26" s="219"/>
      <c r="S26" s="219"/>
      <c r="T26" s="220">
        <v>1</v>
      </c>
      <c r="U26" s="223">
        <v>1382</v>
      </c>
      <c r="V26" s="228" t="s">
        <v>28</v>
      </c>
      <c r="W26" s="228" t="s">
        <v>22</v>
      </c>
      <c r="X26" s="228" t="s">
        <v>66</v>
      </c>
      <c r="Y26" s="225">
        <v>1</v>
      </c>
      <c r="Z26" s="226">
        <v>1382</v>
      </c>
      <c r="AA26" s="207">
        <f t="shared" si="0"/>
        <v>1382</v>
      </c>
      <c r="AB26" s="222">
        <v>1399</v>
      </c>
      <c r="AC26" s="544">
        <f t="shared" si="64"/>
        <v>17</v>
      </c>
      <c r="AD26" s="208">
        <f>1.757*$AB$1</f>
        <v>1998.51722</v>
      </c>
      <c r="AE26" s="678">
        <f t="shared" si="65"/>
        <v>616.51721999999995</v>
      </c>
      <c r="AF26" s="222">
        <v>2499</v>
      </c>
      <c r="AJ26" s="444">
        <f t="shared" si="1"/>
        <v>17</v>
      </c>
      <c r="AK26" s="444">
        <f t="shared" si="2"/>
        <v>1.2301013024601986</v>
      </c>
      <c r="AL26" s="539">
        <f t="shared" si="66"/>
        <v>2.4602026049203971E-3</v>
      </c>
      <c r="AM26" s="444">
        <f t="shared" si="3"/>
        <v>3.4</v>
      </c>
      <c r="AN26" s="445">
        <f t="shared" si="4"/>
        <v>616.51721999999995</v>
      </c>
      <c r="AO26" s="445">
        <f t="shared" si="5"/>
        <v>44.610507959479008</v>
      </c>
      <c r="AP26" s="542">
        <f t="shared" si="67"/>
        <v>8.9221015918958008E-2</v>
      </c>
      <c r="AQ26" s="445">
        <f t="shared" si="6"/>
        <v>123.30344399999998</v>
      </c>
      <c r="AR26" s="227">
        <f t="shared" si="7"/>
        <v>1502</v>
      </c>
      <c r="AS26" s="210">
        <f t="shared" si="8"/>
        <v>1502</v>
      </c>
      <c r="AT26" s="209">
        <f t="shared" si="9"/>
        <v>450.59999999999997</v>
      </c>
      <c r="AU26" s="209">
        <f t="shared" si="10"/>
        <v>751</v>
      </c>
      <c r="AV26" s="211">
        <f t="shared" si="11"/>
        <v>1399</v>
      </c>
      <c r="AW26" s="210">
        <f t="shared" si="68"/>
        <v>103</v>
      </c>
      <c r="AX26" s="210">
        <f t="shared" si="12"/>
        <v>120</v>
      </c>
      <c r="AY26" s="210">
        <f t="shared" si="13"/>
        <v>8.6830680173661392</v>
      </c>
      <c r="AZ26" s="211">
        <f t="shared" si="14"/>
        <v>1998.51722</v>
      </c>
      <c r="BA26" s="544">
        <f t="shared" si="69"/>
        <v>496.51721999999995</v>
      </c>
      <c r="BB26" s="210">
        <f t="shared" si="70"/>
        <v>124.12930499999999</v>
      </c>
      <c r="BC26" s="213">
        <f t="shared" si="15"/>
        <v>1618.7989482</v>
      </c>
      <c r="BD26" s="211">
        <f>[1]MAG_9pak!$E$13</f>
        <v>1618.7989482</v>
      </c>
      <c r="BE26" s="213">
        <f t="shared" si="16"/>
        <v>485.63968446000001</v>
      </c>
      <c r="BF26" s="213">
        <f t="shared" si="17"/>
        <v>809.39947410000002</v>
      </c>
      <c r="BG26" s="210">
        <f t="shared" si="18"/>
        <v>219.79894820000004</v>
      </c>
      <c r="BH26" s="210">
        <f t="shared" si="19"/>
        <v>236.79894820000004</v>
      </c>
      <c r="BI26" s="210">
        <f t="shared" si="20"/>
        <v>17.134511447178014</v>
      </c>
      <c r="BJ26" s="210">
        <f t="shared" si="21"/>
        <v>1713.68</v>
      </c>
      <c r="BK26" s="214">
        <f t="shared" si="22"/>
        <v>514.10400000000004</v>
      </c>
      <c r="BL26" s="214">
        <f t="shared" si="23"/>
        <v>856.84</v>
      </c>
      <c r="BM26" s="210">
        <f t="shared" si="24"/>
        <v>331.68000000000006</v>
      </c>
      <c r="BN26" s="210">
        <f t="shared" si="25"/>
        <v>314.68000000000006</v>
      </c>
      <c r="BO26" s="215">
        <f t="shared" si="26"/>
        <v>1713.68</v>
      </c>
      <c r="BP26" s="210">
        <f>Z26*1.24</f>
        <v>1713.68</v>
      </c>
      <c r="BQ26" s="216">
        <f t="shared" si="27"/>
        <v>514.10400000000004</v>
      </c>
      <c r="BR26" s="216">
        <f t="shared" si="28"/>
        <v>856.84</v>
      </c>
      <c r="BS26" s="210">
        <f t="shared" si="29"/>
        <v>331.68000000000006</v>
      </c>
      <c r="BT26" s="210">
        <f t="shared" si="30"/>
        <v>314.68000000000006</v>
      </c>
      <c r="BU26" s="217">
        <f t="shared" si="31"/>
        <v>1713.68</v>
      </c>
      <c r="BV26" s="210">
        <f>Z26*1.24</f>
        <v>1713.68</v>
      </c>
      <c r="BW26" s="403">
        <f t="shared" si="32"/>
        <v>514.10400000000004</v>
      </c>
      <c r="BX26" s="403">
        <f t="shared" si="33"/>
        <v>856.84</v>
      </c>
      <c r="BY26" s="210">
        <f t="shared" si="34"/>
        <v>331.68000000000006</v>
      </c>
      <c r="BZ26" s="210">
        <f t="shared" si="35"/>
        <v>314.68000000000006</v>
      </c>
      <c r="CA26" s="210">
        <f t="shared" si="36"/>
        <v>24</v>
      </c>
      <c r="CB26" s="404">
        <f t="shared" si="37"/>
        <v>1713.68</v>
      </c>
      <c r="CC26" s="404"/>
      <c r="CD26" s="537">
        <f t="shared" si="38"/>
        <v>124.12930499999999</v>
      </c>
      <c r="CE26" s="537">
        <f t="shared" si="71"/>
        <v>37.238791499999998</v>
      </c>
      <c r="CF26" s="537">
        <f t="shared" si="39"/>
        <v>62.064652499999994</v>
      </c>
      <c r="CG26" s="210"/>
      <c r="CH26" s="210"/>
      <c r="CI26" s="210"/>
      <c r="CJ26" s="538">
        <f t="shared" si="40"/>
        <v>124.12930499999999</v>
      </c>
      <c r="CK26" s="216">
        <f t="shared" si="41"/>
        <v>-25.75</v>
      </c>
      <c r="CL26" s="216">
        <f t="shared" si="72"/>
        <v>-7.7249999999999996</v>
      </c>
      <c r="CM26" s="216">
        <f t="shared" si="42"/>
        <v>-12.875</v>
      </c>
      <c r="CN26" s="216"/>
      <c r="CO26" s="216"/>
      <c r="CP26" s="216"/>
      <c r="CQ26" s="217">
        <f t="shared" si="43"/>
        <v>-25.75</v>
      </c>
      <c r="CR26" s="403">
        <f t="shared" si="44"/>
        <v>71.209304999999972</v>
      </c>
      <c r="CS26" s="403">
        <f t="shared" si="73"/>
        <v>21.362791499999989</v>
      </c>
      <c r="CT26" s="403">
        <f t="shared" si="45"/>
        <v>35.604652499999986</v>
      </c>
      <c r="CU26" s="403"/>
      <c r="CV26" s="403"/>
      <c r="CW26" s="403"/>
      <c r="CX26" s="404">
        <f t="shared" si="46"/>
        <v>71.209304999999972</v>
      </c>
      <c r="CY26" s="198"/>
      <c r="CZ26" s="222">
        <v>1399</v>
      </c>
      <c r="DA26" s="677">
        <f t="shared" si="47"/>
        <v>17</v>
      </c>
      <c r="DB26" s="676">
        <f t="shared" si="48"/>
        <v>1.2301013024601986</v>
      </c>
      <c r="DC26" s="676">
        <f t="shared" si="74"/>
        <v>0.24602026049203971</v>
      </c>
      <c r="DD26" s="208">
        <v>1998.51722</v>
      </c>
      <c r="DE26" s="677">
        <f t="shared" si="49"/>
        <v>616.51721999999995</v>
      </c>
      <c r="DF26" s="676">
        <f t="shared" si="50"/>
        <v>44.610507959479008</v>
      </c>
      <c r="DG26" s="676">
        <f t="shared" si="75"/>
        <v>8.9221015918958013</v>
      </c>
      <c r="DH26" s="222">
        <v>19</v>
      </c>
      <c r="DI26" s="677">
        <f t="shared" si="51"/>
        <v>262.58</v>
      </c>
      <c r="DJ26" s="568">
        <f t="shared" si="52"/>
        <v>1644.58</v>
      </c>
      <c r="DK26" s="677">
        <f t="shared" si="53"/>
        <v>1644.58</v>
      </c>
      <c r="DL26" s="677">
        <f t="shared" si="76"/>
        <v>493.37399999999997</v>
      </c>
      <c r="DM26" s="677">
        <f t="shared" si="77"/>
        <v>822.29</v>
      </c>
      <c r="DN26" s="677">
        <f t="shared" si="54"/>
        <v>88.484305000000006</v>
      </c>
      <c r="DO26" s="677">
        <f t="shared" si="78"/>
        <v>26.545291500000001</v>
      </c>
      <c r="DP26" s="677">
        <f t="shared" si="79"/>
        <v>44.242152500000003</v>
      </c>
      <c r="DQ26" s="677">
        <f t="shared" si="55"/>
        <v>88.484305000000006</v>
      </c>
      <c r="DR26" s="222">
        <v>1399</v>
      </c>
      <c r="DS26" s="677">
        <f t="shared" si="56"/>
        <v>17</v>
      </c>
      <c r="DT26" s="676">
        <f t="shared" si="57"/>
        <v>1.2301013024601986</v>
      </c>
      <c r="DU26" s="710">
        <f t="shared" si="80"/>
        <v>0.24602026049203971</v>
      </c>
      <c r="DV26" s="208">
        <v>1998.51722</v>
      </c>
      <c r="DW26" s="677">
        <f t="shared" si="58"/>
        <v>616.51721999999995</v>
      </c>
      <c r="DX26" s="676">
        <f t="shared" si="59"/>
        <v>44.610507959479008</v>
      </c>
      <c r="DY26" s="710">
        <f t="shared" si="81"/>
        <v>8.9221015918958013</v>
      </c>
      <c r="DZ26" s="222">
        <v>15</v>
      </c>
      <c r="EA26" s="677">
        <f t="shared" si="60"/>
        <v>207.3</v>
      </c>
      <c r="EB26" s="568">
        <f t="shared" si="61"/>
        <v>1589.3</v>
      </c>
      <c r="EC26" s="677">
        <f t="shared" si="62"/>
        <v>1589.3</v>
      </c>
      <c r="ED26" s="677">
        <f t="shared" si="82"/>
        <v>476.79</v>
      </c>
      <c r="EE26" s="677">
        <f t="shared" si="83"/>
        <v>794.65</v>
      </c>
      <c r="EF26" s="208">
        <f t="shared" si="84"/>
        <v>102.304305</v>
      </c>
      <c r="EG26" s="208">
        <f t="shared" si="85"/>
        <v>30.691291499999998</v>
      </c>
      <c r="EH26" s="208">
        <f t="shared" si="86"/>
        <v>51.1521525</v>
      </c>
      <c r="EI26" s="677">
        <f t="shared" si="63"/>
        <v>102.304305</v>
      </c>
    </row>
    <row r="27" spans="1:139" s="218" customFormat="1" ht="23.25" customHeight="1" x14ac:dyDescent="0.2">
      <c r="A27" s="506">
        <v>24</v>
      </c>
      <c r="B27" s="505" t="s">
        <v>1265</v>
      </c>
      <c r="C27" s="499" t="s">
        <v>808</v>
      </c>
      <c r="D27" s="406" t="s">
        <v>732</v>
      </c>
      <c r="E27" s="406" t="s">
        <v>300</v>
      </c>
      <c r="F27" s="219" t="s">
        <v>45</v>
      </c>
      <c r="G27" s="219" t="s">
        <v>42</v>
      </c>
      <c r="H27" s="219" t="s">
        <v>28</v>
      </c>
      <c r="I27" s="220">
        <v>5</v>
      </c>
      <c r="J27" s="221">
        <v>1050</v>
      </c>
      <c r="K27" s="222"/>
      <c r="L27" s="219" t="s">
        <v>45</v>
      </c>
      <c r="M27" s="219" t="s">
        <v>42</v>
      </c>
      <c r="N27" s="219" t="s">
        <v>28</v>
      </c>
      <c r="O27" s="220">
        <v>5</v>
      </c>
      <c r="P27" s="221">
        <v>1050</v>
      </c>
      <c r="Q27" s="219"/>
      <c r="R27" s="219"/>
      <c r="S27" s="219"/>
      <c r="T27" s="220">
        <v>5</v>
      </c>
      <c r="U27" s="223">
        <v>1050</v>
      </c>
      <c r="V27" s="228" t="s">
        <v>28</v>
      </c>
      <c r="W27" s="228" t="s">
        <v>42</v>
      </c>
      <c r="X27" s="228" t="s">
        <v>28</v>
      </c>
      <c r="Y27" s="758">
        <f>5-1</f>
        <v>4</v>
      </c>
      <c r="Z27" s="226">
        <v>1050</v>
      </c>
      <c r="AA27" s="207">
        <f t="shared" si="0"/>
        <v>4200</v>
      </c>
      <c r="AB27" s="222">
        <v>967</v>
      </c>
      <c r="AC27" s="544">
        <f t="shared" si="64"/>
        <v>-83</v>
      </c>
      <c r="AD27" s="208">
        <v>1388</v>
      </c>
      <c r="AE27" s="678">
        <f t="shared" si="65"/>
        <v>338</v>
      </c>
      <c r="AF27" s="222">
        <v>1796</v>
      </c>
      <c r="AJ27" s="444">
        <f t="shared" si="1"/>
        <v>-83</v>
      </c>
      <c r="AK27" s="444">
        <f t="shared" si="2"/>
        <v>-7.904761904761898</v>
      </c>
      <c r="AL27" s="539">
        <f t="shared" si="66"/>
        <v>-1.5809523809523794E-2</v>
      </c>
      <c r="AM27" s="444">
        <f t="shared" si="3"/>
        <v>-16.600000000000001</v>
      </c>
      <c r="AN27" s="445">
        <f t="shared" si="4"/>
        <v>338</v>
      </c>
      <c r="AO27" s="445">
        <f t="shared" si="5"/>
        <v>32.190476190476204</v>
      </c>
      <c r="AP27" s="542">
        <f t="shared" si="67"/>
        <v>6.4380952380952414E-2</v>
      </c>
      <c r="AQ27" s="445">
        <f t="shared" si="6"/>
        <v>67.599999999999994</v>
      </c>
      <c r="AR27" s="227">
        <f t="shared" si="7"/>
        <v>4680</v>
      </c>
      <c r="AS27" s="210">
        <f t="shared" si="8"/>
        <v>1170</v>
      </c>
      <c r="AT27" s="209">
        <f t="shared" si="9"/>
        <v>351</v>
      </c>
      <c r="AU27" s="209">
        <f t="shared" si="10"/>
        <v>585</v>
      </c>
      <c r="AV27" s="211">
        <f t="shared" si="11"/>
        <v>967</v>
      </c>
      <c r="AW27" s="210">
        <f t="shared" si="68"/>
        <v>203</v>
      </c>
      <c r="AX27" s="210">
        <f t="shared" si="12"/>
        <v>120</v>
      </c>
      <c r="AY27" s="210">
        <f t="shared" si="13"/>
        <v>11.428571428571431</v>
      </c>
      <c r="AZ27" s="211">
        <f t="shared" si="14"/>
        <v>1388</v>
      </c>
      <c r="BA27" s="544">
        <f t="shared" si="69"/>
        <v>218</v>
      </c>
      <c r="BB27" s="210">
        <f t="shared" si="70"/>
        <v>54.5</v>
      </c>
      <c r="BC27" s="213">
        <f t="shared" si="15"/>
        <v>4655.8512720000008</v>
      </c>
      <c r="BD27" s="211">
        <f>[1]MAG_9pak!$F$10</f>
        <v>1163.9628180000002</v>
      </c>
      <c r="BE27" s="213">
        <f t="shared" si="16"/>
        <v>349.18884540000005</v>
      </c>
      <c r="BF27" s="213">
        <f t="shared" si="17"/>
        <v>581.9814090000001</v>
      </c>
      <c r="BG27" s="210">
        <f t="shared" si="18"/>
        <v>196.9628180000002</v>
      </c>
      <c r="BH27" s="210">
        <f t="shared" si="19"/>
        <v>113.9628180000002</v>
      </c>
      <c r="BI27" s="210">
        <f t="shared" si="20"/>
        <v>10.85360171428573</v>
      </c>
      <c r="BJ27" s="210">
        <f t="shared" si="21"/>
        <v>1302</v>
      </c>
      <c r="BK27" s="214">
        <f t="shared" si="22"/>
        <v>390.59999999999997</v>
      </c>
      <c r="BL27" s="214">
        <f t="shared" si="23"/>
        <v>651</v>
      </c>
      <c r="BM27" s="210">
        <f t="shared" si="24"/>
        <v>252</v>
      </c>
      <c r="BN27" s="210">
        <f t="shared" si="25"/>
        <v>335</v>
      </c>
      <c r="BO27" s="215">
        <f t="shared" si="26"/>
        <v>5208</v>
      </c>
      <c r="BP27" s="210">
        <f>Z27*1.24</f>
        <v>1302</v>
      </c>
      <c r="BQ27" s="216">
        <f t="shared" si="27"/>
        <v>390.59999999999997</v>
      </c>
      <c r="BR27" s="216">
        <f t="shared" si="28"/>
        <v>651</v>
      </c>
      <c r="BS27" s="210">
        <f t="shared" si="29"/>
        <v>252</v>
      </c>
      <c r="BT27" s="210">
        <f t="shared" si="30"/>
        <v>335</v>
      </c>
      <c r="BU27" s="217">
        <f t="shared" si="31"/>
        <v>5208</v>
      </c>
      <c r="BV27" s="210">
        <f>Z27*1.24</f>
        <v>1302</v>
      </c>
      <c r="BW27" s="403">
        <f t="shared" si="32"/>
        <v>390.59999999999997</v>
      </c>
      <c r="BX27" s="403">
        <f t="shared" si="33"/>
        <v>651</v>
      </c>
      <c r="BY27" s="210">
        <f t="shared" si="34"/>
        <v>252</v>
      </c>
      <c r="BZ27" s="210">
        <f t="shared" si="35"/>
        <v>335</v>
      </c>
      <c r="CA27" s="210">
        <f t="shared" si="36"/>
        <v>24</v>
      </c>
      <c r="CB27" s="404">
        <f t="shared" si="37"/>
        <v>5208</v>
      </c>
      <c r="CC27" s="404"/>
      <c r="CD27" s="537">
        <f t="shared" si="38"/>
        <v>54.5</v>
      </c>
      <c r="CE27" s="537">
        <f t="shared" si="71"/>
        <v>16.349999999999998</v>
      </c>
      <c r="CF27" s="537">
        <f t="shared" si="39"/>
        <v>27.25</v>
      </c>
      <c r="CG27" s="210"/>
      <c r="CH27" s="210"/>
      <c r="CI27" s="210"/>
      <c r="CJ27" s="538">
        <f t="shared" si="40"/>
        <v>218</v>
      </c>
      <c r="CK27" s="216">
        <f t="shared" si="41"/>
        <v>-50.75</v>
      </c>
      <c r="CL27" s="216">
        <f t="shared" si="72"/>
        <v>-15.225</v>
      </c>
      <c r="CM27" s="216">
        <f t="shared" si="42"/>
        <v>-25.375</v>
      </c>
      <c r="CN27" s="216"/>
      <c r="CO27" s="216"/>
      <c r="CP27" s="216"/>
      <c r="CQ27" s="217">
        <f t="shared" si="43"/>
        <v>-203</v>
      </c>
      <c r="CR27" s="403">
        <f t="shared" si="44"/>
        <v>21.5</v>
      </c>
      <c r="CS27" s="403">
        <f t="shared" si="73"/>
        <v>6.45</v>
      </c>
      <c r="CT27" s="403">
        <f t="shared" si="45"/>
        <v>10.75</v>
      </c>
      <c r="CU27" s="403"/>
      <c r="CV27" s="403"/>
      <c r="CW27" s="403"/>
      <c r="CX27" s="404">
        <f t="shared" si="46"/>
        <v>86</v>
      </c>
      <c r="CY27" s="198"/>
      <c r="CZ27" s="222">
        <v>905</v>
      </c>
      <c r="DA27" s="677">
        <f t="shared" si="47"/>
        <v>-145</v>
      </c>
      <c r="DB27" s="676">
        <f t="shared" si="48"/>
        <v>-13.80952380952381</v>
      </c>
      <c r="DC27" s="676">
        <f t="shared" si="74"/>
        <v>-2.7619047619047619</v>
      </c>
      <c r="DD27" s="208">
        <v>1293.2920200000001</v>
      </c>
      <c r="DE27" s="677">
        <f t="shared" si="49"/>
        <v>243.29202000000009</v>
      </c>
      <c r="DF27" s="676">
        <f t="shared" si="50"/>
        <v>23.170668571428578</v>
      </c>
      <c r="DG27" s="676">
        <f t="shared" si="75"/>
        <v>4.6341337142857153</v>
      </c>
      <c r="DH27" s="222">
        <v>20</v>
      </c>
      <c r="DI27" s="677">
        <f t="shared" si="51"/>
        <v>210</v>
      </c>
      <c r="DJ27" s="568">
        <f t="shared" si="52"/>
        <v>1260</v>
      </c>
      <c r="DK27" s="677">
        <f t="shared" si="53"/>
        <v>5040</v>
      </c>
      <c r="DL27" s="677">
        <f t="shared" si="76"/>
        <v>378</v>
      </c>
      <c r="DM27" s="677">
        <f t="shared" si="77"/>
        <v>630</v>
      </c>
      <c r="DN27" s="677">
        <f t="shared" si="54"/>
        <v>8.3230050000000233</v>
      </c>
      <c r="DO27" s="677">
        <f t="shared" si="78"/>
        <v>2.496901500000007</v>
      </c>
      <c r="DP27" s="677">
        <f t="shared" si="79"/>
        <v>4.1615025000000117</v>
      </c>
      <c r="DQ27" s="677">
        <f t="shared" si="55"/>
        <v>33.292020000000093</v>
      </c>
      <c r="DR27" s="222">
        <v>967</v>
      </c>
      <c r="DS27" s="677">
        <f t="shared" si="56"/>
        <v>-83</v>
      </c>
      <c r="DT27" s="676">
        <f t="shared" si="57"/>
        <v>-7.904761904761898</v>
      </c>
      <c r="DU27" s="710">
        <f t="shared" si="80"/>
        <v>-1.5809523809523796</v>
      </c>
      <c r="DV27" s="208">
        <v>1388</v>
      </c>
      <c r="DW27" s="677">
        <f t="shared" si="58"/>
        <v>338</v>
      </c>
      <c r="DX27" s="676">
        <f t="shared" si="59"/>
        <v>32.190476190476204</v>
      </c>
      <c r="DY27" s="710">
        <f t="shared" si="81"/>
        <v>6.438095238095241</v>
      </c>
      <c r="DZ27" s="222">
        <v>19</v>
      </c>
      <c r="EA27" s="677">
        <f t="shared" si="60"/>
        <v>199.5</v>
      </c>
      <c r="EB27" s="568">
        <f t="shared" si="61"/>
        <v>1249.5</v>
      </c>
      <c r="EC27" s="677">
        <f t="shared" si="62"/>
        <v>4998</v>
      </c>
      <c r="ED27" s="677">
        <f t="shared" si="82"/>
        <v>374.85</v>
      </c>
      <c r="EE27" s="677">
        <f t="shared" si="83"/>
        <v>624.75</v>
      </c>
      <c r="EF27" s="208">
        <f t="shared" si="84"/>
        <v>34.625</v>
      </c>
      <c r="EG27" s="208">
        <f t="shared" si="85"/>
        <v>10.387499999999999</v>
      </c>
      <c r="EH27" s="208">
        <f t="shared" si="86"/>
        <v>17.3125</v>
      </c>
      <c r="EI27" s="677">
        <f t="shared" si="63"/>
        <v>138.5</v>
      </c>
    </row>
    <row r="28" spans="1:139" s="218" customFormat="1" ht="23.25" customHeight="1" x14ac:dyDescent="0.2">
      <c r="A28" s="505">
        <v>25</v>
      </c>
      <c r="B28" s="505" t="s">
        <v>1265</v>
      </c>
      <c r="C28" s="499" t="s">
        <v>808</v>
      </c>
      <c r="D28" s="406" t="s">
        <v>732</v>
      </c>
      <c r="E28" s="407" t="s">
        <v>301</v>
      </c>
      <c r="F28" s="219" t="s">
        <v>45</v>
      </c>
      <c r="G28" s="219" t="s">
        <v>44</v>
      </c>
      <c r="H28" s="219" t="s">
        <v>23</v>
      </c>
      <c r="I28" s="220">
        <v>1</v>
      </c>
      <c r="J28" s="233">
        <v>1208</v>
      </c>
      <c r="K28" s="222"/>
      <c r="L28" s="219" t="s">
        <v>45</v>
      </c>
      <c r="M28" s="219" t="s">
        <v>44</v>
      </c>
      <c r="N28" s="219" t="s">
        <v>23</v>
      </c>
      <c r="O28" s="220">
        <v>1</v>
      </c>
      <c r="P28" s="221">
        <v>1208</v>
      </c>
      <c r="Q28" s="219"/>
      <c r="R28" s="219"/>
      <c r="S28" s="219"/>
      <c r="T28" s="220">
        <v>1</v>
      </c>
      <c r="U28" s="223">
        <v>1208</v>
      </c>
      <c r="V28" s="228" t="s">
        <v>28</v>
      </c>
      <c r="W28" s="228" t="s">
        <v>44</v>
      </c>
      <c r="X28" s="228" t="s">
        <v>70</v>
      </c>
      <c r="Y28" s="225">
        <v>1</v>
      </c>
      <c r="Z28" s="226">
        <v>1208</v>
      </c>
      <c r="AA28" s="207">
        <f t="shared" si="0"/>
        <v>1208</v>
      </c>
      <c r="AB28" s="222">
        <v>1157</v>
      </c>
      <c r="AC28" s="544">
        <f t="shared" si="64"/>
        <v>-51</v>
      </c>
      <c r="AD28" s="208">
        <f>1.453*$AB$1</f>
        <v>1652.7293800000002</v>
      </c>
      <c r="AE28" s="678">
        <f t="shared" si="65"/>
        <v>444.72938000000022</v>
      </c>
      <c r="AF28" s="222">
        <v>2067</v>
      </c>
      <c r="AJ28" s="444">
        <f t="shared" si="1"/>
        <v>-51</v>
      </c>
      <c r="AK28" s="444">
        <f t="shared" si="2"/>
        <v>-4.2218543046357695</v>
      </c>
      <c r="AL28" s="539">
        <f t="shared" si="66"/>
        <v>-8.4437086092715389E-3</v>
      </c>
      <c r="AM28" s="444">
        <f t="shared" si="3"/>
        <v>-10.199999999999999</v>
      </c>
      <c r="AN28" s="445">
        <f t="shared" si="4"/>
        <v>444.72938000000022</v>
      </c>
      <c r="AO28" s="445">
        <f t="shared" si="5"/>
        <v>36.81534602649009</v>
      </c>
      <c r="AP28" s="542">
        <f t="shared" si="67"/>
        <v>7.3630692052980173E-2</v>
      </c>
      <c r="AQ28" s="445">
        <f t="shared" si="6"/>
        <v>88.945876000000041</v>
      </c>
      <c r="AR28" s="227">
        <f t="shared" si="7"/>
        <v>1328</v>
      </c>
      <c r="AS28" s="210">
        <f t="shared" si="8"/>
        <v>1328</v>
      </c>
      <c r="AT28" s="209">
        <f t="shared" si="9"/>
        <v>398.4</v>
      </c>
      <c r="AU28" s="209">
        <f t="shared" si="10"/>
        <v>664</v>
      </c>
      <c r="AV28" s="211">
        <f t="shared" si="11"/>
        <v>1157</v>
      </c>
      <c r="AW28" s="210">
        <f t="shared" si="68"/>
        <v>171</v>
      </c>
      <c r="AX28" s="210">
        <f t="shared" si="12"/>
        <v>120</v>
      </c>
      <c r="AY28" s="210">
        <f t="shared" si="13"/>
        <v>9.933774834437088</v>
      </c>
      <c r="AZ28" s="211">
        <f t="shared" si="14"/>
        <v>1652.7293800000002</v>
      </c>
      <c r="BA28" s="544">
        <f t="shared" si="69"/>
        <v>324.72938000000022</v>
      </c>
      <c r="BB28" s="210">
        <f t="shared" si="70"/>
        <v>81.182345000000055</v>
      </c>
      <c r="BC28" s="213">
        <f t="shared" si="15"/>
        <v>1487.4564420000002</v>
      </c>
      <c r="BD28" s="211">
        <f>[1]MAG_9pak!$F$12</f>
        <v>1487.4564420000002</v>
      </c>
      <c r="BE28" s="213">
        <f t="shared" si="16"/>
        <v>446.23693260000005</v>
      </c>
      <c r="BF28" s="213">
        <f t="shared" si="17"/>
        <v>743.72822100000008</v>
      </c>
      <c r="BG28" s="210">
        <f t="shared" si="18"/>
        <v>330.45644200000015</v>
      </c>
      <c r="BH28" s="210">
        <f t="shared" si="19"/>
        <v>279.45644200000015</v>
      </c>
      <c r="BI28" s="210">
        <f t="shared" si="20"/>
        <v>23.133811423841081</v>
      </c>
      <c r="BJ28" s="210">
        <f t="shared" si="21"/>
        <v>1497.92</v>
      </c>
      <c r="BK28" s="214">
        <f t="shared" si="22"/>
        <v>449.37600000000003</v>
      </c>
      <c r="BL28" s="214">
        <f t="shared" si="23"/>
        <v>748.96</v>
      </c>
      <c r="BM28" s="210">
        <f t="shared" si="24"/>
        <v>289.92000000000007</v>
      </c>
      <c r="BN28" s="210">
        <f t="shared" si="25"/>
        <v>340.92000000000007</v>
      </c>
      <c r="BO28" s="215">
        <f t="shared" si="26"/>
        <v>1497.92</v>
      </c>
      <c r="BP28" s="210">
        <f>Z28*1.24</f>
        <v>1497.92</v>
      </c>
      <c r="BQ28" s="216">
        <f t="shared" si="27"/>
        <v>449.37600000000003</v>
      </c>
      <c r="BR28" s="216">
        <f t="shared" si="28"/>
        <v>748.96</v>
      </c>
      <c r="BS28" s="210">
        <f t="shared" si="29"/>
        <v>289.92000000000007</v>
      </c>
      <c r="BT28" s="210">
        <f t="shared" si="30"/>
        <v>340.92000000000007</v>
      </c>
      <c r="BU28" s="217">
        <f t="shared" si="31"/>
        <v>1497.92</v>
      </c>
      <c r="BV28" s="210">
        <f>Z28*1.24</f>
        <v>1497.92</v>
      </c>
      <c r="BW28" s="403">
        <f t="shared" si="32"/>
        <v>449.37600000000003</v>
      </c>
      <c r="BX28" s="403">
        <f t="shared" si="33"/>
        <v>748.96</v>
      </c>
      <c r="BY28" s="210">
        <f t="shared" si="34"/>
        <v>289.92000000000007</v>
      </c>
      <c r="BZ28" s="210">
        <f t="shared" si="35"/>
        <v>340.92000000000007</v>
      </c>
      <c r="CA28" s="210">
        <f t="shared" si="36"/>
        <v>24</v>
      </c>
      <c r="CB28" s="404">
        <f t="shared" si="37"/>
        <v>1497.92</v>
      </c>
      <c r="CC28" s="404"/>
      <c r="CD28" s="537">
        <f t="shared" si="38"/>
        <v>81.182345000000055</v>
      </c>
      <c r="CE28" s="537">
        <f t="shared" si="71"/>
        <v>24.354703500000017</v>
      </c>
      <c r="CF28" s="537">
        <f t="shared" si="39"/>
        <v>40.591172500000027</v>
      </c>
      <c r="CG28" s="210"/>
      <c r="CH28" s="210"/>
      <c r="CI28" s="210"/>
      <c r="CJ28" s="538">
        <f t="shared" si="40"/>
        <v>81.182345000000055</v>
      </c>
      <c r="CK28" s="216">
        <f t="shared" si="41"/>
        <v>-42.75</v>
      </c>
      <c r="CL28" s="216">
        <f t="shared" si="72"/>
        <v>-12.824999999999999</v>
      </c>
      <c r="CM28" s="216">
        <f t="shared" si="42"/>
        <v>-21.375</v>
      </c>
      <c r="CN28" s="216"/>
      <c r="CO28" s="216"/>
      <c r="CP28" s="216"/>
      <c r="CQ28" s="217">
        <f t="shared" si="43"/>
        <v>-42.75</v>
      </c>
      <c r="CR28" s="403">
        <f t="shared" si="44"/>
        <v>38.702345000000037</v>
      </c>
      <c r="CS28" s="403">
        <f t="shared" si="73"/>
        <v>11.61070350000001</v>
      </c>
      <c r="CT28" s="403">
        <f t="shared" si="45"/>
        <v>19.351172500000018</v>
      </c>
      <c r="CU28" s="403"/>
      <c r="CV28" s="403"/>
      <c r="CW28" s="403"/>
      <c r="CX28" s="404">
        <f t="shared" si="46"/>
        <v>38.702345000000037</v>
      </c>
      <c r="CY28" s="198"/>
      <c r="CZ28" s="222">
        <v>1157</v>
      </c>
      <c r="DA28" s="677">
        <f t="shared" si="47"/>
        <v>-51</v>
      </c>
      <c r="DB28" s="676">
        <f t="shared" si="48"/>
        <v>-4.2218543046357695</v>
      </c>
      <c r="DC28" s="676">
        <f t="shared" si="74"/>
        <v>-0.84437086092715385</v>
      </c>
      <c r="DD28" s="208">
        <v>1652.7293800000002</v>
      </c>
      <c r="DE28" s="677">
        <f t="shared" si="49"/>
        <v>444.72938000000022</v>
      </c>
      <c r="DF28" s="676">
        <f t="shared" si="50"/>
        <v>36.81534602649009</v>
      </c>
      <c r="DG28" s="676">
        <f t="shared" si="75"/>
        <v>7.363069205298018</v>
      </c>
      <c r="DH28" s="222">
        <v>19</v>
      </c>
      <c r="DI28" s="677">
        <f t="shared" si="51"/>
        <v>229.52</v>
      </c>
      <c r="DJ28" s="568">
        <f t="shared" si="52"/>
        <v>1437.52</v>
      </c>
      <c r="DK28" s="677">
        <f t="shared" si="53"/>
        <v>1437.52</v>
      </c>
      <c r="DL28" s="677">
        <f t="shared" si="76"/>
        <v>431.25599999999997</v>
      </c>
      <c r="DM28" s="677">
        <f t="shared" si="77"/>
        <v>718.76</v>
      </c>
      <c r="DN28" s="677">
        <f t="shared" si="54"/>
        <v>53.802345000000059</v>
      </c>
      <c r="DO28" s="677">
        <f t="shared" si="78"/>
        <v>16.140703500000019</v>
      </c>
      <c r="DP28" s="677">
        <f t="shared" si="79"/>
        <v>26.90117250000003</v>
      </c>
      <c r="DQ28" s="677">
        <f t="shared" si="55"/>
        <v>53.802345000000059</v>
      </c>
      <c r="DR28" s="222">
        <v>1157</v>
      </c>
      <c r="DS28" s="677">
        <f t="shared" si="56"/>
        <v>-51</v>
      </c>
      <c r="DT28" s="676">
        <f t="shared" si="57"/>
        <v>-4.2218543046357695</v>
      </c>
      <c r="DU28" s="710">
        <f t="shared" si="80"/>
        <v>-0.84437086092715385</v>
      </c>
      <c r="DV28" s="208">
        <v>1652.7293800000002</v>
      </c>
      <c r="DW28" s="677">
        <f t="shared" si="58"/>
        <v>444.72938000000022</v>
      </c>
      <c r="DX28" s="676">
        <f t="shared" si="59"/>
        <v>36.81534602649009</v>
      </c>
      <c r="DY28" s="710">
        <f t="shared" si="81"/>
        <v>7.363069205298018</v>
      </c>
      <c r="DZ28" s="222">
        <v>15</v>
      </c>
      <c r="EA28" s="677">
        <f t="shared" si="60"/>
        <v>181.2</v>
      </c>
      <c r="EB28" s="568">
        <f t="shared" si="61"/>
        <v>1389.2</v>
      </c>
      <c r="EC28" s="677">
        <f t="shared" si="62"/>
        <v>1389.2</v>
      </c>
      <c r="ED28" s="677">
        <f t="shared" si="82"/>
        <v>416.76</v>
      </c>
      <c r="EE28" s="677">
        <f t="shared" si="83"/>
        <v>694.6</v>
      </c>
      <c r="EF28" s="208">
        <f t="shared" si="84"/>
        <v>65.882345000000043</v>
      </c>
      <c r="EG28" s="208">
        <f t="shared" si="85"/>
        <v>19.764703500000014</v>
      </c>
      <c r="EH28" s="208">
        <f t="shared" si="86"/>
        <v>32.941172500000022</v>
      </c>
      <c r="EI28" s="677">
        <f t="shared" si="63"/>
        <v>65.882345000000043</v>
      </c>
    </row>
    <row r="29" spans="1:139" s="218" customFormat="1" ht="18" customHeight="1" x14ac:dyDescent="0.2">
      <c r="A29" s="505">
        <v>26</v>
      </c>
      <c r="B29" s="505" t="s">
        <v>1265</v>
      </c>
      <c r="C29" s="499" t="s">
        <v>257</v>
      </c>
      <c r="D29" s="406" t="s">
        <v>809</v>
      </c>
      <c r="E29" s="408" t="s">
        <v>57</v>
      </c>
      <c r="F29" s="219" t="s">
        <v>39</v>
      </c>
      <c r="G29" s="219" t="s">
        <v>22</v>
      </c>
      <c r="H29" s="219">
        <v>12</v>
      </c>
      <c r="I29" s="220">
        <v>1</v>
      </c>
      <c r="J29" s="221">
        <v>1647</v>
      </c>
      <c r="K29" s="222"/>
      <c r="L29" s="219" t="s">
        <v>39</v>
      </c>
      <c r="M29" s="219" t="s">
        <v>22</v>
      </c>
      <c r="N29" s="219">
        <v>12</v>
      </c>
      <c r="O29" s="220">
        <v>1</v>
      </c>
      <c r="P29" s="221">
        <v>1647</v>
      </c>
      <c r="Q29" s="219"/>
      <c r="R29" s="219"/>
      <c r="S29" s="219"/>
      <c r="T29" s="220">
        <v>1</v>
      </c>
      <c r="U29" s="223">
        <v>1647</v>
      </c>
      <c r="V29" s="228" t="s">
        <v>39</v>
      </c>
      <c r="W29" s="228" t="s">
        <v>690</v>
      </c>
      <c r="X29" s="228" t="s">
        <v>88</v>
      </c>
      <c r="Y29" s="225">
        <v>1</v>
      </c>
      <c r="Z29" s="226">
        <v>1647</v>
      </c>
      <c r="AA29" s="207">
        <f t="shared" si="0"/>
        <v>1647</v>
      </c>
      <c r="AB29" s="222">
        <v>2174</v>
      </c>
      <c r="AC29" s="544">
        <f t="shared" si="64"/>
        <v>527</v>
      </c>
      <c r="AD29" s="208">
        <f>2.73*$AB$1</f>
        <v>3105.2658000000001</v>
      </c>
      <c r="AE29" s="678">
        <f t="shared" si="65"/>
        <v>1458.2658000000001</v>
      </c>
      <c r="AF29" s="222">
        <v>3726</v>
      </c>
      <c r="AJ29" s="444">
        <f t="shared" si="1"/>
        <v>527</v>
      </c>
      <c r="AK29" s="444">
        <f t="shared" si="2"/>
        <v>31.997571341833634</v>
      </c>
      <c r="AL29" s="539">
        <f t="shared" si="66"/>
        <v>6.3995142683667267E-2</v>
      </c>
      <c r="AM29" s="444">
        <f t="shared" si="3"/>
        <v>105.4</v>
      </c>
      <c r="AN29" s="445">
        <f t="shared" si="4"/>
        <v>1458.2658000000001</v>
      </c>
      <c r="AO29" s="445">
        <f t="shared" si="5"/>
        <v>88.540728597449913</v>
      </c>
      <c r="AP29" s="542">
        <f t="shared" si="67"/>
        <v>0.17708145719489984</v>
      </c>
      <c r="AQ29" s="445">
        <f t="shared" si="6"/>
        <v>291.65316000000001</v>
      </c>
      <c r="AR29" s="227">
        <f t="shared" si="7"/>
        <v>1767</v>
      </c>
      <c r="AS29" s="210">
        <f t="shared" si="8"/>
        <v>1767</v>
      </c>
      <c r="AT29" s="209">
        <f t="shared" si="9"/>
        <v>530.1</v>
      </c>
      <c r="AU29" s="209">
        <f t="shared" si="10"/>
        <v>883.5</v>
      </c>
      <c r="AV29" s="211">
        <f t="shared" si="11"/>
        <v>2174</v>
      </c>
      <c r="AW29" s="212">
        <f t="shared" si="68"/>
        <v>-407</v>
      </c>
      <c r="AX29" s="210">
        <f t="shared" si="12"/>
        <v>120</v>
      </c>
      <c r="AY29" s="210">
        <f t="shared" si="13"/>
        <v>7.2859744990892494</v>
      </c>
      <c r="AZ29" s="211">
        <f t="shared" si="14"/>
        <v>3105.2658000000001</v>
      </c>
      <c r="BA29" s="544">
        <f t="shared" si="69"/>
        <v>1338.2658000000001</v>
      </c>
      <c r="BB29" s="210">
        <f t="shared" si="70"/>
        <v>334.56645000000003</v>
      </c>
      <c r="BC29" s="213">
        <f t="shared" si="15"/>
        <v>2173.68606</v>
      </c>
      <c r="BD29" s="211">
        <f>[1]MAG_9pak!$C$15</f>
        <v>2173.68606</v>
      </c>
      <c r="BE29" s="213">
        <f t="shared" si="16"/>
        <v>652.105818</v>
      </c>
      <c r="BF29" s="213">
        <f t="shared" si="17"/>
        <v>1086.84303</v>
      </c>
      <c r="BG29" s="210">
        <f t="shared" si="18"/>
        <v>-0.31394000000000233</v>
      </c>
      <c r="BH29" s="210">
        <f t="shared" si="19"/>
        <v>526.68606</v>
      </c>
      <c r="BI29" s="210">
        <f t="shared" si="20"/>
        <v>31.978510018214934</v>
      </c>
      <c r="BJ29" s="210">
        <f t="shared" si="21"/>
        <v>2042.28</v>
      </c>
      <c r="BK29" s="214">
        <f t="shared" si="22"/>
        <v>612.68399999999997</v>
      </c>
      <c r="BL29" s="214">
        <f t="shared" si="23"/>
        <v>1021.14</v>
      </c>
      <c r="BM29" s="210">
        <f t="shared" si="24"/>
        <v>395.28</v>
      </c>
      <c r="BN29" s="210">
        <f t="shared" si="25"/>
        <v>-131.72000000000003</v>
      </c>
      <c r="BO29" s="215">
        <f t="shared" si="26"/>
        <v>2042.28</v>
      </c>
      <c r="BP29" s="210">
        <f>Z29*1.2</f>
        <v>1976.3999999999999</v>
      </c>
      <c r="BQ29" s="216">
        <f t="shared" si="27"/>
        <v>592.91999999999996</v>
      </c>
      <c r="BR29" s="216">
        <f t="shared" si="28"/>
        <v>988.19999999999993</v>
      </c>
      <c r="BS29" s="210">
        <f t="shared" si="29"/>
        <v>329.39999999999986</v>
      </c>
      <c r="BT29" s="210">
        <f t="shared" si="30"/>
        <v>-197.60000000000014</v>
      </c>
      <c r="BU29" s="217">
        <f t="shared" si="31"/>
        <v>1976.3999999999999</v>
      </c>
      <c r="BV29" s="210">
        <f>Z29*1.19</f>
        <v>1959.9299999999998</v>
      </c>
      <c r="BW29" s="403">
        <f t="shared" si="32"/>
        <v>587.97899999999993</v>
      </c>
      <c r="BX29" s="403">
        <f t="shared" si="33"/>
        <v>979.96499999999992</v>
      </c>
      <c r="BY29" s="210">
        <f t="shared" si="34"/>
        <v>312.92999999999984</v>
      </c>
      <c r="BZ29" s="210">
        <f t="shared" si="35"/>
        <v>-214.07000000000016</v>
      </c>
      <c r="CA29" s="210">
        <f t="shared" si="36"/>
        <v>19</v>
      </c>
      <c r="CB29" s="404">
        <f t="shared" si="37"/>
        <v>1959.9299999999998</v>
      </c>
      <c r="CC29" s="404"/>
      <c r="CD29" s="537">
        <f t="shared" si="38"/>
        <v>334.56645000000003</v>
      </c>
      <c r="CE29" s="537">
        <f t="shared" si="71"/>
        <v>100.36993500000001</v>
      </c>
      <c r="CF29" s="537">
        <f t="shared" si="39"/>
        <v>167.28322500000002</v>
      </c>
      <c r="CG29" s="210"/>
      <c r="CH29" s="210"/>
      <c r="CI29" s="210"/>
      <c r="CJ29" s="538">
        <f t="shared" si="40"/>
        <v>334.56645000000003</v>
      </c>
      <c r="CK29" s="216">
        <f t="shared" si="41"/>
        <v>101.75</v>
      </c>
      <c r="CL29" s="216">
        <f t="shared" si="72"/>
        <v>30.524999999999999</v>
      </c>
      <c r="CM29" s="216">
        <f t="shared" si="42"/>
        <v>50.875</v>
      </c>
      <c r="CN29" s="216"/>
      <c r="CO29" s="216"/>
      <c r="CP29" s="216"/>
      <c r="CQ29" s="217">
        <f t="shared" si="43"/>
        <v>101.75</v>
      </c>
      <c r="CR29" s="403">
        <f t="shared" si="44"/>
        <v>286.33395000000007</v>
      </c>
      <c r="CS29" s="403">
        <f t="shared" si="73"/>
        <v>85.900185000000022</v>
      </c>
      <c r="CT29" s="403">
        <f t="shared" si="45"/>
        <v>143.16697500000004</v>
      </c>
      <c r="CU29" s="403"/>
      <c r="CV29" s="403"/>
      <c r="CW29" s="403"/>
      <c r="CX29" s="404">
        <f t="shared" si="46"/>
        <v>286.33395000000007</v>
      </c>
      <c r="CY29" s="198"/>
      <c r="CZ29" s="222">
        <v>2174</v>
      </c>
      <c r="DA29" s="677">
        <f t="shared" si="47"/>
        <v>527</v>
      </c>
      <c r="DB29" s="676">
        <f t="shared" si="48"/>
        <v>31.997571341833634</v>
      </c>
      <c r="DC29" s="676">
        <f t="shared" si="74"/>
        <v>6.399514268366727</v>
      </c>
      <c r="DD29" s="208">
        <v>3105.2658000000001</v>
      </c>
      <c r="DE29" s="677">
        <f t="shared" si="49"/>
        <v>1458.2658000000001</v>
      </c>
      <c r="DF29" s="676">
        <f t="shared" si="50"/>
        <v>88.540728597449913</v>
      </c>
      <c r="DG29" s="676">
        <f t="shared" si="75"/>
        <v>17.708145719489984</v>
      </c>
      <c r="DH29" s="222">
        <v>15</v>
      </c>
      <c r="DI29" s="677">
        <f t="shared" si="51"/>
        <v>247.05</v>
      </c>
      <c r="DJ29" s="568">
        <f t="shared" si="52"/>
        <v>1894.05</v>
      </c>
      <c r="DK29" s="677">
        <f t="shared" si="53"/>
        <v>1894.05</v>
      </c>
      <c r="DL29" s="677">
        <f t="shared" si="76"/>
        <v>568.21500000000003</v>
      </c>
      <c r="DM29" s="677">
        <f t="shared" si="77"/>
        <v>947.02499999999998</v>
      </c>
      <c r="DN29" s="677">
        <f t="shared" si="54"/>
        <v>302.80395000000004</v>
      </c>
      <c r="DO29" s="677">
        <f t="shared" si="78"/>
        <v>90.84118500000001</v>
      </c>
      <c r="DP29" s="677">
        <f t="shared" si="79"/>
        <v>151.40197500000002</v>
      </c>
      <c r="DQ29" s="677">
        <f t="shared" si="55"/>
        <v>302.80395000000004</v>
      </c>
      <c r="DR29" s="222">
        <v>2174</v>
      </c>
      <c r="DS29" s="677">
        <f t="shared" si="56"/>
        <v>527</v>
      </c>
      <c r="DT29" s="676">
        <f t="shared" si="57"/>
        <v>31.997571341833634</v>
      </c>
      <c r="DU29" s="710">
        <f t="shared" si="80"/>
        <v>6.399514268366727</v>
      </c>
      <c r="DV29" s="208">
        <v>3105.2658000000001</v>
      </c>
      <c r="DW29" s="677">
        <f t="shared" si="58"/>
        <v>1458.2658000000001</v>
      </c>
      <c r="DX29" s="676">
        <f t="shared" si="59"/>
        <v>88.540728597449913</v>
      </c>
      <c r="DY29" s="710">
        <f t="shared" si="81"/>
        <v>17.708145719489984</v>
      </c>
      <c r="DZ29" s="222">
        <v>15</v>
      </c>
      <c r="EA29" s="677">
        <f t="shared" si="60"/>
        <v>247.05</v>
      </c>
      <c r="EB29" s="568">
        <f t="shared" si="61"/>
        <v>1894.05</v>
      </c>
      <c r="EC29" s="677">
        <f t="shared" si="62"/>
        <v>1894.05</v>
      </c>
      <c r="ED29" s="677">
        <f t="shared" si="82"/>
        <v>568.21500000000003</v>
      </c>
      <c r="EE29" s="677">
        <f t="shared" si="83"/>
        <v>947.02499999999998</v>
      </c>
      <c r="EF29" s="208">
        <f t="shared" si="84"/>
        <v>302.80395000000004</v>
      </c>
      <c r="EG29" s="208">
        <f t="shared" si="85"/>
        <v>90.84118500000001</v>
      </c>
      <c r="EH29" s="208">
        <f t="shared" si="86"/>
        <v>151.40197500000002</v>
      </c>
      <c r="EI29" s="677">
        <f t="shared" si="63"/>
        <v>302.80395000000004</v>
      </c>
    </row>
    <row r="30" spans="1:139" s="218" customFormat="1" ht="18" customHeight="1" x14ac:dyDescent="0.2">
      <c r="A30" s="506">
        <v>27</v>
      </c>
      <c r="B30" s="505" t="s">
        <v>1265</v>
      </c>
      <c r="C30" s="499" t="s">
        <v>257</v>
      </c>
      <c r="D30" s="406" t="s">
        <v>809</v>
      </c>
      <c r="E30" s="406" t="s">
        <v>297</v>
      </c>
      <c r="F30" s="219" t="s">
        <v>39</v>
      </c>
      <c r="G30" s="219" t="s">
        <v>319</v>
      </c>
      <c r="H30" s="219" t="s">
        <v>70</v>
      </c>
      <c r="I30" s="220">
        <v>3</v>
      </c>
      <c r="J30" s="221">
        <v>1099</v>
      </c>
      <c r="K30" s="222"/>
      <c r="L30" s="219" t="s">
        <v>39</v>
      </c>
      <c r="M30" s="219" t="s">
        <v>319</v>
      </c>
      <c r="N30" s="219" t="s">
        <v>70</v>
      </c>
      <c r="O30" s="220">
        <v>3</v>
      </c>
      <c r="P30" s="221">
        <v>1099</v>
      </c>
      <c r="Q30" s="219"/>
      <c r="R30" s="219"/>
      <c r="S30" s="219"/>
      <c r="T30" s="220">
        <v>3</v>
      </c>
      <c r="U30" s="223">
        <v>1099</v>
      </c>
      <c r="V30" s="228" t="s">
        <v>39</v>
      </c>
      <c r="W30" s="228" t="s">
        <v>22</v>
      </c>
      <c r="X30" s="228" t="s">
        <v>66</v>
      </c>
      <c r="Y30" s="225">
        <v>3</v>
      </c>
      <c r="Z30" s="226">
        <v>1099</v>
      </c>
      <c r="AA30" s="207">
        <f t="shared" si="0"/>
        <v>3297</v>
      </c>
      <c r="AB30" s="222">
        <v>1399</v>
      </c>
      <c r="AC30" s="544">
        <f t="shared" si="64"/>
        <v>300</v>
      </c>
      <c r="AD30" s="208">
        <f>1.757*$AB$1</f>
        <v>1998.51722</v>
      </c>
      <c r="AE30" s="678">
        <f t="shared" si="65"/>
        <v>899.51721999999995</v>
      </c>
      <c r="AF30" s="222">
        <v>2499</v>
      </c>
      <c r="AJ30" s="444">
        <f t="shared" si="1"/>
        <v>300</v>
      </c>
      <c r="AK30" s="444">
        <f t="shared" si="2"/>
        <v>27.297543221110104</v>
      </c>
      <c r="AL30" s="539">
        <f t="shared" si="66"/>
        <v>5.4595086442220213E-2</v>
      </c>
      <c r="AM30" s="444">
        <f t="shared" si="3"/>
        <v>60</v>
      </c>
      <c r="AN30" s="445">
        <f t="shared" si="4"/>
        <v>899.51721999999995</v>
      </c>
      <c r="AO30" s="445">
        <f t="shared" si="5"/>
        <v>81.848700636942681</v>
      </c>
      <c r="AP30" s="542">
        <f t="shared" si="67"/>
        <v>0.16369740127388535</v>
      </c>
      <c r="AQ30" s="445">
        <f t="shared" si="6"/>
        <v>179.90344399999998</v>
      </c>
      <c r="AR30" s="227">
        <f t="shared" si="7"/>
        <v>3657</v>
      </c>
      <c r="AS30" s="210">
        <f t="shared" si="8"/>
        <v>1219</v>
      </c>
      <c r="AT30" s="209">
        <f t="shared" si="9"/>
        <v>365.7</v>
      </c>
      <c r="AU30" s="209">
        <f t="shared" si="10"/>
        <v>609.5</v>
      </c>
      <c r="AV30" s="211">
        <f t="shared" si="11"/>
        <v>1399</v>
      </c>
      <c r="AW30" s="212">
        <f t="shared" si="68"/>
        <v>-180</v>
      </c>
      <c r="AX30" s="210">
        <f t="shared" si="12"/>
        <v>120</v>
      </c>
      <c r="AY30" s="210">
        <f t="shared" si="13"/>
        <v>10.919017288444039</v>
      </c>
      <c r="AZ30" s="211">
        <f t="shared" si="14"/>
        <v>1998.51722</v>
      </c>
      <c r="BA30" s="544">
        <f t="shared" si="69"/>
        <v>779.51721999999995</v>
      </c>
      <c r="BB30" s="210">
        <f t="shared" si="70"/>
        <v>194.87930499999999</v>
      </c>
      <c r="BC30" s="213">
        <f t="shared" si="15"/>
        <v>4856.3968445999999</v>
      </c>
      <c r="BD30" s="211">
        <f>[1]MAG_9pak!$E$13</f>
        <v>1618.7989482</v>
      </c>
      <c r="BE30" s="213">
        <f t="shared" si="16"/>
        <v>485.63968446000001</v>
      </c>
      <c r="BF30" s="213">
        <f t="shared" si="17"/>
        <v>809.39947410000002</v>
      </c>
      <c r="BG30" s="210">
        <f t="shared" si="18"/>
        <v>219.79894820000004</v>
      </c>
      <c r="BH30" s="210">
        <f t="shared" si="19"/>
        <v>519.79894820000004</v>
      </c>
      <c r="BI30" s="210">
        <f t="shared" si="20"/>
        <v>47.297447515923579</v>
      </c>
      <c r="BJ30" s="210">
        <f t="shared" si="21"/>
        <v>1362.76</v>
      </c>
      <c r="BK30" s="214">
        <f t="shared" si="22"/>
        <v>408.82799999999997</v>
      </c>
      <c r="BL30" s="214">
        <f t="shared" si="23"/>
        <v>681.38</v>
      </c>
      <c r="BM30" s="210">
        <f t="shared" si="24"/>
        <v>263.76</v>
      </c>
      <c r="BN30" s="210">
        <f t="shared" si="25"/>
        <v>-36.240000000000009</v>
      </c>
      <c r="BO30" s="215">
        <f t="shared" si="26"/>
        <v>4088.2799999999997</v>
      </c>
      <c r="BP30" s="210">
        <f>Z30*1.24</f>
        <v>1362.76</v>
      </c>
      <c r="BQ30" s="216">
        <f t="shared" si="27"/>
        <v>408.82799999999997</v>
      </c>
      <c r="BR30" s="216">
        <f t="shared" si="28"/>
        <v>681.38</v>
      </c>
      <c r="BS30" s="210">
        <f t="shared" si="29"/>
        <v>263.76</v>
      </c>
      <c r="BT30" s="210">
        <f t="shared" si="30"/>
        <v>-36.240000000000009</v>
      </c>
      <c r="BU30" s="217">
        <f t="shared" si="31"/>
        <v>4088.2799999999997</v>
      </c>
      <c r="BV30" s="210">
        <f>Z30*1.24</f>
        <v>1362.76</v>
      </c>
      <c r="BW30" s="403">
        <f t="shared" si="32"/>
        <v>408.82799999999997</v>
      </c>
      <c r="BX30" s="403">
        <f t="shared" si="33"/>
        <v>681.38</v>
      </c>
      <c r="BY30" s="210">
        <f t="shared" si="34"/>
        <v>263.76</v>
      </c>
      <c r="BZ30" s="210">
        <f t="shared" si="35"/>
        <v>-36.240000000000009</v>
      </c>
      <c r="CA30" s="210">
        <f t="shared" si="36"/>
        <v>24</v>
      </c>
      <c r="CB30" s="404">
        <f t="shared" si="37"/>
        <v>4088.2799999999997</v>
      </c>
      <c r="CC30" s="404"/>
      <c r="CD30" s="537">
        <f t="shared" si="38"/>
        <v>194.87930499999999</v>
      </c>
      <c r="CE30" s="537">
        <f t="shared" si="71"/>
        <v>58.463791499999992</v>
      </c>
      <c r="CF30" s="537">
        <f t="shared" si="39"/>
        <v>97.439652499999994</v>
      </c>
      <c r="CG30" s="210"/>
      <c r="CH30" s="210"/>
      <c r="CI30" s="210"/>
      <c r="CJ30" s="538">
        <f t="shared" si="40"/>
        <v>584.63791500000002</v>
      </c>
      <c r="CK30" s="216">
        <f t="shared" si="41"/>
        <v>45</v>
      </c>
      <c r="CL30" s="216">
        <f t="shared" si="72"/>
        <v>13.5</v>
      </c>
      <c r="CM30" s="216">
        <f t="shared" si="42"/>
        <v>22.5</v>
      </c>
      <c r="CN30" s="216"/>
      <c r="CO30" s="216"/>
      <c r="CP30" s="216"/>
      <c r="CQ30" s="217">
        <f t="shared" si="43"/>
        <v>135</v>
      </c>
      <c r="CR30" s="403">
        <f t="shared" si="44"/>
        <v>158.93930499999999</v>
      </c>
      <c r="CS30" s="403">
        <f t="shared" si="73"/>
        <v>47.681791499999996</v>
      </c>
      <c r="CT30" s="403">
        <f t="shared" si="45"/>
        <v>79.469652499999995</v>
      </c>
      <c r="CU30" s="403"/>
      <c r="CV30" s="403"/>
      <c r="CW30" s="403"/>
      <c r="CX30" s="404">
        <f t="shared" si="46"/>
        <v>476.81791499999997</v>
      </c>
      <c r="CY30" s="198"/>
      <c r="CZ30" s="222">
        <v>1399</v>
      </c>
      <c r="DA30" s="677">
        <f t="shared" si="47"/>
        <v>300</v>
      </c>
      <c r="DB30" s="676">
        <f t="shared" si="48"/>
        <v>27.297543221110104</v>
      </c>
      <c r="DC30" s="676">
        <f t="shared" si="74"/>
        <v>5.4595086442220211</v>
      </c>
      <c r="DD30" s="208">
        <v>1998.51722</v>
      </c>
      <c r="DE30" s="677">
        <f t="shared" si="49"/>
        <v>899.51721999999995</v>
      </c>
      <c r="DF30" s="676">
        <f t="shared" si="50"/>
        <v>81.848700636942681</v>
      </c>
      <c r="DG30" s="676">
        <f t="shared" si="75"/>
        <v>16.369740127388535</v>
      </c>
      <c r="DH30" s="222">
        <v>19</v>
      </c>
      <c r="DI30" s="677">
        <f t="shared" si="51"/>
        <v>208.81</v>
      </c>
      <c r="DJ30" s="568">
        <f t="shared" si="52"/>
        <v>1307.81</v>
      </c>
      <c r="DK30" s="677">
        <f t="shared" si="53"/>
        <v>3923.43</v>
      </c>
      <c r="DL30" s="677">
        <f t="shared" si="76"/>
        <v>392.34299999999996</v>
      </c>
      <c r="DM30" s="677">
        <f t="shared" si="77"/>
        <v>653.90499999999997</v>
      </c>
      <c r="DN30" s="677">
        <f t="shared" si="54"/>
        <v>172.676805</v>
      </c>
      <c r="DO30" s="677">
        <f t="shared" si="78"/>
        <v>51.803041499999999</v>
      </c>
      <c r="DP30" s="677">
        <f t="shared" si="79"/>
        <v>86.338402500000001</v>
      </c>
      <c r="DQ30" s="677">
        <f t="shared" si="55"/>
        <v>518.03041499999995</v>
      </c>
      <c r="DR30" s="222">
        <v>1399</v>
      </c>
      <c r="DS30" s="677">
        <f t="shared" si="56"/>
        <v>300</v>
      </c>
      <c r="DT30" s="676">
        <f t="shared" si="57"/>
        <v>27.297543221110104</v>
      </c>
      <c r="DU30" s="710">
        <f t="shared" si="80"/>
        <v>5.4595086442220211</v>
      </c>
      <c r="DV30" s="208">
        <v>1998.51722</v>
      </c>
      <c r="DW30" s="677">
        <f t="shared" si="58"/>
        <v>899.51721999999995</v>
      </c>
      <c r="DX30" s="676">
        <f t="shared" si="59"/>
        <v>81.848700636942681</v>
      </c>
      <c r="DY30" s="710">
        <f t="shared" si="81"/>
        <v>16.369740127388535</v>
      </c>
      <c r="DZ30" s="222">
        <v>15</v>
      </c>
      <c r="EA30" s="677">
        <f t="shared" si="60"/>
        <v>164.85</v>
      </c>
      <c r="EB30" s="568">
        <f t="shared" si="61"/>
        <v>1263.8499999999999</v>
      </c>
      <c r="EC30" s="677">
        <f t="shared" si="62"/>
        <v>3791.5499999999997</v>
      </c>
      <c r="ED30" s="677">
        <f t="shared" si="82"/>
        <v>379.15499999999997</v>
      </c>
      <c r="EE30" s="677">
        <f t="shared" si="83"/>
        <v>631.92499999999995</v>
      </c>
      <c r="EF30" s="208">
        <f t="shared" si="84"/>
        <v>183.66680500000001</v>
      </c>
      <c r="EG30" s="208">
        <f t="shared" si="85"/>
        <v>55.100041500000003</v>
      </c>
      <c r="EH30" s="208">
        <f t="shared" si="86"/>
        <v>91.833402500000005</v>
      </c>
      <c r="EI30" s="677">
        <f t="shared" si="63"/>
        <v>551.00041499999998</v>
      </c>
    </row>
    <row r="31" spans="1:139" s="218" customFormat="1" ht="23.25" customHeight="1" x14ac:dyDescent="0.2">
      <c r="A31" s="505">
        <v>28</v>
      </c>
      <c r="B31" s="505" t="s">
        <v>1265</v>
      </c>
      <c r="C31" s="499" t="s">
        <v>256</v>
      </c>
      <c r="D31" s="408" t="s">
        <v>728</v>
      </c>
      <c r="E31" s="408" t="s">
        <v>57</v>
      </c>
      <c r="F31" s="219" t="s">
        <v>97</v>
      </c>
      <c r="G31" s="219" t="s">
        <v>320</v>
      </c>
      <c r="H31" s="219" t="s">
        <v>5</v>
      </c>
      <c r="I31" s="220">
        <v>1</v>
      </c>
      <c r="J31" s="221">
        <v>1731</v>
      </c>
      <c r="K31" s="222"/>
      <c r="L31" s="219" t="s">
        <v>97</v>
      </c>
      <c r="M31" s="219" t="s">
        <v>320</v>
      </c>
      <c r="N31" s="219" t="s">
        <v>5</v>
      </c>
      <c r="O31" s="220">
        <v>1</v>
      </c>
      <c r="P31" s="221">
        <v>1731</v>
      </c>
      <c r="Q31" s="219"/>
      <c r="R31" s="219"/>
      <c r="S31" s="219"/>
      <c r="T31" s="220">
        <v>1</v>
      </c>
      <c r="U31" s="223">
        <v>1731</v>
      </c>
      <c r="V31" s="228" t="s">
        <v>691</v>
      </c>
      <c r="W31" s="228" t="s">
        <v>42</v>
      </c>
      <c r="X31" s="228" t="s">
        <v>5</v>
      </c>
      <c r="Y31" s="225">
        <v>1</v>
      </c>
      <c r="Z31" s="226">
        <v>1731</v>
      </c>
      <c r="AA31" s="207">
        <f t="shared" si="0"/>
        <v>1731</v>
      </c>
      <c r="AB31" s="222">
        <v>2695</v>
      </c>
      <c r="AC31" s="544">
        <f t="shared" si="64"/>
        <v>964</v>
      </c>
      <c r="AD31" s="208">
        <f>3.385*$AB$1</f>
        <v>3850.3020999999999</v>
      </c>
      <c r="AE31" s="678">
        <f t="shared" si="65"/>
        <v>2119.3020999999999</v>
      </c>
      <c r="AF31" s="222">
        <v>4620</v>
      </c>
      <c r="AJ31" s="444">
        <f t="shared" si="1"/>
        <v>964</v>
      </c>
      <c r="AK31" s="444">
        <f t="shared" si="2"/>
        <v>55.690352397458128</v>
      </c>
      <c r="AL31" s="539">
        <f t="shared" si="66"/>
        <v>0.11138070479491625</v>
      </c>
      <c r="AM31" s="444">
        <f t="shared" si="3"/>
        <v>192.8</v>
      </c>
      <c r="AN31" s="445">
        <f t="shared" si="4"/>
        <v>2119.3020999999999</v>
      </c>
      <c r="AO31" s="445">
        <f t="shared" si="5"/>
        <v>122.43224147891391</v>
      </c>
      <c r="AP31" s="542">
        <f t="shared" si="67"/>
        <v>0.24486448295782781</v>
      </c>
      <c r="AQ31" s="445">
        <f t="shared" si="6"/>
        <v>423.86041999999998</v>
      </c>
      <c r="AR31" s="227">
        <f t="shared" si="7"/>
        <v>1851</v>
      </c>
      <c r="AS31" s="210">
        <f t="shared" si="8"/>
        <v>1851</v>
      </c>
      <c r="AT31" s="209">
        <f t="shared" si="9"/>
        <v>555.29999999999995</v>
      </c>
      <c r="AU31" s="209">
        <f t="shared" si="10"/>
        <v>925.5</v>
      </c>
      <c r="AV31" s="211">
        <f t="shared" si="11"/>
        <v>2695</v>
      </c>
      <c r="AW31" s="212">
        <f t="shared" si="68"/>
        <v>-844</v>
      </c>
      <c r="AX31" s="210">
        <f t="shared" si="12"/>
        <v>120</v>
      </c>
      <c r="AY31" s="210">
        <f t="shared" si="13"/>
        <v>6.9324090121317283</v>
      </c>
      <c r="AZ31" s="211">
        <f t="shared" si="14"/>
        <v>3850.3020999999999</v>
      </c>
      <c r="BA31" s="544">
        <f t="shared" si="69"/>
        <v>1999.3020999999999</v>
      </c>
      <c r="BB31" s="210">
        <f t="shared" si="70"/>
        <v>499.82552499999997</v>
      </c>
      <c r="BC31" s="213">
        <f t="shared" si="15"/>
        <v>2694.6427400000002</v>
      </c>
      <c r="BD31" s="211">
        <f>[1]MAG_9pak!$C$16</f>
        <v>2694.6427400000002</v>
      </c>
      <c r="BE31" s="213">
        <f t="shared" si="16"/>
        <v>808.39282200000002</v>
      </c>
      <c r="BF31" s="213">
        <f t="shared" si="17"/>
        <v>1347.3213700000001</v>
      </c>
      <c r="BG31" s="210">
        <f t="shared" si="18"/>
        <v>-0.35725999999976921</v>
      </c>
      <c r="BH31" s="210">
        <f t="shared" si="19"/>
        <v>963.64274000000023</v>
      </c>
      <c r="BI31" s="210">
        <f t="shared" si="20"/>
        <v>55.669713460427516</v>
      </c>
      <c r="BJ31" s="210">
        <f t="shared" si="21"/>
        <v>2146.44</v>
      </c>
      <c r="BK31" s="214">
        <f t="shared" si="22"/>
        <v>643.93200000000002</v>
      </c>
      <c r="BL31" s="214">
        <f t="shared" si="23"/>
        <v>1073.22</v>
      </c>
      <c r="BM31" s="210">
        <f t="shared" si="24"/>
        <v>415.44000000000005</v>
      </c>
      <c r="BN31" s="210">
        <f t="shared" si="25"/>
        <v>-548.55999999999995</v>
      </c>
      <c r="BO31" s="215">
        <f t="shared" si="26"/>
        <v>2146.44</v>
      </c>
      <c r="BP31" s="210">
        <f>Z31*1.2</f>
        <v>2077.1999999999998</v>
      </c>
      <c r="BQ31" s="216">
        <f t="shared" si="27"/>
        <v>623.16</v>
      </c>
      <c r="BR31" s="216">
        <f t="shared" si="28"/>
        <v>1038.5999999999999</v>
      </c>
      <c r="BS31" s="210">
        <f t="shared" si="29"/>
        <v>346.19999999999982</v>
      </c>
      <c r="BT31" s="210">
        <f t="shared" si="30"/>
        <v>-617.80000000000018</v>
      </c>
      <c r="BU31" s="217">
        <f t="shared" si="31"/>
        <v>2077.1999999999998</v>
      </c>
      <c r="BV31" s="210">
        <f>Z31*1.14</f>
        <v>1973.34</v>
      </c>
      <c r="BW31" s="403">
        <f t="shared" si="32"/>
        <v>592.00199999999995</v>
      </c>
      <c r="BX31" s="403">
        <f t="shared" si="33"/>
        <v>986.67</v>
      </c>
      <c r="BY31" s="210">
        <f t="shared" si="34"/>
        <v>242.33999999999992</v>
      </c>
      <c r="BZ31" s="210">
        <f t="shared" si="35"/>
        <v>-721.66000000000008</v>
      </c>
      <c r="CA31" s="210">
        <f t="shared" si="36"/>
        <v>13.999999999999986</v>
      </c>
      <c r="CB31" s="404">
        <f t="shared" si="37"/>
        <v>1973.34</v>
      </c>
      <c r="CC31" s="404"/>
      <c r="CD31" s="537">
        <f t="shared" si="38"/>
        <v>499.82552499999997</v>
      </c>
      <c r="CE31" s="537">
        <f t="shared" si="71"/>
        <v>149.94765749999999</v>
      </c>
      <c r="CF31" s="537">
        <f t="shared" si="39"/>
        <v>249.91276249999999</v>
      </c>
      <c r="CG31" s="210"/>
      <c r="CH31" s="210"/>
      <c r="CI31" s="210"/>
      <c r="CJ31" s="538">
        <f t="shared" si="40"/>
        <v>499.82552499999997</v>
      </c>
      <c r="CK31" s="216">
        <f t="shared" si="41"/>
        <v>211</v>
      </c>
      <c r="CL31" s="216">
        <f t="shared" si="72"/>
        <v>63.3</v>
      </c>
      <c r="CM31" s="216">
        <f t="shared" si="42"/>
        <v>105.5</v>
      </c>
      <c r="CN31" s="216"/>
      <c r="CO31" s="216"/>
      <c r="CP31" s="216"/>
      <c r="CQ31" s="217">
        <f t="shared" si="43"/>
        <v>211</v>
      </c>
      <c r="CR31" s="403">
        <f t="shared" si="44"/>
        <v>469.24052499999999</v>
      </c>
      <c r="CS31" s="403">
        <f t="shared" si="73"/>
        <v>140.77215749999999</v>
      </c>
      <c r="CT31" s="403">
        <f t="shared" si="45"/>
        <v>234.6202625</v>
      </c>
      <c r="CU31" s="403"/>
      <c r="CV31" s="403"/>
      <c r="CW31" s="403"/>
      <c r="CX31" s="404">
        <f t="shared" si="46"/>
        <v>469.24052499999999</v>
      </c>
      <c r="CY31" s="198"/>
      <c r="CZ31" s="222">
        <v>2695</v>
      </c>
      <c r="DA31" s="677">
        <f t="shared" si="47"/>
        <v>964</v>
      </c>
      <c r="DB31" s="676">
        <f t="shared" si="48"/>
        <v>55.690352397458128</v>
      </c>
      <c r="DC31" s="676">
        <f t="shared" si="74"/>
        <v>11.138070479491626</v>
      </c>
      <c r="DD31" s="208">
        <v>3850.3020999999999</v>
      </c>
      <c r="DE31" s="677">
        <f t="shared" si="49"/>
        <v>2119.3020999999999</v>
      </c>
      <c r="DF31" s="676">
        <f t="shared" si="50"/>
        <v>122.43224147891391</v>
      </c>
      <c r="DG31" s="676">
        <f t="shared" si="75"/>
        <v>24.486448295782782</v>
      </c>
      <c r="DH31" s="203">
        <v>11</v>
      </c>
      <c r="DI31" s="677">
        <f t="shared" si="51"/>
        <v>190.41</v>
      </c>
      <c r="DJ31" s="568">
        <f t="shared" si="52"/>
        <v>1921.41</v>
      </c>
      <c r="DK31" s="677">
        <f t="shared" si="53"/>
        <v>1921.41</v>
      </c>
      <c r="DL31" s="677">
        <f t="shared" si="76"/>
        <v>576.423</v>
      </c>
      <c r="DM31" s="677">
        <f t="shared" si="77"/>
        <v>960.70500000000004</v>
      </c>
      <c r="DN31" s="677">
        <f t="shared" si="54"/>
        <v>482.22302499999995</v>
      </c>
      <c r="DO31" s="677">
        <f t="shared" si="78"/>
        <v>144.66690749999998</v>
      </c>
      <c r="DP31" s="677">
        <f t="shared" si="79"/>
        <v>241.11151249999998</v>
      </c>
      <c r="DQ31" s="677">
        <f t="shared" si="55"/>
        <v>482.22302499999995</v>
      </c>
      <c r="DR31" s="222">
        <v>2695</v>
      </c>
      <c r="DS31" s="677">
        <f t="shared" si="56"/>
        <v>964</v>
      </c>
      <c r="DT31" s="676">
        <f t="shared" si="57"/>
        <v>55.690352397458128</v>
      </c>
      <c r="DU31" s="710">
        <f t="shared" si="80"/>
        <v>11.138070479491626</v>
      </c>
      <c r="DV31" s="208">
        <v>3850.3020999999999</v>
      </c>
      <c r="DW31" s="677">
        <f t="shared" si="58"/>
        <v>2119.3020999999999</v>
      </c>
      <c r="DX31" s="676">
        <f t="shared" si="59"/>
        <v>122.43224147891391</v>
      </c>
      <c r="DY31" s="710">
        <f t="shared" si="81"/>
        <v>24.486448295782782</v>
      </c>
      <c r="DZ31" s="222">
        <v>11</v>
      </c>
      <c r="EA31" s="677">
        <f t="shared" si="60"/>
        <v>190.41</v>
      </c>
      <c r="EB31" s="568">
        <f t="shared" si="61"/>
        <v>1921.41</v>
      </c>
      <c r="EC31" s="677">
        <f t="shared" si="62"/>
        <v>1921.41</v>
      </c>
      <c r="ED31" s="677">
        <f t="shared" si="82"/>
        <v>576.423</v>
      </c>
      <c r="EE31" s="677">
        <f t="shared" si="83"/>
        <v>960.70500000000004</v>
      </c>
      <c r="EF31" s="208">
        <f t="shared" si="84"/>
        <v>482.22302499999995</v>
      </c>
      <c r="EG31" s="208">
        <f t="shared" si="85"/>
        <v>144.66690749999998</v>
      </c>
      <c r="EH31" s="208">
        <f t="shared" si="86"/>
        <v>241.11151249999998</v>
      </c>
      <c r="EI31" s="677">
        <f t="shared" si="63"/>
        <v>482.22302499999995</v>
      </c>
    </row>
    <row r="32" spans="1:139" s="218" customFormat="1" ht="23.25" customHeight="1" x14ac:dyDescent="0.2">
      <c r="A32" s="505">
        <v>29</v>
      </c>
      <c r="B32" s="505" t="s">
        <v>1265</v>
      </c>
      <c r="C32" s="499" t="s">
        <v>256</v>
      </c>
      <c r="D32" s="408" t="s">
        <v>728</v>
      </c>
      <c r="E32" s="408" t="s">
        <v>289</v>
      </c>
      <c r="F32" s="219" t="s">
        <v>318</v>
      </c>
      <c r="G32" s="219" t="s">
        <v>319</v>
      </c>
      <c r="H32" s="219" t="s">
        <v>5</v>
      </c>
      <c r="I32" s="220">
        <v>1</v>
      </c>
      <c r="J32" s="234">
        <v>1647</v>
      </c>
      <c r="K32" s="222"/>
      <c r="L32" s="219" t="s">
        <v>318</v>
      </c>
      <c r="M32" s="219" t="s">
        <v>319</v>
      </c>
      <c r="N32" s="219" t="s">
        <v>5</v>
      </c>
      <c r="O32" s="220">
        <v>1</v>
      </c>
      <c r="P32" s="234">
        <v>1647</v>
      </c>
      <c r="Q32" s="219"/>
      <c r="R32" s="219"/>
      <c r="S32" s="219"/>
      <c r="T32" s="220">
        <v>1</v>
      </c>
      <c r="U32" s="235">
        <v>1647</v>
      </c>
      <c r="V32" s="228" t="s">
        <v>692</v>
      </c>
      <c r="W32" s="228" t="s">
        <v>42</v>
      </c>
      <c r="X32" s="228" t="s">
        <v>88</v>
      </c>
      <c r="Y32" s="225">
        <v>1</v>
      </c>
      <c r="Z32" s="236">
        <v>1647</v>
      </c>
      <c r="AA32" s="207">
        <f t="shared" si="0"/>
        <v>1647</v>
      </c>
      <c r="AB32" s="222">
        <v>2174</v>
      </c>
      <c r="AC32" s="544">
        <f t="shared" si="64"/>
        <v>527</v>
      </c>
      <c r="AD32" s="208">
        <f>2.73*$AB$1</f>
        <v>3105.2658000000001</v>
      </c>
      <c r="AE32" s="678">
        <f t="shared" si="65"/>
        <v>1458.2658000000001</v>
      </c>
      <c r="AF32" s="222">
        <v>3726</v>
      </c>
      <c r="AJ32" s="444">
        <f t="shared" si="1"/>
        <v>527</v>
      </c>
      <c r="AK32" s="444">
        <f t="shared" si="2"/>
        <v>31.997571341833634</v>
      </c>
      <c r="AL32" s="539">
        <f t="shared" si="66"/>
        <v>6.3995142683667267E-2</v>
      </c>
      <c r="AM32" s="444">
        <f t="shared" si="3"/>
        <v>105.4</v>
      </c>
      <c r="AN32" s="445">
        <f t="shared" si="4"/>
        <v>1458.2658000000001</v>
      </c>
      <c r="AO32" s="445">
        <f t="shared" si="5"/>
        <v>88.540728597449913</v>
      </c>
      <c r="AP32" s="542">
        <f t="shared" si="67"/>
        <v>0.17708145719489984</v>
      </c>
      <c r="AQ32" s="445">
        <f t="shared" si="6"/>
        <v>291.65316000000001</v>
      </c>
      <c r="AR32" s="227">
        <f t="shared" si="7"/>
        <v>1767</v>
      </c>
      <c r="AS32" s="210">
        <f t="shared" si="8"/>
        <v>1767</v>
      </c>
      <c r="AT32" s="209">
        <f t="shared" si="9"/>
        <v>530.1</v>
      </c>
      <c r="AU32" s="209">
        <f t="shared" si="10"/>
        <v>883.5</v>
      </c>
      <c r="AV32" s="211">
        <f t="shared" si="11"/>
        <v>2174</v>
      </c>
      <c r="AW32" s="212">
        <f t="shared" si="68"/>
        <v>-407</v>
      </c>
      <c r="AX32" s="210">
        <f t="shared" si="12"/>
        <v>120</v>
      </c>
      <c r="AY32" s="210">
        <f t="shared" si="13"/>
        <v>7.2859744990892494</v>
      </c>
      <c r="AZ32" s="211">
        <f t="shared" si="14"/>
        <v>3105.2658000000001</v>
      </c>
      <c r="BA32" s="544">
        <f t="shared" si="69"/>
        <v>1338.2658000000001</v>
      </c>
      <c r="BB32" s="210">
        <f t="shared" si="70"/>
        <v>334.56645000000003</v>
      </c>
      <c r="BC32" s="213">
        <f t="shared" si="15"/>
        <v>2173.68606</v>
      </c>
      <c r="BD32" s="211">
        <f>[1]MAG_9pak!$C$15</f>
        <v>2173.68606</v>
      </c>
      <c r="BE32" s="213">
        <f t="shared" si="16"/>
        <v>652.105818</v>
      </c>
      <c r="BF32" s="213">
        <f t="shared" si="17"/>
        <v>1086.84303</v>
      </c>
      <c r="BG32" s="210">
        <f t="shared" si="18"/>
        <v>-0.31394000000000233</v>
      </c>
      <c r="BH32" s="210">
        <f t="shared" si="19"/>
        <v>526.68606</v>
      </c>
      <c r="BI32" s="210">
        <f t="shared" si="20"/>
        <v>31.978510018214934</v>
      </c>
      <c r="BJ32" s="210">
        <f t="shared" si="21"/>
        <v>2042.28</v>
      </c>
      <c r="BK32" s="214">
        <f t="shared" si="22"/>
        <v>612.68399999999997</v>
      </c>
      <c r="BL32" s="214">
        <f t="shared" si="23"/>
        <v>1021.14</v>
      </c>
      <c r="BM32" s="210">
        <f t="shared" si="24"/>
        <v>395.28</v>
      </c>
      <c r="BN32" s="210">
        <f t="shared" si="25"/>
        <v>-131.72000000000003</v>
      </c>
      <c r="BO32" s="215">
        <f t="shared" si="26"/>
        <v>2042.28</v>
      </c>
      <c r="BP32" s="210">
        <f>Z32*1.2</f>
        <v>1976.3999999999999</v>
      </c>
      <c r="BQ32" s="216">
        <f t="shared" si="27"/>
        <v>592.91999999999996</v>
      </c>
      <c r="BR32" s="216">
        <f t="shared" si="28"/>
        <v>988.19999999999993</v>
      </c>
      <c r="BS32" s="210">
        <f t="shared" si="29"/>
        <v>329.39999999999986</v>
      </c>
      <c r="BT32" s="210">
        <f t="shared" si="30"/>
        <v>-197.60000000000014</v>
      </c>
      <c r="BU32" s="217">
        <f t="shared" si="31"/>
        <v>1976.3999999999999</v>
      </c>
      <c r="BV32" s="210">
        <f>Z32*1.19</f>
        <v>1959.9299999999998</v>
      </c>
      <c r="BW32" s="403">
        <f t="shared" si="32"/>
        <v>587.97899999999993</v>
      </c>
      <c r="BX32" s="403">
        <f t="shared" si="33"/>
        <v>979.96499999999992</v>
      </c>
      <c r="BY32" s="210">
        <f t="shared" si="34"/>
        <v>312.92999999999984</v>
      </c>
      <c r="BZ32" s="210">
        <f t="shared" si="35"/>
        <v>-214.07000000000016</v>
      </c>
      <c r="CA32" s="210">
        <f t="shared" si="36"/>
        <v>19</v>
      </c>
      <c r="CB32" s="404">
        <f t="shared" si="37"/>
        <v>1959.9299999999998</v>
      </c>
      <c r="CC32" s="404"/>
      <c r="CD32" s="537">
        <f t="shared" si="38"/>
        <v>334.56645000000003</v>
      </c>
      <c r="CE32" s="537">
        <f t="shared" si="71"/>
        <v>100.36993500000001</v>
      </c>
      <c r="CF32" s="537">
        <f t="shared" si="39"/>
        <v>167.28322500000002</v>
      </c>
      <c r="CG32" s="210"/>
      <c r="CH32" s="210"/>
      <c r="CI32" s="210"/>
      <c r="CJ32" s="538">
        <f t="shared" si="40"/>
        <v>334.56645000000003</v>
      </c>
      <c r="CK32" s="216">
        <f t="shared" si="41"/>
        <v>101.75</v>
      </c>
      <c r="CL32" s="216">
        <f t="shared" si="72"/>
        <v>30.524999999999999</v>
      </c>
      <c r="CM32" s="216">
        <f t="shared" si="42"/>
        <v>50.875</v>
      </c>
      <c r="CN32" s="216"/>
      <c r="CO32" s="216"/>
      <c r="CP32" s="216"/>
      <c r="CQ32" s="217">
        <f t="shared" si="43"/>
        <v>101.75</v>
      </c>
      <c r="CR32" s="403">
        <f t="shared" si="44"/>
        <v>286.33395000000007</v>
      </c>
      <c r="CS32" s="403">
        <f t="shared" si="73"/>
        <v>85.900185000000022</v>
      </c>
      <c r="CT32" s="403">
        <f t="shared" si="45"/>
        <v>143.16697500000004</v>
      </c>
      <c r="CU32" s="403"/>
      <c r="CV32" s="403"/>
      <c r="CW32" s="403"/>
      <c r="CX32" s="404">
        <f t="shared" si="46"/>
        <v>286.33395000000007</v>
      </c>
      <c r="CY32" s="198"/>
      <c r="CZ32" s="222">
        <v>2174</v>
      </c>
      <c r="DA32" s="677">
        <f t="shared" si="47"/>
        <v>527</v>
      </c>
      <c r="DB32" s="676">
        <f t="shared" si="48"/>
        <v>31.997571341833634</v>
      </c>
      <c r="DC32" s="676">
        <f t="shared" si="74"/>
        <v>6.399514268366727</v>
      </c>
      <c r="DD32" s="208">
        <v>3105.2658000000001</v>
      </c>
      <c r="DE32" s="677">
        <f t="shared" si="49"/>
        <v>1458.2658000000001</v>
      </c>
      <c r="DF32" s="676">
        <f t="shared" si="50"/>
        <v>88.540728597449913</v>
      </c>
      <c r="DG32" s="676">
        <f t="shared" si="75"/>
        <v>17.708145719489984</v>
      </c>
      <c r="DH32" s="222">
        <v>15</v>
      </c>
      <c r="DI32" s="677">
        <f t="shared" si="51"/>
        <v>247.05</v>
      </c>
      <c r="DJ32" s="568">
        <f t="shared" si="52"/>
        <v>1894.05</v>
      </c>
      <c r="DK32" s="677">
        <f t="shared" si="53"/>
        <v>1894.05</v>
      </c>
      <c r="DL32" s="677">
        <f t="shared" si="76"/>
        <v>568.21500000000003</v>
      </c>
      <c r="DM32" s="677">
        <f t="shared" si="77"/>
        <v>947.02499999999998</v>
      </c>
      <c r="DN32" s="677">
        <f t="shared" si="54"/>
        <v>302.80395000000004</v>
      </c>
      <c r="DO32" s="677">
        <f t="shared" si="78"/>
        <v>90.84118500000001</v>
      </c>
      <c r="DP32" s="677">
        <f t="shared" si="79"/>
        <v>151.40197500000002</v>
      </c>
      <c r="DQ32" s="677">
        <f t="shared" si="55"/>
        <v>302.80395000000004</v>
      </c>
      <c r="DR32" s="222">
        <v>2174</v>
      </c>
      <c r="DS32" s="677">
        <f t="shared" si="56"/>
        <v>527</v>
      </c>
      <c r="DT32" s="676">
        <f t="shared" si="57"/>
        <v>31.997571341833634</v>
      </c>
      <c r="DU32" s="710">
        <f t="shared" si="80"/>
        <v>6.399514268366727</v>
      </c>
      <c r="DV32" s="208">
        <v>3105.2658000000001</v>
      </c>
      <c r="DW32" s="677">
        <f t="shared" si="58"/>
        <v>1458.2658000000001</v>
      </c>
      <c r="DX32" s="676">
        <f t="shared" si="59"/>
        <v>88.540728597449913</v>
      </c>
      <c r="DY32" s="710">
        <f t="shared" si="81"/>
        <v>17.708145719489984</v>
      </c>
      <c r="DZ32" s="222">
        <v>15</v>
      </c>
      <c r="EA32" s="677">
        <f t="shared" si="60"/>
        <v>247.05</v>
      </c>
      <c r="EB32" s="568">
        <f t="shared" si="61"/>
        <v>1894.05</v>
      </c>
      <c r="EC32" s="677">
        <f t="shared" si="62"/>
        <v>1894.05</v>
      </c>
      <c r="ED32" s="677">
        <f t="shared" si="82"/>
        <v>568.21500000000003</v>
      </c>
      <c r="EE32" s="677">
        <f t="shared" si="83"/>
        <v>947.02499999999998</v>
      </c>
      <c r="EF32" s="208">
        <f t="shared" si="84"/>
        <v>302.80395000000004</v>
      </c>
      <c r="EG32" s="208">
        <f t="shared" si="85"/>
        <v>90.84118500000001</v>
      </c>
      <c r="EH32" s="208">
        <f t="shared" si="86"/>
        <v>151.40197500000002</v>
      </c>
      <c r="EI32" s="677">
        <f t="shared" si="63"/>
        <v>302.80395000000004</v>
      </c>
    </row>
    <row r="33" spans="1:139" s="218" customFormat="1" ht="23.25" customHeight="1" x14ac:dyDescent="0.2">
      <c r="A33" s="506">
        <v>30</v>
      </c>
      <c r="B33" s="505" t="s">
        <v>1265</v>
      </c>
      <c r="C33" s="499" t="s">
        <v>256</v>
      </c>
      <c r="D33" s="408" t="s">
        <v>729</v>
      </c>
      <c r="E33" s="408" t="s">
        <v>295</v>
      </c>
      <c r="F33" s="219" t="s">
        <v>97</v>
      </c>
      <c r="G33" s="219" t="s">
        <v>320</v>
      </c>
      <c r="H33" s="219" t="s">
        <v>5</v>
      </c>
      <c r="I33" s="220">
        <v>1</v>
      </c>
      <c r="J33" s="237">
        <v>1647</v>
      </c>
      <c r="K33" s="222"/>
      <c r="L33" s="219" t="s">
        <v>97</v>
      </c>
      <c r="M33" s="219" t="s">
        <v>320</v>
      </c>
      <c r="N33" s="219" t="s">
        <v>5</v>
      </c>
      <c r="O33" s="220">
        <v>1</v>
      </c>
      <c r="P33" s="234">
        <v>1647</v>
      </c>
      <c r="Q33" s="219"/>
      <c r="R33" s="219"/>
      <c r="S33" s="219"/>
      <c r="T33" s="220">
        <v>1</v>
      </c>
      <c r="U33" s="235">
        <v>1647</v>
      </c>
      <c r="V33" s="228" t="s">
        <v>693</v>
      </c>
      <c r="W33" s="228" t="s">
        <v>22</v>
      </c>
      <c r="X33" s="228" t="s">
        <v>88</v>
      </c>
      <c r="Y33" s="225">
        <v>1</v>
      </c>
      <c r="Z33" s="236">
        <v>1647</v>
      </c>
      <c r="AA33" s="207">
        <f t="shared" si="0"/>
        <v>1647</v>
      </c>
      <c r="AB33" s="222">
        <v>2174</v>
      </c>
      <c r="AC33" s="544">
        <f t="shared" si="64"/>
        <v>527</v>
      </c>
      <c r="AD33" s="208">
        <f>2.73*$AB$1</f>
        <v>3105.2658000000001</v>
      </c>
      <c r="AE33" s="678">
        <f t="shared" si="65"/>
        <v>1458.2658000000001</v>
      </c>
      <c r="AF33" s="222">
        <v>3726</v>
      </c>
      <c r="AJ33" s="444">
        <f t="shared" si="1"/>
        <v>527</v>
      </c>
      <c r="AK33" s="444">
        <f t="shared" si="2"/>
        <v>31.997571341833634</v>
      </c>
      <c r="AL33" s="539">
        <f t="shared" si="66"/>
        <v>6.3995142683667267E-2</v>
      </c>
      <c r="AM33" s="444">
        <f t="shared" si="3"/>
        <v>105.4</v>
      </c>
      <c r="AN33" s="445">
        <f t="shared" si="4"/>
        <v>1458.2658000000001</v>
      </c>
      <c r="AO33" s="445">
        <f t="shared" si="5"/>
        <v>88.540728597449913</v>
      </c>
      <c r="AP33" s="542">
        <f t="shared" si="67"/>
        <v>0.17708145719489984</v>
      </c>
      <c r="AQ33" s="445">
        <f t="shared" si="6"/>
        <v>291.65316000000001</v>
      </c>
      <c r="AR33" s="227">
        <f t="shared" si="7"/>
        <v>1767</v>
      </c>
      <c r="AS33" s="210">
        <f t="shared" si="8"/>
        <v>1767</v>
      </c>
      <c r="AT33" s="209">
        <f t="shared" si="9"/>
        <v>530.1</v>
      </c>
      <c r="AU33" s="209">
        <f t="shared" si="10"/>
        <v>883.5</v>
      </c>
      <c r="AV33" s="211">
        <f t="shared" si="11"/>
        <v>2174</v>
      </c>
      <c r="AW33" s="212">
        <f t="shared" si="68"/>
        <v>-407</v>
      </c>
      <c r="AX33" s="210">
        <f t="shared" si="12"/>
        <v>120</v>
      </c>
      <c r="AY33" s="210">
        <f t="shared" si="13"/>
        <v>7.2859744990892494</v>
      </c>
      <c r="AZ33" s="211">
        <f t="shared" si="14"/>
        <v>3105.2658000000001</v>
      </c>
      <c r="BA33" s="544">
        <f t="shared" si="69"/>
        <v>1338.2658000000001</v>
      </c>
      <c r="BB33" s="210">
        <f t="shared" si="70"/>
        <v>334.56645000000003</v>
      </c>
      <c r="BC33" s="213">
        <f t="shared" si="15"/>
        <v>2173.68606</v>
      </c>
      <c r="BD33" s="211">
        <f>[1]MAG_9pak!$C$15</f>
        <v>2173.68606</v>
      </c>
      <c r="BE33" s="213">
        <f t="shared" si="16"/>
        <v>652.105818</v>
      </c>
      <c r="BF33" s="213">
        <f t="shared" si="17"/>
        <v>1086.84303</v>
      </c>
      <c r="BG33" s="210">
        <f t="shared" si="18"/>
        <v>-0.31394000000000233</v>
      </c>
      <c r="BH33" s="210">
        <f t="shared" si="19"/>
        <v>526.68606</v>
      </c>
      <c r="BI33" s="210">
        <f t="shared" si="20"/>
        <v>31.978510018214934</v>
      </c>
      <c r="BJ33" s="210">
        <f t="shared" si="21"/>
        <v>2042.28</v>
      </c>
      <c r="BK33" s="214">
        <f t="shared" si="22"/>
        <v>612.68399999999997</v>
      </c>
      <c r="BL33" s="214">
        <f t="shared" si="23"/>
        <v>1021.14</v>
      </c>
      <c r="BM33" s="210">
        <f t="shared" si="24"/>
        <v>395.28</v>
      </c>
      <c r="BN33" s="210">
        <f t="shared" si="25"/>
        <v>-131.72000000000003</v>
      </c>
      <c r="BO33" s="215">
        <f t="shared" si="26"/>
        <v>2042.28</v>
      </c>
      <c r="BP33" s="210">
        <f>Z33*1.2</f>
        <v>1976.3999999999999</v>
      </c>
      <c r="BQ33" s="216">
        <f t="shared" si="27"/>
        <v>592.91999999999996</v>
      </c>
      <c r="BR33" s="216">
        <f t="shared" si="28"/>
        <v>988.19999999999993</v>
      </c>
      <c r="BS33" s="210">
        <f t="shared" si="29"/>
        <v>329.39999999999986</v>
      </c>
      <c r="BT33" s="210">
        <f t="shared" si="30"/>
        <v>-197.60000000000014</v>
      </c>
      <c r="BU33" s="217">
        <f t="shared" si="31"/>
        <v>1976.3999999999999</v>
      </c>
      <c r="BV33" s="210">
        <f>Z33*1.19</f>
        <v>1959.9299999999998</v>
      </c>
      <c r="BW33" s="403">
        <f t="shared" si="32"/>
        <v>587.97899999999993</v>
      </c>
      <c r="BX33" s="403">
        <f t="shared" si="33"/>
        <v>979.96499999999992</v>
      </c>
      <c r="BY33" s="210">
        <f t="shared" si="34"/>
        <v>312.92999999999984</v>
      </c>
      <c r="BZ33" s="210">
        <f t="shared" si="35"/>
        <v>-214.07000000000016</v>
      </c>
      <c r="CA33" s="210">
        <f t="shared" si="36"/>
        <v>19</v>
      </c>
      <c r="CB33" s="404">
        <f t="shared" si="37"/>
        <v>1959.9299999999998</v>
      </c>
      <c r="CC33" s="404"/>
      <c r="CD33" s="537">
        <f t="shared" si="38"/>
        <v>334.56645000000003</v>
      </c>
      <c r="CE33" s="537">
        <f t="shared" si="71"/>
        <v>100.36993500000001</v>
      </c>
      <c r="CF33" s="537">
        <f t="shared" si="39"/>
        <v>167.28322500000002</v>
      </c>
      <c r="CG33" s="210"/>
      <c r="CH33" s="210"/>
      <c r="CI33" s="210"/>
      <c r="CJ33" s="538">
        <f t="shared" si="40"/>
        <v>334.56645000000003</v>
      </c>
      <c r="CK33" s="216">
        <f t="shared" si="41"/>
        <v>101.75</v>
      </c>
      <c r="CL33" s="216">
        <f t="shared" si="72"/>
        <v>30.524999999999999</v>
      </c>
      <c r="CM33" s="216">
        <f t="shared" si="42"/>
        <v>50.875</v>
      </c>
      <c r="CN33" s="216"/>
      <c r="CO33" s="216"/>
      <c r="CP33" s="216"/>
      <c r="CQ33" s="217">
        <f t="shared" si="43"/>
        <v>101.75</v>
      </c>
      <c r="CR33" s="403">
        <f t="shared" si="44"/>
        <v>286.33395000000007</v>
      </c>
      <c r="CS33" s="403">
        <f t="shared" si="73"/>
        <v>85.900185000000022</v>
      </c>
      <c r="CT33" s="403">
        <f t="shared" si="45"/>
        <v>143.16697500000004</v>
      </c>
      <c r="CU33" s="403"/>
      <c r="CV33" s="403"/>
      <c r="CW33" s="403"/>
      <c r="CX33" s="404">
        <f t="shared" si="46"/>
        <v>286.33395000000007</v>
      </c>
      <c r="CY33" s="198"/>
      <c r="CZ33" s="222">
        <v>2174</v>
      </c>
      <c r="DA33" s="677">
        <f t="shared" si="47"/>
        <v>527</v>
      </c>
      <c r="DB33" s="676">
        <f t="shared" si="48"/>
        <v>31.997571341833634</v>
      </c>
      <c r="DC33" s="676">
        <f t="shared" si="74"/>
        <v>6.399514268366727</v>
      </c>
      <c r="DD33" s="208">
        <v>3105.2658000000001</v>
      </c>
      <c r="DE33" s="677">
        <f t="shared" si="49"/>
        <v>1458.2658000000001</v>
      </c>
      <c r="DF33" s="676">
        <f t="shared" si="50"/>
        <v>88.540728597449913</v>
      </c>
      <c r="DG33" s="676">
        <f t="shared" si="75"/>
        <v>17.708145719489984</v>
      </c>
      <c r="DH33" s="222">
        <v>15</v>
      </c>
      <c r="DI33" s="677">
        <f t="shared" si="51"/>
        <v>247.05</v>
      </c>
      <c r="DJ33" s="568">
        <f t="shared" si="52"/>
        <v>1894.05</v>
      </c>
      <c r="DK33" s="677">
        <f t="shared" si="53"/>
        <v>1894.05</v>
      </c>
      <c r="DL33" s="677">
        <f t="shared" si="76"/>
        <v>568.21500000000003</v>
      </c>
      <c r="DM33" s="677">
        <f t="shared" si="77"/>
        <v>947.02499999999998</v>
      </c>
      <c r="DN33" s="677">
        <f t="shared" si="54"/>
        <v>302.80395000000004</v>
      </c>
      <c r="DO33" s="677">
        <f t="shared" si="78"/>
        <v>90.84118500000001</v>
      </c>
      <c r="DP33" s="677">
        <f t="shared" si="79"/>
        <v>151.40197500000002</v>
      </c>
      <c r="DQ33" s="677">
        <f t="shared" si="55"/>
        <v>302.80395000000004</v>
      </c>
      <c r="DR33" s="222">
        <v>2174</v>
      </c>
      <c r="DS33" s="677">
        <f t="shared" si="56"/>
        <v>527</v>
      </c>
      <c r="DT33" s="676">
        <f t="shared" si="57"/>
        <v>31.997571341833634</v>
      </c>
      <c r="DU33" s="710">
        <f t="shared" si="80"/>
        <v>6.399514268366727</v>
      </c>
      <c r="DV33" s="208">
        <v>3105.2658000000001</v>
      </c>
      <c r="DW33" s="677">
        <f t="shared" si="58"/>
        <v>1458.2658000000001</v>
      </c>
      <c r="DX33" s="676">
        <f t="shared" si="59"/>
        <v>88.540728597449913</v>
      </c>
      <c r="DY33" s="710">
        <f t="shared" si="81"/>
        <v>17.708145719489984</v>
      </c>
      <c r="DZ33" s="222">
        <v>15</v>
      </c>
      <c r="EA33" s="677">
        <f t="shared" si="60"/>
        <v>247.05</v>
      </c>
      <c r="EB33" s="568">
        <f t="shared" si="61"/>
        <v>1894.05</v>
      </c>
      <c r="EC33" s="677">
        <f t="shared" si="62"/>
        <v>1894.05</v>
      </c>
      <c r="ED33" s="677">
        <f t="shared" si="82"/>
        <v>568.21500000000003</v>
      </c>
      <c r="EE33" s="677">
        <f t="shared" si="83"/>
        <v>947.02499999999998</v>
      </c>
      <c r="EF33" s="208">
        <f t="shared" si="84"/>
        <v>302.80395000000004</v>
      </c>
      <c r="EG33" s="208">
        <f t="shared" si="85"/>
        <v>90.84118500000001</v>
      </c>
      <c r="EH33" s="208">
        <f t="shared" si="86"/>
        <v>151.40197500000002</v>
      </c>
      <c r="EI33" s="677">
        <f t="shared" si="63"/>
        <v>302.80395000000004</v>
      </c>
    </row>
    <row r="34" spans="1:139" s="218" customFormat="1" ht="23.25" customHeight="1" x14ac:dyDescent="0.2">
      <c r="A34" s="505">
        <v>31</v>
      </c>
      <c r="B34" s="505" t="s">
        <v>1265</v>
      </c>
      <c r="C34" s="499" t="s">
        <v>256</v>
      </c>
      <c r="D34" s="408" t="s">
        <v>729</v>
      </c>
      <c r="E34" s="408" t="s">
        <v>296</v>
      </c>
      <c r="F34" s="219" t="s">
        <v>97</v>
      </c>
      <c r="G34" s="219" t="s">
        <v>89</v>
      </c>
      <c r="H34" s="219" t="s">
        <v>88</v>
      </c>
      <c r="I34" s="220">
        <v>2</v>
      </c>
      <c r="J34" s="233">
        <v>1400</v>
      </c>
      <c r="K34" s="222"/>
      <c r="L34" s="219" t="s">
        <v>97</v>
      </c>
      <c r="M34" s="219" t="s">
        <v>89</v>
      </c>
      <c r="N34" s="219" t="s">
        <v>88</v>
      </c>
      <c r="O34" s="220">
        <v>2</v>
      </c>
      <c r="P34" s="221">
        <v>1400</v>
      </c>
      <c r="Q34" s="219"/>
      <c r="R34" s="219"/>
      <c r="S34" s="219"/>
      <c r="T34" s="220">
        <v>2</v>
      </c>
      <c r="U34" s="223">
        <v>1400</v>
      </c>
      <c r="V34" s="228" t="s">
        <v>693</v>
      </c>
      <c r="W34" s="228" t="s">
        <v>44</v>
      </c>
      <c r="X34" s="228" t="s">
        <v>23</v>
      </c>
      <c r="Y34" s="225">
        <v>2</v>
      </c>
      <c r="Z34" s="226">
        <v>1400</v>
      </c>
      <c r="AA34" s="207">
        <f t="shared" si="0"/>
        <v>2800</v>
      </c>
      <c r="AB34" s="222">
        <v>1746</v>
      </c>
      <c r="AC34" s="544">
        <f t="shared" si="64"/>
        <v>346</v>
      </c>
      <c r="AD34" s="208">
        <f>2.194*$AB$1</f>
        <v>2495.5872399999998</v>
      </c>
      <c r="AE34" s="678">
        <f t="shared" si="65"/>
        <v>1095.5872399999998</v>
      </c>
      <c r="AF34" s="222">
        <v>3120</v>
      </c>
      <c r="AJ34" s="444">
        <f t="shared" si="1"/>
        <v>346</v>
      </c>
      <c r="AK34" s="444">
        <f t="shared" si="2"/>
        <v>24.714285714285708</v>
      </c>
      <c r="AL34" s="539">
        <f t="shared" si="66"/>
        <v>4.9428571428571412E-2</v>
      </c>
      <c r="AM34" s="444">
        <f t="shared" si="3"/>
        <v>69.2</v>
      </c>
      <c r="AN34" s="445">
        <f t="shared" si="4"/>
        <v>1095.5872399999998</v>
      </c>
      <c r="AO34" s="445">
        <f t="shared" si="5"/>
        <v>78.256231428571397</v>
      </c>
      <c r="AP34" s="542">
        <f t="shared" si="67"/>
        <v>0.15651246285714279</v>
      </c>
      <c r="AQ34" s="445">
        <f t="shared" si="6"/>
        <v>219.11744799999997</v>
      </c>
      <c r="AR34" s="227">
        <f t="shared" si="7"/>
        <v>3040</v>
      </c>
      <c r="AS34" s="210">
        <f t="shared" si="8"/>
        <v>1520</v>
      </c>
      <c r="AT34" s="209">
        <f t="shared" si="9"/>
        <v>456</v>
      </c>
      <c r="AU34" s="209">
        <f t="shared" si="10"/>
        <v>760</v>
      </c>
      <c r="AV34" s="211">
        <f t="shared" si="11"/>
        <v>1746</v>
      </c>
      <c r="AW34" s="212">
        <f t="shared" si="68"/>
        <v>-226</v>
      </c>
      <c r="AX34" s="210">
        <f t="shared" si="12"/>
        <v>120</v>
      </c>
      <c r="AY34" s="210">
        <f t="shared" si="13"/>
        <v>8.5714285714285694</v>
      </c>
      <c r="AZ34" s="211">
        <f t="shared" si="14"/>
        <v>2495.5872399999998</v>
      </c>
      <c r="BA34" s="544">
        <f t="shared" si="69"/>
        <v>975.58723999999984</v>
      </c>
      <c r="BB34" s="210">
        <f t="shared" si="70"/>
        <v>243.89680999999996</v>
      </c>
      <c r="BC34" s="213">
        <f t="shared" si="15"/>
        <v>3638.5661959200002</v>
      </c>
      <c r="BD34" s="211">
        <f>[1]MAG_9pak!$D$14</f>
        <v>1819.2830979600001</v>
      </c>
      <c r="BE34" s="213">
        <f t="shared" si="16"/>
        <v>545.78492938800002</v>
      </c>
      <c r="BF34" s="213">
        <f t="shared" si="17"/>
        <v>909.64154898000004</v>
      </c>
      <c r="BG34" s="210">
        <f t="shared" si="18"/>
        <v>73.283097960000077</v>
      </c>
      <c r="BH34" s="210">
        <f t="shared" si="19"/>
        <v>419.28309796000008</v>
      </c>
      <c r="BI34" s="210">
        <f t="shared" si="20"/>
        <v>29.948792711428581</v>
      </c>
      <c r="BJ34" s="210">
        <f t="shared" si="21"/>
        <v>1736</v>
      </c>
      <c r="BK34" s="214">
        <f t="shared" si="22"/>
        <v>520.79999999999995</v>
      </c>
      <c r="BL34" s="214">
        <f t="shared" si="23"/>
        <v>868</v>
      </c>
      <c r="BM34" s="210">
        <f t="shared" si="24"/>
        <v>336</v>
      </c>
      <c r="BN34" s="210">
        <f t="shared" si="25"/>
        <v>-10</v>
      </c>
      <c r="BO34" s="215">
        <f t="shared" si="26"/>
        <v>3472</v>
      </c>
      <c r="BP34" s="210">
        <f>Z34*1.2</f>
        <v>1680</v>
      </c>
      <c r="BQ34" s="216">
        <f t="shared" si="27"/>
        <v>504</v>
      </c>
      <c r="BR34" s="216">
        <f t="shared" si="28"/>
        <v>840</v>
      </c>
      <c r="BS34" s="210">
        <f t="shared" si="29"/>
        <v>280</v>
      </c>
      <c r="BT34" s="210">
        <f t="shared" si="30"/>
        <v>-66</v>
      </c>
      <c r="BU34" s="217">
        <f t="shared" si="31"/>
        <v>3360</v>
      </c>
      <c r="BV34" s="210">
        <f>Z34*1.19</f>
        <v>1666</v>
      </c>
      <c r="BW34" s="403">
        <f t="shared" si="32"/>
        <v>499.79999999999995</v>
      </c>
      <c r="BX34" s="403">
        <f t="shared" si="33"/>
        <v>833</v>
      </c>
      <c r="BY34" s="210">
        <f t="shared" si="34"/>
        <v>266</v>
      </c>
      <c r="BZ34" s="210">
        <f t="shared" si="35"/>
        <v>-80</v>
      </c>
      <c r="CA34" s="210">
        <f t="shared" si="36"/>
        <v>19</v>
      </c>
      <c r="CB34" s="404">
        <f t="shared" si="37"/>
        <v>3332</v>
      </c>
      <c r="CC34" s="404"/>
      <c r="CD34" s="537">
        <f t="shared" si="38"/>
        <v>243.89680999999996</v>
      </c>
      <c r="CE34" s="537">
        <f t="shared" si="71"/>
        <v>73.169042999999988</v>
      </c>
      <c r="CF34" s="537">
        <f t="shared" si="39"/>
        <v>121.94840499999998</v>
      </c>
      <c r="CG34" s="210"/>
      <c r="CH34" s="210"/>
      <c r="CI34" s="210"/>
      <c r="CJ34" s="538">
        <f t="shared" si="40"/>
        <v>487.79361999999992</v>
      </c>
      <c r="CK34" s="216">
        <f t="shared" si="41"/>
        <v>56.5</v>
      </c>
      <c r="CL34" s="216">
        <f t="shared" si="72"/>
        <v>16.95</v>
      </c>
      <c r="CM34" s="216">
        <f t="shared" si="42"/>
        <v>28.25</v>
      </c>
      <c r="CN34" s="216"/>
      <c r="CO34" s="216"/>
      <c r="CP34" s="216"/>
      <c r="CQ34" s="217">
        <f t="shared" si="43"/>
        <v>113</v>
      </c>
      <c r="CR34" s="403">
        <f t="shared" si="44"/>
        <v>207.39680999999996</v>
      </c>
      <c r="CS34" s="403">
        <f t="shared" si="73"/>
        <v>62.219042999999985</v>
      </c>
      <c r="CT34" s="403">
        <f t="shared" si="45"/>
        <v>103.69840499999998</v>
      </c>
      <c r="CU34" s="403"/>
      <c r="CV34" s="403"/>
      <c r="CW34" s="403"/>
      <c r="CX34" s="404">
        <f t="shared" si="46"/>
        <v>414.79361999999992</v>
      </c>
      <c r="CY34" s="198"/>
      <c r="CZ34" s="222">
        <v>1746</v>
      </c>
      <c r="DA34" s="677">
        <f t="shared" si="47"/>
        <v>346</v>
      </c>
      <c r="DB34" s="676">
        <f t="shared" si="48"/>
        <v>24.714285714285708</v>
      </c>
      <c r="DC34" s="676">
        <f t="shared" si="74"/>
        <v>4.9428571428571413</v>
      </c>
      <c r="DD34" s="208">
        <v>2495.5872399999998</v>
      </c>
      <c r="DE34" s="677">
        <f t="shared" si="49"/>
        <v>1095.5872399999998</v>
      </c>
      <c r="DF34" s="676">
        <f t="shared" si="50"/>
        <v>78.256231428571397</v>
      </c>
      <c r="DG34" s="676">
        <f t="shared" si="75"/>
        <v>15.651246285714279</v>
      </c>
      <c r="DH34" s="222">
        <v>15</v>
      </c>
      <c r="DI34" s="677">
        <f t="shared" si="51"/>
        <v>210</v>
      </c>
      <c r="DJ34" s="568">
        <f t="shared" si="52"/>
        <v>1610</v>
      </c>
      <c r="DK34" s="677">
        <f t="shared" si="53"/>
        <v>3220</v>
      </c>
      <c r="DL34" s="677">
        <f t="shared" si="76"/>
        <v>483</v>
      </c>
      <c r="DM34" s="677">
        <f t="shared" si="77"/>
        <v>805</v>
      </c>
      <c r="DN34" s="677">
        <f t="shared" si="54"/>
        <v>221.39680999999996</v>
      </c>
      <c r="DO34" s="677">
        <f t="shared" si="78"/>
        <v>66.419042999999988</v>
      </c>
      <c r="DP34" s="677">
        <f t="shared" si="79"/>
        <v>110.69840499999998</v>
      </c>
      <c r="DQ34" s="677">
        <f t="shared" si="55"/>
        <v>442.79361999999992</v>
      </c>
      <c r="DR34" s="222">
        <v>1746</v>
      </c>
      <c r="DS34" s="677">
        <f t="shared" si="56"/>
        <v>346</v>
      </c>
      <c r="DT34" s="676">
        <f t="shared" si="57"/>
        <v>24.714285714285708</v>
      </c>
      <c r="DU34" s="710">
        <f t="shared" si="80"/>
        <v>4.9428571428571413</v>
      </c>
      <c r="DV34" s="208">
        <v>2495.5872399999998</v>
      </c>
      <c r="DW34" s="677">
        <f t="shared" si="58"/>
        <v>1095.5872399999998</v>
      </c>
      <c r="DX34" s="676">
        <f t="shared" si="59"/>
        <v>78.256231428571397</v>
      </c>
      <c r="DY34" s="710">
        <f t="shared" si="81"/>
        <v>15.651246285714279</v>
      </c>
      <c r="DZ34" s="222">
        <v>15</v>
      </c>
      <c r="EA34" s="677">
        <f t="shared" si="60"/>
        <v>210</v>
      </c>
      <c r="EB34" s="568">
        <f t="shared" si="61"/>
        <v>1610</v>
      </c>
      <c r="EC34" s="677">
        <f t="shared" si="62"/>
        <v>3220</v>
      </c>
      <c r="ED34" s="677">
        <f t="shared" si="82"/>
        <v>483</v>
      </c>
      <c r="EE34" s="677">
        <f t="shared" si="83"/>
        <v>805</v>
      </c>
      <c r="EF34" s="208">
        <f t="shared" si="84"/>
        <v>221.39680999999996</v>
      </c>
      <c r="EG34" s="208">
        <f t="shared" si="85"/>
        <v>66.419042999999988</v>
      </c>
      <c r="EH34" s="208">
        <f t="shared" si="86"/>
        <v>110.69840499999998</v>
      </c>
      <c r="EI34" s="677">
        <f t="shared" si="63"/>
        <v>442.79361999999992</v>
      </c>
    </row>
    <row r="35" spans="1:139" s="218" customFormat="1" ht="23.25" customHeight="1" x14ac:dyDescent="0.2">
      <c r="A35" s="505">
        <v>32</v>
      </c>
      <c r="B35" s="505" t="s">
        <v>1265</v>
      </c>
      <c r="C35" s="499" t="s">
        <v>256</v>
      </c>
      <c r="D35" s="408" t="s">
        <v>730</v>
      </c>
      <c r="E35" s="408" t="s">
        <v>294</v>
      </c>
      <c r="F35" s="219" t="s">
        <v>97</v>
      </c>
      <c r="G35" s="219" t="s">
        <v>320</v>
      </c>
      <c r="H35" s="219" t="s">
        <v>5</v>
      </c>
      <c r="I35" s="220">
        <v>1</v>
      </c>
      <c r="J35" s="237">
        <v>1647</v>
      </c>
      <c r="K35" s="222"/>
      <c r="L35" s="219" t="s">
        <v>97</v>
      </c>
      <c r="M35" s="219" t="s">
        <v>320</v>
      </c>
      <c r="N35" s="219" t="s">
        <v>5</v>
      </c>
      <c r="O35" s="220">
        <v>1</v>
      </c>
      <c r="P35" s="234">
        <v>1647</v>
      </c>
      <c r="Q35" s="219"/>
      <c r="R35" s="219"/>
      <c r="S35" s="219"/>
      <c r="T35" s="220">
        <v>1</v>
      </c>
      <c r="U35" s="235">
        <v>1647</v>
      </c>
      <c r="V35" s="228" t="s">
        <v>693</v>
      </c>
      <c r="W35" s="228" t="s">
        <v>22</v>
      </c>
      <c r="X35" s="228" t="s">
        <v>88</v>
      </c>
      <c r="Y35" s="225">
        <v>1</v>
      </c>
      <c r="Z35" s="236">
        <v>1647</v>
      </c>
      <c r="AA35" s="207">
        <f t="shared" si="0"/>
        <v>1647</v>
      </c>
      <c r="AB35" s="222">
        <v>2174</v>
      </c>
      <c r="AC35" s="544">
        <f t="shared" si="64"/>
        <v>527</v>
      </c>
      <c r="AD35" s="208">
        <f>2.73*$AB$1</f>
        <v>3105.2658000000001</v>
      </c>
      <c r="AE35" s="678">
        <f t="shared" si="65"/>
        <v>1458.2658000000001</v>
      </c>
      <c r="AF35" s="222">
        <v>3726</v>
      </c>
      <c r="AJ35" s="444">
        <f t="shared" si="1"/>
        <v>527</v>
      </c>
      <c r="AK35" s="444">
        <f t="shared" si="2"/>
        <v>31.997571341833634</v>
      </c>
      <c r="AL35" s="539">
        <f t="shared" si="66"/>
        <v>6.3995142683667267E-2</v>
      </c>
      <c r="AM35" s="444">
        <f t="shared" si="3"/>
        <v>105.4</v>
      </c>
      <c r="AN35" s="445">
        <f t="shared" si="4"/>
        <v>1458.2658000000001</v>
      </c>
      <c r="AO35" s="445">
        <f t="shared" si="5"/>
        <v>88.540728597449913</v>
      </c>
      <c r="AP35" s="542">
        <f t="shared" si="67"/>
        <v>0.17708145719489984</v>
      </c>
      <c r="AQ35" s="445">
        <f t="shared" si="6"/>
        <v>291.65316000000001</v>
      </c>
      <c r="AR35" s="227">
        <f t="shared" si="7"/>
        <v>1767</v>
      </c>
      <c r="AS35" s="210">
        <f t="shared" si="8"/>
        <v>1767</v>
      </c>
      <c r="AT35" s="209">
        <f t="shared" si="9"/>
        <v>530.1</v>
      </c>
      <c r="AU35" s="209">
        <f t="shared" si="10"/>
        <v>883.5</v>
      </c>
      <c r="AV35" s="211">
        <f t="shared" si="11"/>
        <v>2174</v>
      </c>
      <c r="AW35" s="212">
        <f t="shared" si="68"/>
        <v>-407</v>
      </c>
      <c r="AX35" s="210">
        <f t="shared" si="12"/>
        <v>120</v>
      </c>
      <c r="AY35" s="210">
        <f t="shared" si="13"/>
        <v>7.2859744990892494</v>
      </c>
      <c r="AZ35" s="211">
        <f t="shared" si="14"/>
        <v>3105.2658000000001</v>
      </c>
      <c r="BA35" s="544">
        <f t="shared" si="69"/>
        <v>1338.2658000000001</v>
      </c>
      <c r="BB35" s="210">
        <f t="shared" si="70"/>
        <v>334.56645000000003</v>
      </c>
      <c r="BC35" s="213">
        <f t="shared" si="15"/>
        <v>2173.68606</v>
      </c>
      <c r="BD35" s="211">
        <f>[1]MAG_9pak!$C$15</f>
        <v>2173.68606</v>
      </c>
      <c r="BE35" s="213">
        <f t="shared" si="16"/>
        <v>652.105818</v>
      </c>
      <c r="BF35" s="213">
        <f t="shared" si="17"/>
        <v>1086.84303</v>
      </c>
      <c r="BG35" s="210">
        <f t="shared" si="18"/>
        <v>-0.31394000000000233</v>
      </c>
      <c r="BH35" s="210">
        <f t="shared" si="19"/>
        <v>526.68606</v>
      </c>
      <c r="BI35" s="210">
        <f t="shared" si="20"/>
        <v>31.978510018214934</v>
      </c>
      <c r="BJ35" s="210">
        <f t="shared" si="21"/>
        <v>2042.28</v>
      </c>
      <c r="BK35" s="214">
        <f t="shared" si="22"/>
        <v>612.68399999999997</v>
      </c>
      <c r="BL35" s="214">
        <f t="shared" si="23"/>
        <v>1021.14</v>
      </c>
      <c r="BM35" s="210">
        <f t="shared" si="24"/>
        <v>395.28</v>
      </c>
      <c r="BN35" s="210">
        <f t="shared" si="25"/>
        <v>-131.72000000000003</v>
      </c>
      <c r="BO35" s="215">
        <f t="shared" si="26"/>
        <v>2042.28</v>
      </c>
      <c r="BP35" s="210">
        <f>Z35*1.2</f>
        <v>1976.3999999999999</v>
      </c>
      <c r="BQ35" s="216">
        <f t="shared" si="27"/>
        <v>592.91999999999996</v>
      </c>
      <c r="BR35" s="216">
        <f t="shared" si="28"/>
        <v>988.19999999999993</v>
      </c>
      <c r="BS35" s="210">
        <f t="shared" si="29"/>
        <v>329.39999999999986</v>
      </c>
      <c r="BT35" s="210">
        <f t="shared" si="30"/>
        <v>-197.60000000000014</v>
      </c>
      <c r="BU35" s="217">
        <f t="shared" si="31"/>
        <v>1976.3999999999999</v>
      </c>
      <c r="BV35" s="210">
        <f>Z35*1.19</f>
        <v>1959.9299999999998</v>
      </c>
      <c r="BW35" s="403">
        <f t="shared" si="32"/>
        <v>587.97899999999993</v>
      </c>
      <c r="BX35" s="403">
        <f t="shared" si="33"/>
        <v>979.96499999999992</v>
      </c>
      <c r="BY35" s="210">
        <f t="shared" si="34"/>
        <v>312.92999999999984</v>
      </c>
      <c r="BZ35" s="210">
        <f t="shared" si="35"/>
        <v>-214.07000000000016</v>
      </c>
      <c r="CA35" s="210">
        <f t="shared" si="36"/>
        <v>19</v>
      </c>
      <c r="CB35" s="404">
        <f t="shared" si="37"/>
        <v>1959.9299999999998</v>
      </c>
      <c r="CC35" s="404"/>
      <c r="CD35" s="537">
        <f t="shared" si="38"/>
        <v>334.56645000000003</v>
      </c>
      <c r="CE35" s="537">
        <f t="shared" si="71"/>
        <v>100.36993500000001</v>
      </c>
      <c r="CF35" s="537">
        <f t="shared" si="39"/>
        <v>167.28322500000002</v>
      </c>
      <c r="CG35" s="210"/>
      <c r="CH35" s="210"/>
      <c r="CI35" s="210"/>
      <c r="CJ35" s="538">
        <f t="shared" si="40"/>
        <v>334.56645000000003</v>
      </c>
      <c r="CK35" s="216">
        <f t="shared" si="41"/>
        <v>101.75</v>
      </c>
      <c r="CL35" s="216">
        <f t="shared" si="72"/>
        <v>30.524999999999999</v>
      </c>
      <c r="CM35" s="216">
        <f t="shared" si="42"/>
        <v>50.875</v>
      </c>
      <c r="CN35" s="216"/>
      <c r="CO35" s="216"/>
      <c r="CP35" s="216"/>
      <c r="CQ35" s="217">
        <f t="shared" si="43"/>
        <v>101.75</v>
      </c>
      <c r="CR35" s="403">
        <f t="shared" si="44"/>
        <v>286.33395000000007</v>
      </c>
      <c r="CS35" s="403">
        <f t="shared" si="73"/>
        <v>85.900185000000022</v>
      </c>
      <c r="CT35" s="403">
        <f t="shared" si="45"/>
        <v>143.16697500000004</v>
      </c>
      <c r="CU35" s="403"/>
      <c r="CV35" s="403"/>
      <c r="CW35" s="403"/>
      <c r="CX35" s="404">
        <f t="shared" si="46"/>
        <v>286.33395000000007</v>
      </c>
      <c r="CY35" s="198"/>
      <c r="CZ35" s="222">
        <v>2174</v>
      </c>
      <c r="DA35" s="677">
        <f t="shared" si="47"/>
        <v>527</v>
      </c>
      <c r="DB35" s="676">
        <f t="shared" si="48"/>
        <v>31.997571341833634</v>
      </c>
      <c r="DC35" s="676">
        <f t="shared" si="74"/>
        <v>6.399514268366727</v>
      </c>
      <c r="DD35" s="208">
        <v>3105.2658000000001</v>
      </c>
      <c r="DE35" s="677">
        <f t="shared" si="49"/>
        <v>1458.2658000000001</v>
      </c>
      <c r="DF35" s="676">
        <f t="shared" si="50"/>
        <v>88.540728597449913</v>
      </c>
      <c r="DG35" s="676">
        <f t="shared" si="75"/>
        <v>17.708145719489984</v>
      </c>
      <c r="DH35" s="222">
        <v>15</v>
      </c>
      <c r="DI35" s="677">
        <f t="shared" si="51"/>
        <v>247.05</v>
      </c>
      <c r="DJ35" s="568">
        <f t="shared" si="52"/>
        <v>1894.05</v>
      </c>
      <c r="DK35" s="677">
        <f t="shared" si="53"/>
        <v>1894.05</v>
      </c>
      <c r="DL35" s="677">
        <f t="shared" si="76"/>
        <v>568.21500000000003</v>
      </c>
      <c r="DM35" s="677">
        <f t="shared" si="77"/>
        <v>947.02499999999998</v>
      </c>
      <c r="DN35" s="677">
        <f t="shared" si="54"/>
        <v>302.80395000000004</v>
      </c>
      <c r="DO35" s="677">
        <f t="shared" si="78"/>
        <v>90.84118500000001</v>
      </c>
      <c r="DP35" s="677">
        <f t="shared" si="79"/>
        <v>151.40197500000002</v>
      </c>
      <c r="DQ35" s="677">
        <f t="shared" si="55"/>
        <v>302.80395000000004</v>
      </c>
      <c r="DR35" s="222">
        <v>2174</v>
      </c>
      <c r="DS35" s="677">
        <f t="shared" si="56"/>
        <v>527</v>
      </c>
      <c r="DT35" s="676">
        <f t="shared" si="57"/>
        <v>31.997571341833634</v>
      </c>
      <c r="DU35" s="710">
        <f t="shared" si="80"/>
        <v>6.399514268366727</v>
      </c>
      <c r="DV35" s="208">
        <v>3105.2658000000001</v>
      </c>
      <c r="DW35" s="677">
        <f t="shared" si="58"/>
        <v>1458.2658000000001</v>
      </c>
      <c r="DX35" s="676">
        <f t="shared" si="59"/>
        <v>88.540728597449913</v>
      </c>
      <c r="DY35" s="710">
        <f t="shared" si="81"/>
        <v>17.708145719489984</v>
      </c>
      <c r="DZ35" s="222">
        <v>15</v>
      </c>
      <c r="EA35" s="677">
        <f t="shared" si="60"/>
        <v>247.05</v>
      </c>
      <c r="EB35" s="568">
        <f t="shared" si="61"/>
        <v>1894.05</v>
      </c>
      <c r="EC35" s="677">
        <f t="shared" si="62"/>
        <v>1894.05</v>
      </c>
      <c r="ED35" s="677">
        <f t="shared" si="82"/>
        <v>568.21500000000003</v>
      </c>
      <c r="EE35" s="677">
        <f t="shared" si="83"/>
        <v>947.02499999999998</v>
      </c>
      <c r="EF35" s="208">
        <f t="shared" si="84"/>
        <v>302.80395000000004</v>
      </c>
      <c r="EG35" s="208">
        <f t="shared" si="85"/>
        <v>90.84118500000001</v>
      </c>
      <c r="EH35" s="208">
        <f t="shared" si="86"/>
        <v>151.40197500000002</v>
      </c>
      <c r="EI35" s="677">
        <f t="shared" si="63"/>
        <v>302.80395000000004</v>
      </c>
    </row>
    <row r="36" spans="1:139" s="218" customFormat="1" ht="23.25" customHeight="1" x14ac:dyDescent="0.2">
      <c r="A36" s="506">
        <v>33</v>
      </c>
      <c r="B36" s="505" t="s">
        <v>1265</v>
      </c>
      <c r="C36" s="499" t="s">
        <v>256</v>
      </c>
      <c r="D36" s="408" t="s">
        <v>730</v>
      </c>
      <c r="E36" s="408" t="s">
        <v>293</v>
      </c>
      <c r="F36" s="219" t="s">
        <v>97</v>
      </c>
      <c r="G36" s="219" t="s">
        <v>9</v>
      </c>
      <c r="H36" s="219" t="s">
        <v>66</v>
      </c>
      <c r="I36" s="220">
        <v>1</v>
      </c>
      <c r="J36" s="221">
        <v>1250</v>
      </c>
      <c r="K36" s="222"/>
      <c r="L36" s="219" t="s">
        <v>97</v>
      </c>
      <c r="M36" s="219" t="s">
        <v>9</v>
      </c>
      <c r="N36" s="219" t="s">
        <v>66</v>
      </c>
      <c r="O36" s="220">
        <v>1</v>
      </c>
      <c r="P36" s="221">
        <v>1250</v>
      </c>
      <c r="Q36" s="219"/>
      <c r="R36" s="219"/>
      <c r="S36" s="219"/>
      <c r="T36" s="220">
        <v>1</v>
      </c>
      <c r="U36" s="223">
        <v>1250</v>
      </c>
      <c r="V36" s="228" t="s">
        <v>693</v>
      </c>
      <c r="W36" s="228" t="s">
        <v>42</v>
      </c>
      <c r="X36" s="228" t="s">
        <v>70</v>
      </c>
      <c r="Y36" s="225">
        <v>1</v>
      </c>
      <c r="Z36" s="226">
        <v>1250</v>
      </c>
      <c r="AA36" s="207">
        <f t="shared" si="0"/>
        <v>1250</v>
      </c>
      <c r="AB36" s="222">
        <v>1157</v>
      </c>
      <c r="AC36" s="544">
        <f t="shared" si="64"/>
        <v>-93</v>
      </c>
      <c r="AD36" s="208">
        <f>1.453*$AB$1</f>
        <v>1652.7293800000002</v>
      </c>
      <c r="AE36" s="678">
        <f t="shared" si="65"/>
        <v>402.72938000000022</v>
      </c>
      <c r="AF36" s="222">
        <v>2067</v>
      </c>
      <c r="AJ36" s="444">
        <f t="shared" si="1"/>
        <v>-93</v>
      </c>
      <c r="AK36" s="444">
        <f t="shared" si="2"/>
        <v>-7.4399999999999977</v>
      </c>
      <c r="AL36" s="539">
        <f t="shared" si="66"/>
        <v>-1.4879999999999996E-2</v>
      </c>
      <c r="AM36" s="444">
        <f t="shared" si="3"/>
        <v>-18.600000000000001</v>
      </c>
      <c r="AN36" s="445">
        <f t="shared" si="4"/>
        <v>402.72938000000022</v>
      </c>
      <c r="AO36" s="445">
        <f t="shared" si="5"/>
        <v>32.21835040000002</v>
      </c>
      <c r="AP36" s="542">
        <f t="shared" si="67"/>
        <v>6.4436700800000038E-2</v>
      </c>
      <c r="AQ36" s="445">
        <f t="shared" si="6"/>
        <v>80.54587600000005</v>
      </c>
      <c r="AR36" s="227">
        <f t="shared" si="7"/>
        <v>1370</v>
      </c>
      <c r="AS36" s="210">
        <f t="shared" si="8"/>
        <v>1370</v>
      </c>
      <c r="AT36" s="209">
        <f t="shared" si="9"/>
        <v>411</v>
      </c>
      <c r="AU36" s="209">
        <f t="shared" si="10"/>
        <v>685</v>
      </c>
      <c r="AV36" s="211">
        <f t="shared" si="11"/>
        <v>1157</v>
      </c>
      <c r="AW36" s="210">
        <f t="shared" si="68"/>
        <v>213</v>
      </c>
      <c r="AX36" s="210">
        <f t="shared" si="12"/>
        <v>120</v>
      </c>
      <c r="AY36" s="210">
        <f t="shared" si="13"/>
        <v>9.6000000000000085</v>
      </c>
      <c r="AZ36" s="211">
        <f t="shared" si="14"/>
        <v>1652.7293800000002</v>
      </c>
      <c r="BA36" s="544">
        <f t="shared" si="69"/>
        <v>282.72938000000022</v>
      </c>
      <c r="BB36" s="210">
        <f t="shared" si="70"/>
        <v>70.682345000000055</v>
      </c>
      <c r="BC36" s="213">
        <f t="shared" si="15"/>
        <v>1487.4564420000002</v>
      </c>
      <c r="BD36" s="211">
        <f>[1]MAG_9pak!$F$12</f>
        <v>1487.4564420000002</v>
      </c>
      <c r="BE36" s="213">
        <f t="shared" si="16"/>
        <v>446.23693260000005</v>
      </c>
      <c r="BF36" s="213">
        <f t="shared" si="17"/>
        <v>743.72822100000008</v>
      </c>
      <c r="BG36" s="210">
        <f t="shared" si="18"/>
        <v>330.45644200000015</v>
      </c>
      <c r="BH36" s="210">
        <f t="shared" si="19"/>
        <v>237.45644200000015</v>
      </c>
      <c r="BI36" s="210">
        <f t="shared" si="20"/>
        <v>18.996515360000018</v>
      </c>
      <c r="BJ36" s="210">
        <f t="shared" si="21"/>
        <v>1550</v>
      </c>
      <c r="BK36" s="214">
        <f t="shared" si="22"/>
        <v>465</v>
      </c>
      <c r="BL36" s="214">
        <f t="shared" si="23"/>
        <v>775</v>
      </c>
      <c r="BM36" s="210">
        <f t="shared" si="24"/>
        <v>300</v>
      </c>
      <c r="BN36" s="210">
        <f t="shared" si="25"/>
        <v>393</v>
      </c>
      <c r="BO36" s="215">
        <f t="shared" si="26"/>
        <v>1550</v>
      </c>
      <c r="BP36" s="210">
        <f>Z36*1.24</f>
        <v>1550</v>
      </c>
      <c r="BQ36" s="216">
        <f t="shared" si="27"/>
        <v>465</v>
      </c>
      <c r="BR36" s="216">
        <f t="shared" si="28"/>
        <v>775</v>
      </c>
      <c r="BS36" s="210">
        <f t="shared" si="29"/>
        <v>300</v>
      </c>
      <c r="BT36" s="210">
        <f t="shared" si="30"/>
        <v>393</v>
      </c>
      <c r="BU36" s="217">
        <f t="shared" si="31"/>
        <v>1550</v>
      </c>
      <c r="BV36" s="210">
        <f>Z36*1.24</f>
        <v>1550</v>
      </c>
      <c r="BW36" s="403">
        <f t="shared" si="32"/>
        <v>465</v>
      </c>
      <c r="BX36" s="403">
        <f t="shared" si="33"/>
        <v>775</v>
      </c>
      <c r="BY36" s="210">
        <f t="shared" si="34"/>
        <v>300</v>
      </c>
      <c r="BZ36" s="210">
        <f t="shared" si="35"/>
        <v>393</v>
      </c>
      <c r="CA36" s="210">
        <f t="shared" si="36"/>
        <v>24</v>
      </c>
      <c r="CB36" s="404">
        <f t="shared" si="37"/>
        <v>1550</v>
      </c>
      <c r="CC36" s="404"/>
      <c r="CD36" s="537">
        <f t="shared" si="38"/>
        <v>70.682345000000055</v>
      </c>
      <c r="CE36" s="537">
        <f t="shared" si="71"/>
        <v>21.204703500000015</v>
      </c>
      <c r="CF36" s="537">
        <f t="shared" si="39"/>
        <v>35.341172500000027</v>
      </c>
      <c r="CG36" s="210"/>
      <c r="CH36" s="210"/>
      <c r="CI36" s="210"/>
      <c r="CJ36" s="538">
        <f t="shared" si="40"/>
        <v>70.682345000000055</v>
      </c>
      <c r="CK36" s="216">
        <f t="shared" si="41"/>
        <v>-53.25</v>
      </c>
      <c r="CL36" s="216">
        <f t="shared" si="72"/>
        <v>-15.975</v>
      </c>
      <c r="CM36" s="216">
        <f t="shared" si="42"/>
        <v>-26.625</v>
      </c>
      <c r="CN36" s="216"/>
      <c r="CO36" s="216"/>
      <c r="CP36" s="216"/>
      <c r="CQ36" s="217">
        <f t="shared" si="43"/>
        <v>-53.25</v>
      </c>
      <c r="CR36" s="403">
        <f t="shared" si="44"/>
        <v>25.682345000000055</v>
      </c>
      <c r="CS36" s="403">
        <f t="shared" si="73"/>
        <v>7.7047035000000159</v>
      </c>
      <c r="CT36" s="403">
        <f t="shared" si="45"/>
        <v>12.841172500000027</v>
      </c>
      <c r="CU36" s="403"/>
      <c r="CV36" s="403"/>
      <c r="CW36" s="403"/>
      <c r="CX36" s="404">
        <f t="shared" si="46"/>
        <v>25.682345000000055</v>
      </c>
      <c r="CY36" s="198"/>
      <c r="CZ36" s="222">
        <v>1157</v>
      </c>
      <c r="DA36" s="677">
        <f t="shared" si="47"/>
        <v>-93</v>
      </c>
      <c r="DB36" s="676">
        <f t="shared" si="48"/>
        <v>-7.4399999999999977</v>
      </c>
      <c r="DC36" s="676">
        <f t="shared" si="74"/>
        <v>-1.4879999999999995</v>
      </c>
      <c r="DD36" s="208">
        <v>1652.7293800000002</v>
      </c>
      <c r="DE36" s="677">
        <f t="shared" si="49"/>
        <v>402.72938000000022</v>
      </c>
      <c r="DF36" s="676">
        <f t="shared" si="50"/>
        <v>32.21835040000002</v>
      </c>
      <c r="DG36" s="676">
        <f t="shared" si="75"/>
        <v>6.443670080000004</v>
      </c>
      <c r="DH36" s="222">
        <v>19</v>
      </c>
      <c r="DI36" s="677">
        <f t="shared" si="51"/>
        <v>237.5</v>
      </c>
      <c r="DJ36" s="568">
        <f t="shared" si="52"/>
        <v>1487.5</v>
      </c>
      <c r="DK36" s="677">
        <f t="shared" si="53"/>
        <v>1487.5</v>
      </c>
      <c r="DL36" s="677">
        <f t="shared" si="76"/>
        <v>446.25</v>
      </c>
      <c r="DM36" s="677">
        <f t="shared" si="77"/>
        <v>743.75</v>
      </c>
      <c r="DN36" s="677">
        <f t="shared" si="54"/>
        <v>41.307345000000055</v>
      </c>
      <c r="DO36" s="677">
        <f t="shared" si="78"/>
        <v>12.392203500000017</v>
      </c>
      <c r="DP36" s="677">
        <f t="shared" si="79"/>
        <v>20.653672500000027</v>
      </c>
      <c r="DQ36" s="677">
        <f t="shared" si="55"/>
        <v>41.307345000000055</v>
      </c>
      <c r="DR36" s="222">
        <v>1157</v>
      </c>
      <c r="DS36" s="677">
        <f t="shared" si="56"/>
        <v>-93</v>
      </c>
      <c r="DT36" s="676">
        <f t="shared" si="57"/>
        <v>-7.4399999999999977</v>
      </c>
      <c r="DU36" s="710">
        <f t="shared" si="80"/>
        <v>-1.4879999999999995</v>
      </c>
      <c r="DV36" s="208">
        <v>1652.7293800000002</v>
      </c>
      <c r="DW36" s="677">
        <f t="shared" si="58"/>
        <v>402.72938000000022</v>
      </c>
      <c r="DX36" s="676">
        <f t="shared" si="59"/>
        <v>32.21835040000002</v>
      </c>
      <c r="DY36" s="710">
        <f t="shared" si="81"/>
        <v>6.443670080000004</v>
      </c>
      <c r="DZ36" s="222">
        <v>15</v>
      </c>
      <c r="EA36" s="677">
        <f t="shared" si="60"/>
        <v>187.5</v>
      </c>
      <c r="EB36" s="568">
        <f t="shared" si="61"/>
        <v>1437.5</v>
      </c>
      <c r="EC36" s="677">
        <f t="shared" si="62"/>
        <v>1437.5</v>
      </c>
      <c r="ED36" s="677">
        <f t="shared" si="82"/>
        <v>431.25</v>
      </c>
      <c r="EE36" s="677">
        <f t="shared" si="83"/>
        <v>718.75</v>
      </c>
      <c r="EF36" s="208">
        <f t="shared" si="84"/>
        <v>53.807345000000055</v>
      </c>
      <c r="EG36" s="208">
        <f t="shared" si="85"/>
        <v>16.142203500000015</v>
      </c>
      <c r="EH36" s="208">
        <f t="shared" si="86"/>
        <v>26.903672500000027</v>
      </c>
      <c r="EI36" s="677">
        <f t="shared" si="63"/>
        <v>53.807345000000055</v>
      </c>
    </row>
    <row r="37" spans="1:139" s="218" customFormat="1" ht="23.25" customHeight="1" x14ac:dyDescent="0.2">
      <c r="A37" s="505">
        <v>34</v>
      </c>
      <c r="B37" s="505" t="s">
        <v>1265</v>
      </c>
      <c r="C37" s="499" t="s">
        <v>256</v>
      </c>
      <c r="D37" s="408" t="s">
        <v>730</v>
      </c>
      <c r="E37" s="406" t="s">
        <v>292</v>
      </c>
      <c r="F37" s="219" t="s">
        <v>97</v>
      </c>
      <c r="G37" s="219" t="s">
        <v>89</v>
      </c>
      <c r="H37" s="219" t="s">
        <v>88</v>
      </c>
      <c r="I37" s="238">
        <v>2</v>
      </c>
      <c r="J37" s="233">
        <v>1400</v>
      </c>
      <c r="K37" s="222"/>
      <c r="L37" s="219" t="s">
        <v>97</v>
      </c>
      <c r="M37" s="219" t="s">
        <v>89</v>
      </c>
      <c r="N37" s="219" t="s">
        <v>88</v>
      </c>
      <c r="O37" s="220">
        <v>2</v>
      </c>
      <c r="P37" s="221">
        <v>1400</v>
      </c>
      <c r="Q37" s="219"/>
      <c r="R37" s="219"/>
      <c r="S37" s="219"/>
      <c r="T37" s="220">
        <v>2</v>
      </c>
      <c r="U37" s="223">
        <v>1400</v>
      </c>
      <c r="V37" s="228" t="s">
        <v>693</v>
      </c>
      <c r="W37" s="228" t="s">
        <v>44</v>
      </c>
      <c r="X37" s="228" t="s">
        <v>23</v>
      </c>
      <c r="Y37" s="225">
        <v>2</v>
      </c>
      <c r="Z37" s="226">
        <v>1400</v>
      </c>
      <c r="AA37" s="207">
        <f t="shared" si="0"/>
        <v>2800</v>
      </c>
      <c r="AB37" s="222">
        <v>1746</v>
      </c>
      <c r="AC37" s="544">
        <f t="shared" si="64"/>
        <v>346</v>
      </c>
      <c r="AD37" s="208">
        <f>2.194*$AB$1</f>
        <v>2495.5872399999998</v>
      </c>
      <c r="AE37" s="678">
        <f t="shared" si="65"/>
        <v>1095.5872399999998</v>
      </c>
      <c r="AF37" s="222">
        <v>3120</v>
      </c>
      <c r="AJ37" s="444">
        <f t="shared" si="1"/>
        <v>346</v>
      </c>
      <c r="AK37" s="444">
        <f t="shared" si="2"/>
        <v>24.714285714285708</v>
      </c>
      <c r="AL37" s="539">
        <f t="shared" si="66"/>
        <v>4.9428571428571412E-2</v>
      </c>
      <c r="AM37" s="444">
        <f t="shared" si="3"/>
        <v>69.2</v>
      </c>
      <c r="AN37" s="445">
        <f t="shared" si="4"/>
        <v>1095.5872399999998</v>
      </c>
      <c r="AO37" s="445">
        <f t="shared" si="5"/>
        <v>78.256231428571397</v>
      </c>
      <c r="AP37" s="542">
        <f t="shared" si="67"/>
        <v>0.15651246285714279</v>
      </c>
      <c r="AQ37" s="445">
        <f t="shared" si="6"/>
        <v>219.11744799999997</v>
      </c>
      <c r="AR37" s="227">
        <f t="shared" si="7"/>
        <v>3040</v>
      </c>
      <c r="AS37" s="210">
        <f t="shared" si="8"/>
        <v>1520</v>
      </c>
      <c r="AT37" s="209">
        <f t="shared" si="9"/>
        <v>456</v>
      </c>
      <c r="AU37" s="209">
        <f t="shared" si="10"/>
        <v>760</v>
      </c>
      <c r="AV37" s="211">
        <f t="shared" si="11"/>
        <v>1746</v>
      </c>
      <c r="AW37" s="212">
        <f t="shared" si="68"/>
        <v>-226</v>
      </c>
      <c r="AX37" s="210">
        <f t="shared" si="12"/>
        <v>120</v>
      </c>
      <c r="AY37" s="210">
        <f t="shared" si="13"/>
        <v>8.5714285714285694</v>
      </c>
      <c r="AZ37" s="211">
        <f t="shared" si="14"/>
        <v>2495.5872399999998</v>
      </c>
      <c r="BA37" s="544">
        <f t="shared" si="69"/>
        <v>975.58723999999984</v>
      </c>
      <c r="BB37" s="210">
        <f t="shared" si="70"/>
        <v>243.89680999999996</v>
      </c>
      <c r="BC37" s="213">
        <f t="shared" si="15"/>
        <v>3638.5661959200002</v>
      </c>
      <c r="BD37" s="211">
        <f>[1]MAG_9pak!$D$14</f>
        <v>1819.2830979600001</v>
      </c>
      <c r="BE37" s="213">
        <f t="shared" si="16"/>
        <v>545.78492938800002</v>
      </c>
      <c r="BF37" s="213">
        <f t="shared" si="17"/>
        <v>909.64154898000004</v>
      </c>
      <c r="BG37" s="210">
        <f t="shared" si="18"/>
        <v>73.283097960000077</v>
      </c>
      <c r="BH37" s="210">
        <f t="shared" si="19"/>
        <v>419.28309796000008</v>
      </c>
      <c r="BI37" s="210">
        <f t="shared" si="20"/>
        <v>29.948792711428581</v>
      </c>
      <c r="BJ37" s="210">
        <f t="shared" si="21"/>
        <v>1736</v>
      </c>
      <c r="BK37" s="214">
        <f t="shared" si="22"/>
        <v>520.79999999999995</v>
      </c>
      <c r="BL37" s="214">
        <f t="shared" si="23"/>
        <v>868</v>
      </c>
      <c r="BM37" s="210">
        <f t="shared" si="24"/>
        <v>336</v>
      </c>
      <c r="BN37" s="210">
        <f t="shared" si="25"/>
        <v>-10</v>
      </c>
      <c r="BO37" s="215">
        <f t="shared" si="26"/>
        <v>3472</v>
      </c>
      <c r="BP37" s="210">
        <f t="shared" ref="BP37:BP45" si="89">Z37*1.2</f>
        <v>1680</v>
      </c>
      <c r="BQ37" s="216">
        <f t="shared" si="27"/>
        <v>504</v>
      </c>
      <c r="BR37" s="216">
        <f t="shared" si="28"/>
        <v>840</v>
      </c>
      <c r="BS37" s="210">
        <f t="shared" si="29"/>
        <v>280</v>
      </c>
      <c r="BT37" s="210">
        <f t="shared" si="30"/>
        <v>-66</v>
      </c>
      <c r="BU37" s="217">
        <f t="shared" si="31"/>
        <v>3360</v>
      </c>
      <c r="BV37" s="210">
        <f t="shared" ref="BV37:BV45" si="90">Z37*1.19</f>
        <v>1666</v>
      </c>
      <c r="BW37" s="403">
        <f t="shared" si="32"/>
        <v>499.79999999999995</v>
      </c>
      <c r="BX37" s="403">
        <f t="shared" si="33"/>
        <v>833</v>
      </c>
      <c r="BY37" s="210">
        <f t="shared" si="34"/>
        <v>266</v>
      </c>
      <c r="BZ37" s="210">
        <f t="shared" si="35"/>
        <v>-80</v>
      </c>
      <c r="CA37" s="210">
        <f t="shared" si="36"/>
        <v>19</v>
      </c>
      <c r="CB37" s="404">
        <f t="shared" si="37"/>
        <v>3332</v>
      </c>
      <c r="CC37" s="404"/>
      <c r="CD37" s="537">
        <f t="shared" si="38"/>
        <v>243.89680999999996</v>
      </c>
      <c r="CE37" s="537">
        <f t="shared" si="71"/>
        <v>73.169042999999988</v>
      </c>
      <c r="CF37" s="537">
        <f t="shared" si="39"/>
        <v>121.94840499999998</v>
      </c>
      <c r="CG37" s="210"/>
      <c r="CH37" s="210"/>
      <c r="CI37" s="210"/>
      <c r="CJ37" s="538">
        <f t="shared" si="40"/>
        <v>487.79361999999992</v>
      </c>
      <c r="CK37" s="216">
        <f t="shared" si="41"/>
        <v>56.5</v>
      </c>
      <c r="CL37" s="216">
        <f t="shared" si="72"/>
        <v>16.95</v>
      </c>
      <c r="CM37" s="216">
        <f t="shared" si="42"/>
        <v>28.25</v>
      </c>
      <c r="CN37" s="216"/>
      <c r="CO37" s="216"/>
      <c r="CP37" s="216"/>
      <c r="CQ37" s="217">
        <f t="shared" si="43"/>
        <v>113</v>
      </c>
      <c r="CR37" s="403">
        <f t="shared" si="44"/>
        <v>207.39680999999996</v>
      </c>
      <c r="CS37" s="403">
        <f t="shared" si="73"/>
        <v>62.219042999999985</v>
      </c>
      <c r="CT37" s="403">
        <f t="shared" si="45"/>
        <v>103.69840499999998</v>
      </c>
      <c r="CU37" s="403"/>
      <c r="CV37" s="403"/>
      <c r="CW37" s="403"/>
      <c r="CX37" s="404">
        <f t="shared" si="46"/>
        <v>414.79361999999992</v>
      </c>
      <c r="CY37" s="198"/>
      <c r="CZ37" s="222">
        <v>1746</v>
      </c>
      <c r="DA37" s="677">
        <f t="shared" si="47"/>
        <v>346</v>
      </c>
      <c r="DB37" s="676">
        <f t="shared" si="48"/>
        <v>24.714285714285708</v>
      </c>
      <c r="DC37" s="676">
        <f t="shared" si="74"/>
        <v>4.9428571428571413</v>
      </c>
      <c r="DD37" s="208">
        <v>2495.5872399999998</v>
      </c>
      <c r="DE37" s="677">
        <f t="shared" si="49"/>
        <v>1095.5872399999998</v>
      </c>
      <c r="DF37" s="676">
        <f t="shared" si="50"/>
        <v>78.256231428571397</v>
      </c>
      <c r="DG37" s="676">
        <f t="shared" si="75"/>
        <v>15.651246285714279</v>
      </c>
      <c r="DH37" s="222">
        <v>15</v>
      </c>
      <c r="DI37" s="677">
        <f t="shared" si="51"/>
        <v>210</v>
      </c>
      <c r="DJ37" s="568">
        <f t="shared" si="52"/>
        <v>1610</v>
      </c>
      <c r="DK37" s="677">
        <f t="shared" si="53"/>
        <v>3220</v>
      </c>
      <c r="DL37" s="677">
        <f t="shared" si="76"/>
        <v>483</v>
      </c>
      <c r="DM37" s="677">
        <f t="shared" si="77"/>
        <v>805</v>
      </c>
      <c r="DN37" s="677">
        <f t="shared" si="54"/>
        <v>221.39680999999996</v>
      </c>
      <c r="DO37" s="677">
        <f t="shared" si="78"/>
        <v>66.419042999999988</v>
      </c>
      <c r="DP37" s="677">
        <f t="shared" si="79"/>
        <v>110.69840499999998</v>
      </c>
      <c r="DQ37" s="677">
        <f t="shared" si="55"/>
        <v>442.79361999999992</v>
      </c>
      <c r="DR37" s="222">
        <v>1746</v>
      </c>
      <c r="DS37" s="677">
        <f t="shared" si="56"/>
        <v>346</v>
      </c>
      <c r="DT37" s="676">
        <f t="shared" si="57"/>
        <v>24.714285714285708</v>
      </c>
      <c r="DU37" s="710">
        <f t="shared" si="80"/>
        <v>4.9428571428571413</v>
      </c>
      <c r="DV37" s="208">
        <v>2495.5872399999998</v>
      </c>
      <c r="DW37" s="677">
        <f t="shared" si="58"/>
        <v>1095.5872399999998</v>
      </c>
      <c r="DX37" s="676">
        <f t="shared" si="59"/>
        <v>78.256231428571397</v>
      </c>
      <c r="DY37" s="710">
        <f t="shared" si="81"/>
        <v>15.651246285714279</v>
      </c>
      <c r="DZ37" s="222">
        <v>15</v>
      </c>
      <c r="EA37" s="677">
        <f t="shared" si="60"/>
        <v>210</v>
      </c>
      <c r="EB37" s="568">
        <f t="shared" si="61"/>
        <v>1610</v>
      </c>
      <c r="EC37" s="677">
        <f t="shared" si="62"/>
        <v>3220</v>
      </c>
      <c r="ED37" s="677">
        <f t="shared" si="82"/>
        <v>483</v>
      </c>
      <c r="EE37" s="677">
        <f t="shared" si="83"/>
        <v>805</v>
      </c>
      <c r="EF37" s="208">
        <f t="shared" si="84"/>
        <v>221.39680999999996</v>
      </c>
      <c r="EG37" s="208">
        <f t="shared" si="85"/>
        <v>66.419042999999988</v>
      </c>
      <c r="EH37" s="208">
        <f t="shared" si="86"/>
        <v>110.69840499999998</v>
      </c>
      <c r="EI37" s="677">
        <f t="shared" si="63"/>
        <v>442.79361999999992</v>
      </c>
    </row>
    <row r="38" spans="1:139" s="218" customFormat="1" ht="23.25" customHeight="1" x14ac:dyDescent="0.2">
      <c r="A38" s="505">
        <v>35</v>
      </c>
      <c r="B38" s="505" t="s">
        <v>1265</v>
      </c>
      <c r="C38" s="499" t="s">
        <v>256</v>
      </c>
      <c r="D38" s="408" t="s">
        <v>731</v>
      </c>
      <c r="E38" s="408" t="s">
        <v>290</v>
      </c>
      <c r="F38" s="219" t="s">
        <v>97</v>
      </c>
      <c r="G38" s="219" t="s">
        <v>320</v>
      </c>
      <c r="H38" s="219" t="s">
        <v>5</v>
      </c>
      <c r="I38" s="220">
        <v>1</v>
      </c>
      <c r="J38" s="237">
        <v>1647</v>
      </c>
      <c r="K38" s="222"/>
      <c r="L38" s="219" t="s">
        <v>97</v>
      </c>
      <c r="M38" s="219" t="s">
        <v>320</v>
      </c>
      <c r="N38" s="219" t="s">
        <v>5</v>
      </c>
      <c r="O38" s="220">
        <v>1</v>
      </c>
      <c r="P38" s="234">
        <v>1647</v>
      </c>
      <c r="Q38" s="219"/>
      <c r="R38" s="219"/>
      <c r="S38" s="219"/>
      <c r="T38" s="220">
        <v>1</v>
      </c>
      <c r="U38" s="235">
        <v>1647</v>
      </c>
      <c r="V38" s="228" t="s">
        <v>693</v>
      </c>
      <c r="W38" s="228" t="s">
        <v>22</v>
      </c>
      <c r="X38" s="228" t="s">
        <v>88</v>
      </c>
      <c r="Y38" s="225">
        <v>1</v>
      </c>
      <c r="Z38" s="236">
        <v>1647</v>
      </c>
      <c r="AA38" s="207">
        <f t="shared" si="0"/>
        <v>1647</v>
      </c>
      <c r="AB38" s="222">
        <v>2174</v>
      </c>
      <c r="AC38" s="544">
        <f t="shared" si="64"/>
        <v>527</v>
      </c>
      <c r="AD38" s="208">
        <f>2.73*$AB$1</f>
        <v>3105.2658000000001</v>
      </c>
      <c r="AE38" s="678">
        <f t="shared" si="65"/>
        <v>1458.2658000000001</v>
      </c>
      <c r="AF38" s="222">
        <v>3726</v>
      </c>
      <c r="AJ38" s="444">
        <f t="shared" si="1"/>
        <v>527</v>
      </c>
      <c r="AK38" s="444">
        <f t="shared" si="2"/>
        <v>31.997571341833634</v>
      </c>
      <c r="AL38" s="539">
        <f t="shared" si="66"/>
        <v>6.3995142683667267E-2</v>
      </c>
      <c r="AM38" s="444">
        <f t="shared" si="3"/>
        <v>105.4</v>
      </c>
      <c r="AN38" s="445">
        <f t="shared" si="4"/>
        <v>1458.2658000000001</v>
      </c>
      <c r="AO38" s="445">
        <f t="shared" si="5"/>
        <v>88.540728597449913</v>
      </c>
      <c r="AP38" s="542">
        <f t="shared" si="67"/>
        <v>0.17708145719489984</v>
      </c>
      <c r="AQ38" s="445">
        <f t="shared" si="6"/>
        <v>291.65316000000001</v>
      </c>
      <c r="AR38" s="227">
        <f t="shared" si="7"/>
        <v>1767</v>
      </c>
      <c r="AS38" s="210">
        <f t="shared" si="8"/>
        <v>1767</v>
      </c>
      <c r="AT38" s="209">
        <f t="shared" si="9"/>
        <v>530.1</v>
      </c>
      <c r="AU38" s="209">
        <f t="shared" si="10"/>
        <v>883.5</v>
      </c>
      <c r="AV38" s="211">
        <f t="shared" si="11"/>
        <v>2174</v>
      </c>
      <c r="AW38" s="212">
        <f t="shared" si="68"/>
        <v>-407</v>
      </c>
      <c r="AX38" s="210">
        <f t="shared" si="12"/>
        <v>120</v>
      </c>
      <c r="AY38" s="210">
        <f t="shared" si="13"/>
        <v>7.2859744990892494</v>
      </c>
      <c r="AZ38" s="211">
        <f t="shared" si="14"/>
        <v>3105.2658000000001</v>
      </c>
      <c r="BA38" s="544">
        <f t="shared" si="69"/>
        <v>1338.2658000000001</v>
      </c>
      <c r="BB38" s="210">
        <f t="shared" si="70"/>
        <v>334.56645000000003</v>
      </c>
      <c r="BC38" s="213">
        <f t="shared" si="15"/>
        <v>2173.68606</v>
      </c>
      <c r="BD38" s="211">
        <f>[1]MAG_9pak!$C$15</f>
        <v>2173.68606</v>
      </c>
      <c r="BE38" s="213">
        <f t="shared" si="16"/>
        <v>652.105818</v>
      </c>
      <c r="BF38" s="213">
        <f t="shared" si="17"/>
        <v>1086.84303</v>
      </c>
      <c r="BG38" s="210">
        <f t="shared" si="18"/>
        <v>-0.31394000000000233</v>
      </c>
      <c r="BH38" s="210">
        <f t="shared" si="19"/>
        <v>526.68606</v>
      </c>
      <c r="BI38" s="210">
        <f t="shared" si="20"/>
        <v>31.978510018214934</v>
      </c>
      <c r="BJ38" s="210">
        <f t="shared" si="21"/>
        <v>2042.28</v>
      </c>
      <c r="BK38" s="214">
        <f t="shared" si="22"/>
        <v>612.68399999999997</v>
      </c>
      <c r="BL38" s="214">
        <f t="shared" si="23"/>
        <v>1021.14</v>
      </c>
      <c r="BM38" s="210">
        <f t="shared" si="24"/>
        <v>395.28</v>
      </c>
      <c r="BN38" s="210">
        <f t="shared" si="25"/>
        <v>-131.72000000000003</v>
      </c>
      <c r="BO38" s="215">
        <f t="shared" si="26"/>
        <v>2042.28</v>
      </c>
      <c r="BP38" s="210">
        <f t="shared" si="89"/>
        <v>1976.3999999999999</v>
      </c>
      <c r="BQ38" s="216">
        <f t="shared" si="27"/>
        <v>592.91999999999996</v>
      </c>
      <c r="BR38" s="216">
        <f t="shared" si="28"/>
        <v>988.19999999999993</v>
      </c>
      <c r="BS38" s="210">
        <f t="shared" si="29"/>
        <v>329.39999999999986</v>
      </c>
      <c r="BT38" s="210">
        <f t="shared" si="30"/>
        <v>-197.60000000000014</v>
      </c>
      <c r="BU38" s="217">
        <f t="shared" si="31"/>
        <v>1976.3999999999999</v>
      </c>
      <c r="BV38" s="210">
        <f t="shared" si="90"/>
        <v>1959.9299999999998</v>
      </c>
      <c r="BW38" s="403">
        <f t="shared" si="32"/>
        <v>587.97899999999993</v>
      </c>
      <c r="BX38" s="403">
        <f t="shared" si="33"/>
        <v>979.96499999999992</v>
      </c>
      <c r="BY38" s="210">
        <f t="shared" si="34"/>
        <v>312.92999999999984</v>
      </c>
      <c r="BZ38" s="210">
        <f t="shared" si="35"/>
        <v>-214.07000000000016</v>
      </c>
      <c r="CA38" s="210">
        <f t="shared" si="36"/>
        <v>19</v>
      </c>
      <c r="CB38" s="404">
        <f t="shared" si="37"/>
        <v>1959.9299999999998</v>
      </c>
      <c r="CC38" s="404"/>
      <c r="CD38" s="537">
        <f t="shared" si="38"/>
        <v>334.56645000000003</v>
      </c>
      <c r="CE38" s="537">
        <f t="shared" si="71"/>
        <v>100.36993500000001</v>
      </c>
      <c r="CF38" s="537">
        <f t="shared" si="39"/>
        <v>167.28322500000002</v>
      </c>
      <c r="CG38" s="210"/>
      <c r="CH38" s="210"/>
      <c r="CI38" s="210"/>
      <c r="CJ38" s="538">
        <f t="shared" si="40"/>
        <v>334.56645000000003</v>
      </c>
      <c r="CK38" s="216">
        <f t="shared" si="41"/>
        <v>101.75</v>
      </c>
      <c r="CL38" s="216">
        <f t="shared" si="72"/>
        <v>30.524999999999999</v>
      </c>
      <c r="CM38" s="216">
        <f t="shared" si="42"/>
        <v>50.875</v>
      </c>
      <c r="CN38" s="216"/>
      <c r="CO38" s="216"/>
      <c r="CP38" s="216"/>
      <c r="CQ38" s="217">
        <f t="shared" si="43"/>
        <v>101.75</v>
      </c>
      <c r="CR38" s="403">
        <f t="shared" si="44"/>
        <v>286.33395000000007</v>
      </c>
      <c r="CS38" s="403">
        <f t="shared" si="73"/>
        <v>85.900185000000022</v>
      </c>
      <c r="CT38" s="403">
        <f t="shared" si="45"/>
        <v>143.16697500000004</v>
      </c>
      <c r="CU38" s="403"/>
      <c r="CV38" s="403"/>
      <c r="CW38" s="403"/>
      <c r="CX38" s="404">
        <f t="shared" si="46"/>
        <v>286.33395000000007</v>
      </c>
      <c r="CY38" s="198"/>
      <c r="CZ38" s="222">
        <v>2174</v>
      </c>
      <c r="DA38" s="677">
        <f t="shared" si="47"/>
        <v>527</v>
      </c>
      <c r="DB38" s="676">
        <f t="shared" si="48"/>
        <v>31.997571341833634</v>
      </c>
      <c r="DC38" s="676">
        <f t="shared" si="74"/>
        <v>6.399514268366727</v>
      </c>
      <c r="DD38" s="208">
        <v>3105.2658000000001</v>
      </c>
      <c r="DE38" s="677">
        <f t="shared" si="49"/>
        <v>1458.2658000000001</v>
      </c>
      <c r="DF38" s="676">
        <f t="shared" si="50"/>
        <v>88.540728597449913</v>
      </c>
      <c r="DG38" s="676">
        <f t="shared" si="75"/>
        <v>17.708145719489984</v>
      </c>
      <c r="DH38" s="222">
        <v>15</v>
      </c>
      <c r="DI38" s="677">
        <f t="shared" si="51"/>
        <v>247.05</v>
      </c>
      <c r="DJ38" s="568">
        <f t="shared" si="52"/>
        <v>1894.05</v>
      </c>
      <c r="DK38" s="677">
        <f t="shared" si="53"/>
        <v>1894.05</v>
      </c>
      <c r="DL38" s="677">
        <f t="shared" si="76"/>
        <v>568.21500000000003</v>
      </c>
      <c r="DM38" s="677">
        <f t="shared" si="77"/>
        <v>947.02499999999998</v>
      </c>
      <c r="DN38" s="677">
        <f t="shared" si="54"/>
        <v>302.80395000000004</v>
      </c>
      <c r="DO38" s="677">
        <f t="shared" si="78"/>
        <v>90.84118500000001</v>
      </c>
      <c r="DP38" s="677">
        <f t="shared" si="79"/>
        <v>151.40197500000002</v>
      </c>
      <c r="DQ38" s="677">
        <f t="shared" si="55"/>
        <v>302.80395000000004</v>
      </c>
      <c r="DR38" s="222">
        <v>2174</v>
      </c>
      <c r="DS38" s="677">
        <f t="shared" si="56"/>
        <v>527</v>
      </c>
      <c r="DT38" s="676">
        <f t="shared" si="57"/>
        <v>31.997571341833634</v>
      </c>
      <c r="DU38" s="710">
        <f t="shared" si="80"/>
        <v>6.399514268366727</v>
      </c>
      <c r="DV38" s="208">
        <v>3105.2658000000001</v>
      </c>
      <c r="DW38" s="677">
        <f t="shared" si="58"/>
        <v>1458.2658000000001</v>
      </c>
      <c r="DX38" s="676">
        <f t="shared" si="59"/>
        <v>88.540728597449913</v>
      </c>
      <c r="DY38" s="710">
        <f t="shared" si="81"/>
        <v>17.708145719489984</v>
      </c>
      <c r="DZ38" s="222">
        <v>15</v>
      </c>
      <c r="EA38" s="677">
        <f t="shared" si="60"/>
        <v>247.05</v>
      </c>
      <c r="EB38" s="568">
        <f t="shared" si="61"/>
        <v>1894.05</v>
      </c>
      <c r="EC38" s="677">
        <f t="shared" si="62"/>
        <v>1894.05</v>
      </c>
      <c r="ED38" s="677">
        <f t="shared" si="82"/>
        <v>568.21500000000003</v>
      </c>
      <c r="EE38" s="677">
        <f t="shared" si="83"/>
        <v>947.02499999999998</v>
      </c>
      <c r="EF38" s="208">
        <f t="shared" si="84"/>
        <v>302.80395000000004</v>
      </c>
      <c r="EG38" s="208">
        <f t="shared" si="85"/>
        <v>90.84118500000001</v>
      </c>
      <c r="EH38" s="208">
        <f t="shared" si="86"/>
        <v>151.40197500000002</v>
      </c>
      <c r="EI38" s="677">
        <f t="shared" si="63"/>
        <v>302.80395000000004</v>
      </c>
    </row>
    <row r="39" spans="1:139" s="218" customFormat="1" ht="23.25" customHeight="1" x14ac:dyDescent="0.2">
      <c r="A39" s="506">
        <v>36</v>
      </c>
      <c r="B39" s="505" t="s">
        <v>1265</v>
      </c>
      <c r="C39" s="499" t="s">
        <v>256</v>
      </c>
      <c r="D39" s="408" t="s">
        <v>731</v>
      </c>
      <c r="E39" s="408" t="s">
        <v>291</v>
      </c>
      <c r="F39" s="219" t="s">
        <v>97</v>
      </c>
      <c r="G39" s="219" t="s">
        <v>89</v>
      </c>
      <c r="H39" s="219" t="s">
        <v>88</v>
      </c>
      <c r="I39" s="220">
        <v>2</v>
      </c>
      <c r="J39" s="233">
        <v>1400</v>
      </c>
      <c r="K39" s="222"/>
      <c r="L39" s="219" t="s">
        <v>97</v>
      </c>
      <c r="M39" s="219" t="s">
        <v>89</v>
      </c>
      <c r="N39" s="219" t="s">
        <v>88</v>
      </c>
      <c r="O39" s="220">
        <v>2</v>
      </c>
      <c r="P39" s="221">
        <v>1400</v>
      </c>
      <c r="Q39" s="219"/>
      <c r="R39" s="219"/>
      <c r="S39" s="219"/>
      <c r="T39" s="220">
        <v>2</v>
      </c>
      <c r="U39" s="223">
        <v>1400</v>
      </c>
      <c r="V39" s="228" t="s">
        <v>693</v>
      </c>
      <c r="W39" s="228" t="s">
        <v>44</v>
      </c>
      <c r="X39" s="228" t="s">
        <v>23</v>
      </c>
      <c r="Y39" s="225">
        <v>2</v>
      </c>
      <c r="Z39" s="226">
        <v>1400</v>
      </c>
      <c r="AA39" s="207">
        <f t="shared" si="0"/>
        <v>2800</v>
      </c>
      <c r="AB39" s="222">
        <v>1746</v>
      </c>
      <c r="AC39" s="544">
        <f t="shared" si="64"/>
        <v>346</v>
      </c>
      <c r="AD39" s="208">
        <f>2.194*$AB$1</f>
        <v>2495.5872399999998</v>
      </c>
      <c r="AE39" s="678">
        <f t="shared" si="65"/>
        <v>1095.5872399999998</v>
      </c>
      <c r="AF39" s="222">
        <v>3120</v>
      </c>
      <c r="AJ39" s="444">
        <f t="shared" si="1"/>
        <v>346</v>
      </c>
      <c r="AK39" s="444">
        <f t="shared" si="2"/>
        <v>24.714285714285708</v>
      </c>
      <c r="AL39" s="539">
        <f t="shared" si="66"/>
        <v>4.9428571428571412E-2</v>
      </c>
      <c r="AM39" s="444">
        <f t="shared" si="3"/>
        <v>69.2</v>
      </c>
      <c r="AN39" s="445">
        <f t="shared" si="4"/>
        <v>1095.5872399999998</v>
      </c>
      <c r="AO39" s="445">
        <f t="shared" si="5"/>
        <v>78.256231428571397</v>
      </c>
      <c r="AP39" s="542">
        <f t="shared" si="67"/>
        <v>0.15651246285714279</v>
      </c>
      <c r="AQ39" s="445">
        <f t="shared" si="6"/>
        <v>219.11744799999997</v>
      </c>
      <c r="AR39" s="227">
        <f t="shared" si="7"/>
        <v>3040</v>
      </c>
      <c r="AS39" s="210">
        <f t="shared" si="8"/>
        <v>1520</v>
      </c>
      <c r="AT39" s="209">
        <f t="shared" si="9"/>
        <v>456</v>
      </c>
      <c r="AU39" s="209">
        <f t="shared" si="10"/>
        <v>760</v>
      </c>
      <c r="AV39" s="211">
        <f t="shared" si="11"/>
        <v>1746</v>
      </c>
      <c r="AW39" s="212">
        <f t="shared" si="68"/>
        <v>-226</v>
      </c>
      <c r="AX39" s="210">
        <f t="shared" si="12"/>
        <v>120</v>
      </c>
      <c r="AY39" s="210">
        <f t="shared" si="13"/>
        <v>8.5714285714285694</v>
      </c>
      <c r="AZ39" s="211">
        <f t="shared" si="14"/>
        <v>2495.5872399999998</v>
      </c>
      <c r="BA39" s="544">
        <f t="shared" si="69"/>
        <v>975.58723999999984</v>
      </c>
      <c r="BB39" s="210">
        <f t="shared" si="70"/>
        <v>243.89680999999996</v>
      </c>
      <c r="BC39" s="213">
        <f t="shared" si="15"/>
        <v>3638.5661959200002</v>
      </c>
      <c r="BD39" s="211">
        <f>[1]MAG_9pak!$D$14</f>
        <v>1819.2830979600001</v>
      </c>
      <c r="BE39" s="213">
        <f t="shared" si="16"/>
        <v>545.78492938800002</v>
      </c>
      <c r="BF39" s="213">
        <f t="shared" si="17"/>
        <v>909.64154898000004</v>
      </c>
      <c r="BG39" s="210">
        <f t="shared" si="18"/>
        <v>73.283097960000077</v>
      </c>
      <c r="BH39" s="210">
        <f t="shared" si="19"/>
        <v>419.28309796000008</v>
      </c>
      <c r="BI39" s="210">
        <f t="shared" si="20"/>
        <v>29.948792711428581</v>
      </c>
      <c r="BJ39" s="210">
        <f t="shared" si="21"/>
        <v>1736</v>
      </c>
      <c r="BK39" s="214">
        <f t="shared" si="22"/>
        <v>520.79999999999995</v>
      </c>
      <c r="BL39" s="214">
        <f t="shared" si="23"/>
        <v>868</v>
      </c>
      <c r="BM39" s="210">
        <f t="shared" si="24"/>
        <v>336</v>
      </c>
      <c r="BN39" s="210">
        <f t="shared" si="25"/>
        <v>-10</v>
      </c>
      <c r="BO39" s="215">
        <f t="shared" si="26"/>
        <v>3472</v>
      </c>
      <c r="BP39" s="210">
        <f t="shared" si="89"/>
        <v>1680</v>
      </c>
      <c r="BQ39" s="216">
        <f t="shared" si="27"/>
        <v>504</v>
      </c>
      <c r="BR39" s="216">
        <f t="shared" si="28"/>
        <v>840</v>
      </c>
      <c r="BS39" s="210">
        <f t="shared" si="29"/>
        <v>280</v>
      </c>
      <c r="BT39" s="210">
        <f t="shared" si="30"/>
        <v>-66</v>
      </c>
      <c r="BU39" s="217">
        <f t="shared" si="31"/>
        <v>3360</v>
      </c>
      <c r="BV39" s="210">
        <f t="shared" si="90"/>
        <v>1666</v>
      </c>
      <c r="BW39" s="403">
        <f t="shared" si="32"/>
        <v>499.79999999999995</v>
      </c>
      <c r="BX39" s="403">
        <f t="shared" si="33"/>
        <v>833</v>
      </c>
      <c r="BY39" s="210">
        <f t="shared" si="34"/>
        <v>266</v>
      </c>
      <c r="BZ39" s="210">
        <f t="shared" si="35"/>
        <v>-80</v>
      </c>
      <c r="CA39" s="210">
        <f t="shared" si="36"/>
        <v>19</v>
      </c>
      <c r="CB39" s="404">
        <f t="shared" si="37"/>
        <v>3332</v>
      </c>
      <c r="CC39" s="404"/>
      <c r="CD39" s="537">
        <f t="shared" si="38"/>
        <v>243.89680999999996</v>
      </c>
      <c r="CE39" s="537">
        <f t="shared" si="71"/>
        <v>73.169042999999988</v>
      </c>
      <c r="CF39" s="537">
        <f t="shared" si="39"/>
        <v>121.94840499999998</v>
      </c>
      <c r="CG39" s="210"/>
      <c r="CH39" s="210"/>
      <c r="CI39" s="210"/>
      <c r="CJ39" s="538">
        <f t="shared" si="40"/>
        <v>487.79361999999992</v>
      </c>
      <c r="CK39" s="216">
        <f t="shared" si="41"/>
        <v>56.5</v>
      </c>
      <c r="CL39" s="216">
        <f t="shared" si="72"/>
        <v>16.95</v>
      </c>
      <c r="CM39" s="216">
        <f t="shared" si="42"/>
        <v>28.25</v>
      </c>
      <c r="CN39" s="216"/>
      <c r="CO39" s="216"/>
      <c r="CP39" s="216"/>
      <c r="CQ39" s="217">
        <f t="shared" si="43"/>
        <v>113</v>
      </c>
      <c r="CR39" s="403">
        <f t="shared" si="44"/>
        <v>207.39680999999996</v>
      </c>
      <c r="CS39" s="403">
        <f t="shared" si="73"/>
        <v>62.219042999999985</v>
      </c>
      <c r="CT39" s="403">
        <f t="shared" si="45"/>
        <v>103.69840499999998</v>
      </c>
      <c r="CU39" s="403"/>
      <c r="CV39" s="403"/>
      <c r="CW39" s="403"/>
      <c r="CX39" s="404">
        <f t="shared" si="46"/>
        <v>414.79361999999992</v>
      </c>
      <c r="CY39" s="198"/>
      <c r="CZ39" s="222">
        <v>1746</v>
      </c>
      <c r="DA39" s="677">
        <f t="shared" si="47"/>
        <v>346</v>
      </c>
      <c r="DB39" s="676">
        <f t="shared" si="48"/>
        <v>24.714285714285708</v>
      </c>
      <c r="DC39" s="676">
        <f t="shared" si="74"/>
        <v>4.9428571428571413</v>
      </c>
      <c r="DD39" s="208">
        <v>2495.5872399999998</v>
      </c>
      <c r="DE39" s="677">
        <f t="shared" si="49"/>
        <v>1095.5872399999998</v>
      </c>
      <c r="DF39" s="676">
        <f t="shared" si="50"/>
        <v>78.256231428571397</v>
      </c>
      <c r="DG39" s="676">
        <f t="shared" si="75"/>
        <v>15.651246285714279</v>
      </c>
      <c r="DH39" s="222">
        <v>15</v>
      </c>
      <c r="DI39" s="677">
        <f t="shared" si="51"/>
        <v>210</v>
      </c>
      <c r="DJ39" s="568">
        <f t="shared" si="52"/>
        <v>1610</v>
      </c>
      <c r="DK39" s="677">
        <f t="shared" si="53"/>
        <v>3220</v>
      </c>
      <c r="DL39" s="677">
        <f t="shared" si="76"/>
        <v>483</v>
      </c>
      <c r="DM39" s="677">
        <f t="shared" si="77"/>
        <v>805</v>
      </c>
      <c r="DN39" s="677">
        <f t="shared" si="54"/>
        <v>221.39680999999996</v>
      </c>
      <c r="DO39" s="677">
        <f t="shared" si="78"/>
        <v>66.419042999999988</v>
      </c>
      <c r="DP39" s="677">
        <f t="shared" si="79"/>
        <v>110.69840499999998</v>
      </c>
      <c r="DQ39" s="677">
        <f t="shared" si="55"/>
        <v>442.79361999999992</v>
      </c>
      <c r="DR39" s="222">
        <v>1746</v>
      </c>
      <c r="DS39" s="677">
        <f t="shared" si="56"/>
        <v>346</v>
      </c>
      <c r="DT39" s="676">
        <f t="shared" si="57"/>
        <v>24.714285714285708</v>
      </c>
      <c r="DU39" s="710">
        <f t="shared" si="80"/>
        <v>4.9428571428571413</v>
      </c>
      <c r="DV39" s="208">
        <v>2495.5872399999998</v>
      </c>
      <c r="DW39" s="677">
        <f t="shared" si="58"/>
        <v>1095.5872399999998</v>
      </c>
      <c r="DX39" s="676">
        <f t="shared" si="59"/>
        <v>78.256231428571397</v>
      </c>
      <c r="DY39" s="710">
        <f t="shared" si="81"/>
        <v>15.651246285714279</v>
      </c>
      <c r="DZ39" s="222">
        <v>15</v>
      </c>
      <c r="EA39" s="677">
        <f t="shared" si="60"/>
        <v>210</v>
      </c>
      <c r="EB39" s="568">
        <f t="shared" si="61"/>
        <v>1610</v>
      </c>
      <c r="EC39" s="677">
        <f t="shared" si="62"/>
        <v>3220</v>
      </c>
      <c r="ED39" s="677">
        <f t="shared" si="82"/>
        <v>483</v>
      </c>
      <c r="EE39" s="677">
        <f t="shared" si="83"/>
        <v>805</v>
      </c>
      <c r="EF39" s="208">
        <f t="shared" si="84"/>
        <v>221.39680999999996</v>
      </c>
      <c r="EG39" s="208">
        <f t="shared" si="85"/>
        <v>66.419042999999988</v>
      </c>
      <c r="EH39" s="208">
        <f t="shared" si="86"/>
        <v>110.69840499999998</v>
      </c>
      <c r="EI39" s="677">
        <f t="shared" si="63"/>
        <v>442.79361999999992</v>
      </c>
    </row>
    <row r="40" spans="1:139" s="218" customFormat="1" ht="23.25" customHeight="1" x14ac:dyDescent="0.2">
      <c r="A40" s="505">
        <v>37</v>
      </c>
      <c r="B40" s="505" t="s">
        <v>1265</v>
      </c>
      <c r="C40" s="499" t="s">
        <v>256</v>
      </c>
      <c r="D40" s="408" t="s">
        <v>731</v>
      </c>
      <c r="E40" s="408" t="s">
        <v>292</v>
      </c>
      <c r="F40" s="219" t="s">
        <v>97</v>
      </c>
      <c r="G40" s="219" t="s">
        <v>89</v>
      </c>
      <c r="H40" s="219" t="s">
        <v>88</v>
      </c>
      <c r="I40" s="220">
        <v>1</v>
      </c>
      <c r="J40" s="233">
        <v>1400</v>
      </c>
      <c r="K40" s="222"/>
      <c r="L40" s="219" t="s">
        <v>97</v>
      </c>
      <c r="M40" s="219" t="s">
        <v>89</v>
      </c>
      <c r="N40" s="219" t="s">
        <v>88</v>
      </c>
      <c r="O40" s="220">
        <v>1</v>
      </c>
      <c r="P40" s="221">
        <v>1400</v>
      </c>
      <c r="Q40" s="219"/>
      <c r="R40" s="219"/>
      <c r="S40" s="219"/>
      <c r="T40" s="220">
        <v>1</v>
      </c>
      <c r="U40" s="223">
        <v>1400</v>
      </c>
      <c r="V40" s="228" t="s">
        <v>693</v>
      </c>
      <c r="W40" s="228" t="s">
        <v>44</v>
      </c>
      <c r="X40" s="228" t="s">
        <v>23</v>
      </c>
      <c r="Y40" s="225">
        <v>1</v>
      </c>
      <c r="Z40" s="226">
        <v>1400</v>
      </c>
      <c r="AA40" s="207">
        <f t="shared" si="0"/>
        <v>1400</v>
      </c>
      <c r="AB40" s="222">
        <v>1746</v>
      </c>
      <c r="AC40" s="544">
        <f t="shared" si="64"/>
        <v>346</v>
      </c>
      <c r="AD40" s="208">
        <f>2.194*$AB$1</f>
        <v>2495.5872399999998</v>
      </c>
      <c r="AE40" s="678">
        <f t="shared" si="65"/>
        <v>1095.5872399999998</v>
      </c>
      <c r="AF40" s="222">
        <v>3120</v>
      </c>
      <c r="AJ40" s="444">
        <f t="shared" si="1"/>
        <v>346</v>
      </c>
      <c r="AK40" s="444">
        <f t="shared" si="2"/>
        <v>24.714285714285708</v>
      </c>
      <c r="AL40" s="539">
        <f t="shared" si="66"/>
        <v>4.9428571428571412E-2</v>
      </c>
      <c r="AM40" s="444">
        <f t="shared" si="3"/>
        <v>69.2</v>
      </c>
      <c r="AN40" s="445">
        <f t="shared" si="4"/>
        <v>1095.5872399999998</v>
      </c>
      <c r="AO40" s="445">
        <f t="shared" si="5"/>
        <v>78.256231428571397</v>
      </c>
      <c r="AP40" s="542">
        <f t="shared" si="67"/>
        <v>0.15651246285714279</v>
      </c>
      <c r="AQ40" s="445">
        <f t="shared" si="6"/>
        <v>219.11744799999997</v>
      </c>
      <c r="AR40" s="227">
        <f t="shared" si="7"/>
        <v>1520</v>
      </c>
      <c r="AS40" s="210">
        <f t="shared" si="8"/>
        <v>1520</v>
      </c>
      <c r="AT40" s="209">
        <f t="shared" si="9"/>
        <v>456</v>
      </c>
      <c r="AU40" s="209">
        <f t="shared" si="10"/>
        <v>760</v>
      </c>
      <c r="AV40" s="211">
        <f t="shared" si="11"/>
        <v>1746</v>
      </c>
      <c r="AW40" s="212">
        <f t="shared" si="68"/>
        <v>-226</v>
      </c>
      <c r="AX40" s="210">
        <f t="shared" si="12"/>
        <v>120</v>
      </c>
      <c r="AY40" s="210">
        <f t="shared" si="13"/>
        <v>8.5714285714285694</v>
      </c>
      <c r="AZ40" s="211">
        <f t="shared" si="14"/>
        <v>2495.5872399999998</v>
      </c>
      <c r="BA40" s="544">
        <f t="shared" si="69"/>
        <v>975.58723999999984</v>
      </c>
      <c r="BB40" s="210">
        <f t="shared" si="70"/>
        <v>243.89680999999996</v>
      </c>
      <c r="BC40" s="213">
        <f t="shared" si="15"/>
        <v>1819.2830979600001</v>
      </c>
      <c r="BD40" s="211">
        <f>[1]MAG_9pak!$D$14</f>
        <v>1819.2830979600001</v>
      </c>
      <c r="BE40" s="213">
        <f t="shared" si="16"/>
        <v>545.78492938800002</v>
      </c>
      <c r="BF40" s="213">
        <f t="shared" si="17"/>
        <v>909.64154898000004</v>
      </c>
      <c r="BG40" s="210">
        <f t="shared" si="18"/>
        <v>73.283097960000077</v>
      </c>
      <c r="BH40" s="210">
        <f t="shared" si="19"/>
        <v>419.28309796000008</v>
      </c>
      <c r="BI40" s="210">
        <f t="shared" si="20"/>
        <v>29.948792711428581</v>
      </c>
      <c r="BJ40" s="210">
        <f t="shared" si="21"/>
        <v>1736</v>
      </c>
      <c r="BK40" s="214">
        <f t="shared" si="22"/>
        <v>520.79999999999995</v>
      </c>
      <c r="BL40" s="214">
        <f t="shared" si="23"/>
        <v>868</v>
      </c>
      <c r="BM40" s="210">
        <f t="shared" si="24"/>
        <v>336</v>
      </c>
      <c r="BN40" s="210">
        <f t="shared" si="25"/>
        <v>-10</v>
      </c>
      <c r="BO40" s="215">
        <f t="shared" si="26"/>
        <v>1736</v>
      </c>
      <c r="BP40" s="210">
        <f t="shared" si="89"/>
        <v>1680</v>
      </c>
      <c r="BQ40" s="216">
        <f t="shared" si="27"/>
        <v>504</v>
      </c>
      <c r="BR40" s="216">
        <f t="shared" si="28"/>
        <v>840</v>
      </c>
      <c r="BS40" s="210">
        <f t="shared" si="29"/>
        <v>280</v>
      </c>
      <c r="BT40" s="210">
        <f t="shared" si="30"/>
        <v>-66</v>
      </c>
      <c r="BU40" s="217">
        <f t="shared" si="31"/>
        <v>1680</v>
      </c>
      <c r="BV40" s="210">
        <f t="shared" si="90"/>
        <v>1666</v>
      </c>
      <c r="BW40" s="403">
        <f t="shared" si="32"/>
        <v>499.79999999999995</v>
      </c>
      <c r="BX40" s="403">
        <f t="shared" si="33"/>
        <v>833</v>
      </c>
      <c r="BY40" s="210">
        <f t="shared" si="34"/>
        <v>266</v>
      </c>
      <c r="BZ40" s="210">
        <f t="shared" si="35"/>
        <v>-80</v>
      </c>
      <c r="CA40" s="210">
        <f t="shared" si="36"/>
        <v>19</v>
      </c>
      <c r="CB40" s="404">
        <f t="shared" si="37"/>
        <v>1666</v>
      </c>
      <c r="CC40" s="404"/>
      <c r="CD40" s="537">
        <f t="shared" si="38"/>
        <v>243.89680999999996</v>
      </c>
      <c r="CE40" s="537">
        <f t="shared" si="71"/>
        <v>73.169042999999988</v>
      </c>
      <c r="CF40" s="537">
        <f t="shared" si="39"/>
        <v>121.94840499999998</v>
      </c>
      <c r="CG40" s="210"/>
      <c r="CH40" s="210"/>
      <c r="CI40" s="210"/>
      <c r="CJ40" s="538">
        <f t="shared" si="40"/>
        <v>243.89680999999996</v>
      </c>
      <c r="CK40" s="216">
        <f t="shared" si="41"/>
        <v>56.5</v>
      </c>
      <c r="CL40" s="216">
        <f t="shared" si="72"/>
        <v>16.95</v>
      </c>
      <c r="CM40" s="216">
        <f t="shared" si="42"/>
        <v>28.25</v>
      </c>
      <c r="CN40" s="216"/>
      <c r="CO40" s="216"/>
      <c r="CP40" s="216"/>
      <c r="CQ40" s="217">
        <f t="shared" si="43"/>
        <v>56.5</v>
      </c>
      <c r="CR40" s="403">
        <f t="shared" si="44"/>
        <v>207.39680999999996</v>
      </c>
      <c r="CS40" s="403">
        <f t="shared" si="73"/>
        <v>62.219042999999985</v>
      </c>
      <c r="CT40" s="403">
        <f t="shared" si="45"/>
        <v>103.69840499999998</v>
      </c>
      <c r="CU40" s="403"/>
      <c r="CV40" s="403"/>
      <c r="CW40" s="403"/>
      <c r="CX40" s="404">
        <f t="shared" si="46"/>
        <v>207.39680999999996</v>
      </c>
      <c r="CY40" s="198"/>
      <c r="CZ40" s="222">
        <v>1746</v>
      </c>
      <c r="DA40" s="677">
        <f t="shared" si="47"/>
        <v>346</v>
      </c>
      <c r="DB40" s="676">
        <f t="shared" si="48"/>
        <v>24.714285714285708</v>
      </c>
      <c r="DC40" s="676">
        <f t="shared" si="74"/>
        <v>4.9428571428571413</v>
      </c>
      <c r="DD40" s="208">
        <v>2495.5872399999998</v>
      </c>
      <c r="DE40" s="677">
        <f t="shared" si="49"/>
        <v>1095.5872399999998</v>
      </c>
      <c r="DF40" s="676">
        <f t="shared" si="50"/>
        <v>78.256231428571397</v>
      </c>
      <c r="DG40" s="676">
        <f t="shared" si="75"/>
        <v>15.651246285714279</v>
      </c>
      <c r="DH40" s="222">
        <v>15</v>
      </c>
      <c r="DI40" s="677">
        <f t="shared" si="51"/>
        <v>210</v>
      </c>
      <c r="DJ40" s="568">
        <f t="shared" si="52"/>
        <v>1610</v>
      </c>
      <c r="DK40" s="677">
        <f t="shared" si="53"/>
        <v>1610</v>
      </c>
      <c r="DL40" s="677">
        <f t="shared" si="76"/>
        <v>483</v>
      </c>
      <c r="DM40" s="677">
        <f t="shared" si="77"/>
        <v>805</v>
      </c>
      <c r="DN40" s="677">
        <f t="shared" si="54"/>
        <v>221.39680999999996</v>
      </c>
      <c r="DO40" s="677">
        <f t="shared" si="78"/>
        <v>66.419042999999988</v>
      </c>
      <c r="DP40" s="677">
        <f t="shared" si="79"/>
        <v>110.69840499999998</v>
      </c>
      <c r="DQ40" s="677">
        <f t="shared" si="55"/>
        <v>221.39680999999996</v>
      </c>
      <c r="DR40" s="222">
        <v>1746</v>
      </c>
      <c r="DS40" s="677">
        <f t="shared" si="56"/>
        <v>346</v>
      </c>
      <c r="DT40" s="676">
        <f t="shared" si="57"/>
        <v>24.714285714285708</v>
      </c>
      <c r="DU40" s="710">
        <f t="shared" si="80"/>
        <v>4.9428571428571413</v>
      </c>
      <c r="DV40" s="208">
        <v>2495.5872399999998</v>
      </c>
      <c r="DW40" s="677">
        <f t="shared" si="58"/>
        <v>1095.5872399999998</v>
      </c>
      <c r="DX40" s="676">
        <f t="shared" si="59"/>
        <v>78.256231428571397</v>
      </c>
      <c r="DY40" s="710">
        <f t="shared" si="81"/>
        <v>15.651246285714279</v>
      </c>
      <c r="DZ40" s="222">
        <v>15</v>
      </c>
      <c r="EA40" s="677">
        <f t="shared" si="60"/>
        <v>210</v>
      </c>
      <c r="EB40" s="568">
        <f t="shared" si="61"/>
        <v>1610</v>
      </c>
      <c r="EC40" s="677">
        <f t="shared" si="62"/>
        <v>1610</v>
      </c>
      <c r="ED40" s="677">
        <f t="shared" si="82"/>
        <v>483</v>
      </c>
      <c r="EE40" s="677">
        <f t="shared" si="83"/>
        <v>805</v>
      </c>
      <c r="EF40" s="208">
        <f t="shared" si="84"/>
        <v>221.39680999999996</v>
      </c>
      <c r="EG40" s="208">
        <f t="shared" si="85"/>
        <v>66.419042999999988</v>
      </c>
      <c r="EH40" s="208">
        <f t="shared" si="86"/>
        <v>110.69840499999998</v>
      </c>
      <c r="EI40" s="677">
        <f t="shared" si="63"/>
        <v>221.39680999999996</v>
      </c>
    </row>
    <row r="41" spans="1:139" s="218" customFormat="1" ht="13.5" customHeight="1" x14ac:dyDescent="0.2">
      <c r="A41" s="505">
        <v>38</v>
      </c>
      <c r="B41" s="505" t="s">
        <v>1265</v>
      </c>
      <c r="C41" s="499" t="s">
        <v>810</v>
      </c>
      <c r="D41" s="409" t="s">
        <v>733</v>
      </c>
      <c r="E41" s="409" t="s">
        <v>57</v>
      </c>
      <c r="F41" s="219">
        <v>21</v>
      </c>
      <c r="G41" s="219" t="s">
        <v>344</v>
      </c>
      <c r="H41" s="219">
        <v>12</v>
      </c>
      <c r="I41" s="239">
        <v>1</v>
      </c>
      <c r="J41" s="233">
        <v>1647</v>
      </c>
      <c r="K41" s="222"/>
      <c r="L41" s="219">
        <v>21</v>
      </c>
      <c r="M41" s="219" t="s">
        <v>344</v>
      </c>
      <c r="N41" s="219">
        <v>12</v>
      </c>
      <c r="O41" s="240">
        <v>1</v>
      </c>
      <c r="P41" s="221">
        <v>1647</v>
      </c>
      <c r="Q41" s="219" t="s">
        <v>317</v>
      </c>
      <c r="R41" s="219" t="s">
        <v>44</v>
      </c>
      <c r="S41" s="219" t="s">
        <v>88</v>
      </c>
      <c r="T41" s="240">
        <v>1</v>
      </c>
      <c r="U41" s="241">
        <v>2000</v>
      </c>
      <c r="V41" s="228" t="s">
        <v>317</v>
      </c>
      <c r="W41" s="228" t="s">
        <v>44</v>
      </c>
      <c r="X41" s="228" t="s">
        <v>88</v>
      </c>
      <c r="Y41" s="242">
        <v>1</v>
      </c>
      <c r="Z41" s="243">
        <v>2000</v>
      </c>
      <c r="AA41" s="207">
        <f t="shared" si="0"/>
        <v>2000</v>
      </c>
      <c r="AB41" s="222">
        <v>2174</v>
      </c>
      <c r="AC41" s="544">
        <f t="shared" si="64"/>
        <v>174</v>
      </c>
      <c r="AD41" s="208">
        <f>2.73*$AB$1</f>
        <v>3105.2658000000001</v>
      </c>
      <c r="AE41" s="678">
        <f t="shared" si="65"/>
        <v>1105.2658000000001</v>
      </c>
      <c r="AF41" s="222">
        <v>3726</v>
      </c>
      <c r="AJ41" s="444">
        <f t="shared" si="1"/>
        <v>174</v>
      </c>
      <c r="AK41" s="444">
        <f t="shared" si="2"/>
        <v>8.7000000000000028</v>
      </c>
      <c r="AL41" s="539">
        <f t="shared" si="66"/>
        <v>1.7400000000000006E-2</v>
      </c>
      <c r="AM41" s="444">
        <f t="shared" si="3"/>
        <v>34.799999999999997</v>
      </c>
      <c r="AN41" s="445">
        <f t="shared" si="4"/>
        <v>1105.2658000000001</v>
      </c>
      <c r="AO41" s="445">
        <f t="shared" si="5"/>
        <v>55.263290000000012</v>
      </c>
      <c r="AP41" s="542">
        <f t="shared" si="67"/>
        <v>0.11052658000000003</v>
      </c>
      <c r="AQ41" s="445">
        <f t="shared" si="6"/>
        <v>221.05316000000002</v>
      </c>
      <c r="AR41" s="227">
        <f t="shared" si="7"/>
        <v>2120</v>
      </c>
      <c r="AS41" s="210">
        <f t="shared" si="8"/>
        <v>2120</v>
      </c>
      <c r="AT41" s="209">
        <f t="shared" si="9"/>
        <v>636</v>
      </c>
      <c r="AU41" s="209">
        <f t="shared" si="10"/>
        <v>1060</v>
      </c>
      <c r="AV41" s="211">
        <f t="shared" si="11"/>
        <v>2174</v>
      </c>
      <c r="AW41" s="212">
        <f t="shared" si="68"/>
        <v>-54</v>
      </c>
      <c r="AX41" s="210">
        <f t="shared" si="12"/>
        <v>120</v>
      </c>
      <c r="AY41" s="210">
        <f t="shared" si="13"/>
        <v>6</v>
      </c>
      <c r="AZ41" s="211">
        <f t="shared" si="14"/>
        <v>3105.2658000000001</v>
      </c>
      <c r="BA41" s="544">
        <f t="shared" si="69"/>
        <v>985.26580000000013</v>
      </c>
      <c r="BB41" s="210">
        <f t="shared" si="70"/>
        <v>246.31645000000003</v>
      </c>
      <c r="BC41" s="213">
        <f t="shared" si="15"/>
        <v>2173.68606</v>
      </c>
      <c r="BD41" s="211">
        <f>[1]MAG_9pak!$C$15</f>
        <v>2173.68606</v>
      </c>
      <c r="BE41" s="213">
        <f t="shared" si="16"/>
        <v>652.105818</v>
      </c>
      <c r="BF41" s="213">
        <f t="shared" si="17"/>
        <v>1086.84303</v>
      </c>
      <c r="BG41" s="210">
        <f t="shared" si="18"/>
        <v>-0.31394000000000233</v>
      </c>
      <c r="BH41" s="210">
        <f t="shared" si="19"/>
        <v>173.68606</v>
      </c>
      <c r="BI41" s="210">
        <f t="shared" si="20"/>
        <v>8.6843029999999999</v>
      </c>
      <c r="BJ41" s="210">
        <f t="shared" si="21"/>
        <v>2480</v>
      </c>
      <c r="BK41" s="214">
        <f t="shared" si="22"/>
        <v>744</v>
      </c>
      <c r="BL41" s="214">
        <f t="shared" si="23"/>
        <v>1240</v>
      </c>
      <c r="BM41" s="210">
        <f t="shared" si="24"/>
        <v>480</v>
      </c>
      <c r="BN41" s="210">
        <f t="shared" si="25"/>
        <v>306</v>
      </c>
      <c r="BO41" s="215">
        <f t="shared" si="26"/>
        <v>2480</v>
      </c>
      <c r="BP41" s="210">
        <f t="shared" si="89"/>
        <v>2400</v>
      </c>
      <c r="BQ41" s="216">
        <f t="shared" si="27"/>
        <v>720</v>
      </c>
      <c r="BR41" s="216">
        <f t="shared" si="28"/>
        <v>1200</v>
      </c>
      <c r="BS41" s="210">
        <f t="shared" si="29"/>
        <v>400</v>
      </c>
      <c r="BT41" s="210">
        <f t="shared" si="30"/>
        <v>226</v>
      </c>
      <c r="BU41" s="217">
        <f t="shared" si="31"/>
        <v>2400</v>
      </c>
      <c r="BV41" s="210">
        <f t="shared" si="90"/>
        <v>2380</v>
      </c>
      <c r="BW41" s="403">
        <f t="shared" si="32"/>
        <v>714</v>
      </c>
      <c r="BX41" s="403">
        <f t="shared" si="33"/>
        <v>1190</v>
      </c>
      <c r="BY41" s="210">
        <f t="shared" si="34"/>
        <v>380</v>
      </c>
      <c r="BZ41" s="210">
        <f t="shared" si="35"/>
        <v>206</v>
      </c>
      <c r="CA41" s="210">
        <f t="shared" si="36"/>
        <v>19</v>
      </c>
      <c r="CB41" s="404">
        <f t="shared" si="37"/>
        <v>2380</v>
      </c>
      <c r="CC41" s="404"/>
      <c r="CD41" s="537">
        <f t="shared" si="38"/>
        <v>246.31645000000003</v>
      </c>
      <c r="CE41" s="537">
        <f t="shared" si="71"/>
        <v>73.894935000000004</v>
      </c>
      <c r="CF41" s="537">
        <f t="shared" si="39"/>
        <v>123.15822500000002</v>
      </c>
      <c r="CG41" s="210"/>
      <c r="CH41" s="210"/>
      <c r="CI41" s="210"/>
      <c r="CJ41" s="538">
        <f t="shared" si="40"/>
        <v>246.31645000000003</v>
      </c>
      <c r="CK41" s="216">
        <f t="shared" si="41"/>
        <v>13.5</v>
      </c>
      <c r="CL41" s="216">
        <f t="shared" si="72"/>
        <v>4.05</v>
      </c>
      <c r="CM41" s="216">
        <f t="shared" si="42"/>
        <v>6.75</v>
      </c>
      <c r="CN41" s="216"/>
      <c r="CO41" s="216"/>
      <c r="CP41" s="216"/>
      <c r="CQ41" s="217">
        <f t="shared" si="43"/>
        <v>13.5</v>
      </c>
      <c r="CR41" s="403">
        <f t="shared" si="44"/>
        <v>181.31645000000003</v>
      </c>
      <c r="CS41" s="403">
        <f t="shared" si="73"/>
        <v>54.394935000000011</v>
      </c>
      <c r="CT41" s="403">
        <f t="shared" si="45"/>
        <v>90.658225000000016</v>
      </c>
      <c r="CU41" s="403"/>
      <c r="CV41" s="403"/>
      <c r="CW41" s="403"/>
      <c r="CX41" s="404">
        <f t="shared" si="46"/>
        <v>181.31645000000003</v>
      </c>
      <c r="CY41" s="198"/>
      <c r="CZ41" s="222">
        <v>2174</v>
      </c>
      <c r="DA41" s="677">
        <f t="shared" si="47"/>
        <v>174</v>
      </c>
      <c r="DB41" s="676">
        <f t="shared" si="48"/>
        <v>8.7000000000000028</v>
      </c>
      <c r="DC41" s="676">
        <f t="shared" si="74"/>
        <v>1.7400000000000007</v>
      </c>
      <c r="DD41" s="208">
        <v>3105.2658000000001</v>
      </c>
      <c r="DE41" s="677">
        <f t="shared" si="49"/>
        <v>1105.2658000000001</v>
      </c>
      <c r="DF41" s="676">
        <f t="shared" si="50"/>
        <v>55.263290000000012</v>
      </c>
      <c r="DG41" s="676">
        <f t="shared" si="75"/>
        <v>11.052658000000003</v>
      </c>
      <c r="DH41" s="222">
        <v>15</v>
      </c>
      <c r="DI41" s="677">
        <f t="shared" si="51"/>
        <v>300</v>
      </c>
      <c r="DJ41" s="568">
        <f t="shared" si="52"/>
        <v>2300</v>
      </c>
      <c r="DK41" s="677">
        <f t="shared" si="53"/>
        <v>2300</v>
      </c>
      <c r="DL41" s="677">
        <f t="shared" si="76"/>
        <v>690</v>
      </c>
      <c r="DM41" s="677">
        <f t="shared" si="77"/>
        <v>1150</v>
      </c>
      <c r="DN41" s="677">
        <f t="shared" si="54"/>
        <v>201.31645000000003</v>
      </c>
      <c r="DO41" s="677">
        <f t="shared" si="78"/>
        <v>60.394935000000004</v>
      </c>
      <c r="DP41" s="677">
        <f t="shared" si="79"/>
        <v>100.65822500000002</v>
      </c>
      <c r="DQ41" s="677">
        <f t="shared" si="55"/>
        <v>201.31645000000003</v>
      </c>
      <c r="DR41" s="222">
        <v>2174</v>
      </c>
      <c r="DS41" s="677">
        <f t="shared" si="56"/>
        <v>174</v>
      </c>
      <c r="DT41" s="676">
        <f t="shared" si="57"/>
        <v>8.7000000000000028</v>
      </c>
      <c r="DU41" s="710">
        <f t="shared" si="80"/>
        <v>1.7400000000000007</v>
      </c>
      <c r="DV41" s="208">
        <v>3105.2658000000001</v>
      </c>
      <c r="DW41" s="677">
        <f t="shared" si="58"/>
        <v>1105.2658000000001</v>
      </c>
      <c r="DX41" s="676">
        <f t="shared" si="59"/>
        <v>55.263290000000012</v>
      </c>
      <c r="DY41" s="710">
        <f t="shared" si="81"/>
        <v>11.052658000000003</v>
      </c>
      <c r="DZ41" s="222">
        <v>15</v>
      </c>
      <c r="EA41" s="677">
        <f t="shared" si="60"/>
        <v>300</v>
      </c>
      <c r="EB41" s="568">
        <f t="shared" si="61"/>
        <v>2300</v>
      </c>
      <c r="EC41" s="677">
        <f t="shared" si="62"/>
        <v>2300</v>
      </c>
      <c r="ED41" s="677">
        <f t="shared" si="82"/>
        <v>690</v>
      </c>
      <c r="EE41" s="677">
        <f t="shared" si="83"/>
        <v>1150</v>
      </c>
      <c r="EF41" s="208">
        <f t="shared" si="84"/>
        <v>201.31645000000003</v>
      </c>
      <c r="EG41" s="208">
        <f t="shared" si="85"/>
        <v>60.394935000000004</v>
      </c>
      <c r="EH41" s="208">
        <f t="shared" si="86"/>
        <v>100.65822500000002</v>
      </c>
      <c r="EI41" s="677">
        <f t="shared" si="63"/>
        <v>201.31645000000003</v>
      </c>
    </row>
    <row r="42" spans="1:139" s="218" customFormat="1" ht="13.5" customHeight="1" x14ac:dyDescent="0.2">
      <c r="A42" s="506">
        <v>39</v>
      </c>
      <c r="B42" s="505" t="s">
        <v>1265</v>
      </c>
      <c r="C42" s="499" t="s">
        <v>810</v>
      </c>
      <c r="D42" s="409" t="s">
        <v>733</v>
      </c>
      <c r="E42" s="409" t="s">
        <v>322</v>
      </c>
      <c r="F42" s="219">
        <v>21</v>
      </c>
      <c r="G42" s="219" t="s">
        <v>44</v>
      </c>
      <c r="H42" s="219">
        <v>11</v>
      </c>
      <c r="I42" s="240">
        <v>3</v>
      </c>
      <c r="J42" s="221">
        <v>1382</v>
      </c>
      <c r="K42" s="222"/>
      <c r="L42" s="219">
        <v>21</v>
      </c>
      <c r="M42" s="219" t="s">
        <v>44</v>
      </c>
      <c r="N42" s="219">
        <v>11</v>
      </c>
      <c r="O42" s="240">
        <v>3</v>
      </c>
      <c r="P42" s="221">
        <v>1382</v>
      </c>
      <c r="Q42" s="219" t="s">
        <v>317</v>
      </c>
      <c r="R42" s="219" t="s">
        <v>42</v>
      </c>
      <c r="S42" s="219" t="s">
        <v>23</v>
      </c>
      <c r="T42" s="240">
        <v>4</v>
      </c>
      <c r="U42" s="244">
        <v>1574</v>
      </c>
      <c r="V42" s="228" t="s">
        <v>317</v>
      </c>
      <c r="W42" s="228" t="s">
        <v>42</v>
      </c>
      <c r="X42" s="228" t="s">
        <v>23</v>
      </c>
      <c r="Y42" s="242">
        <v>4</v>
      </c>
      <c r="Z42" s="245">
        <v>1574</v>
      </c>
      <c r="AA42" s="207">
        <f t="shared" si="0"/>
        <v>6296</v>
      </c>
      <c r="AB42" s="222">
        <v>1746</v>
      </c>
      <c r="AC42" s="544">
        <f t="shared" si="64"/>
        <v>172</v>
      </c>
      <c r="AD42" s="208">
        <f>2.194*$AB$1</f>
        <v>2495.5872399999998</v>
      </c>
      <c r="AE42" s="678">
        <f t="shared" si="65"/>
        <v>921.58723999999984</v>
      </c>
      <c r="AF42" s="222">
        <v>3120</v>
      </c>
      <c r="AJ42" s="444">
        <f t="shared" si="1"/>
        <v>172</v>
      </c>
      <c r="AK42" s="444">
        <f t="shared" si="2"/>
        <v>10.927573062261757</v>
      </c>
      <c r="AL42" s="539">
        <f t="shared" si="66"/>
        <v>2.1855146124523515E-2</v>
      </c>
      <c r="AM42" s="444">
        <f t="shared" si="3"/>
        <v>34.4</v>
      </c>
      <c r="AN42" s="445">
        <f t="shared" si="4"/>
        <v>921.58723999999984</v>
      </c>
      <c r="AO42" s="445">
        <f t="shared" si="5"/>
        <v>58.550650571791607</v>
      </c>
      <c r="AP42" s="542">
        <f t="shared" si="67"/>
        <v>0.11710130114358322</v>
      </c>
      <c r="AQ42" s="445">
        <f t="shared" si="6"/>
        <v>184.31744799999996</v>
      </c>
      <c r="AR42" s="227">
        <f t="shared" si="7"/>
        <v>6776</v>
      </c>
      <c r="AS42" s="210">
        <f t="shared" si="8"/>
        <v>1694</v>
      </c>
      <c r="AT42" s="209">
        <f t="shared" si="9"/>
        <v>508.2</v>
      </c>
      <c r="AU42" s="209">
        <f t="shared" si="10"/>
        <v>847</v>
      </c>
      <c r="AV42" s="211">
        <f t="shared" si="11"/>
        <v>1746</v>
      </c>
      <c r="AW42" s="212">
        <f t="shared" si="68"/>
        <v>-52</v>
      </c>
      <c r="AX42" s="210">
        <f t="shared" si="12"/>
        <v>120</v>
      </c>
      <c r="AY42" s="210">
        <f t="shared" si="13"/>
        <v>7.6238881829733316</v>
      </c>
      <c r="AZ42" s="211">
        <f t="shared" si="14"/>
        <v>2495.5872399999998</v>
      </c>
      <c r="BA42" s="544">
        <f t="shared" si="69"/>
        <v>801.58723999999984</v>
      </c>
      <c r="BB42" s="210">
        <f t="shared" si="70"/>
        <v>200.39680999999996</v>
      </c>
      <c r="BC42" s="213">
        <f t="shared" si="15"/>
        <v>7277.1323918400003</v>
      </c>
      <c r="BD42" s="211">
        <f>[1]MAG_9pak!$D$14</f>
        <v>1819.2830979600001</v>
      </c>
      <c r="BE42" s="213">
        <f t="shared" si="16"/>
        <v>545.78492938800002</v>
      </c>
      <c r="BF42" s="213">
        <f t="shared" si="17"/>
        <v>909.64154898000004</v>
      </c>
      <c r="BG42" s="210">
        <f t="shared" si="18"/>
        <v>73.283097960000077</v>
      </c>
      <c r="BH42" s="210">
        <f t="shared" si="19"/>
        <v>245.28309796000008</v>
      </c>
      <c r="BI42" s="210">
        <f t="shared" si="20"/>
        <v>15.583424266836104</v>
      </c>
      <c r="BJ42" s="210">
        <f t="shared" si="21"/>
        <v>1951.76</v>
      </c>
      <c r="BK42" s="214">
        <f t="shared" si="22"/>
        <v>585.52800000000002</v>
      </c>
      <c r="BL42" s="214">
        <f t="shared" si="23"/>
        <v>975.88</v>
      </c>
      <c r="BM42" s="210">
        <f t="shared" si="24"/>
        <v>377.76</v>
      </c>
      <c r="BN42" s="210">
        <f t="shared" si="25"/>
        <v>205.76</v>
      </c>
      <c r="BO42" s="215">
        <f t="shared" si="26"/>
        <v>7807.04</v>
      </c>
      <c r="BP42" s="210">
        <f t="shared" si="89"/>
        <v>1888.8</v>
      </c>
      <c r="BQ42" s="216">
        <f t="shared" si="27"/>
        <v>566.64</v>
      </c>
      <c r="BR42" s="216">
        <f t="shared" si="28"/>
        <v>944.4</v>
      </c>
      <c r="BS42" s="210">
        <f t="shared" si="29"/>
        <v>314.79999999999995</v>
      </c>
      <c r="BT42" s="210">
        <f t="shared" si="30"/>
        <v>142.79999999999995</v>
      </c>
      <c r="BU42" s="217">
        <f t="shared" si="31"/>
        <v>7555.2</v>
      </c>
      <c r="BV42" s="210">
        <f t="shared" si="90"/>
        <v>1873.06</v>
      </c>
      <c r="BW42" s="403">
        <f t="shared" si="32"/>
        <v>561.91800000000001</v>
      </c>
      <c r="BX42" s="403">
        <f t="shared" si="33"/>
        <v>936.53</v>
      </c>
      <c r="BY42" s="210">
        <f t="shared" si="34"/>
        <v>299.05999999999995</v>
      </c>
      <c r="BZ42" s="210">
        <f t="shared" si="35"/>
        <v>127.05999999999995</v>
      </c>
      <c r="CA42" s="210">
        <f t="shared" si="36"/>
        <v>19</v>
      </c>
      <c r="CB42" s="404">
        <f t="shared" si="37"/>
        <v>7492.24</v>
      </c>
      <c r="CC42" s="404"/>
      <c r="CD42" s="537">
        <f t="shared" si="38"/>
        <v>200.39680999999996</v>
      </c>
      <c r="CE42" s="537">
        <f t="shared" si="71"/>
        <v>60.119042999999984</v>
      </c>
      <c r="CF42" s="537">
        <f t="shared" si="39"/>
        <v>100.19840499999998</v>
      </c>
      <c r="CG42" s="210"/>
      <c r="CH42" s="210"/>
      <c r="CI42" s="210"/>
      <c r="CJ42" s="538">
        <f t="shared" si="40"/>
        <v>801.58723999999984</v>
      </c>
      <c r="CK42" s="216">
        <f t="shared" si="41"/>
        <v>13</v>
      </c>
      <c r="CL42" s="216">
        <f t="shared" si="72"/>
        <v>3.9</v>
      </c>
      <c r="CM42" s="216">
        <f t="shared" si="42"/>
        <v>6.5</v>
      </c>
      <c r="CN42" s="216"/>
      <c r="CO42" s="216"/>
      <c r="CP42" s="216"/>
      <c r="CQ42" s="217">
        <f t="shared" si="43"/>
        <v>52</v>
      </c>
      <c r="CR42" s="403">
        <f t="shared" si="44"/>
        <v>155.63180999999997</v>
      </c>
      <c r="CS42" s="403">
        <f t="shared" si="73"/>
        <v>46.689542999999993</v>
      </c>
      <c r="CT42" s="403">
        <f t="shared" si="45"/>
        <v>77.815904999999987</v>
      </c>
      <c r="CU42" s="403"/>
      <c r="CV42" s="403"/>
      <c r="CW42" s="403"/>
      <c r="CX42" s="404">
        <f t="shared" si="46"/>
        <v>622.52723999999989</v>
      </c>
      <c r="CY42" s="198"/>
      <c r="CZ42" s="222">
        <v>1746</v>
      </c>
      <c r="DA42" s="677">
        <f t="shared" si="47"/>
        <v>172</v>
      </c>
      <c r="DB42" s="676">
        <f t="shared" si="48"/>
        <v>10.927573062261757</v>
      </c>
      <c r="DC42" s="676">
        <f t="shared" si="74"/>
        <v>2.1855146124523515</v>
      </c>
      <c r="DD42" s="208">
        <v>2495.5872399999998</v>
      </c>
      <c r="DE42" s="677">
        <f t="shared" si="49"/>
        <v>921.58723999999984</v>
      </c>
      <c r="DF42" s="676">
        <f t="shared" si="50"/>
        <v>58.550650571791607</v>
      </c>
      <c r="DG42" s="676">
        <f t="shared" si="75"/>
        <v>11.710130114358321</v>
      </c>
      <c r="DH42" s="222">
        <v>15</v>
      </c>
      <c r="DI42" s="677">
        <f t="shared" si="51"/>
        <v>236.1</v>
      </c>
      <c r="DJ42" s="568">
        <f t="shared" si="52"/>
        <v>1810.1</v>
      </c>
      <c r="DK42" s="677">
        <f t="shared" si="53"/>
        <v>7240.4</v>
      </c>
      <c r="DL42" s="677">
        <f t="shared" si="76"/>
        <v>543.03</v>
      </c>
      <c r="DM42" s="677">
        <f t="shared" si="77"/>
        <v>905.05</v>
      </c>
      <c r="DN42" s="677">
        <f t="shared" si="54"/>
        <v>171.37180999999998</v>
      </c>
      <c r="DO42" s="677">
        <f t="shared" si="78"/>
        <v>51.411542999999995</v>
      </c>
      <c r="DP42" s="677">
        <f t="shared" si="79"/>
        <v>85.685904999999991</v>
      </c>
      <c r="DQ42" s="677">
        <f t="shared" si="55"/>
        <v>685.48723999999993</v>
      </c>
      <c r="DR42" s="222">
        <v>1746</v>
      </c>
      <c r="DS42" s="677">
        <f t="shared" si="56"/>
        <v>172</v>
      </c>
      <c r="DT42" s="676">
        <f t="shared" si="57"/>
        <v>10.927573062261757</v>
      </c>
      <c r="DU42" s="710">
        <f t="shared" si="80"/>
        <v>2.1855146124523515</v>
      </c>
      <c r="DV42" s="208">
        <v>2495.5872399999998</v>
      </c>
      <c r="DW42" s="677">
        <f t="shared" si="58"/>
        <v>921.58723999999984</v>
      </c>
      <c r="DX42" s="676">
        <f t="shared" si="59"/>
        <v>58.550650571791607</v>
      </c>
      <c r="DY42" s="710">
        <f t="shared" si="81"/>
        <v>11.710130114358321</v>
      </c>
      <c r="DZ42" s="222">
        <v>15</v>
      </c>
      <c r="EA42" s="677">
        <f t="shared" si="60"/>
        <v>236.1</v>
      </c>
      <c r="EB42" s="568">
        <f t="shared" si="61"/>
        <v>1810.1</v>
      </c>
      <c r="EC42" s="677">
        <f t="shared" si="62"/>
        <v>7240.4</v>
      </c>
      <c r="ED42" s="677">
        <f t="shared" si="82"/>
        <v>543.03</v>
      </c>
      <c r="EE42" s="677">
        <f t="shared" si="83"/>
        <v>905.05</v>
      </c>
      <c r="EF42" s="208">
        <f t="shared" si="84"/>
        <v>171.37180999999998</v>
      </c>
      <c r="EG42" s="208">
        <f t="shared" si="85"/>
        <v>51.411542999999995</v>
      </c>
      <c r="EH42" s="208">
        <f t="shared" si="86"/>
        <v>85.685904999999991</v>
      </c>
      <c r="EI42" s="677">
        <f t="shared" si="63"/>
        <v>685.48723999999993</v>
      </c>
    </row>
    <row r="43" spans="1:139" s="218" customFormat="1" ht="13.5" customHeight="1" x14ac:dyDescent="0.2">
      <c r="A43" s="505">
        <v>40</v>
      </c>
      <c r="B43" s="505" t="s">
        <v>1265</v>
      </c>
      <c r="C43" s="499" t="s">
        <v>253</v>
      </c>
      <c r="D43" s="406" t="s">
        <v>722</v>
      </c>
      <c r="E43" s="406" t="s">
        <v>57</v>
      </c>
      <c r="F43" s="219" t="s">
        <v>308</v>
      </c>
      <c r="G43" s="219" t="s">
        <v>65</v>
      </c>
      <c r="H43" s="219" t="s">
        <v>88</v>
      </c>
      <c r="I43" s="246">
        <v>1</v>
      </c>
      <c r="J43" s="221">
        <v>1647</v>
      </c>
      <c r="K43" s="222"/>
      <c r="L43" s="219" t="s">
        <v>308</v>
      </c>
      <c r="M43" s="219" t="s">
        <v>65</v>
      </c>
      <c r="N43" s="219" t="s">
        <v>88</v>
      </c>
      <c r="O43" s="246">
        <v>1</v>
      </c>
      <c r="P43" s="221">
        <v>1647</v>
      </c>
      <c r="Q43" s="219" t="s">
        <v>654</v>
      </c>
      <c r="R43" s="219" t="s">
        <v>194</v>
      </c>
      <c r="S43" s="219" t="s">
        <v>88</v>
      </c>
      <c r="T43" s="246">
        <v>1</v>
      </c>
      <c r="U43" s="223">
        <v>1731</v>
      </c>
      <c r="V43" s="228" t="s">
        <v>654</v>
      </c>
      <c r="W43" s="228" t="s">
        <v>194</v>
      </c>
      <c r="X43" s="228" t="s">
        <v>88</v>
      </c>
      <c r="Y43" s="242">
        <v>1</v>
      </c>
      <c r="Z43" s="226">
        <v>1731</v>
      </c>
      <c r="AA43" s="207">
        <f t="shared" si="0"/>
        <v>1731</v>
      </c>
      <c r="AB43" s="222">
        <v>2174</v>
      </c>
      <c r="AC43" s="544">
        <f t="shared" si="64"/>
        <v>443</v>
      </c>
      <c r="AD43" s="208">
        <f>2.73*$AB$1</f>
        <v>3105.2658000000001</v>
      </c>
      <c r="AE43" s="678">
        <f t="shared" si="65"/>
        <v>1374.2658000000001</v>
      </c>
      <c r="AF43" s="222">
        <v>3726</v>
      </c>
      <c r="AJ43" s="444">
        <f t="shared" si="1"/>
        <v>443</v>
      </c>
      <c r="AK43" s="444">
        <f t="shared" si="2"/>
        <v>25.592143269786249</v>
      </c>
      <c r="AL43" s="539">
        <f t="shared" si="66"/>
        <v>5.11842865395725E-2</v>
      </c>
      <c r="AM43" s="444">
        <f t="shared" si="3"/>
        <v>88.6</v>
      </c>
      <c r="AN43" s="445">
        <f t="shared" si="4"/>
        <v>1374.2658000000001</v>
      </c>
      <c r="AO43" s="445">
        <f t="shared" si="5"/>
        <v>79.391438474870029</v>
      </c>
      <c r="AP43" s="542">
        <f t="shared" si="67"/>
        <v>0.15878287694974005</v>
      </c>
      <c r="AQ43" s="445">
        <f t="shared" si="6"/>
        <v>274.85316</v>
      </c>
      <c r="AR43" s="227">
        <f t="shared" si="7"/>
        <v>1851</v>
      </c>
      <c r="AS43" s="210">
        <f t="shared" si="8"/>
        <v>1851</v>
      </c>
      <c r="AT43" s="209">
        <f t="shared" si="9"/>
        <v>555.29999999999995</v>
      </c>
      <c r="AU43" s="209">
        <f t="shared" si="10"/>
        <v>925.5</v>
      </c>
      <c r="AV43" s="211">
        <f t="shared" si="11"/>
        <v>2174</v>
      </c>
      <c r="AW43" s="212">
        <f t="shared" si="68"/>
        <v>-323</v>
      </c>
      <c r="AX43" s="210">
        <f t="shared" si="12"/>
        <v>120</v>
      </c>
      <c r="AY43" s="210">
        <f t="shared" si="13"/>
        <v>6.9324090121317283</v>
      </c>
      <c r="AZ43" s="211">
        <f t="shared" si="14"/>
        <v>3105.2658000000001</v>
      </c>
      <c r="BA43" s="544">
        <f t="shared" si="69"/>
        <v>1254.2658000000001</v>
      </c>
      <c r="BB43" s="210">
        <f t="shared" si="70"/>
        <v>313.56645000000003</v>
      </c>
      <c r="BC43" s="213">
        <f t="shared" si="15"/>
        <v>2173.68606</v>
      </c>
      <c r="BD43" s="211">
        <f>[1]MAG_9pak!$C$15</f>
        <v>2173.68606</v>
      </c>
      <c r="BE43" s="213">
        <f t="shared" si="16"/>
        <v>652.105818</v>
      </c>
      <c r="BF43" s="213">
        <f t="shared" si="17"/>
        <v>1086.84303</v>
      </c>
      <c r="BG43" s="210">
        <f t="shared" si="18"/>
        <v>-0.31394000000000233</v>
      </c>
      <c r="BH43" s="210">
        <f t="shared" si="19"/>
        <v>442.68606</v>
      </c>
      <c r="BI43" s="210">
        <f t="shared" si="20"/>
        <v>25.574006932409006</v>
      </c>
      <c r="BJ43" s="210">
        <f t="shared" si="21"/>
        <v>2146.44</v>
      </c>
      <c r="BK43" s="214">
        <f t="shared" si="22"/>
        <v>643.93200000000002</v>
      </c>
      <c r="BL43" s="214">
        <f t="shared" si="23"/>
        <v>1073.22</v>
      </c>
      <c r="BM43" s="210">
        <f t="shared" si="24"/>
        <v>415.44000000000005</v>
      </c>
      <c r="BN43" s="210">
        <f t="shared" si="25"/>
        <v>-27.559999999999945</v>
      </c>
      <c r="BO43" s="215">
        <f t="shared" si="26"/>
        <v>2146.44</v>
      </c>
      <c r="BP43" s="210">
        <f t="shared" si="89"/>
        <v>2077.1999999999998</v>
      </c>
      <c r="BQ43" s="216">
        <f t="shared" si="27"/>
        <v>623.16</v>
      </c>
      <c r="BR43" s="216">
        <f t="shared" si="28"/>
        <v>1038.5999999999999</v>
      </c>
      <c r="BS43" s="210">
        <f t="shared" si="29"/>
        <v>346.19999999999982</v>
      </c>
      <c r="BT43" s="210">
        <f t="shared" si="30"/>
        <v>-96.800000000000182</v>
      </c>
      <c r="BU43" s="217">
        <f t="shared" si="31"/>
        <v>2077.1999999999998</v>
      </c>
      <c r="BV43" s="210">
        <f t="shared" si="90"/>
        <v>2059.89</v>
      </c>
      <c r="BW43" s="403">
        <f t="shared" si="32"/>
        <v>617.96699999999998</v>
      </c>
      <c r="BX43" s="403">
        <f t="shared" si="33"/>
        <v>1029.9449999999999</v>
      </c>
      <c r="BY43" s="210">
        <f t="shared" si="34"/>
        <v>328.88999999999987</v>
      </c>
      <c r="BZ43" s="210">
        <f t="shared" si="35"/>
        <v>-114.11000000000013</v>
      </c>
      <c r="CA43" s="210">
        <f t="shared" si="36"/>
        <v>19</v>
      </c>
      <c r="CB43" s="404">
        <f t="shared" si="37"/>
        <v>2059.89</v>
      </c>
      <c r="CC43" s="211"/>
      <c r="CD43" s="537">
        <f t="shared" si="38"/>
        <v>313.56645000000003</v>
      </c>
      <c r="CE43" s="537">
        <f t="shared" si="71"/>
        <v>94.069935000000001</v>
      </c>
      <c r="CF43" s="537">
        <f t="shared" si="39"/>
        <v>156.78322500000002</v>
      </c>
      <c r="CG43" s="210"/>
      <c r="CH43" s="210"/>
      <c r="CI43" s="210"/>
      <c r="CJ43" s="538">
        <f t="shared" si="40"/>
        <v>313.56645000000003</v>
      </c>
      <c r="CK43" s="216">
        <f t="shared" si="41"/>
        <v>80.75</v>
      </c>
      <c r="CL43" s="216">
        <f t="shared" si="72"/>
        <v>24.224999999999998</v>
      </c>
      <c r="CM43" s="216">
        <f t="shared" si="42"/>
        <v>40.375</v>
      </c>
      <c r="CN43" s="216"/>
      <c r="CO43" s="216"/>
      <c r="CP43" s="216"/>
      <c r="CQ43" s="217">
        <f t="shared" si="43"/>
        <v>80.75</v>
      </c>
      <c r="CR43" s="403">
        <f t="shared" si="44"/>
        <v>261.34395000000006</v>
      </c>
      <c r="CS43" s="403">
        <f t="shared" si="73"/>
        <v>78.403185000000022</v>
      </c>
      <c r="CT43" s="403">
        <f t="shared" si="45"/>
        <v>130.67197500000003</v>
      </c>
      <c r="CU43" s="403"/>
      <c r="CV43" s="403"/>
      <c r="CW43" s="403"/>
      <c r="CX43" s="404">
        <f t="shared" si="46"/>
        <v>261.34395000000006</v>
      </c>
      <c r="CY43" s="198"/>
      <c r="CZ43" s="222">
        <v>2174</v>
      </c>
      <c r="DA43" s="677">
        <f t="shared" si="47"/>
        <v>443</v>
      </c>
      <c r="DB43" s="676">
        <f t="shared" si="48"/>
        <v>25.592143269786249</v>
      </c>
      <c r="DC43" s="676">
        <f t="shared" si="74"/>
        <v>5.1184286539572499</v>
      </c>
      <c r="DD43" s="208">
        <v>3105.2658000000001</v>
      </c>
      <c r="DE43" s="677">
        <f t="shared" si="49"/>
        <v>1374.2658000000001</v>
      </c>
      <c r="DF43" s="676">
        <f t="shared" si="50"/>
        <v>79.391438474870029</v>
      </c>
      <c r="DG43" s="676">
        <f t="shared" si="75"/>
        <v>15.878287694974006</v>
      </c>
      <c r="DH43" s="222">
        <v>15</v>
      </c>
      <c r="DI43" s="677">
        <f t="shared" si="51"/>
        <v>259.64999999999998</v>
      </c>
      <c r="DJ43" s="568">
        <f t="shared" si="52"/>
        <v>1990.65</v>
      </c>
      <c r="DK43" s="677">
        <f t="shared" si="53"/>
        <v>1990.65</v>
      </c>
      <c r="DL43" s="677">
        <f t="shared" si="76"/>
        <v>597.19500000000005</v>
      </c>
      <c r="DM43" s="677">
        <f t="shared" si="77"/>
        <v>995.32500000000005</v>
      </c>
      <c r="DN43" s="677">
        <f t="shared" si="54"/>
        <v>278.65395000000001</v>
      </c>
      <c r="DO43" s="677">
        <f t="shared" si="78"/>
        <v>83.596185000000006</v>
      </c>
      <c r="DP43" s="677">
        <f t="shared" si="79"/>
        <v>139.326975</v>
      </c>
      <c r="DQ43" s="677">
        <f t="shared" si="55"/>
        <v>278.65395000000001</v>
      </c>
      <c r="DR43" s="222">
        <v>2174</v>
      </c>
      <c r="DS43" s="677">
        <f t="shared" si="56"/>
        <v>443</v>
      </c>
      <c r="DT43" s="676">
        <f t="shared" si="57"/>
        <v>25.592143269786249</v>
      </c>
      <c r="DU43" s="710">
        <f t="shared" si="80"/>
        <v>5.1184286539572499</v>
      </c>
      <c r="DV43" s="208">
        <v>3105.2658000000001</v>
      </c>
      <c r="DW43" s="677">
        <f t="shared" si="58"/>
        <v>1374.2658000000001</v>
      </c>
      <c r="DX43" s="676">
        <f t="shared" si="59"/>
        <v>79.391438474870029</v>
      </c>
      <c r="DY43" s="710">
        <f t="shared" si="81"/>
        <v>15.878287694974006</v>
      </c>
      <c r="DZ43" s="222">
        <v>15</v>
      </c>
      <c r="EA43" s="677">
        <f t="shared" si="60"/>
        <v>259.64999999999998</v>
      </c>
      <c r="EB43" s="568">
        <f t="shared" si="61"/>
        <v>1990.65</v>
      </c>
      <c r="EC43" s="677">
        <f t="shared" si="62"/>
        <v>1990.65</v>
      </c>
      <c r="ED43" s="677">
        <f t="shared" si="82"/>
        <v>597.19500000000005</v>
      </c>
      <c r="EE43" s="677">
        <f t="shared" si="83"/>
        <v>995.32500000000005</v>
      </c>
      <c r="EF43" s="208">
        <f t="shared" si="84"/>
        <v>278.65395000000001</v>
      </c>
      <c r="EG43" s="208">
        <f t="shared" si="85"/>
        <v>83.596185000000006</v>
      </c>
      <c r="EH43" s="208">
        <f t="shared" si="86"/>
        <v>139.326975</v>
      </c>
      <c r="EI43" s="677">
        <f t="shared" si="63"/>
        <v>278.65395000000001</v>
      </c>
    </row>
    <row r="44" spans="1:139" s="218" customFormat="1" ht="25.5" customHeight="1" x14ac:dyDescent="0.2">
      <c r="A44" s="505">
        <v>41</v>
      </c>
      <c r="B44" s="505" t="s">
        <v>1265</v>
      </c>
      <c r="C44" s="499" t="s">
        <v>253</v>
      </c>
      <c r="D44" s="406" t="s">
        <v>722</v>
      </c>
      <c r="E44" s="406" t="s">
        <v>655</v>
      </c>
      <c r="F44" s="219"/>
      <c r="G44" s="219"/>
      <c r="H44" s="219"/>
      <c r="I44" s="246"/>
      <c r="J44" s="221"/>
      <c r="K44" s="222"/>
      <c r="L44" s="219"/>
      <c r="M44" s="219"/>
      <c r="N44" s="219"/>
      <c r="O44" s="246"/>
      <c r="P44" s="221"/>
      <c r="Q44" s="219" t="s">
        <v>654</v>
      </c>
      <c r="R44" s="219" t="s">
        <v>22</v>
      </c>
      <c r="S44" s="219" t="s">
        <v>23</v>
      </c>
      <c r="T44" s="246">
        <v>1</v>
      </c>
      <c r="U44" s="223">
        <v>1647</v>
      </c>
      <c r="V44" s="228" t="s">
        <v>654</v>
      </c>
      <c r="W44" s="228" t="s">
        <v>22</v>
      </c>
      <c r="X44" s="228" t="s">
        <v>23</v>
      </c>
      <c r="Y44" s="242">
        <v>1</v>
      </c>
      <c r="Z44" s="243">
        <v>1647</v>
      </c>
      <c r="AA44" s="207">
        <f t="shared" si="0"/>
        <v>1647</v>
      </c>
      <c r="AB44" s="222">
        <v>1746</v>
      </c>
      <c r="AC44" s="544">
        <f t="shared" si="64"/>
        <v>99</v>
      </c>
      <c r="AD44" s="208">
        <f>2.194*$AB$1</f>
        <v>2495.5872399999998</v>
      </c>
      <c r="AE44" s="678">
        <f t="shared" si="65"/>
        <v>848.58723999999984</v>
      </c>
      <c r="AF44" s="222">
        <v>3120</v>
      </c>
      <c r="AJ44" s="444">
        <f t="shared" si="1"/>
        <v>99</v>
      </c>
      <c r="AK44" s="444">
        <f t="shared" si="2"/>
        <v>6.0109289617486468</v>
      </c>
      <c r="AL44" s="539">
        <f t="shared" si="66"/>
        <v>1.2021857923497295E-2</v>
      </c>
      <c r="AM44" s="444">
        <f t="shared" si="3"/>
        <v>19.8</v>
      </c>
      <c r="AN44" s="445">
        <f t="shared" si="4"/>
        <v>848.58723999999984</v>
      </c>
      <c r="AO44" s="445">
        <f t="shared" si="5"/>
        <v>51.523208257437744</v>
      </c>
      <c r="AP44" s="542">
        <f t="shared" si="67"/>
        <v>0.10304641651487549</v>
      </c>
      <c r="AQ44" s="445">
        <f t="shared" si="6"/>
        <v>169.71744799999996</v>
      </c>
      <c r="AR44" s="227">
        <f t="shared" si="7"/>
        <v>1767</v>
      </c>
      <c r="AS44" s="210">
        <f t="shared" si="8"/>
        <v>1767</v>
      </c>
      <c r="AT44" s="209">
        <f t="shared" si="9"/>
        <v>530.1</v>
      </c>
      <c r="AU44" s="209">
        <f t="shared" si="10"/>
        <v>883.5</v>
      </c>
      <c r="AV44" s="211">
        <f t="shared" si="11"/>
        <v>1746</v>
      </c>
      <c r="AW44" s="210">
        <f t="shared" si="68"/>
        <v>21</v>
      </c>
      <c r="AX44" s="210">
        <f t="shared" si="12"/>
        <v>120</v>
      </c>
      <c r="AY44" s="210">
        <f t="shared" si="13"/>
        <v>7.2859744990892494</v>
      </c>
      <c r="AZ44" s="211">
        <f t="shared" si="14"/>
        <v>2495.5872399999998</v>
      </c>
      <c r="BA44" s="544">
        <f t="shared" si="69"/>
        <v>728.58723999999984</v>
      </c>
      <c r="BB44" s="210">
        <f t="shared" si="70"/>
        <v>182.14680999999996</v>
      </c>
      <c r="BC44" s="213">
        <f t="shared" si="15"/>
        <v>1819.2830979600001</v>
      </c>
      <c r="BD44" s="211">
        <f>[1]MAG_9pak!$D$14</f>
        <v>1819.2830979600001</v>
      </c>
      <c r="BE44" s="213">
        <f t="shared" si="16"/>
        <v>545.78492938800002</v>
      </c>
      <c r="BF44" s="213">
        <f t="shared" si="17"/>
        <v>909.64154898000004</v>
      </c>
      <c r="BG44" s="210">
        <f t="shared" si="18"/>
        <v>73.283097960000077</v>
      </c>
      <c r="BH44" s="210">
        <f t="shared" si="19"/>
        <v>172.28309796000008</v>
      </c>
      <c r="BI44" s="210">
        <f t="shared" si="20"/>
        <v>10.460418819672142</v>
      </c>
      <c r="BJ44" s="210">
        <f t="shared" si="21"/>
        <v>2042.28</v>
      </c>
      <c r="BK44" s="214">
        <f t="shared" si="22"/>
        <v>612.68399999999997</v>
      </c>
      <c r="BL44" s="214">
        <f t="shared" si="23"/>
        <v>1021.14</v>
      </c>
      <c r="BM44" s="210">
        <f t="shared" si="24"/>
        <v>395.28</v>
      </c>
      <c r="BN44" s="210">
        <f t="shared" si="25"/>
        <v>296.27999999999997</v>
      </c>
      <c r="BO44" s="215">
        <f t="shared" si="26"/>
        <v>2042.28</v>
      </c>
      <c r="BP44" s="210">
        <f t="shared" si="89"/>
        <v>1976.3999999999999</v>
      </c>
      <c r="BQ44" s="216">
        <f t="shared" si="27"/>
        <v>592.91999999999996</v>
      </c>
      <c r="BR44" s="216">
        <f t="shared" si="28"/>
        <v>988.19999999999993</v>
      </c>
      <c r="BS44" s="210">
        <f t="shared" si="29"/>
        <v>329.39999999999986</v>
      </c>
      <c r="BT44" s="210">
        <f t="shared" si="30"/>
        <v>230.39999999999986</v>
      </c>
      <c r="BU44" s="217">
        <f t="shared" si="31"/>
        <v>1976.3999999999999</v>
      </c>
      <c r="BV44" s="210">
        <f t="shared" si="90"/>
        <v>1959.9299999999998</v>
      </c>
      <c r="BW44" s="403">
        <f t="shared" si="32"/>
        <v>587.97899999999993</v>
      </c>
      <c r="BX44" s="403">
        <f t="shared" si="33"/>
        <v>979.96499999999992</v>
      </c>
      <c r="BY44" s="210">
        <f t="shared" si="34"/>
        <v>312.92999999999984</v>
      </c>
      <c r="BZ44" s="210">
        <f t="shared" si="35"/>
        <v>213.92999999999984</v>
      </c>
      <c r="CA44" s="210">
        <f t="shared" si="36"/>
        <v>19</v>
      </c>
      <c r="CB44" s="404">
        <f t="shared" si="37"/>
        <v>1959.9299999999998</v>
      </c>
      <c r="CC44" s="211"/>
      <c r="CD44" s="537">
        <f t="shared" si="38"/>
        <v>182.14680999999996</v>
      </c>
      <c r="CE44" s="537">
        <f t="shared" si="71"/>
        <v>54.644042999999989</v>
      </c>
      <c r="CF44" s="537">
        <f t="shared" si="39"/>
        <v>91.07340499999998</v>
      </c>
      <c r="CG44" s="210"/>
      <c r="CH44" s="210"/>
      <c r="CI44" s="210"/>
      <c r="CJ44" s="538">
        <f t="shared" si="40"/>
        <v>182.14680999999996</v>
      </c>
      <c r="CK44" s="216">
        <f t="shared" si="41"/>
        <v>-5.25</v>
      </c>
      <c r="CL44" s="216">
        <f t="shared" si="72"/>
        <v>-1.575</v>
      </c>
      <c r="CM44" s="216">
        <f t="shared" si="42"/>
        <v>-2.625</v>
      </c>
      <c r="CN44" s="216"/>
      <c r="CO44" s="216"/>
      <c r="CP44" s="216"/>
      <c r="CQ44" s="217">
        <f t="shared" si="43"/>
        <v>-5.25</v>
      </c>
      <c r="CR44" s="403">
        <f t="shared" si="44"/>
        <v>133.91431</v>
      </c>
      <c r="CS44" s="403">
        <f t="shared" si="73"/>
        <v>40.174292999999999</v>
      </c>
      <c r="CT44" s="403">
        <f t="shared" si="45"/>
        <v>66.957155</v>
      </c>
      <c r="CU44" s="403"/>
      <c r="CV44" s="403"/>
      <c r="CW44" s="403"/>
      <c r="CX44" s="404">
        <f t="shared" si="46"/>
        <v>133.91431</v>
      </c>
      <c r="CY44" s="198"/>
      <c r="CZ44" s="222">
        <v>1746</v>
      </c>
      <c r="DA44" s="677">
        <f t="shared" si="47"/>
        <v>99</v>
      </c>
      <c r="DB44" s="676">
        <f t="shared" si="48"/>
        <v>6.0109289617486468</v>
      </c>
      <c r="DC44" s="676">
        <f t="shared" si="74"/>
        <v>1.2021857923497294</v>
      </c>
      <c r="DD44" s="208">
        <v>2495.5872399999998</v>
      </c>
      <c r="DE44" s="677">
        <f t="shared" si="49"/>
        <v>848.58723999999984</v>
      </c>
      <c r="DF44" s="676">
        <f t="shared" si="50"/>
        <v>51.523208257437744</v>
      </c>
      <c r="DG44" s="676">
        <f t="shared" si="75"/>
        <v>10.304641651487549</v>
      </c>
      <c r="DH44" s="222">
        <v>15</v>
      </c>
      <c r="DI44" s="677">
        <f t="shared" si="51"/>
        <v>247.05</v>
      </c>
      <c r="DJ44" s="568">
        <f t="shared" si="52"/>
        <v>1894.05</v>
      </c>
      <c r="DK44" s="677">
        <f t="shared" si="53"/>
        <v>1894.05</v>
      </c>
      <c r="DL44" s="677">
        <f t="shared" si="76"/>
        <v>568.21500000000003</v>
      </c>
      <c r="DM44" s="677">
        <f t="shared" si="77"/>
        <v>947.02499999999998</v>
      </c>
      <c r="DN44" s="677">
        <f t="shared" si="54"/>
        <v>150.38430999999997</v>
      </c>
      <c r="DO44" s="677">
        <f t="shared" si="78"/>
        <v>45.115292999999987</v>
      </c>
      <c r="DP44" s="677">
        <f t="shared" si="79"/>
        <v>75.192154999999985</v>
      </c>
      <c r="DQ44" s="677">
        <f t="shared" si="55"/>
        <v>150.38430999999997</v>
      </c>
      <c r="DR44" s="222">
        <v>1746</v>
      </c>
      <c r="DS44" s="677">
        <f t="shared" si="56"/>
        <v>99</v>
      </c>
      <c r="DT44" s="676">
        <f t="shared" si="57"/>
        <v>6.0109289617486468</v>
      </c>
      <c r="DU44" s="710">
        <f t="shared" si="80"/>
        <v>1.2021857923497294</v>
      </c>
      <c r="DV44" s="208">
        <v>2495.5872399999998</v>
      </c>
      <c r="DW44" s="677">
        <f t="shared" si="58"/>
        <v>848.58723999999984</v>
      </c>
      <c r="DX44" s="676">
        <f t="shared" si="59"/>
        <v>51.523208257437744</v>
      </c>
      <c r="DY44" s="710">
        <f t="shared" si="81"/>
        <v>10.304641651487549</v>
      </c>
      <c r="DZ44" s="222">
        <v>15</v>
      </c>
      <c r="EA44" s="677">
        <f t="shared" si="60"/>
        <v>247.05</v>
      </c>
      <c r="EB44" s="568">
        <f t="shared" si="61"/>
        <v>1894.05</v>
      </c>
      <c r="EC44" s="677">
        <f t="shared" si="62"/>
        <v>1894.05</v>
      </c>
      <c r="ED44" s="677">
        <f t="shared" si="82"/>
        <v>568.21500000000003</v>
      </c>
      <c r="EE44" s="677">
        <f t="shared" si="83"/>
        <v>947.02499999999998</v>
      </c>
      <c r="EF44" s="208">
        <f t="shared" si="84"/>
        <v>150.38430999999997</v>
      </c>
      <c r="EG44" s="208">
        <f t="shared" si="85"/>
        <v>45.115292999999987</v>
      </c>
      <c r="EH44" s="208">
        <f t="shared" si="86"/>
        <v>75.192154999999985</v>
      </c>
      <c r="EI44" s="677">
        <f t="shared" si="63"/>
        <v>150.38430999999997</v>
      </c>
    </row>
    <row r="45" spans="1:139" s="218" customFormat="1" ht="25.5" customHeight="1" x14ac:dyDescent="0.2">
      <c r="A45" s="506">
        <v>42</v>
      </c>
      <c r="B45" s="505" t="s">
        <v>1265</v>
      </c>
      <c r="C45" s="499" t="s">
        <v>253</v>
      </c>
      <c r="D45" s="406" t="s">
        <v>722</v>
      </c>
      <c r="E45" s="406" t="s">
        <v>656</v>
      </c>
      <c r="F45" s="219"/>
      <c r="G45" s="219"/>
      <c r="H45" s="219"/>
      <c r="I45" s="246"/>
      <c r="J45" s="221"/>
      <c r="K45" s="222"/>
      <c r="L45" s="219"/>
      <c r="M45" s="219"/>
      <c r="N45" s="219"/>
      <c r="O45" s="246"/>
      <c r="P45" s="221"/>
      <c r="Q45" s="219" t="s">
        <v>363</v>
      </c>
      <c r="R45" s="219" t="s">
        <v>40</v>
      </c>
      <c r="S45" s="219" t="s">
        <v>23</v>
      </c>
      <c r="T45" s="246">
        <v>1</v>
      </c>
      <c r="U45" s="223">
        <v>1647</v>
      </c>
      <c r="V45" s="228" t="s">
        <v>46</v>
      </c>
      <c r="W45" s="228" t="s">
        <v>22</v>
      </c>
      <c r="X45" s="228" t="s">
        <v>23</v>
      </c>
      <c r="Y45" s="242">
        <v>1</v>
      </c>
      <c r="Z45" s="243">
        <v>1647</v>
      </c>
      <c r="AA45" s="207">
        <f t="shared" si="0"/>
        <v>1647</v>
      </c>
      <c r="AB45" s="222">
        <v>1746</v>
      </c>
      <c r="AC45" s="544">
        <f t="shared" si="64"/>
        <v>99</v>
      </c>
      <c r="AD45" s="208">
        <f>2.194*$AB$1</f>
        <v>2495.5872399999998</v>
      </c>
      <c r="AE45" s="678">
        <f t="shared" si="65"/>
        <v>848.58723999999984</v>
      </c>
      <c r="AF45" s="222">
        <v>3120</v>
      </c>
      <c r="AJ45" s="444">
        <f t="shared" si="1"/>
        <v>99</v>
      </c>
      <c r="AK45" s="444">
        <f t="shared" si="2"/>
        <v>6.0109289617486468</v>
      </c>
      <c r="AL45" s="539">
        <f t="shared" si="66"/>
        <v>1.2021857923497295E-2</v>
      </c>
      <c r="AM45" s="444">
        <f t="shared" si="3"/>
        <v>19.8</v>
      </c>
      <c r="AN45" s="445">
        <f t="shared" si="4"/>
        <v>848.58723999999984</v>
      </c>
      <c r="AO45" s="445">
        <f t="shared" si="5"/>
        <v>51.523208257437744</v>
      </c>
      <c r="AP45" s="542">
        <f t="shared" si="67"/>
        <v>0.10304641651487549</v>
      </c>
      <c r="AQ45" s="445">
        <f t="shared" si="6"/>
        <v>169.71744799999996</v>
      </c>
      <c r="AR45" s="227">
        <f t="shared" si="7"/>
        <v>1767</v>
      </c>
      <c r="AS45" s="210">
        <f t="shared" si="8"/>
        <v>1767</v>
      </c>
      <c r="AT45" s="209">
        <f t="shared" si="9"/>
        <v>530.1</v>
      </c>
      <c r="AU45" s="209">
        <f t="shared" si="10"/>
        <v>883.5</v>
      </c>
      <c r="AV45" s="211">
        <f t="shared" si="11"/>
        <v>1746</v>
      </c>
      <c r="AW45" s="210">
        <f t="shared" si="68"/>
        <v>21</v>
      </c>
      <c r="AX45" s="210">
        <f t="shared" si="12"/>
        <v>120</v>
      </c>
      <c r="AY45" s="210">
        <f t="shared" si="13"/>
        <v>7.2859744990892494</v>
      </c>
      <c r="AZ45" s="211">
        <f t="shared" si="14"/>
        <v>2495.5872399999998</v>
      </c>
      <c r="BA45" s="544">
        <f t="shared" si="69"/>
        <v>728.58723999999984</v>
      </c>
      <c r="BB45" s="210">
        <f t="shared" si="70"/>
        <v>182.14680999999996</v>
      </c>
      <c r="BC45" s="213">
        <f t="shared" si="15"/>
        <v>1819.2830979600001</v>
      </c>
      <c r="BD45" s="211">
        <f>[1]MAG_9pak!$D$14</f>
        <v>1819.2830979600001</v>
      </c>
      <c r="BE45" s="213">
        <f t="shared" si="16"/>
        <v>545.78492938800002</v>
      </c>
      <c r="BF45" s="213">
        <f t="shared" si="17"/>
        <v>909.64154898000004</v>
      </c>
      <c r="BG45" s="210">
        <f t="shared" si="18"/>
        <v>73.283097960000077</v>
      </c>
      <c r="BH45" s="210">
        <f t="shared" si="19"/>
        <v>172.28309796000008</v>
      </c>
      <c r="BI45" s="210">
        <f t="shared" si="20"/>
        <v>10.460418819672142</v>
      </c>
      <c r="BJ45" s="210">
        <f t="shared" si="21"/>
        <v>2042.28</v>
      </c>
      <c r="BK45" s="214">
        <f t="shared" si="22"/>
        <v>612.68399999999997</v>
      </c>
      <c r="BL45" s="214">
        <f t="shared" si="23"/>
        <v>1021.14</v>
      </c>
      <c r="BM45" s="210">
        <f t="shared" si="24"/>
        <v>395.28</v>
      </c>
      <c r="BN45" s="210">
        <f t="shared" si="25"/>
        <v>296.27999999999997</v>
      </c>
      <c r="BO45" s="215">
        <f t="shared" si="26"/>
        <v>2042.28</v>
      </c>
      <c r="BP45" s="210">
        <f t="shared" si="89"/>
        <v>1976.3999999999999</v>
      </c>
      <c r="BQ45" s="216">
        <f t="shared" si="27"/>
        <v>592.91999999999996</v>
      </c>
      <c r="BR45" s="216">
        <f t="shared" si="28"/>
        <v>988.19999999999993</v>
      </c>
      <c r="BS45" s="210">
        <f t="shared" si="29"/>
        <v>329.39999999999986</v>
      </c>
      <c r="BT45" s="210">
        <f t="shared" si="30"/>
        <v>230.39999999999986</v>
      </c>
      <c r="BU45" s="217">
        <f t="shared" si="31"/>
        <v>1976.3999999999999</v>
      </c>
      <c r="BV45" s="210">
        <f t="shared" si="90"/>
        <v>1959.9299999999998</v>
      </c>
      <c r="BW45" s="403">
        <f t="shared" si="32"/>
        <v>587.97899999999993</v>
      </c>
      <c r="BX45" s="403">
        <f t="shared" si="33"/>
        <v>979.96499999999992</v>
      </c>
      <c r="BY45" s="210">
        <f t="shared" si="34"/>
        <v>312.92999999999984</v>
      </c>
      <c r="BZ45" s="210">
        <f t="shared" si="35"/>
        <v>213.92999999999984</v>
      </c>
      <c r="CA45" s="210">
        <f t="shared" si="36"/>
        <v>19</v>
      </c>
      <c r="CB45" s="404">
        <f t="shared" si="37"/>
        <v>1959.9299999999998</v>
      </c>
      <c r="CC45" s="211"/>
      <c r="CD45" s="537">
        <f t="shared" si="38"/>
        <v>182.14680999999996</v>
      </c>
      <c r="CE45" s="537">
        <f t="shared" si="71"/>
        <v>54.644042999999989</v>
      </c>
      <c r="CF45" s="537">
        <f t="shared" si="39"/>
        <v>91.07340499999998</v>
      </c>
      <c r="CG45" s="210"/>
      <c r="CH45" s="210"/>
      <c r="CI45" s="210"/>
      <c r="CJ45" s="538">
        <f t="shared" si="40"/>
        <v>182.14680999999996</v>
      </c>
      <c r="CK45" s="216">
        <f t="shared" si="41"/>
        <v>-5.25</v>
      </c>
      <c r="CL45" s="216">
        <f t="shared" si="72"/>
        <v>-1.575</v>
      </c>
      <c r="CM45" s="216">
        <f t="shared" si="42"/>
        <v>-2.625</v>
      </c>
      <c r="CN45" s="216"/>
      <c r="CO45" s="216"/>
      <c r="CP45" s="216"/>
      <c r="CQ45" s="217">
        <f t="shared" si="43"/>
        <v>-5.25</v>
      </c>
      <c r="CR45" s="403">
        <f t="shared" si="44"/>
        <v>133.91431</v>
      </c>
      <c r="CS45" s="403">
        <f t="shared" si="73"/>
        <v>40.174292999999999</v>
      </c>
      <c r="CT45" s="403">
        <f t="shared" si="45"/>
        <v>66.957155</v>
      </c>
      <c r="CU45" s="403"/>
      <c r="CV45" s="403"/>
      <c r="CW45" s="403"/>
      <c r="CX45" s="404">
        <f t="shared" si="46"/>
        <v>133.91431</v>
      </c>
      <c r="CY45" s="198"/>
      <c r="CZ45" s="222">
        <v>1746</v>
      </c>
      <c r="DA45" s="677">
        <f t="shared" si="47"/>
        <v>99</v>
      </c>
      <c r="DB45" s="676">
        <f t="shared" si="48"/>
        <v>6.0109289617486468</v>
      </c>
      <c r="DC45" s="676">
        <f t="shared" si="74"/>
        <v>1.2021857923497294</v>
      </c>
      <c r="DD45" s="208">
        <v>2495.5872399999998</v>
      </c>
      <c r="DE45" s="677">
        <f t="shared" si="49"/>
        <v>848.58723999999984</v>
      </c>
      <c r="DF45" s="676">
        <f t="shared" si="50"/>
        <v>51.523208257437744</v>
      </c>
      <c r="DG45" s="676">
        <f t="shared" si="75"/>
        <v>10.304641651487549</v>
      </c>
      <c r="DH45" s="222">
        <v>15</v>
      </c>
      <c r="DI45" s="677">
        <f t="shared" si="51"/>
        <v>247.05</v>
      </c>
      <c r="DJ45" s="568">
        <f t="shared" si="52"/>
        <v>1894.05</v>
      </c>
      <c r="DK45" s="677">
        <f t="shared" si="53"/>
        <v>1894.05</v>
      </c>
      <c r="DL45" s="677">
        <f t="shared" si="76"/>
        <v>568.21500000000003</v>
      </c>
      <c r="DM45" s="677">
        <f t="shared" si="77"/>
        <v>947.02499999999998</v>
      </c>
      <c r="DN45" s="677">
        <f t="shared" si="54"/>
        <v>150.38430999999997</v>
      </c>
      <c r="DO45" s="677">
        <f t="shared" si="78"/>
        <v>45.115292999999987</v>
      </c>
      <c r="DP45" s="677">
        <f t="shared" si="79"/>
        <v>75.192154999999985</v>
      </c>
      <c r="DQ45" s="677">
        <f t="shared" si="55"/>
        <v>150.38430999999997</v>
      </c>
      <c r="DR45" s="222">
        <v>1746</v>
      </c>
      <c r="DS45" s="677">
        <f t="shared" si="56"/>
        <v>99</v>
      </c>
      <c r="DT45" s="676">
        <f t="shared" si="57"/>
        <v>6.0109289617486468</v>
      </c>
      <c r="DU45" s="710">
        <f t="shared" si="80"/>
        <v>1.2021857923497294</v>
      </c>
      <c r="DV45" s="208">
        <v>2495.5872399999998</v>
      </c>
      <c r="DW45" s="677">
        <f t="shared" si="58"/>
        <v>848.58723999999984</v>
      </c>
      <c r="DX45" s="676">
        <f t="shared" si="59"/>
        <v>51.523208257437744</v>
      </c>
      <c r="DY45" s="710">
        <f t="shared" si="81"/>
        <v>10.304641651487549</v>
      </c>
      <c r="DZ45" s="222">
        <v>15</v>
      </c>
      <c r="EA45" s="677">
        <f t="shared" si="60"/>
        <v>247.05</v>
      </c>
      <c r="EB45" s="568">
        <f t="shared" si="61"/>
        <v>1894.05</v>
      </c>
      <c r="EC45" s="677">
        <f t="shared" si="62"/>
        <v>1894.05</v>
      </c>
      <c r="ED45" s="677">
        <f t="shared" si="82"/>
        <v>568.21500000000003</v>
      </c>
      <c r="EE45" s="677">
        <f t="shared" si="83"/>
        <v>947.02499999999998</v>
      </c>
      <c r="EF45" s="208">
        <f t="shared" si="84"/>
        <v>150.38430999999997</v>
      </c>
      <c r="EG45" s="208">
        <f t="shared" si="85"/>
        <v>45.115292999999987</v>
      </c>
      <c r="EH45" s="208">
        <f t="shared" si="86"/>
        <v>75.192154999999985</v>
      </c>
      <c r="EI45" s="677">
        <f t="shared" si="63"/>
        <v>150.38430999999997</v>
      </c>
    </row>
    <row r="46" spans="1:139" s="218" customFormat="1" ht="13.5" customHeight="1" x14ac:dyDescent="0.2">
      <c r="A46" s="505">
        <v>43</v>
      </c>
      <c r="B46" s="505" t="s">
        <v>1265</v>
      </c>
      <c r="C46" s="499" t="s">
        <v>253</v>
      </c>
      <c r="D46" s="406" t="s">
        <v>722</v>
      </c>
      <c r="E46" s="406" t="s">
        <v>274</v>
      </c>
      <c r="F46" s="219" t="s">
        <v>308</v>
      </c>
      <c r="G46" s="219" t="s">
        <v>9</v>
      </c>
      <c r="H46" s="219" t="s">
        <v>23</v>
      </c>
      <c r="I46" s="246">
        <v>3</v>
      </c>
      <c r="J46" s="221">
        <v>1351</v>
      </c>
      <c r="K46" s="222"/>
      <c r="L46" s="219" t="s">
        <v>308</v>
      </c>
      <c r="M46" s="219" t="s">
        <v>68</v>
      </c>
      <c r="N46" s="219" t="s">
        <v>66</v>
      </c>
      <c r="O46" s="246">
        <v>3</v>
      </c>
      <c r="P46" s="221">
        <v>1287</v>
      </c>
      <c r="Q46" s="219" t="s">
        <v>654</v>
      </c>
      <c r="R46" s="219"/>
      <c r="S46" s="219"/>
      <c r="T46" s="247">
        <v>2</v>
      </c>
      <c r="U46" s="223">
        <v>1287</v>
      </c>
      <c r="V46" s="228" t="s">
        <v>654</v>
      </c>
      <c r="W46" s="228" t="s">
        <v>42</v>
      </c>
      <c r="X46" s="228" t="s">
        <v>70</v>
      </c>
      <c r="Y46" s="242">
        <v>2</v>
      </c>
      <c r="Z46" s="226">
        <v>1287</v>
      </c>
      <c r="AA46" s="207">
        <f t="shared" si="0"/>
        <v>2574</v>
      </c>
      <c r="AB46" s="222">
        <v>1157</v>
      </c>
      <c r="AC46" s="544">
        <f t="shared" si="64"/>
        <v>-130</v>
      </c>
      <c r="AD46" s="208">
        <f>1.453*$AB$1</f>
        <v>1652.7293800000002</v>
      </c>
      <c r="AE46" s="678">
        <f t="shared" si="65"/>
        <v>365.72938000000022</v>
      </c>
      <c r="AF46" s="222">
        <v>2067</v>
      </c>
      <c r="AJ46" s="444">
        <f t="shared" si="1"/>
        <v>-130</v>
      </c>
      <c r="AK46" s="444">
        <f t="shared" si="2"/>
        <v>-10.101010101010104</v>
      </c>
      <c r="AL46" s="539">
        <f t="shared" si="66"/>
        <v>-2.0202020202020207E-2</v>
      </c>
      <c r="AM46" s="444">
        <f t="shared" si="3"/>
        <v>-26</v>
      </c>
      <c r="AN46" s="445">
        <f t="shared" si="4"/>
        <v>365.72938000000022</v>
      </c>
      <c r="AO46" s="445">
        <f t="shared" si="5"/>
        <v>28.417201243201248</v>
      </c>
      <c r="AP46" s="542">
        <f t="shared" si="67"/>
        <v>5.6834402486402501E-2</v>
      </c>
      <c r="AQ46" s="445">
        <f t="shared" si="6"/>
        <v>73.145876000000044</v>
      </c>
      <c r="AR46" s="227">
        <f t="shared" si="7"/>
        <v>2814</v>
      </c>
      <c r="AS46" s="210">
        <f t="shared" si="8"/>
        <v>1407</v>
      </c>
      <c r="AT46" s="209">
        <f t="shared" si="9"/>
        <v>422.09999999999997</v>
      </c>
      <c r="AU46" s="209">
        <f t="shared" si="10"/>
        <v>703.5</v>
      </c>
      <c r="AV46" s="211">
        <f t="shared" si="11"/>
        <v>1157</v>
      </c>
      <c r="AW46" s="210">
        <f t="shared" si="68"/>
        <v>250</v>
      </c>
      <c r="AX46" s="210">
        <f t="shared" si="12"/>
        <v>120</v>
      </c>
      <c r="AY46" s="210">
        <f t="shared" si="13"/>
        <v>9.3240093240093245</v>
      </c>
      <c r="AZ46" s="211">
        <f t="shared" si="14"/>
        <v>1652.7293800000002</v>
      </c>
      <c r="BA46" s="544">
        <f t="shared" si="69"/>
        <v>245.72938000000022</v>
      </c>
      <c r="BB46" s="210">
        <f t="shared" si="70"/>
        <v>61.432345000000055</v>
      </c>
      <c r="BC46" s="213">
        <f t="shared" si="15"/>
        <v>2974.9128840000003</v>
      </c>
      <c r="BD46" s="211">
        <f>[1]MAG_9pak!$F$12</f>
        <v>1487.4564420000002</v>
      </c>
      <c r="BE46" s="213">
        <f t="shared" si="16"/>
        <v>446.23693260000005</v>
      </c>
      <c r="BF46" s="213">
        <f t="shared" si="17"/>
        <v>743.72822100000008</v>
      </c>
      <c r="BG46" s="210">
        <f t="shared" si="18"/>
        <v>330.45644200000015</v>
      </c>
      <c r="BH46" s="210">
        <f t="shared" si="19"/>
        <v>200.45644200000015</v>
      </c>
      <c r="BI46" s="210">
        <f t="shared" si="20"/>
        <v>15.575481118881143</v>
      </c>
      <c r="BJ46" s="210">
        <f t="shared" si="21"/>
        <v>1595.8799999999999</v>
      </c>
      <c r="BK46" s="214">
        <f t="shared" si="22"/>
        <v>478.76399999999995</v>
      </c>
      <c r="BL46" s="214">
        <f t="shared" si="23"/>
        <v>797.93999999999994</v>
      </c>
      <c r="BM46" s="210">
        <f t="shared" si="24"/>
        <v>308.87999999999988</v>
      </c>
      <c r="BN46" s="210">
        <f t="shared" si="25"/>
        <v>438.87999999999988</v>
      </c>
      <c r="BO46" s="215">
        <f t="shared" si="26"/>
        <v>3191.7599999999998</v>
      </c>
      <c r="BP46" s="210">
        <f>Z46*1.24</f>
        <v>1595.8799999999999</v>
      </c>
      <c r="BQ46" s="216">
        <f t="shared" si="27"/>
        <v>478.76399999999995</v>
      </c>
      <c r="BR46" s="216">
        <f t="shared" si="28"/>
        <v>797.93999999999994</v>
      </c>
      <c r="BS46" s="210">
        <f t="shared" si="29"/>
        <v>308.87999999999988</v>
      </c>
      <c r="BT46" s="210">
        <f t="shared" si="30"/>
        <v>438.87999999999988</v>
      </c>
      <c r="BU46" s="217">
        <f t="shared" si="31"/>
        <v>3191.7599999999998</v>
      </c>
      <c r="BV46" s="210">
        <f>Z46*1.24</f>
        <v>1595.8799999999999</v>
      </c>
      <c r="BW46" s="403">
        <f t="shared" si="32"/>
        <v>478.76399999999995</v>
      </c>
      <c r="BX46" s="403">
        <f t="shared" si="33"/>
        <v>797.93999999999994</v>
      </c>
      <c r="BY46" s="210">
        <f t="shared" si="34"/>
        <v>308.87999999999988</v>
      </c>
      <c r="BZ46" s="210">
        <f t="shared" si="35"/>
        <v>438.87999999999988</v>
      </c>
      <c r="CA46" s="210">
        <f t="shared" si="36"/>
        <v>24</v>
      </c>
      <c r="CB46" s="404">
        <f t="shared" si="37"/>
        <v>3191.7599999999998</v>
      </c>
      <c r="CC46" s="211"/>
      <c r="CD46" s="537">
        <f t="shared" si="38"/>
        <v>61.432345000000055</v>
      </c>
      <c r="CE46" s="537">
        <f t="shared" si="71"/>
        <v>18.429703500000016</v>
      </c>
      <c r="CF46" s="537">
        <f t="shared" si="39"/>
        <v>30.716172500000027</v>
      </c>
      <c r="CG46" s="210"/>
      <c r="CH46" s="210"/>
      <c r="CI46" s="210"/>
      <c r="CJ46" s="538">
        <f t="shared" si="40"/>
        <v>122.86469000000011</v>
      </c>
      <c r="CK46" s="216">
        <f t="shared" si="41"/>
        <v>-62.5</v>
      </c>
      <c r="CL46" s="216">
        <f t="shared" si="72"/>
        <v>-18.75</v>
      </c>
      <c r="CM46" s="216">
        <f t="shared" si="42"/>
        <v>-31.25</v>
      </c>
      <c r="CN46" s="216"/>
      <c r="CO46" s="216"/>
      <c r="CP46" s="216"/>
      <c r="CQ46" s="217">
        <f t="shared" si="43"/>
        <v>-125</v>
      </c>
      <c r="CR46" s="403">
        <f t="shared" si="44"/>
        <v>14.212345000000084</v>
      </c>
      <c r="CS46" s="403">
        <f t="shared" si="73"/>
        <v>4.263703500000025</v>
      </c>
      <c r="CT46" s="403">
        <f t="shared" si="45"/>
        <v>7.1061725000000422</v>
      </c>
      <c r="CU46" s="403"/>
      <c r="CV46" s="403"/>
      <c r="CW46" s="403"/>
      <c r="CX46" s="404">
        <f t="shared" si="46"/>
        <v>28.424690000000169</v>
      </c>
      <c r="CY46" s="198"/>
      <c r="CZ46" s="222">
        <v>1157</v>
      </c>
      <c r="DA46" s="677">
        <f t="shared" si="47"/>
        <v>-130</v>
      </c>
      <c r="DB46" s="676">
        <f t="shared" si="48"/>
        <v>-10.101010101010104</v>
      </c>
      <c r="DC46" s="676">
        <f t="shared" si="74"/>
        <v>-2.0202020202020208</v>
      </c>
      <c r="DD46" s="208">
        <v>1652.7293800000002</v>
      </c>
      <c r="DE46" s="677">
        <f t="shared" si="49"/>
        <v>365.72938000000022</v>
      </c>
      <c r="DF46" s="676">
        <f t="shared" si="50"/>
        <v>28.417201243201248</v>
      </c>
      <c r="DG46" s="676">
        <f t="shared" si="75"/>
        <v>5.6834402486402498</v>
      </c>
      <c r="DH46" s="222">
        <v>19</v>
      </c>
      <c r="DI46" s="677">
        <f t="shared" si="51"/>
        <v>244.53</v>
      </c>
      <c r="DJ46" s="568">
        <f t="shared" si="52"/>
        <v>1531.53</v>
      </c>
      <c r="DK46" s="677">
        <f t="shared" si="53"/>
        <v>3063.06</v>
      </c>
      <c r="DL46" s="677">
        <f t="shared" si="76"/>
        <v>459.459</v>
      </c>
      <c r="DM46" s="677">
        <f t="shared" si="77"/>
        <v>765.76499999999999</v>
      </c>
      <c r="DN46" s="677">
        <f t="shared" si="54"/>
        <v>30.299845000000062</v>
      </c>
      <c r="DO46" s="677">
        <f t="shared" si="78"/>
        <v>9.0899535000000178</v>
      </c>
      <c r="DP46" s="677">
        <f t="shared" si="79"/>
        <v>15.149922500000031</v>
      </c>
      <c r="DQ46" s="677">
        <f t="shared" si="55"/>
        <v>60.599690000000123</v>
      </c>
      <c r="DR46" s="222">
        <v>1157</v>
      </c>
      <c r="DS46" s="677">
        <f t="shared" si="56"/>
        <v>-130</v>
      </c>
      <c r="DT46" s="676">
        <f t="shared" si="57"/>
        <v>-10.101010101010104</v>
      </c>
      <c r="DU46" s="710">
        <f t="shared" si="80"/>
        <v>-2.0202020202020208</v>
      </c>
      <c r="DV46" s="208">
        <v>1652.7293800000002</v>
      </c>
      <c r="DW46" s="677">
        <f t="shared" si="58"/>
        <v>365.72938000000022</v>
      </c>
      <c r="DX46" s="676">
        <f t="shared" si="59"/>
        <v>28.417201243201248</v>
      </c>
      <c r="DY46" s="710">
        <f t="shared" si="81"/>
        <v>5.6834402486402498</v>
      </c>
      <c r="DZ46" s="222">
        <v>15</v>
      </c>
      <c r="EA46" s="677">
        <f t="shared" si="60"/>
        <v>193.05</v>
      </c>
      <c r="EB46" s="568">
        <f t="shared" si="61"/>
        <v>1480.05</v>
      </c>
      <c r="EC46" s="677">
        <f t="shared" si="62"/>
        <v>2960.1</v>
      </c>
      <c r="ED46" s="677">
        <f t="shared" si="82"/>
        <v>444.01499999999999</v>
      </c>
      <c r="EE46" s="677">
        <f t="shared" si="83"/>
        <v>740.02499999999998</v>
      </c>
      <c r="EF46" s="208">
        <f t="shared" si="84"/>
        <v>43.169845000000066</v>
      </c>
      <c r="EG46" s="208">
        <f t="shared" si="85"/>
        <v>12.95095350000002</v>
      </c>
      <c r="EH46" s="208">
        <f t="shared" si="86"/>
        <v>21.584922500000033</v>
      </c>
      <c r="EI46" s="677">
        <f t="shared" si="63"/>
        <v>86.339690000000132</v>
      </c>
    </row>
    <row r="47" spans="1:139" s="218" customFormat="1" ht="13.5" customHeight="1" x14ac:dyDescent="0.2">
      <c r="A47" s="505">
        <v>44</v>
      </c>
      <c r="B47" s="505" t="s">
        <v>1265</v>
      </c>
      <c r="C47" s="499" t="s">
        <v>253</v>
      </c>
      <c r="D47" s="406" t="s">
        <v>722</v>
      </c>
      <c r="E47" s="406" t="s">
        <v>275</v>
      </c>
      <c r="F47" s="219" t="s">
        <v>179</v>
      </c>
      <c r="G47" s="219" t="s">
        <v>42</v>
      </c>
      <c r="H47" s="219" t="s">
        <v>66</v>
      </c>
      <c r="I47" s="246">
        <v>1</v>
      </c>
      <c r="J47" s="221">
        <v>1250</v>
      </c>
      <c r="K47" s="222"/>
      <c r="L47" s="219" t="s">
        <v>179</v>
      </c>
      <c r="M47" s="219" t="s">
        <v>42</v>
      </c>
      <c r="N47" s="219" t="s">
        <v>66</v>
      </c>
      <c r="O47" s="246">
        <v>1</v>
      </c>
      <c r="P47" s="221">
        <v>1250</v>
      </c>
      <c r="Q47" s="219"/>
      <c r="R47" s="219"/>
      <c r="S47" s="219"/>
      <c r="T47" s="246">
        <v>1</v>
      </c>
      <c r="U47" s="223">
        <v>1250</v>
      </c>
      <c r="V47" s="228" t="s">
        <v>46</v>
      </c>
      <c r="W47" s="228" t="s">
        <v>42</v>
      </c>
      <c r="X47" s="228" t="s">
        <v>70</v>
      </c>
      <c r="Y47" s="242">
        <v>1</v>
      </c>
      <c r="Z47" s="226">
        <v>1250</v>
      </c>
      <c r="AA47" s="207">
        <f t="shared" si="0"/>
        <v>1250</v>
      </c>
      <c r="AB47" s="222">
        <v>1157</v>
      </c>
      <c r="AC47" s="544">
        <f t="shared" si="64"/>
        <v>-93</v>
      </c>
      <c r="AD47" s="208">
        <f>1.453*$AB$1</f>
        <v>1652.7293800000002</v>
      </c>
      <c r="AE47" s="678">
        <f t="shared" si="65"/>
        <v>402.72938000000022</v>
      </c>
      <c r="AF47" s="222">
        <v>2067</v>
      </c>
      <c r="AJ47" s="444">
        <f t="shared" si="1"/>
        <v>-93</v>
      </c>
      <c r="AK47" s="444">
        <f t="shared" si="2"/>
        <v>-7.4399999999999977</v>
      </c>
      <c r="AL47" s="539">
        <f t="shared" si="66"/>
        <v>-1.4879999999999996E-2</v>
      </c>
      <c r="AM47" s="444">
        <f t="shared" si="3"/>
        <v>-18.600000000000001</v>
      </c>
      <c r="AN47" s="445">
        <f t="shared" si="4"/>
        <v>402.72938000000022</v>
      </c>
      <c r="AO47" s="445">
        <f t="shared" si="5"/>
        <v>32.21835040000002</v>
      </c>
      <c r="AP47" s="542">
        <f t="shared" si="67"/>
        <v>6.4436700800000038E-2</v>
      </c>
      <c r="AQ47" s="445">
        <f t="shared" si="6"/>
        <v>80.54587600000005</v>
      </c>
      <c r="AR47" s="227">
        <f t="shared" si="7"/>
        <v>1370</v>
      </c>
      <c r="AS47" s="210">
        <f t="shared" si="8"/>
        <v>1370</v>
      </c>
      <c r="AT47" s="209">
        <f t="shared" si="9"/>
        <v>411</v>
      </c>
      <c r="AU47" s="209">
        <f t="shared" si="10"/>
        <v>685</v>
      </c>
      <c r="AV47" s="211">
        <f t="shared" si="11"/>
        <v>1157</v>
      </c>
      <c r="AW47" s="210">
        <f t="shared" si="68"/>
        <v>213</v>
      </c>
      <c r="AX47" s="210">
        <f t="shared" si="12"/>
        <v>120</v>
      </c>
      <c r="AY47" s="210">
        <f t="shared" si="13"/>
        <v>9.6000000000000085</v>
      </c>
      <c r="AZ47" s="211">
        <f t="shared" si="14"/>
        <v>1652.7293800000002</v>
      </c>
      <c r="BA47" s="544">
        <f t="shared" si="69"/>
        <v>282.72938000000022</v>
      </c>
      <c r="BB47" s="210">
        <f t="shared" si="70"/>
        <v>70.682345000000055</v>
      </c>
      <c r="BC47" s="213">
        <f t="shared" si="15"/>
        <v>1487.4564420000002</v>
      </c>
      <c r="BD47" s="211">
        <f>[1]MAG_9pak!$F$12</f>
        <v>1487.4564420000002</v>
      </c>
      <c r="BE47" s="213">
        <f t="shared" si="16"/>
        <v>446.23693260000005</v>
      </c>
      <c r="BF47" s="213">
        <f t="shared" si="17"/>
        <v>743.72822100000008</v>
      </c>
      <c r="BG47" s="210">
        <f t="shared" si="18"/>
        <v>330.45644200000015</v>
      </c>
      <c r="BH47" s="210">
        <f t="shared" si="19"/>
        <v>237.45644200000015</v>
      </c>
      <c r="BI47" s="210">
        <f t="shared" si="20"/>
        <v>18.996515360000018</v>
      </c>
      <c r="BJ47" s="210">
        <f t="shared" si="21"/>
        <v>1550</v>
      </c>
      <c r="BK47" s="214">
        <f t="shared" si="22"/>
        <v>465</v>
      </c>
      <c r="BL47" s="214">
        <f t="shared" si="23"/>
        <v>775</v>
      </c>
      <c r="BM47" s="210">
        <f t="shared" si="24"/>
        <v>300</v>
      </c>
      <c r="BN47" s="210">
        <f t="shared" si="25"/>
        <v>393</v>
      </c>
      <c r="BO47" s="215">
        <f t="shared" si="26"/>
        <v>1550</v>
      </c>
      <c r="BP47" s="210">
        <f>Z47*1.24</f>
        <v>1550</v>
      </c>
      <c r="BQ47" s="216">
        <f t="shared" si="27"/>
        <v>465</v>
      </c>
      <c r="BR47" s="216">
        <f t="shared" si="28"/>
        <v>775</v>
      </c>
      <c r="BS47" s="210">
        <f t="shared" si="29"/>
        <v>300</v>
      </c>
      <c r="BT47" s="210">
        <f t="shared" si="30"/>
        <v>393</v>
      </c>
      <c r="BU47" s="217">
        <f t="shared" si="31"/>
        <v>1550</v>
      </c>
      <c r="BV47" s="210">
        <f>Z47*1.24</f>
        <v>1550</v>
      </c>
      <c r="BW47" s="403">
        <f t="shared" si="32"/>
        <v>465</v>
      </c>
      <c r="BX47" s="403">
        <f t="shared" si="33"/>
        <v>775</v>
      </c>
      <c r="BY47" s="210">
        <f t="shared" si="34"/>
        <v>300</v>
      </c>
      <c r="BZ47" s="210">
        <f t="shared" si="35"/>
        <v>393</v>
      </c>
      <c r="CA47" s="210">
        <f t="shared" si="36"/>
        <v>24</v>
      </c>
      <c r="CB47" s="404">
        <f t="shared" si="37"/>
        <v>1550</v>
      </c>
      <c r="CC47" s="211"/>
      <c r="CD47" s="537">
        <f t="shared" si="38"/>
        <v>70.682345000000055</v>
      </c>
      <c r="CE47" s="537">
        <f t="shared" si="71"/>
        <v>21.204703500000015</v>
      </c>
      <c r="CF47" s="537">
        <f t="shared" si="39"/>
        <v>35.341172500000027</v>
      </c>
      <c r="CG47" s="210"/>
      <c r="CH47" s="210"/>
      <c r="CI47" s="210"/>
      <c r="CJ47" s="538">
        <f t="shared" si="40"/>
        <v>70.682345000000055</v>
      </c>
      <c r="CK47" s="216">
        <f t="shared" si="41"/>
        <v>-53.25</v>
      </c>
      <c r="CL47" s="216">
        <f t="shared" si="72"/>
        <v>-15.975</v>
      </c>
      <c r="CM47" s="216">
        <f t="shared" si="42"/>
        <v>-26.625</v>
      </c>
      <c r="CN47" s="216"/>
      <c r="CO47" s="216"/>
      <c r="CP47" s="216"/>
      <c r="CQ47" s="217">
        <f t="shared" si="43"/>
        <v>-53.25</v>
      </c>
      <c r="CR47" s="403">
        <f t="shared" si="44"/>
        <v>25.682345000000055</v>
      </c>
      <c r="CS47" s="403">
        <f t="shared" si="73"/>
        <v>7.7047035000000159</v>
      </c>
      <c r="CT47" s="403">
        <f t="shared" si="45"/>
        <v>12.841172500000027</v>
      </c>
      <c r="CU47" s="403"/>
      <c r="CV47" s="403"/>
      <c r="CW47" s="403"/>
      <c r="CX47" s="404">
        <f t="shared" si="46"/>
        <v>25.682345000000055</v>
      </c>
      <c r="CY47" s="198"/>
      <c r="CZ47" s="222">
        <v>1157</v>
      </c>
      <c r="DA47" s="677">
        <f t="shared" si="47"/>
        <v>-93</v>
      </c>
      <c r="DB47" s="676">
        <f t="shared" si="48"/>
        <v>-7.4399999999999977</v>
      </c>
      <c r="DC47" s="676">
        <f t="shared" si="74"/>
        <v>-1.4879999999999995</v>
      </c>
      <c r="DD47" s="208">
        <v>1652.7293800000002</v>
      </c>
      <c r="DE47" s="677">
        <f t="shared" si="49"/>
        <v>402.72938000000022</v>
      </c>
      <c r="DF47" s="676">
        <f t="shared" si="50"/>
        <v>32.21835040000002</v>
      </c>
      <c r="DG47" s="676">
        <f t="shared" si="75"/>
        <v>6.443670080000004</v>
      </c>
      <c r="DH47" s="222">
        <v>19</v>
      </c>
      <c r="DI47" s="677">
        <f t="shared" si="51"/>
        <v>237.5</v>
      </c>
      <c r="DJ47" s="568">
        <f t="shared" si="52"/>
        <v>1487.5</v>
      </c>
      <c r="DK47" s="677">
        <f t="shared" si="53"/>
        <v>1487.5</v>
      </c>
      <c r="DL47" s="677">
        <f t="shared" si="76"/>
        <v>446.25</v>
      </c>
      <c r="DM47" s="677">
        <f t="shared" si="77"/>
        <v>743.75</v>
      </c>
      <c r="DN47" s="677">
        <f t="shared" si="54"/>
        <v>41.307345000000055</v>
      </c>
      <c r="DO47" s="677">
        <f t="shared" si="78"/>
        <v>12.392203500000017</v>
      </c>
      <c r="DP47" s="677">
        <f t="shared" si="79"/>
        <v>20.653672500000027</v>
      </c>
      <c r="DQ47" s="677">
        <f t="shared" si="55"/>
        <v>41.307345000000055</v>
      </c>
      <c r="DR47" s="222">
        <v>1157</v>
      </c>
      <c r="DS47" s="677">
        <f t="shared" si="56"/>
        <v>-93</v>
      </c>
      <c r="DT47" s="676">
        <f t="shared" si="57"/>
        <v>-7.4399999999999977</v>
      </c>
      <c r="DU47" s="710">
        <f t="shared" si="80"/>
        <v>-1.4879999999999995</v>
      </c>
      <c r="DV47" s="208">
        <v>1652.7293800000002</v>
      </c>
      <c r="DW47" s="677">
        <f t="shared" si="58"/>
        <v>402.72938000000022</v>
      </c>
      <c r="DX47" s="676">
        <f t="shared" si="59"/>
        <v>32.21835040000002</v>
      </c>
      <c r="DY47" s="710">
        <f t="shared" si="81"/>
        <v>6.443670080000004</v>
      </c>
      <c r="DZ47" s="222">
        <v>15</v>
      </c>
      <c r="EA47" s="677">
        <f t="shared" si="60"/>
        <v>187.5</v>
      </c>
      <c r="EB47" s="568">
        <f t="shared" si="61"/>
        <v>1437.5</v>
      </c>
      <c r="EC47" s="677">
        <f t="shared" si="62"/>
        <v>1437.5</v>
      </c>
      <c r="ED47" s="677">
        <f t="shared" si="82"/>
        <v>431.25</v>
      </c>
      <c r="EE47" s="677">
        <f t="shared" si="83"/>
        <v>718.75</v>
      </c>
      <c r="EF47" s="208">
        <f t="shared" si="84"/>
        <v>53.807345000000055</v>
      </c>
      <c r="EG47" s="208">
        <f t="shared" si="85"/>
        <v>16.142203500000015</v>
      </c>
      <c r="EH47" s="208">
        <f t="shared" si="86"/>
        <v>26.903672500000027</v>
      </c>
      <c r="EI47" s="677">
        <f t="shared" si="63"/>
        <v>53.807345000000055</v>
      </c>
    </row>
    <row r="48" spans="1:139" s="218" customFormat="1" ht="13.5" customHeight="1" x14ac:dyDescent="0.2">
      <c r="A48" s="506">
        <v>45</v>
      </c>
      <c r="B48" s="505" t="s">
        <v>1265</v>
      </c>
      <c r="C48" s="499" t="s">
        <v>253</v>
      </c>
      <c r="D48" s="406" t="s">
        <v>722</v>
      </c>
      <c r="E48" s="406" t="s">
        <v>665</v>
      </c>
      <c r="F48" s="219"/>
      <c r="G48" s="219"/>
      <c r="H48" s="219"/>
      <c r="I48" s="248"/>
      <c r="J48" s="221"/>
      <c r="K48" s="222"/>
      <c r="L48" s="219"/>
      <c r="M48" s="219"/>
      <c r="N48" s="219"/>
      <c r="O48" s="249"/>
      <c r="P48" s="221"/>
      <c r="Q48" s="219" t="s">
        <v>46</v>
      </c>
      <c r="R48" s="219" t="s">
        <v>42</v>
      </c>
      <c r="S48" s="219" t="s">
        <v>70</v>
      </c>
      <c r="T48" s="250">
        <v>1</v>
      </c>
      <c r="U48" s="251">
        <v>1250</v>
      </c>
      <c r="V48" s="228" t="s">
        <v>46</v>
      </c>
      <c r="W48" s="228" t="s">
        <v>42</v>
      </c>
      <c r="X48" s="228" t="s">
        <v>70</v>
      </c>
      <c r="Y48" s="252">
        <v>1</v>
      </c>
      <c r="Z48" s="226">
        <v>1250</v>
      </c>
      <c r="AA48" s="207">
        <f t="shared" si="0"/>
        <v>1250</v>
      </c>
      <c r="AB48" s="222">
        <v>1157</v>
      </c>
      <c r="AC48" s="544">
        <f t="shared" si="64"/>
        <v>-93</v>
      </c>
      <c r="AD48" s="208">
        <f>1.453*$AB$1</f>
        <v>1652.7293800000002</v>
      </c>
      <c r="AE48" s="678">
        <f t="shared" si="65"/>
        <v>402.72938000000022</v>
      </c>
      <c r="AF48" s="222">
        <v>2067</v>
      </c>
      <c r="AJ48" s="444">
        <f t="shared" si="1"/>
        <v>-93</v>
      </c>
      <c r="AK48" s="444">
        <f t="shared" si="2"/>
        <v>-7.4399999999999977</v>
      </c>
      <c r="AL48" s="539">
        <f t="shared" si="66"/>
        <v>-1.4879999999999996E-2</v>
      </c>
      <c r="AM48" s="444">
        <f t="shared" si="3"/>
        <v>-18.600000000000001</v>
      </c>
      <c r="AN48" s="445">
        <f t="shared" si="4"/>
        <v>402.72938000000022</v>
      </c>
      <c r="AO48" s="445">
        <f t="shared" si="5"/>
        <v>32.21835040000002</v>
      </c>
      <c r="AP48" s="542">
        <f t="shared" si="67"/>
        <v>6.4436700800000038E-2</v>
      </c>
      <c r="AQ48" s="445">
        <f t="shared" si="6"/>
        <v>80.54587600000005</v>
      </c>
      <c r="AR48" s="227">
        <f t="shared" si="7"/>
        <v>1370</v>
      </c>
      <c r="AS48" s="210">
        <f t="shared" si="8"/>
        <v>1370</v>
      </c>
      <c r="AT48" s="209">
        <f t="shared" si="9"/>
        <v>411</v>
      </c>
      <c r="AU48" s="209">
        <f t="shared" si="10"/>
        <v>685</v>
      </c>
      <c r="AV48" s="211">
        <f t="shared" si="11"/>
        <v>1157</v>
      </c>
      <c r="AW48" s="210">
        <f t="shared" si="68"/>
        <v>213</v>
      </c>
      <c r="AX48" s="210">
        <f t="shared" si="12"/>
        <v>120</v>
      </c>
      <c r="AY48" s="210">
        <f t="shared" si="13"/>
        <v>9.6000000000000085</v>
      </c>
      <c r="AZ48" s="211">
        <f t="shared" si="14"/>
        <v>1652.7293800000002</v>
      </c>
      <c r="BA48" s="544">
        <f t="shared" si="69"/>
        <v>282.72938000000022</v>
      </c>
      <c r="BB48" s="210">
        <f t="shared" si="70"/>
        <v>70.682345000000055</v>
      </c>
      <c r="BC48" s="213">
        <f t="shared" si="15"/>
        <v>1487.4564420000002</v>
      </c>
      <c r="BD48" s="211">
        <f>[1]MAG_9pak!$F$12</f>
        <v>1487.4564420000002</v>
      </c>
      <c r="BE48" s="213">
        <f t="shared" si="16"/>
        <v>446.23693260000005</v>
      </c>
      <c r="BF48" s="213">
        <f t="shared" si="17"/>
        <v>743.72822100000008</v>
      </c>
      <c r="BG48" s="210">
        <f t="shared" si="18"/>
        <v>330.45644200000015</v>
      </c>
      <c r="BH48" s="210">
        <f t="shared" si="19"/>
        <v>237.45644200000015</v>
      </c>
      <c r="BI48" s="210">
        <f t="shared" si="20"/>
        <v>18.996515360000018</v>
      </c>
      <c r="BJ48" s="210">
        <f t="shared" si="21"/>
        <v>1550</v>
      </c>
      <c r="BK48" s="214">
        <f t="shared" si="22"/>
        <v>465</v>
      </c>
      <c r="BL48" s="214">
        <f t="shared" si="23"/>
        <v>775</v>
      </c>
      <c r="BM48" s="210">
        <f t="shared" si="24"/>
        <v>300</v>
      </c>
      <c r="BN48" s="210">
        <f t="shared" si="25"/>
        <v>393</v>
      </c>
      <c r="BO48" s="215">
        <f t="shared" si="26"/>
        <v>1550</v>
      </c>
      <c r="BP48" s="210">
        <f>Z48*1.24</f>
        <v>1550</v>
      </c>
      <c r="BQ48" s="216">
        <f t="shared" si="27"/>
        <v>465</v>
      </c>
      <c r="BR48" s="216">
        <f t="shared" si="28"/>
        <v>775</v>
      </c>
      <c r="BS48" s="210">
        <f t="shared" si="29"/>
        <v>300</v>
      </c>
      <c r="BT48" s="210">
        <f t="shared" si="30"/>
        <v>393</v>
      </c>
      <c r="BU48" s="217">
        <f t="shared" si="31"/>
        <v>1550</v>
      </c>
      <c r="BV48" s="210">
        <f>Z48*1.24</f>
        <v>1550</v>
      </c>
      <c r="BW48" s="403">
        <f t="shared" si="32"/>
        <v>465</v>
      </c>
      <c r="BX48" s="403">
        <f t="shared" si="33"/>
        <v>775</v>
      </c>
      <c r="BY48" s="210">
        <f t="shared" si="34"/>
        <v>300</v>
      </c>
      <c r="BZ48" s="210">
        <f t="shared" si="35"/>
        <v>393</v>
      </c>
      <c r="CA48" s="210">
        <f t="shared" si="36"/>
        <v>24</v>
      </c>
      <c r="CB48" s="404">
        <f t="shared" si="37"/>
        <v>1550</v>
      </c>
      <c r="CC48" s="211"/>
      <c r="CD48" s="537">
        <f t="shared" si="38"/>
        <v>70.682345000000055</v>
      </c>
      <c r="CE48" s="537">
        <f t="shared" si="71"/>
        <v>21.204703500000015</v>
      </c>
      <c r="CF48" s="537">
        <f t="shared" si="39"/>
        <v>35.341172500000027</v>
      </c>
      <c r="CG48" s="210"/>
      <c r="CH48" s="210"/>
      <c r="CI48" s="210"/>
      <c r="CJ48" s="538">
        <f t="shared" si="40"/>
        <v>70.682345000000055</v>
      </c>
      <c r="CK48" s="216">
        <f t="shared" si="41"/>
        <v>-53.25</v>
      </c>
      <c r="CL48" s="216">
        <f t="shared" si="72"/>
        <v>-15.975</v>
      </c>
      <c r="CM48" s="216">
        <f t="shared" si="42"/>
        <v>-26.625</v>
      </c>
      <c r="CN48" s="216"/>
      <c r="CO48" s="216"/>
      <c r="CP48" s="216"/>
      <c r="CQ48" s="217">
        <f t="shared" si="43"/>
        <v>-53.25</v>
      </c>
      <c r="CR48" s="403">
        <f t="shared" si="44"/>
        <v>25.682345000000055</v>
      </c>
      <c r="CS48" s="403">
        <f t="shared" si="73"/>
        <v>7.7047035000000159</v>
      </c>
      <c r="CT48" s="403">
        <f t="shared" si="45"/>
        <v>12.841172500000027</v>
      </c>
      <c r="CU48" s="403"/>
      <c r="CV48" s="403"/>
      <c r="CW48" s="403"/>
      <c r="CX48" s="404">
        <f t="shared" si="46"/>
        <v>25.682345000000055</v>
      </c>
      <c r="CY48" s="198"/>
      <c r="CZ48" s="222">
        <v>1157</v>
      </c>
      <c r="DA48" s="677">
        <f t="shared" si="47"/>
        <v>-93</v>
      </c>
      <c r="DB48" s="676">
        <f t="shared" si="48"/>
        <v>-7.4399999999999977</v>
      </c>
      <c r="DC48" s="676">
        <f t="shared" si="74"/>
        <v>-1.4879999999999995</v>
      </c>
      <c r="DD48" s="208">
        <v>1652.7293800000002</v>
      </c>
      <c r="DE48" s="677">
        <f t="shared" si="49"/>
        <v>402.72938000000022</v>
      </c>
      <c r="DF48" s="676">
        <f t="shared" si="50"/>
        <v>32.21835040000002</v>
      </c>
      <c r="DG48" s="676">
        <f t="shared" si="75"/>
        <v>6.443670080000004</v>
      </c>
      <c r="DH48" s="222">
        <v>19</v>
      </c>
      <c r="DI48" s="677">
        <f t="shared" si="51"/>
        <v>237.5</v>
      </c>
      <c r="DJ48" s="568">
        <f t="shared" si="52"/>
        <v>1487.5</v>
      </c>
      <c r="DK48" s="677">
        <f t="shared" si="53"/>
        <v>1487.5</v>
      </c>
      <c r="DL48" s="677">
        <f t="shared" si="76"/>
        <v>446.25</v>
      </c>
      <c r="DM48" s="677">
        <f t="shared" si="77"/>
        <v>743.75</v>
      </c>
      <c r="DN48" s="677">
        <f t="shared" si="54"/>
        <v>41.307345000000055</v>
      </c>
      <c r="DO48" s="677">
        <f t="shared" si="78"/>
        <v>12.392203500000017</v>
      </c>
      <c r="DP48" s="677">
        <f t="shared" si="79"/>
        <v>20.653672500000027</v>
      </c>
      <c r="DQ48" s="677">
        <f t="shared" si="55"/>
        <v>41.307345000000055</v>
      </c>
      <c r="DR48" s="222">
        <v>1157</v>
      </c>
      <c r="DS48" s="677">
        <f t="shared" si="56"/>
        <v>-93</v>
      </c>
      <c r="DT48" s="676">
        <f t="shared" si="57"/>
        <v>-7.4399999999999977</v>
      </c>
      <c r="DU48" s="710">
        <f t="shared" si="80"/>
        <v>-1.4879999999999995</v>
      </c>
      <c r="DV48" s="208">
        <v>1652.7293800000002</v>
      </c>
      <c r="DW48" s="677">
        <f t="shared" si="58"/>
        <v>402.72938000000022</v>
      </c>
      <c r="DX48" s="676">
        <f t="shared" si="59"/>
        <v>32.21835040000002</v>
      </c>
      <c r="DY48" s="710">
        <f t="shared" si="81"/>
        <v>6.443670080000004</v>
      </c>
      <c r="DZ48" s="222">
        <v>15</v>
      </c>
      <c r="EA48" s="677">
        <f t="shared" si="60"/>
        <v>187.5</v>
      </c>
      <c r="EB48" s="568">
        <f t="shared" si="61"/>
        <v>1437.5</v>
      </c>
      <c r="EC48" s="677">
        <f t="shared" si="62"/>
        <v>1437.5</v>
      </c>
      <c r="ED48" s="677">
        <f t="shared" si="82"/>
        <v>431.25</v>
      </c>
      <c r="EE48" s="677">
        <f t="shared" si="83"/>
        <v>718.75</v>
      </c>
      <c r="EF48" s="208">
        <f t="shared" si="84"/>
        <v>53.807345000000055</v>
      </c>
      <c r="EG48" s="208">
        <f t="shared" si="85"/>
        <v>16.142203500000015</v>
      </c>
      <c r="EH48" s="208">
        <f t="shared" si="86"/>
        <v>26.903672500000027</v>
      </c>
      <c r="EI48" s="677">
        <f t="shared" si="63"/>
        <v>53.807345000000055</v>
      </c>
    </row>
    <row r="49" spans="1:139" s="218" customFormat="1" ht="13.5" customHeight="1" x14ac:dyDescent="0.2">
      <c r="A49" s="505">
        <v>46</v>
      </c>
      <c r="B49" s="505" t="s">
        <v>1265</v>
      </c>
      <c r="C49" s="499" t="s">
        <v>149</v>
      </c>
      <c r="D49" s="406" t="s">
        <v>721</v>
      </c>
      <c r="E49" s="406" t="s">
        <v>57</v>
      </c>
      <c r="F49" s="219" t="s">
        <v>105</v>
      </c>
      <c r="G49" s="219" t="s">
        <v>311</v>
      </c>
      <c r="H49" s="219" t="s">
        <v>88</v>
      </c>
      <c r="I49" s="246">
        <v>1</v>
      </c>
      <c r="J49" s="221">
        <v>1647</v>
      </c>
      <c r="K49" s="222"/>
      <c r="L49" s="219" t="s">
        <v>105</v>
      </c>
      <c r="M49" s="219" t="s">
        <v>311</v>
      </c>
      <c r="N49" s="219" t="s">
        <v>88</v>
      </c>
      <c r="O49" s="246">
        <v>1</v>
      </c>
      <c r="P49" s="221">
        <v>1647</v>
      </c>
      <c r="Q49" s="219"/>
      <c r="R49" s="219"/>
      <c r="S49" s="219"/>
      <c r="T49" s="246">
        <v>1</v>
      </c>
      <c r="U49" s="223">
        <v>1647</v>
      </c>
      <c r="V49" s="228" t="s">
        <v>704</v>
      </c>
      <c r="W49" s="228" t="s">
        <v>22</v>
      </c>
      <c r="X49" s="228" t="s">
        <v>88</v>
      </c>
      <c r="Y49" s="242">
        <v>1</v>
      </c>
      <c r="Z49" s="226">
        <v>1647</v>
      </c>
      <c r="AA49" s="207">
        <f t="shared" si="0"/>
        <v>1647</v>
      </c>
      <c r="AB49" s="222">
        <v>2174</v>
      </c>
      <c r="AC49" s="544">
        <f t="shared" si="64"/>
        <v>527</v>
      </c>
      <c r="AD49" s="208">
        <f>2.73*$AB$1</f>
        <v>3105.2658000000001</v>
      </c>
      <c r="AE49" s="678">
        <f t="shared" si="65"/>
        <v>1458.2658000000001</v>
      </c>
      <c r="AF49" s="222">
        <v>3726</v>
      </c>
      <c r="AJ49" s="444">
        <f t="shared" si="1"/>
        <v>527</v>
      </c>
      <c r="AK49" s="444">
        <f t="shared" si="2"/>
        <v>31.997571341833634</v>
      </c>
      <c r="AL49" s="539">
        <f t="shared" si="66"/>
        <v>6.3995142683667267E-2</v>
      </c>
      <c r="AM49" s="444">
        <f t="shared" si="3"/>
        <v>105.4</v>
      </c>
      <c r="AN49" s="445">
        <f t="shared" si="4"/>
        <v>1458.2658000000001</v>
      </c>
      <c r="AO49" s="445">
        <f t="shared" si="5"/>
        <v>88.540728597449913</v>
      </c>
      <c r="AP49" s="542">
        <f t="shared" si="67"/>
        <v>0.17708145719489984</v>
      </c>
      <c r="AQ49" s="445">
        <f t="shared" si="6"/>
        <v>291.65316000000001</v>
      </c>
      <c r="AR49" s="227">
        <f t="shared" si="7"/>
        <v>1767</v>
      </c>
      <c r="AS49" s="210">
        <f t="shared" si="8"/>
        <v>1767</v>
      </c>
      <c r="AT49" s="209">
        <f t="shared" si="9"/>
        <v>530.1</v>
      </c>
      <c r="AU49" s="209">
        <f t="shared" si="10"/>
        <v>883.5</v>
      </c>
      <c r="AV49" s="211">
        <f t="shared" si="11"/>
        <v>2174</v>
      </c>
      <c r="AW49" s="212">
        <f t="shared" si="68"/>
        <v>-407</v>
      </c>
      <c r="AX49" s="210">
        <f t="shared" si="12"/>
        <v>120</v>
      </c>
      <c r="AY49" s="210">
        <f t="shared" si="13"/>
        <v>7.2859744990892494</v>
      </c>
      <c r="AZ49" s="211">
        <f t="shared" si="14"/>
        <v>3105.2658000000001</v>
      </c>
      <c r="BA49" s="544">
        <f t="shared" si="69"/>
        <v>1338.2658000000001</v>
      </c>
      <c r="BB49" s="210">
        <f t="shared" si="70"/>
        <v>334.56645000000003</v>
      </c>
      <c r="BC49" s="213">
        <f t="shared" si="15"/>
        <v>2173.68606</v>
      </c>
      <c r="BD49" s="211">
        <f>[1]MAG_9pak!$C$15</f>
        <v>2173.68606</v>
      </c>
      <c r="BE49" s="213">
        <f t="shared" si="16"/>
        <v>652.105818</v>
      </c>
      <c r="BF49" s="213">
        <f t="shared" si="17"/>
        <v>1086.84303</v>
      </c>
      <c r="BG49" s="210">
        <f t="shared" si="18"/>
        <v>-0.31394000000000233</v>
      </c>
      <c r="BH49" s="210">
        <f t="shared" si="19"/>
        <v>526.68606</v>
      </c>
      <c r="BI49" s="210">
        <f t="shared" si="20"/>
        <v>31.978510018214934</v>
      </c>
      <c r="BJ49" s="210">
        <f t="shared" si="21"/>
        <v>2042.28</v>
      </c>
      <c r="BK49" s="214">
        <f t="shared" si="22"/>
        <v>612.68399999999997</v>
      </c>
      <c r="BL49" s="214">
        <f t="shared" si="23"/>
        <v>1021.14</v>
      </c>
      <c r="BM49" s="210">
        <f t="shared" si="24"/>
        <v>395.28</v>
      </c>
      <c r="BN49" s="210">
        <f t="shared" si="25"/>
        <v>-131.72000000000003</v>
      </c>
      <c r="BO49" s="215">
        <f t="shared" si="26"/>
        <v>2042.28</v>
      </c>
      <c r="BP49" s="210">
        <f>Z49*1.2</f>
        <v>1976.3999999999999</v>
      </c>
      <c r="BQ49" s="216">
        <f t="shared" si="27"/>
        <v>592.91999999999996</v>
      </c>
      <c r="BR49" s="216">
        <f t="shared" si="28"/>
        <v>988.19999999999993</v>
      </c>
      <c r="BS49" s="210">
        <f t="shared" si="29"/>
        <v>329.39999999999986</v>
      </c>
      <c r="BT49" s="210">
        <f t="shared" si="30"/>
        <v>-197.60000000000014</v>
      </c>
      <c r="BU49" s="217">
        <f t="shared" si="31"/>
        <v>1976.3999999999999</v>
      </c>
      <c r="BV49" s="210">
        <f>Z49*1.19</f>
        <v>1959.9299999999998</v>
      </c>
      <c r="BW49" s="403">
        <f t="shared" si="32"/>
        <v>587.97899999999993</v>
      </c>
      <c r="BX49" s="403">
        <f t="shared" si="33"/>
        <v>979.96499999999992</v>
      </c>
      <c r="BY49" s="210">
        <f t="shared" si="34"/>
        <v>312.92999999999984</v>
      </c>
      <c r="BZ49" s="210">
        <f t="shared" si="35"/>
        <v>-214.07000000000016</v>
      </c>
      <c r="CA49" s="210">
        <f t="shared" si="36"/>
        <v>19</v>
      </c>
      <c r="CB49" s="404">
        <f t="shared" si="37"/>
        <v>1959.9299999999998</v>
      </c>
      <c r="CC49" s="404"/>
      <c r="CD49" s="537">
        <f t="shared" si="38"/>
        <v>334.56645000000003</v>
      </c>
      <c r="CE49" s="537">
        <f t="shared" si="71"/>
        <v>100.36993500000001</v>
      </c>
      <c r="CF49" s="537">
        <f t="shared" si="39"/>
        <v>167.28322500000002</v>
      </c>
      <c r="CG49" s="210"/>
      <c r="CH49" s="210"/>
      <c r="CI49" s="210"/>
      <c r="CJ49" s="538">
        <f t="shared" si="40"/>
        <v>334.56645000000003</v>
      </c>
      <c r="CK49" s="216">
        <f t="shared" si="41"/>
        <v>101.75</v>
      </c>
      <c r="CL49" s="216">
        <f t="shared" si="72"/>
        <v>30.524999999999999</v>
      </c>
      <c r="CM49" s="216">
        <f t="shared" si="42"/>
        <v>50.875</v>
      </c>
      <c r="CN49" s="216"/>
      <c r="CO49" s="216"/>
      <c r="CP49" s="216"/>
      <c r="CQ49" s="217">
        <f t="shared" si="43"/>
        <v>101.75</v>
      </c>
      <c r="CR49" s="403">
        <f t="shared" si="44"/>
        <v>286.33395000000007</v>
      </c>
      <c r="CS49" s="403">
        <f t="shared" si="73"/>
        <v>85.900185000000022</v>
      </c>
      <c r="CT49" s="403">
        <f t="shared" si="45"/>
        <v>143.16697500000004</v>
      </c>
      <c r="CU49" s="403"/>
      <c r="CV49" s="403"/>
      <c r="CW49" s="403"/>
      <c r="CX49" s="404">
        <f t="shared" si="46"/>
        <v>286.33395000000007</v>
      </c>
      <c r="CY49" s="198"/>
      <c r="CZ49" s="222">
        <v>2174</v>
      </c>
      <c r="DA49" s="677">
        <f t="shared" si="47"/>
        <v>527</v>
      </c>
      <c r="DB49" s="676">
        <f t="shared" si="48"/>
        <v>31.997571341833634</v>
      </c>
      <c r="DC49" s="676">
        <f t="shared" si="74"/>
        <v>6.399514268366727</v>
      </c>
      <c r="DD49" s="208">
        <v>3105.2658000000001</v>
      </c>
      <c r="DE49" s="677">
        <f t="shared" si="49"/>
        <v>1458.2658000000001</v>
      </c>
      <c r="DF49" s="676">
        <f t="shared" si="50"/>
        <v>88.540728597449913</v>
      </c>
      <c r="DG49" s="676">
        <f t="shared" si="75"/>
        <v>17.708145719489984</v>
      </c>
      <c r="DH49" s="222">
        <v>15</v>
      </c>
      <c r="DI49" s="677">
        <f t="shared" si="51"/>
        <v>247.05</v>
      </c>
      <c r="DJ49" s="568">
        <f t="shared" si="52"/>
        <v>1894.05</v>
      </c>
      <c r="DK49" s="677">
        <f t="shared" si="53"/>
        <v>1894.05</v>
      </c>
      <c r="DL49" s="677">
        <f t="shared" si="76"/>
        <v>568.21500000000003</v>
      </c>
      <c r="DM49" s="677">
        <f t="shared" si="77"/>
        <v>947.02499999999998</v>
      </c>
      <c r="DN49" s="677">
        <f t="shared" si="54"/>
        <v>302.80395000000004</v>
      </c>
      <c r="DO49" s="677">
        <f t="shared" si="78"/>
        <v>90.84118500000001</v>
      </c>
      <c r="DP49" s="677">
        <f t="shared" si="79"/>
        <v>151.40197500000002</v>
      </c>
      <c r="DQ49" s="677">
        <f t="shared" si="55"/>
        <v>302.80395000000004</v>
      </c>
      <c r="DR49" s="222">
        <v>2174</v>
      </c>
      <c r="DS49" s="677">
        <f t="shared" si="56"/>
        <v>527</v>
      </c>
      <c r="DT49" s="676">
        <f t="shared" si="57"/>
        <v>31.997571341833634</v>
      </c>
      <c r="DU49" s="710">
        <f t="shared" si="80"/>
        <v>6.399514268366727</v>
      </c>
      <c r="DV49" s="208">
        <v>3105.2658000000001</v>
      </c>
      <c r="DW49" s="677">
        <f t="shared" si="58"/>
        <v>1458.2658000000001</v>
      </c>
      <c r="DX49" s="676">
        <f t="shared" si="59"/>
        <v>88.540728597449913</v>
      </c>
      <c r="DY49" s="710">
        <f t="shared" si="81"/>
        <v>17.708145719489984</v>
      </c>
      <c r="DZ49" s="222">
        <v>15</v>
      </c>
      <c r="EA49" s="677">
        <f t="shared" si="60"/>
        <v>247.05</v>
      </c>
      <c r="EB49" s="568">
        <f t="shared" si="61"/>
        <v>1894.05</v>
      </c>
      <c r="EC49" s="677">
        <f t="shared" si="62"/>
        <v>1894.05</v>
      </c>
      <c r="ED49" s="677">
        <f t="shared" si="82"/>
        <v>568.21500000000003</v>
      </c>
      <c r="EE49" s="677">
        <f t="shared" si="83"/>
        <v>947.02499999999998</v>
      </c>
      <c r="EF49" s="208">
        <f t="shared" si="84"/>
        <v>302.80395000000004</v>
      </c>
      <c r="EG49" s="208">
        <f t="shared" si="85"/>
        <v>90.84118500000001</v>
      </c>
      <c r="EH49" s="208">
        <f t="shared" si="86"/>
        <v>151.40197500000002</v>
      </c>
      <c r="EI49" s="677">
        <f t="shared" si="63"/>
        <v>302.80395000000004</v>
      </c>
    </row>
    <row r="50" spans="1:139" s="218" customFormat="1" ht="13.5" customHeight="1" x14ac:dyDescent="0.2">
      <c r="A50" s="505">
        <v>47</v>
      </c>
      <c r="B50" s="505" t="s">
        <v>1265</v>
      </c>
      <c r="C50" s="499" t="s">
        <v>149</v>
      </c>
      <c r="D50" s="406" t="s">
        <v>721</v>
      </c>
      <c r="E50" s="406" t="s">
        <v>264</v>
      </c>
      <c r="F50" s="219" t="s">
        <v>105</v>
      </c>
      <c r="G50" s="219" t="s">
        <v>312</v>
      </c>
      <c r="H50" s="219" t="s">
        <v>23</v>
      </c>
      <c r="I50" s="246">
        <v>1</v>
      </c>
      <c r="J50" s="233">
        <v>1382</v>
      </c>
      <c r="K50" s="222"/>
      <c r="L50" s="219" t="s">
        <v>105</v>
      </c>
      <c r="M50" s="219" t="s">
        <v>312</v>
      </c>
      <c r="N50" s="219" t="s">
        <v>23</v>
      </c>
      <c r="O50" s="246">
        <v>1</v>
      </c>
      <c r="P50" s="221">
        <v>1382</v>
      </c>
      <c r="Q50" s="219"/>
      <c r="R50" s="219"/>
      <c r="S50" s="219"/>
      <c r="T50" s="246">
        <v>1</v>
      </c>
      <c r="U50" s="223">
        <v>1382</v>
      </c>
      <c r="V50" s="228" t="s">
        <v>704</v>
      </c>
      <c r="W50" s="228" t="s">
        <v>42</v>
      </c>
      <c r="X50" s="228" t="s">
        <v>23</v>
      </c>
      <c r="Y50" s="242">
        <v>1</v>
      </c>
      <c r="Z50" s="226">
        <v>1382</v>
      </c>
      <c r="AA50" s="207">
        <f t="shared" si="0"/>
        <v>1382</v>
      </c>
      <c r="AB50" s="222">
        <v>1399</v>
      </c>
      <c r="AC50" s="544">
        <f t="shared" si="64"/>
        <v>17</v>
      </c>
      <c r="AD50" s="208">
        <f t="shared" ref="AD50:AD58" si="91">1.757*$AB$1</f>
        <v>1998.51722</v>
      </c>
      <c r="AE50" s="678">
        <f t="shared" si="65"/>
        <v>616.51721999999995</v>
      </c>
      <c r="AF50" s="222">
        <v>2499</v>
      </c>
      <c r="AJ50" s="444">
        <f t="shared" si="1"/>
        <v>17</v>
      </c>
      <c r="AK50" s="444">
        <f t="shared" si="2"/>
        <v>1.2301013024601986</v>
      </c>
      <c r="AL50" s="539">
        <f t="shared" si="66"/>
        <v>2.4602026049203971E-3</v>
      </c>
      <c r="AM50" s="444">
        <f t="shared" si="3"/>
        <v>3.4</v>
      </c>
      <c r="AN50" s="445">
        <f t="shared" si="4"/>
        <v>616.51721999999995</v>
      </c>
      <c r="AO50" s="445">
        <f t="shared" si="5"/>
        <v>44.610507959479008</v>
      </c>
      <c r="AP50" s="542">
        <f t="shared" si="67"/>
        <v>8.9221015918958008E-2</v>
      </c>
      <c r="AQ50" s="445">
        <f t="shared" si="6"/>
        <v>123.30344399999998</v>
      </c>
      <c r="AR50" s="227">
        <f t="shared" si="7"/>
        <v>1502</v>
      </c>
      <c r="AS50" s="210">
        <f t="shared" si="8"/>
        <v>1502</v>
      </c>
      <c r="AT50" s="209">
        <f t="shared" si="9"/>
        <v>450.59999999999997</v>
      </c>
      <c r="AU50" s="209">
        <f t="shared" si="10"/>
        <v>751</v>
      </c>
      <c r="AV50" s="211">
        <f t="shared" si="11"/>
        <v>1399</v>
      </c>
      <c r="AW50" s="210">
        <f t="shared" si="68"/>
        <v>103</v>
      </c>
      <c r="AX50" s="210">
        <f t="shared" si="12"/>
        <v>120</v>
      </c>
      <c r="AY50" s="210">
        <f t="shared" si="13"/>
        <v>8.6830680173661392</v>
      </c>
      <c r="AZ50" s="211">
        <f t="shared" si="14"/>
        <v>1998.51722</v>
      </c>
      <c r="BA50" s="544">
        <f t="shared" si="69"/>
        <v>496.51721999999995</v>
      </c>
      <c r="BB50" s="210">
        <f t="shared" si="70"/>
        <v>124.12930499999999</v>
      </c>
      <c r="BC50" s="213">
        <f t="shared" si="15"/>
        <v>1618.7989482</v>
      </c>
      <c r="BD50" s="211">
        <f>[1]MAG_9pak!$E$13</f>
        <v>1618.7989482</v>
      </c>
      <c r="BE50" s="213">
        <f t="shared" si="16"/>
        <v>485.63968446000001</v>
      </c>
      <c r="BF50" s="213">
        <f t="shared" si="17"/>
        <v>809.39947410000002</v>
      </c>
      <c r="BG50" s="210">
        <f t="shared" si="18"/>
        <v>219.79894820000004</v>
      </c>
      <c r="BH50" s="210">
        <f t="shared" si="19"/>
        <v>236.79894820000004</v>
      </c>
      <c r="BI50" s="210">
        <f t="shared" si="20"/>
        <v>17.134511447178014</v>
      </c>
      <c r="BJ50" s="210">
        <f t="shared" si="21"/>
        <v>1713.68</v>
      </c>
      <c r="BK50" s="214">
        <f t="shared" si="22"/>
        <v>514.10400000000004</v>
      </c>
      <c r="BL50" s="214">
        <f t="shared" si="23"/>
        <v>856.84</v>
      </c>
      <c r="BM50" s="210">
        <f t="shared" si="24"/>
        <v>331.68000000000006</v>
      </c>
      <c r="BN50" s="210">
        <f t="shared" si="25"/>
        <v>314.68000000000006</v>
      </c>
      <c r="BO50" s="215">
        <f t="shared" si="26"/>
        <v>1713.68</v>
      </c>
      <c r="BP50" s="210">
        <f t="shared" ref="BP50:BP58" si="92">Z50*1.24</f>
        <v>1713.68</v>
      </c>
      <c r="BQ50" s="216">
        <f t="shared" si="27"/>
        <v>514.10400000000004</v>
      </c>
      <c r="BR50" s="216">
        <f t="shared" si="28"/>
        <v>856.84</v>
      </c>
      <c r="BS50" s="210">
        <f t="shared" si="29"/>
        <v>331.68000000000006</v>
      </c>
      <c r="BT50" s="210">
        <f t="shared" si="30"/>
        <v>314.68000000000006</v>
      </c>
      <c r="BU50" s="217">
        <f t="shared" si="31"/>
        <v>1713.68</v>
      </c>
      <c r="BV50" s="210">
        <f t="shared" ref="BV50:BV58" si="93">Z50*1.24</f>
        <v>1713.68</v>
      </c>
      <c r="BW50" s="403">
        <f t="shared" si="32"/>
        <v>514.10400000000004</v>
      </c>
      <c r="BX50" s="403">
        <f t="shared" si="33"/>
        <v>856.84</v>
      </c>
      <c r="BY50" s="210">
        <f t="shared" si="34"/>
        <v>331.68000000000006</v>
      </c>
      <c r="BZ50" s="210">
        <f t="shared" si="35"/>
        <v>314.68000000000006</v>
      </c>
      <c r="CA50" s="210">
        <f t="shared" si="36"/>
        <v>24</v>
      </c>
      <c r="CB50" s="404">
        <f t="shared" si="37"/>
        <v>1713.68</v>
      </c>
      <c r="CC50" s="404"/>
      <c r="CD50" s="537">
        <f t="shared" si="38"/>
        <v>124.12930499999999</v>
      </c>
      <c r="CE50" s="537">
        <f t="shared" si="71"/>
        <v>37.238791499999998</v>
      </c>
      <c r="CF50" s="537">
        <f t="shared" si="39"/>
        <v>62.064652499999994</v>
      </c>
      <c r="CG50" s="210"/>
      <c r="CH50" s="210"/>
      <c r="CI50" s="210"/>
      <c r="CJ50" s="538">
        <f t="shared" si="40"/>
        <v>124.12930499999999</v>
      </c>
      <c r="CK50" s="216">
        <f t="shared" si="41"/>
        <v>-25.75</v>
      </c>
      <c r="CL50" s="216">
        <f t="shared" si="72"/>
        <v>-7.7249999999999996</v>
      </c>
      <c r="CM50" s="216">
        <f t="shared" si="42"/>
        <v>-12.875</v>
      </c>
      <c r="CN50" s="216"/>
      <c r="CO50" s="216"/>
      <c r="CP50" s="216"/>
      <c r="CQ50" s="217">
        <f t="shared" si="43"/>
        <v>-25.75</v>
      </c>
      <c r="CR50" s="403">
        <f t="shared" si="44"/>
        <v>71.209304999999972</v>
      </c>
      <c r="CS50" s="403">
        <f t="shared" si="73"/>
        <v>21.362791499999989</v>
      </c>
      <c r="CT50" s="403">
        <f t="shared" si="45"/>
        <v>35.604652499999986</v>
      </c>
      <c r="CU50" s="403"/>
      <c r="CV50" s="403"/>
      <c r="CW50" s="403"/>
      <c r="CX50" s="404">
        <f t="shared" si="46"/>
        <v>71.209304999999972</v>
      </c>
      <c r="CY50" s="198"/>
      <c r="CZ50" s="222">
        <v>1399</v>
      </c>
      <c r="DA50" s="677">
        <f t="shared" si="47"/>
        <v>17</v>
      </c>
      <c r="DB50" s="676">
        <f t="shared" si="48"/>
        <v>1.2301013024601986</v>
      </c>
      <c r="DC50" s="676">
        <f t="shared" si="74"/>
        <v>0.24602026049203971</v>
      </c>
      <c r="DD50" s="208">
        <v>1998.51722</v>
      </c>
      <c r="DE50" s="677">
        <f t="shared" si="49"/>
        <v>616.51721999999995</v>
      </c>
      <c r="DF50" s="676">
        <f t="shared" si="50"/>
        <v>44.610507959479008</v>
      </c>
      <c r="DG50" s="676">
        <f t="shared" si="75"/>
        <v>8.9221015918958013</v>
      </c>
      <c r="DH50" s="222">
        <v>19</v>
      </c>
      <c r="DI50" s="677">
        <f t="shared" si="51"/>
        <v>262.58</v>
      </c>
      <c r="DJ50" s="568">
        <f t="shared" si="52"/>
        <v>1644.58</v>
      </c>
      <c r="DK50" s="677">
        <f t="shared" si="53"/>
        <v>1644.58</v>
      </c>
      <c r="DL50" s="677">
        <f t="shared" si="76"/>
        <v>493.37399999999997</v>
      </c>
      <c r="DM50" s="677">
        <f t="shared" si="77"/>
        <v>822.29</v>
      </c>
      <c r="DN50" s="677">
        <f t="shared" si="54"/>
        <v>88.484305000000006</v>
      </c>
      <c r="DO50" s="677">
        <f t="shared" si="78"/>
        <v>26.545291500000001</v>
      </c>
      <c r="DP50" s="677">
        <f t="shared" si="79"/>
        <v>44.242152500000003</v>
      </c>
      <c r="DQ50" s="677">
        <f t="shared" si="55"/>
        <v>88.484305000000006</v>
      </c>
      <c r="DR50" s="222">
        <v>1399</v>
      </c>
      <c r="DS50" s="677">
        <f t="shared" si="56"/>
        <v>17</v>
      </c>
      <c r="DT50" s="676">
        <f t="shared" si="57"/>
        <v>1.2301013024601986</v>
      </c>
      <c r="DU50" s="710">
        <f t="shared" si="80"/>
        <v>0.24602026049203971</v>
      </c>
      <c r="DV50" s="208">
        <v>1998.51722</v>
      </c>
      <c r="DW50" s="677">
        <f t="shared" si="58"/>
        <v>616.51721999999995</v>
      </c>
      <c r="DX50" s="676">
        <f t="shared" si="59"/>
        <v>44.610507959479008</v>
      </c>
      <c r="DY50" s="710">
        <f t="shared" si="81"/>
        <v>8.9221015918958013</v>
      </c>
      <c r="DZ50" s="222">
        <v>15</v>
      </c>
      <c r="EA50" s="677">
        <f t="shared" si="60"/>
        <v>207.3</v>
      </c>
      <c r="EB50" s="568">
        <f t="shared" si="61"/>
        <v>1589.3</v>
      </c>
      <c r="EC50" s="677">
        <f t="shared" si="62"/>
        <v>1589.3</v>
      </c>
      <c r="ED50" s="677">
        <f t="shared" si="82"/>
        <v>476.79</v>
      </c>
      <c r="EE50" s="677">
        <f t="shared" si="83"/>
        <v>794.65</v>
      </c>
      <c r="EF50" s="208">
        <f t="shared" si="84"/>
        <v>102.304305</v>
      </c>
      <c r="EG50" s="208">
        <f t="shared" si="85"/>
        <v>30.691291499999998</v>
      </c>
      <c r="EH50" s="208">
        <f t="shared" si="86"/>
        <v>51.1521525</v>
      </c>
      <c r="EI50" s="677">
        <f t="shared" si="63"/>
        <v>102.304305</v>
      </c>
    </row>
    <row r="51" spans="1:139" s="218" customFormat="1" ht="13.5" customHeight="1" x14ac:dyDescent="0.2">
      <c r="A51" s="506">
        <v>48</v>
      </c>
      <c r="B51" s="505" t="s">
        <v>1265</v>
      </c>
      <c r="C51" s="499" t="s">
        <v>149</v>
      </c>
      <c r="D51" s="406" t="s">
        <v>721</v>
      </c>
      <c r="E51" s="406" t="s">
        <v>276</v>
      </c>
      <c r="F51" s="219" t="s">
        <v>196</v>
      </c>
      <c r="G51" s="219" t="s">
        <v>42</v>
      </c>
      <c r="H51" s="219" t="s">
        <v>23</v>
      </c>
      <c r="I51" s="246">
        <v>1</v>
      </c>
      <c r="J51" s="233">
        <v>1351</v>
      </c>
      <c r="K51" s="222"/>
      <c r="L51" s="219" t="s">
        <v>196</v>
      </c>
      <c r="M51" s="219" t="s">
        <v>42</v>
      </c>
      <c r="N51" s="219" t="s">
        <v>23</v>
      </c>
      <c r="O51" s="246">
        <v>1</v>
      </c>
      <c r="P51" s="221">
        <v>1351</v>
      </c>
      <c r="Q51" s="219"/>
      <c r="R51" s="219"/>
      <c r="S51" s="219"/>
      <c r="T51" s="246">
        <v>1</v>
      </c>
      <c r="U51" s="223">
        <v>1351</v>
      </c>
      <c r="V51" s="289" t="s">
        <v>704</v>
      </c>
      <c r="W51" s="289" t="s">
        <v>65</v>
      </c>
      <c r="X51" s="289" t="s">
        <v>23</v>
      </c>
      <c r="Y51" s="560">
        <v>1</v>
      </c>
      <c r="Z51" s="555">
        <v>1351</v>
      </c>
      <c r="AA51" s="561">
        <f t="shared" si="0"/>
        <v>1351</v>
      </c>
      <c r="AB51" s="552">
        <v>1746</v>
      </c>
      <c r="AC51" s="544">
        <f t="shared" si="64"/>
        <v>395</v>
      </c>
      <c r="AD51" s="553">
        <f>2.194*$AB$1</f>
        <v>2495.5872399999998</v>
      </c>
      <c r="AE51" s="678">
        <f t="shared" si="65"/>
        <v>1144.5872399999998</v>
      </c>
      <c r="AF51" s="552">
        <v>3120</v>
      </c>
      <c r="AJ51" s="444">
        <f t="shared" si="1"/>
        <v>395</v>
      </c>
      <c r="AK51" s="444">
        <f t="shared" si="2"/>
        <v>29.237601776461872</v>
      </c>
      <c r="AL51" s="539">
        <f t="shared" si="66"/>
        <v>5.8475203552923745E-2</v>
      </c>
      <c r="AM51" s="444">
        <f t="shared" si="3"/>
        <v>79</v>
      </c>
      <c r="AN51" s="445">
        <f t="shared" si="4"/>
        <v>1144.5872399999998</v>
      </c>
      <c r="AO51" s="445">
        <f t="shared" si="5"/>
        <v>84.721483345669867</v>
      </c>
      <c r="AP51" s="542">
        <f t="shared" si="67"/>
        <v>0.16944296669133974</v>
      </c>
      <c r="AQ51" s="445">
        <f t="shared" si="6"/>
        <v>228.91744799999998</v>
      </c>
      <c r="AR51" s="227">
        <f t="shared" si="7"/>
        <v>1471</v>
      </c>
      <c r="AS51" s="210">
        <f t="shared" si="8"/>
        <v>1471</v>
      </c>
      <c r="AT51" s="209">
        <f t="shared" si="9"/>
        <v>441.3</v>
      </c>
      <c r="AU51" s="209">
        <f t="shared" si="10"/>
        <v>735.5</v>
      </c>
      <c r="AV51" s="211">
        <f t="shared" si="11"/>
        <v>1746</v>
      </c>
      <c r="AW51" s="210">
        <f t="shared" si="68"/>
        <v>-275</v>
      </c>
      <c r="AX51" s="210">
        <f t="shared" si="12"/>
        <v>120</v>
      </c>
      <c r="AY51" s="210">
        <f t="shared" si="13"/>
        <v>8.8823094004441145</v>
      </c>
      <c r="AZ51" s="211">
        <f t="shared" si="14"/>
        <v>2495.5872399999998</v>
      </c>
      <c r="BA51" s="544">
        <f t="shared" si="69"/>
        <v>1024.5872399999998</v>
      </c>
      <c r="BB51" s="210">
        <f t="shared" si="70"/>
        <v>256.14680999999996</v>
      </c>
      <c r="BC51" s="213">
        <f t="shared" si="15"/>
        <v>1618.7989482</v>
      </c>
      <c r="BD51" s="211">
        <f>[1]MAG_9pak!$E$13</f>
        <v>1618.7989482</v>
      </c>
      <c r="BE51" s="213">
        <f t="shared" si="16"/>
        <v>485.63968446000001</v>
      </c>
      <c r="BF51" s="213">
        <f t="shared" si="17"/>
        <v>809.39947410000002</v>
      </c>
      <c r="BG51" s="210">
        <f t="shared" si="18"/>
        <v>-127.20105179999996</v>
      </c>
      <c r="BH51" s="210">
        <f t="shared" si="19"/>
        <v>267.79894820000004</v>
      </c>
      <c r="BI51" s="210">
        <f t="shared" si="20"/>
        <v>19.822275958549213</v>
      </c>
      <c r="BJ51" s="210">
        <f t="shared" si="21"/>
        <v>1675.24</v>
      </c>
      <c r="BK51" s="214">
        <f t="shared" si="22"/>
        <v>502.572</v>
      </c>
      <c r="BL51" s="214">
        <f t="shared" si="23"/>
        <v>837.62</v>
      </c>
      <c r="BM51" s="210">
        <f t="shared" si="24"/>
        <v>324.24</v>
      </c>
      <c r="BN51" s="210">
        <f t="shared" si="25"/>
        <v>-70.759999999999991</v>
      </c>
      <c r="BO51" s="215">
        <f t="shared" si="26"/>
        <v>1675.24</v>
      </c>
      <c r="BP51" s="210">
        <f t="shared" si="92"/>
        <v>1675.24</v>
      </c>
      <c r="BQ51" s="216">
        <f t="shared" si="27"/>
        <v>502.572</v>
      </c>
      <c r="BR51" s="216">
        <f t="shared" si="28"/>
        <v>837.62</v>
      </c>
      <c r="BS51" s="210">
        <f t="shared" si="29"/>
        <v>324.24</v>
      </c>
      <c r="BT51" s="210">
        <f t="shared" si="30"/>
        <v>-70.759999999999991</v>
      </c>
      <c r="BU51" s="217">
        <f t="shared" si="31"/>
        <v>1675.24</v>
      </c>
      <c r="BV51" s="210">
        <f t="shared" si="93"/>
        <v>1675.24</v>
      </c>
      <c r="BW51" s="403">
        <f t="shared" si="32"/>
        <v>502.572</v>
      </c>
      <c r="BX51" s="403">
        <f t="shared" si="33"/>
        <v>837.62</v>
      </c>
      <c r="BY51" s="210">
        <f t="shared" si="34"/>
        <v>324.24</v>
      </c>
      <c r="BZ51" s="210">
        <f t="shared" si="35"/>
        <v>-70.759999999999991</v>
      </c>
      <c r="CA51" s="210">
        <f t="shared" si="36"/>
        <v>24</v>
      </c>
      <c r="CB51" s="404">
        <f t="shared" si="37"/>
        <v>1675.24</v>
      </c>
      <c r="CC51" s="404"/>
      <c r="CD51" s="537">
        <f t="shared" si="38"/>
        <v>256.14680999999996</v>
      </c>
      <c r="CE51" s="537">
        <f t="shared" si="71"/>
        <v>76.844042999999985</v>
      </c>
      <c r="CF51" s="537">
        <f t="shared" si="39"/>
        <v>128.07340499999998</v>
      </c>
      <c r="CG51" s="210"/>
      <c r="CH51" s="210"/>
      <c r="CI51" s="210"/>
      <c r="CJ51" s="538">
        <f t="shared" si="40"/>
        <v>256.14680999999996</v>
      </c>
      <c r="CK51" s="216">
        <f t="shared" si="41"/>
        <v>68.75</v>
      </c>
      <c r="CL51" s="216">
        <f t="shared" si="72"/>
        <v>20.625</v>
      </c>
      <c r="CM51" s="216">
        <f t="shared" si="42"/>
        <v>34.375</v>
      </c>
      <c r="CN51" s="216"/>
      <c r="CO51" s="216"/>
      <c r="CP51" s="216"/>
      <c r="CQ51" s="217">
        <f t="shared" si="43"/>
        <v>68.75</v>
      </c>
      <c r="CR51" s="403">
        <f t="shared" si="44"/>
        <v>205.08680999999996</v>
      </c>
      <c r="CS51" s="403">
        <f t="shared" si="73"/>
        <v>61.526042999999987</v>
      </c>
      <c r="CT51" s="403">
        <f t="shared" si="45"/>
        <v>102.54340499999998</v>
      </c>
      <c r="CU51" s="403"/>
      <c r="CV51" s="403"/>
      <c r="CW51" s="403"/>
      <c r="CX51" s="404">
        <f t="shared" si="46"/>
        <v>205.08680999999996</v>
      </c>
      <c r="CY51" s="198"/>
      <c r="CZ51" s="222">
        <v>1746</v>
      </c>
      <c r="DA51" s="677">
        <f t="shared" si="47"/>
        <v>395</v>
      </c>
      <c r="DB51" s="676">
        <f t="shared" si="48"/>
        <v>29.237601776461872</v>
      </c>
      <c r="DC51" s="676">
        <f t="shared" si="74"/>
        <v>5.8475203552923745</v>
      </c>
      <c r="DD51" s="208">
        <v>2495.5872399999998</v>
      </c>
      <c r="DE51" s="677">
        <f t="shared" si="49"/>
        <v>1144.5872399999998</v>
      </c>
      <c r="DF51" s="676">
        <f t="shared" si="50"/>
        <v>84.721483345669867</v>
      </c>
      <c r="DG51" s="676">
        <f t="shared" si="75"/>
        <v>16.944296669133973</v>
      </c>
      <c r="DH51" s="222">
        <v>15</v>
      </c>
      <c r="DI51" s="677">
        <f t="shared" si="51"/>
        <v>202.65</v>
      </c>
      <c r="DJ51" s="568">
        <f t="shared" si="52"/>
        <v>1553.65</v>
      </c>
      <c r="DK51" s="677">
        <f t="shared" si="53"/>
        <v>1553.65</v>
      </c>
      <c r="DL51" s="677">
        <f t="shared" si="76"/>
        <v>466.09500000000003</v>
      </c>
      <c r="DM51" s="677">
        <f t="shared" si="77"/>
        <v>776.82500000000005</v>
      </c>
      <c r="DN51" s="677">
        <f t="shared" si="54"/>
        <v>235.48430999999994</v>
      </c>
      <c r="DO51" s="677">
        <f t="shared" si="78"/>
        <v>70.645292999999981</v>
      </c>
      <c r="DP51" s="677">
        <f t="shared" si="79"/>
        <v>117.74215499999997</v>
      </c>
      <c r="DQ51" s="677">
        <f t="shared" si="55"/>
        <v>235.48430999999994</v>
      </c>
      <c r="DR51" s="222">
        <v>1746</v>
      </c>
      <c r="DS51" s="677">
        <f t="shared" si="56"/>
        <v>395</v>
      </c>
      <c r="DT51" s="676">
        <f t="shared" si="57"/>
        <v>29.237601776461872</v>
      </c>
      <c r="DU51" s="710">
        <f t="shared" si="80"/>
        <v>5.8475203552923745</v>
      </c>
      <c r="DV51" s="208">
        <v>2495.5872399999998</v>
      </c>
      <c r="DW51" s="677">
        <f t="shared" si="58"/>
        <v>1144.5872399999998</v>
      </c>
      <c r="DX51" s="676">
        <f t="shared" si="59"/>
        <v>84.721483345669867</v>
      </c>
      <c r="DY51" s="710">
        <f t="shared" si="81"/>
        <v>16.944296669133973</v>
      </c>
      <c r="DZ51" s="222">
        <v>15</v>
      </c>
      <c r="EA51" s="677">
        <f t="shared" si="60"/>
        <v>202.65</v>
      </c>
      <c r="EB51" s="568">
        <f t="shared" si="61"/>
        <v>1553.65</v>
      </c>
      <c r="EC51" s="677">
        <f t="shared" si="62"/>
        <v>1553.65</v>
      </c>
      <c r="ED51" s="677">
        <f t="shared" si="82"/>
        <v>466.09500000000003</v>
      </c>
      <c r="EE51" s="677">
        <f t="shared" si="83"/>
        <v>776.82500000000005</v>
      </c>
      <c r="EF51" s="208">
        <f t="shared" si="84"/>
        <v>235.48430999999994</v>
      </c>
      <c r="EG51" s="208">
        <f t="shared" si="85"/>
        <v>70.645292999999981</v>
      </c>
      <c r="EH51" s="208">
        <f t="shared" si="86"/>
        <v>117.74215499999997</v>
      </c>
      <c r="EI51" s="677">
        <f t="shared" si="63"/>
        <v>235.48430999999994</v>
      </c>
    </row>
    <row r="52" spans="1:139" s="218" customFormat="1" ht="13.5" customHeight="1" x14ac:dyDescent="0.2">
      <c r="A52" s="505">
        <v>49</v>
      </c>
      <c r="B52" s="505" t="s">
        <v>1265</v>
      </c>
      <c r="C52" s="499" t="s">
        <v>149</v>
      </c>
      <c r="D52" s="406" t="s">
        <v>721</v>
      </c>
      <c r="E52" s="406" t="s">
        <v>276</v>
      </c>
      <c r="F52" s="219" t="s">
        <v>105</v>
      </c>
      <c r="G52" s="219" t="s">
        <v>314</v>
      </c>
      <c r="H52" s="219" t="s">
        <v>66</v>
      </c>
      <c r="I52" s="246">
        <v>1</v>
      </c>
      <c r="J52" s="221">
        <v>1250</v>
      </c>
      <c r="K52" s="222"/>
      <c r="L52" s="219" t="s">
        <v>105</v>
      </c>
      <c r="M52" s="219" t="s">
        <v>314</v>
      </c>
      <c r="N52" s="219" t="s">
        <v>66</v>
      </c>
      <c r="O52" s="246">
        <v>1</v>
      </c>
      <c r="P52" s="221">
        <v>1250</v>
      </c>
      <c r="Q52" s="219"/>
      <c r="R52" s="219"/>
      <c r="S52" s="219"/>
      <c r="T52" s="246">
        <v>1</v>
      </c>
      <c r="U52" s="223">
        <v>1250</v>
      </c>
      <c r="V52" s="289" t="s">
        <v>704</v>
      </c>
      <c r="W52" s="289" t="s">
        <v>89</v>
      </c>
      <c r="X52" s="289" t="s">
        <v>23</v>
      </c>
      <c r="Y52" s="560">
        <v>1</v>
      </c>
      <c r="Z52" s="555">
        <v>1250</v>
      </c>
      <c r="AA52" s="561">
        <f t="shared" si="0"/>
        <v>1250</v>
      </c>
      <c r="AB52" s="552">
        <v>1746</v>
      </c>
      <c r="AC52" s="544">
        <f t="shared" si="64"/>
        <v>496</v>
      </c>
      <c r="AD52" s="553">
        <f>2.194*$AB$1</f>
        <v>2495.5872399999998</v>
      </c>
      <c r="AE52" s="678">
        <f t="shared" si="65"/>
        <v>1245.5872399999998</v>
      </c>
      <c r="AF52" s="552">
        <v>3120</v>
      </c>
      <c r="AJ52" s="444">
        <f t="shared" si="1"/>
        <v>496</v>
      </c>
      <c r="AK52" s="444">
        <f t="shared" si="2"/>
        <v>39.680000000000007</v>
      </c>
      <c r="AL52" s="539">
        <f t="shared" si="66"/>
        <v>7.9360000000000014E-2</v>
      </c>
      <c r="AM52" s="444">
        <f t="shared" si="3"/>
        <v>99.2</v>
      </c>
      <c r="AN52" s="445">
        <f t="shared" si="4"/>
        <v>1245.5872399999998</v>
      </c>
      <c r="AO52" s="445">
        <f t="shared" si="5"/>
        <v>99.646979199999976</v>
      </c>
      <c r="AP52" s="542">
        <f t="shared" si="67"/>
        <v>0.19929395839999994</v>
      </c>
      <c r="AQ52" s="445">
        <f t="shared" si="6"/>
        <v>249.11744799999997</v>
      </c>
      <c r="AR52" s="227">
        <f t="shared" si="7"/>
        <v>1370</v>
      </c>
      <c r="AS52" s="210">
        <f t="shared" si="8"/>
        <v>1370</v>
      </c>
      <c r="AT52" s="209">
        <f t="shared" si="9"/>
        <v>411</v>
      </c>
      <c r="AU52" s="209">
        <f t="shared" si="10"/>
        <v>685</v>
      </c>
      <c r="AV52" s="211">
        <f t="shared" si="11"/>
        <v>1746</v>
      </c>
      <c r="AW52" s="212">
        <f t="shared" si="68"/>
        <v>-376</v>
      </c>
      <c r="AX52" s="210">
        <f t="shared" si="12"/>
        <v>120</v>
      </c>
      <c r="AY52" s="210">
        <f t="shared" si="13"/>
        <v>9.6000000000000085</v>
      </c>
      <c r="AZ52" s="211">
        <f t="shared" si="14"/>
        <v>2495.5872399999998</v>
      </c>
      <c r="BA52" s="544">
        <f t="shared" si="69"/>
        <v>1125.5872399999998</v>
      </c>
      <c r="BB52" s="210">
        <f t="shared" si="70"/>
        <v>281.39680999999996</v>
      </c>
      <c r="BC52" s="213">
        <f t="shared" si="15"/>
        <v>1618.7989482</v>
      </c>
      <c r="BD52" s="211">
        <f>[1]MAG_9pak!$E$13</f>
        <v>1618.7989482</v>
      </c>
      <c r="BE52" s="213">
        <f t="shared" si="16"/>
        <v>485.63968446000001</v>
      </c>
      <c r="BF52" s="213">
        <f t="shared" si="17"/>
        <v>809.39947410000002</v>
      </c>
      <c r="BG52" s="210">
        <f t="shared" si="18"/>
        <v>-127.20105179999996</v>
      </c>
      <c r="BH52" s="210">
        <f t="shared" si="19"/>
        <v>368.79894820000004</v>
      </c>
      <c r="BI52" s="210">
        <f t="shared" si="20"/>
        <v>29.50391585600002</v>
      </c>
      <c r="BJ52" s="210">
        <f t="shared" si="21"/>
        <v>1550</v>
      </c>
      <c r="BK52" s="214">
        <f t="shared" si="22"/>
        <v>465</v>
      </c>
      <c r="BL52" s="214">
        <f t="shared" si="23"/>
        <v>775</v>
      </c>
      <c r="BM52" s="210">
        <f t="shared" si="24"/>
        <v>300</v>
      </c>
      <c r="BN52" s="210">
        <f t="shared" si="25"/>
        <v>-196</v>
      </c>
      <c r="BO52" s="215">
        <f t="shared" si="26"/>
        <v>1550</v>
      </c>
      <c r="BP52" s="210">
        <f t="shared" si="92"/>
        <v>1550</v>
      </c>
      <c r="BQ52" s="216">
        <f t="shared" si="27"/>
        <v>465</v>
      </c>
      <c r="BR52" s="216">
        <f t="shared" si="28"/>
        <v>775</v>
      </c>
      <c r="BS52" s="210">
        <f t="shared" si="29"/>
        <v>300</v>
      </c>
      <c r="BT52" s="210">
        <f t="shared" si="30"/>
        <v>-196</v>
      </c>
      <c r="BU52" s="217">
        <f t="shared" si="31"/>
        <v>1550</v>
      </c>
      <c r="BV52" s="210">
        <f t="shared" si="93"/>
        <v>1550</v>
      </c>
      <c r="BW52" s="403">
        <f t="shared" si="32"/>
        <v>465</v>
      </c>
      <c r="BX52" s="403">
        <f t="shared" si="33"/>
        <v>775</v>
      </c>
      <c r="BY52" s="210">
        <f t="shared" si="34"/>
        <v>300</v>
      </c>
      <c r="BZ52" s="210">
        <f t="shared" si="35"/>
        <v>-196</v>
      </c>
      <c r="CA52" s="210">
        <f t="shared" si="36"/>
        <v>24</v>
      </c>
      <c r="CB52" s="404">
        <f t="shared" si="37"/>
        <v>1550</v>
      </c>
      <c r="CC52" s="404"/>
      <c r="CD52" s="537">
        <f t="shared" si="38"/>
        <v>281.39680999999996</v>
      </c>
      <c r="CE52" s="537">
        <f t="shared" si="71"/>
        <v>84.419042999999988</v>
      </c>
      <c r="CF52" s="537">
        <f t="shared" si="39"/>
        <v>140.69840499999998</v>
      </c>
      <c r="CG52" s="210"/>
      <c r="CH52" s="210"/>
      <c r="CI52" s="210"/>
      <c r="CJ52" s="538">
        <f t="shared" si="40"/>
        <v>281.39680999999996</v>
      </c>
      <c r="CK52" s="216">
        <f t="shared" si="41"/>
        <v>94</v>
      </c>
      <c r="CL52" s="216">
        <f t="shared" si="72"/>
        <v>28.2</v>
      </c>
      <c r="CM52" s="216">
        <f t="shared" si="42"/>
        <v>47</v>
      </c>
      <c r="CN52" s="216"/>
      <c r="CO52" s="216"/>
      <c r="CP52" s="216"/>
      <c r="CQ52" s="217">
        <f t="shared" si="43"/>
        <v>94</v>
      </c>
      <c r="CR52" s="403">
        <f t="shared" si="44"/>
        <v>236.39680999999996</v>
      </c>
      <c r="CS52" s="403">
        <f t="shared" si="73"/>
        <v>70.919042999999988</v>
      </c>
      <c r="CT52" s="403">
        <f t="shared" si="45"/>
        <v>118.19840499999998</v>
      </c>
      <c r="CU52" s="403"/>
      <c r="CV52" s="403"/>
      <c r="CW52" s="403"/>
      <c r="CX52" s="404">
        <f t="shared" si="46"/>
        <v>236.39680999999996</v>
      </c>
      <c r="CY52" s="198"/>
      <c r="CZ52" s="222">
        <v>1746</v>
      </c>
      <c r="DA52" s="677">
        <f t="shared" si="47"/>
        <v>496</v>
      </c>
      <c r="DB52" s="676">
        <f t="shared" si="48"/>
        <v>39.680000000000007</v>
      </c>
      <c r="DC52" s="676">
        <f t="shared" si="74"/>
        <v>7.9360000000000017</v>
      </c>
      <c r="DD52" s="208">
        <v>2495.5872399999998</v>
      </c>
      <c r="DE52" s="677">
        <f t="shared" si="49"/>
        <v>1245.5872399999998</v>
      </c>
      <c r="DF52" s="676">
        <f t="shared" si="50"/>
        <v>99.646979199999976</v>
      </c>
      <c r="DG52" s="676">
        <f t="shared" si="75"/>
        <v>19.929395839999994</v>
      </c>
      <c r="DH52" s="222">
        <v>15</v>
      </c>
      <c r="DI52" s="677">
        <f t="shared" si="51"/>
        <v>187.5</v>
      </c>
      <c r="DJ52" s="568">
        <f t="shared" si="52"/>
        <v>1437.5</v>
      </c>
      <c r="DK52" s="677">
        <f t="shared" si="53"/>
        <v>1437.5</v>
      </c>
      <c r="DL52" s="677">
        <f t="shared" si="76"/>
        <v>431.25</v>
      </c>
      <c r="DM52" s="677">
        <f t="shared" si="77"/>
        <v>718.75</v>
      </c>
      <c r="DN52" s="677">
        <f t="shared" si="54"/>
        <v>264.52180999999996</v>
      </c>
      <c r="DO52" s="677">
        <f t="shared" si="78"/>
        <v>79.356542999999988</v>
      </c>
      <c r="DP52" s="677">
        <f t="shared" si="79"/>
        <v>132.26090499999998</v>
      </c>
      <c r="DQ52" s="677">
        <f t="shared" si="55"/>
        <v>264.52180999999996</v>
      </c>
      <c r="DR52" s="222">
        <v>1746</v>
      </c>
      <c r="DS52" s="677">
        <f t="shared" si="56"/>
        <v>496</v>
      </c>
      <c r="DT52" s="676">
        <f t="shared" si="57"/>
        <v>39.680000000000007</v>
      </c>
      <c r="DU52" s="710">
        <f t="shared" si="80"/>
        <v>7.9360000000000017</v>
      </c>
      <c r="DV52" s="208">
        <v>2495.5872399999998</v>
      </c>
      <c r="DW52" s="677">
        <f t="shared" si="58"/>
        <v>1245.5872399999998</v>
      </c>
      <c r="DX52" s="676">
        <f t="shared" si="59"/>
        <v>99.646979199999976</v>
      </c>
      <c r="DY52" s="710">
        <f t="shared" si="81"/>
        <v>19.929395839999994</v>
      </c>
      <c r="DZ52" s="222">
        <v>15</v>
      </c>
      <c r="EA52" s="677">
        <f t="shared" si="60"/>
        <v>187.5</v>
      </c>
      <c r="EB52" s="568">
        <f t="shared" si="61"/>
        <v>1437.5</v>
      </c>
      <c r="EC52" s="677">
        <f t="shared" si="62"/>
        <v>1437.5</v>
      </c>
      <c r="ED52" s="677">
        <f t="shared" si="82"/>
        <v>431.25</v>
      </c>
      <c r="EE52" s="677">
        <f t="shared" si="83"/>
        <v>718.75</v>
      </c>
      <c r="EF52" s="208">
        <f t="shared" si="84"/>
        <v>264.52180999999996</v>
      </c>
      <c r="EG52" s="208">
        <f t="shared" si="85"/>
        <v>79.356542999999988</v>
      </c>
      <c r="EH52" s="208">
        <f t="shared" si="86"/>
        <v>132.26090499999998</v>
      </c>
      <c r="EI52" s="677">
        <f t="shared" si="63"/>
        <v>264.52180999999996</v>
      </c>
    </row>
    <row r="53" spans="1:139" s="218" customFormat="1" ht="13.5" customHeight="1" x14ac:dyDescent="0.2">
      <c r="A53" s="505">
        <v>50</v>
      </c>
      <c r="B53" s="505" t="s">
        <v>1265</v>
      </c>
      <c r="C53" s="499" t="s">
        <v>149</v>
      </c>
      <c r="D53" s="406" t="s">
        <v>721</v>
      </c>
      <c r="E53" s="406" t="s">
        <v>277</v>
      </c>
      <c r="F53" s="219" t="s">
        <v>105</v>
      </c>
      <c r="G53" s="219" t="s">
        <v>314</v>
      </c>
      <c r="H53" s="219" t="s">
        <v>66</v>
      </c>
      <c r="I53" s="246">
        <v>3</v>
      </c>
      <c r="J53" s="221">
        <v>1250</v>
      </c>
      <c r="K53" s="222"/>
      <c r="L53" s="219" t="s">
        <v>105</v>
      </c>
      <c r="M53" s="219" t="s">
        <v>314</v>
      </c>
      <c r="N53" s="219" t="s">
        <v>66</v>
      </c>
      <c r="O53" s="246">
        <v>4</v>
      </c>
      <c r="P53" s="221">
        <v>1250</v>
      </c>
      <c r="Q53" s="219"/>
      <c r="R53" s="219"/>
      <c r="S53" s="219"/>
      <c r="T53" s="246">
        <v>4</v>
      </c>
      <c r="U53" s="223">
        <v>1250</v>
      </c>
      <c r="V53" s="228" t="s">
        <v>704</v>
      </c>
      <c r="W53" s="228" t="s">
        <v>42</v>
      </c>
      <c r="X53" s="228" t="s">
        <v>66</v>
      </c>
      <c r="Y53" s="705">
        <v>4</v>
      </c>
      <c r="Z53" s="226">
        <v>1250</v>
      </c>
      <c r="AA53" s="207">
        <f t="shared" si="0"/>
        <v>5000</v>
      </c>
      <c r="AB53" s="222">
        <v>1399</v>
      </c>
      <c r="AC53" s="544">
        <f t="shared" si="64"/>
        <v>149</v>
      </c>
      <c r="AD53" s="208">
        <f t="shared" si="91"/>
        <v>1998.51722</v>
      </c>
      <c r="AE53" s="678">
        <f t="shared" si="65"/>
        <v>748.51721999999995</v>
      </c>
      <c r="AF53" s="222">
        <v>2499</v>
      </c>
      <c r="AJ53" s="444">
        <f t="shared" si="1"/>
        <v>149</v>
      </c>
      <c r="AK53" s="444">
        <f t="shared" si="2"/>
        <v>11.920000000000002</v>
      </c>
      <c r="AL53" s="539">
        <f t="shared" si="66"/>
        <v>2.3840000000000004E-2</v>
      </c>
      <c r="AM53" s="444">
        <f t="shared" si="3"/>
        <v>29.8</v>
      </c>
      <c r="AN53" s="445">
        <f t="shared" si="4"/>
        <v>748.51721999999995</v>
      </c>
      <c r="AO53" s="445">
        <f t="shared" si="5"/>
        <v>59.881377599999979</v>
      </c>
      <c r="AP53" s="542">
        <f t="shared" si="67"/>
        <v>0.11976275519999996</v>
      </c>
      <c r="AQ53" s="445">
        <f t="shared" si="6"/>
        <v>149.70344399999999</v>
      </c>
      <c r="AR53" s="227">
        <f t="shared" si="7"/>
        <v>5480</v>
      </c>
      <c r="AS53" s="210">
        <f t="shared" si="8"/>
        <v>1370</v>
      </c>
      <c r="AT53" s="209">
        <f t="shared" si="9"/>
        <v>411</v>
      </c>
      <c r="AU53" s="209">
        <f t="shared" si="10"/>
        <v>685</v>
      </c>
      <c r="AV53" s="211">
        <f t="shared" si="11"/>
        <v>1399</v>
      </c>
      <c r="AW53" s="212">
        <f t="shared" si="68"/>
        <v>-29</v>
      </c>
      <c r="AX53" s="210">
        <f t="shared" si="12"/>
        <v>120</v>
      </c>
      <c r="AY53" s="210">
        <f t="shared" si="13"/>
        <v>9.6000000000000085</v>
      </c>
      <c r="AZ53" s="211">
        <f t="shared" si="14"/>
        <v>1998.51722</v>
      </c>
      <c r="BA53" s="544">
        <f t="shared" si="69"/>
        <v>628.51721999999995</v>
      </c>
      <c r="BB53" s="210">
        <f t="shared" si="70"/>
        <v>157.12930499999999</v>
      </c>
      <c r="BC53" s="213">
        <f t="shared" si="15"/>
        <v>6475.1957928000002</v>
      </c>
      <c r="BD53" s="211">
        <f>[1]MAG_9pak!$E$13</f>
        <v>1618.7989482</v>
      </c>
      <c r="BE53" s="213">
        <f t="shared" si="16"/>
        <v>485.63968446000001</v>
      </c>
      <c r="BF53" s="213">
        <f t="shared" si="17"/>
        <v>809.39947410000002</v>
      </c>
      <c r="BG53" s="210">
        <f t="shared" si="18"/>
        <v>219.79894820000004</v>
      </c>
      <c r="BH53" s="210">
        <f t="shared" si="19"/>
        <v>368.79894820000004</v>
      </c>
      <c r="BI53" s="210">
        <f t="shared" si="20"/>
        <v>29.50391585600002</v>
      </c>
      <c r="BJ53" s="210">
        <f t="shared" si="21"/>
        <v>1550</v>
      </c>
      <c r="BK53" s="214">
        <f t="shared" si="22"/>
        <v>465</v>
      </c>
      <c r="BL53" s="214">
        <f t="shared" si="23"/>
        <v>775</v>
      </c>
      <c r="BM53" s="210">
        <f t="shared" si="24"/>
        <v>300</v>
      </c>
      <c r="BN53" s="210">
        <f t="shared" si="25"/>
        <v>151</v>
      </c>
      <c r="BO53" s="215">
        <f t="shared" si="26"/>
        <v>6200</v>
      </c>
      <c r="BP53" s="210">
        <f t="shared" si="92"/>
        <v>1550</v>
      </c>
      <c r="BQ53" s="216">
        <f t="shared" si="27"/>
        <v>465</v>
      </c>
      <c r="BR53" s="216">
        <f t="shared" si="28"/>
        <v>775</v>
      </c>
      <c r="BS53" s="210">
        <f t="shared" si="29"/>
        <v>300</v>
      </c>
      <c r="BT53" s="210">
        <f t="shared" si="30"/>
        <v>151</v>
      </c>
      <c r="BU53" s="217">
        <f t="shared" si="31"/>
        <v>6200</v>
      </c>
      <c r="BV53" s="210">
        <f t="shared" si="93"/>
        <v>1550</v>
      </c>
      <c r="BW53" s="403">
        <f t="shared" si="32"/>
        <v>465</v>
      </c>
      <c r="BX53" s="403">
        <f t="shared" si="33"/>
        <v>775</v>
      </c>
      <c r="BY53" s="210">
        <f t="shared" si="34"/>
        <v>300</v>
      </c>
      <c r="BZ53" s="210">
        <f t="shared" si="35"/>
        <v>151</v>
      </c>
      <c r="CA53" s="210">
        <f t="shared" si="36"/>
        <v>24</v>
      </c>
      <c r="CB53" s="404">
        <f t="shared" si="37"/>
        <v>6200</v>
      </c>
      <c r="CC53" s="404"/>
      <c r="CD53" s="537">
        <f t="shared" si="38"/>
        <v>157.12930499999999</v>
      </c>
      <c r="CE53" s="537">
        <f t="shared" si="71"/>
        <v>47.138791499999996</v>
      </c>
      <c r="CF53" s="537">
        <f t="shared" si="39"/>
        <v>78.564652499999994</v>
      </c>
      <c r="CG53" s="210"/>
      <c r="CH53" s="210"/>
      <c r="CI53" s="210"/>
      <c r="CJ53" s="538">
        <f t="shared" si="40"/>
        <v>628.51721999999995</v>
      </c>
      <c r="CK53" s="216">
        <f t="shared" si="41"/>
        <v>7.25</v>
      </c>
      <c r="CL53" s="216">
        <f t="shared" si="72"/>
        <v>2.1749999999999998</v>
      </c>
      <c r="CM53" s="216">
        <f t="shared" si="42"/>
        <v>3.625</v>
      </c>
      <c r="CN53" s="216"/>
      <c r="CO53" s="216"/>
      <c r="CP53" s="216"/>
      <c r="CQ53" s="217">
        <f t="shared" si="43"/>
        <v>29</v>
      </c>
      <c r="CR53" s="403">
        <f t="shared" si="44"/>
        <v>112.12930499999999</v>
      </c>
      <c r="CS53" s="403">
        <f t="shared" si="73"/>
        <v>33.638791499999996</v>
      </c>
      <c r="CT53" s="403">
        <f t="shared" si="45"/>
        <v>56.064652499999994</v>
      </c>
      <c r="CU53" s="403"/>
      <c r="CV53" s="403"/>
      <c r="CW53" s="403"/>
      <c r="CX53" s="404">
        <f t="shared" si="46"/>
        <v>448.51721999999995</v>
      </c>
      <c r="CY53" s="198"/>
      <c r="CZ53" s="222">
        <v>1399</v>
      </c>
      <c r="DA53" s="677">
        <f t="shared" si="47"/>
        <v>149</v>
      </c>
      <c r="DB53" s="676">
        <f t="shared" si="48"/>
        <v>11.920000000000002</v>
      </c>
      <c r="DC53" s="676">
        <f t="shared" si="74"/>
        <v>2.3840000000000003</v>
      </c>
      <c r="DD53" s="208">
        <v>1998.51722</v>
      </c>
      <c r="DE53" s="677">
        <f t="shared" si="49"/>
        <v>748.51721999999995</v>
      </c>
      <c r="DF53" s="676">
        <f t="shared" si="50"/>
        <v>59.881377599999979</v>
      </c>
      <c r="DG53" s="676">
        <f t="shared" si="75"/>
        <v>11.976275519999996</v>
      </c>
      <c r="DH53" s="222">
        <v>19</v>
      </c>
      <c r="DI53" s="677">
        <f t="shared" si="51"/>
        <v>237.5</v>
      </c>
      <c r="DJ53" s="568">
        <f t="shared" si="52"/>
        <v>1487.5</v>
      </c>
      <c r="DK53" s="677">
        <f t="shared" si="53"/>
        <v>5950</v>
      </c>
      <c r="DL53" s="677">
        <f t="shared" si="76"/>
        <v>446.25</v>
      </c>
      <c r="DM53" s="677">
        <f t="shared" si="77"/>
        <v>743.75</v>
      </c>
      <c r="DN53" s="677">
        <f t="shared" si="54"/>
        <v>127.75430499999999</v>
      </c>
      <c r="DO53" s="677">
        <f t="shared" si="78"/>
        <v>38.326291499999996</v>
      </c>
      <c r="DP53" s="677">
        <f t="shared" si="79"/>
        <v>63.877152499999994</v>
      </c>
      <c r="DQ53" s="677">
        <f t="shared" si="55"/>
        <v>511.01721999999995</v>
      </c>
      <c r="DR53" s="222">
        <v>1399</v>
      </c>
      <c r="DS53" s="677">
        <f t="shared" si="56"/>
        <v>149</v>
      </c>
      <c r="DT53" s="676">
        <f t="shared" si="57"/>
        <v>11.920000000000002</v>
      </c>
      <c r="DU53" s="710">
        <f t="shared" si="80"/>
        <v>2.3840000000000003</v>
      </c>
      <c r="DV53" s="208">
        <v>1998.51722</v>
      </c>
      <c r="DW53" s="677">
        <f t="shared" si="58"/>
        <v>748.51721999999995</v>
      </c>
      <c r="DX53" s="676">
        <f t="shared" si="59"/>
        <v>59.881377599999979</v>
      </c>
      <c r="DY53" s="710">
        <f t="shared" si="81"/>
        <v>11.976275519999996</v>
      </c>
      <c r="DZ53" s="222">
        <v>15</v>
      </c>
      <c r="EA53" s="677">
        <f t="shared" si="60"/>
        <v>187.5</v>
      </c>
      <c r="EB53" s="568">
        <f t="shared" si="61"/>
        <v>1437.5</v>
      </c>
      <c r="EC53" s="677">
        <f t="shared" si="62"/>
        <v>5750</v>
      </c>
      <c r="ED53" s="677">
        <f t="shared" si="82"/>
        <v>431.25</v>
      </c>
      <c r="EE53" s="677">
        <f t="shared" si="83"/>
        <v>718.75</v>
      </c>
      <c r="EF53" s="208">
        <f t="shared" si="84"/>
        <v>140.25430499999999</v>
      </c>
      <c r="EG53" s="208">
        <f t="shared" si="85"/>
        <v>42.076291499999996</v>
      </c>
      <c r="EH53" s="208">
        <f t="shared" si="86"/>
        <v>70.127152499999994</v>
      </c>
      <c r="EI53" s="677">
        <f t="shared" si="63"/>
        <v>561.01721999999995</v>
      </c>
    </row>
    <row r="54" spans="1:139" s="218" customFormat="1" ht="13.5" customHeight="1" x14ac:dyDescent="0.2">
      <c r="A54" s="506">
        <v>51</v>
      </c>
      <c r="B54" s="505" t="s">
        <v>1265</v>
      </c>
      <c r="C54" s="499" t="s">
        <v>149</v>
      </c>
      <c r="D54" s="406" t="s">
        <v>721</v>
      </c>
      <c r="E54" s="406" t="s">
        <v>278</v>
      </c>
      <c r="F54" s="219" t="s">
        <v>105</v>
      </c>
      <c r="G54" s="219" t="s">
        <v>315</v>
      </c>
      <c r="H54" s="219" t="s">
        <v>70</v>
      </c>
      <c r="I54" s="246">
        <v>1</v>
      </c>
      <c r="J54" s="233">
        <v>1190</v>
      </c>
      <c r="K54" s="222"/>
      <c r="L54" s="219" t="s">
        <v>105</v>
      </c>
      <c r="M54" s="219" t="s">
        <v>68</v>
      </c>
      <c r="N54" s="219" t="s">
        <v>66</v>
      </c>
      <c r="O54" s="246">
        <v>1</v>
      </c>
      <c r="P54" s="221">
        <v>1250</v>
      </c>
      <c r="Q54" s="219"/>
      <c r="R54" s="219"/>
      <c r="S54" s="219"/>
      <c r="T54" s="246">
        <v>1</v>
      </c>
      <c r="U54" s="223">
        <v>1250</v>
      </c>
      <c r="V54" s="228" t="s">
        <v>704</v>
      </c>
      <c r="W54" s="228" t="s">
        <v>42</v>
      </c>
      <c r="X54" s="228" t="s">
        <v>66</v>
      </c>
      <c r="Y54" s="242">
        <v>1</v>
      </c>
      <c r="Z54" s="226">
        <v>1250</v>
      </c>
      <c r="AA54" s="207">
        <f t="shared" si="0"/>
        <v>1250</v>
      </c>
      <c r="AB54" s="222">
        <v>1399</v>
      </c>
      <c r="AC54" s="544">
        <f t="shared" si="64"/>
        <v>149</v>
      </c>
      <c r="AD54" s="208">
        <f t="shared" si="91"/>
        <v>1998.51722</v>
      </c>
      <c r="AE54" s="678">
        <f t="shared" si="65"/>
        <v>748.51721999999995</v>
      </c>
      <c r="AF54" s="222">
        <v>2499</v>
      </c>
      <c r="AJ54" s="444">
        <f t="shared" si="1"/>
        <v>149</v>
      </c>
      <c r="AK54" s="444">
        <f t="shared" si="2"/>
        <v>11.920000000000002</v>
      </c>
      <c r="AL54" s="539">
        <f t="shared" si="66"/>
        <v>2.3840000000000004E-2</v>
      </c>
      <c r="AM54" s="444">
        <f t="shared" si="3"/>
        <v>29.8</v>
      </c>
      <c r="AN54" s="445">
        <f t="shared" si="4"/>
        <v>748.51721999999995</v>
      </c>
      <c r="AO54" s="445">
        <f t="shared" si="5"/>
        <v>59.881377599999979</v>
      </c>
      <c r="AP54" s="542">
        <f t="shared" si="67"/>
        <v>0.11976275519999996</v>
      </c>
      <c r="AQ54" s="445">
        <f t="shared" si="6"/>
        <v>149.70344399999999</v>
      </c>
      <c r="AR54" s="227">
        <f t="shared" si="7"/>
        <v>1370</v>
      </c>
      <c r="AS54" s="210">
        <f t="shared" si="8"/>
        <v>1370</v>
      </c>
      <c r="AT54" s="209">
        <f t="shared" si="9"/>
        <v>411</v>
      </c>
      <c r="AU54" s="209">
        <f t="shared" si="10"/>
        <v>685</v>
      </c>
      <c r="AV54" s="211">
        <f t="shared" si="11"/>
        <v>1399</v>
      </c>
      <c r="AW54" s="212">
        <f t="shared" si="68"/>
        <v>-29</v>
      </c>
      <c r="AX54" s="210">
        <f t="shared" si="12"/>
        <v>120</v>
      </c>
      <c r="AY54" s="210">
        <f t="shared" si="13"/>
        <v>9.6000000000000085</v>
      </c>
      <c r="AZ54" s="211">
        <f t="shared" si="14"/>
        <v>1998.51722</v>
      </c>
      <c r="BA54" s="544">
        <f t="shared" si="69"/>
        <v>628.51721999999995</v>
      </c>
      <c r="BB54" s="210">
        <f t="shared" si="70"/>
        <v>157.12930499999999</v>
      </c>
      <c r="BC54" s="213">
        <f t="shared" si="15"/>
        <v>1618.7989482</v>
      </c>
      <c r="BD54" s="211">
        <f>[1]MAG_9pak!$E$13</f>
        <v>1618.7989482</v>
      </c>
      <c r="BE54" s="213">
        <f t="shared" si="16"/>
        <v>485.63968446000001</v>
      </c>
      <c r="BF54" s="213">
        <f t="shared" si="17"/>
        <v>809.39947410000002</v>
      </c>
      <c r="BG54" s="210">
        <f t="shared" si="18"/>
        <v>219.79894820000004</v>
      </c>
      <c r="BH54" s="210">
        <f t="shared" si="19"/>
        <v>368.79894820000004</v>
      </c>
      <c r="BI54" s="210">
        <f t="shared" si="20"/>
        <v>29.50391585600002</v>
      </c>
      <c r="BJ54" s="210">
        <f t="shared" si="21"/>
        <v>1550</v>
      </c>
      <c r="BK54" s="214">
        <f t="shared" si="22"/>
        <v>465</v>
      </c>
      <c r="BL54" s="214">
        <f t="shared" si="23"/>
        <v>775</v>
      </c>
      <c r="BM54" s="210">
        <f t="shared" si="24"/>
        <v>300</v>
      </c>
      <c r="BN54" s="210">
        <f t="shared" si="25"/>
        <v>151</v>
      </c>
      <c r="BO54" s="215">
        <f t="shared" si="26"/>
        <v>1550</v>
      </c>
      <c r="BP54" s="210">
        <f t="shared" si="92"/>
        <v>1550</v>
      </c>
      <c r="BQ54" s="216">
        <f t="shared" si="27"/>
        <v>465</v>
      </c>
      <c r="BR54" s="216">
        <f t="shared" si="28"/>
        <v>775</v>
      </c>
      <c r="BS54" s="210">
        <f t="shared" si="29"/>
        <v>300</v>
      </c>
      <c r="BT54" s="210">
        <f t="shared" si="30"/>
        <v>151</v>
      </c>
      <c r="BU54" s="217">
        <f t="shared" si="31"/>
        <v>1550</v>
      </c>
      <c r="BV54" s="210">
        <f t="shared" si="93"/>
        <v>1550</v>
      </c>
      <c r="BW54" s="403">
        <f t="shared" si="32"/>
        <v>465</v>
      </c>
      <c r="BX54" s="403">
        <f t="shared" si="33"/>
        <v>775</v>
      </c>
      <c r="BY54" s="210">
        <f t="shared" si="34"/>
        <v>300</v>
      </c>
      <c r="BZ54" s="210">
        <f t="shared" si="35"/>
        <v>151</v>
      </c>
      <c r="CA54" s="210">
        <f t="shared" si="36"/>
        <v>24</v>
      </c>
      <c r="CB54" s="404">
        <f t="shared" si="37"/>
        <v>1550</v>
      </c>
      <c r="CC54" s="404"/>
      <c r="CD54" s="537">
        <f t="shared" si="38"/>
        <v>157.12930499999999</v>
      </c>
      <c r="CE54" s="537">
        <f t="shared" si="71"/>
        <v>47.138791499999996</v>
      </c>
      <c r="CF54" s="537">
        <f t="shared" si="39"/>
        <v>78.564652499999994</v>
      </c>
      <c r="CG54" s="210"/>
      <c r="CH54" s="210"/>
      <c r="CI54" s="210"/>
      <c r="CJ54" s="538">
        <f t="shared" si="40"/>
        <v>157.12930499999999</v>
      </c>
      <c r="CK54" s="216">
        <f t="shared" si="41"/>
        <v>7.25</v>
      </c>
      <c r="CL54" s="216">
        <f t="shared" si="72"/>
        <v>2.1749999999999998</v>
      </c>
      <c r="CM54" s="216">
        <f t="shared" si="42"/>
        <v>3.625</v>
      </c>
      <c r="CN54" s="216"/>
      <c r="CO54" s="216"/>
      <c r="CP54" s="216"/>
      <c r="CQ54" s="217">
        <f t="shared" si="43"/>
        <v>7.25</v>
      </c>
      <c r="CR54" s="403">
        <f t="shared" si="44"/>
        <v>112.12930499999999</v>
      </c>
      <c r="CS54" s="403">
        <f t="shared" si="73"/>
        <v>33.638791499999996</v>
      </c>
      <c r="CT54" s="403">
        <f t="shared" si="45"/>
        <v>56.064652499999994</v>
      </c>
      <c r="CU54" s="403"/>
      <c r="CV54" s="403"/>
      <c r="CW54" s="403"/>
      <c r="CX54" s="404">
        <f t="shared" si="46"/>
        <v>112.12930499999999</v>
      </c>
      <c r="CY54" s="198"/>
      <c r="CZ54" s="222">
        <v>1399</v>
      </c>
      <c r="DA54" s="677">
        <f t="shared" si="47"/>
        <v>149</v>
      </c>
      <c r="DB54" s="676">
        <f t="shared" si="48"/>
        <v>11.920000000000002</v>
      </c>
      <c r="DC54" s="676">
        <f t="shared" si="74"/>
        <v>2.3840000000000003</v>
      </c>
      <c r="DD54" s="208">
        <v>1998.51722</v>
      </c>
      <c r="DE54" s="677">
        <f t="shared" si="49"/>
        <v>748.51721999999995</v>
      </c>
      <c r="DF54" s="676">
        <f t="shared" si="50"/>
        <v>59.881377599999979</v>
      </c>
      <c r="DG54" s="676">
        <f t="shared" si="75"/>
        <v>11.976275519999996</v>
      </c>
      <c r="DH54" s="222">
        <v>19</v>
      </c>
      <c r="DI54" s="677">
        <f t="shared" si="51"/>
        <v>237.5</v>
      </c>
      <c r="DJ54" s="568">
        <f t="shared" si="52"/>
        <v>1487.5</v>
      </c>
      <c r="DK54" s="677">
        <f t="shared" si="53"/>
        <v>1487.5</v>
      </c>
      <c r="DL54" s="677">
        <f t="shared" si="76"/>
        <v>446.25</v>
      </c>
      <c r="DM54" s="677">
        <f t="shared" si="77"/>
        <v>743.75</v>
      </c>
      <c r="DN54" s="677">
        <f t="shared" si="54"/>
        <v>127.75430499999999</v>
      </c>
      <c r="DO54" s="677">
        <f t="shared" si="78"/>
        <v>38.326291499999996</v>
      </c>
      <c r="DP54" s="677">
        <f t="shared" si="79"/>
        <v>63.877152499999994</v>
      </c>
      <c r="DQ54" s="677">
        <f t="shared" si="55"/>
        <v>127.75430499999999</v>
      </c>
      <c r="DR54" s="222">
        <v>1399</v>
      </c>
      <c r="DS54" s="677">
        <f t="shared" si="56"/>
        <v>149</v>
      </c>
      <c r="DT54" s="676">
        <f t="shared" si="57"/>
        <v>11.920000000000002</v>
      </c>
      <c r="DU54" s="710">
        <f t="shared" si="80"/>
        <v>2.3840000000000003</v>
      </c>
      <c r="DV54" s="208">
        <v>1998.51722</v>
      </c>
      <c r="DW54" s="677">
        <f t="shared" si="58"/>
        <v>748.51721999999995</v>
      </c>
      <c r="DX54" s="676">
        <f t="shared" si="59"/>
        <v>59.881377599999979</v>
      </c>
      <c r="DY54" s="710">
        <f t="shared" si="81"/>
        <v>11.976275519999996</v>
      </c>
      <c r="DZ54" s="222">
        <v>15</v>
      </c>
      <c r="EA54" s="677">
        <f t="shared" si="60"/>
        <v>187.5</v>
      </c>
      <c r="EB54" s="568">
        <f t="shared" si="61"/>
        <v>1437.5</v>
      </c>
      <c r="EC54" s="677">
        <f t="shared" si="62"/>
        <v>1437.5</v>
      </c>
      <c r="ED54" s="677">
        <f t="shared" si="82"/>
        <v>431.25</v>
      </c>
      <c r="EE54" s="677">
        <f t="shared" si="83"/>
        <v>718.75</v>
      </c>
      <c r="EF54" s="208">
        <f t="shared" si="84"/>
        <v>140.25430499999999</v>
      </c>
      <c r="EG54" s="208">
        <f t="shared" si="85"/>
        <v>42.076291499999996</v>
      </c>
      <c r="EH54" s="208">
        <f t="shared" si="86"/>
        <v>70.127152499999994</v>
      </c>
      <c r="EI54" s="677">
        <f t="shared" si="63"/>
        <v>140.25430499999999</v>
      </c>
    </row>
    <row r="55" spans="1:139" s="218" customFormat="1" ht="25.5" customHeight="1" x14ac:dyDescent="0.2">
      <c r="A55" s="505">
        <v>52</v>
      </c>
      <c r="B55" s="505" t="s">
        <v>1265</v>
      </c>
      <c r="C55" s="499" t="s">
        <v>149</v>
      </c>
      <c r="D55" s="406" t="s">
        <v>721</v>
      </c>
      <c r="E55" s="406" t="s">
        <v>279</v>
      </c>
      <c r="F55" s="219" t="s">
        <v>105</v>
      </c>
      <c r="G55" s="219" t="s">
        <v>315</v>
      </c>
      <c r="H55" s="219" t="s">
        <v>70</v>
      </c>
      <c r="I55" s="246">
        <v>1</v>
      </c>
      <c r="J55" s="233">
        <v>1190</v>
      </c>
      <c r="K55" s="222"/>
      <c r="L55" s="219" t="s">
        <v>105</v>
      </c>
      <c r="M55" s="219" t="s">
        <v>68</v>
      </c>
      <c r="N55" s="219" t="s">
        <v>66</v>
      </c>
      <c r="O55" s="246">
        <v>1</v>
      </c>
      <c r="P55" s="221">
        <v>1250</v>
      </c>
      <c r="Q55" s="219"/>
      <c r="R55" s="219"/>
      <c r="S55" s="219"/>
      <c r="T55" s="246">
        <v>1</v>
      </c>
      <c r="U55" s="223">
        <v>1250</v>
      </c>
      <c r="V55" s="228" t="s">
        <v>704</v>
      </c>
      <c r="W55" s="228" t="s">
        <v>42</v>
      </c>
      <c r="X55" s="228" t="s">
        <v>66</v>
      </c>
      <c r="Y55" s="242">
        <v>1</v>
      </c>
      <c r="Z55" s="226">
        <v>1250</v>
      </c>
      <c r="AA55" s="207">
        <f t="shared" si="0"/>
        <v>1250</v>
      </c>
      <c r="AB55" s="222">
        <v>1399</v>
      </c>
      <c r="AC55" s="544">
        <f t="shared" si="64"/>
        <v>149</v>
      </c>
      <c r="AD55" s="208">
        <f t="shared" si="91"/>
        <v>1998.51722</v>
      </c>
      <c r="AE55" s="678">
        <f t="shared" si="65"/>
        <v>748.51721999999995</v>
      </c>
      <c r="AF55" s="222">
        <v>2499</v>
      </c>
      <c r="AJ55" s="444">
        <f t="shared" si="1"/>
        <v>149</v>
      </c>
      <c r="AK55" s="444">
        <f t="shared" si="2"/>
        <v>11.920000000000002</v>
      </c>
      <c r="AL55" s="539">
        <f t="shared" si="66"/>
        <v>2.3840000000000004E-2</v>
      </c>
      <c r="AM55" s="444">
        <f t="shared" si="3"/>
        <v>29.8</v>
      </c>
      <c r="AN55" s="445">
        <f t="shared" si="4"/>
        <v>748.51721999999995</v>
      </c>
      <c r="AO55" s="445">
        <f t="shared" si="5"/>
        <v>59.881377599999979</v>
      </c>
      <c r="AP55" s="542">
        <f t="shared" si="67"/>
        <v>0.11976275519999996</v>
      </c>
      <c r="AQ55" s="445">
        <f t="shared" si="6"/>
        <v>149.70344399999999</v>
      </c>
      <c r="AR55" s="227">
        <f t="shared" si="7"/>
        <v>1370</v>
      </c>
      <c r="AS55" s="210">
        <f t="shared" si="8"/>
        <v>1370</v>
      </c>
      <c r="AT55" s="209">
        <f t="shared" si="9"/>
        <v>411</v>
      </c>
      <c r="AU55" s="209">
        <f t="shared" si="10"/>
        <v>685</v>
      </c>
      <c r="AV55" s="211">
        <f t="shared" si="11"/>
        <v>1399</v>
      </c>
      <c r="AW55" s="212">
        <f t="shared" si="68"/>
        <v>-29</v>
      </c>
      <c r="AX55" s="210">
        <f t="shared" si="12"/>
        <v>120</v>
      </c>
      <c r="AY55" s="210">
        <f t="shared" si="13"/>
        <v>9.6000000000000085</v>
      </c>
      <c r="AZ55" s="211">
        <f t="shared" si="14"/>
        <v>1998.51722</v>
      </c>
      <c r="BA55" s="544">
        <f t="shared" si="69"/>
        <v>628.51721999999995</v>
      </c>
      <c r="BB55" s="210">
        <f t="shared" si="70"/>
        <v>157.12930499999999</v>
      </c>
      <c r="BC55" s="213">
        <f t="shared" si="15"/>
        <v>1618.7989482</v>
      </c>
      <c r="BD55" s="211">
        <f>[1]MAG_9pak!$E$13</f>
        <v>1618.7989482</v>
      </c>
      <c r="BE55" s="213">
        <f t="shared" si="16"/>
        <v>485.63968446000001</v>
      </c>
      <c r="BF55" s="213">
        <f t="shared" si="17"/>
        <v>809.39947410000002</v>
      </c>
      <c r="BG55" s="210">
        <f t="shared" si="18"/>
        <v>219.79894820000004</v>
      </c>
      <c r="BH55" s="210">
        <f t="shared" si="19"/>
        <v>368.79894820000004</v>
      </c>
      <c r="BI55" s="210">
        <f t="shared" si="20"/>
        <v>29.50391585600002</v>
      </c>
      <c r="BJ55" s="210">
        <f t="shared" si="21"/>
        <v>1550</v>
      </c>
      <c r="BK55" s="214">
        <f t="shared" si="22"/>
        <v>465</v>
      </c>
      <c r="BL55" s="214">
        <f t="shared" si="23"/>
        <v>775</v>
      </c>
      <c r="BM55" s="210">
        <f t="shared" si="24"/>
        <v>300</v>
      </c>
      <c r="BN55" s="210">
        <f t="shared" si="25"/>
        <v>151</v>
      </c>
      <c r="BO55" s="215">
        <f t="shared" si="26"/>
        <v>1550</v>
      </c>
      <c r="BP55" s="210">
        <f t="shared" si="92"/>
        <v>1550</v>
      </c>
      <c r="BQ55" s="216">
        <f t="shared" si="27"/>
        <v>465</v>
      </c>
      <c r="BR55" s="216">
        <f t="shared" si="28"/>
        <v>775</v>
      </c>
      <c r="BS55" s="210">
        <f t="shared" si="29"/>
        <v>300</v>
      </c>
      <c r="BT55" s="210">
        <f t="shared" si="30"/>
        <v>151</v>
      </c>
      <c r="BU55" s="217">
        <f t="shared" si="31"/>
        <v>1550</v>
      </c>
      <c r="BV55" s="210">
        <f t="shared" si="93"/>
        <v>1550</v>
      </c>
      <c r="BW55" s="403">
        <f t="shared" si="32"/>
        <v>465</v>
      </c>
      <c r="BX55" s="403">
        <f t="shared" si="33"/>
        <v>775</v>
      </c>
      <c r="BY55" s="210">
        <f t="shared" si="34"/>
        <v>300</v>
      </c>
      <c r="BZ55" s="210">
        <f t="shared" si="35"/>
        <v>151</v>
      </c>
      <c r="CA55" s="210">
        <f t="shared" si="36"/>
        <v>24</v>
      </c>
      <c r="CB55" s="404">
        <f t="shared" si="37"/>
        <v>1550</v>
      </c>
      <c r="CC55" s="404"/>
      <c r="CD55" s="537">
        <f t="shared" si="38"/>
        <v>157.12930499999999</v>
      </c>
      <c r="CE55" s="537">
        <f t="shared" si="71"/>
        <v>47.138791499999996</v>
      </c>
      <c r="CF55" s="537">
        <f t="shared" si="39"/>
        <v>78.564652499999994</v>
      </c>
      <c r="CG55" s="210"/>
      <c r="CH55" s="210"/>
      <c r="CI55" s="210"/>
      <c r="CJ55" s="538">
        <f t="shared" si="40"/>
        <v>157.12930499999999</v>
      </c>
      <c r="CK55" s="216">
        <f t="shared" si="41"/>
        <v>7.25</v>
      </c>
      <c r="CL55" s="216">
        <f t="shared" si="72"/>
        <v>2.1749999999999998</v>
      </c>
      <c r="CM55" s="216">
        <f t="shared" si="42"/>
        <v>3.625</v>
      </c>
      <c r="CN55" s="216"/>
      <c r="CO55" s="216"/>
      <c r="CP55" s="216"/>
      <c r="CQ55" s="217">
        <f t="shared" si="43"/>
        <v>7.25</v>
      </c>
      <c r="CR55" s="403">
        <f t="shared" si="44"/>
        <v>112.12930499999999</v>
      </c>
      <c r="CS55" s="403">
        <f t="shared" si="73"/>
        <v>33.638791499999996</v>
      </c>
      <c r="CT55" s="403">
        <f t="shared" si="45"/>
        <v>56.064652499999994</v>
      </c>
      <c r="CU55" s="403"/>
      <c r="CV55" s="403"/>
      <c r="CW55" s="403"/>
      <c r="CX55" s="404">
        <f t="shared" si="46"/>
        <v>112.12930499999999</v>
      </c>
      <c r="CY55" s="198"/>
      <c r="CZ55" s="222">
        <v>1399</v>
      </c>
      <c r="DA55" s="677">
        <f t="shared" si="47"/>
        <v>149</v>
      </c>
      <c r="DB55" s="676">
        <f t="shared" si="48"/>
        <v>11.920000000000002</v>
      </c>
      <c r="DC55" s="676">
        <f t="shared" si="74"/>
        <v>2.3840000000000003</v>
      </c>
      <c r="DD55" s="208">
        <v>1998.51722</v>
      </c>
      <c r="DE55" s="677">
        <f t="shared" si="49"/>
        <v>748.51721999999995</v>
      </c>
      <c r="DF55" s="676">
        <f t="shared" si="50"/>
        <v>59.881377599999979</v>
      </c>
      <c r="DG55" s="676">
        <f t="shared" si="75"/>
        <v>11.976275519999996</v>
      </c>
      <c r="DH55" s="222">
        <v>19</v>
      </c>
      <c r="DI55" s="677">
        <f t="shared" si="51"/>
        <v>237.5</v>
      </c>
      <c r="DJ55" s="568">
        <f t="shared" si="52"/>
        <v>1487.5</v>
      </c>
      <c r="DK55" s="677">
        <f t="shared" si="53"/>
        <v>1487.5</v>
      </c>
      <c r="DL55" s="677">
        <f t="shared" si="76"/>
        <v>446.25</v>
      </c>
      <c r="DM55" s="677">
        <f t="shared" si="77"/>
        <v>743.75</v>
      </c>
      <c r="DN55" s="677">
        <f t="shared" si="54"/>
        <v>127.75430499999999</v>
      </c>
      <c r="DO55" s="677">
        <f t="shared" si="78"/>
        <v>38.326291499999996</v>
      </c>
      <c r="DP55" s="677">
        <f t="shared" si="79"/>
        <v>63.877152499999994</v>
      </c>
      <c r="DQ55" s="677">
        <f t="shared" si="55"/>
        <v>127.75430499999999</v>
      </c>
      <c r="DR55" s="222">
        <v>1399</v>
      </c>
      <c r="DS55" s="677">
        <f t="shared" si="56"/>
        <v>149</v>
      </c>
      <c r="DT55" s="676">
        <f t="shared" si="57"/>
        <v>11.920000000000002</v>
      </c>
      <c r="DU55" s="710">
        <f t="shared" si="80"/>
        <v>2.3840000000000003</v>
      </c>
      <c r="DV55" s="208">
        <v>1998.51722</v>
      </c>
      <c r="DW55" s="677">
        <f t="shared" si="58"/>
        <v>748.51721999999995</v>
      </c>
      <c r="DX55" s="676">
        <f t="shared" si="59"/>
        <v>59.881377599999979</v>
      </c>
      <c r="DY55" s="710">
        <f t="shared" si="81"/>
        <v>11.976275519999996</v>
      </c>
      <c r="DZ55" s="222">
        <v>15</v>
      </c>
      <c r="EA55" s="677">
        <f t="shared" si="60"/>
        <v>187.5</v>
      </c>
      <c r="EB55" s="568">
        <f t="shared" si="61"/>
        <v>1437.5</v>
      </c>
      <c r="EC55" s="677">
        <f t="shared" si="62"/>
        <v>1437.5</v>
      </c>
      <c r="ED55" s="677">
        <f t="shared" si="82"/>
        <v>431.25</v>
      </c>
      <c r="EE55" s="677">
        <f t="shared" si="83"/>
        <v>718.75</v>
      </c>
      <c r="EF55" s="208">
        <f t="shared" si="84"/>
        <v>140.25430499999999</v>
      </c>
      <c r="EG55" s="208">
        <f t="shared" si="85"/>
        <v>42.076291499999996</v>
      </c>
      <c r="EH55" s="208">
        <f t="shared" si="86"/>
        <v>70.127152499999994</v>
      </c>
      <c r="EI55" s="677">
        <f t="shared" si="63"/>
        <v>140.25430499999999</v>
      </c>
    </row>
    <row r="56" spans="1:139" s="218" customFormat="1" ht="25.5" customHeight="1" x14ac:dyDescent="0.2">
      <c r="A56" s="505">
        <v>53</v>
      </c>
      <c r="B56" s="505" t="s">
        <v>1265</v>
      </c>
      <c r="C56" s="499" t="s">
        <v>149</v>
      </c>
      <c r="D56" s="406" t="s">
        <v>721</v>
      </c>
      <c r="E56" s="406" t="s">
        <v>280</v>
      </c>
      <c r="F56" s="219" t="s">
        <v>105</v>
      </c>
      <c r="G56" s="219" t="s">
        <v>315</v>
      </c>
      <c r="H56" s="219" t="s">
        <v>70</v>
      </c>
      <c r="I56" s="246">
        <v>2</v>
      </c>
      <c r="J56" s="233">
        <v>1190</v>
      </c>
      <c r="K56" s="222"/>
      <c r="L56" s="219" t="s">
        <v>105</v>
      </c>
      <c r="M56" s="219" t="s">
        <v>68</v>
      </c>
      <c r="N56" s="219" t="s">
        <v>66</v>
      </c>
      <c r="O56" s="246">
        <v>2</v>
      </c>
      <c r="P56" s="221">
        <v>1250</v>
      </c>
      <c r="Q56" s="219"/>
      <c r="R56" s="219"/>
      <c r="S56" s="219"/>
      <c r="T56" s="246">
        <v>2</v>
      </c>
      <c r="U56" s="223">
        <v>1250</v>
      </c>
      <c r="V56" s="228" t="s">
        <v>704</v>
      </c>
      <c r="W56" s="228" t="s">
        <v>42</v>
      </c>
      <c r="X56" s="228" t="s">
        <v>66</v>
      </c>
      <c r="Y56" s="242">
        <v>2</v>
      </c>
      <c r="Z56" s="226">
        <v>1250</v>
      </c>
      <c r="AA56" s="207">
        <f t="shared" si="0"/>
        <v>2500</v>
      </c>
      <c r="AB56" s="222">
        <v>1399</v>
      </c>
      <c r="AC56" s="544">
        <f t="shared" si="64"/>
        <v>149</v>
      </c>
      <c r="AD56" s="208">
        <f t="shared" si="91"/>
        <v>1998.51722</v>
      </c>
      <c r="AE56" s="678">
        <f t="shared" si="65"/>
        <v>748.51721999999995</v>
      </c>
      <c r="AF56" s="222">
        <v>2499</v>
      </c>
      <c r="AJ56" s="444">
        <f t="shared" si="1"/>
        <v>149</v>
      </c>
      <c r="AK56" s="444">
        <f t="shared" si="2"/>
        <v>11.920000000000002</v>
      </c>
      <c r="AL56" s="539">
        <f t="shared" si="66"/>
        <v>2.3840000000000004E-2</v>
      </c>
      <c r="AM56" s="444">
        <f t="shared" si="3"/>
        <v>29.8</v>
      </c>
      <c r="AN56" s="445">
        <f t="shared" si="4"/>
        <v>748.51721999999995</v>
      </c>
      <c r="AO56" s="445">
        <f t="shared" si="5"/>
        <v>59.881377599999979</v>
      </c>
      <c r="AP56" s="542">
        <f t="shared" si="67"/>
        <v>0.11976275519999996</v>
      </c>
      <c r="AQ56" s="445">
        <f t="shared" si="6"/>
        <v>149.70344399999999</v>
      </c>
      <c r="AR56" s="227">
        <f t="shared" si="7"/>
        <v>2740</v>
      </c>
      <c r="AS56" s="210">
        <f t="shared" si="8"/>
        <v>1370</v>
      </c>
      <c r="AT56" s="209">
        <f t="shared" si="9"/>
        <v>411</v>
      </c>
      <c r="AU56" s="209">
        <f t="shared" si="10"/>
        <v>685</v>
      </c>
      <c r="AV56" s="211">
        <f t="shared" si="11"/>
        <v>1399</v>
      </c>
      <c r="AW56" s="212">
        <f t="shared" si="68"/>
        <v>-29</v>
      </c>
      <c r="AX56" s="210">
        <f t="shared" si="12"/>
        <v>120</v>
      </c>
      <c r="AY56" s="210">
        <f t="shared" si="13"/>
        <v>9.6000000000000085</v>
      </c>
      <c r="AZ56" s="211">
        <f t="shared" si="14"/>
        <v>1998.51722</v>
      </c>
      <c r="BA56" s="544">
        <f t="shared" si="69"/>
        <v>628.51721999999995</v>
      </c>
      <c r="BB56" s="210">
        <f t="shared" si="70"/>
        <v>157.12930499999999</v>
      </c>
      <c r="BC56" s="213">
        <f t="shared" si="15"/>
        <v>3237.5978964000001</v>
      </c>
      <c r="BD56" s="211">
        <f>[1]MAG_9pak!$E$13</f>
        <v>1618.7989482</v>
      </c>
      <c r="BE56" s="213">
        <f t="shared" si="16"/>
        <v>485.63968446000001</v>
      </c>
      <c r="BF56" s="213">
        <f t="shared" si="17"/>
        <v>809.39947410000002</v>
      </c>
      <c r="BG56" s="210">
        <f t="shared" si="18"/>
        <v>219.79894820000004</v>
      </c>
      <c r="BH56" s="210">
        <f t="shared" si="19"/>
        <v>368.79894820000004</v>
      </c>
      <c r="BI56" s="210">
        <f t="shared" si="20"/>
        <v>29.50391585600002</v>
      </c>
      <c r="BJ56" s="210">
        <f t="shared" si="21"/>
        <v>1550</v>
      </c>
      <c r="BK56" s="214">
        <f t="shared" si="22"/>
        <v>465</v>
      </c>
      <c r="BL56" s="214">
        <f t="shared" si="23"/>
        <v>775</v>
      </c>
      <c r="BM56" s="210">
        <f t="shared" si="24"/>
        <v>300</v>
      </c>
      <c r="BN56" s="210">
        <f t="shared" si="25"/>
        <v>151</v>
      </c>
      <c r="BO56" s="215">
        <f t="shared" si="26"/>
        <v>3100</v>
      </c>
      <c r="BP56" s="210">
        <f t="shared" si="92"/>
        <v>1550</v>
      </c>
      <c r="BQ56" s="216">
        <f t="shared" si="27"/>
        <v>465</v>
      </c>
      <c r="BR56" s="216">
        <f t="shared" si="28"/>
        <v>775</v>
      </c>
      <c r="BS56" s="210">
        <f t="shared" si="29"/>
        <v>300</v>
      </c>
      <c r="BT56" s="210">
        <f t="shared" si="30"/>
        <v>151</v>
      </c>
      <c r="BU56" s="217">
        <f t="shared" si="31"/>
        <v>3100</v>
      </c>
      <c r="BV56" s="210">
        <f t="shared" si="93"/>
        <v>1550</v>
      </c>
      <c r="BW56" s="403">
        <f t="shared" si="32"/>
        <v>465</v>
      </c>
      <c r="BX56" s="403">
        <f t="shared" si="33"/>
        <v>775</v>
      </c>
      <c r="BY56" s="210">
        <f t="shared" si="34"/>
        <v>300</v>
      </c>
      <c r="BZ56" s="210">
        <f t="shared" si="35"/>
        <v>151</v>
      </c>
      <c r="CA56" s="210">
        <f t="shared" si="36"/>
        <v>24</v>
      </c>
      <c r="CB56" s="404">
        <f t="shared" si="37"/>
        <v>3100</v>
      </c>
      <c r="CC56" s="404"/>
      <c r="CD56" s="537">
        <f t="shared" si="38"/>
        <v>157.12930499999999</v>
      </c>
      <c r="CE56" s="537">
        <f t="shared" si="71"/>
        <v>47.138791499999996</v>
      </c>
      <c r="CF56" s="537">
        <f t="shared" si="39"/>
        <v>78.564652499999994</v>
      </c>
      <c r="CG56" s="210"/>
      <c r="CH56" s="210"/>
      <c r="CI56" s="210"/>
      <c r="CJ56" s="538">
        <f t="shared" si="40"/>
        <v>314.25860999999998</v>
      </c>
      <c r="CK56" s="216">
        <f t="shared" si="41"/>
        <v>7.25</v>
      </c>
      <c r="CL56" s="216">
        <f t="shared" si="72"/>
        <v>2.1749999999999998</v>
      </c>
      <c r="CM56" s="216">
        <f t="shared" si="42"/>
        <v>3.625</v>
      </c>
      <c r="CN56" s="216"/>
      <c r="CO56" s="216"/>
      <c r="CP56" s="216"/>
      <c r="CQ56" s="217">
        <f t="shared" si="43"/>
        <v>14.5</v>
      </c>
      <c r="CR56" s="403">
        <f t="shared" si="44"/>
        <v>112.12930499999999</v>
      </c>
      <c r="CS56" s="403">
        <f t="shared" si="73"/>
        <v>33.638791499999996</v>
      </c>
      <c r="CT56" s="403">
        <f t="shared" si="45"/>
        <v>56.064652499999994</v>
      </c>
      <c r="CU56" s="403"/>
      <c r="CV56" s="403"/>
      <c r="CW56" s="403"/>
      <c r="CX56" s="404">
        <f t="shared" si="46"/>
        <v>224.25860999999998</v>
      </c>
      <c r="CY56" s="198"/>
      <c r="CZ56" s="222">
        <v>1399</v>
      </c>
      <c r="DA56" s="677">
        <f t="shared" si="47"/>
        <v>149</v>
      </c>
      <c r="DB56" s="676">
        <f t="shared" si="48"/>
        <v>11.920000000000002</v>
      </c>
      <c r="DC56" s="676">
        <f t="shared" si="74"/>
        <v>2.3840000000000003</v>
      </c>
      <c r="DD56" s="208">
        <v>1998.51722</v>
      </c>
      <c r="DE56" s="677">
        <f t="shared" si="49"/>
        <v>748.51721999999995</v>
      </c>
      <c r="DF56" s="676">
        <f t="shared" si="50"/>
        <v>59.881377599999979</v>
      </c>
      <c r="DG56" s="676">
        <f t="shared" si="75"/>
        <v>11.976275519999996</v>
      </c>
      <c r="DH56" s="222">
        <v>19</v>
      </c>
      <c r="DI56" s="677">
        <f t="shared" si="51"/>
        <v>237.5</v>
      </c>
      <c r="DJ56" s="568">
        <f t="shared" si="52"/>
        <v>1487.5</v>
      </c>
      <c r="DK56" s="677">
        <f t="shared" si="53"/>
        <v>2975</v>
      </c>
      <c r="DL56" s="677">
        <f t="shared" si="76"/>
        <v>446.25</v>
      </c>
      <c r="DM56" s="677">
        <f t="shared" si="77"/>
        <v>743.75</v>
      </c>
      <c r="DN56" s="677">
        <f t="shared" si="54"/>
        <v>127.75430499999999</v>
      </c>
      <c r="DO56" s="677">
        <f t="shared" si="78"/>
        <v>38.326291499999996</v>
      </c>
      <c r="DP56" s="677">
        <f t="shared" si="79"/>
        <v>63.877152499999994</v>
      </c>
      <c r="DQ56" s="677">
        <f t="shared" si="55"/>
        <v>255.50860999999998</v>
      </c>
      <c r="DR56" s="222">
        <v>1399</v>
      </c>
      <c r="DS56" s="677">
        <f t="shared" si="56"/>
        <v>149</v>
      </c>
      <c r="DT56" s="676">
        <f t="shared" si="57"/>
        <v>11.920000000000002</v>
      </c>
      <c r="DU56" s="710">
        <f t="shared" si="80"/>
        <v>2.3840000000000003</v>
      </c>
      <c r="DV56" s="208">
        <v>1998.51722</v>
      </c>
      <c r="DW56" s="677">
        <f t="shared" si="58"/>
        <v>748.51721999999995</v>
      </c>
      <c r="DX56" s="676">
        <f t="shared" si="59"/>
        <v>59.881377599999979</v>
      </c>
      <c r="DY56" s="710">
        <f t="shared" si="81"/>
        <v>11.976275519999996</v>
      </c>
      <c r="DZ56" s="222">
        <v>15</v>
      </c>
      <c r="EA56" s="677">
        <f t="shared" si="60"/>
        <v>187.5</v>
      </c>
      <c r="EB56" s="568">
        <f t="shared" si="61"/>
        <v>1437.5</v>
      </c>
      <c r="EC56" s="677">
        <f t="shared" si="62"/>
        <v>2875</v>
      </c>
      <c r="ED56" s="677">
        <f t="shared" si="82"/>
        <v>431.25</v>
      </c>
      <c r="EE56" s="677">
        <f t="shared" si="83"/>
        <v>718.75</v>
      </c>
      <c r="EF56" s="208">
        <f t="shared" si="84"/>
        <v>140.25430499999999</v>
      </c>
      <c r="EG56" s="208">
        <f t="shared" si="85"/>
        <v>42.076291499999996</v>
      </c>
      <c r="EH56" s="208">
        <f t="shared" si="86"/>
        <v>70.127152499999994</v>
      </c>
      <c r="EI56" s="677">
        <f t="shared" si="63"/>
        <v>280.50860999999998</v>
      </c>
    </row>
    <row r="57" spans="1:139" s="218" customFormat="1" ht="25.5" customHeight="1" x14ac:dyDescent="0.2">
      <c r="A57" s="506">
        <v>54</v>
      </c>
      <c r="B57" s="505" t="s">
        <v>1265</v>
      </c>
      <c r="C57" s="499" t="s">
        <v>149</v>
      </c>
      <c r="D57" s="406" t="s">
        <v>721</v>
      </c>
      <c r="E57" s="406" t="s">
        <v>281</v>
      </c>
      <c r="F57" s="219" t="s">
        <v>105</v>
      </c>
      <c r="G57" s="219" t="s">
        <v>315</v>
      </c>
      <c r="H57" s="219" t="s">
        <v>70</v>
      </c>
      <c r="I57" s="246">
        <v>1</v>
      </c>
      <c r="J57" s="233">
        <v>1190</v>
      </c>
      <c r="K57" s="222"/>
      <c r="L57" s="219" t="s">
        <v>105</v>
      </c>
      <c r="M57" s="219" t="s">
        <v>68</v>
      </c>
      <c r="N57" s="219" t="s">
        <v>66</v>
      </c>
      <c r="O57" s="246">
        <v>1</v>
      </c>
      <c r="P57" s="221">
        <v>1250</v>
      </c>
      <c r="Q57" s="219"/>
      <c r="R57" s="219"/>
      <c r="S57" s="219"/>
      <c r="T57" s="246">
        <v>1</v>
      </c>
      <c r="U57" s="223">
        <v>1250</v>
      </c>
      <c r="V57" s="228" t="s">
        <v>704</v>
      </c>
      <c r="W57" s="228" t="s">
        <v>42</v>
      </c>
      <c r="X57" s="228" t="s">
        <v>66</v>
      </c>
      <c r="Y57" s="242">
        <v>1</v>
      </c>
      <c r="Z57" s="226">
        <v>1250</v>
      </c>
      <c r="AA57" s="207">
        <f t="shared" si="0"/>
        <v>1250</v>
      </c>
      <c r="AB57" s="222">
        <v>1399</v>
      </c>
      <c r="AC57" s="544">
        <f t="shared" si="64"/>
        <v>149</v>
      </c>
      <c r="AD57" s="208">
        <f t="shared" si="91"/>
        <v>1998.51722</v>
      </c>
      <c r="AE57" s="678">
        <f t="shared" si="65"/>
        <v>748.51721999999995</v>
      </c>
      <c r="AF57" s="222">
        <v>2499</v>
      </c>
      <c r="AJ57" s="444">
        <f t="shared" si="1"/>
        <v>149</v>
      </c>
      <c r="AK57" s="444">
        <f t="shared" si="2"/>
        <v>11.920000000000002</v>
      </c>
      <c r="AL57" s="539">
        <f t="shared" si="66"/>
        <v>2.3840000000000004E-2</v>
      </c>
      <c r="AM57" s="444">
        <f t="shared" si="3"/>
        <v>29.8</v>
      </c>
      <c r="AN57" s="445">
        <f t="shared" si="4"/>
        <v>748.51721999999995</v>
      </c>
      <c r="AO57" s="445">
        <f t="shared" si="5"/>
        <v>59.881377599999979</v>
      </c>
      <c r="AP57" s="542">
        <f t="shared" si="67"/>
        <v>0.11976275519999996</v>
      </c>
      <c r="AQ57" s="445">
        <f t="shared" si="6"/>
        <v>149.70344399999999</v>
      </c>
      <c r="AR57" s="227">
        <f t="shared" si="7"/>
        <v>1370</v>
      </c>
      <c r="AS57" s="210">
        <f t="shared" si="8"/>
        <v>1370</v>
      </c>
      <c r="AT57" s="209">
        <f t="shared" si="9"/>
        <v>411</v>
      </c>
      <c r="AU57" s="209">
        <f t="shared" si="10"/>
        <v>685</v>
      </c>
      <c r="AV57" s="211">
        <f t="shared" si="11"/>
        <v>1399</v>
      </c>
      <c r="AW57" s="212">
        <f t="shared" si="68"/>
        <v>-29</v>
      </c>
      <c r="AX57" s="210">
        <f t="shared" si="12"/>
        <v>120</v>
      </c>
      <c r="AY57" s="210">
        <f t="shared" si="13"/>
        <v>9.6000000000000085</v>
      </c>
      <c r="AZ57" s="211">
        <f t="shared" si="14"/>
        <v>1998.51722</v>
      </c>
      <c r="BA57" s="544">
        <f t="shared" si="69"/>
        <v>628.51721999999995</v>
      </c>
      <c r="BB57" s="210">
        <f t="shared" si="70"/>
        <v>157.12930499999999</v>
      </c>
      <c r="BC57" s="213">
        <f t="shared" si="15"/>
        <v>1618.7989482</v>
      </c>
      <c r="BD57" s="211">
        <f>[1]MAG_9pak!$E$13</f>
        <v>1618.7989482</v>
      </c>
      <c r="BE57" s="213">
        <f t="shared" si="16"/>
        <v>485.63968446000001</v>
      </c>
      <c r="BF57" s="213">
        <f t="shared" si="17"/>
        <v>809.39947410000002</v>
      </c>
      <c r="BG57" s="210">
        <f t="shared" si="18"/>
        <v>219.79894820000004</v>
      </c>
      <c r="BH57" s="210">
        <f t="shared" si="19"/>
        <v>368.79894820000004</v>
      </c>
      <c r="BI57" s="210">
        <f t="shared" si="20"/>
        <v>29.50391585600002</v>
      </c>
      <c r="BJ57" s="210">
        <f t="shared" si="21"/>
        <v>1550</v>
      </c>
      <c r="BK57" s="214">
        <f t="shared" si="22"/>
        <v>465</v>
      </c>
      <c r="BL57" s="214">
        <f t="shared" si="23"/>
        <v>775</v>
      </c>
      <c r="BM57" s="210">
        <f t="shared" si="24"/>
        <v>300</v>
      </c>
      <c r="BN57" s="210">
        <f t="shared" si="25"/>
        <v>151</v>
      </c>
      <c r="BO57" s="215">
        <f t="shared" si="26"/>
        <v>1550</v>
      </c>
      <c r="BP57" s="210">
        <f t="shared" si="92"/>
        <v>1550</v>
      </c>
      <c r="BQ57" s="216">
        <f t="shared" si="27"/>
        <v>465</v>
      </c>
      <c r="BR57" s="216">
        <f t="shared" si="28"/>
        <v>775</v>
      </c>
      <c r="BS57" s="210">
        <f t="shared" si="29"/>
        <v>300</v>
      </c>
      <c r="BT57" s="210">
        <f t="shared" si="30"/>
        <v>151</v>
      </c>
      <c r="BU57" s="217">
        <f t="shared" si="31"/>
        <v>1550</v>
      </c>
      <c r="BV57" s="210">
        <f t="shared" si="93"/>
        <v>1550</v>
      </c>
      <c r="BW57" s="403">
        <f t="shared" si="32"/>
        <v>465</v>
      </c>
      <c r="BX57" s="403">
        <f t="shared" si="33"/>
        <v>775</v>
      </c>
      <c r="BY57" s="210">
        <f t="shared" si="34"/>
        <v>300</v>
      </c>
      <c r="BZ57" s="210">
        <f t="shared" si="35"/>
        <v>151</v>
      </c>
      <c r="CA57" s="210">
        <f t="shared" si="36"/>
        <v>24</v>
      </c>
      <c r="CB57" s="404">
        <f t="shared" si="37"/>
        <v>1550</v>
      </c>
      <c r="CC57" s="404"/>
      <c r="CD57" s="537">
        <f t="shared" si="38"/>
        <v>157.12930499999999</v>
      </c>
      <c r="CE57" s="537">
        <f t="shared" si="71"/>
        <v>47.138791499999996</v>
      </c>
      <c r="CF57" s="537">
        <f t="shared" si="39"/>
        <v>78.564652499999994</v>
      </c>
      <c r="CG57" s="210"/>
      <c r="CH57" s="210"/>
      <c r="CI57" s="210"/>
      <c r="CJ57" s="538">
        <f t="shared" si="40"/>
        <v>157.12930499999999</v>
      </c>
      <c r="CK57" s="216">
        <f t="shared" si="41"/>
        <v>7.25</v>
      </c>
      <c r="CL57" s="216">
        <f t="shared" si="72"/>
        <v>2.1749999999999998</v>
      </c>
      <c r="CM57" s="216">
        <f t="shared" si="42"/>
        <v>3.625</v>
      </c>
      <c r="CN57" s="216"/>
      <c r="CO57" s="216"/>
      <c r="CP57" s="216"/>
      <c r="CQ57" s="217">
        <f t="shared" si="43"/>
        <v>7.25</v>
      </c>
      <c r="CR57" s="403">
        <f t="shared" si="44"/>
        <v>112.12930499999999</v>
      </c>
      <c r="CS57" s="403">
        <f t="shared" si="73"/>
        <v>33.638791499999996</v>
      </c>
      <c r="CT57" s="403">
        <f t="shared" si="45"/>
        <v>56.064652499999994</v>
      </c>
      <c r="CU57" s="403"/>
      <c r="CV57" s="403"/>
      <c r="CW57" s="403"/>
      <c r="CX57" s="404">
        <f t="shared" si="46"/>
        <v>112.12930499999999</v>
      </c>
      <c r="CY57" s="198"/>
      <c r="CZ57" s="222">
        <v>1399</v>
      </c>
      <c r="DA57" s="677">
        <f t="shared" si="47"/>
        <v>149</v>
      </c>
      <c r="DB57" s="676">
        <f t="shared" si="48"/>
        <v>11.920000000000002</v>
      </c>
      <c r="DC57" s="676">
        <f t="shared" si="74"/>
        <v>2.3840000000000003</v>
      </c>
      <c r="DD57" s="208">
        <v>1998.51722</v>
      </c>
      <c r="DE57" s="677">
        <f t="shared" si="49"/>
        <v>748.51721999999995</v>
      </c>
      <c r="DF57" s="676">
        <f t="shared" si="50"/>
        <v>59.881377599999979</v>
      </c>
      <c r="DG57" s="676">
        <f t="shared" si="75"/>
        <v>11.976275519999996</v>
      </c>
      <c r="DH57" s="222">
        <v>19</v>
      </c>
      <c r="DI57" s="677">
        <f t="shared" si="51"/>
        <v>237.5</v>
      </c>
      <c r="DJ57" s="568">
        <f t="shared" si="52"/>
        <v>1487.5</v>
      </c>
      <c r="DK57" s="677">
        <f t="shared" si="53"/>
        <v>1487.5</v>
      </c>
      <c r="DL57" s="677">
        <f t="shared" si="76"/>
        <v>446.25</v>
      </c>
      <c r="DM57" s="677">
        <f t="shared" si="77"/>
        <v>743.75</v>
      </c>
      <c r="DN57" s="677">
        <f t="shared" si="54"/>
        <v>127.75430499999999</v>
      </c>
      <c r="DO57" s="677">
        <f t="shared" si="78"/>
        <v>38.326291499999996</v>
      </c>
      <c r="DP57" s="677">
        <f t="shared" si="79"/>
        <v>63.877152499999994</v>
      </c>
      <c r="DQ57" s="677">
        <f t="shared" si="55"/>
        <v>127.75430499999999</v>
      </c>
      <c r="DR57" s="222">
        <v>1399</v>
      </c>
      <c r="DS57" s="677">
        <f t="shared" si="56"/>
        <v>149</v>
      </c>
      <c r="DT57" s="676">
        <f t="shared" si="57"/>
        <v>11.920000000000002</v>
      </c>
      <c r="DU57" s="710">
        <f t="shared" si="80"/>
        <v>2.3840000000000003</v>
      </c>
      <c r="DV57" s="208">
        <v>1998.51722</v>
      </c>
      <c r="DW57" s="677">
        <f t="shared" si="58"/>
        <v>748.51721999999995</v>
      </c>
      <c r="DX57" s="676">
        <f t="shared" si="59"/>
        <v>59.881377599999979</v>
      </c>
      <c r="DY57" s="710">
        <f t="shared" si="81"/>
        <v>11.976275519999996</v>
      </c>
      <c r="DZ57" s="222">
        <v>15</v>
      </c>
      <c r="EA57" s="677">
        <f t="shared" si="60"/>
        <v>187.5</v>
      </c>
      <c r="EB57" s="568">
        <f t="shared" si="61"/>
        <v>1437.5</v>
      </c>
      <c r="EC57" s="677">
        <f t="shared" si="62"/>
        <v>1437.5</v>
      </c>
      <c r="ED57" s="677">
        <f t="shared" si="82"/>
        <v>431.25</v>
      </c>
      <c r="EE57" s="677">
        <f t="shared" si="83"/>
        <v>718.75</v>
      </c>
      <c r="EF57" s="208">
        <f t="shared" si="84"/>
        <v>140.25430499999999</v>
      </c>
      <c r="EG57" s="208">
        <f t="shared" si="85"/>
        <v>42.076291499999996</v>
      </c>
      <c r="EH57" s="208">
        <f t="shared" si="86"/>
        <v>70.127152499999994</v>
      </c>
      <c r="EI57" s="677">
        <f t="shared" si="63"/>
        <v>140.25430499999999</v>
      </c>
    </row>
    <row r="58" spans="1:139" s="218" customFormat="1" ht="25.5" customHeight="1" x14ac:dyDescent="0.2">
      <c r="A58" s="505">
        <v>55</v>
      </c>
      <c r="B58" s="505" t="s">
        <v>1265</v>
      </c>
      <c r="C58" s="499" t="s">
        <v>149</v>
      </c>
      <c r="D58" s="406" t="s">
        <v>721</v>
      </c>
      <c r="E58" s="406" t="s">
        <v>652</v>
      </c>
      <c r="F58" s="219" t="s">
        <v>105</v>
      </c>
      <c r="G58" s="219" t="s">
        <v>315</v>
      </c>
      <c r="H58" s="219" t="s">
        <v>70</v>
      </c>
      <c r="I58" s="246">
        <v>2</v>
      </c>
      <c r="J58" s="233">
        <v>1190</v>
      </c>
      <c r="K58" s="222"/>
      <c r="L58" s="219" t="s">
        <v>105</v>
      </c>
      <c r="M58" s="219" t="s">
        <v>68</v>
      </c>
      <c r="N58" s="219" t="s">
        <v>66</v>
      </c>
      <c r="O58" s="246">
        <v>1</v>
      </c>
      <c r="P58" s="221">
        <v>1250</v>
      </c>
      <c r="Q58" s="219"/>
      <c r="R58" s="219"/>
      <c r="S58" s="219"/>
      <c r="T58" s="246">
        <v>1</v>
      </c>
      <c r="U58" s="223">
        <v>1250</v>
      </c>
      <c r="V58" s="228" t="s">
        <v>704</v>
      </c>
      <c r="W58" s="228" t="s">
        <v>42</v>
      </c>
      <c r="X58" s="228" t="s">
        <v>66</v>
      </c>
      <c r="Y58" s="242">
        <v>1</v>
      </c>
      <c r="Z58" s="226">
        <v>1250</v>
      </c>
      <c r="AA58" s="207">
        <f t="shared" si="0"/>
        <v>1250</v>
      </c>
      <c r="AB58" s="222">
        <v>1399</v>
      </c>
      <c r="AC58" s="544">
        <f t="shared" si="64"/>
        <v>149</v>
      </c>
      <c r="AD58" s="208">
        <f t="shared" si="91"/>
        <v>1998.51722</v>
      </c>
      <c r="AE58" s="678">
        <f t="shared" si="65"/>
        <v>748.51721999999995</v>
      </c>
      <c r="AF58" s="222">
        <v>2499</v>
      </c>
      <c r="AJ58" s="444">
        <f t="shared" si="1"/>
        <v>149</v>
      </c>
      <c r="AK58" s="444">
        <f t="shared" si="2"/>
        <v>11.920000000000002</v>
      </c>
      <c r="AL58" s="539">
        <f t="shared" si="66"/>
        <v>2.3840000000000004E-2</v>
      </c>
      <c r="AM58" s="444">
        <f t="shared" si="3"/>
        <v>29.8</v>
      </c>
      <c r="AN58" s="445">
        <f t="shared" si="4"/>
        <v>748.51721999999995</v>
      </c>
      <c r="AO58" s="445">
        <f t="shared" si="5"/>
        <v>59.881377599999979</v>
      </c>
      <c r="AP58" s="542">
        <f t="shared" si="67"/>
        <v>0.11976275519999996</v>
      </c>
      <c r="AQ58" s="445">
        <f t="shared" si="6"/>
        <v>149.70344399999999</v>
      </c>
      <c r="AR58" s="227">
        <f t="shared" si="7"/>
        <v>1370</v>
      </c>
      <c r="AS58" s="210">
        <f t="shared" si="8"/>
        <v>1370</v>
      </c>
      <c r="AT58" s="209">
        <f t="shared" si="9"/>
        <v>411</v>
      </c>
      <c r="AU58" s="209">
        <f t="shared" si="10"/>
        <v>685</v>
      </c>
      <c r="AV58" s="211">
        <f t="shared" si="11"/>
        <v>1399</v>
      </c>
      <c r="AW58" s="212">
        <f t="shared" si="68"/>
        <v>-29</v>
      </c>
      <c r="AX58" s="210">
        <f t="shared" si="12"/>
        <v>120</v>
      </c>
      <c r="AY58" s="210">
        <f t="shared" si="13"/>
        <v>9.6000000000000085</v>
      </c>
      <c r="AZ58" s="211">
        <f t="shared" si="14"/>
        <v>1998.51722</v>
      </c>
      <c r="BA58" s="544">
        <f t="shared" si="69"/>
        <v>628.51721999999995</v>
      </c>
      <c r="BB58" s="210">
        <f t="shared" si="70"/>
        <v>157.12930499999999</v>
      </c>
      <c r="BC58" s="213">
        <f t="shared" si="15"/>
        <v>1618.7989482</v>
      </c>
      <c r="BD58" s="211">
        <f>[1]MAG_9pak!$E$13</f>
        <v>1618.7989482</v>
      </c>
      <c r="BE58" s="213">
        <f t="shared" si="16"/>
        <v>485.63968446000001</v>
      </c>
      <c r="BF58" s="213">
        <f t="shared" si="17"/>
        <v>809.39947410000002</v>
      </c>
      <c r="BG58" s="210">
        <f t="shared" si="18"/>
        <v>219.79894820000004</v>
      </c>
      <c r="BH58" s="210">
        <f t="shared" si="19"/>
        <v>368.79894820000004</v>
      </c>
      <c r="BI58" s="210">
        <f t="shared" si="20"/>
        <v>29.50391585600002</v>
      </c>
      <c r="BJ58" s="210">
        <f t="shared" si="21"/>
        <v>1550</v>
      </c>
      <c r="BK58" s="214">
        <f t="shared" si="22"/>
        <v>465</v>
      </c>
      <c r="BL58" s="214">
        <f t="shared" si="23"/>
        <v>775</v>
      </c>
      <c r="BM58" s="210">
        <f t="shared" si="24"/>
        <v>300</v>
      </c>
      <c r="BN58" s="210">
        <f t="shared" si="25"/>
        <v>151</v>
      </c>
      <c r="BO58" s="215">
        <f t="shared" si="26"/>
        <v>1550</v>
      </c>
      <c r="BP58" s="210">
        <f t="shared" si="92"/>
        <v>1550</v>
      </c>
      <c r="BQ58" s="216">
        <f t="shared" si="27"/>
        <v>465</v>
      </c>
      <c r="BR58" s="216">
        <f t="shared" si="28"/>
        <v>775</v>
      </c>
      <c r="BS58" s="210">
        <f t="shared" si="29"/>
        <v>300</v>
      </c>
      <c r="BT58" s="210">
        <f t="shared" si="30"/>
        <v>151</v>
      </c>
      <c r="BU58" s="217">
        <f t="shared" si="31"/>
        <v>1550</v>
      </c>
      <c r="BV58" s="210">
        <f t="shared" si="93"/>
        <v>1550</v>
      </c>
      <c r="BW58" s="403">
        <f t="shared" si="32"/>
        <v>465</v>
      </c>
      <c r="BX58" s="403">
        <f t="shared" si="33"/>
        <v>775</v>
      </c>
      <c r="BY58" s="210">
        <f t="shared" si="34"/>
        <v>300</v>
      </c>
      <c r="BZ58" s="210">
        <f t="shared" si="35"/>
        <v>151</v>
      </c>
      <c r="CA58" s="210">
        <f t="shared" si="36"/>
        <v>24</v>
      </c>
      <c r="CB58" s="404">
        <f t="shared" si="37"/>
        <v>1550</v>
      </c>
      <c r="CC58" s="404"/>
      <c r="CD58" s="537">
        <f t="shared" si="38"/>
        <v>157.12930499999999</v>
      </c>
      <c r="CE58" s="537">
        <f t="shared" si="71"/>
        <v>47.138791499999996</v>
      </c>
      <c r="CF58" s="537">
        <f t="shared" si="39"/>
        <v>78.564652499999994</v>
      </c>
      <c r="CG58" s="210"/>
      <c r="CH58" s="210"/>
      <c r="CI58" s="210"/>
      <c r="CJ58" s="538">
        <f t="shared" si="40"/>
        <v>157.12930499999999</v>
      </c>
      <c r="CK58" s="216">
        <f t="shared" si="41"/>
        <v>7.25</v>
      </c>
      <c r="CL58" s="216">
        <f t="shared" si="72"/>
        <v>2.1749999999999998</v>
      </c>
      <c r="CM58" s="216">
        <f t="shared" si="42"/>
        <v>3.625</v>
      </c>
      <c r="CN58" s="216"/>
      <c r="CO58" s="216"/>
      <c r="CP58" s="216"/>
      <c r="CQ58" s="217">
        <f t="shared" si="43"/>
        <v>7.25</v>
      </c>
      <c r="CR58" s="403">
        <f t="shared" si="44"/>
        <v>112.12930499999999</v>
      </c>
      <c r="CS58" s="403">
        <f t="shared" si="73"/>
        <v>33.638791499999996</v>
      </c>
      <c r="CT58" s="403">
        <f t="shared" si="45"/>
        <v>56.064652499999994</v>
      </c>
      <c r="CU58" s="403"/>
      <c r="CV58" s="403"/>
      <c r="CW58" s="403"/>
      <c r="CX58" s="404">
        <f t="shared" si="46"/>
        <v>112.12930499999999</v>
      </c>
      <c r="CY58" s="198"/>
      <c r="CZ58" s="222">
        <v>1399</v>
      </c>
      <c r="DA58" s="677">
        <f t="shared" si="47"/>
        <v>149</v>
      </c>
      <c r="DB58" s="676">
        <f t="shared" si="48"/>
        <v>11.920000000000002</v>
      </c>
      <c r="DC58" s="676">
        <f t="shared" si="74"/>
        <v>2.3840000000000003</v>
      </c>
      <c r="DD58" s="208">
        <v>1998.51722</v>
      </c>
      <c r="DE58" s="677">
        <f t="shared" si="49"/>
        <v>748.51721999999995</v>
      </c>
      <c r="DF58" s="676">
        <f t="shared" si="50"/>
        <v>59.881377599999979</v>
      </c>
      <c r="DG58" s="676">
        <f t="shared" si="75"/>
        <v>11.976275519999996</v>
      </c>
      <c r="DH58" s="222">
        <v>19</v>
      </c>
      <c r="DI58" s="677">
        <f t="shared" si="51"/>
        <v>237.5</v>
      </c>
      <c r="DJ58" s="568">
        <f t="shared" si="52"/>
        <v>1487.5</v>
      </c>
      <c r="DK58" s="677">
        <f t="shared" si="53"/>
        <v>1487.5</v>
      </c>
      <c r="DL58" s="677">
        <f t="shared" si="76"/>
        <v>446.25</v>
      </c>
      <c r="DM58" s="677">
        <f t="shared" si="77"/>
        <v>743.75</v>
      </c>
      <c r="DN58" s="677">
        <f t="shared" si="54"/>
        <v>127.75430499999999</v>
      </c>
      <c r="DO58" s="677">
        <f t="shared" si="78"/>
        <v>38.326291499999996</v>
      </c>
      <c r="DP58" s="677">
        <f t="shared" si="79"/>
        <v>63.877152499999994</v>
      </c>
      <c r="DQ58" s="677">
        <f t="shared" si="55"/>
        <v>127.75430499999999</v>
      </c>
      <c r="DR58" s="222">
        <v>1399</v>
      </c>
      <c r="DS58" s="677">
        <f t="shared" si="56"/>
        <v>149</v>
      </c>
      <c r="DT58" s="676">
        <f t="shared" si="57"/>
        <v>11.920000000000002</v>
      </c>
      <c r="DU58" s="710">
        <f t="shared" si="80"/>
        <v>2.3840000000000003</v>
      </c>
      <c r="DV58" s="208">
        <v>1998.51722</v>
      </c>
      <c r="DW58" s="677">
        <f t="shared" si="58"/>
        <v>748.51721999999995</v>
      </c>
      <c r="DX58" s="676">
        <f t="shared" si="59"/>
        <v>59.881377599999979</v>
      </c>
      <c r="DY58" s="710">
        <f t="shared" si="81"/>
        <v>11.976275519999996</v>
      </c>
      <c r="DZ58" s="222">
        <v>15</v>
      </c>
      <c r="EA58" s="677">
        <f t="shared" si="60"/>
        <v>187.5</v>
      </c>
      <c r="EB58" s="568">
        <f t="shared" si="61"/>
        <v>1437.5</v>
      </c>
      <c r="EC58" s="677">
        <f t="shared" si="62"/>
        <v>1437.5</v>
      </c>
      <c r="ED58" s="677">
        <f t="shared" si="82"/>
        <v>431.25</v>
      </c>
      <c r="EE58" s="677">
        <f t="shared" si="83"/>
        <v>718.75</v>
      </c>
      <c r="EF58" s="208">
        <f t="shared" si="84"/>
        <v>140.25430499999999</v>
      </c>
      <c r="EG58" s="208">
        <f t="shared" si="85"/>
        <v>42.076291499999996</v>
      </c>
      <c r="EH58" s="208">
        <f t="shared" si="86"/>
        <v>70.127152499999994</v>
      </c>
      <c r="EI58" s="677">
        <f t="shared" si="63"/>
        <v>140.25430499999999</v>
      </c>
    </row>
    <row r="59" spans="1:139" s="218" customFormat="1" ht="24" customHeight="1" x14ac:dyDescent="0.2">
      <c r="A59" s="505">
        <v>56</v>
      </c>
      <c r="B59" s="505" t="s">
        <v>1266</v>
      </c>
      <c r="C59" s="499" t="s">
        <v>199</v>
      </c>
      <c r="D59" s="253" t="s">
        <v>723</v>
      </c>
      <c r="E59" s="253" t="s">
        <v>57</v>
      </c>
      <c r="F59" s="219" t="s">
        <v>196</v>
      </c>
      <c r="G59" s="219" t="s">
        <v>22</v>
      </c>
      <c r="H59" s="219" t="s">
        <v>5</v>
      </c>
      <c r="I59" s="248">
        <v>1</v>
      </c>
      <c r="J59" s="237">
        <v>1647</v>
      </c>
      <c r="K59" s="222"/>
      <c r="L59" s="219" t="s">
        <v>196</v>
      </c>
      <c r="M59" s="219" t="s">
        <v>22</v>
      </c>
      <c r="N59" s="219" t="s">
        <v>5</v>
      </c>
      <c r="O59" s="249">
        <v>1</v>
      </c>
      <c r="P59" s="234">
        <v>1647</v>
      </c>
      <c r="Q59" s="219"/>
      <c r="R59" s="219"/>
      <c r="S59" s="219"/>
      <c r="T59" s="249">
        <v>1</v>
      </c>
      <c r="U59" s="235">
        <v>1647</v>
      </c>
      <c r="V59" s="228" t="s">
        <v>10</v>
      </c>
      <c r="W59" s="228" t="s">
        <v>690</v>
      </c>
      <c r="X59" s="228" t="s">
        <v>88</v>
      </c>
      <c r="Y59" s="252">
        <v>1</v>
      </c>
      <c r="Z59" s="236">
        <v>1647</v>
      </c>
      <c r="AA59" s="207">
        <f t="shared" si="0"/>
        <v>1647</v>
      </c>
      <c r="AB59" s="222">
        <v>2174</v>
      </c>
      <c r="AC59" s="544">
        <f t="shared" si="64"/>
        <v>527</v>
      </c>
      <c r="AD59" s="208">
        <f>2.73*$AB$1</f>
        <v>3105.2658000000001</v>
      </c>
      <c r="AE59" s="678">
        <f t="shared" si="65"/>
        <v>1458.2658000000001</v>
      </c>
      <c r="AF59" s="222">
        <v>3726</v>
      </c>
      <c r="AJ59" s="444">
        <f t="shared" si="1"/>
        <v>527</v>
      </c>
      <c r="AK59" s="444">
        <f t="shared" si="2"/>
        <v>31.997571341833634</v>
      </c>
      <c r="AL59" s="539">
        <f t="shared" si="66"/>
        <v>6.3995142683667267E-2</v>
      </c>
      <c r="AM59" s="444">
        <f t="shared" si="3"/>
        <v>105.4</v>
      </c>
      <c r="AN59" s="445">
        <f t="shared" si="4"/>
        <v>1458.2658000000001</v>
      </c>
      <c r="AO59" s="445">
        <f t="shared" si="5"/>
        <v>88.540728597449913</v>
      </c>
      <c r="AP59" s="542">
        <f t="shared" si="67"/>
        <v>0.17708145719489984</v>
      </c>
      <c r="AQ59" s="445">
        <f t="shared" si="6"/>
        <v>291.65316000000001</v>
      </c>
      <c r="AR59" s="227">
        <f t="shared" si="7"/>
        <v>1767</v>
      </c>
      <c r="AS59" s="210">
        <f t="shared" si="8"/>
        <v>1767</v>
      </c>
      <c r="AT59" s="209">
        <f t="shared" si="9"/>
        <v>530.1</v>
      </c>
      <c r="AU59" s="209">
        <f t="shared" si="10"/>
        <v>883.5</v>
      </c>
      <c r="AV59" s="211">
        <f t="shared" si="11"/>
        <v>2174</v>
      </c>
      <c r="AW59" s="212">
        <f t="shared" si="68"/>
        <v>-407</v>
      </c>
      <c r="AX59" s="210">
        <f t="shared" si="12"/>
        <v>120</v>
      </c>
      <c r="AY59" s="210">
        <f t="shared" si="13"/>
        <v>7.2859744990892494</v>
      </c>
      <c r="AZ59" s="211">
        <f t="shared" si="14"/>
        <v>3105.2658000000001</v>
      </c>
      <c r="BA59" s="544">
        <f t="shared" si="69"/>
        <v>1338.2658000000001</v>
      </c>
      <c r="BB59" s="210">
        <f t="shared" si="70"/>
        <v>334.56645000000003</v>
      </c>
      <c r="BC59" s="213">
        <f t="shared" si="15"/>
        <v>2173.68606</v>
      </c>
      <c r="BD59" s="211">
        <f>[1]MAG_9pak!$C$15</f>
        <v>2173.68606</v>
      </c>
      <c r="BE59" s="213">
        <f t="shared" si="16"/>
        <v>652.105818</v>
      </c>
      <c r="BF59" s="213">
        <f t="shared" si="17"/>
        <v>1086.84303</v>
      </c>
      <c r="BG59" s="210">
        <f t="shared" si="18"/>
        <v>-0.31394000000000233</v>
      </c>
      <c r="BH59" s="210">
        <f t="shared" si="19"/>
        <v>526.68606</v>
      </c>
      <c r="BI59" s="210">
        <f t="shared" si="20"/>
        <v>31.978510018214934</v>
      </c>
      <c r="BJ59" s="210">
        <f t="shared" si="21"/>
        <v>2042.28</v>
      </c>
      <c r="BK59" s="214">
        <f t="shared" si="22"/>
        <v>612.68399999999997</v>
      </c>
      <c r="BL59" s="214">
        <f t="shared" si="23"/>
        <v>1021.14</v>
      </c>
      <c r="BM59" s="210">
        <f t="shared" si="24"/>
        <v>395.28</v>
      </c>
      <c r="BN59" s="210">
        <f t="shared" si="25"/>
        <v>-131.72000000000003</v>
      </c>
      <c r="BO59" s="215">
        <f t="shared" si="26"/>
        <v>2042.28</v>
      </c>
      <c r="BP59" s="210">
        <f>Z59*1.2</f>
        <v>1976.3999999999999</v>
      </c>
      <c r="BQ59" s="216">
        <f t="shared" si="27"/>
        <v>592.91999999999996</v>
      </c>
      <c r="BR59" s="216">
        <f t="shared" si="28"/>
        <v>988.19999999999993</v>
      </c>
      <c r="BS59" s="210">
        <f t="shared" si="29"/>
        <v>329.39999999999986</v>
      </c>
      <c r="BT59" s="210">
        <f t="shared" si="30"/>
        <v>-197.60000000000014</v>
      </c>
      <c r="BU59" s="217">
        <f t="shared" si="31"/>
        <v>1976.3999999999999</v>
      </c>
      <c r="BV59" s="210">
        <f>Z59*1.19</f>
        <v>1959.9299999999998</v>
      </c>
      <c r="BW59" s="403">
        <f t="shared" si="32"/>
        <v>587.97899999999993</v>
      </c>
      <c r="BX59" s="403">
        <f t="shared" si="33"/>
        <v>979.96499999999992</v>
      </c>
      <c r="BY59" s="210">
        <f t="shared" si="34"/>
        <v>312.92999999999984</v>
      </c>
      <c r="BZ59" s="210">
        <f t="shared" si="35"/>
        <v>-214.07000000000016</v>
      </c>
      <c r="CA59" s="210">
        <f t="shared" si="36"/>
        <v>19</v>
      </c>
      <c r="CB59" s="404">
        <f t="shared" si="37"/>
        <v>1959.9299999999998</v>
      </c>
      <c r="CC59" s="404"/>
      <c r="CD59" s="537">
        <f t="shared" si="38"/>
        <v>334.56645000000003</v>
      </c>
      <c r="CE59" s="537">
        <f t="shared" si="71"/>
        <v>100.36993500000001</v>
      </c>
      <c r="CF59" s="537">
        <f t="shared" si="39"/>
        <v>167.28322500000002</v>
      </c>
      <c r="CG59" s="210"/>
      <c r="CH59" s="210"/>
      <c r="CI59" s="210"/>
      <c r="CJ59" s="538">
        <f t="shared" si="40"/>
        <v>334.56645000000003</v>
      </c>
      <c r="CK59" s="216">
        <f t="shared" si="41"/>
        <v>101.75</v>
      </c>
      <c r="CL59" s="216">
        <f t="shared" si="72"/>
        <v>30.524999999999999</v>
      </c>
      <c r="CM59" s="216">
        <f t="shared" si="42"/>
        <v>50.875</v>
      </c>
      <c r="CN59" s="216"/>
      <c r="CO59" s="216"/>
      <c r="CP59" s="216"/>
      <c r="CQ59" s="217">
        <f t="shared" si="43"/>
        <v>101.75</v>
      </c>
      <c r="CR59" s="403">
        <f t="shared" si="44"/>
        <v>286.33395000000007</v>
      </c>
      <c r="CS59" s="403">
        <f t="shared" si="73"/>
        <v>85.900185000000022</v>
      </c>
      <c r="CT59" s="403">
        <f t="shared" si="45"/>
        <v>143.16697500000004</v>
      </c>
      <c r="CU59" s="403"/>
      <c r="CV59" s="403"/>
      <c r="CW59" s="403"/>
      <c r="CX59" s="404">
        <f t="shared" si="46"/>
        <v>286.33395000000007</v>
      </c>
      <c r="CY59" s="198"/>
      <c r="CZ59" s="222">
        <v>2174</v>
      </c>
      <c r="DA59" s="677">
        <f t="shared" si="47"/>
        <v>527</v>
      </c>
      <c r="DB59" s="676">
        <f t="shared" si="48"/>
        <v>31.997571341833634</v>
      </c>
      <c r="DC59" s="676">
        <f t="shared" si="74"/>
        <v>6.399514268366727</v>
      </c>
      <c r="DD59" s="208">
        <v>3105.2658000000001</v>
      </c>
      <c r="DE59" s="677">
        <f t="shared" si="49"/>
        <v>1458.2658000000001</v>
      </c>
      <c r="DF59" s="676">
        <f t="shared" si="50"/>
        <v>88.540728597449913</v>
      </c>
      <c r="DG59" s="676">
        <f t="shared" si="75"/>
        <v>17.708145719489984</v>
      </c>
      <c r="DH59" s="222">
        <v>15</v>
      </c>
      <c r="DI59" s="677">
        <f t="shared" si="51"/>
        <v>247.05</v>
      </c>
      <c r="DJ59" s="568">
        <f t="shared" si="52"/>
        <v>1894.05</v>
      </c>
      <c r="DK59" s="677">
        <f t="shared" si="53"/>
        <v>1894.05</v>
      </c>
      <c r="DL59" s="677">
        <f t="shared" si="76"/>
        <v>568.21500000000003</v>
      </c>
      <c r="DM59" s="677">
        <f t="shared" si="77"/>
        <v>947.02499999999998</v>
      </c>
      <c r="DN59" s="677">
        <f t="shared" si="54"/>
        <v>302.80395000000004</v>
      </c>
      <c r="DO59" s="677">
        <f t="shared" si="78"/>
        <v>90.84118500000001</v>
      </c>
      <c r="DP59" s="677">
        <f t="shared" si="79"/>
        <v>151.40197500000002</v>
      </c>
      <c r="DQ59" s="677">
        <f t="shared" si="55"/>
        <v>302.80395000000004</v>
      </c>
      <c r="DR59" s="222">
        <v>2174</v>
      </c>
      <c r="DS59" s="677">
        <f t="shared" si="56"/>
        <v>527</v>
      </c>
      <c r="DT59" s="676">
        <f t="shared" si="57"/>
        <v>31.997571341833634</v>
      </c>
      <c r="DU59" s="710">
        <f t="shared" si="80"/>
        <v>6.399514268366727</v>
      </c>
      <c r="DV59" s="208">
        <v>3105.2658000000001</v>
      </c>
      <c r="DW59" s="677">
        <f t="shared" si="58"/>
        <v>1458.2658000000001</v>
      </c>
      <c r="DX59" s="676">
        <f t="shared" si="59"/>
        <v>88.540728597449913</v>
      </c>
      <c r="DY59" s="710">
        <f t="shared" si="81"/>
        <v>17.708145719489984</v>
      </c>
      <c r="DZ59" s="222">
        <v>15</v>
      </c>
      <c r="EA59" s="677">
        <f t="shared" si="60"/>
        <v>247.05</v>
      </c>
      <c r="EB59" s="568">
        <f t="shared" si="61"/>
        <v>1894.05</v>
      </c>
      <c r="EC59" s="677">
        <f t="shared" si="62"/>
        <v>1894.05</v>
      </c>
      <c r="ED59" s="677">
        <f t="shared" si="82"/>
        <v>568.21500000000003</v>
      </c>
      <c r="EE59" s="677">
        <f t="shared" si="83"/>
        <v>947.02499999999998</v>
      </c>
      <c r="EF59" s="208">
        <f t="shared" si="84"/>
        <v>302.80395000000004</v>
      </c>
      <c r="EG59" s="208">
        <f t="shared" si="85"/>
        <v>90.84118500000001</v>
      </c>
      <c r="EH59" s="208">
        <f t="shared" si="86"/>
        <v>151.40197500000002</v>
      </c>
      <c r="EI59" s="677">
        <f t="shared" si="63"/>
        <v>302.80395000000004</v>
      </c>
    </row>
    <row r="60" spans="1:139" s="218" customFormat="1" ht="24" customHeight="1" x14ac:dyDescent="0.2">
      <c r="A60" s="506">
        <v>57</v>
      </c>
      <c r="B60" s="505" t="s">
        <v>1266</v>
      </c>
      <c r="C60" s="499" t="s">
        <v>199</v>
      </c>
      <c r="D60" s="253" t="s">
        <v>723</v>
      </c>
      <c r="E60" s="253" t="s">
        <v>83</v>
      </c>
      <c r="F60" s="219" t="s">
        <v>10</v>
      </c>
      <c r="G60" s="219" t="s">
        <v>26</v>
      </c>
      <c r="H60" s="219" t="s">
        <v>28</v>
      </c>
      <c r="I60" s="248">
        <v>1</v>
      </c>
      <c r="J60" s="229">
        <v>1050</v>
      </c>
      <c r="K60" s="222"/>
      <c r="L60" s="219" t="s">
        <v>10</v>
      </c>
      <c r="M60" s="219" t="s">
        <v>26</v>
      </c>
      <c r="N60" s="219" t="s">
        <v>28</v>
      </c>
      <c r="O60" s="249">
        <v>1</v>
      </c>
      <c r="P60" s="230">
        <v>1050</v>
      </c>
      <c r="Q60" s="219"/>
      <c r="R60" s="219"/>
      <c r="S60" s="219"/>
      <c r="T60" s="249">
        <v>1</v>
      </c>
      <c r="U60" s="231">
        <v>1050</v>
      </c>
      <c r="V60" s="228" t="s">
        <v>10</v>
      </c>
      <c r="W60" s="228" t="s">
        <v>24</v>
      </c>
      <c r="X60" s="228" t="s">
        <v>25</v>
      </c>
      <c r="Y60" s="252">
        <v>1</v>
      </c>
      <c r="Z60" s="232">
        <v>1050</v>
      </c>
      <c r="AA60" s="207">
        <f t="shared" si="0"/>
        <v>1050</v>
      </c>
      <c r="AB60" s="222">
        <v>905</v>
      </c>
      <c r="AC60" s="544">
        <f t="shared" si="64"/>
        <v>-145</v>
      </c>
      <c r="AD60" s="208">
        <f>1.137*$AB$1</f>
        <v>1293.2920200000001</v>
      </c>
      <c r="AE60" s="678">
        <f t="shared" si="65"/>
        <v>243.29202000000009</v>
      </c>
      <c r="AF60" s="222">
        <v>1682</v>
      </c>
      <c r="AJ60" s="444">
        <f t="shared" si="1"/>
        <v>-145</v>
      </c>
      <c r="AK60" s="444">
        <f t="shared" si="2"/>
        <v>-13.80952380952381</v>
      </c>
      <c r="AL60" s="539">
        <f t="shared" si="66"/>
        <v>-2.7619047619047619E-2</v>
      </c>
      <c r="AM60" s="444">
        <f t="shared" si="3"/>
        <v>-29</v>
      </c>
      <c r="AN60" s="445">
        <f t="shared" si="4"/>
        <v>243.29202000000009</v>
      </c>
      <c r="AO60" s="445">
        <f t="shared" si="5"/>
        <v>23.170668571428578</v>
      </c>
      <c r="AP60" s="542">
        <f t="shared" si="67"/>
        <v>4.6341337142857153E-2</v>
      </c>
      <c r="AQ60" s="445">
        <f t="shared" si="6"/>
        <v>48.658404000000019</v>
      </c>
      <c r="AR60" s="227">
        <f t="shared" si="7"/>
        <v>1170</v>
      </c>
      <c r="AS60" s="210">
        <f t="shared" si="8"/>
        <v>1170</v>
      </c>
      <c r="AT60" s="209">
        <f t="shared" si="9"/>
        <v>351</v>
      </c>
      <c r="AU60" s="209">
        <f t="shared" si="10"/>
        <v>585</v>
      </c>
      <c r="AV60" s="211">
        <f t="shared" si="11"/>
        <v>905</v>
      </c>
      <c r="AW60" s="210">
        <f t="shared" si="68"/>
        <v>265</v>
      </c>
      <c r="AX60" s="210">
        <f t="shared" si="12"/>
        <v>120</v>
      </c>
      <c r="AY60" s="210">
        <f t="shared" si="13"/>
        <v>11.428571428571431</v>
      </c>
      <c r="AZ60" s="211">
        <f t="shared" si="14"/>
        <v>1293.2920200000001</v>
      </c>
      <c r="BA60" s="544">
        <f t="shared" si="69"/>
        <v>123.29202000000009</v>
      </c>
      <c r="BB60" s="210">
        <f t="shared" si="70"/>
        <v>30.823005000000023</v>
      </c>
      <c r="BC60" s="213">
        <f t="shared" si="15"/>
        <v>1163.9628180000002</v>
      </c>
      <c r="BD60" s="211">
        <f>[1]MAG_9pak!$F$10</f>
        <v>1163.9628180000002</v>
      </c>
      <c r="BE60" s="213">
        <f t="shared" si="16"/>
        <v>349.18884540000005</v>
      </c>
      <c r="BF60" s="213">
        <f t="shared" si="17"/>
        <v>581.9814090000001</v>
      </c>
      <c r="BG60" s="210">
        <f t="shared" si="18"/>
        <v>258.9628180000002</v>
      </c>
      <c r="BH60" s="210">
        <f t="shared" si="19"/>
        <v>113.9628180000002</v>
      </c>
      <c r="BI60" s="210">
        <f t="shared" si="20"/>
        <v>10.85360171428573</v>
      </c>
      <c r="BJ60" s="210">
        <f t="shared" si="21"/>
        <v>1302</v>
      </c>
      <c r="BK60" s="214">
        <f t="shared" si="22"/>
        <v>390.59999999999997</v>
      </c>
      <c r="BL60" s="214">
        <f t="shared" si="23"/>
        <v>651</v>
      </c>
      <c r="BM60" s="210">
        <f t="shared" si="24"/>
        <v>252</v>
      </c>
      <c r="BN60" s="210">
        <f t="shared" si="25"/>
        <v>397</v>
      </c>
      <c r="BO60" s="215">
        <f t="shared" si="26"/>
        <v>1302</v>
      </c>
      <c r="BP60" s="210">
        <f>Z60*1.24</f>
        <v>1302</v>
      </c>
      <c r="BQ60" s="216">
        <f t="shared" si="27"/>
        <v>390.59999999999997</v>
      </c>
      <c r="BR60" s="216">
        <f t="shared" si="28"/>
        <v>651</v>
      </c>
      <c r="BS60" s="210">
        <f t="shared" si="29"/>
        <v>252</v>
      </c>
      <c r="BT60" s="210">
        <f t="shared" si="30"/>
        <v>397</v>
      </c>
      <c r="BU60" s="217">
        <f t="shared" si="31"/>
        <v>1302</v>
      </c>
      <c r="BV60" s="210">
        <f>Z60*1.24</f>
        <v>1302</v>
      </c>
      <c r="BW60" s="403">
        <f t="shared" si="32"/>
        <v>390.59999999999997</v>
      </c>
      <c r="BX60" s="403">
        <f t="shared" si="33"/>
        <v>651</v>
      </c>
      <c r="BY60" s="210">
        <f t="shared" si="34"/>
        <v>252</v>
      </c>
      <c r="BZ60" s="210">
        <f t="shared" si="35"/>
        <v>397</v>
      </c>
      <c r="CA60" s="210">
        <f t="shared" si="36"/>
        <v>24</v>
      </c>
      <c r="CB60" s="404">
        <f t="shared" si="37"/>
        <v>1302</v>
      </c>
      <c r="CC60" s="404"/>
      <c r="CD60" s="537">
        <f t="shared" si="38"/>
        <v>30.823005000000023</v>
      </c>
      <c r="CE60" s="537">
        <f t="shared" si="71"/>
        <v>9.246901500000007</v>
      </c>
      <c r="CF60" s="537">
        <f t="shared" si="39"/>
        <v>15.411502500000012</v>
      </c>
      <c r="CG60" s="210"/>
      <c r="CH60" s="210"/>
      <c r="CI60" s="210"/>
      <c r="CJ60" s="538">
        <f t="shared" si="40"/>
        <v>30.823005000000023</v>
      </c>
      <c r="CK60" s="216">
        <f t="shared" si="41"/>
        <v>-66.25</v>
      </c>
      <c r="CL60" s="216">
        <f t="shared" si="72"/>
        <v>-19.875</v>
      </c>
      <c r="CM60" s="216">
        <f t="shared" si="42"/>
        <v>-33.125</v>
      </c>
      <c r="CN60" s="216"/>
      <c r="CO60" s="216"/>
      <c r="CP60" s="216"/>
      <c r="CQ60" s="217">
        <f t="shared" si="43"/>
        <v>-66.25</v>
      </c>
      <c r="CR60" s="403">
        <f t="shared" si="44"/>
        <v>-2.1769949999999767</v>
      </c>
      <c r="CS60" s="403">
        <f t="shared" si="73"/>
        <v>-0.65309849999999303</v>
      </c>
      <c r="CT60" s="403">
        <f t="shared" si="45"/>
        <v>-1.0884974999999883</v>
      </c>
      <c r="CU60" s="403"/>
      <c r="CV60" s="403"/>
      <c r="CW60" s="403"/>
      <c r="CX60" s="404">
        <f t="shared" si="46"/>
        <v>-2.1769949999999767</v>
      </c>
      <c r="CY60" s="198"/>
      <c r="CZ60" s="222">
        <v>905</v>
      </c>
      <c r="DA60" s="677">
        <f t="shared" si="47"/>
        <v>-145</v>
      </c>
      <c r="DB60" s="676">
        <f t="shared" si="48"/>
        <v>-13.80952380952381</v>
      </c>
      <c r="DC60" s="676">
        <f t="shared" si="74"/>
        <v>-2.7619047619047619</v>
      </c>
      <c r="DD60" s="208">
        <v>1293.2920200000001</v>
      </c>
      <c r="DE60" s="677">
        <f t="shared" si="49"/>
        <v>243.29202000000009</v>
      </c>
      <c r="DF60" s="676">
        <f t="shared" si="50"/>
        <v>23.170668571428578</v>
      </c>
      <c r="DG60" s="676">
        <f t="shared" si="75"/>
        <v>4.6341337142857153</v>
      </c>
      <c r="DH60" s="222">
        <v>20</v>
      </c>
      <c r="DI60" s="677">
        <f t="shared" si="51"/>
        <v>210</v>
      </c>
      <c r="DJ60" s="568">
        <f t="shared" si="52"/>
        <v>1260</v>
      </c>
      <c r="DK60" s="677">
        <f t="shared" si="53"/>
        <v>1260</v>
      </c>
      <c r="DL60" s="677">
        <f t="shared" si="76"/>
        <v>378</v>
      </c>
      <c r="DM60" s="677">
        <f t="shared" si="77"/>
        <v>630</v>
      </c>
      <c r="DN60" s="677">
        <f t="shared" si="54"/>
        <v>8.3230050000000233</v>
      </c>
      <c r="DO60" s="677">
        <f t="shared" si="78"/>
        <v>2.496901500000007</v>
      </c>
      <c r="DP60" s="677">
        <f t="shared" si="79"/>
        <v>4.1615025000000117</v>
      </c>
      <c r="DQ60" s="677">
        <f t="shared" si="55"/>
        <v>8.3230050000000233</v>
      </c>
      <c r="DR60" s="222">
        <v>905</v>
      </c>
      <c r="DS60" s="677">
        <f t="shared" si="56"/>
        <v>-145</v>
      </c>
      <c r="DT60" s="676">
        <f t="shared" si="57"/>
        <v>-13.80952380952381</v>
      </c>
      <c r="DU60" s="710">
        <f t="shared" si="80"/>
        <v>-2.7619047619047619</v>
      </c>
      <c r="DV60" s="208">
        <v>1293.2920200000001</v>
      </c>
      <c r="DW60" s="677">
        <f t="shared" si="58"/>
        <v>243.29202000000009</v>
      </c>
      <c r="DX60" s="676">
        <f t="shared" si="59"/>
        <v>23.170668571428578</v>
      </c>
      <c r="DY60" s="710">
        <f t="shared" si="81"/>
        <v>4.6341337142857153</v>
      </c>
      <c r="DZ60" s="222">
        <v>19</v>
      </c>
      <c r="EA60" s="677">
        <f t="shared" si="60"/>
        <v>199.5</v>
      </c>
      <c r="EB60" s="568">
        <f t="shared" si="61"/>
        <v>1249.5</v>
      </c>
      <c r="EC60" s="677">
        <f t="shared" si="62"/>
        <v>1249.5</v>
      </c>
      <c r="ED60" s="677">
        <f t="shared" si="82"/>
        <v>374.85</v>
      </c>
      <c r="EE60" s="677">
        <f t="shared" si="83"/>
        <v>624.75</v>
      </c>
      <c r="EF60" s="208">
        <f t="shared" si="84"/>
        <v>10.948005000000023</v>
      </c>
      <c r="EG60" s="208">
        <f t="shared" si="85"/>
        <v>3.2844015000000071</v>
      </c>
      <c r="EH60" s="208">
        <f t="shared" si="86"/>
        <v>5.4740025000000117</v>
      </c>
      <c r="EI60" s="677">
        <f t="shared" si="63"/>
        <v>10.948005000000023</v>
      </c>
    </row>
    <row r="61" spans="1:139" s="218" customFormat="1" ht="24" customHeight="1" x14ac:dyDescent="0.2">
      <c r="A61" s="505">
        <v>58</v>
      </c>
      <c r="B61" s="505" t="s">
        <v>1266</v>
      </c>
      <c r="C61" s="499" t="s">
        <v>199</v>
      </c>
      <c r="D61" s="253" t="s">
        <v>723</v>
      </c>
      <c r="E61" s="253" t="s">
        <v>112</v>
      </c>
      <c r="F61" s="219" t="s">
        <v>10</v>
      </c>
      <c r="G61" s="219" t="s">
        <v>40</v>
      </c>
      <c r="H61" s="219" t="s">
        <v>45</v>
      </c>
      <c r="I61" s="248">
        <v>0.4</v>
      </c>
      <c r="J61" s="229">
        <v>850</v>
      </c>
      <c r="K61" s="222"/>
      <c r="L61" s="219" t="s">
        <v>10</v>
      </c>
      <c r="M61" s="219" t="s">
        <v>40</v>
      </c>
      <c r="N61" s="219" t="s">
        <v>45</v>
      </c>
      <c r="O61" s="249">
        <v>0.4</v>
      </c>
      <c r="P61" s="230">
        <v>850</v>
      </c>
      <c r="Q61" s="219"/>
      <c r="R61" s="219"/>
      <c r="S61" s="219"/>
      <c r="T61" s="249">
        <v>0.4</v>
      </c>
      <c r="U61" s="231">
        <v>850</v>
      </c>
      <c r="V61" s="228" t="s">
        <v>10</v>
      </c>
      <c r="W61" s="228" t="s">
        <v>6</v>
      </c>
      <c r="X61" s="228" t="s">
        <v>27</v>
      </c>
      <c r="Y61" s="252">
        <v>0.4</v>
      </c>
      <c r="Z61" s="232">
        <v>850</v>
      </c>
      <c r="AA61" s="207">
        <f t="shared" si="0"/>
        <v>340</v>
      </c>
      <c r="AB61" s="222">
        <v>709</v>
      </c>
      <c r="AC61" s="544">
        <f t="shared" si="64"/>
        <v>-141</v>
      </c>
      <c r="AD61" s="208">
        <f>0.89*$AB$1</f>
        <v>1012.3394000000001</v>
      </c>
      <c r="AE61" s="678">
        <f t="shared" si="65"/>
        <v>162.33940000000007</v>
      </c>
      <c r="AF61" s="222">
        <v>1315</v>
      </c>
      <c r="AG61" s="254"/>
      <c r="AH61" s="254"/>
      <c r="AI61" s="254"/>
      <c r="AJ61" s="444">
        <f t="shared" si="1"/>
        <v>-141</v>
      </c>
      <c r="AK61" s="444">
        <f t="shared" si="2"/>
        <v>-16.588235294117652</v>
      </c>
      <c r="AL61" s="539">
        <f t="shared" si="66"/>
        <v>-3.3176470588235307E-2</v>
      </c>
      <c r="AM61" s="444">
        <f t="shared" si="3"/>
        <v>-28.2</v>
      </c>
      <c r="AN61" s="445">
        <f t="shared" si="4"/>
        <v>162.33940000000007</v>
      </c>
      <c r="AO61" s="445">
        <f t="shared" si="5"/>
        <v>19.098752941176485</v>
      </c>
      <c r="AP61" s="542">
        <f t="shared" si="67"/>
        <v>3.8197505882352968E-2</v>
      </c>
      <c r="AQ61" s="445">
        <f t="shared" si="6"/>
        <v>32.467880000000015</v>
      </c>
      <c r="AR61" s="227">
        <f t="shared" si="7"/>
        <v>388</v>
      </c>
      <c r="AS61" s="210">
        <f t="shared" si="8"/>
        <v>970</v>
      </c>
      <c r="AT61" s="209">
        <f t="shared" si="9"/>
        <v>291</v>
      </c>
      <c r="AU61" s="209">
        <f t="shared" si="10"/>
        <v>485</v>
      </c>
      <c r="AV61" s="211">
        <f t="shared" si="11"/>
        <v>709</v>
      </c>
      <c r="AW61" s="210">
        <f t="shared" si="68"/>
        <v>261</v>
      </c>
      <c r="AX61" s="210">
        <f t="shared" si="12"/>
        <v>120</v>
      </c>
      <c r="AY61" s="210">
        <f t="shared" si="13"/>
        <v>14.117647058823522</v>
      </c>
      <c r="AZ61" s="211">
        <f t="shared" si="14"/>
        <v>1012.3394000000001</v>
      </c>
      <c r="BA61" s="544">
        <f t="shared" si="69"/>
        <v>42.339400000000069</v>
      </c>
      <c r="BB61" s="210">
        <f t="shared" si="70"/>
        <v>10.584850000000017</v>
      </c>
      <c r="BC61" s="213">
        <f t="shared" si="15"/>
        <v>364.44218400000005</v>
      </c>
      <c r="BD61" s="211">
        <f>[1]MAG_9pak!$F$8</f>
        <v>911.10546000000011</v>
      </c>
      <c r="BE61" s="213">
        <f t="shared" si="16"/>
        <v>273.331638</v>
      </c>
      <c r="BF61" s="213">
        <f t="shared" si="17"/>
        <v>455.55273000000005</v>
      </c>
      <c r="BG61" s="210">
        <f t="shared" si="18"/>
        <v>202.10546000000011</v>
      </c>
      <c r="BH61" s="210">
        <f t="shared" si="19"/>
        <v>61.105460000000107</v>
      </c>
      <c r="BI61" s="210">
        <f t="shared" si="20"/>
        <v>7.1888776470588454</v>
      </c>
      <c r="BJ61" s="210">
        <f t="shared" si="21"/>
        <v>1054</v>
      </c>
      <c r="BK61" s="214">
        <f t="shared" si="22"/>
        <v>316.2</v>
      </c>
      <c r="BL61" s="214">
        <f t="shared" si="23"/>
        <v>527</v>
      </c>
      <c r="BM61" s="210">
        <f t="shared" si="24"/>
        <v>204</v>
      </c>
      <c r="BN61" s="210">
        <f t="shared" si="25"/>
        <v>345</v>
      </c>
      <c r="BO61" s="215">
        <f t="shared" si="26"/>
        <v>421.6</v>
      </c>
      <c r="BP61" s="210">
        <f>Z61*1.24</f>
        <v>1054</v>
      </c>
      <c r="BQ61" s="216">
        <f t="shared" si="27"/>
        <v>316.2</v>
      </c>
      <c r="BR61" s="216">
        <f t="shared" si="28"/>
        <v>527</v>
      </c>
      <c r="BS61" s="210">
        <f t="shared" si="29"/>
        <v>204</v>
      </c>
      <c r="BT61" s="210">
        <f t="shared" si="30"/>
        <v>345</v>
      </c>
      <c r="BU61" s="217">
        <f t="shared" si="31"/>
        <v>421.6</v>
      </c>
      <c r="BV61" s="210">
        <f>Z61*1.24</f>
        <v>1054</v>
      </c>
      <c r="BW61" s="403">
        <f t="shared" si="32"/>
        <v>316.2</v>
      </c>
      <c r="BX61" s="403">
        <f t="shared" si="33"/>
        <v>527</v>
      </c>
      <c r="BY61" s="210">
        <f t="shared" si="34"/>
        <v>204</v>
      </c>
      <c r="BZ61" s="210">
        <f t="shared" si="35"/>
        <v>345</v>
      </c>
      <c r="CA61" s="210">
        <f t="shared" si="36"/>
        <v>24</v>
      </c>
      <c r="CB61" s="404">
        <f t="shared" si="37"/>
        <v>421.6</v>
      </c>
      <c r="CC61" s="404"/>
      <c r="CD61" s="537">
        <f t="shared" si="38"/>
        <v>10.584850000000017</v>
      </c>
      <c r="CE61" s="537">
        <f t="shared" si="71"/>
        <v>3.1754550000000052</v>
      </c>
      <c r="CF61" s="537">
        <f t="shared" si="39"/>
        <v>5.2924250000000086</v>
      </c>
      <c r="CG61" s="210"/>
      <c r="CH61" s="210"/>
      <c r="CI61" s="210"/>
      <c r="CJ61" s="538">
        <f t="shared" si="40"/>
        <v>4.2339400000000067</v>
      </c>
      <c r="CK61" s="216">
        <f t="shared" si="41"/>
        <v>-65.25</v>
      </c>
      <c r="CL61" s="216">
        <f t="shared" si="72"/>
        <v>-19.574999999999999</v>
      </c>
      <c r="CM61" s="216">
        <f t="shared" si="42"/>
        <v>-32.625</v>
      </c>
      <c r="CN61" s="216"/>
      <c r="CO61" s="216"/>
      <c r="CP61" s="216"/>
      <c r="CQ61" s="217">
        <f t="shared" si="43"/>
        <v>-26.1</v>
      </c>
      <c r="CR61" s="403">
        <f t="shared" si="44"/>
        <v>-10.415149999999983</v>
      </c>
      <c r="CS61" s="403">
        <f t="shared" si="73"/>
        <v>-3.1245449999999946</v>
      </c>
      <c r="CT61" s="403">
        <f t="shared" si="45"/>
        <v>-5.2075749999999914</v>
      </c>
      <c r="CU61" s="403"/>
      <c r="CV61" s="403"/>
      <c r="CW61" s="403"/>
      <c r="CX61" s="404">
        <f t="shared" si="46"/>
        <v>-4.1660599999999937</v>
      </c>
      <c r="CY61" s="198"/>
      <c r="CZ61" s="222">
        <v>709</v>
      </c>
      <c r="DA61" s="677">
        <f t="shared" si="47"/>
        <v>-141</v>
      </c>
      <c r="DB61" s="676">
        <f t="shared" si="48"/>
        <v>-16.588235294117652</v>
      </c>
      <c r="DC61" s="676">
        <f t="shared" si="74"/>
        <v>-3.3176470588235305</v>
      </c>
      <c r="DD61" s="208">
        <v>1012.3394000000001</v>
      </c>
      <c r="DE61" s="677">
        <f t="shared" si="49"/>
        <v>162.33940000000007</v>
      </c>
      <c r="DF61" s="676">
        <f t="shared" si="50"/>
        <v>19.098752941176485</v>
      </c>
      <c r="DG61" s="676">
        <f t="shared" si="75"/>
        <v>3.8197505882352969</v>
      </c>
      <c r="DH61" s="222">
        <v>20</v>
      </c>
      <c r="DI61" s="677">
        <f t="shared" si="51"/>
        <v>170</v>
      </c>
      <c r="DJ61" s="568">
        <f t="shared" si="52"/>
        <v>1020</v>
      </c>
      <c r="DK61" s="677">
        <f t="shared" si="53"/>
        <v>408</v>
      </c>
      <c r="DL61" s="677">
        <f t="shared" si="76"/>
        <v>306</v>
      </c>
      <c r="DM61" s="677">
        <f t="shared" si="77"/>
        <v>510</v>
      </c>
      <c r="DN61" s="677">
        <f t="shared" si="54"/>
        <v>-1.9151499999999828</v>
      </c>
      <c r="DO61" s="677">
        <f t="shared" si="78"/>
        <v>-0.57454499999999487</v>
      </c>
      <c r="DP61" s="677">
        <f t="shared" si="79"/>
        <v>-0.95757499999999141</v>
      </c>
      <c r="DQ61" s="677">
        <f t="shared" si="55"/>
        <v>-0.76605999999999319</v>
      </c>
      <c r="DR61" s="222">
        <v>709</v>
      </c>
      <c r="DS61" s="677">
        <f t="shared" si="56"/>
        <v>-141</v>
      </c>
      <c r="DT61" s="676">
        <f t="shared" si="57"/>
        <v>-16.588235294117652</v>
      </c>
      <c r="DU61" s="710">
        <f t="shared" si="80"/>
        <v>-3.3176470588235305</v>
      </c>
      <c r="DV61" s="208">
        <v>1012.3394000000001</v>
      </c>
      <c r="DW61" s="677">
        <f t="shared" si="58"/>
        <v>162.33940000000007</v>
      </c>
      <c r="DX61" s="676">
        <f t="shared" si="59"/>
        <v>19.098752941176485</v>
      </c>
      <c r="DY61" s="710">
        <f t="shared" si="81"/>
        <v>3.8197505882352969</v>
      </c>
      <c r="DZ61" s="222">
        <v>19</v>
      </c>
      <c r="EA61" s="677">
        <f t="shared" si="60"/>
        <v>161.5</v>
      </c>
      <c r="EB61" s="568">
        <f t="shared" si="61"/>
        <v>1011.5</v>
      </c>
      <c r="EC61" s="677">
        <f t="shared" si="62"/>
        <v>404.6</v>
      </c>
      <c r="ED61" s="677">
        <f t="shared" si="82"/>
        <v>303.45</v>
      </c>
      <c r="EE61" s="677">
        <f t="shared" si="83"/>
        <v>505.75</v>
      </c>
      <c r="EF61" s="208">
        <f t="shared" si="84"/>
        <v>0.20985000000001719</v>
      </c>
      <c r="EG61" s="208">
        <f t="shared" si="85"/>
        <v>6.295500000000516E-2</v>
      </c>
      <c r="EH61" s="208">
        <f t="shared" si="86"/>
        <v>0.10492500000000859</v>
      </c>
      <c r="EI61" s="677">
        <f t="shared" si="63"/>
        <v>8.3940000000006884E-2</v>
      </c>
    </row>
    <row r="62" spans="1:139" s="218" customFormat="1" ht="24" customHeight="1" x14ac:dyDescent="0.2">
      <c r="A62" s="505">
        <v>59</v>
      </c>
      <c r="B62" s="505" t="s">
        <v>1266</v>
      </c>
      <c r="C62" s="499" t="s">
        <v>199</v>
      </c>
      <c r="D62" s="253" t="s">
        <v>723</v>
      </c>
      <c r="E62" s="253" t="s">
        <v>33</v>
      </c>
      <c r="F62" s="219" t="s">
        <v>41</v>
      </c>
      <c r="G62" s="219" t="s">
        <v>42</v>
      </c>
      <c r="H62" s="219" t="s">
        <v>25</v>
      </c>
      <c r="I62" s="248">
        <v>3.6</v>
      </c>
      <c r="J62" s="229">
        <v>866</v>
      </c>
      <c r="K62" s="222"/>
      <c r="L62" s="219" t="s">
        <v>41</v>
      </c>
      <c r="M62" s="219" t="s">
        <v>42</v>
      </c>
      <c r="N62" s="219" t="s">
        <v>25</v>
      </c>
      <c r="O62" s="249">
        <v>2</v>
      </c>
      <c r="P62" s="230">
        <v>866</v>
      </c>
      <c r="Q62" s="219"/>
      <c r="R62" s="219"/>
      <c r="S62" s="219"/>
      <c r="T62" s="249">
        <v>2</v>
      </c>
      <c r="U62" s="231">
        <v>866</v>
      </c>
      <c r="V62" s="228" t="s">
        <v>676</v>
      </c>
      <c r="W62" s="228" t="s">
        <v>42</v>
      </c>
      <c r="X62" s="228" t="s">
        <v>45</v>
      </c>
      <c r="Y62" s="252">
        <v>2</v>
      </c>
      <c r="Z62" s="232">
        <v>866</v>
      </c>
      <c r="AA62" s="207">
        <f t="shared" si="0"/>
        <v>1732</v>
      </c>
      <c r="AB62" s="222">
        <v>758</v>
      </c>
      <c r="AC62" s="544">
        <f t="shared" si="64"/>
        <v>-108</v>
      </c>
      <c r="AD62" s="208">
        <f>0.95*$AB$1</f>
        <v>1080.587</v>
      </c>
      <c r="AE62" s="678">
        <f t="shared" si="65"/>
        <v>214.58699999999999</v>
      </c>
      <c r="AF62" s="222">
        <v>1406</v>
      </c>
      <c r="AJ62" s="444">
        <f t="shared" si="1"/>
        <v>-108</v>
      </c>
      <c r="AK62" s="444">
        <f t="shared" si="2"/>
        <v>-12.47113163972287</v>
      </c>
      <c r="AL62" s="539">
        <f t="shared" si="66"/>
        <v>-2.494226327944574E-2</v>
      </c>
      <c r="AM62" s="444">
        <f t="shared" si="3"/>
        <v>-21.6</v>
      </c>
      <c r="AN62" s="445">
        <f t="shared" si="4"/>
        <v>214.58699999999999</v>
      </c>
      <c r="AO62" s="445">
        <f t="shared" si="5"/>
        <v>24.779099307159356</v>
      </c>
      <c r="AP62" s="542">
        <f t="shared" si="67"/>
        <v>4.9558198614318719E-2</v>
      </c>
      <c r="AQ62" s="445">
        <f t="shared" si="6"/>
        <v>42.917400000000001</v>
      </c>
      <c r="AR62" s="227">
        <f t="shared" si="7"/>
        <v>1972</v>
      </c>
      <c r="AS62" s="210">
        <f t="shared" si="8"/>
        <v>986</v>
      </c>
      <c r="AT62" s="209">
        <f t="shared" si="9"/>
        <v>295.8</v>
      </c>
      <c r="AU62" s="209">
        <f t="shared" si="10"/>
        <v>493</v>
      </c>
      <c r="AV62" s="211">
        <f t="shared" si="11"/>
        <v>758</v>
      </c>
      <c r="AW62" s="210">
        <f t="shared" si="68"/>
        <v>228</v>
      </c>
      <c r="AX62" s="210">
        <f t="shared" si="12"/>
        <v>120</v>
      </c>
      <c r="AY62" s="210">
        <f t="shared" si="13"/>
        <v>13.85681293302541</v>
      </c>
      <c r="AZ62" s="211">
        <f t="shared" si="14"/>
        <v>1080.587</v>
      </c>
      <c r="BA62" s="544">
        <f t="shared" si="69"/>
        <v>94.586999999999989</v>
      </c>
      <c r="BB62" s="210">
        <f t="shared" si="70"/>
        <v>23.646749999999997</v>
      </c>
      <c r="BC62" s="213">
        <f t="shared" si="15"/>
        <v>1945.0566000000001</v>
      </c>
      <c r="BD62" s="211">
        <f>[1]MAG_9pak!$F$9</f>
        <v>972.52830000000006</v>
      </c>
      <c r="BE62" s="213">
        <f t="shared" si="16"/>
        <v>291.75848999999999</v>
      </c>
      <c r="BF62" s="213">
        <f t="shared" si="17"/>
        <v>486.26415000000003</v>
      </c>
      <c r="BG62" s="210">
        <f t="shared" si="18"/>
        <v>214.52830000000006</v>
      </c>
      <c r="BH62" s="210">
        <f t="shared" si="19"/>
        <v>106.52830000000006</v>
      </c>
      <c r="BI62" s="210">
        <f t="shared" si="20"/>
        <v>12.301189376443418</v>
      </c>
      <c r="BJ62" s="210">
        <f t="shared" si="21"/>
        <v>1073.8399999999999</v>
      </c>
      <c r="BK62" s="214">
        <f t="shared" si="22"/>
        <v>322.15199999999999</v>
      </c>
      <c r="BL62" s="214">
        <f t="shared" si="23"/>
        <v>536.91999999999996</v>
      </c>
      <c r="BM62" s="210">
        <f t="shared" si="24"/>
        <v>207.83999999999992</v>
      </c>
      <c r="BN62" s="210">
        <f t="shared" si="25"/>
        <v>315.83999999999992</v>
      </c>
      <c r="BO62" s="215">
        <f t="shared" si="26"/>
        <v>2147.6799999999998</v>
      </c>
      <c r="BP62" s="210">
        <f>Z62*1.24</f>
        <v>1073.8399999999999</v>
      </c>
      <c r="BQ62" s="216">
        <f t="shared" si="27"/>
        <v>322.15199999999999</v>
      </c>
      <c r="BR62" s="216">
        <f t="shared" si="28"/>
        <v>536.91999999999996</v>
      </c>
      <c r="BS62" s="210">
        <f t="shared" si="29"/>
        <v>207.83999999999992</v>
      </c>
      <c r="BT62" s="210">
        <f t="shared" si="30"/>
        <v>315.83999999999992</v>
      </c>
      <c r="BU62" s="217">
        <f t="shared" si="31"/>
        <v>2147.6799999999998</v>
      </c>
      <c r="BV62" s="210">
        <f>Z62*1.24</f>
        <v>1073.8399999999999</v>
      </c>
      <c r="BW62" s="403">
        <f t="shared" si="32"/>
        <v>322.15199999999999</v>
      </c>
      <c r="BX62" s="403">
        <f t="shared" si="33"/>
        <v>536.91999999999996</v>
      </c>
      <c r="BY62" s="210">
        <f t="shared" si="34"/>
        <v>207.83999999999992</v>
      </c>
      <c r="BZ62" s="210">
        <f t="shared" si="35"/>
        <v>315.83999999999992</v>
      </c>
      <c r="CA62" s="210">
        <f t="shared" si="36"/>
        <v>24</v>
      </c>
      <c r="CB62" s="404">
        <f t="shared" si="37"/>
        <v>2147.6799999999998</v>
      </c>
      <c r="CC62" s="404"/>
      <c r="CD62" s="537">
        <f t="shared" si="38"/>
        <v>23.646749999999997</v>
      </c>
      <c r="CE62" s="537">
        <f t="shared" si="71"/>
        <v>7.0940249999999994</v>
      </c>
      <c r="CF62" s="537">
        <f t="shared" si="39"/>
        <v>11.823374999999999</v>
      </c>
      <c r="CG62" s="210"/>
      <c r="CH62" s="210"/>
      <c r="CI62" s="210"/>
      <c r="CJ62" s="538">
        <f t="shared" si="40"/>
        <v>47.293499999999995</v>
      </c>
      <c r="CK62" s="216">
        <f t="shared" si="41"/>
        <v>-57</v>
      </c>
      <c r="CL62" s="216">
        <f t="shared" si="72"/>
        <v>-17.099999999999998</v>
      </c>
      <c r="CM62" s="216">
        <f t="shared" si="42"/>
        <v>-28.5</v>
      </c>
      <c r="CN62" s="216"/>
      <c r="CO62" s="216"/>
      <c r="CP62" s="216"/>
      <c r="CQ62" s="217">
        <f t="shared" si="43"/>
        <v>-114</v>
      </c>
      <c r="CR62" s="403">
        <f t="shared" si="44"/>
        <v>1.6867500000000177</v>
      </c>
      <c r="CS62" s="403">
        <f t="shared" si="73"/>
        <v>0.50602500000000528</v>
      </c>
      <c r="CT62" s="403">
        <f t="shared" si="45"/>
        <v>0.84337500000000887</v>
      </c>
      <c r="CU62" s="403"/>
      <c r="CV62" s="403"/>
      <c r="CW62" s="403"/>
      <c r="CX62" s="404">
        <f t="shared" si="46"/>
        <v>3.3735000000000355</v>
      </c>
      <c r="CY62" s="198"/>
      <c r="CZ62" s="222">
        <v>758</v>
      </c>
      <c r="DA62" s="677">
        <f t="shared" si="47"/>
        <v>-108</v>
      </c>
      <c r="DB62" s="676">
        <f t="shared" si="48"/>
        <v>-12.47113163972287</v>
      </c>
      <c r="DC62" s="676">
        <f t="shared" si="74"/>
        <v>-2.494226327944574</v>
      </c>
      <c r="DD62" s="208">
        <v>1080.587</v>
      </c>
      <c r="DE62" s="677">
        <f t="shared" si="49"/>
        <v>214.58699999999999</v>
      </c>
      <c r="DF62" s="676">
        <f t="shared" si="50"/>
        <v>24.779099307159356</v>
      </c>
      <c r="DG62" s="676">
        <f t="shared" si="75"/>
        <v>4.9558198614318716</v>
      </c>
      <c r="DH62" s="222">
        <v>20</v>
      </c>
      <c r="DI62" s="677">
        <f t="shared" si="51"/>
        <v>173.2</v>
      </c>
      <c r="DJ62" s="568">
        <f t="shared" si="52"/>
        <v>1039.2</v>
      </c>
      <c r="DK62" s="677">
        <f t="shared" si="53"/>
        <v>2078.4</v>
      </c>
      <c r="DL62" s="677">
        <f t="shared" si="76"/>
        <v>311.76</v>
      </c>
      <c r="DM62" s="677">
        <f t="shared" si="77"/>
        <v>519.6</v>
      </c>
      <c r="DN62" s="677">
        <f t="shared" si="54"/>
        <v>10.346749999999986</v>
      </c>
      <c r="DO62" s="677">
        <f t="shared" si="78"/>
        <v>3.1040249999999956</v>
      </c>
      <c r="DP62" s="677">
        <f t="shared" si="79"/>
        <v>5.173374999999993</v>
      </c>
      <c r="DQ62" s="677">
        <f t="shared" si="55"/>
        <v>20.693499999999972</v>
      </c>
      <c r="DR62" s="222">
        <v>758</v>
      </c>
      <c r="DS62" s="677">
        <f t="shared" si="56"/>
        <v>-108</v>
      </c>
      <c r="DT62" s="676">
        <f t="shared" si="57"/>
        <v>-12.47113163972287</v>
      </c>
      <c r="DU62" s="710">
        <f t="shared" si="80"/>
        <v>-2.494226327944574</v>
      </c>
      <c r="DV62" s="208">
        <v>1080.587</v>
      </c>
      <c r="DW62" s="677">
        <f t="shared" si="58"/>
        <v>214.58699999999999</v>
      </c>
      <c r="DX62" s="676">
        <f t="shared" si="59"/>
        <v>24.779099307159356</v>
      </c>
      <c r="DY62" s="710">
        <f t="shared" si="81"/>
        <v>4.9558198614318716</v>
      </c>
      <c r="DZ62" s="222">
        <v>19</v>
      </c>
      <c r="EA62" s="677">
        <f t="shared" si="60"/>
        <v>164.54</v>
      </c>
      <c r="EB62" s="568">
        <f t="shared" si="61"/>
        <v>1030.54</v>
      </c>
      <c r="EC62" s="677">
        <f t="shared" si="62"/>
        <v>2061.08</v>
      </c>
      <c r="ED62" s="677">
        <f t="shared" si="82"/>
        <v>309.16199999999998</v>
      </c>
      <c r="EE62" s="677">
        <f t="shared" si="83"/>
        <v>515.27</v>
      </c>
      <c r="EF62" s="208">
        <f t="shared" si="84"/>
        <v>12.511750000000006</v>
      </c>
      <c r="EG62" s="208">
        <f t="shared" si="85"/>
        <v>3.7535250000000016</v>
      </c>
      <c r="EH62" s="208">
        <f t="shared" si="86"/>
        <v>6.2558750000000032</v>
      </c>
      <c r="EI62" s="677">
        <f t="shared" si="63"/>
        <v>25.023500000000013</v>
      </c>
    </row>
    <row r="63" spans="1:139" s="218" customFormat="1" ht="24" customHeight="1" x14ac:dyDescent="0.2">
      <c r="A63" s="506">
        <v>60</v>
      </c>
      <c r="B63" s="505" t="s">
        <v>1266</v>
      </c>
      <c r="C63" s="499" t="s">
        <v>199</v>
      </c>
      <c r="D63" s="253" t="s">
        <v>723</v>
      </c>
      <c r="E63" s="253" t="s">
        <v>8</v>
      </c>
      <c r="F63" s="219" t="s">
        <v>5</v>
      </c>
      <c r="G63" s="219" t="s">
        <v>6</v>
      </c>
      <c r="H63" s="219" t="s">
        <v>7</v>
      </c>
      <c r="I63" s="248">
        <v>4.5</v>
      </c>
      <c r="J63" s="229">
        <v>500</v>
      </c>
      <c r="K63" s="222"/>
      <c r="L63" s="219" t="s">
        <v>5</v>
      </c>
      <c r="M63" s="219" t="s">
        <v>6</v>
      </c>
      <c r="N63" s="219" t="s">
        <v>7</v>
      </c>
      <c r="O63" s="249">
        <v>3.5</v>
      </c>
      <c r="P63" s="230">
        <v>500</v>
      </c>
      <c r="Q63" s="219"/>
      <c r="R63" s="219"/>
      <c r="S63" s="219"/>
      <c r="T63" s="249">
        <v>3.5</v>
      </c>
      <c r="U63" s="231">
        <v>500</v>
      </c>
      <c r="V63" s="228" t="s">
        <v>303</v>
      </c>
      <c r="W63" s="228" t="s">
        <v>6</v>
      </c>
      <c r="X63" s="228" t="s">
        <v>7</v>
      </c>
      <c r="Y63" s="252">
        <v>3.5</v>
      </c>
      <c r="Z63" s="232">
        <v>500</v>
      </c>
      <c r="AA63" s="207">
        <f t="shared" si="0"/>
        <v>1750</v>
      </c>
      <c r="AB63" s="222">
        <v>620</v>
      </c>
      <c r="AC63" s="544">
        <f t="shared" si="64"/>
        <v>120</v>
      </c>
      <c r="AD63" s="208">
        <f>0.581*$AB$1</f>
        <v>660.86425999999994</v>
      </c>
      <c r="AE63" s="678">
        <f t="shared" si="65"/>
        <v>160.86425999999994</v>
      </c>
      <c r="AF63" s="222">
        <v>859</v>
      </c>
      <c r="AG63" s="199"/>
      <c r="AH63" s="199"/>
      <c r="AI63" s="199"/>
      <c r="AJ63" s="444">
        <f t="shared" si="1"/>
        <v>120</v>
      </c>
      <c r="AK63" s="444">
        <f t="shared" si="2"/>
        <v>24</v>
      </c>
      <c r="AL63" s="539">
        <f t="shared" si="66"/>
        <v>4.8000000000000001E-2</v>
      </c>
      <c r="AM63" s="444">
        <f t="shared" si="3"/>
        <v>24</v>
      </c>
      <c r="AN63" s="445">
        <f t="shared" si="4"/>
        <v>160.86425999999994</v>
      </c>
      <c r="AO63" s="445">
        <f t="shared" si="5"/>
        <v>32.172852000000006</v>
      </c>
      <c r="AP63" s="542">
        <f t="shared" si="67"/>
        <v>6.4345704000000004E-2</v>
      </c>
      <c r="AQ63" s="445">
        <f t="shared" si="6"/>
        <v>32.172851999999992</v>
      </c>
      <c r="AR63" s="227">
        <f t="shared" si="7"/>
        <v>2170</v>
      </c>
      <c r="AS63" s="210">
        <f t="shared" si="8"/>
        <v>620</v>
      </c>
      <c r="AT63" s="209">
        <f t="shared" si="9"/>
        <v>186</v>
      </c>
      <c r="AU63" s="209">
        <f t="shared" si="10"/>
        <v>310</v>
      </c>
      <c r="AV63" s="211">
        <f t="shared" si="11"/>
        <v>620</v>
      </c>
      <c r="AW63" s="210">
        <f t="shared" si="68"/>
        <v>0</v>
      </c>
      <c r="AX63" s="210">
        <f t="shared" si="12"/>
        <v>120</v>
      </c>
      <c r="AY63" s="210">
        <f t="shared" si="13"/>
        <v>24</v>
      </c>
      <c r="AZ63" s="211">
        <f t="shared" si="14"/>
        <v>660.86425999999994</v>
      </c>
      <c r="BA63" s="544">
        <f t="shared" si="69"/>
        <v>40.864259999999945</v>
      </c>
      <c r="BB63" s="210">
        <f t="shared" si="70"/>
        <v>10.216064999999986</v>
      </c>
      <c r="BC63" s="213">
        <f t="shared" si="15"/>
        <v>2170</v>
      </c>
      <c r="BD63" s="211">
        <f>[1]MAG_9pak!$F$4</f>
        <v>620</v>
      </c>
      <c r="BE63" s="213">
        <f t="shared" si="16"/>
        <v>186</v>
      </c>
      <c r="BF63" s="213">
        <f t="shared" si="17"/>
        <v>310</v>
      </c>
      <c r="BG63" s="210">
        <f t="shared" si="18"/>
        <v>0</v>
      </c>
      <c r="BH63" s="210">
        <f t="shared" si="19"/>
        <v>120</v>
      </c>
      <c r="BI63" s="210">
        <f t="shared" si="20"/>
        <v>24</v>
      </c>
      <c r="BJ63" s="210">
        <f t="shared" si="21"/>
        <v>620</v>
      </c>
      <c r="BK63" s="214">
        <f t="shared" si="22"/>
        <v>186</v>
      </c>
      <c r="BL63" s="214">
        <f t="shared" si="23"/>
        <v>310</v>
      </c>
      <c r="BM63" s="210">
        <f t="shared" si="24"/>
        <v>120</v>
      </c>
      <c r="BN63" s="210">
        <f t="shared" si="25"/>
        <v>0</v>
      </c>
      <c r="BO63" s="215">
        <f t="shared" si="26"/>
        <v>2170</v>
      </c>
      <c r="BP63" s="210">
        <f>Z63*1.24</f>
        <v>620</v>
      </c>
      <c r="BQ63" s="216">
        <f t="shared" si="27"/>
        <v>186</v>
      </c>
      <c r="BR63" s="216">
        <f t="shared" si="28"/>
        <v>310</v>
      </c>
      <c r="BS63" s="210">
        <f t="shared" si="29"/>
        <v>120</v>
      </c>
      <c r="BT63" s="210">
        <f t="shared" si="30"/>
        <v>0</v>
      </c>
      <c r="BU63" s="217">
        <f t="shared" si="31"/>
        <v>2170</v>
      </c>
      <c r="BV63" s="210">
        <f>Z63*1.24</f>
        <v>620</v>
      </c>
      <c r="BW63" s="403">
        <f t="shared" si="32"/>
        <v>186</v>
      </c>
      <c r="BX63" s="403">
        <f t="shared" si="33"/>
        <v>310</v>
      </c>
      <c r="BY63" s="210">
        <f t="shared" si="34"/>
        <v>120</v>
      </c>
      <c r="BZ63" s="210">
        <f t="shared" si="35"/>
        <v>0</v>
      </c>
      <c r="CA63" s="210">
        <f t="shared" si="36"/>
        <v>24</v>
      </c>
      <c r="CB63" s="404">
        <f t="shared" si="37"/>
        <v>2170</v>
      </c>
      <c r="CC63" s="404"/>
      <c r="CD63" s="537">
        <f t="shared" si="38"/>
        <v>10.216064999999986</v>
      </c>
      <c r="CE63" s="537">
        <f t="shared" si="71"/>
        <v>3.0648194999999956</v>
      </c>
      <c r="CF63" s="537">
        <f t="shared" si="39"/>
        <v>5.1080324999999931</v>
      </c>
      <c r="CG63" s="210"/>
      <c r="CH63" s="210"/>
      <c r="CI63" s="210"/>
      <c r="CJ63" s="538">
        <f t="shared" si="40"/>
        <v>35.756227499999952</v>
      </c>
      <c r="CK63" s="216">
        <f t="shared" si="41"/>
        <v>0</v>
      </c>
      <c r="CL63" s="216">
        <f t="shared" si="72"/>
        <v>0</v>
      </c>
      <c r="CM63" s="216">
        <f t="shared" si="42"/>
        <v>0</v>
      </c>
      <c r="CN63" s="216"/>
      <c r="CO63" s="216"/>
      <c r="CP63" s="216"/>
      <c r="CQ63" s="217">
        <f t="shared" si="43"/>
        <v>0</v>
      </c>
      <c r="CR63" s="403">
        <f t="shared" si="44"/>
        <v>10.216064999999986</v>
      </c>
      <c r="CS63" s="403">
        <f t="shared" si="73"/>
        <v>3.0648194999999956</v>
      </c>
      <c r="CT63" s="403">
        <f t="shared" si="45"/>
        <v>5.1080324999999931</v>
      </c>
      <c r="CU63" s="403"/>
      <c r="CV63" s="403"/>
      <c r="CW63" s="403"/>
      <c r="CX63" s="404">
        <f t="shared" si="46"/>
        <v>35.756227499999952</v>
      </c>
      <c r="CY63" s="198"/>
      <c r="CZ63" s="222">
        <v>620</v>
      </c>
      <c r="DA63" s="677">
        <f t="shared" si="47"/>
        <v>120</v>
      </c>
      <c r="DB63" s="676">
        <f t="shared" si="48"/>
        <v>24</v>
      </c>
      <c r="DC63" s="676">
        <f t="shared" si="74"/>
        <v>4.8</v>
      </c>
      <c r="DD63" s="208">
        <v>660.86425999999994</v>
      </c>
      <c r="DE63" s="677">
        <f t="shared" si="49"/>
        <v>160.86425999999994</v>
      </c>
      <c r="DF63" s="676">
        <f t="shared" si="50"/>
        <v>32.172852000000006</v>
      </c>
      <c r="DG63" s="676">
        <f t="shared" si="75"/>
        <v>6.434570400000001</v>
      </c>
      <c r="DH63" s="222">
        <v>24</v>
      </c>
      <c r="DI63" s="677">
        <f t="shared" si="51"/>
        <v>120</v>
      </c>
      <c r="DJ63" s="568">
        <f t="shared" si="52"/>
        <v>620</v>
      </c>
      <c r="DK63" s="677">
        <f t="shared" si="53"/>
        <v>2170</v>
      </c>
      <c r="DL63" s="677">
        <f t="shared" si="76"/>
        <v>186</v>
      </c>
      <c r="DM63" s="677">
        <f t="shared" si="77"/>
        <v>310</v>
      </c>
      <c r="DN63" s="677">
        <f t="shared" si="54"/>
        <v>10.216064999999986</v>
      </c>
      <c r="DO63" s="677">
        <f t="shared" si="78"/>
        <v>3.0648194999999956</v>
      </c>
      <c r="DP63" s="677">
        <f t="shared" si="79"/>
        <v>5.1080324999999931</v>
      </c>
      <c r="DQ63" s="677">
        <f t="shared" si="55"/>
        <v>35.756227499999952</v>
      </c>
      <c r="DR63" s="222">
        <v>620</v>
      </c>
      <c r="DS63" s="677">
        <f t="shared" si="56"/>
        <v>120</v>
      </c>
      <c r="DT63" s="676">
        <f t="shared" si="57"/>
        <v>24</v>
      </c>
      <c r="DU63" s="710">
        <f t="shared" si="80"/>
        <v>4.8</v>
      </c>
      <c r="DV63" s="208">
        <v>660.86425999999994</v>
      </c>
      <c r="DW63" s="677">
        <f t="shared" si="58"/>
        <v>160.86425999999994</v>
      </c>
      <c r="DX63" s="676">
        <f t="shared" si="59"/>
        <v>32.172852000000006</v>
      </c>
      <c r="DY63" s="710">
        <f t="shared" si="81"/>
        <v>6.434570400000001</v>
      </c>
      <c r="DZ63" s="222">
        <v>24</v>
      </c>
      <c r="EA63" s="677">
        <f t="shared" si="60"/>
        <v>120</v>
      </c>
      <c r="EB63" s="568">
        <f t="shared" si="61"/>
        <v>620</v>
      </c>
      <c r="EC63" s="677">
        <f t="shared" si="62"/>
        <v>2170</v>
      </c>
      <c r="ED63" s="677">
        <f t="shared" si="82"/>
        <v>186</v>
      </c>
      <c r="EE63" s="677">
        <f t="shared" si="83"/>
        <v>310</v>
      </c>
      <c r="EF63" s="208">
        <f t="shared" si="84"/>
        <v>10.216064999999986</v>
      </c>
      <c r="EG63" s="208">
        <f t="shared" si="85"/>
        <v>3.0648194999999956</v>
      </c>
      <c r="EH63" s="208">
        <f t="shared" si="86"/>
        <v>5.1080324999999931</v>
      </c>
      <c r="EI63" s="677">
        <f t="shared" si="63"/>
        <v>35.756227499999952</v>
      </c>
    </row>
    <row r="64" spans="1:139" s="218" customFormat="1" ht="40.5" customHeight="1" x14ac:dyDescent="0.2">
      <c r="A64" s="505">
        <v>61</v>
      </c>
      <c r="B64" s="505" t="s">
        <v>1266</v>
      </c>
      <c r="C64" s="499" t="s">
        <v>199</v>
      </c>
      <c r="D64" s="253" t="s">
        <v>723</v>
      </c>
      <c r="E64" s="253" t="s">
        <v>33</v>
      </c>
      <c r="F64" s="219"/>
      <c r="G64" s="219"/>
      <c r="H64" s="219"/>
      <c r="I64" s="248"/>
      <c r="J64" s="229"/>
      <c r="K64" s="222"/>
      <c r="L64" s="219" t="s">
        <v>41</v>
      </c>
      <c r="M64" s="219" t="s">
        <v>42</v>
      </c>
      <c r="N64" s="219" t="s">
        <v>25</v>
      </c>
      <c r="O64" s="249">
        <v>1.6</v>
      </c>
      <c r="P64" s="230">
        <v>866</v>
      </c>
      <c r="Q64" s="219"/>
      <c r="R64" s="219"/>
      <c r="S64" s="219"/>
      <c r="T64" s="249">
        <v>1.6</v>
      </c>
      <c r="U64" s="231">
        <v>866</v>
      </c>
      <c r="V64" s="228" t="s">
        <v>676</v>
      </c>
      <c r="W64" s="228" t="s">
        <v>24</v>
      </c>
      <c r="X64" s="228" t="s">
        <v>27</v>
      </c>
      <c r="Y64" s="252">
        <v>1.6</v>
      </c>
      <c r="Z64" s="232">
        <v>866</v>
      </c>
      <c r="AA64" s="207">
        <f t="shared" si="0"/>
        <v>1385.6000000000001</v>
      </c>
      <c r="AB64" s="222">
        <v>709</v>
      </c>
      <c r="AC64" s="544">
        <f t="shared" si="64"/>
        <v>-157</v>
      </c>
      <c r="AD64" s="208">
        <f>0.89*$AB$1</f>
        <v>1012.3394000000001</v>
      </c>
      <c r="AE64" s="678">
        <f t="shared" si="65"/>
        <v>146.33940000000007</v>
      </c>
      <c r="AF64" s="222">
        <v>1315</v>
      </c>
      <c r="AG64" s="255" t="s">
        <v>677</v>
      </c>
      <c r="AH64" s="255"/>
      <c r="AI64" s="255"/>
      <c r="AJ64" s="444">
        <f t="shared" si="1"/>
        <v>-157</v>
      </c>
      <c r="AK64" s="444">
        <f t="shared" si="2"/>
        <v>-18.129330254041577</v>
      </c>
      <c r="AL64" s="539">
        <f t="shared" si="66"/>
        <v>-3.625866050808315E-2</v>
      </c>
      <c r="AM64" s="444">
        <f t="shared" si="3"/>
        <v>-31.4</v>
      </c>
      <c r="AN64" s="445">
        <f t="shared" si="4"/>
        <v>146.33940000000007</v>
      </c>
      <c r="AO64" s="445">
        <f t="shared" si="5"/>
        <v>16.898314087759815</v>
      </c>
      <c r="AP64" s="542">
        <f t="shared" si="67"/>
        <v>3.3796628175519629E-2</v>
      </c>
      <c r="AQ64" s="445">
        <f t="shared" si="6"/>
        <v>29.267880000000012</v>
      </c>
      <c r="AR64" s="227">
        <f t="shared" si="7"/>
        <v>1577.6000000000001</v>
      </c>
      <c r="AS64" s="256">
        <f t="shared" si="8"/>
        <v>986</v>
      </c>
      <c r="AT64" s="209">
        <f t="shared" si="9"/>
        <v>295.8</v>
      </c>
      <c r="AU64" s="209">
        <f t="shared" si="10"/>
        <v>493</v>
      </c>
      <c r="AV64" s="256">
        <f t="shared" si="11"/>
        <v>709</v>
      </c>
      <c r="AW64" s="256">
        <f t="shared" si="68"/>
        <v>277</v>
      </c>
      <c r="AX64" s="210">
        <f t="shared" si="12"/>
        <v>120</v>
      </c>
      <c r="AY64" s="210">
        <f t="shared" si="13"/>
        <v>13.85681293302541</v>
      </c>
      <c r="AZ64" s="211">
        <f t="shared" si="14"/>
        <v>1012.3394000000001</v>
      </c>
      <c r="BA64" s="544">
        <f t="shared" si="69"/>
        <v>26.339400000000069</v>
      </c>
      <c r="BB64" s="210">
        <f t="shared" si="70"/>
        <v>6.5848500000000172</v>
      </c>
      <c r="BC64" s="257">
        <f t="shared" si="15"/>
        <v>1457.7687360000002</v>
      </c>
      <c r="BD64" s="256">
        <f>[1]MAG_9pak!$F$8</f>
        <v>911.10546000000011</v>
      </c>
      <c r="BE64" s="213">
        <f t="shared" si="16"/>
        <v>273.331638</v>
      </c>
      <c r="BF64" s="213">
        <f t="shared" si="17"/>
        <v>455.55273000000005</v>
      </c>
      <c r="BG64" s="210">
        <f t="shared" si="18"/>
        <v>202.10546000000011</v>
      </c>
      <c r="BH64" s="256">
        <f t="shared" si="19"/>
        <v>45.105460000000107</v>
      </c>
      <c r="BI64" s="210">
        <f t="shared" si="20"/>
        <v>5.2084826789838417</v>
      </c>
      <c r="BJ64" s="210">
        <f t="shared" si="21"/>
        <v>1073.8399999999999</v>
      </c>
      <c r="BK64" s="214">
        <f t="shared" si="22"/>
        <v>322.15199999999999</v>
      </c>
      <c r="BL64" s="214">
        <f t="shared" si="23"/>
        <v>536.91999999999996</v>
      </c>
      <c r="BM64" s="210">
        <f t="shared" si="24"/>
        <v>207.83999999999992</v>
      </c>
      <c r="BN64" s="210">
        <f t="shared" si="25"/>
        <v>364.83999999999992</v>
      </c>
      <c r="BO64" s="258">
        <f t="shared" si="26"/>
        <v>1718.144</v>
      </c>
      <c r="BP64" s="210">
        <f>Z64*1.24</f>
        <v>1073.8399999999999</v>
      </c>
      <c r="BQ64" s="216">
        <f t="shared" si="27"/>
        <v>322.15199999999999</v>
      </c>
      <c r="BR64" s="216">
        <f t="shared" si="28"/>
        <v>536.91999999999996</v>
      </c>
      <c r="BS64" s="210">
        <f t="shared" si="29"/>
        <v>207.83999999999992</v>
      </c>
      <c r="BT64" s="210">
        <f t="shared" si="30"/>
        <v>364.83999999999992</v>
      </c>
      <c r="BU64" s="217">
        <f t="shared" si="31"/>
        <v>1718.144</v>
      </c>
      <c r="BV64" s="210">
        <f>Z64*1.24</f>
        <v>1073.8399999999999</v>
      </c>
      <c r="BW64" s="403">
        <f t="shared" si="32"/>
        <v>322.15199999999999</v>
      </c>
      <c r="BX64" s="403">
        <f t="shared" si="33"/>
        <v>536.91999999999996</v>
      </c>
      <c r="BY64" s="210">
        <f t="shared" si="34"/>
        <v>207.83999999999992</v>
      </c>
      <c r="BZ64" s="210">
        <f t="shared" si="35"/>
        <v>364.83999999999992</v>
      </c>
      <c r="CA64" s="210">
        <f t="shared" si="36"/>
        <v>24</v>
      </c>
      <c r="CB64" s="404">
        <f t="shared" si="37"/>
        <v>1718.144</v>
      </c>
      <c r="CC64" s="404"/>
      <c r="CD64" s="537">
        <f t="shared" si="38"/>
        <v>6.5848500000000172</v>
      </c>
      <c r="CE64" s="537">
        <f t="shared" si="71"/>
        <v>1.9754550000000051</v>
      </c>
      <c r="CF64" s="537">
        <f t="shared" si="39"/>
        <v>3.2924250000000086</v>
      </c>
      <c r="CG64" s="210"/>
      <c r="CH64" s="210"/>
      <c r="CI64" s="210"/>
      <c r="CJ64" s="538">
        <f t="shared" si="40"/>
        <v>10.535760000000028</v>
      </c>
      <c r="CK64" s="216">
        <f t="shared" si="41"/>
        <v>-69.25</v>
      </c>
      <c r="CL64" s="216">
        <f t="shared" si="72"/>
        <v>-20.774999999999999</v>
      </c>
      <c r="CM64" s="216">
        <f t="shared" si="42"/>
        <v>-34.625</v>
      </c>
      <c r="CN64" s="216"/>
      <c r="CO64" s="216"/>
      <c r="CP64" s="216"/>
      <c r="CQ64" s="217">
        <f t="shared" si="43"/>
        <v>-110.80000000000001</v>
      </c>
      <c r="CR64" s="403">
        <f t="shared" si="44"/>
        <v>-15.375149999999962</v>
      </c>
      <c r="CS64" s="403">
        <f t="shared" si="73"/>
        <v>-4.6125449999999883</v>
      </c>
      <c r="CT64" s="403">
        <f t="shared" si="45"/>
        <v>-7.6875749999999812</v>
      </c>
      <c r="CU64" s="403"/>
      <c r="CV64" s="403"/>
      <c r="CW64" s="403"/>
      <c r="CX64" s="404">
        <f t="shared" si="46"/>
        <v>-24.600239999999943</v>
      </c>
      <c r="CY64" s="198"/>
      <c r="CZ64" s="222">
        <v>709</v>
      </c>
      <c r="DA64" s="677">
        <f t="shared" si="47"/>
        <v>-157</v>
      </c>
      <c r="DB64" s="676">
        <f t="shared" si="48"/>
        <v>-18.129330254041577</v>
      </c>
      <c r="DC64" s="676">
        <f t="shared" si="74"/>
        <v>-3.6258660508083151</v>
      </c>
      <c r="DD64" s="208">
        <v>1012.3394000000001</v>
      </c>
      <c r="DE64" s="677">
        <f t="shared" si="49"/>
        <v>146.33940000000007</v>
      </c>
      <c r="DF64" s="676">
        <f t="shared" si="50"/>
        <v>16.898314087759815</v>
      </c>
      <c r="DG64" s="676">
        <f t="shared" si="75"/>
        <v>3.3796628175519627</v>
      </c>
      <c r="DH64" s="222">
        <v>20</v>
      </c>
      <c r="DI64" s="677">
        <f t="shared" si="51"/>
        <v>173.2</v>
      </c>
      <c r="DJ64" s="568">
        <f t="shared" si="52"/>
        <v>1039.2</v>
      </c>
      <c r="DK64" s="677">
        <f t="shared" si="53"/>
        <v>1662.7200000000003</v>
      </c>
      <c r="DL64" s="677">
        <f t="shared" si="76"/>
        <v>311.76</v>
      </c>
      <c r="DM64" s="677">
        <f t="shared" si="77"/>
        <v>519.6</v>
      </c>
      <c r="DN64" s="677">
        <f t="shared" si="54"/>
        <v>-6.7151499999999942</v>
      </c>
      <c r="DO64" s="677">
        <f t="shared" si="78"/>
        <v>-2.0145449999999983</v>
      </c>
      <c r="DP64" s="677">
        <f t="shared" si="79"/>
        <v>-3.3575749999999971</v>
      </c>
      <c r="DQ64" s="677">
        <f t="shared" si="55"/>
        <v>-10.744239999999991</v>
      </c>
      <c r="DR64" s="222">
        <v>709</v>
      </c>
      <c r="DS64" s="677">
        <f t="shared" si="56"/>
        <v>-157</v>
      </c>
      <c r="DT64" s="676">
        <f t="shared" si="57"/>
        <v>-18.129330254041577</v>
      </c>
      <c r="DU64" s="710">
        <f t="shared" si="80"/>
        <v>-3.6258660508083151</v>
      </c>
      <c r="DV64" s="208">
        <v>1012.3394000000001</v>
      </c>
      <c r="DW64" s="677">
        <f t="shared" si="58"/>
        <v>146.33940000000007</v>
      </c>
      <c r="DX64" s="676">
        <f t="shared" si="59"/>
        <v>16.898314087759815</v>
      </c>
      <c r="DY64" s="710">
        <f t="shared" si="81"/>
        <v>3.3796628175519627</v>
      </c>
      <c r="DZ64" s="222">
        <v>19</v>
      </c>
      <c r="EA64" s="677">
        <f t="shared" si="60"/>
        <v>164.54</v>
      </c>
      <c r="EB64" s="568">
        <f t="shared" si="61"/>
        <v>1030.54</v>
      </c>
      <c r="EC64" s="677">
        <f t="shared" si="62"/>
        <v>1648.864</v>
      </c>
      <c r="ED64" s="677">
        <f t="shared" si="82"/>
        <v>309.16199999999998</v>
      </c>
      <c r="EE64" s="677">
        <f t="shared" si="83"/>
        <v>515.27</v>
      </c>
      <c r="EF64" s="208">
        <f t="shared" si="84"/>
        <v>-4.5501499999999737</v>
      </c>
      <c r="EG64" s="208">
        <f t="shared" si="85"/>
        <v>-1.3650449999999921</v>
      </c>
      <c r="EH64" s="208">
        <f t="shared" si="86"/>
        <v>-2.2750749999999869</v>
      </c>
      <c r="EI64" s="677">
        <f t="shared" si="63"/>
        <v>-7.2802399999999583</v>
      </c>
    </row>
    <row r="65" spans="1:139" s="218" customFormat="1" ht="28.5" customHeight="1" x14ac:dyDescent="0.2">
      <c r="A65" s="505">
        <v>62</v>
      </c>
      <c r="B65" s="505" t="s">
        <v>1265</v>
      </c>
      <c r="C65" s="499" t="s">
        <v>255</v>
      </c>
      <c r="D65" s="406" t="s">
        <v>811</v>
      </c>
      <c r="E65" s="406" t="s">
        <v>57</v>
      </c>
      <c r="F65" s="219" t="s">
        <v>317</v>
      </c>
      <c r="G65" s="219" t="s">
        <v>44</v>
      </c>
      <c r="H65" s="219" t="s">
        <v>88</v>
      </c>
      <c r="I65" s="246">
        <v>1</v>
      </c>
      <c r="J65" s="221">
        <v>1647</v>
      </c>
      <c r="K65" s="222"/>
      <c r="L65" s="219" t="s">
        <v>317</v>
      </c>
      <c r="M65" s="219" t="s">
        <v>44</v>
      </c>
      <c r="N65" s="219" t="s">
        <v>88</v>
      </c>
      <c r="O65" s="246">
        <v>1</v>
      </c>
      <c r="P65" s="221">
        <v>1647</v>
      </c>
      <c r="Q65" s="219"/>
      <c r="R65" s="219"/>
      <c r="S65" s="219"/>
      <c r="T65" s="246">
        <v>1</v>
      </c>
      <c r="U65" s="223">
        <v>1647</v>
      </c>
      <c r="V65" s="228" t="s">
        <v>688</v>
      </c>
      <c r="W65" s="228" t="s">
        <v>44</v>
      </c>
      <c r="X65" s="228" t="s">
        <v>88</v>
      </c>
      <c r="Y65" s="242">
        <v>1</v>
      </c>
      <c r="Z65" s="226">
        <v>1647</v>
      </c>
      <c r="AA65" s="207">
        <f t="shared" si="0"/>
        <v>1647</v>
      </c>
      <c r="AB65" s="222">
        <v>2174</v>
      </c>
      <c r="AC65" s="544">
        <f t="shared" si="64"/>
        <v>527</v>
      </c>
      <c r="AD65" s="208">
        <f>2.73*$AB$1</f>
        <v>3105.2658000000001</v>
      </c>
      <c r="AE65" s="678">
        <f t="shared" si="65"/>
        <v>1458.2658000000001</v>
      </c>
      <c r="AF65" s="222">
        <v>3726</v>
      </c>
      <c r="AJ65" s="444">
        <f t="shared" si="1"/>
        <v>527</v>
      </c>
      <c r="AK65" s="444">
        <f t="shared" si="2"/>
        <v>31.997571341833634</v>
      </c>
      <c r="AL65" s="539">
        <f t="shared" si="66"/>
        <v>6.3995142683667267E-2</v>
      </c>
      <c r="AM65" s="444">
        <f t="shared" si="3"/>
        <v>105.4</v>
      </c>
      <c r="AN65" s="445">
        <f t="shared" si="4"/>
        <v>1458.2658000000001</v>
      </c>
      <c r="AO65" s="445">
        <f t="shared" si="5"/>
        <v>88.540728597449913</v>
      </c>
      <c r="AP65" s="542">
        <f t="shared" si="67"/>
        <v>0.17708145719489984</v>
      </c>
      <c r="AQ65" s="445">
        <f t="shared" si="6"/>
        <v>291.65316000000001</v>
      </c>
      <c r="AR65" s="227">
        <f t="shared" si="7"/>
        <v>1767</v>
      </c>
      <c r="AS65" s="210">
        <f t="shared" si="8"/>
        <v>1767</v>
      </c>
      <c r="AT65" s="209">
        <f t="shared" si="9"/>
        <v>530.1</v>
      </c>
      <c r="AU65" s="209">
        <f t="shared" si="10"/>
        <v>883.5</v>
      </c>
      <c r="AV65" s="211">
        <f t="shared" si="11"/>
        <v>2174</v>
      </c>
      <c r="AW65" s="212">
        <f t="shared" si="68"/>
        <v>-407</v>
      </c>
      <c r="AX65" s="210">
        <f t="shared" si="12"/>
        <v>120</v>
      </c>
      <c r="AY65" s="210">
        <f t="shared" si="13"/>
        <v>7.2859744990892494</v>
      </c>
      <c r="AZ65" s="211">
        <f t="shared" si="14"/>
        <v>3105.2658000000001</v>
      </c>
      <c r="BA65" s="544">
        <f t="shared" si="69"/>
        <v>1338.2658000000001</v>
      </c>
      <c r="BB65" s="210">
        <f t="shared" si="70"/>
        <v>334.56645000000003</v>
      </c>
      <c r="BC65" s="213">
        <f t="shared" si="15"/>
        <v>2173.68606</v>
      </c>
      <c r="BD65" s="211">
        <f>[1]MAG_9pak!$C$15</f>
        <v>2173.68606</v>
      </c>
      <c r="BE65" s="213">
        <f t="shared" si="16"/>
        <v>652.105818</v>
      </c>
      <c r="BF65" s="213">
        <f t="shared" si="17"/>
        <v>1086.84303</v>
      </c>
      <c r="BG65" s="210">
        <f t="shared" si="18"/>
        <v>-0.31394000000000233</v>
      </c>
      <c r="BH65" s="210">
        <f t="shared" si="19"/>
        <v>526.68606</v>
      </c>
      <c r="BI65" s="210">
        <f t="shared" si="20"/>
        <v>31.978510018214934</v>
      </c>
      <c r="BJ65" s="210">
        <f t="shared" si="21"/>
        <v>2042.28</v>
      </c>
      <c r="BK65" s="214">
        <f t="shared" si="22"/>
        <v>612.68399999999997</v>
      </c>
      <c r="BL65" s="214">
        <f t="shared" si="23"/>
        <v>1021.14</v>
      </c>
      <c r="BM65" s="210">
        <f t="shared" si="24"/>
        <v>395.28</v>
      </c>
      <c r="BN65" s="210">
        <f t="shared" si="25"/>
        <v>-131.72000000000003</v>
      </c>
      <c r="BO65" s="215">
        <f t="shared" si="26"/>
        <v>2042.28</v>
      </c>
      <c r="BP65" s="210">
        <f>Z65*1.2</f>
        <v>1976.3999999999999</v>
      </c>
      <c r="BQ65" s="216">
        <f t="shared" si="27"/>
        <v>592.91999999999996</v>
      </c>
      <c r="BR65" s="216">
        <f t="shared" si="28"/>
        <v>988.19999999999993</v>
      </c>
      <c r="BS65" s="210">
        <f t="shared" si="29"/>
        <v>329.39999999999986</v>
      </c>
      <c r="BT65" s="210">
        <f t="shared" si="30"/>
        <v>-197.60000000000014</v>
      </c>
      <c r="BU65" s="217">
        <f t="shared" si="31"/>
        <v>1976.3999999999999</v>
      </c>
      <c r="BV65" s="210">
        <f>Z65*1.19</f>
        <v>1959.9299999999998</v>
      </c>
      <c r="BW65" s="403">
        <f t="shared" si="32"/>
        <v>587.97899999999993</v>
      </c>
      <c r="BX65" s="403">
        <f t="shared" si="33"/>
        <v>979.96499999999992</v>
      </c>
      <c r="BY65" s="210">
        <f t="shared" si="34"/>
        <v>312.92999999999984</v>
      </c>
      <c r="BZ65" s="210">
        <f t="shared" si="35"/>
        <v>-214.07000000000016</v>
      </c>
      <c r="CA65" s="210">
        <f t="shared" si="36"/>
        <v>19</v>
      </c>
      <c r="CB65" s="404">
        <f t="shared" si="37"/>
        <v>1959.9299999999998</v>
      </c>
      <c r="CC65" s="404"/>
      <c r="CD65" s="537">
        <f t="shared" si="38"/>
        <v>334.56645000000003</v>
      </c>
      <c r="CE65" s="537">
        <f t="shared" si="71"/>
        <v>100.36993500000001</v>
      </c>
      <c r="CF65" s="537">
        <f t="shared" si="39"/>
        <v>167.28322500000002</v>
      </c>
      <c r="CG65" s="210"/>
      <c r="CH65" s="210"/>
      <c r="CI65" s="210"/>
      <c r="CJ65" s="538">
        <f t="shared" si="40"/>
        <v>334.56645000000003</v>
      </c>
      <c r="CK65" s="216">
        <f t="shared" si="41"/>
        <v>101.75</v>
      </c>
      <c r="CL65" s="216">
        <f t="shared" si="72"/>
        <v>30.524999999999999</v>
      </c>
      <c r="CM65" s="216">
        <f t="shared" si="42"/>
        <v>50.875</v>
      </c>
      <c r="CN65" s="216"/>
      <c r="CO65" s="216"/>
      <c r="CP65" s="216"/>
      <c r="CQ65" s="217">
        <f t="shared" si="43"/>
        <v>101.75</v>
      </c>
      <c r="CR65" s="403">
        <f t="shared" si="44"/>
        <v>286.33395000000007</v>
      </c>
      <c r="CS65" s="403">
        <f t="shared" si="73"/>
        <v>85.900185000000022</v>
      </c>
      <c r="CT65" s="403">
        <f t="shared" si="45"/>
        <v>143.16697500000004</v>
      </c>
      <c r="CU65" s="403"/>
      <c r="CV65" s="403"/>
      <c r="CW65" s="403"/>
      <c r="CX65" s="404">
        <f t="shared" si="46"/>
        <v>286.33395000000007</v>
      </c>
      <c r="CY65" s="198"/>
      <c r="CZ65" s="222">
        <v>2174</v>
      </c>
      <c r="DA65" s="677">
        <f t="shared" si="47"/>
        <v>527</v>
      </c>
      <c r="DB65" s="676">
        <f t="shared" si="48"/>
        <v>31.997571341833634</v>
      </c>
      <c r="DC65" s="676">
        <f t="shared" si="74"/>
        <v>6.399514268366727</v>
      </c>
      <c r="DD65" s="208">
        <v>3105.2658000000001</v>
      </c>
      <c r="DE65" s="677">
        <f t="shared" si="49"/>
        <v>1458.2658000000001</v>
      </c>
      <c r="DF65" s="676">
        <f t="shared" si="50"/>
        <v>88.540728597449913</v>
      </c>
      <c r="DG65" s="676">
        <f t="shared" si="75"/>
        <v>17.708145719489984</v>
      </c>
      <c r="DH65" s="222">
        <v>15</v>
      </c>
      <c r="DI65" s="677">
        <f t="shared" si="51"/>
        <v>247.05</v>
      </c>
      <c r="DJ65" s="568">
        <f t="shared" si="52"/>
        <v>1894.05</v>
      </c>
      <c r="DK65" s="677">
        <f t="shared" si="53"/>
        <v>1894.05</v>
      </c>
      <c r="DL65" s="677">
        <f t="shared" si="76"/>
        <v>568.21500000000003</v>
      </c>
      <c r="DM65" s="677">
        <f t="shared" si="77"/>
        <v>947.02499999999998</v>
      </c>
      <c r="DN65" s="677">
        <f t="shared" si="54"/>
        <v>302.80395000000004</v>
      </c>
      <c r="DO65" s="677">
        <f t="shared" si="78"/>
        <v>90.84118500000001</v>
      </c>
      <c r="DP65" s="677">
        <f t="shared" si="79"/>
        <v>151.40197500000002</v>
      </c>
      <c r="DQ65" s="677">
        <f t="shared" si="55"/>
        <v>302.80395000000004</v>
      </c>
      <c r="DR65" s="222">
        <v>2174</v>
      </c>
      <c r="DS65" s="677">
        <f t="shared" si="56"/>
        <v>527</v>
      </c>
      <c r="DT65" s="676">
        <f t="shared" si="57"/>
        <v>31.997571341833634</v>
      </c>
      <c r="DU65" s="710">
        <f t="shared" si="80"/>
        <v>6.399514268366727</v>
      </c>
      <c r="DV65" s="208">
        <v>3105.2658000000001</v>
      </c>
      <c r="DW65" s="677">
        <f t="shared" si="58"/>
        <v>1458.2658000000001</v>
      </c>
      <c r="DX65" s="676">
        <f t="shared" si="59"/>
        <v>88.540728597449913</v>
      </c>
      <c r="DY65" s="710">
        <f t="shared" si="81"/>
        <v>17.708145719489984</v>
      </c>
      <c r="DZ65" s="222">
        <v>15</v>
      </c>
      <c r="EA65" s="677">
        <f t="shared" si="60"/>
        <v>247.05</v>
      </c>
      <c r="EB65" s="568">
        <f t="shared" si="61"/>
        <v>1894.05</v>
      </c>
      <c r="EC65" s="677">
        <f t="shared" si="62"/>
        <v>1894.05</v>
      </c>
      <c r="ED65" s="677">
        <f t="shared" si="82"/>
        <v>568.21500000000003</v>
      </c>
      <c r="EE65" s="677">
        <f t="shared" si="83"/>
        <v>947.02499999999998</v>
      </c>
      <c r="EF65" s="208">
        <f t="shared" si="84"/>
        <v>302.80395000000004</v>
      </c>
      <c r="EG65" s="208">
        <f t="shared" si="85"/>
        <v>90.84118500000001</v>
      </c>
      <c r="EH65" s="208">
        <f t="shared" si="86"/>
        <v>151.40197500000002</v>
      </c>
      <c r="EI65" s="677">
        <f t="shared" si="63"/>
        <v>302.80395000000004</v>
      </c>
    </row>
    <row r="66" spans="1:139" s="218" customFormat="1" ht="28.5" customHeight="1" x14ac:dyDescent="0.2">
      <c r="A66" s="506">
        <v>63</v>
      </c>
      <c r="B66" s="505" t="s">
        <v>1265</v>
      </c>
      <c r="C66" s="499" t="s">
        <v>255</v>
      </c>
      <c r="D66" s="406" t="s">
        <v>811</v>
      </c>
      <c r="E66" s="406" t="s">
        <v>264</v>
      </c>
      <c r="F66" s="219" t="s">
        <v>317</v>
      </c>
      <c r="G66" s="219" t="s">
        <v>44</v>
      </c>
      <c r="H66" s="309" t="s">
        <v>88</v>
      </c>
      <c r="I66" s="302">
        <v>1</v>
      </c>
      <c r="J66" s="233">
        <v>1400</v>
      </c>
      <c r="K66" s="222"/>
      <c r="L66" s="219" t="s">
        <v>317</v>
      </c>
      <c r="M66" s="219" t="s">
        <v>44</v>
      </c>
      <c r="N66" s="219" t="s">
        <v>88</v>
      </c>
      <c r="O66" s="246">
        <v>1</v>
      </c>
      <c r="P66" s="221">
        <v>1400</v>
      </c>
      <c r="Q66" s="219"/>
      <c r="R66" s="219"/>
      <c r="S66" s="219"/>
      <c r="T66" s="246">
        <v>1</v>
      </c>
      <c r="U66" s="223">
        <v>1400</v>
      </c>
      <c r="V66" s="228" t="s">
        <v>688</v>
      </c>
      <c r="W66" s="228" t="s">
        <v>42</v>
      </c>
      <c r="X66" s="228" t="s">
        <v>23</v>
      </c>
      <c r="Y66" s="242">
        <v>1</v>
      </c>
      <c r="Z66" s="226">
        <v>1400</v>
      </c>
      <c r="AA66" s="207">
        <f t="shared" si="0"/>
        <v>1400</v>
      </c>
      <c r="AB66" s="222">
        <v>1746</v>
      </c>
      <c r="AC66" s="544">
        <f t="shared" si="64"/>
        <v>346</v>
      </c>
      <c r="AD66" s="208">
        <f>2.194*$AB$1</f>
        <v>2495.5872399999998</v>
      </c>
      <c r="AE66" s="678">
        <f t="shared" si="65"/>
        <v>1095.5872399999998</v>
      </c>
      <c r="AF66" s="222">
        <v>3120</v>
      </c>
      <c r="AJ66" s="444">
        <f t="shared" si="1"/>
        <v>346</v>
      </c>
      <c r="AK66" s="444">
        <f t="shared" si="2"/>
        <v>24.714285714285708</v>
      </c>
      <c r="AL66" s="539">
        <f t="shared" si="66"/>
        <v>4.9428571428571412E-2</v>
      </c>
      <c r="AM66" s="444">
        <f t="shared" si="3"/>
        <v>69.2</v>
      </c>
      <c r="AN66" s="445">
        <f t="shared" si="4"/>
        <v>1095.5872399999998</v>
      </c>
      <c r="AO66" s="445">
        <f t="shared" si="5"/>
        <v>78.256231428571397</v>
      </c>
      <c r="AP66" s="542">
        <f t="shared" si="67"/>
        <v>0.15651246285714279</v>
      </c>
      <c r="AQ66" s="445">
        <f t="shared" si="6"/>
        <v>219.11744799999997</v>
      </c>
      <c r="AR66" s="227">
        <f t="shared" si="7"/>
        <v>1520</v>
      </c>
      <c r="AS66" s="210">
        <f t="shared" si="8"/>
        <v>1520</v>
      </c>
      <c r="AT66" s="209">
        <f t="shared" si="9"/>
        <v>456</v>
      </c>
      <c r="AU66" s="209">
        <f t="shared" si="10"/>
        <v>760</v>
      </c>
      <c r="AV66" s="211">
        <f t="shared" si="11"/>
        <v>1746</v>
      </c>
      <c r="AW66" s="212">
        <f t="shared" si="68"/>
        <v>-226</v>
      </c>
      <c r="AX66" s="210">
        <f t="shared" si="12"/>
        <v>120</v>
      </c>
      <c r="AY66" s="210">
        <f t="shared" si="13"/>
        <v>8.5714285714285694</v>
      </c>
      <c r="AZ66" s="211">
        <f t="shared" si="14"/>
        <v>2495.5872399999998</v>
      </c>
      <c r="BA66" s="544">
        <f t="shared" si="69"/>
        <v>975.58723999999984</v>
      </c>
      <c r="BB66" s="210">
        <f t="shared" si="70"/>
        <v>243.89680999999996</v>
      </c>
      <c r="BC66" s="213">
        <f t="shared" si="15"/>
        <v>1819.2830979600001</v>
      </c>
      <c r="BD66" s="211">
        <f>[1]MAG_9pak!$D$14</f>
        <v>1819.2830979600001</v>
      </c>
      <c r="BE66" s="213">
        <f t="shared" si="16"/>
        <v>545.78492938800002</v>
      </c>
      <c r="BF66" s="213">
        <f t="shared" si="17"/>
        <v>909.64154898000004</v>
      </c>
      <c r="BG66" s="210">
        <f t="shared" si="18"/>
        <v>73.283097960000077</v>
      </c>
      <c r="BH66" s="210">
        <f t="shared" si="19"/>
        <v>419.28309796000008</v>
      </c>
      <c r="BI66" s="210">
        <f t="shared" si="20"/>
        <v>29.948792711428581</v>
      </c>
      <c r="BJ66" s="210">
        <f t="shared" si="21"/>
        <v>1736</v>
      </c>
      <c r="BK66" s="214">
        <f t="shared" si="22"/>
        <v>520.79999999999995</v>
      </c>
      <c r="BL66" s="214">
        <f t="shared" si="23"/>
        <v>868</v>
      </c>
      <c r="BM66" s="210">
        <f t="shared" si="24"/>
        <v>336</v>
      </c>
      <c r="BN66" s="210">
        <f t="shared" si="25"/>
        <v>-10</v>
      </c>
      <c r="BO66" s="215">
        <f t="shared" si="26"/>
        <v>1736</v>
      </c>
      <c r="BP66" s="210">
        <f>Z66*1.2</f>
        <v>1680</v>
      </c>
      <c r="BQ66" s="216">
        <f t="shared" si="27"/>
        <v>504</v>
      </c>
      <c r="BR66" s="216">
        <f t="shared" si="28"/>
        <v>840</v>
      </c>
      <c r="BS66" s="210">
        <f t="shared" si="29"/>
        <v>280</v>
      </c>
      <c r="BT66" s="210">
        <f t="shared" si="30"/>
        <v>-66</v>
      </c>
      <c r="BU66" s="217">
        <f t="shared" si="31"/>
        <v>1680</v>
      </c>
      <c r="BV66" s="210">
        <f>Z66*1.19</f>
        <v>1666</v>
      </c>
      <c r="BW66" s="403">
        <f t="shared" si="32"/>
        <v>499.79999999999995</v>
      </c>
      <c r="BX66" s="403">
        <f t="shared" si="33"/>
        <v>833</v>
      </c>
      <c r="BY66" s="210">
        <f t="shared" si="34"/>
        <v>266</v>
      </c>
      <c r="BZ66" s="210">
        <f t="shared" si="35"/>
        <v>-80</v>
      </c>
      <c r="CA66" s="210">
        <f t="shared" si="36"/>
        <v>19</v>
      </c>
      <c r="CB66" s="404">
        <f t="shared" si="37"/>
        <v>1666</v>
      </c>
      <c r="CC66" s="404"/>
      <c r="CD66" s="537">
        <f t="shared" si="38"/>
        <v>243.89680999999996</v>
      </c>
      <c r="CE66" s="537">
        <f t="shared" si="71"/>
        <v>73.169042999999988</v>
      </c>
      <c r="CF66" s="537">
        <f t="shared" si="39"/>
        <v>121.94840499999998</v>
      </c>
      <c r="CG66" s="210"/>
      <c r="CH66" s="210"/>
      <c r="CI66" s="210"/>
      <c r="CJ66" s="538">
        <f t="shared" si="40"/>
        <v>243.89680999999996</v>
      </c>
      <c r="CK66" s="216">
        <f t="shared" si="41"/>
        <v>56.5</v>
      </c>
      <c r="CL66" s="216">
        <f t="shared" si="72"/>
        <v>16.95</v>
      </c>
      <c r="CM66" s="216">
        <f t="shared" si="42"/>
        <v>28.25</v>
      </c>
      <c r="CN66" s="216"/>
      <c r="CO66" s="216"/>
      <c r="CP66" s="216"/>
      <c r="CQ66" s="217">
        <f t="shared" si="43"/>
        <v>56.5</v>
      </c>
      <c r="CR66" s="403">
        <f t="shared" si="44"/>
        <v>207.39680999999996</v>
      </c>
      <c r="CS66" s="403">
        <f t="shared" si="73"/>
        <v>62.219042999999985</v>
      </c>
      <c r="CT66" s="403">
        <f t="shared" si="45"/>
        <v>103.69840499999998</v>
      </c>
      <c r="CU66" s="403"/>
      <c r="CV66" s="403"/>
      <c r="CW66" s="403"/>
      <c r="CX66" s="404">
        <f t="shared" si="46"/>
        <v>207.39680999999996</v>
      </c>
      <c r="CY66" s="198"/>
      <c r="CZ66" s="222">
        <v>1746</v>
      </c>
      <c r="DA66" s="677">
        <f t="shared" si="47"/>
        <v>346</v>
      </c>
      <c r="DB66" s="676">
        <f t="shared" si="48"/>
        <v>24.714285714285708</v>
      </c>
      <c r="DC66" s="676">
        <f t="shared" si="74"/>
        <v>4.9428571428571413</v>
      </c>
      <c r="DD66" s="208">
        <v>2495.5872399999998</v>
      </c>
      <c r="DE66" s="677">
        <f t="shared" si="49"/>
        <v>1095.5872399999998</v>
      </c>
      <c r="DF66" s="676">
        <f t="shared" si="50"/>
        <v>78.256231428571397</v>
      </c>
      <c r="DG66" s="676">
        <f t="shared" si="75"/>
        <v>15.651246285714279</v>
      </c>
      <c r="DH66" s="222">
        <v>15</v>
      </c>
      <c r="DI66" s="677">
        <f t="shared" si="51"/>
        <v>210</v>
      </c>
      <c r="DJ66" s="568">
        <f t="shared" si="52"/>
        <v>1610</v>
      </c>
      <c r="DK66" s="677">
        <f t="shared" si="53"/>
        <v>1610</v>
      </c>
      <c r="DL66" s="677">
        <f t="shared" si="76"/>
        <v>483</v>
      </c>
      <c r="DM66" s="677">
        <f t="shared" si="77"/>
        <v>805</v>
      </c>
      <c r="DN66" s="677">
        <f t="shared" si="54"/>
        <v>221.39680999999996</v>
      </c>
      <c r="DO66" s="677">
        <f t="shared" si="78"/>
        <v>66.419042999999988</v>
      </c>
      <c r="DP66" s="677">
        <f t="shared" si="79"/>
        <v>110.69840499999998</v>
      </c>
      <c r="DQ66" s="677">
        <f t="shared" si="55"/>
        <v>221.39680999999996</v>
      </c>
      <c r="DR66" s="222">
        <v>1746</v>
      </c>
      <c r="DS66" s="677">
        <f t="shared" si="56"/>
        <v>346</v>
      </c>
      <c r="DT66" s="676">
        <f t="shared" si="57"/>
        <v>24.714285714285708</v>
      </c>
      <c r="DU66" s="710">
        <f t="shared" si="80"/>
        <v>4.9428571428571413</v>
      </c>
      <c r="DV66" s="208">
        <v>2495.5872399999998</v>
      </c>
      <c r="DW66" s="677">
        <f t="shared" si="58"/>
        <v>1095.5872399999998</v>
      </c>
      <c r="DX66" s="676">
        <f t="shared" si="59"/>
        <v>78.256231428571397</v>
      </c>
      <c r="DY66" s="710">
        <f t="shared" si="81"/>
        <v>15.651246285714279</v>
      </c>
      <c r="DZ66" s="222">
        <v>15</v>
      </c>
      <c r="EA66" s="677">
        <f t="shared" si="60"/>
        <v>210</v>
      </c>
      <c r="EB66" s="568">
        <f t="shared" si="61"/>
        <v>1610</v>
      </c>
      <c r="EC66" s="677">
        <f t="shared" si="62"/>
        <v>1610</v>
      </c>
      <c r="ED66" s="677">
        <f t="shared" si="82"/>
        <v>483</v>
      </c>
      <c r="EE66" s="677">
        <f t="shared" si="83"/>
        <v>805</v>
      </c>
      <c r="EF66" s="208">
        <f t="shared" si="84"/>
        <v>221.39680999999996</v>
      </c>
      <c r="EG66" s="208">
        <f t="shared" si="85"/>
        <v>66.419042999999988</v>
      </c>
      <c r="EH66" s="208">
        <f t="shared" si="86"/>
        <v>110.69840499999998</v>
      </c>
      <c r="EI66" s="677">
        <f t="shared" si="63"/>
        <v>221.39680999999996</v>
      </c>
    </row>
    <row r="67" spans="1:139" s="218" customFormat="1" ht="28.5" customHeight="1" x14ac:dyDescent="0.2">
      <c r="A67" s="505">
        <v>64</v>
      </c>
      <c r="B67" s="505" t="s">
        <v>1265</v>
      </c>
      <c r="C67" s="499" t="s">
        <v>255</v>
      </c>
      <c r="D67" s="406" t="s">
        <v>811</v>
      </c>
      <c r="E67" s="406" t="s">
        <v>288</v>
      </c>
      <c r="F67" s="219" t="s">
        <v>317</v>
      </c>
      <c r="G67" s="219" t="s">
        <v>42</v>
      </c>
      <c r="H67" s="219" t="s">
        <v>23</v>
      </c>
      <c r="I67" s="246">
        <v>2</v>
      </c>
      <c r="J67" s="221">
        <v>1243</v>
      </c>
      <c r="K67" s="222"/>
      <c r="L67" s="219" t="s">
        <v>317</v>
      </c>
      <c r="M67" s="219" t="s">
        <v>42</v>
      </c>
      <c r="N67" s="219" t="s">
        <v>23</v>
      </c>
      <c r="O67" s="246">
        <v>3</v>
      </c>
      <c r="P67" s="221">
        <v>1243</v>
      </c>
      <c r="Q67" s="219"/>
      <c r="R67" s="219"/>
      <c r="S67" s="219"/>
      <c r="T67" s="246">
        <v>3</v>
      </c>
      <c r="U67" s="223">
        <v>1243</v>
      </c>
      <c r="V67" s="228" t="s">
        <v>688</v>
      </c>
      <c r="W67" s="228" t="s">
        <v>24</v>
      </c>
      <c r="X67" s="228" t="s">
        <v>70</v>
      </c>
      <c r="Y67" s="242">
        <v>3</v>
      </c>
      <c r="Z67" s="226">
        <v>1243</v>
      </c>
      <c r="AA67" s="207">
        <f t="shared" si="0"/>
        <v>3729</v>
      </c>
      <c r="AB67" s="222">
        <v>1157</v>
      </c>
      <c r="AC67" s="544">
        <f t="shared" si="64"/>
        <v>-86</v>
      </c>
      <c r="AD67" s="208">
        <f>1.453*$AB$1</f>
        <v>1652.7293800000002</v>
      </c>
      <c r="AE67" s="678">
        <f t="shared" si="65"/>
        <v>409.72938000000022</v>
      </c>
      <c r="AF67" s="222">
        <v>2067</v>
      </c>
      <c r="AJ67" s="444">
        <f t="shared" si="1"/>
        <v>-86</v>
      </c>
      <c r="AK67" s="444">
        <f t="shared" si="2"/>
        <v>-6.9187449718423153</v>
      </c>
      <c r="AL67" s="539">
        <f t="shared" si="66"/>
        <v>-1.3837489943684632E-2</v>
      </c>
      <c r="AM67" s="444">
        <f t="shared" si="3"/>
        <v>-17.2</v>
      </c>
      <c r="AN67" s="445">
        <f t="shared" si="4"/>
        <v>409.72938000000022</v>
      </c>
      <c r="AO67" s="445">
        <f t="shared" si="5"/>
        <v>32.962942880128736</v>
      </c>
      <c r="AP67" s="542">
        <f t="shared" si="67"/>
        <v>6.5925885760257472E-2</v>
      </c>
      <c r="AQ67" s="445">
        <f t="shared" si="6"/>
        <v>81.945876000000041</v>
      </c>
      <c r="AR67" s="227">
        <f t="shared" si="7"/>
        <v>4089</v>
      </c>
      <c r="AS67" s="210">
        <f t="shared" si="8"/>
        <v>1363</v>
      </c>
      <c r="AT67" s="209">
        <f t="shared" si="9"/>
        <v>408.9</v>
      </c>
      <c r="AU67" s="209">
        <f t="shared" si="10"/>
        <v>681.5</v>
      </c>
      <c r="AV67" s="211">
        <f t="shared" si="11"/>
        <v>1157</v>
      </c>
      <c r="AW67" s="210">
        <f t="shared" si="68"/>
        <v>206</v>
      </c>
      <c r="AX67" s="210">
        <f t="shared" si="12"/>
        <v>120</v>
      </c>
      <c r="AY67" s="210">
        <f t="shared" si="13"/>
        <v>9.6540627514078778</v>
      </c>
      <c r="AZ67" s="211">
        <f t="shared" si="14"/>
        <v>1652.7293800000002</v>
      </c>
      <c r="BA67" s="544">
        <f t="shared" si="69"/>
        <v>289.72938000000022</v>
      </c>
      <c r="BB67" s="210">
        <f t="shared" si="70"/>
        <v>72.432345000000055</v>
      </c>
      <c r="BC67" s="213">
        <f t="shared" si="15"/>
        <v>4462.369326</v>
      </c>
      <c r="BD67" s="211">
        <f>[1]MAG_9pak!$F$12</f>
        <v>1487.4564420000002</v>
      </c>
      <c r="BE67" s="213">
        <f t="shared" si="16"/>
        <v>446.23693260000005</v>
      </c>
      <c r="BF67" s="213">
        <f t="shared" si="17"/>
        <v>743.72822100000008</v>
      </c>
      <c r="BG67" s="210">
        <f t="shared" si="18"/>
        <v>330.45644200000015</v>
      </c>
      <c r="BH67" s="210">
        <f t="shared" si="19"/>
        <v>244.45644200000015</v>
      </c>
      <c r="BI67" s="210">
        <f t="shared" si="20"/>
        <v>19.666648592115862</v>
      </c>
      <c r="BJ67" s="210">
        <f t="shared" si="21"/>
        <v>1541.32</v>
      </c>
      <c r="BK67" s="214">
        <f t="shared" si="22"/>
        <v>462.39599999999996</v>
      </c>
      <c r="BL67" s="214">
        <f t="shared" si="23"/>
        <v>770.66</v>
      </c>
      <c r="BM67" s="210">
        <f t="shared" si="24"/>
        <v>298.31999999999994</v>
      </c>
      <c r="BN67" s="210">
        <f t="shared" si="25"/>
        <v>384.31999999999994</v>
      </c>
      <c r="BO67" s="215">
        <f t="shared" si="26"/>
        <v>4623.96</v>
      </c>
      <c r="BP67" s="210">
        <f t="shared" ref="BP67:BP86" si="94">Z67*1.24</f>
        <v>1541.32</v>
      </c>
      <c r="BQ67" s="216">
        <f t="shared" si="27"/>
        <v>462.39599999999996</v>
      </c>
      <c r="BR67" s="216">
        <f t="shared" si="28"/>
        <v>770.66</v>
      </c>
      <c r="BS67" s="210">
        <f t="shared" si="29"/>
        <v>298.31999999999994</v>
      </c>
      <c r="BT67" s="210">
        <f t="shared" si="30"/>
        <v>384.31999999999994</v>
      </c>
      <c r="BU67" s="217">
        <f t="shared" si="31"/>
        <v>4623.96</v>
      </c>
      <c r="BV67" s="210">
        <f t="shared" ref="BV67:BV86" si="95">Z67*1.24</f>
        <v>1541.32</v>
      </c>
      <c r="BW67" s="403">
        <f t="shared" si="32"/>
        <v>462.39599999999996</v>
      </c>
      <c r="BX67" s="403">
        <f t="shared" si="33"/>
        <v>770.66</v>
      </c>
      <c r="BY67" s="210">
        <f t="shared" si="34"/>
        <v>298.31999999999994</v>
      </c>
      <c r="BZ67" s="210">
        <f t="shared" si="35"/>
        <v>384.31999999999994</v>
      </c>
      <c r="CA67" s="210">
        <f t="shared" si="36"/>
        <v>24</v>
      </c>
      <c r="CB67" s="404">
        <f t="shared" si="37"/>
        <v>4623.96</v>
      </c>
      <c r="CC67" s="404"/>
      <c r="CD67" s="537">
        <f t="shared" si="38"/>
        <v>72.432345000000055</v>
      </c>
      <c r="CE67" s="537">
        <f t="shared" si="71"/>
        <v>21.729703500000017</v>
      </c>
      <c r="CF67" s="537">
        <f t="shared" si="39"/>
        <v>36.216172500000027</v>
      </c>
      <c r="CG67" s="210"/>
      <c r="CH67" s="210"/>
      <c r="CI67" s="210"/>
      <c r="CJ67" s="538">
        <f t="shared" si="40"/>
        <v>217.29703500000016</v>
      </c>
      <c r="CK67" s="216">
        <f t="shared" si="41"/>
        <v>-51.5</v>
      </c>
      <c r="CL67" s="216">
        <f t="shared" si="72"/>
        <v>-15.45</v>
      </c>
      <c r="CM67" s="216">
        <f t="shared" si="42"/>
        <v>-25.75</v>
      </c>
      <c r="CN67" s="216"/>
      <c r="CO67" s="216"/>
      <c r="CP67" s="216"/>
      <c r="CQ67" s="217">
        <f t="shared" si="43"/>
        <v>-154.5</v>
      </c>
      <c r="CR67" s="403">
        <f t="shared" si="44"/>
        <v>27.852345000000071</v>
      </c>
      <c r="CS67" s="403">
        <f t="shared" si="73"/>
        <v>8.3557035000000202</v>
      </c>
      <c r="CT67" s="403">
        <f t="shared" si="45"/>
        <v>13.926172500000035</v>
      </c>
      <c r="CU67" s="403"/>
      <c r="CV67" s="403"/>
      <c r="CW67" s="403"/>
      <c r="CX67" s="404">
        <f t="shared" si="46"/>
        <v>83.557035000000212</v>
      </c>
      <c r="CY67" s="198"/>
      <c r="CZ67" s="222">
        <v>1157</v>
      </c>
      <c r="DA67" s="677">
        <f t="shared" si="47"/>
        <v>-86</v>
      </c>
      <c r="DB67" s="676">
        <f t="shared" si="48"/>
        <v>-6.9187449718423153</v>
      </c>
      <c r="DC67" s="676">
        <f t="shared" si="74"/>
        <v>-1.3837489943684631</v>
      </c>
      <c r="DD67" s="208">
        <v>1652.7293800000002</v>
      </c>
      <c r="DE67" s="677">
        <f t="shared" si="49"/>
        <v>409.72938000000022</v>
      </c>
      <c r="DF67" s="676">
        <f t="shared" si="50"/>
        <v>32.962942880128736</v>
      </c>
      <c r="DG67" s="676">
        <f t="shared" si="75"/>
        <v>6.5925885760257472</v>
      </c>
      <c r="DH67" s="222">
        <v>19</v>
      </c>
      <c r="DI67" s="677">
        <f t="shared" si="51"/>
        <v>236.17</v>
      </c>
      <c r="DJ67" s="568">
        <f t="shared" si="52"/>
        <v>1479.17</v>
      </c>
      <c r="DK67" s="677">
        <f t="shared" si="53"/>
        <v>4437.51</v>
      </c>
      <c r="DL67" s="677">
        <f t="shared" si="76"/>
        <v>443.75100000000003</v>
      </c>
      <c r="DM67" s="677">
        <f t="shared" si="77"/>
        <v>739.58500000000004</v>
      </c>
      <c r="DN67" s="677">
        <f t="shared" si="54"/>
        <v>43.389845000000037</v>
      </c>
      <c r="DO67" s="677">
        <f t="shared" si="78"/>
        <v>13.01695350000001</v>
      </c>
      <c r="DP67" s="677">
        <f t="shared" si="79"/>
        <v>21.694922500000018</v>
      </c>
      <c r="DQ67" s="677">
        <f t="shared" si="55"/>
        <v>130.16953500000011</v>
      </c>
      <c r="DR67" s="222">
        <v>1157</v>
      </c>
      <c r="DS67" s="677">
        <f t="shared" si="56"/>
        <v>-86</v>
      </c>
      <c r="DT67" s="676">
        <f t="shared" si="57"/>
        <v>-6.9187449718423153</v>
      </c>
      <c r="DU67" s="710">
        <f t="shared" si="80"/>
        <v>-1.3837489943684631</v>
      </c>
      <c r="DV67" s="208">
        <v>1652.7293800000002</v>
      </c>
      <c r="DW67" s="677">
        <f t="shared" si="58"/>
        <v>409.72938000000022</v>
      </c>
      <c r="DX67" s="676">
        <f t="shared" si="59"/>
        <v>32.962942880128736</v>
      </c>
      <c r="DY67" s="710">
        <f t="shared" si="81"/>
        <v>6.5925885760257472</v>
      </c>
      <c r="DZ67" s="222">
        <v>15</v>
      </c>
      <c r="EA67" s="677">
        <f t="shared" si="60"/>
        <v>186.45</v>
      </c>
      <c r="EB67" s="568">
        <f t="shared" si="61"/>
        <v>1429.45</v>
      </c>
      <c r="EC67" s="677">
        <f t="shared" si="62"/>
        <v>4288.3500000000004</v>
      </c>
      <c r="ED67" s="677">
        <f t="shared" si="82"/>
        <v>428.83499999999998</v>
      </c>
      <c r="EE67" s="677">
        <f t="shared" si="83"/>
        <v>714.72500000000002</v>
      </c>
      <c r="EF67" s="208">
        <f t="shared" si="84"/>
        <v>55.819845000000043</v>
      </c>
      <c r="EG67" s="208">
        <f t="shared" si="85"/>
        <v>16.745953500000013</v>
      </c>
      <c r="EH67" s="208">
        <f t="shared" si="86"/>
        <v>27.909922500000022</v>
      </c>
      <c r="EI67" s="677">
        <f t="shared" si="63"/>
        <v>167.45953500000013</v>
      </c>
    </row>
    <row r="68" spans="1:139" s="218" customFormat="1" ht="28.5" customHeight="1" x14ac:dyDescent="0.2">
      <c r="A68" s="505">
        <v>65</v>
      </c>
      <c r="B68" s="505" t="s">
        <v>1265</v>
      </c>
      <c r="C68" s="499" t="s">
        <v>255</v>
      </c>
      <c r="D68" s="406" t="s">
        <v>811</v>
      </c>
      <c r="E68" s="406" t="s">
        <v>657</v>
      </c>
      <c r="F68" s="219"/>
      <c r="G68" s="219"/>
      <c r="H68" s="219"/>
      <c r="I68" s="246"/>
      <c r="J68" s="295"/>
      <c r="K68" s="222"/>
      <c r="L68" s="219"/>
      <c r="M68" s="219"/>
      <c r="N68" s="219"/>
      <c r="O68" s="246"/>
      <c r="P68" s="295"/>
      <c r="Q68" s="289"/>
      <c r="R68" s="289"/>
      <c r="S68" s="289"/>
      <c r="T68" s="247">
        <v>1</v>
      </c>
      <c r="U68" s="332">
        <v>1250</v>
      </c>
      <c r="V68" s="228" t="s">
        <v>735</v>
      </c>
      <c r="W68" s="228" t="s">
        <v>26</v>
      </c>
      <c r="X68" s="228" t="s">
        <v>70</v>
      </c>
      <c r="Y68" s="242">
        <v>1</v>
      </c>
      <c r="Z68" s="333">
        <v>1250</v>
      </c>
      <c r="AA68" s="207">
        <f t="shared" ref="AA68:AA131" si="96">Z68*Y68</f>
        <v>1250</v>
      </c>
      <c r="AB68" s="222">
        <v>1157</v>
      </c>
      <c r="AC68" s="544">
        <f t="shared" si="64"/>
        <v>-93</v>
      </c>
      <c r="AD68" s="208">
        <f>1.453*$AB$1</f>
        <v>1652.7293800000002</v>
      </c>
      <c r="AE68" s="678">
        <f t="shared" si="65"/>
        <v>402.72938000000022</v>
      </c>
      <c r="AF68" s="222">
        <v>2067</v>
      </c>
      <c r="AJ68" s="444">
        <f t="shared" ref="AJ68:AJ131" si="97">AB68-Z68</f>
        <v>-93</v>
      </c>
      <c r="AK68" s="444">
        <f t="shared" ref="AK68:AK131" si="98">(AB68/Z68)*100-100</f>
        <v>-7.4399999999999977</v>
      </c>
      <c r="AL68" s="539">
        <f t="shared" si="66"/>
        <v>-1.4879999999999996E-2</v>
      </c>
      <c r="AM68" s="444">
        <f t="shared" ref="AM68:AM131" si="99">AJ68/5</f>
        <v>-18.600000000000001</v>
      </c>
      <c r="AN68" s="445">
        <f t="shared" ref="AN68:AN131" si="100">AD68-Z68</f>
        <v>402.72938000000022</v>
      </c>
      <c r="AO68" s="445">
        <f t="shared" ref="AO68:AO131" si="101">(AD68/Z68)*100-100</f>
        <v>32.21835040000002</v>
      </c>
      <c r="AP68" s="542">
        <f t="shared" si="67"/>
        <v>6.4436700800000038E-2</v>
      </c>
      <c r="AQ68" s="445">
        <f t="shared" ref="AQ68:AQ131" si="102">AN68/5</f>
        <v>80.54587600000005</v>
      </c>
      <c r="AR68" s="227">
        <f t="shared" ref="AR68:AR131" si="103">(Z68+120)*Y68</f>
        <v>1370</v>
      </c>
      <c r="AS68" s="210">
        <f t="shared" ref="AS68:AS131" si="104">SUM(Z68+120)</f>
        <v>1370</v>
      </c>
      <c r="AT68" s="209">
        <f t="shared" ref="AT68:AT131" si="105">AS68*0.3</f>
        <v>411</v>
      </c>
      <c r="AU68" s="209">
        <f t="shared" ref="AU68:AU131" si="106">AS68*0.5</f>
        <v>685</v>
      </c>
      <c r="AV68" s="211">
        <f t="shared" ref="AV68:AV131" si="107">AB68</f>
        <v>1157</v>
      </c>
      <c r="AW68" s="210">
        <f t="shared" ref="AW68:AW131" si="108">SUM(AS68-AV68)</f>
        <v>213</v>
      </c>
      <c r="AX68" s="210">
        <f t="shared" ref="AX68:AX131" si="109">AS68-Z68</f>
        <v>120</v>
      </c>
      <c r="AY68" s="210">
        <f t="shared" ref="AY68:AY131" si="110">(AS68/Z68*100)-100</f>
        <v>9.6000000000000085</v>
      </c>
      <c r="AZ68" s="211">
        <f t="shared" ref="AZ68:AZ131" si="111">AD68</f>
        <v>1652.7293800000002</v>
      </c>
      <c r="BA68" s="544">
        <f t="shared" si="69"/>
        <v>282.72938000000022</v>
      </c>
      <c r="BB68" s="210">
        <f t="shared" si="70"/>
        <v>70.682345000000055</v>
      </c>
      <c r="BC68" s="213">
        <f t="shared" ref="BC68:BC131" si="112">BD68*Y68</f>
        <v>1487.4564420000002</v>
      </c>
      <c r="BD68" s="211">
        <f>[1]MAG_9pak!$F$12</f>
        <v>1487.4564420000002</v>
      </c>
      <c r="BE68" s="213">
        <f t="shared" ref="BE68:BE131" si="113">BD68*0.3</f>
        <v>446.23693260000005</v>
      </c>
      <c r="BF68" s="213">
        <f t="shared" ref="BF68:BF131" si="114">BD68*0.5</f>
        <v>743.72822100000008</v>
      </c>
      <c r="BG68" s="210">
        <f t="shared" ref="BG68:BG131" si="115">BD68-AB68</f>
        <v>330.45644200000015</v>
      </c>
      <c r="BH68" s="210">
        <f t="shared" ref="BH68:BH131" si="116">SUM(BD68-Z68)</f>
        <v>237.45644200000015</v>
      </c>
      <c r="BI68" s="210">
        <f t="shared" ref="BI68:BI131" si="117">(BD68/Z68*100)-100</f>
        <v>18.996515360000018</v>
      </c>
      <c r="BJ68" s="210">
        <f t="shared" ref="BJ68:BJ131" si="118">Z68*1.24</f>
        <v>1550</v>
      </c>
      <c r="BK68" s="214">
        <f t="shared" ref="BK68:BK131" si="119">BJ68*0.3</f>
        <v>465</v>
      </c>
      <c r="BL68" s="214">
        <f t="shared" ref="BL68:BL131" si="120">BJ68*0.5</f>
        <v>775</v>
      </c>
      <c r="BM68" s="210">
        <f t="shared" ref="BM68:BM131" si="121">BJ68-Z68</f>
        <v>300</v>
      </c>
      <c r="BN68" s="210">
        <f t="shared" ref="BN68:BN131" si="122">BJ68-AB68</f>
        <v>393</v>
      </c>
      <c r="BO68" s="215">
        <f t="shared" ref="BO68:BO131" si="123">BJ68*Y68</f>
        <v>1550</v>
      </c>
      <c r="BP68" s="210">
        <f t="shared" si="94"/>
        <v>1550</v>
      </c>
      <c r="BQ68" s="216">
        <f t="shared" ref="BQ68:BQ131" si="124">BP68*0.3</f>
        <v>465</v>
      </c>
      <c r="BR68" s="216">
        <f t="shared" ref="BR68:BR131" si="125">BP68*0.5</f>
        <v>775</v>
      </c>
      <c r="BS68" s="210">
        <f t="shared" ref="BS68:BS131" si="126">BP68-Z68</f>
        <v>300</v>
      </c>
      <c r="BT68" s="210">
        <f t="shared" ref="BT68:BT131" si="127">BP68-AB68</f>
        <v>393</v>
      </c>
      <c r="BU68" s="217">
        <f t="shared" ref="BU68:BU131" si="128">BP68*Y68</f>
        <v>1550</v>
      </c>
      <c r="BV68" s="210">
        <f t="shared" si="95"/>
        <v>1550</v>
      </c>
      <c r="BW68" s="403">
        <f t="shared" ref="BW68:BW131" si="129">BV68*0.3</f>
        <v>465</v>
      </c>
      <c r="BX68" s="403">
        <f t="shared" ref="BX68:BX131" si="130">BV68*0.5</f>
        <v>775</v>
      </c>
      <c r="BY68" s="210">
        <f t="shared" ref="BY68:BY131" si="131">BV68-Z68</f>
        <v>300</v>
      </c>
      <c r="BZ68" s="210">
        <f t="shared" ref="BZ68:BZ131" si="132">BV68-AB68</f>
        <v>393</v>
      </c>
      <c r="CA68" s="210">
        <f t="shared" ref="CA68:CA131" si="133">(BV68/Z68*100)-100</f>
        <v>24</v>
      </c>
      <c r="CB68" s="404">
        <f t="shared" ref="CB68:CB131" si="134">BV68*Y68</f>
        <v>1550</v>
      </c>
      <c r="CC68" s="404"/>
      <c r="CD68" s="537">
        <f t="shared" ref="CD68:CD131" si="135">(AD68-AS68)/4</f>
        <v>70.682345000000055</v>
      </c>
      <c r="CE68" s="537">
        <f t="shared" si="71"/>
        <v>21.204703500000015</v>
      </c>
      <c r="CF68" s="537">
        <f t="shared" ref="CF68:CF131" si="136">CD68*0.5</f>
        <v>35.341172500000027</v>
      </c>
      <c r="CG68" s="210"/>
      <c r="CH68" s="210"/>
      <c r="CI68" s="210"/>
      <c r="CJ68" s="538">
        <f t="shared" ref="CJ68:CJ131" si="137">CD68*Y68</f>
        <v>70.682345000000055</v>
      </c>
      <c r="CK68" s="216">
        <f t="shared" ref="CK68:CK131" si="138">(AB68-AS68)/4</f>
        <v>-53.25</v>
      </c>
      <c r="CL68" s="216">
        <f t="shared" si="72"/>
        <v>-15.975</v>
      </c>
      <c r="CM68" s="216">
        <f t="shared" ref="CM68:CM131" si="139">CK68*0.5</f>
        <v>-26.625</v>
      </c>
      <c r="CN68" s="216"/>
      <c r="CO68" s="216"/>
      <c r="CP68" s="216"/>
      <c r="CQ68" s="217">
        <f t="shared" ref="CQ68:CQ131" si="140">CK68*Y68</f>
        <v>-53.25</v>
      </c>
      <c r="CR68" s="403">
        <f t="shared" ref="CR68:CR131" si="141">(AD68-BV68)/4</f>
        <v>25.682345000000055</v>
      </c>
      <c r="CS68" s="403">
        <f t="shared" si="73"/>
        <v>7.7047035000000159</v>
      </c>
      <c r="CT68" s="403">
        <f t="shared" ref="CT68:CT131" si="142">CR68*0.5</f>
        <v>12.841172500000027</v>
      </c>
      <c r="CU68" s="403"/>
      <c r="CV68" s="403"/>
      <c r="CW68" s="403"/>
      <c r="CX68" s="404">
        <f t="shared" ref="CX68:CX131" si="143">CR68*Y68</f>
        <v>25.682345000000055</v>
      </c>
      <c r="CY68" s="198"/>
      <c r="CZ68" s="222">
        <v>1157</v>
      </c>
      <c r="DA68" s="677">
        <f t="shared" ref="DA68:DA131" si="144">CZ68-Z68</f>
        <v>-93</v>
      </c>
      <c r="DB68" s="676">
        <f t="shared" ref="DB68:DB131" si="145">(CZ68/Z68*100)-100</f>
        <v>-7.4399999999999977</v>
      </c>
      <c r="DC68" s="676">
        <f t="shared" si="74"/>
        <v>-1.4879999999999995</v>
      </c>
      <c r="DD68" s="208">
        <v>1652.7293800000002</v>
      </c>
      <c r="DE68" s="677">
        <f t="shared" ref="DE68:DE131" si="146">DD68-Z68</f>
        <v>402.72938000000022</v>
      </c>
      <c r="DF68" s="676">
        <f t="shared" ref="DF68:DF131" si="147">(DD68/Z68)*100-100</f>
        <v>32.21835040000002</v>
      </c>
      <c r="DG68" s="676">
        <f t="shared" si="75"/>
        <v>6.443670080000004</v>
      </c>
      <c r="DH68" s="222">
        <v>19</v>
      </c>
      <c r="DI68" s="677">
        <f t="shared" ref="DI68:DI131" si="148">Z68*DH68/100</f>
        <v>237.5</v>
      </c>
      <c r="DJ68" s="568">
        <f t="shared" ref="DJ68:DJ131" si="149">Z68+DI68</f>
        <v>1487.5</v>
      </c>
      <c r="DK68" s="677">
        <f t="shared" ref="DK68:DK131" si="150">DJ68*Y68</f>
        <v>1487.5</v>
      </c>
      <c r="DL68" s="677">
        <f t="shared" si="76"/>
        <v>446.25</v>
      </c>
      <c r="DM68" s="677">
        <f t="shared" si="77"/>
        <v>743.75</v>
      </c>
      <c r="DN68" s="677">
        <f t="shared" ref="DN68:DN131" si="151">(DD68-DJ68)/4</f>
        <v>41.307345000000055</v>
      </c>
      <c r="DO68" s="677">
        <f t="shared" si="78"/>
        <v>12.392203500000017</v>
      </c>
      <c r="DP68" s="677">
        <f t="shared" si="79"/>
        <v>20.653672500000027</v>
      </c>
      <c r="DQ68" s="677">
        <f t="shared" ref="DQ68:DQ131" si="152">DN68*Y68</f>
        <v>41.307345000000055</v>
      </c>
      <c r="DR68" s="222">
        <v>1157</v>
      </c>
      <c r="DS68" s="677">
        <f t="shared" ref="DS68:DS131" si="153">DR68-Z68</f>
        <v>-93</v>
      </c>
      <c r="DT68" s="676">
        <f t="shared" ref="DT68:DT131" si="154">(DR68/Z68*100)-100</f>
        <v>-7.4399999999999977</v>
      </c>
      <c r="DU68" s="710">
        <f t="shared" si="80"/>
        <v>-1.4879999999999995</v>
      </c>
      <c r="DV68" s="208">
        <v>1652.7293800000002</v>
      </c>
      <c r="DW68" s="677">
        <f t="shared" ref="DW68:DW131" si="155">DV68-Z68</f>
        <v>402.72938000000022</v>
      </c>
      <c r="DX68" s="676">
        <f t="shared" ref="DX68:DX131" si="156">(DV68/Z68)*100-100</f>
        <v>32.21835040000002</v>
      </c>
      <c r="DY68" s="710">
        <f t="shared" si="81"/>
        <v>6.443670080000004</v>
      </c>
      <c r="DZ68" s="222">
        <v>15</v>
      </c>
      <c r="EA68" s="677">
        <f t="shared" ref="EA68:EA131" si="157">Z68*DZ68/100</f>
        <v>187.5</v>
      </c>
      <c r="EB68" s="568">
        <f t="shared" ref="EB68:EB131" si="158">Z68+EA68</f>
        <v>1437.5</v>
      </c>
      <c r="EC68" s="677">
        <f t="shared" ref="EC68:EC131" si="159">EB68*Y68</f>
        <v>1437.5</v>
      </c>
      <c r="ED68" s="677">
        <f t="shared" si="82"/>
        <v>431.25</v>
      </c>
      <c r="EE68" s="677">
        <f t="shared" si="83"/>
        <v>718.75</v>
      </c>
      <c r="EF68" s="208">
        <f t="shared" si="84"/>
        <v>53.807345000000055</v>
      </c>
      <c r="EG68" s="208">
        <f t="shared" si="85"/>
        <v>16.142203500000015</v>
      </c>
      <c r="EH68" s="208">
        <f t="shared" si="86"/>
        <v>26.903672500000027</v>
      </c>
      <c r="EI68" s="677">
        <f t="shared" ref="EI68:EI131" si="160">EF68*Y68</f>
        <v>53.807345000000055</v>
      </c>
    </row>
    <row r="69" spans="1:139" s="218" customFormat="1" ht="13.5" customHeight="1" x14ac:dyDescent="0.2">
      <c r="A69" s="506">
        <v>66</v>
      </c>
      <c r="B69" s="506" t="s">
        <v>1270</v>
      </c>
      <c r="C69" s="499" t="s">
        <v>117</v>
      </c>
      <c r="D69" s="253" t="s">
        <v>116</v>
      </c>
      <c r="E69" s="253" t="s">
        <v>36</v>
      </c>
      <c r="F69" s="219" t="s">
        <v>43</v>
      </c>
      <c r="G69" s="219" t="s">
        <v>42</v>
      </c>
      <c r="H69" s="219" t="s">
        <v>25</v>
      </c>
      <c r="I69" s="259">
        <v>0.8</v>
      </c>
      <c r="J69" s="230">
        <v>1032</v>
      </c>
      <c r="K69" s="222" t="s">
        <v>650</v>
      </c>
      <c r="L69" s="219" t="s">
        <v>43</v>
      </c>
      <c r="M69" s="219" t="s">
        <v>42</v>
      </c>
      <c r="N69" s="219" t="s">
        <v>25</v>
      </c>
      <c r="O69" s="260">
        <v>0.8</v>
      </c>
      <c r="P69" s="230">
        <v>1032</v>
      </c>
      <c r="Q69" s="219"/>
      <c r="R69" s="219"/>
      <c r="S69" s="219"/>
      <c r="T69" s="260">
        <v>0.8</v>
      </c>
      <c r="U69" s="231">
        <v>1032</v>
      </c>
      <c r="V69" s="228" t="s">
        <v>695</v>
      </c>
      <c r="W69" s="228" t="s">
        <v>180</v>
      </c>
      <c r="X69" s="228" t="s">
        <v>45</v>
      </c>
      <c r="Y69" s="261">
        <v>0.8</v>
      </c>
      <c r="Z69" s="551">
        <v>1032</v>
      </c>
      <c r="AA69" s="207">
        <f t="shared" si="96"/>
        <v>825.6</v>
      </c>
      <c r="AB69" s="552">
        <v>758</v>
      </c>
      <c r="AC69" s="544">
        <f t="shared" ref="AC69:AC132" si="161">AB69-Z69</f>
        <v>-274</v>
      </c>
      <c r="AD69" s="553">
        <f>0.95*$AB$1</f>
        <v>1080.587</v>
      </c>
      <c r="AE69" s="678">
        <f t="shared" ref="AE69:AE132" si="162">AD69-Z69</f>
        <v>48.586999999999989</v>
      </c>
      <c r="AF69" s="222">
        <v>1406</v>
      </c>
      <c r="AJ69" s="444">
        <f t="shared" si="97"/>
        <v>-274</v>
      </c>
      <c r="AK69" s="444">
        <f t="shared" si="98"/>
        <v>-26.550387596899228</v>
      </c>
      <c r="AL69" s="539">
        <f t="shared" ref="AL69:AL132" si="163">AK69/5/100</f>
        <v>-5.3100775193798452E-2</v>
      </c>
      <c r="AM69" s="444">
        <f t="shared" si="99"/>
        <v>-54.8</v>
      </c>
      <c r="AN69" s="445">
        <f t="shared" si="100"/>
        <v>48.586999999999989</v>
      </c>
      <c r="AO69" s="445">
        <f t="shared" si="101"/>
        <v>4.7080426356589129</v>
      </c>
      <c r="AP69" s="542">
        <f t="shared" ref="AP69:AP132" si="164">AO69/5/100</f>
        <v>9.4160852713178252E-3</v>
      </c>
      <c r="AQ69" s="445">
        <f t="shared" si="102"/>
        <v>9.7173999999999978</v>
      </c>
      <c r="AR69" s="227">
        <f t="shared" si="103"/>
        <v>921.6</v>
      </c>
      <c r="AS69" s="554">
        <f t="shared" si="104"/>
        <v>1152</v>
      </c>
      <c r="AT69" s="209">
        <f t="shared" si="105"/>
        <v>345.59999999999997</v>
      </c>
      <c r="AU69" s="209">
        <f t="shared" si="106"/>
        <v>576</v>
      </c>
      <c r="AV69" s="211">
        <f t="shared" si="107"/>
        <v>758</v>
      </c>
      <c r="AW69" s="545">
        <f t="shared" si="108"/>
        <v>394</v>
      </c>
      <c r="AX69" s="210">
        <f t="shared" si="109"/>
        <v>120</v>
      </c>
      <c r="AY69" s="210">
        <f t="shared" si="110"/>
        <v>11.627906976744185</v>
      </c>
      <c r="AZ69" s="211">
        <f t="shared" si="111"/>
        <v>1080.587</v>
      </c>
      <c r="BA69" s="544">
        <f t="shared" ref="BA69:BA132" si="165">AZ69-AS69</f>
        <v>-71.413000000000011</v>
      </c>
      <c r="BB69" s="210">
        <f t="shared" ref="BB69:BB132" si="166">BA69/4</f>
        <v>-17.853250000000003</v>
      </c>
      <c r="BC69" s="213">
        <f t="shared" si="112"/>
        <v>778.02264000000014</v>
      </c>
      <c r="BD69" s="211">
        <f>[1]MAG_9pak!$F$9</f>
        <v>972.52830000000006</v>
      </c>
      <c r="BE69" s="213">
        <f t="shared" si="113"/>
        <v>291.75848999999999</v>
      </c>
      <c r="BF69" s="213">
        <f t="shared" si="114"/>
        <v>486.26415000000003</v>
      </c>
      <c r="BG69" s="210">
        <f t="shared" si="115"/>
        <v>214.52830000000006</v>
      </c>
      <c r="BH69" s="210">
        <f t="shared" si="116"/>
        <v>-59.471699999999942</v>
      </c>
      <c r="BI69" s="210">
        <f t="shared" si="117"/>
        <v>-5.7627616279069827</v>
      </c>
      <c r="BJ69" s="210">
        <f t="shared" si="118"/>
        <v>1279.68</v>
      </c>
      <c r="BK69" s="214">
        <f t="shared" si="119"/>
        <v>383.904</v>
      </c>
      <c r="BL69" s="214">
        <f t="shared" si="120"/>
        <v>639.84</v>
      </c>
      <c r="BM69" s="210">
        <f t="shared" si="121"/>
        <v>247.68000000000006</v>
      </c>
      <c r="BN69" s="210">
        <f t="shared" si="122"/>
        <v>521.68000000000006</v>
      </c>
      <c r="BO69" s="215">
        <f t="shared" si="123"/>
        <v>1023.7440000000001</v>
      </c>
      <c r="BP69" s="210">
        <f t="shared" si="94"/>
        <v>1279.68</v>
      </c>
      <c r="BQ69" s="216">
        <f t="shared" si="124"/>
        <v>383.904</v>
      </c>
      <c r="BR69" s="216">
        <f t="shared" si="125"/>
        <v>639.84</v>
      </c>
      <c r="BS69" s="210">
        <f t="shared" si="126"/>
        <v>247.68000000000006</v>
      </c>
      <c r="BT69" s="210">
        <f t="shared" si="127"/>
        <v>521.68000000000006</v>
      </c>
      <c r="BU69" s="217">
        <f t="shared" si="128"/>
        <v>1023.7440000000001</v>
      </c>
      <c r="BV69" s="210">
        <f t="shared" si="95"/>
        <v>1279.68</v>
      </c>
      <c r="BW69" s="403">
        <f t="shared" si="129"/>
        <v>383.904</v>
      </c>
      <c r="BX69" s="403">
        <f t="shared" si="130"/>
        <v>639.84</v>
      </c>
      <c r="BY69" s="210">
        <f t="shared" si="131"/>
        <v>247.68000000000006</v>
      </c>
      <c r="BZ69" s="210">
        <f t="shared" si="132"/>
        <v>521.68000000000006</v>
      </c>
      <c r="CA69" s="210">
        <f t="shared" si="133"/>
        <v>24</v>
      </c>
      <c r="CB69" s="404">
        <f t="shared" si="134"/>
        <v>1023.7440000000001</v>
      </c>
      <c r="CC69" s="211"/>
      <c r="CD69" s="537">
        <f t="shared" si="135"/>
        <v>-17.853250000000003</v>
      </c>
      <c r="CE69" s="537">
        <f t="shared" ref="CE69:CE132" si="167">CD69*0.3</f>
        <v>-5.3559750000000008</v>
      </c>
      <c r="CF69" s="537">
        <f t="shared" si="136"/>
        <v>-8.9266250000000014</v>
      </c>
      <c r="CG69" s="210"/>
      <c r="CH69" s="210"/>
      <c r="CI69" s="210"/>
      <c r="CJ69" s="538">
        <f t="shared" si="137"/>
        <v>-14.282600000000002</v>
      </c>
      <c r="CK69" s="216">
        <f t="shared" si="138"/>
        <v>-98.5</v>
      </c>
      <c r="CL69" s="216">
        <f t="shared" ref="CL69:CL132" si="168">CK69*0.3</f>
        <v>-29.549999999999997</v>
      </c>
      <c r="CM69" s="216">
        <f t="shared" si="139"/>
        <v>-49.25</v>
      </c>
      <c r="CN69" s="216"/>
      <c r="CO69" s="216"/>
      <c r="CP69" s="216"/>
      <c r="CQ69" s="217">
        <f t="shared" si="140"/>
        <v>-78.800000000000011</v>
      </c>
      <c r="CR69" s="403">
        <f t="shared" si="141"/>
        <v>-49.773250000000019</v>
      </c>
      <c r="CS69" s="403">
        <f t="shared" ref="CS69:CS132" si="169">CR69*0.3</f>
        <v>-14.931975000000005</v>
      </c>
      <c r="CT69" s="403">
        <f t="shared" si="142"/>
        <v>-24.886625000000009</v>
      </c>
      <c r="CU69" s="403"/>
      <c r="CV69" s="403"/>
      <c r="CW69" s="403"/>
      <c r="CX69" s="404">
        <f t="shared" si="143"/>
        <v>-39.818600000000018</v>
      </c>
      <c r="CY69" s="198"/>
      <c r="CZ69" s="222">
        <v>758</v>
      </c>
      <c r="DA69" s="677">
        <f t="shared" si="144"/>
        <v>-274</v>
      </c>
      <c r="DB69" s="676">
        <f t="shared" si="145"/>
        <v>-26.550387596899228</v>
      </c>
      <c r="DC69" s="676">
        <f t="shared" ref="DC69:DC132" si="170">DB69/5</f>
        <v>-5.3100775193798455</v>
      </c>
      <c r="DD69" s="208">
        <v>1080.587</v>
      </c>
      <c r="DE69" s="677">
        <f t="shared" si="146"/>
        <v>48.586999999999989</v>
      </c>
      <c r="DF69" s="676">
        <f t="shared" si="147"/>
        <v>4.7080426356589129</v>
      </c>
      <c r="DG69" s="676">
        <f t="shared" ref="DG69:DG132" si="171">DF69/5</f>
        <v>0.94160852713178256</v>
      </c>
      <c r="DH69" s="222">
        <v>20</v>
      </c>
      <c r="DI69" s="677">
        <f t="shared" si="148"/>
        <v>206.4</v>
      </c>
      <c r="DJ69" s="568">
        <f t="shared" si="149"/>
        <v>1238.4000000000001</v>
      </c>
      <c r="DK69" s="677">
        <f t="shared" si="150"/>
        <v>990.72000000000014</v>
      </c>
      <c r="DL69" s="677">
        <f t="shared" ref="DL69:DL132" si="172">DJ69*30/100</f>
        <v>371.52</v>
      </c>
      <c r="DM69" s="677">
        <f t="shared" ref="DM69:DM132" si="173">DJ69*50/100</f>
        <v>619.20000000000005</v>
      </c>
      <c r="DN69" s="677">
        <f t="shared" si="151"/>
        <v>-39.453250000000025</v>
      </c>
      <c r="DO69" s="677">
        <f t="shared" ref="DO69:DO132" si="174">DN69*0.3</f>
        <v>-11.835975000000007</v>
      </c>
      <c r="DP69" s="677">
        <f t="shared" ref="DP69:DP132" si="175">DN69*0.5</f>
        <v>-19.726625000000013</v>
      </c>
      <c r="DQ69" s="677">
        <f t="shared" si="152"/>
        <v>-31.562600000000021</v>
      </c>
      <c r="DR69" s="222">
        <v>758</v>
      </c>
      <c r="DS69" s="677">
        <f t="shared" si="153"/>
        <v>-274</v>
      </c>
      <c r="DT69" s="676">
        <f t="shared" si="154"/>
        <v>-26.550387596899228</v>
      </c>
      <c r="DU69" s="710">
        <f t="shared" ref="DU69:DU132" si="176">DT69/5</f>
        <v>-5.3100775193798455</v>
      </c>
      <c r="DV69" s="208">
        <v>1080.587</v>
      </c>
      <c r="DW69" s="677">
        <f t="shared" si="155"/>
        <v>48.586999999999989</v>
      </c>
      <c r="DX69" s="676">
        <f t="shared" si="156"/>
        <v>4.7080426356589129</v>
      </c>
      <c r="DY69" s="710">
        <f t="shared" ref="DY69:DY132" si="177">DX69/5</f>
        <v>0.94160852713178256</v>
      </c>
      <c r="DZ69" s="222">
        <v>19</v>
      </c>
      <c r="EA69" s="677">
        <f t="shared" si="157"/>
        <v>196.08</v>
      </c>
      <c r="EB69" s="568">
        <f t="shared" si="158"/>
        <v>1228.08</v>
      </c>
      <c r="EC69" s="677">
        <f t="shared" si="159"/>
        <v>982.46399999999994</v>
      </c>
      <c r="ED69" s="677">
        <f t="shared" ref="ED69:ED132" si="178">EB69*30/100</f>
        <v>368.42399999999992</v>
      </c>
      <c r="EE69" s="677">
        <f t="shared" ref="EE69:EE132" si="179">EB69*50/100</f>
        <v>614.04</v>
      </c>
      <c r="EF69" s="208">
        <f t="shared" ref="EF69:EF132" si="180">(DV69-EB69)/4</f>
        <v>-36.873249999999985</v>
      </c>
      <c r="EG69" s="208">
        <f t="shared" ref="EG69:EG132" si="181">EF69*0.3</f>
        <v>-11.061974999999995</v>
      </c>
      <c r="EH69" s="208">
        <f t="shared" ref="EH69:EH132" si="182">EF69*0.5</f>
        <v>-18.436624999999992</v>
      </c>
      <c r="EI69" s="677">
        <f t="shared" si="160"/>
        <v>-29.498599999999989</v>
      </c>
    </row>
    <row r="70" spans="1:139" s="218" customFormat="1" ht="13.5" customHeight="1" x14ac:dyDescent="0.2">
      <c r="A70" s="505">
        <v>67</v>
      </c>
      <c r="B70" s="505" t="s">
        <v>1270</v>
      </c>
      <c r="C70" s="499" t="s">
        <v>117</v>
      </c>
      <c r="D70" s="253" t="s">
        <v>116</v>
      </c>
      <c r="E70" s="253" t="s">
        <v>92</v>
      </c>
      <c r="F70" s="219" t="s">
        <v>96</v>
      </c>
      <c r="G70" s="219" t="s">
        <v>24</v>
      </c>
      <c r="H70" s="219" t="s">
        <v>28</v>
      </c>
      <c r="I70" s="259">
        <v>0.2</v>
      </c>
      <c r="J70" s="230">
        <v>739</v>
      </c>
      <c r="K70" s="222"/>
      <c r="L70" s="219" t="s">
        <v>96</v>
      </c>
      <c r="M70" s="219" t="s">
        <v>24</v>
      </c>
      <c r="N70" s="219" t="s">
        <v>28</v>
      </c>
      <c r="O70" s="260">
        <v>0.2</v>
      </c>
      <c r="P70" s="230">
        <v>739</v>
      </c>
      <c r="Q70" s="219"/>
      <c r="R70" s="219"/>
      <c r="S70" s="219"/>
      <c r="T70" s="260">
        <v>0.2</v>
      </c>
      <c r="U70" s="231">
        <v>739</v>
      </c>
      <c r="V70" s="228" t="s">
        <v>674</v>
      </c>
      <c r="W70" s="228" t="s">
        <v>6</v>
      </c>
      <c r="X70" s="228" t="s">
        <v>28</v>
      </c>
      <c r="Y70" s="261">
        <v>0.2</v>
      </c>
      <c r="Z70" s="232">
        <v>739</v>
      </c>
      <c r="AA70" s="207">
        <f t="shared" si="96"/>
        <v>147.80000000000001</v>
      </c>
      <c r="AB70" s="222">
        <v>967</v>
      </c>
      <c r="AC70" s="544">
        <f t="shared" si="161"/>
        <v>228</v>
      </c>
      <c r="AD70" s="208">
        <f>1.22*$AB$1</f>
        <v>1387.7012</v>
      </c>
      <c r="AE70" s="678">
        <f t="shared" si="162"/>
        <v>648.70119999999997</v>
      </c>
      <c r="AF70" s="222">
        <v>1796</v>
      </c>
      <c r="AJ70" s="444">
        <f t="shared" si="97"/>
        <v>228</v>
      </c>
      <c r="AK70" s="444">
        <f t="shared" si="98"/>
        <v>30.852503382949948</v>
      </c>
      <c r="AL70" s="539">
        <f t="shared" si="163"/>
        <v>6.1705006765899899E-2</v>
      </c>
      <c r="AM70" s="444">
        <f t="shared" si="99"/>
        <v>45.6</v>
      </c>
      <c r="AN70" s="445">
        <f t="shared" si="100"/>
        <v>648.70119999999997</v>
      </c>
      <c r="AO70" s="445">
        <f t="shared" si="101"/>
        <v>87.780947225981038</v>
      </c>
      <c r="AP70" s="542">
        <f t="shared" si="164"/>
        <v>0.17556189445196207</v>
      </c>
      <c r="AQ70" s="445">
        <f t="shared" si="102"/>
        <v>129.74024</v>
      </c>
      <c r="AR70" s="227">
        <f t="shared" si="103"/>
        <v>171.8</v>
      </c>
      <c r="AS70" s="210">
        <f t="shared" si="104"/>
        <v>859</v>
      </c>
      <c r="AT70" s="209">
        <f t="shared" si="105"/>
        <v>257.7</v>
      </c>
      <c r="AU70" s="209">
        <f t="shared" si="106"/>
        <v>429.5</v>
      </c>
      <c r="AV70" s="211">
        <f t="shared" si="107"/>
        <v>967</v>
      </c>
      <c r="AW70" s="212">
        <f t="shared" si="108"/>
        <v>-108</v>
      </c>
      <c r="AX70" s="210">
        <f t="shared" si="109"/>
        <v>120</v>
      </c>
      <c r="AY70" s="210">
        <f t="shared" si="110"/>
        <v>16.238159675236801</v>
      </c>
      <c r="AZ70" s="211">
        <f t="shared" si="111"/>
        <v>1387.7012</v>
      </c>
      <c r="BA70" s="544">
        <f t="shared" si="165"/>
        <v>528.70119999999997</v>
      </c>
      <c r="BB70" s="210">
        <f t="shared" si="166"/>
        <v>132.17529999999999</v>
      </c>
      <c r="BC70" s="213">
        <f t="shared" si="112"/>
        <v>249.78621600000002</v>
      </c>
      <c r="BD70" s="211">
        <f>[1]MAG_9pak!$F$11</f>
        <v>1248.9310800000001</v>
      </c>
      <c r="BE70" s="213">
        <f t="shared" si="113"/>
        <v>374.67932400000001</v>
      </c>
      <c r="BF70" s="213">
        <f t="shared" si="114"/>
        <v>624.46554000000003</v>
      </c>
      <c r="BG70" s="210">
        <f t="shared" si="115"/>
        <v>281.93108000000007</v>
      </c>
      <c r="BH70" s="210">
        <f t="shared" si="116"/>
        <v>509.93108000000007</v>
      </c>
      <c r="BI70" s="210">
        <f t="shared" si="117"/>
        <v>69.002852503382968</v>
      </c>
      <c r="BJ70" s="210">
        <f t="shared" si="118"/>
        <v>916.36</v>
      </c>
      <c r="BK70" s="214">
        <f t="shared" si="119"/>
        <v>274.90800000000002</v>
      </c>
      <c r="BL70" s="214">
        <f t="shared" si="120"/>
        <v>458.18</v>
      </c>
      <c r="BM70" s="210">
        <f t="shared" si="121"/>
        <v>177.36</v>
      </c>
      <c r="BN70" s="210">
        <f t="shared" si="122"/>
        <v>-50.639999999999986</v>
      </c>
      <c r="BO70" s="215">
        <f t="shared" si="123"/>
        <v>183.27200000000002</v>
      </c>
      <c r="BP70" s="210">
        <f t="shared" si="94"/>
        <v>916.36</v>
      </c>
      <c r="BQ70" s="216">
        <f t="shared" si="124"/>
        <v>274.90800000000002</v>
      </c>
      <c r="BR70" s="216">
        <f t="shared" si="125"/>
        <v>458.18</v>
      </c>
      <c r="BS70" s="210">
        <f t="shared" si="126"/>
        <v>177.36</v>
      </c>
      <c r="BT70" s="210">
        <f t="shared" si="127"/>
        <v>-50.639999999999986</v>
      </c>
      <c r="BU70" s="217">
        <f t="shared" si="128"/>
        <v>183.27200000000002</v>
      </c>
      <c r="BV70" s="210">
        <f t="shared" si="95"/>
        <v>916.36</v>
      </c>
      <c r="BW70" s="403">
        <f t="shared" si="129"/>
        <v>274.90800000000002</v>
      </c>
      <c r="BX70" s="403">
        <f t="shared" si="130"/>
        <v>458.18</v>
      </c>
      <c r="BY70" s="210">
        <f t="shared" si="131"/>
        <v>177.36</v>
      </c>
      <c r="BZ70" s="210">
        <f t="shared" si="132"/>
        <v>-50.639999999999986</v>
      </c>
      <c r="CA70" s="210">
        <f t="shared" si="133"/>
        <v>24</v>
      </c>
      <c r="CB70" s="404">
        <f t="shared" si="134"/>
        <v>183.27200000000002</v>
      </c>
      <c r="CC70" s="211"/>
      <c r="CD70" s="537">
        <f t="shared" si="135"/>
        <v>132.17529999999999</v>
      </c>
      <c r="CE70" s="537">
        <f t="shared" si="167"/>
        <v>39.652589999999996</v>
      </c>
      <c r="CF70" s="537">
        <f t="shared" si="136"/>
        <v>66.087649999999996</v>
      </c>
      <c r="CG70" s="210"/>
      <c r="CH70" s="210"/>
      <c r="CI70" s="210"/>
      <c r="CJ70" s="538">
        <f t="shared" si="137"/>
        <v>26.43506</v>
      </c>
      <c r="CK70" s="216">
        <f t="shared" si="138"/>
        <v>27</v>
      </c>
      <c r="CL70" s="216">
        <f t="shared" si="168"/>
        <v>8.1</v>
      </c>
      <c r="CM70" s="216">
        <f t="shared" si="139"/>
        <v>13.5</v>
      </c>
      <c r="CN70" s="216"/>
      <c r="CO70" s="216"/>
      <c r="CP70" s="216"/>
      <c r="CQ70" s="217">
        <f t="shared" si="140"/>
        <v>5.4</v>
      </c>
      <c r="CR70" s="403">
        <f t="shared" si="141"/>
        <v>117.83529999999999</v>
      </c>
      <c r="CS70" s="403">
        <f t="shared" si="169"/>
        <v>35.350589999999997</v>
      </c>
      <c r="CT70" s="403">
        <f t="shared" si="142"/>
        <v>58.917649999999995</v>
      </c>
      <c r="CU70" s="403"/>
      <c r="CV70" s="403"/>
      <c r="CW70" s="403"/>
      <c r="CX70" s="404">
        <f t="shared" si="143"/>
        <v>23.567059999999998</v>
      </c>
      <c r="CY70" s="198"/>
      <c r="CZ70" s="222">
        <v>967</v>
      </c>
      <c r="DA70" s="677">
        <f t="shared" si="144"/>
        <v>228</v>
      </c>
      <c r="DB70" s="676">
        <f t="shared" si="145"/>
        <v>30.852503382949948</v>
      </c>
      <c r="DC70" s="676">
        <f t="shared" si="170"/>
        <v>6.1705006765899899</v>
      </c>
      <c r="DD70" s="208">
        <v>1387.7012</v>
      </c>
      <c r="DE70" s="677">
        <f t="shared" si="146"/>
        <v>648.70119999999997</v>
      </c>
      <c r="DF70" s="676">
        <f t="shared" si="147"/>
        <v>87.780947225981038</v>
      </c>
      <c r="DG70" s="676">
        <f t="shared" si="171"/>
        <v>17.556189445196207</v>
      </c>
      <c r="DH70" s="222">
        <v>20</v>
      </c>
      <c r="DI70" s="677">
        <f t="shared" si="148"/>
        <v>147.80000000000001</v>
      </c>
      <c r="DJ70" s="568">
        <f t="shared" si="149"/>
        <v>886.8</v>
      </c>
      <c r="DK70" s="677">
        <f t="shared" si="150"/>
        <v>177.36</v>
      </c>
      <c r="DL70" s="677">
        <f t="shared" si="172"/>
        <v>266.04000000000002</v>
      </c>
      <c r="DM70" s="677">
        <f t="shared" si="173"/>
        <v>443.4</v>
      </c>
      <c r="DN70" s="677">
        <f t="shared" si="151"/>
        <v>125.2253</v>
      </c>
      <c r="DO70" s="677">
        <f t="shared" si="174"/>
        <v>37.567590000000003</v>
      </c>
      <c r="DP70" s="677">
        <f t="shared" si="175"/>
        <v>62.612650000000002</v>
      </c>
      <c r="DQ70" s="677">
        <f t="shared" si="152"/>
        <v>25.045060000000003</v>
      </c>
      <c r="DR70" s="222">
        <v>967</v>
      </c>
      <c r="DS70" s="677">
        <f t="shared" si="153"/>
        <v>228</v>
      </c>
      <c r="DT70" s="676">
        <f t="shared" si="154"/>
        <v>30.852503382949948</v>
      </c>
      <c r="DU70" s="710">
        <f t="shared" si="176"/>
        <v>6.1705006765899899</v>
      </c>
      <c r="DV70" s="208">
        <v>1387.7012</v>
      </c>
      <c r="DW70" s="677">
        <f t="shared" si="155"/>
        <v>648.70119999999997</v>
      </c>
      <c r="DX70" s="676">
        <f t="shared" si="156"/>
        <v>87.780947225981038</v>
      </c>
      <c r="DY70" s="710">
        <f t="shared" si="177"/>
        <v>17.556189445196207</v>
      </c>
      <c r="DZ70" s="222">
        <v>19</v>
      </c>
      <c r="EA70" s="677">
        <f t="shared" si="157"/>
        <v>140.41</v>
      </c>
      <c r="EB70" s="568">
        <f t="shared" si="158"/>
        <v>879.41</v>
      </c>
      <c r="EC70" s="677">
        <f t="shared" si="159"/>
        <v>175.88200000000001</v>
      </c>
      <c r="ED70" s="677">
        <f t="shared" si="178"/>
        <v>263.82299999999998</v>
      </c>
      <c r="EE70" s="677">
        <f t="shared" si="179"/>
        <v>439.70499999999998</v>
      </c>
      <c r="EF70" s="208">
        <f t="shared" si="180"/>
        <v>127.0728</v>
      </c>
      <c r="EG70" s="208">
        <f t="shared" si="181"/>
        <v>38.121839999999999</v>
      </c>
      <c r="EH70" s="208">
        <f t="shared" si="182"/>
        <v>63.5364</v>
      </c>
      <c r="EI70" s="677">
        <f t="shared" si="160"/>
        <v>25.414560000000002</v>
      </c>
    </row>
    <row r="71" spans="1:139" s="218" customFormat="1" ht="13.5" customHeight="1" x14ac:dyDescent="0.2">
      <c r="A71" s="505">
        <v>68</v>
      </c>
      <c r="B71" s="505" t="s">
        <v>1270</v>
      </c>
      <c r="C71" s="499" t="s">
        <v>117</v>
      </c>
      <c r="D71" s="253" t="s">
        <v>116</v>
      </c>
      <c r="E71" s="253" t="s">
        <v>14</v>
      </c>
      <c r="F71" s="219" t="s">
        <v>38</v>
      </c>
      <c r="G71" s="219" t="s">
        <v>24</v>
      </c>
      <c r="H71" s="219" t="s">
        <v>25</v>
      </c>
      <c r="I71" s="259">
        <v>0.8</v>
      </c>
      <c r="J71" s="230">
        <v>739</v>
      </c>
      <c r="K71" s="222"/>
      <c r="L71" s="219" t="s">
        <v>38</v>
      </c>
      <c r="M71" s="219" t="s">
        <v>24</v>
      </c>
      <c r="N71" s="219" t="s">
        <v>25</v>
      </c>
      <c r="O71" s="260">
        <v>0.8</v>
      </c>
      <c r="P71" s="230">
        <v>739</v>
      </c>
      <c r="Q71" s="219"/>
      <c r="R71" s="219"/>
      <c r="S71" s="219"/>
      <c r="T71" s="260">
        <v>0.8</v>
      </c>
      <c r="U71" s="231">
        <v>739</v>
      </c>
      <c r="V71" s="228" t="s">
        <v>660</v>
      </c>
      <c r="W71" s="228" t="s">
        <v>6</v>
      </c>
      <c r="X71" s="228" t="s">
        <v>45</v>
      </c>
      <c r="Y71" s="261">
        <v>0.8</v>
      </c>
      <c r="Z71" s="232">
        <v>739</v>
      </c>
      <c r="AA71" s="207">
        <f t="shared" si="96"/>
        <v>591.20000000000005</v>
      </c>
      <c r="AB71" s="222">
        <v>758</v>
      </c>
      <c r="AC71" s="544">
        <f t="shared" si="161"/>
        <v>19</v>
      </c>
      <c r="AD71" s="208">
        <f>0.95*$AB$1</f>
        <v>1080.587</v>
      </c>
      <c r="AE71" s="678">
        <f t="shared" si="162"/>
        <v>341.58699999999999</v>
      </c>
      <c r="AF71" s="222">
        <v>1406</v>
      </c>
      <c r="AJ71" s="444">
        <f t="shared" si="97"/>
        <v>19</v>
      </c>
      <c r="AK71" s="444">
        <f t="shared" si="98"/>
        <v>2.5710419485791505</v>
      </c>
      <c r="AL71" s="539">
        <f t="shared" si="163"/>
        <v>5.1420838971583003E-3</v>
      </c>
      <c r="AM71" s="444">
        <f t="shared" si="99"/>
        <v>3.8</v>
      </c>
      <c r="AN71" s="445">
        <f t="shared" si="100"/>
        <v>341.58699999999999</v>
      </c>
      <c r="AO71" s="445">
        <f t="shared" si="101"/>
        <v>46.222868741542612</v>
      </c>
      <c r="AP71" s="542">
        <f t="shared" si="164"/>
        <v>9.2445737483085211E-2</v>
      </c>
      <c r="AQ71" s="445">
        <f t="shared" si="102"/>
        <v>68.317399999999992</v>
      </c>
      <c r="AR71" s="227">
        <f t="shared" si="103"/>
        <v>687.2</v>
      </c>
      <c r="AS71" s="210">
        <f t="shared" si="104"/>
        <v>859</v>
      </c>
      <c r="AT71" s="209">
        <f t="shared" si="105"/>
        <v>257.7</v>
      </c>
      <c r="AU71" s="209">
        <f t="shared" si="106"/>
        <v>429.5</v>
      </c>
      <c r="AV71" s="211">
        <f t="shared" si="107"/>
        <v>758</v>
      </c>
      <c r="AW71" s="210">
        <f t="shared" si="108"/>
        <v>101</v>
      </c>
      <c r="AX71" s="210">
        <f t="shared" si="109"/>
        <v>120</v>
      </c>
      <c r="AY71" s="210">
        <f t="shared" si="110"/>
        <v>16.238159675236801</v>
      </c>
      <c r="AZ71" s="211">
        <f t="shared" si="111"/>
        <v>1080.587</v>
      </c>
      <c r="BA71" s="544">
        <f t="shared" si="165"/>
        <v>221.58699999999999</v>
      </c>
      <c r="BB71" s="210">
        <f t="shared" si="166"/>
        <v>55.396749999999997</v>
      </c>
      <c r="BC71" s="213">
        <f t="shared" si="112"/>
        <v>778.02264000000014</v>
      </c>
      <c r="BD71" s="211">
        <f>[1]MAG_9pak!$F$9</f>
        <v>972.52830000000006</v>
      </c>
      <c r="BE71" s="213">
        <f t="shared" si="113"/>
        <v>291.75848999999999</v>
      </c>
      <c r="BF71" s="213">
        <f t="shared" si="114"/>
        <v>486.26415000000003</v>
      </c>
      <c r="BG71" s="210">
        <f t="shared" si="115"/>
        <v>214.52830000000006</v>
      </c>
      <c r="BH71" s="210">
        <f t="shared" si="116"/>
        <v>233.52830000000006</v>
      </c>
      <c r="BI71" s="210">
        <f t="shared" si="117"/>
        <v>31.600581867388371</v>
      </c>
      <c r="BJ71" s="210">
        <f t="shared" si="118"/>
        <v>916.36</v>
      </c>
      <c r="BK71" s="214">
        <f t="shared" si="119"/>
        <v>274.90800000000002</v>
      </c>
      <c r="BL71" s="214">
        <f t="shared" si="120"/>
        <v>458.18</v>
      </c>
      <c r="BM71" s="210">
        <f t="shared" si="121"/>
        <v>177.36</v>
      </c>
      <c r="BN71" s="210">
        <f t="shared" si="122"/>
        <v>158.36000000000001</v>
      </c>
      <c r="BO71" s="215">
        <f t="shared" si="123"/>
        <v>733.08800000000008</v>
      </c>
      <c r="BP71" s="210">
        <f t="shared" si="94"/>
        <v>916.36</v>
      </c>
      <c r="BQ71" s="216">
        <f t="shared" si="124"/>
        <v>274.90800000000002</v>
      </c>
      <c r="BR71" s="216">
        <f t="shared" si="125"/>
        <v>458.18</v>
      </c>
      <c r="BS71" s="210">
        <f t="shared" si="126"/>
        <v>177.36</v>
      </c>
      <c r="BT71" s="210">
        <f t="shared" si="127"/>
        <v>158.36000000000001</v>
      </c>
      <c r="BU71" s="217">
        <f t="shared" si="128"/>
        <v>733.08800000000008</v>
      </c>
      <c r="BV71" s="210">
        <f t="shared" si="95"/>
        <v>916.36</v>
      </c>
      <c r="BW71" s="403">
        <f t="shared" si="129"/>
        <v>274.90800000000002</v>
      </c>
      <c r="BX71" s="403">
        <f t="shared" si="130"/>
        <v>458.18</v>
      </c>
      <c r="BY71" s="210">
        <f t="shared" si="131"/>
        <v>177.36</v>
      </c>
      <c r="BZ71" s="210">
        <f t="shared" si="132"/>
        <v>158.36000000000001</v>
      </c>
      <c r="CA71" s="210">
        <f t="shared" si="133"/>
        <v>24</v>
      </c>
      <c r="CB71" s="404">
        <f t="shared" si="134"/>
        <v>733.08800000000008</v>
      </c>
      <c r="CC71" s="211"/>
      <c r="CD71" s="537">
        <f t="shared" si="135"/>
        <v>55.396749999999997</v>
      </c>
      <c r="CE71" s="537">
        <f t="shared" si="167"/>
        <v>16.619024999999997</v>
      </c>
      <c r="CF71" s="537">
        <f t="shared" si="136"/>
        <v>27.698374999999999</v>
      </c>
      <c r="CG71" s="210"/>
      <c r="CH71" s="210"/>
      <c r="CI71" s="210"/>
      <c r="CJ71" s="538">
        <f t="shared" si="137"/>
        <v>44.317399999999999</v>
      </c>
      <c r="CK71" s="216">
        <f t="shared" si="138"/>
        <v>-25.25</v>
      </c>
      <c r="CL71" s="216">
        <f t="shared" si="168"/>
        <v>-7.5749999999999993</v>
      </c>
      <c r="CM71" s="216">
        <f t="shared" si="139"/>
        <v>-12.625</v>
      </c>
      <c r="CN71" s="216"/>
      <c r="CO71" s="216"/>
      <c r="CP71" s="216"/>
      <c r="CQ71" s="217">
        <f t="shared" si="140"/>
        <v>-20.200000000000003</v>
      </c>
      <c r="CR71" s="403">
        <f t="shared" si="141"/>
        <v>41.056749999999994</v>
      </c>
      <c r="CS71" s="403">
        <f t="shared" si="169"/>
        <v>12.317024999999997</v>
      </c>
      <c r="CT71" s="403">
        <f t="shared" si="142"/>
        <v>20.528374999999997</v>
      </c>
      <c r="CU71" s="403"/>
      <c r="CV71" s="403"/>
      <c r="CW71" s="403"/>
      <c r="CX71" s="404">
        <f t="shared" si="143"/>
        <v>32.845399999999998</v>
      </c>
      <c r="CY71" s="198"/>
      <c r="CZ71" s="222">
        <v>758</v>
      </c>
      <c r="DA71" s="677">
        <f t="shared" si="144"/>
        <v>19</v>
      </c>
      <c r="DB71" s="676">
        <f t="shared" si="145"/>
        <v>2.5710419485791505</v>
      </c>
      <c r="DC71" s="676">
        <f t="shared" si="170"/>
        <v>0.51420838971583005</v>
      </c>
      <c r="DD71" s="208">
        <v>1080.587</v>
      </c>
      <c r="DE71" s="677">
        <f t="shared" si="146"/>
        <v>341.58699999999999</v>
      </c>
      <c r="DF71" s="676">
        <f t="shared" si="147"/>
        <v>46.222868741542612</v>
      </c>
      <c r="DG71" s="676">
        <f t="shared" si="171"/>
        <v>9.2445737483085217</v>
      </c>
      <c r="DH71" s="222">
        <v>20</v>
      </c>
      <c r="DI71" s="677">
        <f t="shared" si="148"/>
        <v>147.80000000000001</v>
      </c>
      <c r="DJ71" s="568">
        <f t="shared" si="149"/>
        <v>886.8</v>
      </c>
      <c r="DK71" s="677">
        <f t="shared" si="150"/>
        <v>709.44</v>
      </c>
      <c r="DL71" s="677">
        <f t="shared" si="172"/>
        <v>266.04000000000002</v>
      </c>
      <c r="DM71" s="677">
        <f t="shared" si="173"/>
        <v>443.4</v>
      </c>
      <c r="DN71" s="677">
        <f t="shared" si="151"/>
        <v>48.446750000000009</v>
      </c>
      <c r="DO71" s="677">
        <f t="shared" si="174"/>
        <v>14.534025000000002</v>
      </c>
      <c r="DP71" s="677">
        <f t="shared" si="175"/>
        <v>24.223375000000004</v>
      </c>
      <c r="DQ71" s="677">
        <f t="shared" si="152"/>
        <v>38.757400000000011</v>
      </c>
      <c r="DR71" s="222">
        <v>758</v>
      </c>
      <c r="DS71" s="677">
        <f t="shared" si="153"/>
        <v>19</v>
      </c>
      <c r="DT71" s="676">
        <f t="shared" si="154"/>
        <v>2.5710419485791505</v>
      </c>
      <c r="DU71" s="710">
        <f t="shared" si="176"/>
        <v>0.51420838971583005</v>
      </c>
      <c r="DV71" s="208">
        <v>1080.587</v>
      </c>
      <c r="DW71" s="677">
        <f t="shared" si="155"/>
        <v>341.58699999999999</v>
      </c>
      <c r="DX71" s="676">
        <f t="shared" si="156"/>
        <v>46.222868741542612</v>
      </c>
      <c r="DY71" s="710">
        <f t="shared" si="177"/>
        <v>9.2445737483085217</v>
      </c>
      <c r="DZ71" s="222">
        <v>19</v>
      </c>
      <c r="EA71" s="677">
        <f t="shared" si="157"/>
        <v>140.41</v>
      </c>
      <c r="EB71" s="568">
        <f t="shared" si="158"/>
        <v>879.41</v>
      </c>
      <c r="EC71" s="677">
        <f t="shared" si="159"/>
        <v>703.52800000000002</v>
      </c>
      <c r="ED71" s="677">
        <f t="shared" si="178"/>
        <v>263.82299999999998</v>
      </c>
      <c r="EE71" s="677">
        <f t="shared" si="179"/>
        <v>439.70499999999998</v>
      </c>
      <c r="EF71" s="208">
        <f t="shared" si="180"/>
        <v>50.294250000000005</v>
      </c>
      <c r="EG71" s="208">
        <f t="shared" si="181"/>
        <v>15.088275000000001</v>
      </c>
      <c r="EH71" s="208">
        <f t="shared" si="182"/>
        <v>25.147125000000003</v>
      </c>
      <c r="EI71" s="677">
        <f t="shared" si="160"/>
        <v>40.235400000000006</v>
      </c>
    </row>
    <row r="72" spans="1:139" s="218" customFormat="1" ht="13.5" customHeight="1" x14ac:dyDescent="0.2">
      <c r="A72" s="506">
        <v>69</v>
      </c>
      <c r="B72" s="506" t="s">
        <v>1270</v>
      </c>
      <c r="C72" s="499" t="s">
        <v>117</v>
      </c>
      <c r="D72" s="253" t="s">
        <v>116</v>
      </c>
      <c r="E72" s="253" t="s">
        <v>94</v>
      </c>
      <c r="F72" s="219" t="s">
        <v>97</v>
      </c>
      <c r="G72" s="219" t="s">
        <v>6</v>
      </c>
      <c r="H72" s="219" t="s">
        <v>45</v>
      </c>
      <c r="I72" s="259">
        <v>0.2</v>
      </c>
      <c r="J72" s="230">
        <v>647</v>
      </c>
      <c r="K72" s="222"/>
      <c r="L72" s="219" t="s">
        <v>97</v>
      </c>
      <c r="M72" s="219" t="s">
        <v>6</v>
      </c>
      <c r="N72" s="219" t="s">
        <v>45</v>
      </c>
      <c r="O72" s="260">
        <v>0.2</v>
      </c>
      <c r="P72" s="230">
        <v>647</v>
      </c>
      <c r="Q72" s="219"/>
      <c r="R72" s="219"/>
      <c r="S72" s="219"/>
      <c r="T72" s="260">
        <v>0.2</v>
      </c>
      <c r="U72" s="231">
        <v>647</v>
      </c>
      <c r="V72" s="224" t="s">
        <v>693</v>
      </c>
      <c r="W72" s="224" t="s">
        <v>6</v>
      </c>
      <c r="X72" s="224" t="s">
        <v>25</v>
      </c>
      <c r="Y72" s="261">
        <v>0.2</v>
      </c>
      <c r="Z72" s="232">
        <v>647</v>
      </c>
      <c r="AA72" s="207">
        <f t="shared" si="96"/>
        <v>129.4</v>
      </c>
      <c r="AB72" s="222">
        <v>905</v>
      </c>
      <c r="AC72" s="544">
        <f t="shared" si="161"/>
        <v>258</v>
      </c>
      <c r="AD72" s="208">
        <f>1.137*$AB$1</f>
        <v>1293.2920200000001</v>
      </c>
      <c r="AE72" s="678">
        <f t="shared" si="162"/>
        <v>646.29202000000009</v>
      </c>
      <c r="AF72" s="222">
        <v>1682</v>
      </c>
      <c r="AJ72" s="444">
        <f t="shared" si="97"/>
        <v>258</v>
      </c>
      <c r="AK72" s="444">
        <f t="shared" si="98"/>
        <v>39.876352395672342</v>
      </c>
      <c r="AL72" s="539">
        <f t="shared" si="163"/>
        <v>7.9752704791344678E-2</v>
      </c>
      <c r="AM72" s="444">
        <f t="shared" si="99"/>
        <v>51.6</v>
      </c>
      <c r="AN72" s="445">
        <f t="shared" si="100"/>
        <v>646.29202000000009</v>
      </c>
      <c r="AO72" s="445">
        <f t="shared" si="101"/>
        <v>99.89057496136013</v>
      </c>
      <c r="AP72" s="542">
        <f t="shared" si="164"/>
        <v>0.19978114992272025</v>
      </c>
      <c r="AQ72" s="445">
        <f t="shared" si="102"/>
        <v>129.25840400000001</v>
      </c>
      <c r="AR72" s="227">
        <f t="shared" si="103"/>
        <v>153.4</v>
      </c>
      <c r="AS72" s="210">
        <f t="shared" si="104"/>
        <v>767</v>
      </c>
      <c r="AT72" s="209">
        <f t="shared" si="105"/>
        <v>230.1</v>
      </c>
      <c r="AU72" s="209">
        <f t="shared" si="106"/>
        <v>383.5</v>
      </c>
      <c r="AV72" s="211">
        <f t="shared" si="107"/>
        <v>905</v>
      </c>
      <c r="AW72" s="212">
        <f t="shared" si="108"/>
        <v>-138</v>
      </c>
      <c r="AX72" s="210">
        <f t="shared" si="109"/>
        <v>120</v>
      </c>
      <c r="AY72" s="210">
        <f t="shared" si="110"/>
        <v>18.547140649149924</v>
      </c>
      <c r="AZ72" s="211">
        <f t="shared" si="111"/>
        <v>1293.2920200000001</v>
      </c>
      <c r="BA72" s="544">
        <f t="shared" si="165"/>
        <v>526.29202000000009</v>
      </c>
      <c r="BB72" s="210">
        <f t="shared" si="166"/>
        <v>131.57300500000002</v>
      </c>
      <c r="BC72" s="213">
        <f t="shared" si="112"/>
        <v>232.79256360000005</v>
      </c>
      <c r="BD72" s="211">
        <f>[1]MAG_9pak!$F$10</f>
        <v>1163.9628180000002</v>
      </c>
      <c r="BE72" s="213">
        <f t="shared" si="113"/>
        <v>349.18884540000005</v>
      </c>
      <c r="BF72" s="213">
        <f t="shared" si="114"/>
        <v>581.9814090000001</v>
      </c>
      <c r="BG72" s="210">
        <f t="shared" si="115"/>
        <v>258.9628180000002</v>
      </c>
      <c r="BH72" s="210">
        <f t="shared" si="116"/>
        <v>516.9628180000002</v>
      </c>
      <c r="BI72" s="210">
        <f t="shared" si="117"/>
        <v>79.901517465224146</v>
      </c>
      <c r="BJ72" s="210">
        <f t="shared" si="118"/>
        <v>802.28</v>
      </c>
      <c r="BK72" s="214">
        <f t="shared" si="119"/>
        <v>240.68399999999997</v>
      </c>
      <c r="BL72" s="214">
        <f t="shared" si="120"/>
        <v>401.14</v>
      </c>
      <c r="BM72" s="210">
        <f t="shared" si="121"/>
        <v>155.27999999999997</v>
      </c>
      <c r="BN72" s="210">
        <f t="shared" si="122"/>
        <v>-102.72000000000003</v>
      </c>
      <c r="BO72" s="215">
        <f t="shared" si="123"/>
        <v>160.45600000000002</v>
      </c>
      <c r="BP72" s="210">
        <f t="shared" si="94"/>
        <v>802.28</v>
      </c>
      <c r="BQ72" s="216">
        <f t="shared" si="124"/>
        <v>240.68399999999997</v>
      </c>
      <c r="BR72" s="216">
        <f t="shared" si="125"/>
        <v>401.14</v>
      </c>
      <c r="BS72" s="210">
        <f t="shared" si="126"/>
        <v>155.27999999999997</v>
      </c>
      <c r="BT72" s="210">
        <f t="shared" si="127"/>
        <v>-102.72000000000003</v>
      </c>
      <c r="BU72" s="217">
        <f t="shared" si="128"/>
        <v>160.45600000000002</v>
      </c>
      <c r="BV72" s="210">
        <f t="shared" si="95"/>
        <v>802.28</v>
      </c>
      <c r="BW72" s="403">
        <f t="shared" si="129"/>
        <v>240.68399999999997</v>
      </c>
      <c r="BX72" s="403">
        <f t="shared" si="130"/>
        <v>401.14</v>
      </c>
      <c r="BY72" s="210">
        <f t="shared" si="131"/>
        <v>155.27999999999997</v>
      </c>
      <c r="BZ72" s="210">
        <f t="shared" si="132"/>
        <v>-102.72000000000003</v>
      </c>
      <c r="CA72" s="210">
        <f t="shared" si="133"/>
        <v>24</v>
      </c>
      <c r="CB72" s="404">
        <f t="shared" si="134"/>
        <v>160.45600000000002</v>
      </c>
      <c r="CC72" s="211"/>
      <c r="CD72" s="537">
        <f t="shared" si="135"/>
        <v>131.57300500000002</v>
      </c>
      <c r="CE72" s="537">
        <f t="shared" si="167"/>
        <v>39.471901500000008</v>
      </c>
      <c r="CF72" s="537">
        <f t="shared" si="136"/>
        <v>65.786502500000012</v>
      </c>
      <c r="CG72" s="210"/>
      <c r="CH72" s="210"/>
      <c r="CI72" s="210"/>
      <c r="CJ72" s="538">
        <f t="shared" si="137"/>
        <v>26.314601000000007</v>
      </c>
      <c r="CK72" s="216">
        <f t="shared" si="138"/>
        <v>34.5</v>
      </c>
      <c r="CL72" s="216">
        <f t="shared" si="168"/>
        <v>10.35</v>
      </c>
      <c r="CM72" s="216">
        <f t="shared" si="139"/>
        <v>17.25</v>
      </c>
      <c r="CN72" s="216"/>
      <c r="CO72" s="216"/>
      <c r="CP72" s="216"/>
      <c r="CQ72" s="217">
        <f t="shared" si="140"/>
        <v>6.9</v>
      </c>
      <c r="CR72" s="403">
        <f t="shared" si="141"/>
        <v>122.75300500000003</v>
      </c>
      <c r="CS72" s="403">
        <f t="shared" si="169"/>
        <v>36.825901500000008</v>
      </c>
      <c r="CT72" s="403">
        <f t="shared" si="142"/>
        <v>61.376502500000015</v>
      </c>
      <c r="CU72" s="403"/>
      <c r="CV72" s="403"/>
      <c r="CW72" s="403"/>
      <c r="CX72" s="404">
        <f t="shared" si="143"/>
        <v>24.550601000000007</v>
      </c>
      <c r="CY72" s="198"/>
      <c r="CZ72" s="222">
        <v>905</v>
      </c>
      <c r="DA72" s="677">
        <f t="shared" si="144"/>
        <v>258</v>
      </c>
      <c r="DB72" s="676">
        <f t="shared" si="145"/>
        <v>39.876352395672342</v>
      </c>
      <c r="DC72" s="676">
        <f t="shared" si="170"/>
        <v>7.9752704791344682</v>
      </c>
      <c r="DD72" s="208">
        <v>1293.2920200000001</v>
      </c>
      <c r="DE72" s="677">
        <f t="shared" si="146"/>
        <v>646.29202000000009</v>
      </c>
      <c r="DF72" s="676">
        <f t="shared" si="147"/>
        <v>99.89057496136013</v>
      </c>
      <c r="DG72" s="676">
        <f t="shared" si="171"/>
        <v>19.978114992272026</v>
      </c>
      <c r="DH72" s="222">
        <v>20</v>
      </c>
      <c r="DI72" s="677">
        <f t="shared" si="148"/>
        <v>129.4</v>
      </c>
      <c r="DJ72" s="568">
        <f t="shared" si="149"/>
        <v>776.4</v>
      </c>
      <c r="DK72" s="677">
        <f t="shared" si="150"/>
        <v>155.28</v>
      </c>
      <c r="DL72" s="677">
        <f t="shared" si="172"/>
        <v>232.92</v>
      </c>
      <c r="DM72" s="677">
        <f t="shared" si="173"/>
        <v>388.2</v>
      </c>
      <c r="DN72" s="677">
        <f t="shared" si="151"/>
        <v>129.22300500000003</v>
      </c>
      <c r="DO72" s="677">
        <f t="shared" si="174"/>
        <v>38.76690150000001</v>
      </c>
      <c r="DP72" s="677">
        <f t="shared" si="175"/>
        <v>64.611502500000014</v>
      </c>
      <c r="DQ72" s="677">
        <f t="shared" si="152"/>
        <v>25.844601000000008</v>
      </c>
      <c r="DR72" s="222">
        <v>905</v>
      </c>
      <c r="DS72" s="677">
        <f t="shared" si="153"/>
        <v>258</v>
      </c>
      <c r="DT72" s="676">
        <f t="shared" si="154"/>
        <v>39.876352395672342</v>
      </c>
      <c r="DU72" s="710">
        <f t="shared" si="176"/>
        <v>7.9752704791344682</v>
      </c>
      <c r="DV72" s="208">
        <v>1293.2920200000001</v>
      </c>
      <c r="DW72" s="677">
        <f t="shared" si="155"/>
        <v>646.29202000000009</v>
      </c>
      <c r="DX72" s="676">
        <f t="shared" si="156"/>
        <v>99.89057496136013</v>
      </c>
      <c r="DY72" s="710">
        <f t="shared" si="177"/>
        <v>19.978114992272026</v>
      </c>
      <c r="DZ72" s="222">
        <v>19</v>
      </c>
      <c r="EA72" s="677">
        <f t="shared" si="157"/>
        <v>122.93</v>
      </c>
      <c r="EB72" s="568">
        <f t="shared" si="158"/>
        <v>769.93000000000006</v>
      </c>
      <c r="EC72" s="677">
        <f t="shared" si="159"/>
        <v>153.98600000000002</v>
      </c>
      <c r="ED72" s="677">
        <f t="shared" si="178"/>
        <v>230.97900000000001</v>
      </c>
      <c r="EE72" s="677">
        <f t="shared" si="179"/>
        <v>384.96499999999997</v>
      </c>
      <c r="EF72" s="208">
        <f t="shared" si="180"/>
        <v>130.84050500000001</v>
      </c>
      <c r="EG72" s="208">
        <f t="shared" si="181"/>
        <v>39.252151500000004</v>
      </c>
      <c r="EH72" s="208">
        <f t="shared" si="182"/>
        <v>65.420252500000004</v>
      </c>
      <c r="EI72" s="677">
        <f t="shared" si="160"/>
        <v>26.168101000000004</v>
      </c>
    </row>
    <row r="73" spans="1:139" s="218" customFormat="1" ht="13.5" customHeight="1" x14ac:dyDescent="0.2">
      <c r="A73" s="505">
        <v>70</v>
      </c>
      <c r="B73" s="505" t="s">
        <v>1270</v>
      </c>
      <c r="C73" s="499" t="s">
        <v>117</v>
      </c>
      <c r="D73" s="253" t="s">
        <v>116</v>
      </c>
      <c r="E73" s="253" t="s">
        <v>95</v>
      </c>
      <c r="F73" s="219" t="s">
        <v>5</v>
      </c>
      <c r="G73" s="219" t="s">
        <v>6</v>
      </c>
      <c r="H73" s="219" t="s">
        <v>7</v>
      </c>
      <c r="I73" s="259">
        <v>0.75</v>
      </c>
      <c r="J73" s="230">
        <v>500</v>
      </c>
      <c r="K73" s="222"/>
      <c r="L73" s="219" t="s">
        <v>5</v>
      </c>
      <c r="M73" s="219" t="s">
        <v>6</v>
      </c>
      <c r="N73" s="219" t="s">
        <v>7</v>
      </c>
      <c r="O73" s="260">
        <v>0.75</v>
      </c>
      <c r="P73" s="230">
        <v>500</v>
      </c>
      <c r="Q73" s="219"/>
      <c r="R73" s="219"/>
      <c r="S73" s="219"/>
      <c r="T73" s="260">
        <v>0.75</v>
      </c>
      <c r="U73" s="231">
        <v>500</v>
      </c>
      <c r="V73" s="228" t="s">
        <v>303</v>
      </c>
      <c r="W73" s="228" t="s">
        <v>6</v>
      </c>
      <c r="X73" s="228" t="s">
        <v>7</v>
      </c>
      <c r="Y73" s="261">
        <v>0.75</v>
      </c>
      <c r="Z73" s="232">
        <v>500</v>
      </c>
      <c r="AA73" s="207">
        <f t="shared" si="96"/>
        <v>375</v>
      </c>
      <c r="AB73" s="222">
        <v>620</v>
      </c>
      <c r="AC73" s="544">
        <f t="shared" si="161"/>
        <v>120</v>
      </c>
      <c r="AD73" s="208">
        <f>0.581*$AB$1</f>
        <v>660.86425999999994</v>
      </c>
      <c r="AE73" s="678">
        <f t="shared" si="162"/>
        <v>160.86425999999994</v>
      </c>
      <c r="AF73" s="222">
        <v>859</v>
      </c>
      <c r="AG73" s="199"/>
      <c r="AH73" s="199"/>
      <c r="AI73" s="199"/>
      <c r="AJ73" s="444">
        <f t="shared" si="97"/>
        <v>120</v>
      </c>
      <c r="AK73" s="444">
        <f t="shared" si="98"/>
        <v>24</v>
      </c>
      <c r="AL73" s="539">
        <f t="shared" si="163"/>
        <v>4.8000000000000001E-2</v>
      </c>
      <c r="AM73" s="444">
        <f t="shared" si="99"/>
        <v>24</v>
      </c>
      <c r="AN73" s="445">
        <f t="shared" si="100"/>
        <v>160.86425999999994</v>
      </c>
      <c r="AO73" s="445">
        <f t="shared" si="101"/>
        <v>32.172852000000006</v>
      </c>
      <c r="AP73" s="542">
        <f t="shared" si="164"/>
        <v>6.4345704000000004E-2</v>
      </c>
      <c r="AQ73" s="445">
        <f t="shared" si="102"/>
        <v>32.172851999999992</v>
      </c>
      <c r="AR73" s="227">
        <f t="shared" si="103"/>
        <v>465</v>
      </c>
      <c r="AS73" s="210">
        <f t="shared" si="104"/>
        <v>620</v>
      </c>
      <c r="AT73" s="209">
        <f t="shared" si="105"/>
        <v>186</v>
      </c>
      <c r="AU73" s="209">
        <f t="shared" si="106"/>
        <v>310</v>
      </c>
      <c r="AV73" s="211">
        <f t="shared" si="107"/>
        <v>620</v>
      </c>
      <c r="AW73" s="210">
        <f t="shared" si="108"/>
        <v>0</v>
      </c>
      <c r="AX73" s="210">
        <f t="shared" si="109"/>
        <v>120</v>
      </c>
      <c r="AY73" s="210">
        <f t="shared" si="110"/>
        <v>24</v>
      </c>
      <c r="AZ73" s="211">
        <f t="shared" si="111"/>
        <v>660.86425999999994</v>
      </c>
      <c r="BA73" s="544">
        <f t="shared" si="165"/>
        <v>40.864259999999945</v>
      </c>
      <c r="BB73" s="210">
        <f t="shared" si="166"/>
        <v>10.216064999999986</v>
      </c>
      <c r="BC73" s="213">
        <f t="shared" si="112"/>
        <v>465</v>
      </c>
      <c r="BD73" s="211">
        <f>[1]MAG_9pak!$F$4</f>
        <v>620</v>
      </c>
      <c r="BE73" s="213">
        <f t="shared" si="113"/>
        <v>186</v>
      </c>
      <c r="BF73" s="213">
        <f t="shared" si="114"/>
        <v>310</v>
      </c>
      <c r="BG73" s="210">
        <f t="shared" si="115"/>
        <v>0</v>
      </c>
      <c r="BH73" s="210">
        <f t="shared" si="116"/>
        <v>120</v>
      </c>
      <c r="BI73" s="210">
        <f t="shared" si="117"/>
        <v>24</v>
      </c>
      <c r="BJ73" s="210">
        <f t="shared" si="118"/>
        <v>620</v>
      </c>
      <c r="BK73" s="214">
        <f t="shared" si="119"/>
        <v>186</v>
      </c>
      <c r="BL73" s="214">
        <f t="shared" si="120"/>
        <v>310</v>
      </c>
      <c r="BM73" s="210">
        <f t="shared" si="121"/>
        <v>120</v>
      </c>
      <c r="BN73" s="210">
        <f t="shared" si="122"/>
        <v>0</v>
      </c>
      <c r="BO73" s="215">
        <f t="shared" si="123"/>
        <v>465</v>
      </c>
      <c r="BP73" s="210">
        <f t="shared" si="94"/>
        <v>620</v>
      </c>
      <c r="BQ73" s="216">
        <f t="shared" si="124"/>
        <v>186</v>
      </c>
      <c r="BR73" s="216">
        <f t="shared" si="125"/>
        <v>310</v>
      </c>
      <c r="BS73" s="210">
        <f t="shared" si="126"/>
        <v>120</v>
      </c>
      <c r="BT73" s="210">
        <f t="shared" si="127"/>
        <v>0</v>
      </c>
      <c r="BU73" s="217">
        <f t="shared" si="128"/>
        <v>465</v>
      </c>
      <c r="BV73" s="210">
        <f t="shared" si="95"/>
        <v>620</v>
      </c>
      <c r="BW73" s="403">
        <f t="shared" si="129"/>
        <v>186</v>
      </c>
      <c r="BX73" s="403">
        <f t="shared" si="130"/>
        <v>310</v>
      </c>
      <c r="BY73" s="210">
        <f t="shared" si="131"/>
        <v>120</v>
      </c>
      <c r="BZ73" s="210">
        <f t="shared" si="132"/>
        <v>0</v>
      </c>
      <c r="CA73" s="210">
        <f t="shared" si="133"/>
        <v>24</v>
      </c>
      <c r="CB73" s="404">
        <f t="shared" si="134"/>
        <v>465</v>
      </c>
      <c r="CC73" s="211"/>
      <c r="CD73" s="537">
        <f t="shared" si="135"/>
        <v>10.216064999999986</v>
      </c>
      <c r="CE73" s="537">
        <f t="shared" si="167"/>
        <v>3.0648194999999956</v>
      </c>
      <c r="CF73" s="537">
        <f t="shared" si="136"/>
        <v>5.1080324999999931</v>
      </c>
      <c r="CG73" s="210"/>
      <c r="CH73" s="210"/>
      <c r="CI73" s="210"/>
      <c r="CJ73" s="538">
        <f t="shared" si="137"/>
        <v>7.6620487499999896</v>
      </c>
      <c r="CK73" s="216">
        <f t="shared" si="138"/>
        <v>0</v>
      </c>
      <c r="CL73" s="216">
        <f t="shared" si="168"/>
        <v>0</v>
      </c>
      <c r="CM73" s="216">
        <f t="shared" si="139"/>
        <v>0</v>
      </c>
      <c r="CN73" s="216"/>
      <c r="CO73" s="216"/>
      <c r="CP73" s="216"/>
      <c r="CQ73" s="217">
        <f t="shared" si="140"/>
        <v>0</v>
      </c>
      <c r="CR73" s="403">
        <f t="shared" si="141"/>
        <v>10.216064999999986</v>
      </c>
      <c r="CS73" s="403">
        <f t="shared" si="169"/>
        <v>3.0648194999999956</v>
      </c>
      <c r="CT73" s="403">
        <f t="shared" si="142"/>
        <v>5.1080324999999931</v>
      </c>
      <c r="CU73" s="403"/>
      <c r="CV73" s="403"/>
      <c r="CW73" s="403"/>
      <c r="CX73" s="404">
        <f t="shared" si="143"/>
        <v>7.6620487499999896</v>
      </c>
      <c r="CY73" s="198"/>
      <c r="CZ73" s="222">
        <v>620</v>
      </c>
      <c r="DA73" s="677">
        <f t="shared" si="144"/>
        <v>120</v>
      </c>
      <c r="DB73" s="676">
        <f t="shared" si="145"/>
        <v>24</v>
      </c>
      <c r="DC73" s="676">
        <f t="shared" si="170"/>
        <v>4.8</v>
      </c>
      <c r="DD73" s="208">
        <v>660.86425999999994</v>
      </c>
      <c r="DE73" s="677">
        <f t="shared" si="146"/>
        <v>160.86425999999994</v>
      </c>
      <c r="DF73" s="676">
        <f t="shared" si="147"/>
        <v>32.172852000000006</v>
      </c>
      <c r="DG73" s="676">
        <f t="shared" si="171"/>
        <v>6.434570400000001</v>
      </c>
      <c r="DH73" s="222">
        <v>24</v>
      </c>
      <c r="DI73" s="677">
        <f t="shared" si="148"/>
        <v>120</v>
      </c>
      <c r="DJ73" s="568">
        <f t="shared" si="149"/>
        <v>620</v>
      </c>
      <c r="DK73" s="677">
        <f t="shared" si="150"/>
        <v>465</v>
      </c>
      <c r="DL73" s="677">
        <f t="shared" si="172"/>
        <v>186</v>
      </c>
      <c r="DM73" s="677">
        <f t="shared" si="173"/>
        <v>310</v>
      </c>
      <c r="DN73" s="677">
        <f t="shared" si="151"/>
        <v>10.216064999999986</v>
      </c>
      <c r="DO73" s="677">
        <f t="shared" si="174"/>
        <v>3.0648194999999956</v>
      </c>
      <c r="DP73" s="677">
        <f t="shared" si="175"/>
        <v>5.1080324999999931</v>
      </c>
      <c r="DQ73" s="677">
        <f t="shared" si="152"/>
        <v>7.6620487499999896</v>
      </c>
      <c r="DR73" s="222">
        <v>620</v>
      </c>
      <c r="DS73" s="677">
        <f t="shared" si="153"/>
        <v>120</v>
      </c>
      <c r="DT73" s="676">
        <f t="shared" si="154"/>
        <v>24</v>
      </c>
      <c r="DU73" s="710">
        <f t="shared" si="176"/>
        <v>4.8</v>
      </c>
      <c r="DV73" s="208">
        <v>660.86425999999994</v>
      </c>
      <c r="DW73" s="677">
        <f t="shared" si="155"/>
        <v>160.86425999999994</v>
      </c>
      <c r="DX73" s="676">
        <f t="shared" si="156"/>
        <v>32.172852000000006</v>
      </c>
      <c r="DY73" s="710">
        <f t="shared" si="177"/>
        <v>6.434570400000001</v>
      </c>
      <c r="DZ73" s="222">
        <v>24</v>
      </c>
      <c r="EA73" s="677">
        <f t="shared" si="157"/>
        <v>120</v>
      </c>
      <c r="EB73" s="568">
        <f t="shared" si="158"/>
        <v>620</v>
      </c>
      <c r="EC73" s="677">
        <f t="shared" si="159"/>
        <v>465</v>
      </c>
      <c r="ED73" s="677">
        <f t="shared" si="178"/>
        <v>186</v>
      </c>
      <c r="EE73" s="677">
        <f t="shared" si="179"/>
        <v>310</v>
      </c>
      <c r="EF73" s="208">
        <f t="shared" si="180"/>
        <v>10.216064999999986</v>
      </c>
      <c r="EG73" s="208">
        <f t="shared" si="181"/>
        <v>3.0648194999999956</v>
      </c>
      <c r="EH73" s="208">
        <f t="shared" si="182"/>
        <v>5.1080324999999931</v>
      </c>
      <c r="EI73" s="677">
        <f t="shared" si="160"/>
        <v>7.6620487499999896</v>
      </c>
    </row>
    <row r="74" spans="1:139" s="218" customFormat="1" ht="13.5" customHeight="1" x14ac:dyDescent="0.2">
      <c r="A74" s="505">
        <v>71</v>
      </c>
      <c r="B74" s="505" t="s">
        <v>1270</v>
      </c>
      <c r="C74" s="499" t="s">
        <v>812</v>
      </c>
      <c r="D74" s="253" t="s">
        <v>353</v>
      </c>
      <c r="E74" s="253" t="s">
        <v>14</v>
      </c>
      <c r="F74" s="219" t="s">
        <v>21</v>
      </c>
      <c r="G74" s="219" t="s">
        <v>24</v>
      </c>
      <c r="H74" s="219" t="s">
        <v>25</v>
      </c>
      <c r="I74" s="262">
        <v>0.6</v>
      </c>
      <c r="J74" s="229">
        <v>700</v>
      </c>
      <c r="K74" s="222"/>
      <c r="L74" s="219" t="s">
        <v>21</v>
      </c>
      <c r="M74" s="219" t="s">
        <v>24</v>
      </c>
      <c r="N74" s="219" t="s">
        <v>25</v>
      </c>
      <c r="O74" s="263">
        <v>0.6</v>
      </c>
      <c r="P74" s="230">
        <v>700</v>
      </c>
      <c r="Q74" s="219"/>
      <c r="R74" s="219"/>
      <c r="S74" s="219"/>
      <c r="T74" s="263">
        <v>0.6</v>
      </c>
      <c r="U74" s="231">
        <v>700</v>
      </c>
      <c r="V74" s="228" t="s">
        <v>660</v>
      </c>
      <c r="W74" s="228" t="s">
        <v>6</v>
      </c>
      <c r="X74" s="228" t="s">
        <v>45</v>
      </c>
      <c r="Y74" s="264">
        <v>0.6</v>
      </c>
      <c r="Z74" s="232">
        <v>700</v>
      </c>
      <c r="AA74" s="207">
        <f t="shared" si="96"/>
        <v>420</v>
      </c>
      <c r="AB74" s="222">
        <v>758</v>
      </c>
      <c r="AC74" s="544">
        <f t="shared" si="161"/>
        <v>58</v>
      </c>
      <c r="AD74" s="208">
        <f>0.95*$AB$1</f>
        <v>1080.587</v>
      </c>
      <c r="AE74" s="678">
        <f t="shared" si="162"/>
        <v>380.58699999999999</v>
      </c>
      <c r="AF74" s="222">
        <v>1406</v>
      </c>
      <c r="AJ74" s="444">
        <f t="shared" si="97"/>
        <v>58</v>
      </c>
      <c r="AK74" s="444">
        <f t="shared" si="98"/>
        <v>8.2857142857142918</v>
      </c>
      <c r="AL74" s="539">
        <f t="shared" si="163"/>
        <v>1.6571428571428584E-2</v>
      </c>
      <c r="AM74" s="444">
        <f t="shared" si="99"/>
        <v>11.6</v>
      </c>
      <c r="AN74" s="445">
        <f t="shared" si="100"/>
        <v>380.58699999999999</v>
      </c>
      <c r="AO74" s="445">
        <f t="shared" si="101"/>
        <v>54.369571428571419</v>
      </c>
      <c r="AP74" s="542">
        <f t="shared" si="164"/>
        <v>0.10873914285714284</v>
      </c>
      <c r="AQ74" s="445">
        <f t="shared" si="102"/>
        <v>76.117400000000004</v>
      </c>
      <c r="AR74" s="227">
        <f t="shared" si="103"/>
        <v>492</v>
      </c>
      <c r="AS74" s="210">
        <f t="shared" si="104"/>
        <v>820</v>
      </c>
      <c r="AT74" s="209">
        <f t="shared" si="105"/>
        <v>246</v>
      </c>
      <c r="AU74" s="209">
        <f t="shared" si="106"/>
        <v>410</v>
      </c>
      <c r="AV74" s="211">
        <f t="shared" si="107"/>
        <v>758</v>
      </c>
      <c r="AW74" s="210">
        <f t="shared" si="108"/>
        <v>62</v>
      </c>
      <c r="AX74" s="210">
        <f t="shared" si="109"/>
        <v>120</v>
      </c>
      <c r="AY74" s="210">
        <f t="shared" si="110"/>
        <v>17.142857142857153</v>
      </c>
      <c r="AZ74" s="211">
        <f t="shared" si="111"/>
        <v>1080.587</v>
      </c>
      <c r="BA74" s="544">
        <f t="shared" si="165"/>
        <v>260.58699999999999</v>
      </c>
      <c r="BB74" s="210">
        <f t="shared" si="166"/>
        <v>65.146749999999997</v>
      </c>
      <c r="BC74" s="213">
        <f t="shared" si="112"/>
        <v>583.51697999999999</v>
      </c>
      <c r="BD74" s="211">
        <f>[1]MAG_9pak!$F$9</f>
        <v>972.52830000000006</v>
      </c>
      <c r="BE74" s="213">
        <f t="shared" si="113"/>
        <v>291.75848999999999</v>
      </c>
      <c r="BF74" s="213">
        <f t="shared" si="114"/>
        <v>486.26415000000003</v>
      </c>
      <c r="BG74" s="210">
        <f t="shared" si="115"/>
        <v>214.52830000000006</v>
      </c>
      <c r="BH74" s="210">
        <f t="shared" si="116"/>
        <v>272.52830000000006</v>
      </c>
      <c r="BI74" s="210">
        <f t="shared" si="117"/>
        <v>38.932614285714294</v>
      </c>
      <c r="BJ74" s="210">
        <f t="shared" si="118"/>
        <v>868</v>
      </c>
      <c r="BK74" s="214">
        <f t="shared" si="119"/>
        <v>260.39999999999998</v>
      </c>
      <c r="BL74" s="214">
        <f t="shared" si="120"/>
        <v>434</v>
      </c>
      <c r="BM74" s="210">
        <f t="shared" si="121"/>
        <v>168</v>
      </c>
      <c r="BN74" s="210">
        <f t="shared" si="122"/>
        <v>110</v>
      </c>
      <c r="BO74" s="215">
        <f t="shared" si="123"/>
        <v>520.79999999999995</v>
      </c>
      <c r="BP74" s="210">
        <f t="shared" si="94"/>
        <v>868</v>
      </c>
      <c r="BQ74" s="216">
        <f t="shared" si="124"/>
        <v>260.39999999999998</v>
      </c>
      <c r="BR74" s="216">
        <f t="shared" si="125"/>
        <v>434</v>
      </c>
      <c r="BS74" s="210">
        <f t="shared" si="126"/>
        <v>168</v>
      </c>
      <c r="BT74" s="210">
        <f t="shared" si="127"/>
        <v>110</v>
      </c>
      <c r="BU74" s="217">
        <f t="shared" si="128"/>
        <v>520.79999999999995</v>
      </c>
      <c r="BV74" s="210">
        <f t="shared" si="95"/>
        <v>868</v>
      </c>
      <c r="BW74" s="403">
        <f t="shared" si="129"/>
        <v>260.39999999999998</v>
      </c>
      <c r="BX74" s="403">
        <f t="shared" si="130"/>
        <v>434</v>
      </c>
      <c r="BY74" s="210">
        <f t="shared" si="131"/>
        <v>168</v>
      </c>
      <c r="BZ74" s="210">
        <f t="shared" si="132"/>
        <v>110</v>
      </c>
      <c r="CA74" s="210">
        <f t="shared" si="133"/>
        <v>24</v>
      </c>
      <c r="CB74" s="404">
        <f t="shared" si="134"/>
        <v>520.79999999999995</v>
      </c>
      <c r="CC74" s="211"/>
      <c r="CD74" s="537">
        <f t="shared" si="135"/>
        <v>65.146749999999997</v>
      </c>
      <c r="CE74" s="537">
        <f t="shared" si="167"/>
        <v>19.544024999999998</v>
      </c>
      <c r="CF74" s="537">
        <f t="shared" si="136"/>
        <v>32.573374999999999</v>
      </c>
      <c r="CG74" s="210"/>
      <c r="CH74" s="210"/>
      <c r="CI74" s="210"/>
      <c r="CJ74" s="538">
        <f t="shared" si="137"/>
        <v>39.088049999999996</v>
      </c>
      <c r="CK74" s="216">
        <f t="shared" si="138"/>
        <v>-15.5</v>
      </c>
      <c r="CL74" s="216">
        <f t="shared" si="168"/>
        <v>-4.6499999999999995</v>
      </c>
      <c r="CM74" s="216">
        <f t="shared" si="139"/>
        <v>-7.75</v>
      </c>
      <c r="CN74" s="216"/>
      <c r="CO74" s="216"/>
      <c r="CP74" s="216"/>
      <c r="CQ74" s="217">
        <f t="shared" si="140"/>
        <v>-9.2999999999999989</v>
      </c>
      <c r="CR74" s="403">
        <f t="shared" si="141"/>
        <v>53.146749999999997</v>
      </c>
      <c r="CS74" s="403">
        <f t="shared" si="169"/>
        <v>15.944024999999998</v>
      </c>
      <c r="CT74" s="403">
        <f t="shared" si="142"/>
        <v>26.573374999999999</v>
      </c>
      <c r="CU74" s="403"/>
      <c r="CV74" s="403"/>
      <c r="CW74" s="403"/>
      <c r="CX74" s="404">
        <f t="shared" si="143"/>
        <v>31.888049999999996</v>
      </c>
      <c r="CY74" s="198"/>
      <c r="CZ74" s="222">
        <v>758</v>
      </c>
      <c r="DA74" s="677">
        <f t="shared" si="144"/>
        <v>58</v>
      </c>
      <c r="DB74" s="676">
        <f t="shared" si="145"/>
        <v>8.2857142857142918</v>
      </c>
      <c r="DC74" s="676">
        <f t="shared" si="170"/>
        <v>1.6571428571428584</v>
      </c>
      <c r="DD74" s="208">
        <v>1080.587</v>
      </c>
      <c r="DE74" s="677">
        <f t="shared" si="146"/>
        <v>380.58699999999999</v>
      </c>
      <c r="DF74" s="676">
        <f t="shared" si="147"/>
        <v>54.369571428571419</v>
      </c>
      <c r="DG74" s="676">
        <f t="shared" si="171"/>
        <v>10.873914285714283</v>
      </c>
      <c r="DH74" s="222">
        <v>20</v>
      </c>
      <c r="DI74" s="677">
        <f t="shared" si="148"/>
        <v>140</v>
      </c>
      <c r="DJ74" s="568">
        <f t="shared" si="149"/>
        <v>840</v>
      </c>
      <c r="DK74" s="677">
        <f t="shared" si="150"/>
        <v>504</v>
      </c>
      <c r="DL74" s="677">
        <f t="shared" si="172"/>
        <v>252</v>
      </c>
      <c r="DM74" s="677">
        <f t="shared" si="173"/>
        <v>420</v>
      </c>
      <c r="DN74" s="677">
        <f t="shared" si="151"/>
        <v>60.146749999999997</v>
      </c>
      <c r="DO74" s="677">
        <f t="shared" si="174"/>
        <v>18.044024999999998</v>
      </c>
      <c r="DP74" s="677">
        <f t="shared" si="175"/>
        <v>30.073374999999999</v>
      </c>
      <c r="DQ74" s="677">
        <f t="shared" si="152"/>
        <v>36.088049999999996</v>
      </c>
      <c r="DR74" s="222">
        <v>758</v>
      </c>
      <c r="DS74" s="677">
        <f t="shared" si="153"/>
        <v>58</v>
      </c>
      <c r="DT74" s="676">
        <f t="shared" si="154"/>
        <v>8.2857142857142918</v>
      </c>
      <c r="DU74" s="710">
        <f t="shared" si="176"/>
        <v>1.6571428571428584</v>
      </c>
      <c r="DV74" s="208">
        <v>1080.587</v>
      </c>
      <c r="DW74" s="677">
        <f t="shared" si="155"/>
        <v>380.58699999999999</v>
      </c>
      <c r="DX74" s="676">
        <f t="shared" si="156"/>
        <v>54.369571428571419</v>
      </c>
      <c r="DY74" s="710">
        <f t="shared" si="177"/>
        <v>10.873914285714283</v>
      </c>
      <c r="DZ74" s="222">
        <v>19</v>
      </c>
      <c r="EA74" s="677">
        <f t="shared" si="157"/>
        <v>133</v>
      </c>
      <c r="EB74" s="568">
        <f t="shared" si="158"/>
        <v>833</v>
      </c>
      <c r="EC74" s="677">
        <f t="shared" si="159"/>
        <v>499.79999999999995</v>
      </c>
      <c r="ED74" s="677">
        <f t="shared" si="178"/>
        <v>249.9</v>
      </c>
      <c r="EE74" s="677">
        <f t="shared" si="179"/>
        <v>416.5</v>
      </c>
      <c r="EF74" s="208">
        <f t="shared" si="180"/>
        <v>61.896749999999997</v>
      </c>
      <c r="EG74" s="208">
        <f t="shared" si="181"/>
        <v>18.569025</v>
      </c>
      <c r="EH74" s="208">
        <f t="shared" si="182"/>
        <v>30.948374999999999</v>
      </c>
      <c r="EI74" s="677">
        <f t="shared" si="160"/>
        <v>37.13805</v>
      </c>
    </row>
    <row r="75" spans="1:139" s="218" customFormat="1" ht="13.5" customHeight="1" x14ac:dyDescent="0.2">
      <c r="A75" s="506">
        <v>72</v>
      </c>
      <c r="B75" s="506" t="s">
        <v>1270</v>
      </c>
      <c r="C75" s="499" t="s">
        <v>812</v>
      </c>
      <c r="D75" s="253" t="s">
        <v>353</v>
      </c>
      <c r="E75" s="253" t="s">
        <v>92</v>
      </c>
      <c r="F75" s="219" t="s">
        <v>96</v>
      </c>
      <c r="G75" s="219" t="s">
        <v>24</v>
      </c>
      <c r="H75" s="219" t="s">
        <v>28</v>
      </c>
      <c r="I75" s="262">
        <v>0.2</v>
      </c>
      <c r="J75" s="229">
        <v>739</v>
      </c>
      <c r="K75" s="222"/>
      <c r="L75" s="219" t="s">
        <v>96</v>
      </c>
      <c r="M75" s="219" t="s">
        <v>24</v>
      </c>
      <c r="N75" s="219" t="s">
        <v>28</v>
      </c>
      <c r="O75" s="263">
        <v>0.2</v>
      </c>
      <c r="P75" s="230">
        <v>739</v>
      </c>
      <c r="Q75" s="219"/>
      <c r="R75" s="219"/>
      <c r="S75" s="219"/>
      <c r="T75" s="263">
        <v>0.2</v>
      </c>
      <c r="U75" s="231">
        <v>739</v>
      </c>
      <c r="V75" s="228" t="s">
        <v>674</v>
      </c>
      <c r="W75" s="228" t="s">
        <v>6</v>
      </c>
      <c r="X75" s="228" t="s">
        <v>28</v>
      </c>
      <c r="Y75" s="264">
        <v>0.2</v>
      </c>
      <c r="Z75" s="232">
        <v>739</v>
      </c>
      <c r="AA75" s="207">
        <f t="shared" si="96"/>
        <v>147.80000000000001</v>
      </c>
      <c r="AB75" s="222">
        <v>967</v>
      </c>
      <c r="AC75" s="544">
        <f t="shared" si="161"/>
        <v>228</v>
      </c>
      <c r="AD75" s="208">
        <f>1.22*$AB$1</f>
        <v>1387.7012</v>
      </c>
      <c r="AE75" s="678">
        <f t="shared" si="162"/>
        <v>648.70119999999997</v>
      </c>
      <c r="AF75" s="222">
        <v>1796</v>
      </c>
      <c r="AJ75" s="444">
        <f t="shared" si="97"/>
        <v>228</v>
      </c>
      <c r="AK75" s="444">
        <f t="shared" si="98"/>
        <v>30.852503382949948</v>
      </c>
      <c r="AL75" s="539">
        <f t="shared" si="163"/>
        <v>6.1705006765899899E-2</v>
      </c>
      <c r="AM75" s="444">
        <f t="shared" si="99"/>
        <v>45.6</v>
      </c>
      <c r="AN75" s="445">
        <f t="shared" si="100"/>
        <v>648.70119999999997</v>
      </c>
      <c r="AO75" s="445">
        <f t="shared" si="101"/>
        <v>87.780947225981038</v>
      </c>
      <c r="AP75" s="542">
        <f t="shared" si="164"/>
        <v>0.17556189445196207</v>
      </c>
      <c r="AQ75" s="445">
        <f t="shared" si="102"/>
        <v>129.74024</v>
      </c>
      <c r="AR75" s="227">
        <f t="shared" si="103"/>
        <v>171.8</v>
      </c>
      <c r="AS75" s="210">
        <f t="shared" si="104"/>
        <v>859</v>
      </c>
      <c r="AT75" s="209">
        <f t="shared" si="105"/>
        <v>257.7</v>
      </c>
      <c r="AU75" s="209">
        <f t="shared" si="106"/>
        <v>429.5</v>
      </c>
      <c r="AV75" s="211">
        <f t="shared" si="107"/>
        <v>967</v>
      </c>
      <c r="AW75" s="212">
        <f t="shared" si="108"/>
        <v>-108</v>
      </c>
      <c r="AX75" s="210">
        <f t="shared" si="109"/>
        <v>120</v>
      </c>
      <c r="AY75" s="210">
        <f t="shared" si="110"/>
        <v>16.238159675236801</v>
      </c>
      <c r="AZ75" s="211">
        <f t="shared" si="111"/>
        <v>1387.7012</v>
      </c>
      <c r="BA75" s="544">
        <f t="shared" si="165"/>
        <v>528.70119999999997</v>
      </c>
      <c r="BB75" s="210">
        <f t="shared" si="166"/>
        <v>132.17529999999999</v>
      </c>
      <c r="BC75" s="213">
        <f t="shared" si="112"/>
        <v>249.78621600000002</v>
      </c>
      <c r="BD75" s="211">
        <f>[1]MAG_9pak!$F$11</f>
        <v>1248.9310800000001</v>
      </c>
      <c r="BE75" s="213">
        <f t="shared" si="113"/>
        <v>374.67932400000001</v>
      </c>
      <c r="BF75" s="213">
        <f t="shared" si="114"/>
        <v>624.46554000000003</v>
      </c>
      <c r="BG75" s="210">
        <f t="shared" si="115"/>
        <v>281.93108000000007</v>
      </c>
      <c r="BH75" s="210">
        <f t="shared" si="116"/>
        <v>509.93108000000007</v>
      </c>
      <c r="BI75" s="210">
        <f t="shared" si="117"/>
        <v>69.002852503382968</v>
      </c>
      <c r="BJ75" s="210">
        <f t="shared" si="118"/>
        <v>916.36</v>
      </c>
      <c r="BK75" s="214">
        <f t="shared" si="119"/>
        <v>274.90800000000002</v>
      </c>
      <c r="BL75" s="214">
        <f t="shared" si="120"/>
        <v>458.18</v>
      </c>
      <c r="BM75" s="210">
        <f t="shared" si="121"/>
        <v>177.36</v>
      </c>
      <c r="BN75" s="210">
        <f t="shared" si="122"/>
        <v>-50.639999999999986</v>
      </c>
      <c r="BO75" s="215">
        <f t="shared" si="123"/>
        <v>183.27200000000002</v>
      </c>
      <c r="BP75" s="210">
        <f t="shared" si="94"/>
        <v>916.36</v>
      </c>
      <c r="BQ75" s="216">
        <f t="shared" si="124"/>
        <v>274.90800000000002</v>
      </c>
      <c r="BR75" s="216">
        <f t="shared" si="125"/>
        <v>458.18</v>
      </c>
      <c r="BS75" s="210">
        <f t="shared" si="126"/>
        <v>177.36</v>
      </c>
      <c r="BT75" s="210">
        <f t="shared" si="127"/>
        <v>-50.639999999999986</v>
      </c>
      <c r="BU75" s="217">
        <f t="shared" si="128"/>
        <v>183.27200000000002</v>
      </c>
      <c r="BV75" s="210">
        <f t="shared" si="95"/>
        <v>916.36</v>
      </c>
      <c r="BW75" s="403">
        <f t="shared" si="129"/>
        <v>274.90800000000002</v>
      </c>
      <c r="BX75" s="403">
        <f t="shared" si="130"/>
        <v>458.18</v>
      </c>
      <c r="BY75" s="210">
        <f t="shared" si="131"/>
        <v>177.36</v>
      </c>
      <c r="BZ75" s="210">
        <f t="shared" si="132"/>
        <v>-50.639999999999986</v>
      </c>
      <c r="CA75" s="210">
        <f t="shared" si="133"/>
        <v>24</v>
      </c>
      <c r="CB75" s="404">
        <f t="shared" si="134"/>
        <v>183.27200000000002</v>
      </c>
      <c r="CC75" s="211"/>
      <c r="CD75" s="537">
        <f t="shared" si="135"/>
        <v>132.17529999999999</v>
      </c>
      <c r="CE75" s="537">
        <f t="shared" si="167"/>
        <v>39.652589999999996</v>
      </c>
      <c r="CF75" s="537">
        <f t="shared" si="136"/>
        <v>66.087649999999996</v>
      </c>
      <c r="CG75" s="210"/>
      <c r="CH75" s="210"/>
      <c r="CI75" s="210"/>
      <c r="CJ75" s="538">
        <f t="shared" si="137"/>
        <v>26.43506</v>
      </c>
      <c r="CK75" s="216">
        <f t="shared" si="138"/>
        <v>27</v>
      </c>
      <c r="CL75" s="216">
        <f t="shared" si="168"/>
        <v>8.1</v>
      </c>
      <c r="CM75" s="216">
        <f t="shared" si="139"/>
        <v>13.5</v>
      </c>
      <c r="CN75" s="216"/>
      <c r="CO75" s="216"/>
      <c r="CP75" s="216"/>
      <c r="CQ75" s="217">
        <f t="shared" si="140"/>
        <v>5.4</v>
      </c>
      <c r="CR75" s="403">
        <f t="shared" si="141"/>
        <v>117.83529999999999</v>
      </c>
      <c r="CS75" s="403">
        <f t="shared" si="169"/>
        <v>35.350589999999997</v>
      </c>
      <c r="CT75" s="403">
        <f t="shared" si="142"/>
        <v>58.917649999999995</v>
      </c>
      <c r="CU75" s="403"/>
      <c r="CV75" s="403"/>
      <c r="CW75" s="403"/>
      <c r="CX75" s="404">
        <f t="shared" si="143"/>
        <v>23.567059999999998</v>
      </c>
      <c r="CY75" s="198"/>
      <c r="CZ75" s="222">
        <v>967</v>
      </c>
      <c r="DA75" s="677">
        <f t="shared" si="144"/>
        <v>228</v>
      </c>
      <c r="DB75" s="676">
        <f t="shared" si="145"/>
        <v>30.852503382949948</v>
      </c>
      <c r="DC75" s="676">
        <f t="shared" si="170"/>
        <v>6.1705006765899899</v>
      </c>
      <c r="DD75" s="208">
        <v>1387.7012</v>
      </c>
      <c r="DE75" s="677">
        <f t="shared" si="146"/>
        <v>648.70119999999997</v>
      </c>
      <c r="DF75" s="676">
        <f t="shared" si="147"/>
        <v>87.780947225981038</v>
      </c>
      <c r="DG75" s="676">
        <f t="shared" si="171"/>
        <v>17.556189445196207</v>
      </c>
      <c r="DH75" s="222">
        <v>20</v>
      </c>
      <c r="DI75" s="677">
        <f t="shared" si="148"/>
        <v>147.80000000000001</v>
      </c>
      <c r="DJ75" s="568">
        <f t="shared" si="149"/>
        <v>886.8</v>
      </c>
      <c r="DK75" s="677">
        <f t="shared" si="150"/>
        <v>177.36</v>
      </c>
      <c r="DL75" s="677">
        <f t="shared" si="172"/>
        <v>266.04000000000002</v>
      </c>
      <c r="DM75" s="677">
        <f t="shared" si="173"/>
        <v>443.4</v>
      </c>
      <c r="DN75" s="677">
        <f t="shared" si="151"/>
        <v>125.2253</v>
      </c>
      <c r="DO75" s="677">
        <f t="shared" si="174"/>
        <v>37.567590000000003</v>
      </c>
      <c r="DP75" s="677">
        <f t="shared" si="175"/>
        <v>62.612650000000002</v>
      </c>
      <c r="DQ75" s="677">
        <f t="shared" si="152"/>
        <v>25.045060000000003</v>
      </c>
      <c r="DR75" s="222">
        <v>967</v>
      </c>
      <c r="DS75" s="677">
        <f t="shared" si="153"/>
        <v>228</v>
      </c>
      <c r="DT75" s="676">
        <f t="shared" si="154"/>
        <v>30.852503382949948</v>
      </c>
      <c r="DU75" s="710">
        <f t="shared" si="176"/>
        <v>6.1705006765899899</v>
      </c>
      <c r="DV75" s="208">
        <v>1387.7012</v>
      </c>
      <c r="DW75" s="677">
        <f t="shared" si="155"/>
        <v>648.70119999999997</v>
      </c>
      <c r="DX75" s="676">
        <f t="shared" si="156"/>
        <v>87.780947225981038</v>
      </c>
      <c r="DY75" s="710">
        <f t="shared" si="177"/>
        <v>17.556189445196207</v>
      </c>
      <c r="DZ75" s="222">
        <v>19</v>
      </c>
      <c r="EA75" s="677">
        <f t="shared" si="157"/>
        <v>140.41</v>
      </c>
      <c r="EB75" s="568">
        <f t="shared" si="158"/>
        <v>879.41</v>
      </c>
      <c r="EC75" s="677">
        <f t="shared" si="159"/>
        <v>175.88200000000001</v>
      </c>
      <c r="ED75" s="677">
        <f t="shared" si="178"/>
        <v>263.82299999999998</v>
      </c>
      <c r="EE75" s="677">
        <f t="shared" si="179"/>
        <v>439.70499999999998</v>
      </c>
      <c r="EF75" s="208">
        <f t="shared" si="180"/>
        <v>127.0728</v>
      </c>
      <c r="EG75" s="208">
        <f t="shared" si="181"/>
        <v>38.121839999999999</v>
      </c>
      <c r="EH75" s="208">
        <f t="shared" si="182"/>
        <v>63.5364</v>
      </c>
      <c r="EI75" s="677">
        <f t="shared" si="160"/>
        <v>25.414560000000002</v>
      </c>
    </row>
    <row r="76" spans="1:139" s="218" customFormat="1" ht="13.5" customHeight="1" x14ac:dyDescent="0.2">
      <c r="A76" s="505">
        <v>73</v>
      </c>
      <c r="B76" s="505" t="s">
        <v>1270</v>
      </c>
      <c r="C76" s="499" t="s">
        <v>812</v>
      </c>
      <c r="D76" s="253" t="s">
        <v>353</v>
      </c>
      <c r="E76" s="253" t="s">
        <v>36</v>
      </c>
      <c r="F76" s="219" t="s">
        <v>43</v>
      </c>
      <c r="G76" s="219" t="s">
        <v>42</v>
      </c>
      <c r="H76" s="219" t="s">
        <v>25</v>
      </c>
      <c r="I76" s="262">
        <v>0.8</v>
      </c>
      <c r="J76" s="229">
        <v>908</v>
      </c>
      <c r="K76" s="222" t="s">
        <v>650</v>
      </c>
      <c r="L76" s="219" t="s">
        <v>43</v>
      </c>
      <c r="M76" s="219" t="s">
        <v>42</v>
      </c>
      <c r="N76" s="219" t="s">
        <v>25</v>
      </c>
      <c r="O76" s="263">
        <v>0.8</v>
      </c>
      <c r="P76" s="230">
        <v>908</v>
      </c>
      <c r="Q76" s="219"/>
      <c r="R76" s="219"/>
      <c r="S76" s="219"/>
      <c r="T76" s="263">
        <v>0.8</v>
      </c>
      <c r="U76" s="231">
        <v>908</v>
      </c>
      <c r="V76" s="228" t="s">
        <v>695</v>
      </c>
      <c r="W76" s="228" t="s">
        <v>180</v>
      </c>
      <c r="X76" s="228" t="s">
        <v>45</v>
      </c>
      <c r="Y76" s="264">
        <v>0.8</v>
      </c>
      <c r="Z76" s="232">
        <v>1032</v>
      </c>
      <c r="AA76" s="207">
        <f t="shared" si="96"/>
        <v>825.6</v>
      </c>
      <c r="AB76" s="222">
        <v>758</v>
      </c>
      <c r="AC76" s="544">
        <f t="shared" si="161"/>
        <v>-274</v>
      </c>
      <c r="AD76" s="208">
        <f>0.95*$AB$1</f>
        <v>1080.587</v>
      </c>
      <c r="AE76" s="678">
        <f t="shared" si="162"/>
        <v>48.586999999999989</v>
      </c>
      <c r="AF76" s="222">
        <v>1406</v>
      </c>
      <c r="AJ76" s="444">
        <f t="shared" si="97"/>
        <v>-274</v>
      </c>
      <c r="AK76" s="444">
        <f t="shared" si="98"/>
        <v>-26.550387596899228</v>
      </c>
      <c r="AL76" s="539">
        <f t="shared" si="163"/>
        <v>-5.3100775193798452E-2</v>
      </c>
      <c r="AM76" s="444">
        <f t="shared" si="99"/>
        <v>-54.8</v>
      </c>
      <c r="AN76" s="445">
        <f t="shared" si="100"/>
        <v>48.586999999999989</v>
      </c>
      <c r="AO76" s="445">
        <f t="shared" si="101"/>
        <v>4.7080426356589129</v>
      </c>
      <c r="AP76" s="542">
        <f t="shared" si="164"/>
        <v>9.4160852713178252E-3</v>
      </c>
      <c r="AQ76" s="445">
        <f t="shared" si="102"/>
        <v>9.7173999999999978</v>
      </c>
      <c r="AR76" s="227">
        <f t="shared" si="103"/>
        <v>921.6</v>
      </c>
      <c r="AS76" s="210">
        <f t="shared" si="104"/>
        <v>1152</v>
      </c>
      <c r="AT76" s="209">
        <f t="shared" si="105"/>
        <v>345.59999999999997</v>
      </c>
      <c r="AU76" s="209">
        <f t="shared" si="106"/>
        <v>576</v>
      </c>
      <c r="AV76" s="211">
        <f t="shared" si="107"/>
        <v>758</v>
      </c>
      <c r="AW76" s="210">
        <f t="shared" si="108"/>
        <v>394</v>
      </c>
      <c r="AX76" s="210">
        <f t="shared" si="109"/>
        <v>120</v>
      </c>
      <c r="AY76" s="210">
        <f t="shared" si="110"/>
        <v>11.627906976744185</v>
      </c>
      <c r="AZ76" s="211">
        <f t="shared" si="111"/>
        <v>1080.587</v>
      </c>
      <c r="BA76" s="544">
        <f t="shared" si="165"/>
        <v>-71.413000000000011</v>
      </c>
      <c r="BB76" s="210">
        <f t="shared" si="166"/>
        <v>-17.853250000000003</v>
      </c>
      <c r="BC76" s="213">
        <f t="shared" si="112"/>
        <v>778.02264000000014</v>
      </c>
      <c r="BD76" s="211">
        <f>[1]MAG_9pak!$F$9</f>
        <v>972.52830000000006</v>
      </c>
      <c r="BE76" s="213">
        <f t="shared" si="113"/>
        <v>291.75848999999999</v>
      </c>
      <c r="BF76" s="213">
        <f t="shared" si="114"/>
        <v>486.26415000000003</v>
      </c>
      <c r="BG76" s="210">
        <f t="shared" si="115"/>
        <v>214.52830000000006</v>
      </c>
      <c r="BH76" s="210">
        <f t="shared" si="116"/>
        <v>-59.471699999999942</v>
      </c>
      <c r="BI76" s="210">
        <f t="shared" si="117"/>
        <v>-5.7627616279069827</v>
      </c>
      <c r="BJ76" s="210">
        <f t="shared" si="118"/>
        <v>1279.68</v>
      </c>
      <c r="BK76" s="214">
        <f t="shared" si="119"/>
        <v>383.904</v>
      </c>
      <c r="BL76" s="214">
        <f t="shared" si="120"/>
        <v>639.84</v>
      </c>
      <c r="BM76" s="210">
        <f t="shared" si="121"/>
        <v>247.68000000000006</v>
      </c>
      <c r="BN76" s="210">
        <f t="shared" si="122"/>
        <v>521.68000000000006</v>
      </c>
      <c r="BO76" s="215">
        <f t="shared" si="123"/>
        <v>1023.7440000000001</v>
      </c>
      <c r="BP76" s="210">
        <f t="shared" si="94"/>
        <v>1279.68</v>
      </c>
      <c r="BQ76" s="216">
        <f t="shared" si="124"/>
        <v>383.904</v>
      </c>
      <c r="BR76" s="216">
        <f t="shared" si="125"/>
        <v>639.84</v>
      </c>
      <c r="BS76" s="210">
        <f t="shared" si="126"/>
        <v>247.68000000000006</v>
      </c>
      <c r="BT76" s="210">
        <f t="shared" si="127"/>
        <v>521.68000000000006</v>
      </c>
      <c r="BU76" s="217">
        <f t="shared" si="128"/>
        <v>1023.7440000000001</v>
      </c>
      <c r="BV76" s="210">
        <f t="shared" si="95"/>
        <v>1279.68</v>
      </c>
      <c r="BW76" s="403">
        <f t="shared" si="129"/>
        <v>383.904</v>
      </c>
      <c r="BX76" s="403">
        <f t="shared" si="130"/>
        <v>639.84</v>
      </c>
      <c r="BY76" s="210">
        <f t="shared" si="131"/>
        <v>247.68000000000006</v>
      </c>
      <c r="BZ76" s="210">
        <f t="shared" si="132"/>
        <v>521.68000000000006</v>
      </c>
      <c r="CA76" s="210">
        <f t="shared" si="133"/>
        <v>24</v>
      </c>
      <c r="CB76" s="404">
        <f t="shared" si="134"/>
        <v>1023.7440000000001</v>
      </c>
      <c r="CC76" s="211"/>
      <c r="CD76" s="537">
        <f t="shared" si="135"/>
        <v>-17.853250000000003</v>
      </c>
      <c r="CE76" s="537">
        <f t="shared" si="167"/>
        <v>-5.3559750000000008</v>
      </c>
      <c r="CF76" s="537">
        <f t="shared" si="136"/>
        <v>-8.9266250000000014</v>
      </c>
      <c r="CG76" s="210"/>
      <c r="CH76" s="210"/>
      <c r="CI76" s="210"/>
      <c r="CJ76" s="538">
        <f t="shared" si="137"/>
        <v>-14.282600000000002</v>
      </c>
      <c r="CK76" s="216">
        <f t="shared" si="138"/>
        <v>-98.5</v>
      </c>
      <c r="CL76" s="216">
        <f t="shared" si="168"/>
        <v>-29.549999999999997</v>
      </c>
      <c r="CM76" s="216">
        <f t="shared" si="139"/>
        <v>-49.25</v>
      </c>
      <c r="CN76" s="216"/>
      <c r="CO76" s="216"/>
      <c r="CP76" s="216"/>
      <c r="CQ76" s="217">
        <f t="shared" si="140"/>
        <v>-78.800000000000011</v>
      </c>
      <c r="CR76" s="403">
        <f t="shared" si="141"/>
        <v>-49.773250000000019</v>
      </c>
      <c r="CS76" s="403">
        <f t="shared" si="169"/>
        <v>-14.931975000000005</v>
      </c>
      <c r="CT76" s="403">
        <f t="shared" si="142"/>
        <v>-24.886625000000009</v>
      </c>
      <c r="CU76" s="403"/>
      <c r="CV76" s="403"/>
      <c r="CW76" s="403"/>
      <c r="CX76" s="404">
        <f t="shared" si="143"/>
        <v>-39.818600000000018</v>
      </c>
      <c r="CY76" s="198"/>
      <c r="CZ76" s="222">
        <v>758</v>
      </c>
      <c r="DA76" s="677">
        <f t="shared" si="144"/>
        <v>-274</v>
      </c>
      <c r="DB76" s="676">
        <f t="shared" si="145"/>
        <v>-26.550387596899228</v>
      </c>
      <c r="DC76" s="676">
        <f t="shared" si="170"/>
        <v>-5.3100775193798455</v>
      </c>
      <c r="DD76" s="208">
        <v>1080.587</v>
      </c>
      <c r="DE76" s="677">
        <f t="shared" si="146"/>
        <v>48.586999999999989</v>
      </c>
      <c r="DF76" s="676">
        <f t="shared" si="147"/>
        <v>4.7080426356589129</v>
      </c>
      <c r="DG76" s="676">
        <f t="shared" si="171"/>
        <v>0.94160852713178256</v>
      </c>
      <c r="DH76" s="222">
        <v>20</v>
      </c>
      <c r="DI76" s="677">
        <f t="shared" si="148"/>
        <v>206.4</v>
      </c>
      <c r="DJ76" s="568">
        <f t="shared" si="149"/>
        <v>1238.4000000000001</v>
      </c>
      <c r="DK76" s="677">
        <f t="shared" si="150"/>
        <v>990.72000000000014</v>
      </c>
      <c r="DL76" s="677">
        <f t="shared" si="172"/>
        <v>371.52</v>
      </c>
      <c r="DM76" s="677">
        <f t="shared" si="173"/>
        <v>619.20000000000005</v>
      </c>
      <c r="DN76" s="677">
        <f t="shared" si="151"/>
        <v>-39.453250000000025</v>
      </c>
      <c r="DO76" s="677">
        <f t="shared" si="174"/>
        <v>-11.835975000000007</v>
      </c>
      <c r="DP76" s="677">
        <f t="shared" si="175"/>
        <v>-19.726625000000013</v>
      </c>
      <c r="DQ76" s="677">
        <f t="shared" si="152"/>
        <v>-31.562600000000021</v>
      </c>
      <c r="DR76" s="222">
        <v>758</v>
      </c>
      <c r="DS76" s="677">
        <f t="shared" si="153"/>
        <v>-274</v>
      </c>
      <c r="DT76" s="676">
        <f t="shared" si="154"/>
        <v>-26.550387596899228</v>
      </c>
      <c r="DU76" s="710">
        <f t="shared" si="176"/>
        <v>-5.3100775193798455</v>
      </c>
      <c r="DV76" s="208">
        <v>1080.587</v>
      </c>
      <c r="DW76" s="677">
        <f t="shared" si="155"/>
        <v>48.586999999999989</v>
      </c>
      <c r="DX76" s="676">
        <f t="shared" si="156"/>
        <v>4.7080426356589129</v>
      </c>
      <c r="DY76" s="710">
        <f t="shared" si="177"/>
        <v>0.94160852713178256</v>
      </c>
      <c r="DZ76" s="222">
        <v>19</v>
      </c>
      <c r="EA76" s="677">
        <f t="shared" si="157"/>
        <v>196.08</v>
      </c>
      <c r="EB76" s="568">
        <f t="shared" si="158"/>
        <v>1228.08</v>
      </c>
      <c r="EC76" s="677">
        <f t="shared" si="159"/>
        <v>982.46399999999994</v>
      </c>
      <c r="ED76" s="677">
        <f t="shared" si="178"/>
        <v>368.42399999999992</v>
      </c>
      <c r="EE76" s="677">
        <f t="shared" si="179"/>
        <v>614.04</v>
      </c>
      <c r="EF76" s="208">
        <f t="shared" si="180"/>
        <v>-36.873249999999985</v>
      </c>
      <c r="EG76" s="208">
        <f t="shared" si="181"/>
        <v>-11.061974999999995</v>
      </c>
      <c r="EH76" s="208">
        <f t="shared" si="182"/>
        <v>-18.436624999999992</v>
      </c>
      <c r="EI76" s="677">
        <f t="shared" si="160"/>
        <v>-29.498599999999989</v>
      </c>
    </row>
    <row r="77" spans="1:139" s="218" customFormat="1" ht="13.5" customHeight="1" x14ac:dyDescent="0.2">
      <c r="A77" s="505">
        <v>74</v>
      </c>
      <c r="B77" s="505" t="s">
        <v>1270</v>
      </c>
      <c r="C77" s="499" t="s">
        <v>812</v>
      </c>
      <c r="D77" s="253" t="s">
        <v>353</v>
      </c>
      <c r="E77" s="253" t="s">
        <v>93</v>
      </c>
      <c r="F77" s="219" t="s">
        <v>90</v>
      </c>
      <c r="G77" s="219" t="s">
        <v>6</v>
      </c>
      <c r="H77" s="219" t="s">
        <v>52</v>
      </c>
      <c r="I77" s="259">
        <v>13</v>
      </c>
      <c r="J77" s="229">
        <v>639</v>
      </c>
      <c r="K77" s="222"/>
      <c r="L77" s="219" t="s">
        <v>90</v>
      </c>
      <c r="M77" s="219" t="s">
        <v>6</v>
      </c>
      <c r="N77" s="219" t="s">
        <v>52</v>
      </c>
      <c r="O77" s="260">
        <v>13</v>
      </c>
      <c r="P77" s="230">
        <v>639</v>
      </c>
      <c r="Q77" s="219"/>
      <c r="R77" s="219"/>
      <c r="S77" s="219"/>
      <c r="T77" s="260">
        <v>13</v>
      </c>
      <c r="U77" s="231">
        <v>639</v>
      </c>
      <c r="V77" s="228" t="s">
        <v>171</v>
      </c>
      <c r="W77" s="228" t="s">
        <v>6</v>
      </c>
      <c r="X77" s="228" t="s">
        <v>52</v>
      </c>
      <c r="Y77" s="261">
        <v>13</v>
      </c>
      <c r="Z77" s="232">
        <v>688</v>
      </c>
      <c r="AA77" s="207">
        <f t="shared" si="96"/>
        <v>8944</v>
      </c>
      <c r="AB77" s="222">
        <v>662</v>
      </c>
      <c r="AC77" s="544">
        <f t="shared" si="161"/>
        <v>-26</v>
      </c>
      <c r="AD77" s="208">
        <f>0.832*$AB$1</f>
        <v>946.36671999999999</v>
      </c>
      <c r="AE77" s="678">
        <f t="shared" si="162"/>
        <v>258.36671999999999</v>
      </c>
      <c r="AF77" s="222">
        <v>1228</v>
      </c>
      <c r="AJ77" s="444">
        <f t="shared" si="97"/>
        <v>-26</v>
      </c>
      <c r="AK77" s="444">
        <f t="shared" si="98"/>
        <v>-3.7790697674418539</v>
      </c>
      <c r="AL77" s="539">
        <f t="shared" si="163"/>
        <v>-7.5581395348837078E-3</v>
      </c>
      <c r="AM77" s="444">
        <f t="shared" si="99"/>
        <v>-5.2</v>
      </c>
      <c r="AN77" s="445">
        <f t="shared" si="100"/>
        <v>258.36671999999999</v>
      </c>
      <c r="AO77" s="445">
        <f t="shared" si="101"/>
        <v>37.55330232558137</v>
      </c>
      <c r="AP77" s="542">
        <f t="shared" si="164"/>
        <v>7.5106604651162742E-2</v>
      </c>
      <c r="AQ77" s="445">
        <f t="shared" si="102"/>
        <v>51.673344</v>
      </c>
      <c r="AR77" s="227">
        <f t="shared" si="103"/>
        <v>10504</v>
      </c>
      <c r="AS77" s="210">
        <f t="shared" si="104"/>
        <v>808</v>
      </c>
      <c r="AT77" s="209">
        <f t="shared" si="105"/>
        <v>242.39999999999998</v>
      </c>
      <c r="AU77" s="209">
        <f t="shared" si="106"/>
        <v>404</v>
      </c>
      <c r="AV77" s="211">
        <f t="shared" si="107"/>
        <v>662</v>
      </c>
      <c r="AW77" s="210">
        <f t="shared" si="108"/>
        <v>146</v>
      </c>
      <c r="AX77" s="210">
        <f t="shared" si="109"/>
        <v>120</v>
      </c>
      <c r="AY77" s="210">
        <f t="shared" si="110"/>
        <v>17.441860465116292</v>
      </c>
      <c r="AZ77" s="211">
        <f t="shared" si="111"/>
        <v>946.36671999999999</v>
      </c>
      <c r="BA77" s="544">
        <f t="shared" si="165"/>
        <v>138.36671999999999</v>
      </c>
      <c r="BB77" s="210">
        <f t="shared" si="166"/>
        <v>34.591679999999997</v>
      </c>
      <c r="BC77" s="213">
        <f t="shared" si="112"/>
        <v>11072.490624</v>
      </c>
      <c r="BD77" s="211">
        <f>[1]MAG_9pak!$F$7</f>
        <v>851.73004800000001</v>
      </c>
      <c r="BE77" s="213">
        <f t="shared" si="113"/>
        <v>255.5190144</v>
      </c>
      <c r="BF77" s="213">
        <f t="shared" si="114"/>
        <v>425.86502400000001</v>
      </c>
      <c r="BG77" s="210">
        <f t="shared" si="115"/>
        <v>189.73004800000001</v>
      </c>
      <c r="BH77" s="210">
        <f t="shared" si="116"/>
        <v>163.73004800000001</v>
      </c>
      <c r="BI77" s="210">
        <f t="shared" si="117"/>
        <v>23.797972093023262</v>
      </c>
      <c r="BJ77" s="210">
        <f t="shared" si="118"/>
        <v>853.12</v>
      </c>
      <c r="BK77" s="214">
        <f t="shared" si="119"/>
        <v>255.93599999999998</v>
      </c>
      <c r="BL77" s="214">
        <f t="shared" si="120"/>
        <v>426.56</v>
      </c>
      <c r="BM77" s="210">
        <f t="shared" si="121"/>
        <v>165.12</v>
      </c>
      <c r="BN77" s="210">
        <f t="shared" si="122"/>
        <v>191.12</v>
      </c>
      <c r="BO77" s="215">
        <f t="shared" si="123"/>
        <v>11090.56</v>
      </c>
      <c r="BP77" s="210">
        <f t="shared" si="94"/>
        <v>853.12</v>
      </c>
      <c r="BQ77" s="216">
        <f t="shared" si="124"/>
        <v>255.93599999999998</v>
      </c>
      <c r="BR77" s="216">
        <f t="shared" si="125"/>
        <v>426.56</v>
      </c>
      <c r="BS77" s="210">
        <f t="shared" si="126"/>
        <v>165.12</v>
      </c>
      <c r="BT77" s="210">
        <f t="shared" si="127"/>
        <v>191.12</v>
      </c>
      <c r="BU77" s="217">
        <f t="shared" si="128"/>
        <v>11090.56</v>
      </c>
      <c r="BV77" s="210">
        <f t="shared" si="95"/>
        <v>853.12</v>
      </c>
      <c r="BW77" s="403">
        <f t="shared" si="129"/>
        <v>255.93599999999998</v>
      </c>
      <c r="BX77" s="403">
        <f t="shared" si="130"/>
        <v>426.56</v>
      </c>
      <c r="BY77" s="210">
        <f t="shared" si="131"/>
        <v>165.12</v>
      </c>
      <c r="BZ77" s="210">
        <f t="shared" si="132"/>
        <v>191.12</v>
      </c>
      <c r="CA77" s="210">
        <f t="shared" si="133"/>
        <v>24</v>
      </c>
      <c r="CB77" s="404">
        <f t="shared" si="134"/>
        <v>11090.56</v>
      </c>
      <c r="CC77" s="211"/>
      <c r="CD77" s="537">
        <f t="shared" si="135"/>
        <v>34.591679999999997</v>
      </c>
      <c r="CE77" s="537">
        <f t="shared" si="167"/>
        <v>10.377503999999998</v>
      </c>
      <c r="CF77" s="537">
        <f t="shared" si="136"/>
        <v>17.295839999999998</v>
      </c>
      <c r="CG77" s="210"/>
      <c r="CH77" s="210"/>
      <c r="CI77" s="210"/>
      <c r="CJ77" s="538">
        <f t="shared" si="137"/>
        <v>449.69183999999996</v>
      </c>
      <c r="CK77" s="216">
        <f t="shared" si="138"/>
        <v>-36.5</v>
      </c>
      <c r="CL77" s="216">
        <f t="shared" si="168"/>
        <v>-10.95</v>
      </c>
      <c r="CM77" s="216">
        <f t="shared" si="139"/>
        <v>-18.25</v>
      </c>
      <c r="CN77" s="216"/>
      <c r="CO77" s="216"/>
      <c r="CP77" s="216"/>
      <c r="CQ77" s="217">
        <f t="shared" si="140"/>
        <v>-474.5</v>
      </c>
      <c r="CR77" s="403">
        <f t="shared" si="141"/>
        <v>23.311679999999996</v>
      </c>
      <c r="CS77" s="403">
        <f t="shared" si="169"/>
        <v>6.9935039999999988</v>
      </c>
      <c r="CT77" s="403">
        <f t="shared" si="142"/>
        <v>11.655839999999998</v>
      </c>
      <c r="CU77" s="403"/>
      <c r="CV77" s="403"/>
      <c r="CW77" s="403"/>
      <c r="CX77" s="404">
        <f t="shared" si="143"/>
        <v>303.05183999999997</v>
      </c>
      <c r="CY77" s="198"/>
      <c r="CZ77" s="222">
        <v>662</v>
      </c>
      <c r="DA77" s="677">
        <f t="shared" si="144"/>
        <v>-26</v>
      </c>
      <c r="DB77" s="676">
        <f t="shared" si="145"/>
        <v>-3.7790697674418539</v>
      </c>
      <c r="DC77" s="676">
        <f t="shared" si="170"/>
        <v>-0.75581395348837077</v>
      </c>
      <c r="DD77" s="208">
        <v>946.36671999999999</v>
      </c>
      <c r="DE77" s="677">
        <f t="shared" si="146"/>
        <v>258.36671999999999</v>
      </c>
      <c r="DF77" s="676">
        <f t="shared" si="147"/>
        <v>37.55330232558137</v>
      </c>
      <c r="DG77" s="676">
        <f t="shared" si="171"/>
        <v>7.5106604651162741</v>
      </c>
      <c r="DH77" s="222">
        <v>24</v>
      </c>
      <c r="DI77" s="677">
        <f t="shared" si="148"/>
        <v>165.12</v>
      </c>
      <c r="DJ77" s="568">
        <f t="shared" si="149"/>
        <v>853.12</v>
      </c>
      <c r="DK77" s="677">
        <f t="shared" si="150"/>
        <v>11090.56</v>
      </c>
      <c r="DL77" s="677">
        <f t="shared" si="172"/>
        <v>255.93599999999998</v>
      </c>
      <c r="DM77" s="677">
        <f t="shared" si="173"/>
        <v>426.56</v>
      </c>
      <c r="DN77" s="677">
        <f t="shared" si="151"/>
        <v>23.311679999999996</v>
      </c>
      <c r="DO77" s="677">
        <f t="shared" si="174"/>
        <v>6.9935039999999988</v>
      </c>
      <c r="DP77" s="677">
        <f t="shared" si="175"/>
        <v>11.655839999999998</v>
      </c>
      <c r="DQ77" s="677">
        <f t="shared" si="152"/>
        <v>303.05183999999997</v>
      </c>
      <c r="DR77" s="222">
        <v>662</v>
      </c>
      <c r="DS77" s="677">
        <f t="shared" si="153"/>
        <v>-26</v>
      </c>
      <c r="DT77" s="676">
        <f t="shared" si="154"/>
        <v>-3.7790697674418539</v>
      </c>
      <c r="DU77" s="710">
        <f t="shared" si="176"/>
        <v>-0.75581395348837077</v>
      </c>
      <c r="DV77" s="208">
        <v>946.36671999999999</v>
      </c>
      <c r="DW77" s="677">
        <f t="shared" si="155"/>
        <v>258.36671999999999</v>
      </c>
      <c r="DX77" s="676">
        <f t="shared" si="156"/>
        <v>37.55330232558137</v>
      </c>
      <c r="DY77" s="710">
        <f t="shared" si="177"/>
        <v>7.5106604651162741</v>
      </c>
      <c r="DZ77" s="222">
        <v>22</v>
      </c>
      <c r="EA77" s="677">
        <f t="shared" si="157"/>
        <v>151.36000000000001</v>
      </c>
      <c r="EB77" s="568">
        <f t="shared" si="158"/>
        <v>839.36</v>
      </c>
      <c r="EC77" s="677">
        <f t="shared" si="159"/>
        <v>10911.68</v>
      </c>
      <c r="ED77" s="677">
        <f t="shared" si="178"/>
        <v>251.80799999999999</v>
      </c>
      <c r="EE77" s="677">
        <f t="shared" si="179"/>
        <v>419.68</v>
      </c>
      <c r="EF77" s="208">
        <f t="shared" si="180"/>
        <v>26.751679999999993</v>
      </c>
      <c r="EG77" s="208">
        <f t="shared" si="181"/>
        <v>8.025503999999998</v>
      </c>
      <c r="EH77" s="208">
        <f t="shared" si="182"/>
        <v>13.375839999999997</v>
      </c>
      <c r="EI77" s="677">
        <f t="shared" si="160"/>
        <v>347.77183999999988</v>
      </c>
    </row>
    <row r="78" spans="1:139" s="218" customFormat="1" ht="13.5" customHeight="1" x14ac:dyDescent="0.2">
      <c r="A78" s="506">
        <v>75</v>
      </c>
      <c r="B78" s="506" t="s">
        <v>1270</v>
      </c>
      <c r="C78" s="499" t="s">
        <v>812</v>
      </c>
      <c r="D78" s="253" t="s">
        <v>353</v>
      </c>
      <c r="E78" s="253" t="s">
        <v>112</v>
      </c>
      <c r="F78" s="219"/>
      <c r="G78" s="219"/>
      <c r="H78" s="219"/>
      <c r="I78" s="259"/>
      <c r="J78" s="229"/>
      <c r="K78" s="222"/>
      <c r="L78" s="219"/>
      <c r="M78" s="219"/>
      <c r="N78" s="219"/>
      <c r="O78" s="260"/>
      <c r="P78" s="230"/>
      <c r="Q78" s="219"/>
      <c r="R78" s="219"/>
      <c r="S78" s="219"/>
      <c r="T78" s="260">
        <v>1</v>
      </c>
      <c r="U78" s="231">
        <v>850</v>
      </c>
      <c r="V78" s="228" t="s">
        <v>10</v>
      </c>
      <c r="W78" s="228" t="s">
        <v>6</v>
      </c>
      <c r="X78" s="228" t="s">
        <v>27</v>
      </c>
      <c r="Y78" s="261">
        <v>1</v>
      </c>
      <c r="Z78" s="232">
        <v>850</v>
      </c>
      <c r="AA78" s="207">
        <f t="shared" si="96"/>
        <v>850</v>
      </c>
      <c r="AB78" s="222">
        <v>709</v>
      </c>
      <c r="AC78" s="544">
        <f t="shared" si="161"/>
        <v>-141</v>
      </c>
      <c r="AD78" s="208">
        <f>0.89*$AB$1</f>
        <v>1012.3394000000001</v>
      </c>
      <c r="AE78" s="678">
        <f t="shared" si="162"/>
        <v>162.33940000000007</v>
      </c>
      <c r="AF78" s="222">
        <v>1315</v>
      </c>
      <c r="AJ78" s="444">
        <f t="shared" si="97"/>
        <v>-141</v>
      </c>
      <c r="AK78" s="444">
        <f t="shared" si="98"/>
        <v>-16.588235294117652</v>
      </c>
      <c r="AL78" s="539">
        <f t="shared" si="163"/>
        <v>-3.3176470588235307E-2</v>
      </c>
      <c r="AM78" s="444">
        <f t="shared" si="99"/>
        <v>-28.2</v>
      </c>
      <c r="AN78" s="445">
        <f t="shared" si="100"/>
        <v>162.33940000000007</v>
      </c>
      <c r="AO78" s="445">
        <f t="shared" si="101"/>
        <v>19.098752941176485</v>
      </c>
      <c r="AP78" s="542">
        <f t="shared" si="164"/>
        <v>3.8197505882352968E-2</v>
      </c>
      <c r="AQ78" s="445">
        <f t="shared" si="102"/>
        <v>32.467880000000015</v>
      </c>
      <c r="AR78" s="227">
        <f t="shared" si="103"/>
        <v>970</v>
      </c>
      <c r="AS78" s="210">
        <f t="shared" si="104"/>
        <v>970</v>
      </c>
      <c r="AT78" s="209">
        <f t="shared" si="105"/>
        <v>291</v>
      </c>
      <c r="AU78" s="209">
        <f t="shared" si="106"/>
        <v>485</v>
      </c>
      <c r="AV78" s="211">
        <f t="shared" si="107"/>
        <v>709</v>
      </c>
      <c r="AW78" s="210">
        <f t="shared" si="108"/>
        <v>261</v>
      </c>
      <c r="AX78" s="210">
        <f t="shared" si="109"/>
        <v>120</v>
      </c>
      <c r="AY78" s="210">
        <f t="shared" si="110"/>
        <v>14.117647058823522</v>
      </c>
      <c r="AZ78" s="211">
        <f t="shared" si="111"/>
        <v>1012.3394000000001</v>
      </c>
      <c r="BA78" s="544">
        <f t="shared" si="165"/>
        <v>42.339400000000069</v>
      </c>
      <c r="BB78" s="210">
        <f t="shared" si="166"/>
        <v>10.584850000000017</v>
      </c>
      <c r="BC78" s="213">
        <f t="shared" si="112"/>
        <v>911.10546000000011</v>
      </c>
      <c r="BD78" s="211">
        <f>[1]MAG_9pak!$F$8</f>
        <v>911.10546000000011</v>
      </c>
      <c r="BE78" s="213">
        <f t="shared" si="113"/>
        <v>273.331638</v>
      </c>
      <c r="BF78" s="213">
        <f t="shared" si="114"/>
        <v>455.55273000000005</v>
      </c>
      <c r="BG78" s="210">
        <f t="shared" si="115"/>
        <v>202.10546000000011</v>
      </c>
      <c r="BH78" s="210">
        <f t="shared" si="116"/>
        <v>61.105460000000107</v>
      </c>
      <c r="BI78" s="210">
        <f t="shared" si="117"/>
        <v>7.1888776470588454</v>
      </c>
      <c r="BJ78" s="210">
        <f t="shared" si="118"/>
        <v>1054</v>
      </c>
      <c r="BK78" s="214">
        <f t="shared" si="119"/>
        <v>316.2</v>
      </c>
      <c r="BL78" s="214">
        <f t="shared" si="120"/>
        <v>527</v>
      </c>
      <c r="BM78" s="210">
        <f t="shared" si="121"/>
        <v>204</v>
      </c>
      <c r="BN78" s="210">
        <f t="shared" si="122"/>
        <v>345</v>
      </c>
      <c r="BO78" s="215">
        <f t="shared" si="123"/>
        <v>1054</v>
      </c>
      <c r="BP78" s="210">
        <f t="shared" si="94"/>
        <v>1054</v>
      </c>
      <c r="BQ78" s="216">
        <f t="shared" si="124"/>
        <v>316.2</v>
      </c>
      <c r="BR78" s="216">
        <f t="shared" si="125"/>
        <v>527</v>
      </c>
      <c r="BS78" s="210">
        <f t="shared" si="126"/>
        <v>204</v>
      </c>
      <c r="BT78" s="210">
        <f t="shared" si="127"/>
        <v>345</v>
      </c>
      <c r="BU78" s="217">
        <f t="shared" si="128"/>
        <v>1054</v>
      </c>
      <c r="BV78" s="210">
        <f t="shared" si="95"/>
        <v>1054</v>
      </c>
      <c r="BW78" s="403">
        <f t="shared" si="129"/>
        <v>316.2</v>
      </c>
      <c r="BX78" s="403">
        <f t="shared" si="130"/>
        <v>527</v>
      </c>
      <c r="BY78" s="210">
        <f t="shared" si="131"/>
        <v>204</v>
      </c>
      <c r="BZ78" s="210">
        <f t="shared" si="132"/>
        <v>345</v>
      </c>
      <c r="CA78" s="210">
        <f t="shared" si="133"/>
        <v>24</v>
      </c>
      <c r="CB78" s="404">
        <f t="shared" si="134"/>
        <v>1054</v>
      </c>
      <c r="CC78" s="211"/>
      <c r="CD78" s="537">
        <f t="shared" si="135"/>
        <v>10.584850000000017</v>
      </c>
      <c r="CE78" s="537">
        <f t="shared" si="167"/>
        <v>3.1754550000000052</v>
      </c>
      <c r="CF78" s="537">
        <f t="shared" si="136"/>
        <v>5.2924250000000086</v>
      </c>
      <c r="CG78" s="210"/>
      <c r="CH78" s="210"/>
      <c r="CI78" s="210"/>
      <c r="CJ78" s="538">
        <f t="shared" si="137"/>
        <v>10.584850000000017</v>
      </c>
      <c r="CK78" s="216">
        <f t="shared" si="138"/>
        <v>-65.25</v>
      </c>
      <c r="CL78" s="216">
        <f t="shared" si="168"/>
        <v>-19.574999999999999</v>
      </c>
      <c r="CM78" s="216">
        <f t="shared" si="139"/>
        <v>-32.625</v>
      </c>
      <c r="CN78" s="216"/>
      <c r="CO78" s="216"/>
      <c r="CP78" s="216"/>
      <c r="CQ78" s="217">
        <f t="shared" si="140"/>
        <v>-65.25</v>
      </c>
      <c r="CR78" s="403">
        <f t="shared" si="141"/>
        <v>-10.415149999999983</v>
      </c>
      <c r="CS78" s="403">
        <f t="shared" si="169"/>
        <v>-3.1245449999999946</v>
      </c>
      <c r="CT78" s="403">
        <f t="shared" si="142"/>
        <v>-5.2075749999999914</v>
      </c>
      <c r="CU78" s="403"/>
      <c r="CV78" s="403"/>
      <c r="CW78" s="403"/>
      <c r="CX78" s="404">
        <f t="shared" si="143"/>
        <v>-10.415149999999983</v>
      </c>
      <c r="CY78" s="198"/>
      <c r="CZ78" s="222">
        <v>709</v>
      </c>
      <c r="DA78" s="677">
        <f t="shared" si="144"/>
        <v>-141</v>
      </c>
      <c r="DB78" s="676">
        <f t="shared" si="145"/>
        <v>-16.588235294117652</v>
      </c>
      <c r="DC78" s="676">
        <f t="shared" si="170"/>
        <v>-3.3176470588235305</v>
      </c>
      <c r="DD78" s="208">
        <v>1012.3394000000001</v>
      </c>
      <c r="DE78" s="677">
        <f t="shared" si="146"/>
        <v>162.33940000000007</v>
      </c>
      <c r="DF78" s="676">
        <f t="shared" si="147"/>
        <v>19.098752941176485</v>
      </c>
      <c r="DG78" s="676">
        <f t="shared" si="171"/>
        <v>3.8197505882352969</v>
      </c>
      <c r="DH78" s="222">
        <v>20</v>
      </c>
      <c r="DI78" s="677">
        <f t="shared" si="148"/>
        <v>170</v>
      </c>
      <c r="DJ78" s="568">
        <f t="shared" si="149"/>
        <v>1020</v>
      </c>
      <c r="DK78" s="677">
        <f t="shared" si="150"/>
        <v>1020</v>
      </c>
      <c r="DL78" s="677">
        <f t="shared" si="172"/>
        <v>306</v>
      </c>
      <c r="DM78" s="677">
        <f t="shared" si="173"/>
        <v>510</v>
      </c>
      <c r="DN78" s="677">
        <f t="shared" si="151"/>
        <v>-1.9151499999999828</v>
      </c>
      <c r="DO78" s="677">
        <f t="shared" si="174"/>
        <v>-0.57454499999999487</v>
      </c>
      <c r="DP78" s="677">
        <f t="shared" si="175"/>
        <v>-0.95757499999999141</v>
      </c>
      <c r="DQ78" s="677">
        <f t="shared" si="152"/>
        <v>-1.9151499999999828</v>
      </c>
      <c r="DR78" s="222">
        <v>709</v>
      </c>
      <c r="DS78" s="677">
        <f t="shared" si="153"/>
        <v>-141</v>
      </c>
      <c r="DT78" s="676">
        <f t="shared" si="154"/>
        <v>-16.588235294117652</v>
      </c>
      <c r="DU78" s="710">
        <f t="shared" si="176"/>
        <v>-3.3176470588235305</v>
      </c>
      <c r="DV78" s="208">
        <v>1012.3394000000001</v>
      </c>
      <c r="DW78" s="677">
        <f t="shared" si="155"/>
        <v>162.33940000000007</v>
      </c>
      <c r="DX78" s="676">
        <f t="shared" si="156"/>
        <v>19.098752941176485</v>
      </c>
      <c r="DY78" s="710">
        <f t="shared" si="177"/>
        <v>3.8197505882352969</v>
      </c>
      <c r="DZ78" s="222">
        <v>19</v>
      </c>
      <c r="EA78" s="677">
        <f t="shared" si="157"/>
        <v>161.5</v>
      </c>
      <c r="EB78" s="568">
        <f t="shared" si="158"/>
        <v>1011.5</v>
      </c>
      <c r="EC78" s="677">
        <f t="shared" si="159"/>
        <v>1011.5</v>
      </c>
      <c r="ED78" s="677">
        <f t="shared" si="178"/>
        <v>303.45</v>
      </c>
      <c r="EE78" s="677">
        <f t="shared" si="179"/>
        <v>505.75</v>
      </c>
      <c r="EF78" s="208">
        <f t="shared" si="180"/>
        <v>0.20985000000001719</v>
      </c>
      <c r="EG78" s="208">
        <f t="shared" si="181"/>
        <v>6.295500000000516E-2</v>
      </c>
      <c r="EH78" s="208">
        <f t="shared" si="182"/>
        <v>0.10492500000000859</v>
      </c>
      <c r="EI78" s="677">
        <f t="shared" si="160"/>
        <v>0.20985000000001719</v>
      </c>
    </row>
    <row r="79" spans="1:139" s="218" customFormat="1" ht="13.5" customHeight="1" x14ac:dyDescent="0.2">
      <c r="A79" s="505">
        <v>76</v>
      </c>
      <c r="B79" s="505" t="s">
        <v>1270</v>
      </c>
      <c r="C79" s="499" t="s">
        <v>812</v>
      </c>
      <c r="D79" s="253" t="s">
        <v>353</v>
      </c>
      <c r="E79" s="410" t="s">
        <v>8</v>
      </c>
      <c r="F79" s="219" t="s">
        <v>5</v>
      </c>
      <c r="G79" s="219" t="s">
        <v>6</v>
      </c>
      <c r="H79" s="219" t="s">
        <v>7</v>
      </c>
      <c r="I79" s="259">
        <v>1</v>
      </c>
      <c r="J79" s="229">
        <v>500</v>
      </c>
      <c r="K79" s="222"/>
      <c r="L79" s="219" t="s">
        <v>5</v>
      </c>
      <c r="M79" s="219" t="s">
        <v>6</v>
      </c>
      <c r="N79" s="219" t="s">
        <v>7</v>
      </c>
      <c r="O79" s="260">
        <v>1</v>
      </c>
      <c r="P79" s="230">
        <v>500</v>
      </c>
      <c r="Q79" s="219"/>
      <c r="R79" s="219"/>
      <c r="S79" s="219"/>
      <c r="T79" s="260">
        <v>1</v>
      </c>
      <c r="U79" s="231">
        <v>500</v>
      </c>
      <c r="V79" s="228" t="s">
        <v>303</v>
      </c>
      <c r="W79" s="228" t="s">
        <v>6</v>
      </c>
      <c r="X79" s="228" t="s">
        <v>7</v>
      </c>
      <c r="Y79" s="261">
        <v>1</v>
      </c>
      <c r="Z79" s="232">
        <v>500</v>
      </c>
      <c r="AA79" s="207">
        <f t="shared" si="96"/>
        <v>500</v>
      </c>
      <c r="AB79" s="222">
        <v>620</v>
      </c>
      <c r="AC79" s="544">
        <f t="shared" si="161"/>
        <v>120</v>
      </c>
      <c r="AD79" s="208">
        <f>0.581*$AB$1</f>
        <v>660.86425999999994</v>
      </c>
      <c r="AE79" s="678">
        <f t="shared" si="162"/>
        <v>160.86425999999994</v>
      </c>
      <c r="AF79" s="222">
        <v>859</v>
      </c>
      <c r="AJ79" s="444">
        <f t="shared" si="97"/>
        <v>120</v>
      </c>
      <c r="AK79" s="444">
        <f t="shared" si="98"/>
        <v>24</v>
      </c>
      <c r="AL79" s="539">
        <f t="shared" si="163"/>
        <v>4.8000000000000001E-2</v>
      </c>
      <c r="AM79" s="444">
        <f t="shared" si="99"/>
        <v>24</v>
      </c>
      <c r="AN79" s="445">
        <f t="shared" si="100"/>
        <v>160.86425999999994</v>
      </c>
      <c r="AO79" s="445">
        <f t="shared" si="101"/>
        <v>32.172852000000006</v>
      </c>
      <c r="AP79" s="542">
        <f t="shared" si="164"/>
        <v>6.4345704000000004E-2</v>
      </c>
      <c r="AQ79" s="445">
        <f t="shared" si="102"/>
        <v>32.172851999999992</v>
      </c>
      <c r="AR79" s="227">
        <f t="shared" si="103"/>
        <v>620</v>
      </c>
      <c r="AS79" s="210">
        <f t="shared" si="104"/>
        <v>620</v>
      </c>
      <c r="AT79" s="209">
        <f t="shared" si="105"/>
        <v>186</v>
      </c>
      <c r="AU79" s="209">
        <f t="shared" si="106"/>
        <v>310</v>
      </c>
      <c r="AV79" s="211">
        <f t="shared" si="107"/>
        <v>620</v>
      </c>
      <c r="AW79" s="210">
        <f t="shared" si="108"/>
        <v>0</v>
      </c>
      <c r="AX79" s="210">
        <f t="shared" si="109"/>
        <v>120</v>
      </c>
      <c r="AY79" s="210">
        <f t="shared" si="110"/>
        <v>24</v>
      </c>
      <c r="AZ79" s="211">
        <f t="shared" si="111"/>
        <v>660.86425999999994</v>
      </c>
      <c r="BA79" s="544">
        <f t="shared" si="165"/>
        <v>40.864259999999945</v>
      </c>
      <c r="BB79" s="210">
        <f t="shared" si="166"/>
        <v>10.216064999999986</v>
      </c>
      <c r="BC79" s="213">
        <f t="shared" si="112"/>
        <v>620</v>
      </c>
      <c r="BD79" s="211">
        <f>[1]MAG_9pak!$F$4</f>
        <v>620</v>
      </c>
      <c r="BE79" s="213">
        <f t="shared" si="113"/>
        <v>186</v>
      </c>
      <c r="BF79" s="213">
        <f t="shared" si="114"/>
        <v>310</v>
      </c>
      <c r="BG79" s="210">
        <f t="shared" si="115"/>
        <v>0</v>
      </c>
      <c r="BH79" s="210">
        <f t="shared" si="116"/>
        <v>120</v>
      </c>
      <c r="BI79" s="210">
        <f t="shared" si="117"/>
        <v>24</v>
      </c>
      <c r="BJ79" s="210">
        <f t="shared" si="118"/>
        <v>620</v>
      </c>
      <c r="BK79" s="214">
        <f t="shared" si="119"/>
        <v>186</v>
      </c>
      <c r="BL79" s="214">
        <f t="shared" si="120"/>
        <v>310</v>
      </c>
      <c r="BM79" s="210">
        <f t="shared" si="121"/>
        <v>120</v>
      </c>
      <c r="BN79" s="210">
        <f t="shared" si="122"/>
        <v>0</v>
      </c>
      <c r="BO79" s="215">
        <f t="shared" si="123"/>
        <v>620</v>
      </c>
      <c r="BP79" s="210">
        <f t="shared" si="94"/>
        <v>620</v>
      </c>
      <c r="BQ79" s="216">
        <f t="shared" si="124"/>
        <v>186</v>
      </c>
      <c r="BR79" s="216">
        <f t="shared" si="125"/>
        <v>310</v>
      </c>
      <c r="BS79" s="210">
        <f t="shared" si="126"/>
        <v>120</v>
      </c>
      <c r="BT79" s="210">
        <f t="shared" si="127"/>
        <v>0</v>
      </c>
      <c r="BU79" s="217">
        <f t="shared" si="128"/>
        <v>620</v>
      </c>
      <c r="BV79" s="210">
        <f t="shared" si="95"/>
        <v>620</v>
      </c>
      <c r="BW79" s="403">
        <f t="shared" si="129"/>
        <v>186</v>
      </c>
      <c r="BX79" s="403">
        <f t="shared" si="130"/>
        <v>310</v>
      </c>
      <c r="BY79" s="210">
        <f t="shared" si="131"/>
        <v>120</v>
      </c>
      <c r="BZ79" s="210">
        <f t="shared" si="132"/>
        <v>0</v>
      </c>
      <c r="CA79" s="210">
        <f t="shared" si="133"/>
        <v>24</v>
      </c>
      <c r="CB79" s="404">
        <f t="shared" si="134"/>
        <v>620</v>
      </c>
      <c r="CC79" s="211"/>
      <c r="CD79" s="537">
        <f t="shared" si="135"/>
        <v>10.216064999999986</v>
      </c>
      <c r="CE79" s="537">
        <f t="shared" si="167"/>
        <v>3.0648194999999956</v>
      </c>
      <c r="CF79" s="537">
        <f t="shared" si="136"/>
        <v>5.1080324999999931</v>
      </c>
      <c r="CG79" s="210"/>
      <c r="CH79" s="210"/>
      <c r="CI79" s="210"/>
      <c r="CJ79" s="538">
        <f t="shared" si="137"/>
        <v>10.216064999999986</v>
      </c>
      <c r="CK79" s="216">
        <f t="shared" si="138"/>
        <v>0</v>
      </c>
      <c r="CL79" s="216">
        <f t="shared" si="168"/>
        <v>0</v>
      </c>
      <c r="CM79" s="216">
        <f t="shared" si="139"/>
        <v>0</v>
      </c>
      <c r="CN79" s="216"/>
      <c r="CO79" s="216"/>
      <c r="CP79" s="216"/>
      <c r="CQ79" s="217">
        <f t="shared" si="140"/>
        <v>0</v>
      </c>
      <c r="CR79" s="403">
        <f t="shared" si="141"/>
        <v>10.216064999999986</v>
      </c>
      <c r="CS79" s="403">
        <f t="shared" si="169"/>
        <v>3.0648194999999956</v>
      </c>
      <c r="CT79" s="403">
        <f t="shared" si="142"/>
        <v>5.1080324999999931</v>
      </c>
      <c r="CU79" s="403"/>
      <c r="CV79" s="403"/>
      <c r="CW79" s="403"/>
      <c r="CX79" s="404">
        <f t="shared" si="143"/>
        <v>10.216064999999986</v>
      </c>
      <c r="CY79" s="198"/>
      <c r="CZ79" s="222">
        <v>620</v>
      </c>
      <c r="DA79" s="677">
        <f t="shared" si="144"/>
        <v>120</v>
      </c>
      <c r="DB79" s="676">
        <f t="shared" si="145"/>
        <v>24</v>
      </c>
      <c r="DC79" s="676">
        <f t="shared" si="170"/>
        <v>4.8</v>
      </c>
      <c r="DD79" s="208">
        <v>660.86425999999994</v>
      </c>
      <c r="DE79" s="677">
        <f t="shared" si="146"/>
        <v>160.86425999999994</v>
      </c>
      <c r="DF79" s="676">
        <f t="shared" si="147"/>
        <v>32.172852000000006</v>
      </c>
      <c r="DG79" s="676">
        <f t="shared" si="171"/>
        <v>6.434570400000001</v>
      </c>
      <c r="DH79" s="222">
        <v>24</v>
      </c>
      <c r="DI79" s="677">
        <f t="shared" si="148"/>
        <v>120</v>
      </c>
      <c r="DJ79" s="568">
        <f t="shared" si="149"/>
        <v>620</v>
      </c>
      <c r="DK79" s="677">
        <f t="shared" si="150"/>
        <v>620</v>
      </c>
      <c r="DL79" s="677">
        <f t="shared" si="172"/>
        <v>186</v>
      </c>
      <c r="DM79" s="677">
        <f t="shared" si="173"/>
        <v>310</v>
      </c>
      <c r="DN79" s="677">
        <f t="shared" si="151"/>
        <v>10.216064999999986</v>
      </c>
      <c r="DO79" s="677">
        <f t="shared" si="174"/>
        <v>3.0648194999999956</v>
      </c>
      <c r="DP79" s="677">
        <f t="shared" si="175"/>
        <v>5.1080324999999931</v>
      </c>
      <c r="DQ79" s="677">
        <f t="shared" si="152"/>
        <v>10.216064999999986</v>
      </c>
      <c r="DR79" s="222">
        <v>620</v>
      </c>
      <c r="DS79" s="677">
        <f t="shared" si="153"/>
        <v>120</v>
      </c>
      <c r="DT79" s="676">
        <f t="shared" si="154"/>
        <v>24</v>
      </c>
      <c r="DU79" s="710">
        <f t="shared" si="176"/>
        <v>4.8</v>
      </c>
      <c r="DV79" s="208">
        <v>660.86425999999994</v>
      </c>
      <c r="DW79" s="677">
        <f t="shared" si="155"/>
        <v>160.86425999999994</v>
      </c>
      <c r="DX79" s="676">
        <f t="shared" si="156"/>
        <v>32.172852000000006</v>
      </c>
      <c r="DY79" s="710">
        <f t="shared" si="177"/>
        <v>6.434570400000001</v>
      </c>
      <c r="DZ79" s="222">
        <v>24</v>
      </c>
      <c r="EA79" s="677">
        <f t="shared" si="157"/>
        <v>120</v>
      </c>
      <c r="EB79" s="568">
        <f t="shared" si="158"/>
        <v>620</v>
      </c>
      <c r="EC79" s="677">
        <f t="shared" si="159"/>
        <v>620</v>
      </c>
      <c r="ED79" s="677">
        <f t="shared" si="178"/>
        <v>186</v>
      </c>
      <c r="EE79" s="677">
        <f t="shared" si="179"/>
        <v>310</v>
      </c>
      <c r="EF79" s="208">
        <f t="shared" si="180"/>
        <v>10.216064999999986</v>
      </c>
      <c r="EG79" s="208">
        <f t="shared" si="181"/>
        <v>3.0648194999999956</v>
      </c>
      <c r="EH79" s="208">
        <f t="shared" si="182"/>
        <v>5.1080324999999931</v>
      </c>
      <c r="EI79" s="677">
        <f t="shared" si="160"/>
        <v>10.216064999999986</v>
      </c>
    </row>
    <row r="80" spans="1:139" s="218" customFormat="1" ht="13.5" customHeight="1" x14ac:dyDescent="0.2">
      <c r="A80" s="505">
        <v>77</v>
      </c>
      <c r="B80" s="505" t="s">
        <v>1270</v>
      </c>
      <c r="C80" s="499" t="s">
        <v>812</v>
      </c>
      <c r="D80" s="253" t="s">
        <v>353</v>
      </c>
      <c r="E80" s="253" t="s">
        <v>126</v>
      </c>
      <c r="F80" s="219" t="s">
        <v>5</v>
      </c>
      <c r="G80" s="219" t="s">
        <v>40</v>
      </c>
      <c r="H80" s="219" t="s">
        <v>39</v>
      </c>
      <c r="I80" s="259">
        <v>0.5</v>
      </c>
      <c r="J80" s="229">
        <v>530</v>
      </c>
      <c r="K80" s="222"/>
      <c r="L80" s="219" t="s">
        <v>5</v>
      </c>
      <c r="M80" s="219" t="s">
        <v>40</v>
      </c>
      <c r="N80" s="219" t="s">
        <v>39</v>
      </c>
      <c r="O80" s="260">
        <v>1</v>
      </c>
      <c r="P80" s="230">
        <v>530</v>
      </c>
      <c r="Q80" s="219" t="s">
        <v>303</v>
      </c>
      <c r="R80" s="219" t="s">
        <v>6</v>
      </c>
      <c r="S80" s="219" t="s">
        <v>7</v>
      </c>
      <c r="T80" s="260">
        <v>0.5</v>
      </c>
      <c r="U80" s="231">
        <v>530</v>
      </c>
      <c r="V80" s="228" t="s">
        <v>303</v>
      </c>
      <c r="W80" s="228" t="s">
        <v>6</v>
      </c>
      <c r="X80" s="228" t="s">
        <v>7</v>
      </c>
      <c r="Y80" s="261">
        <v>1</v>
      </c>
      <c r="Z80" s="232">
        <v>530</v>
      </c>
      <c r="AA80" s="207">
        <f t="shared" si="96"/>
        <v>530</v>
      </c>
      <c r="AB80" s="222">
        <v>620</v>
      </c>
      <c r="AC80" s="544">
        <f t="shared" si="161"/>
        <v>90</v>
      </c>
      <c r="AD80" s="208">
        <f>0.581*$AB$1</f>
        <v>660.86425999999994</v>
      </c>
      <c r="AE80" s="678">
        <f t="shared" si="162"/>
        <v>130.86425999999994</v>
      </c>
      <c r="AF80" s="222">
        <v>859</v>
      </c>
      <c r="AJ80" s="444">
        <f t="shared" si="97"/>
        <v>90</v>
      </c>
      <c r="AK80" s="444">
        <f t="shared" si="98"/>
        <v>16.981132075471692</v>
      </c>
      <c r="AL80" s="539">
        <f t="shared" si="163"/>
        <v>3.3962264150943382E-2</v>
      </c>
      <c r="AM80" s="444">
        <f t="shared" si="99"/>
        <v>18</v>
      </c>
      <c r="AN80" s="445">
        <f t="shared" si="100"/>
        <v>130.86425999999994</v>
      </c>
      <c r="AO80" s="445">
        <f t="shared" si="101"/>
        <v>24.69136981132074</v>
      </c>
      <c r="AP80" s="542">
        <f t="shared" si="164"/>
        <v>4.9382739622641482E-2</v>
      </c>
      <c r="AQ80" s="445">
        <f t="shared" si="102"/>
        <v>26.172851999999988</v>
      </c>
      <c r="AR80" s="227">
        <f t="shared" si="103"/>
        <v>650</v>
      </c>
      <c r="AS80" s="210">
        <f t="shared" si="104"/>
        <v>650</v>
      </c>
      <c r="AT80" s="209">
        <f t="shared" si="105"/>
        <v>195</v>
      </c>
      <c r="AU80" s="209">
        <f t="shared" si="106"/>
        <v>325</v>
      </c>
      <c r="AV80" s="211">
        <f t="shared" si="107"/>
        <v>620</v>
      </c>
      <c r="AW80" s="210">
        <f t="shared" si="108"/>
        <v>30</v>
      </c>
      <c r="AX80" s="210">
        <f t="shared" si="109"/>
        <v>120</v>
      </c>
      <c r="AY80" s="210">
        <f t="shared" si="110"/>
        <v>22.641509433962256</v>
      </c>
      <c r="AZ80" s="211">
        <f t="shared" si="111"/>
        <v>660.86425999999994</v>
      </c>
      <c r="BA80" s="544">
        <f t="shared" si="165"/>
        <v>10.864259999999945</v>
      </c>
      <c r="BB80" s="210">
        <f t="shared" si="166"/>
        <v>2.7160649999999862</v>
      </c>
      <c r="BC80" s="213">
        <f t="shared" si="112"/>
        <v>620</v>
      </c>
      <c r="BD80" s="211">
        <f>[1]MAG_9pak!$F$4</f>
        <v>620</v>
      </c>
      <c r="BE80" s="213">
        <f t="shared" si="113"/>
        <v>186</v>
      </c>
      <c r="BF80" s="213">
        <f t="shared" si="114"/>
        <v>310</v>
      </c>
      <c r="BG80" s="210">
        <f t="shared" si="115"/>
        <v>0</v>
      </c>
      <c r="BH80" s="210">
        <f t="shared" si="116"/>
        <v>90</v>
      </c>
      <c r="BI80" s="210">
        <f t="shared" si="117"/>
        <v>16.981132075471692</v>
      </c>
      <c r="BJ80" s="210">
        <f t="shared" si="118"/>
        <v>657.2</v>
      </c>
      <c r="BK80" s="214">
        <f t="shared" si="119"/>
        <v>197.16</v>
      </c>
      <c r="BL80" s="214">
        <f t="shared" si="120"/>
        <v>328.6</v>
      </c>
      <c r="BM80" s="210">
        <f t="shared" si="121"/>
        <v>127.20000000000005</v>
      </c>
      <c r="BN80" s="210">
        <f t="shared" si="122"/>
        <v>37.200000000000045</v>
      </c>
      <c r="BO80" s="215">
        <f t="shared" si="123"/>
        <v>657.2</v>
      </c>
      <c r="BP80" s="210">
        <f t="shared" si="94"/>
        <v>657.2</v>
      </c>
      <c r="BQ80" s="216">
        <f t="shared" si="124"/>
        <v>197.16</v>
      </c>
      <c r="BR80" s="216">
        <f t="shared" si="125"/>
        <v>328.6</v>
      </c>
      <c r="BS80" s="210">
        <f t="shared" si="126"/>
        <v>127.20000000000005</v>
      </c>
      <c r="BT80" s="210">
        <f t="shared" si="127"/>
        <v>37.200000000000045</v>
      </c>
      <c r="BU80" s="217">
        <f t="shared" si="128"/>
        <v>657.2</v>
      </c>
      <c r="BV80" s="210">
        <f t="shared" si="95"/>
        <v>657.2</v>
      </c>
      <c r="BW80" s="403">
        <f t="shared" si="129"/>
        <v>197.16</v>
      </c>
      <c r="BX80" s="403">
        <f t="shared" si="130"/>
        <v>328.6</v>
      </c>
      <c r="BY80" s="210">
        <f t="shared" si="131"/>
        <v>127.20000000000005</v>
      </c>
      <c r="BZ80" s="210">
        <f t="shared" si="132"/>
        <v>37.200000000000045</v>
      </c>
      <c r="CA80" s="210">
        <f t="shared" si="133"/>
        <v>24</v>
      </c>
      <c r="CB80" s="404">
        <f t="shared" si="134"/>
        <v>657.2</v>
      </c>
      <c r="CC80" s="211"/>
      <c r="CD80" s="537">
        <f t="shared" si="135"/>
        <v>2.7160649999999862</v>
      </c>
      <c r="CE80" s="537">
        <f t="shared" si="167"/>
        <v>0.81481949999999581</v>
      </c>
      <c r="CF80" s="537">
        <f t="shared" si="136"/>
        <v>1.3580324999999931</v>
      </c>
      <c r="CG80" s="210"/>
      <c r="CH80" s="210"/>
      <c r="CI80" s="210"/>
      <c r="CJ80" s="538">
        <f t="shared" si="137"/>
        <v>2.7160649999999862</v>
      </c>
      <c r="CK80" s="216">
        <f t="shared" si="138"/>
        <v>-7.5</v>
      </c>
      <c r="CL80" s="216">
        <f t="shared" si="168"/>
        <v>-2.25</v>
      </c>
      <c r="CM80" s="216">
        <f t="shared" si="139"/>
        <v>-3.75</v>
      </c>
      <c r="CN80" s="216"/>
      <c r="CO80" s="216"/>
      <c r="CP80" s="216"/>
      <c r="CQ80" s="217">
        <f t="shared" si="140"/>
        <v>-7.5</v>
      </c>
      <c r="CR80" s="403">
        <f t="shared" si="141"/>
        <v>0.91606499999997482</v>
      </c>
      <c r="CS80" s="403">
        <f t="shared" si="169"/>
        <v>0.27481949999999244</v>
      </c>
      <c r="CT80" s="403">
        <f t="shared" si="142"/>
        <v>0.45803249999998741</v>
      </c>
      <c r="CU80" s="403"/>
      <c r="CV80" s="403"/>
      <c r="CW80" s="403"/>
      <c r="CX80" s="404">
        <f t="shared" si="143"/>
        <v>0.91606499999997482</v>
      </c>
      <c r="CY80" s="198"/>
      <c r="CZ80" s="222">
        <v>620</v>
      </c>
      <c r="DA80" s="677">
        <f t="shared" si="144"/>
        <v>90</v>
      </c>
      <c r="DB80" s="676">
        <f t="shared" si="145"/>
        <v>16.981132075471692</v>
      </c>
      <c r="DC80" s="676">
        <f t="shared" si="170"/>
        <v>3.3962264150943384</v>
      </c>
      <c r="DD80" s="208">
        <v>660.86425999999994</v>
      </c>
      <c r="DE80" s="677">
        <f t="shared" si="146"/>
        <v>130.86425999999994</v>
      </c>
      <c r="DF80" s="676">
        <f t="shared" si="147"/>
        <v>24.69136981132074</v>
      </c>
      <c r="DG80" s="676">
        <f t="shared" si="171"/>
        <v>4.9382739622641481</v>
      </c>
      <c r="DH80" s="222">
        <v>24</v>
      </c>
      <c r="DI80" s="677">
        <f t="shared" si="148"/>
        <v>127.2</v>
      </c>
      <c r="DJ80" s="568">
        <f t="shared" si="149"/>
        <v>657.2</v>
      </c>
      <c r="DK80" s="677">
        <f t="shared" si="150"/>
        <v>657.2</v>
      </c>
      <c r="DL80" s="677">
        <f t="shared" si="172"/>
        <v>197.16</v>
      </c>
      <c r="DM80" s="677">
        <f t="shared" si="173"/>
        <v>328.6</v>
      </c>
      <c r="DN80" s="677">
        <f t="shared" si="151"/>
        <v>0.91606499999997482</v>
      </c>
      <c r="DO80" s="677">
        <f t="shared" si="174"/>
        <v>0.27481949999999244</v>
      </c>
      <c r="DP80" s="677">
        <f t="shared" si="175"/>
        <v>0.45803249999998741</v>
      </c>
      <c r="DQ80" s="677">
        <f t="shared" si="152"/>
        <v>0.91606499999997482</v>
      </c>
      <c r="DR80" s="222">
        <v>620</v>
      </c>
      <c r="DS80" s="677">
        <f t="shared" si="153"/>
        <v>90</v>
      </c>
      <c r="DT80" s="676">
        <f t="shared" si="154"/>
        <v>16.981132075471692</v>
      </c>
      <c r="DU80" s="710">
        <f t="shared" si="176"/>
        <v>3.3962264150943384</v>
      </c>
      <c r="DV80" s="208">
        <v>660.86425999999994</v>
      </c>
      <c r="DW80" s="677">
        <f t="shared" si="155"/>
        <v>130.86425999999994</v>
      </c>
      <c r="DX80" s="676">
        <f t="shared" si="156"/>
        <v>24.69136981132074</v>
      </c>
      <c r="DY80" s="710">
        <f t="shared" si="177"/>
        <v>4.9382739622641481</v>
      </c>
      <c r="DZ80" s="222">
        <v>24</v>
      </c>
      <c r="EA80" s="677">
        <f t="shared" si="157"/>
        <v>127.2</v>
      </c>
      <c r="EB80" s="568">
        <f t="shared" si="158"/>
        <v>657.2</v>
      </c>
      <c r="EC80" s="677">
        <f t="shared" si="159"/>
        <v>657.2</v>
      </c>
      <c r="ED80" s="677">
        <f t="shared" si="178"/>
        <v>197.16</v>
      </c>
      <c r="EE80" s="677">
        <f t="shared" si="179"/>
        <v>328.6</v>
      </c>
      <c r="EF80" s="208">
        <f t="shared" si="180"/>
        <v>0.91606499999997482</v>
      </c>
      <c r="EG80" s="208">
        <f t="shared" si="181"/>
        <v>0.27481949999999244</v>
      </c>
      <c r="EH80" s="208">
        <f t="shared" si="182"/>
        <v>0.45803249999998741</v>
      </c>
      <c r="EI80" s="677">
        <f t="shared" si="160"/>
        <v>0.91606499999997482</v>
      </c>
    </row>
    <row r="81" spans="1:139" s="218" customFormat="1" ht="13.5" customHeight="1" x14ac:dyDescent="0.2">
      <c r="A81" s="506">
        <v>78</v>
      </c>
      <c r="B81" s="506" t="s">
        <v>1270</v>
      </c>
      <c r="C81" s="499" t="s">
        <v>813</v>
      </c>
      <c r="D81" s="253" t="s">
        <v>352</v>
      </c>
      <c r="E81" s="253" t="s">
        <v>93</v>
      </c>
      <c r="F81" s="219">
        <v>29</v>
      </c>
      <c r="G81" s="219" t="s">
        <v>6</v>
      </c>
      <c r="H81" s="219">
        <v>4</v>
      </c>
      <c r="I81" s="259">
        <v>8</v>
      </c>
      <c r="J81" s="229">
        <v>639</v>
      </c>
      <c r="K81" s="222"/>
      <c r="L81" s="219">
        <v>29</v>
      </c>
      <c r="M81" s="219" t="s">
        <v>6</v>
      </c>
      <c r="N81" s="219">
        <v>4</v>
      </c>
      <c r="O81" s="260">
        <v>8</v>
      </c>
      <c r="P81" s="230">
        <v>639</v>
      </c>
      <c r="Q81" s="219"/>
      <c r="R81" s="219"/>
      <c r="S81" s="219"/>
      <c r="T81" s="260">
        <v>8</v>
      </c>
      <c r="U81" s="231">
        <v>639</v>
      </c>
      <c r="V81" s="228" t="s">
        <v>171</v>
      </c>
      <c r="W81" s="228" t="s">
        <v>6</v>
      </c>
      <c r="X81" s="228" t="s">
        <v>52</v>
      </c>
      <c r="Y81" s="261">
        <v>8</v>
      </c>
      <c r="Z81" s="232">
        <v>688</v>
      </c>
      <c r="AA81" s="207">
        <f t="shared" si="96"/>
        <v>5504</v>
      </c>
      <c r="AB81" s="222">
        <v>662</v>
      </c>
      <c r="AC81" s="544">
        <f t="shared" si="161"/>
        <v>-26</v>
      </c>
      <c r="AD81" s="208">
        <f>0.832*$AB$1</f>
        <v>946.36671999999999</v>
      </c>
      <c r="AE81" s="678">
        <f t="shared" si="162"/>
        <v>258.36671999999999</v>
      </c>
      <c r="AF81" s="222">
        <v>1228</v>
      </c>
      <c r="AJ81" s="444">
        <f t="shared" si="97"/>
        <v>-26</v>
      </c>
      <c r="AK81" s="444">
        <f t="shared" si="98"/>
        <v>-3.7790697674418539</v>
      </c>
      <c r="AL81" s="539">
        <f t="shared" si="163"/>
        <v>-7.5581395348837078E-3</v>
      </c>
      <c r="AM81" s="444">
        <f t="shared" si="99"/>
        <v>-5.2</v>
      </c>
      <c r="AN81" s="445">
        <f t="shared" si="100"/>
        <v>258.36671999999999</v>
      </c>
      <c r="AO81" s="445">
        <f t="shared" si="101"/>
        <v>37.55330232558137</v>
      </c>
      <c r="AP81" s="542">
        <f t="shared" si="164"/>
        <v>7.5106604651162742E-2</v>
      </c>
      <c r="AQ81" s="445">
        <f t="shared" si="102"/>
        <v>51.673344</v>
      </c>
      <c r="AR81" s="227">
        <f t="shared" si="103"/>
        <v>6464</v>
      </c>
      <c r="AS81" s="210">
        <f t="shared" si="104"/>
        <v>808</v>
      </c>
      <c r="AT81" s="209">
        <f t="shared" si="105"/>
        <v>242.39999999999998</v>
      </c>
      <c r="AU81" s="209">
        <f t="shared" si="106"/>
        <v>404</v>
      </c>
      <c r="AV81" s="211">
        <f t="shared" si="107"/>
        <v>662</v>
      </c>
      <c r="AW81" s="210">
        <f t="shared" si="108"/>
        <v>146</v>
      </c>
      <c r="AX81" s="210">
        <f t="shared" si="109"/>
        <v>120</v>
      </c>
      <c r="AY81" s="210">
        <f t="shared" si="110"/>
        <v>17.441860465116292</v>
      </c>
      <c r="AZ81" s="211">
        <f t="shared" si="111"/>
        <v>946.36671999999999</v>
      </c>
      <c r="BA81" s="544">
        <f t="shared" si="165"/>
        <v>138.36671999999999</v>
      </c>
      <c r="BB81" s="210">
        <f t="shared" si="166"/>
        <v>34.591679999999997</v>
      </c>
      <c r="BC81" s="213">
        <f t="shared" si="112"/>
        <v>6813.8403840000001</v>
      </c>
      <c r="BD81" s="211">
        <f>[1]MAG_9pak!$F$7</f>
        <v>851.73004800000001</v>
      </c>
      <c r="BE81" s="213">
        <f t="shared" si="113"/>
        <v>255.5190144</v>
      </c>
      <c r="BF81" s="213">
        <f t="shared" si="114"/>
        <v>425.86502400000001</v>
      </c>
      <c r="BG81" s="210">
        <f t="shared" si="115"/>
        <v>189.73004800000001</v>
      </c>
      <c r="BH81" s="210">
        <f t="shared" si="116"/>
        <v>163.73004800000001</v>
      </c>
      <c r="BI81" s="210">
        <f t="shared" si="117"/>
        <v>23.797972093023262</v>
      </c>
      <c r="BJ81" s="210">
        <f t="shared" si="118"/>
        <v>853.12</v>
      </c>
      <c r="BK81" s="214">
        <f t="shared" si="119"/>
        <v>255.93599999999998</v>
      </c>
      <c r="BL81" s="214">
        <f t="shared" si="120"/>
        <v>426.56</v>
      </c>
      <c r="BM81" s="210">
        <f t="shared" si="121"/>
        <v>165.12</v>
      </c>
      <c r="BN81" s="210">
        <f t="shared" si="122"/>
        <v>191.12</v>
      </c>
      <c r="BO81" s="215">
        <f t="shared" si="123"/>
        <v>6824.96</v>
      </c>
      <c r="BP81" s="210">
        <f t="shared" si="94"/>
        <v>853.12</v>
      </c>
      <c r="BQ81" s="216">
        <f t="shared" si="124"/>
        <v>255.93599999999998</v>
      </c>
      <c r="BR81" s="216">
        <f t="shared" si="125"/>
        <v>426.56</v>
      </c>
      <c r="BS81" s="210">
        <f t="shared" si="126"/>
        <v>165.12</v>
      </c>
      <c r="BT81" s="210">
        <f t="shared" si="127"/>
        <v>191.12</v>
      </c>
      <c r="BU81" s="217">
        <f t="shared" si="128"/>
        <v>6824.96</v>
      </c>
      <c r="BV81" s="210">
        <f t="shared" si="95"/>
        <v>853.12</v>
      </c>
      <c r="BW81" s="403">
        <f t="shared" si="129"/>
        <v>255.93599999999998</v>
      </c>
      <c r="BX81" s="403">
        <f t="shared" si="130"/>
        <v>426.56</v>
      </c>
      <c r="BY81" s="210">
        <f t="shared" si="131"/>
        <v>165.12</v>
      </c>
      <c r="BZ81" s="210">
        <f t="shared" si="132"/>
        <v>191.12</v>
      </c>
      <c r="CA81" s="210">
        <f t="shared" si="133"/>
        <v>24</v>
      </c>
      <c r="CB81" s="404">
        <f t="shared" si="134"/>
        <v>6824.96</v>
      </c>
      <c r="CC81" s="211"/>
      <c r="CD81" s="537">
        <f t="shared" si="135"/>
        <v>34.591679999999997</v>
      </c>
      <c r="CE81" s="537">
        <f t="shared" si="167"/>
        <v>10.377503999999998</v>
      </c>
      <c r="CF81" s="537">
        <f t="shared" si="136"/>
        <v>17.295839999999998</v>
      </c>
      <c r="CG81" s="210"/>
      <c r="CH81" s="210"/>
      <c r="CI81" s="210"/>
      <c r="CJ81" s="538">
        <f t="shared" si="137"/>
        <v>276.73343999999997</v>
      </c>
      <c r="CK81" s="216">
        <f t="shared" si="138"/>
        <v>-36.5</v>
      </c>
      <c r="CL81" s="216">
        <f t="shared" si="168"/>
        <v>-10.95</v>
      </c>
      <c r="CM81" s="216">
        <f t="shared" si="139"/>
        <v>-18.25</v>
      </c>
      <c r="CN81" s="216"/>
      <c r="CO81" s="216"/>
      <c r="CP81" s="216"/>
      <c r="CQ81" s="217">
        <f t="shared" si="140"/>
        <v>-292</v>
      </c>
      <c r="CR81" s="403">
        <f t="shared" si="141"/>
        <v>23.311679999999996</v>
      </c>
      <c r="CS81" s="403">
        <f t="shared" si="169"/>
        <v>6.9935039999999988</v>
      </c>
      <c r="CT81" s="403">
        <f t="shared" si="142"/>
        <v>11.655839999999998</v>
      </c>
      <c r="CU81" s="403"/>
      <c r="CV81" s="403"/>
      <c r="CW81" s="403"/>
      <c r="CX81" s="404">
        <f t="shared" si="143"/>
        <v>186.49343999999996</v>
      </c>
      <c r="CY81" s="198"/>
      <c r="CZ81" s="222">
        <v>662</v>
      </c>
      <c r="DA81" s="677">
        <f t="shared" si="144"/>
        <v>-26</v>
      </c>
      <c r="DB81" s="676">
        <f t="shared" si="145"/>
        <v>-3.7790697674418539</v>
      </c>
      <c r="DC81" s="676">
        <f t="shared" si="170"/>
        <v>-0.75581395348837077</v>
      </c>
      <c r="DD81" s="208">
        <v>946.36671999999999</v>
      </c>
      <c r="DE81" s="677">
        <f t="shared" si="146"/>
        <v>258.36671999999999</v>
      </c>
      <c r="DF81" s="676">
        <f t="shared" si="147"/>
        <v>37.55330232558137</v>
      </c>
      <c r="DG81" s="676">
        <f t="shared" si="171"/>
        <v>7.5106604651162741</v>
      </c>
      <c r="DH81" s="222">
        <v>24</v>
      </c>
      <c r="DI81" s="677">
        <f t="shared" si="148"/>
        <v>165.12</v>
      </c>
      <c r="DJ81" s="568">
        <f t="shared" si="149"/>
        <v>853.12</v>
      </c>
      <c r="DK81" s="677">
        <f t="shared" si="150"/>
        <v>6824.96</v>
      </c>
      <c r="DL81" s="677">
        <f t="shared" si="172"/>
        <v>255.93599999999998</v>
      </c>
      <c r="DM81" s="677">
        <f t="shared" si="173"/>
        <v>426.56</v>
      </c>
      <c r="DN81" s="677">
        <f t="shared" si="151"/>
        <v>23.311679999999996</v>
      </c>
      <c r="DO81" s="677">
        <f t="shared" si="174"/>
        <v>6.9935039999999988</v>
      </c>
      <c r="DP81" s="677">
        <f t="shared" si="175"/>
        <v>11.655839999999998</v>
      </c>
      <c r="DQ81" s="677">
        <f t="shared" si="152"/>
        <v>186.49343999999996</v>
      </c>
      <c r="DR81" s="222">
        <v>662</v>
      </c>
      <c r="DS81" s="677">
        <f t="shared" si="153"/>
        <v>-26</v>
      </c>
      <c r="DT81" s="676">
        <f t="shared" si="154"/>
        <v>-3.7790697674418539</v>
      </c>
      <c r="DU81" s="710">
        <f t="shared" si="176"/>
        <v>-0.75581395348837077</v>
      </c>
      <c r="DV81" s="208">
        <v>946.36671999999999</v>
      </c>
      <c r="DW81" s="677">
        <f t="shared" si="155"/>
        <v>258.36671999999999</v>
      </c>
      <c r="DX81" s="676">
        <f t="shared" si="156"/>
        <v>37.55330232558137</v>
      </c>
      <c r="DY81" s="710">
        <f t="shared" si="177"/>
        <v>7.5106604651162741</v>
      </c>
      <c r="DZ81" s="222">
        <v>22</v>
      </c>
      <c r="EA81" s="677">
        <f t="shared" si="157"/>
        <v>151.36000000000001</v>
      </c>
      <c r="EB81" s="568">
        <f t="shared" si="158"/>
        <v>839.36</v>
      </c>
      <c r="EC81" s="677">
        <f t="shared" si="159"/>
        <v>6714.88</v>
      </c>
      <c r="ED81" s="677">
        <f t="shared" si="178"/>
        <v>251.80799999999999</v>
      </c>
      <c r="EE81" s="677">
        <f t="shared" si="179"/>
        <v>419.68</v>
      </c>
      <c r="EF81" s="208">
        <f t="shared" si="180"/>
        <v>26.751679999999993</v>
      </c>
      <c r="EG81" s="208">
        <f t="shared" si="181"/>
        <v>8.025503999999998</v>
      </c>
      <c r="EH81" s="208">
        <f t="shared" si="182"/>
        <v>13.375839999999997</v>
      </c>
      <c r="EI81" s="677">
        <f t="shared" si="160"/>
        <v>214.01343999999995</v>
      </c>
    </row>
    <row r="82" spans="1:139" s="218" customFormat="1" ht="13.5" customHeight="1" x14ac:dyDescent="0.2">
      <c r="A82" s="505">
        <v>79</v>
      </c>
      <c r="B82" s="505" t="s">
        <v>1270</v>
      </c>
      <c r="C82" s="499" t="s">
        <v>813</v>
      </c>
      <c r="D82" s="253" t="s">
        <v>352</v>
      </c>
      <c r="E82" s="334" t="s">
        <v>36</v>
      </c>
      <c r="F82" s="219" t="s">
        <v>43</v>
      </c>
      <c r="G82" s="219" t="s">
        <v>42</v>
      </c>
      <c r="H82" s="219">
        <v>7</v>
      </c>
      <c r="I82" s="259">
        <v>0.5</v>
      </c>
      <c r="J82" s="229">
        <v>1032</v>
      </c>
      <c r="K82" s="222" t="s">
        <v>650</v>
      </c>
      <c r="L82" s="219" t="s">
        <v>43</v>
      </c>
      <c r="M82" s="219" t="s">
        <v>42</v>
      </c>
      <c r="N82" s="219">
        <v>7</v>
      </c>
      <c r="O82" s="260">
        <v>0.5</v>
      </c>
      <c r="P82" s="230">
        <v>1032</v>
      </c>
      <c r="Q82" s="219"/>
      <c r="R82" s="219"/>
      <c r="S82" s="219"/>
      <c r="T82" s="260">
        <v>0.5</v>
      </c>
      <c r="U82" s="231">
        <v>1032</v>
      </c>
      <c r="V82" s="228" t="s">
        <v>695</v>
      </c>
      <c r="W82" s="228" t="s">
        <v>180</v>
      </c>
      <c r="X82" s="228" t="s">
        <v>45</v>
      </c>
      <c r="Y82" s="261">
        <v>0.5</v>
      </c>
      <c r="Z82" s="551">
        <v>1032</v>
      </c>
      <c r="AA82" s="207">
        <f t="shared" si="96"/>
        <v>516</v>
      </c>
      <c r="AB82" s="552">
        <v>758</v>
      </c>
      <c r="AC82" s="544">
        <f t="shared" si="161"/>
        <v>-274</v>
      </c>
      <c r="AD82" s="553">
        <f>0.95*$AB$1</f>
        <v>1080.587</v>
      </c>
      <c r="AE82" s="678">
        <f t="shared" si="162"/>
        <v>48.586999999999989</v>
      </c>
      <c r="AF82" s="222">
        <v>1406</v>
      </c>
      <c r="AJ82" s="444">
        <f t="shared" si="97"/>
        <v>-274</v>
      </c>
      <c r="AK82" s="444">
        <f t="shared" si="98"/>
        <v>-26.550387596899228</v>
      </c>
      <c r="AL82" s="539">
        <f t="shared" si="163"/>
        <v>-5.3100775193798452E-2</v>
      </c>
      <c r="AM82" s="444">
        <f t="shared" si="99"/>
        <v>-54.8</v>
      </c>
      <c r="AN82" s="445">
        <f t="shared" si="100"/>
        <v>48.586999999999989</v>
      </c>
      <c r="AO82" s="445">
        <f t="shared" si="101"/>
        <v>4.7080426356589129</v>
      </c>
      <c r="AP82" s="542">
        <f t="shared" si="164"/>
        <v>9.4160852713178252E-3</v>
      </c>
      <c r="AQ82" s="445">
        <f t="shared" si="102"/>
        <v>9.7173999999999978</v>
      </c>
      <c r="AR82" s="227">
        <f t="shared" si="103"/>
        <v>576</v>
      </c>
      <c r="AS82" s="554">
        <f t="shared" si="104"/>
        <v>1152</v>
      </c>
      <c r="AT82" s="209">
        <f t="shared" si="105"/>
        <v>345.59999999999997</v>
      </c>
      <c r="AU82" s="209">
        <f t="shared" si="106"/>
        <v>576</v>
      </c>
      <c r="AV82" s="211">
        <f t="shared" si="107"/>
        <v>758</v>
      </c>
      <c r="AW82" s="545">
        <f t="shared" si="108"/>
        <v>394</v>
      </c>
      <c r="AX82" s="210">
        <f t="shared" si="109"/>
        <v>120</v>
      </c>
      <c r="AY82" s="210">
        <f t="shared" si="110"/>
        <v>11.627906976744185</v>
      </c>
      <c r="AZ82" s="211">
        <f t="shared" si="111"/>
        <v>1080.587</v>
      </c>
      <c r="BA82" s="544">
        <f t="shared" si="165"/>
        <v>-71.413000000000011</v>
      </c>
      <c r="BB82" s="210">
        <f t="shared" si="166"/>
        <v>-17.853250000000003</v>
      </c>
      <c r="BC82" s="213">
        <f t="shared" si="112"/>
        <v>486.26415000000003</v>
      </c>
      <c r="BD82" s="211">
        <f>[1]MAG_9pak!$F$9</f>
        <v>972.52830000000006</v>
      </c>
      <c r="BE82" s="213">
        <f t="shared" si="113"/>
        <v>291.75848999999999</v>
      </c>
      <c r="BF82" s="213">
        <f t="shared" si="114"/>
        <v>486.26415000000003</v>
      </c>
      <c r="BG82" s="210">
        <f t="shared" si="115"/>
        <v>214.52830000000006</v>
      </c>
      <c r="BH82" s="210">
        <f t="shared" si="116"/>
        <v>-59.471699999999942</v>
      </c>
      <c r="BI82" s="210">
        <f t="shared" si="117"/>
        <v>-5.7627616279069827</v>
      </c>
      <c r="BJ82" s="210">
        <f t="shared" si="118"/>
        <v>1279.68</v>
      </c>
      <c r="BK82" s="214">
        <f t="shared" si="119"/>
        <v>383.904</v>
      </c>
      <c r="BL82" s="214">
        <f t="shared" si="120"/>
        <v>639.84</v>
      </c>
      <c r="BM82" s="210">
        <f t="shared" si="121"/>
        <v>247.68000000000006</v>
      </c>
      <c r="BN82" s="210">
        <f t="shared" si="122"/>
        <v>521.68000000000006</v>
      </c>
      <c r="BO82" s="215">
        <f t="shared" si="123"/>
        <v>639.84</v>
      </c>
      <c r="BP82" s="210">
        <f t="shared" si="94"/>
        <v>1279.68</v>
      </c>
      <c r="BQ82" s="216">
        <f t="shared" si="124"/>
        <v>383.904</v>
      </c>
      <c r="BR82" s="216">
        <f t="shared" si="125"/>
        <v>639.84</v>
      </c>
      <c r="BS82" s="210">
        <f t="shared" si="126"/>
        <v>247.68000000000006</v>
      </c>
      <c r="BT82" s="210">
        <f t="shared" si="127"/>
        <v>521.68000000000006</v>
      </c>
      <c r="BU82" s="217">
        <f t="shared" si="128"/>
        <v>639.84</v>
      </c>
      <c r="BV82" s="210">
        <f t="shared" si="95"/>
        <v>1279.68</v>
      </c>
      <c r="BW82" s="403">
        <f t="shared" si="129"/>
        <v>383.904</v>
      </c>
      <c r="BX82" s="403">
        <f t="shared" si="130"/>
        <v>639.84</v>
      </c>
      <c r="BY82" s="210">
        <f t="shared" si="131"/>
        <v>247.68000000000006</v>
      </c>
      <c r="BZ82" s="210">
        <f t="shared" si="132"/>
        <v>521.68000000000006</v>
      </c>
      <c r="CA82" s="210">
        <f t="shared" si="133"/>
        <v>24</v>
      </c>
      <c r="CB82" s="404">
        <f t="shared" si="134"/>
        <v>639.84</v>
      </c>
      <c r="CC82" s="211"/>
      <c r="CD82" s="537">
        <f t="shared" si="135"/>
        <v>-17.853250000000003</v>
      </c>
      <c r="CE82" s="537">
        <f t="shared" si="167"/>
        <v>-5.3559750000000008</v>
      </c>
      <c r="CF82" s="537">
        <f t="shared" si="136"/>
        <v>-8.9266250000000014</v>
      </c>
      <c r="CG82" s="210"/>
      <c r="CH82" s="210"/>
      <c r="CI82" s="210"/>
      <c r="CJ82" s="538">
        <f t="shared" si="137"/>
        <v>-8.9266250000000014</v>
      </c>
      <c r="CK82" s="216">
        <f t="shared" si="138"/>
        <v>-98.5</v>
      </c>
      <c r="CL82" s="216">
        <f t="shared" si="168"/>
        <v>-29.549999999999997</v>
      </c>
      <c r="CM82" s="216">
        <f t="shared" si="139"/>
        <v>-49.25</v>
      </c>
      <c r="CN82" s="216"/>
      <c r="CO82" s="216"/>
      <c r="CP82" s="216"/>
      <c r="CQ82" s="217">
        <f t="shared" si="140"/>
        <v>-49.25</v>
      </c>
      <c r="CR82" s="403">
        <f t="shared" si="141"/>
        <v>-49.773250000000019</v>
      </c>
      <c r="CS82" s="403">
        <f t="shared" si="169"/>
        <v>-14.931975000000005</v>
      </c>
      <c r="CT82" s="403">
        <f t="shared" si="142"/>
        <v>-24.886625000000009</v>
      </c>
      <c r="CU82" s="403"/>
      <c r="CV82" s="403"/>
      <c r="CW82" s="403"/>
      <c r="CX82" s="404">
        <f t="shared" si="143"/>
        <v>-24.886625000000009</v>
      </c>
      <c r="CY82" s="198"/>
      <c r="CZ82" s="222">
        <v>758</v>
      </c>
      <c r="DA82" s="677">
        <f t="shared" si="144"/>
        <v>-274</v>
      </c>
      <c r="DB82" s="676">
        <f t="shared" si="145"/>
        <v>-26.550387596899228</v>
      </c>
      <c r="DC82" s="676">
        <f t="shared" si="170"/>
        <v>-5.3100775193798455</v>
      </c>
      <c r="DD82" s="208">
        <v>1080.587</v>
      </c>
      <c r="DE82" s="677">
        <f t="shared" si="146"/>
        <v>48.586999999999989</v>
      </c>
      <c r="DF82" s="676">
        <f t="shared" si="147"/>
        <v>4.7080426356589129</v>
      </c>
      <c r="DG82" s="676">
        <f t="shared" si="171"/>
        <v>0.94160852713178256</v>
      </c>
      <c r="DH82" s="222">
        <v>20</v>
      </c>
      <c r="DI82" s="677">
        <f t="shared" si="148"/>
        <v>206.4</v>
      </c>
      <c r="DJ82" s="568">
        <f t="shared" si="149"/>
        <v>1238.4000000000001</v>
      </c>
      <c r="DK82" s="677">
        <f t="shared" si="150"/>
        <v>619.20000000000005</v>
      </c>
      <c r="DL82" s="677">
        <f t="shared" si="172"/>
        <v>371.52</v>
      </c>
      <c r="DM82" s="677">
        <f t="shared" si="173"/>
        <v>619.20000000000005</v>
      </c>
      <c r="DN82" s="677">
        <f t="shared" si="151"/>
        <v>-39.453250000000025</v>
      </c>
      <c r="DO82" s="677">
        <f t="shared" si="174"/>
        <v>-11.835975000000007</v>
      </c>
      <c r="DP82" s="677">
        <f t="shared" si="175"/>
        <v>-19.726625000000013</v>
      </c>
      <c r="DQ82" s="677">
        <f t="shared" si="152"/>
        <v>-19.726625000000013</v>
      </c>
      <c r="DR82" s="222">
        <v>758</v>
      </c>
      <c r="DS82" s="677">
        <f t="shared" si="153"/>
        <v>-274</v>
      </c>
      <c r="DT82" s="676">
        <f t="shared" si="154"/>
        <v>-26.550387596899228</v>
      </c>
      <c r="DU82" s="710">
        <f t="shared" si="176"/>
        <v>-5.3100775193798455</v>
      </c>
      <c r="DV82" s="208">
        <v>1080.587</v>
      </c>
      <c r="DW82" s="677">
        <f t="shared" si="155"/>
        <v>48.586999999999989</v>
      </c>
      <c r="DX82" s="676">
        <f t="shared" si="156"/>
        <v>4.7080426356589129</v>
      </c>
      <c r="DY82" s="710">
        <f t="shared" si="177"/>
        <v>0.94160852713178256</v>
      </c>
      <c r="DZ82" s="222">
        <v>19</v>
      </c>
      <c r="EA82" s="677">
        <f t="shared" si="157"/>
        <v>196.08</v>
      </c>
      <c r="EB82" s="568">
        <f t="shared" si="158"/>
        <v>1228.08</v>
      </c>
      <c r="EC82" s="677">
        <f t="shared" si="159"/>
        <v>614.04</v>
      </c>
      <c r="ED82" s="677">
        <f t="shared" si="178"/>
        <v>368.42399999999992</v>
      </c>
      <c r="EE82" s="677">
        <f t="shared" si="179"/>
        <v>614.04</v>
      </c>
      <c r="EF82" s="208">
        <f t="shared" si="180"/>
        <v>-36.873249999999985</v>
      </c>
      <c r="EG82" s="208">
        <f t="shared" si="181"/>
        <v>-11.061974999999995</v>
      </c>
      <c r="EH82" s="208">
        <f t="shared" si="182"/>
        <v>-18.436624999999992</v>
      </c>
      <c r="EI82" s="677">
        <f t="shared" si="160"/>
        <v>-18.436624999999992</v>
      </c>
    </row>
    <row r="83" spans="1:139" s="218" customFormat="1" ht="13.5" customHeight="1" x14ac:dyDescent="0.2">
      <c r="A83" s="505">
        <v>80</v>
      </c>
      <c r="B83" s="505" t="s">
        <v>1270</v>
      </c>
      <c r="C83" s="499" t="s">
        <v>813</v>
      </c>
      <c r="D83" s="253" t="s">
        <v>352</v>
      </c>
      <c r="E83" s="253" t="s">
        <v>14</v>
      </c>
      <c r="F83" s="219" t="s">
        <v>21</v>
      </c>
      <c r="G83" s="219" t="s">
        <v>24</v>
      </c>
      <c r="H83" s="219" t="s">
        <v>25</v>
      </c>
      <c r="I83" s="259">
        <v>0.4</v>
      </c>
      <c r="J83" s="229">
        <v>700</v>
      </c>
      <c r="K83" s="222"/>
      <c r="L83" s="219" t="s">
        <v>21</v>
      </c>
      <c r="M83" s="219" t="s">
        <v>24</v>
      </c>
      <c r="N83" s="219" t="s">
        <v>25</v>
      </c>
      <c r="O83" s="260">
        <v>0.4</v>
      </c>
      <c r="P83" s="230">
        <v>700</v>
      </c>
      <c r="Q83" s="219"/>
      <c r="R83" s="219"/>
      <c r="S83" s="219"/>
      <c r="T83" s="260">
        <v>0.4</v>
      </c>
      <c r="U83" s="231">
        <v>700</v>
      </c>
      <c r="V83" s="228" t="s">
        <v>660</v>
      </c>
      <c r="W83" s="228" t="s">
        <v>6</v>
      </c>
      <c r="X83" s="228" t="s">
        <v>45</v>
      </c>
      <c r="Y83" s="261">
        <v>0.4</v>
      </c>
      <c r="Z83" s="232">
        <v>700</v>
      </c>
      <c r="AA83" s="207">
        <f t="shared" si="96"/>
        <v>280</v>
      </c>
      <c r="AB83" s="222">
        <v>758</v>
      </c>
      <c r="AC83" s="544">
        <f t="shared" si="161"/>
        <v>58</v>
      </c>
      <c r="AD83" s="208">
        <f>0.95*$AB$1</f>
        <v>1080.587</v>
      </c>
      <c r="AE83" s="678">
        <f t="shared" si="162"/>
        <v>380.58699999999999</v>
      </c>
      <c r="AF83" s="222">
        <v>1406</v>
      </c>
      <c r="AJ83" s="444">
        <f t="shared" si="97"/>
        <v>58</v>
      </c>
      <c r="AK83" s="444">
        <f t="shared" si="98"/>
        <v>8.2857142857142918</v>
      </c>
      <c r="AL83" s="539">
        <f t="shared" si="163"/>
        <v>1.6571428571428584E-2</v>
      </c>
      <c r="AM83" s="444">
        <f t="shared" si="99"/>
        <v>11.6</v>
      </c>
      <c r="AN83" s="445">
        <f t="shared" si="100"/>
        <v>380.58699999999999</v>
      </c>
      <c r="AO83" s="445">
        <f t="shared" si="101"/>
        <v>54.369571428571419</v>
      </c>
      <c r="AP83" s="542">
        <f t="shared" si="164"/>
        <v>0.10873914285714284</v>
      </c>
      <c r="AQ83" s="445">
        <f t="shared" si="102"/>
        <v>76.117400000000004</v>
      </c>
      <c r="AR83" s="227">
        <f t="shared" si="103"/>
        <v>328</v>
      </c>
      <c r="AS83" s="210">
        <f t="shared" si="104"/>
        <v>820</v>
      </c>
      <c r="AT83" s="209">
        <f t="shared" si="105"/>
        <v>246</v>
      </c>
      <c r="AU83" s="209">
        <f t="shared" si="106"/>
        <v>410</v>
      </c>
      <c r="AV83" s="211">
        <f t="shared" si="107"/>
        <v>758</v>
      </c>
      <c r="AW83" s="210">
        <f t="shared" si="108"/>
        <v>62</v>
      </c>
      <c r="AX83" s="210">
        <f t="shared" si="109"/>
        <v>120</v>
      </c>
      <c r="AY83" s="210">
        <f t="shared" si="110"/>
        <v>17.142857142857153</v>
      </c>
      <c r="AZ83" s="211">
        <f t="shared" si="111"/>
        <v>1080.587</v>
      </c>
      <c r="BA83" s="544">
        <f t="shared" si="165"/>
        <v>260.58699999999999</v>
      </c>
      <c r="BB83" s="210">
        <f t="shared" si="166"/>
        <v>65.146749999999997</v>
      </c>
      <c r="BC83" s="213">
        <f t="shared" si="112"/>
        <v>389.01132000000007</v>
      </c>
      <c r="BD83" s="211">
        <f>[1]MAG_9pak!$F$9</f>
        <v>972.52830000000006</v>
      </c>
      <c r="BE83" s="213">
        <f t="shared" si="113"/>
        <v>291.75848999999999</v>
      </c>
      <c r="BF83" s="213">
        <f t="shared" si="114"/>
        <v>486.26415000000003</v>
      </c>
      <c r="BG83" s="210">
        <f t="shared" si="115"/>
        <v>214.52830000000006</v>
      </c>
      <c r="BH83" s="210">
        <f t="shared" si="116"/>
        <v>272.52830000000006</v>
      </c>
      <c r="BI83" s="210">
        <f t="shared" si="117"/>
        <v>38.932614285714294</v>
      </c>
      <c r="BJ83" s="210">
        <f t="shared" si="118"/>
        <v>868</v>
      </c>
      <c r="BK83" s="214">
        <f t="shared" si="119"/>
        <v>260.39999999999998</v>
      </c>
      <c r="BL83" s="214">
        <f t="shared" si="120"/>
        <v>434</v>
      </c>
      <c r="BM83" s="210">
        <f t="shared" si="121"/>
        <v>168</v>
      </c>
      <c r="BN83" s="210">
        <f t="shared" si="122"/>
        <v>110</v>
      </c>
      <c r="BO83" s="215">
        <f t="shared" si="123"/>
        <v>347.20000000000005</v>
      </c>
      <c r="BP83" s="210">
        <f t="shared" si="94"/>
        <v>868</v>
      </c>
      <c r="BQ83" s="216">
        <f t="shared" si="124"/>
        <v>260.39999999999998</v>
      </c>
      <c r="BR83" s="216">
        <f t="shared" si="125"/>
        <v>434</v>
      </c>
      <c r="BS83" s="210">
        <f t="shared" si="126"/>
        <v>168</v>
      </c>
      <c r="BT83" s="210">
        <f t="shared" si="127"/>
        <v>110</v>
      </c>
      <c r="BU83" s="217">
        <f t="shared" si="128"/>
        <v>347.20000000000005</v>
      </c>
      <c r="BV83" s="210">
        <f t="shared" si="95"/>
        <v>868</v>
      </c>
      <c r="BW83" s="403">
        <f t="shared" si="129"/>
        <v>260.39999999999998</v>
      </c>
      <c r="BX83" s="403">
        <f t="shared" si="130"/>
        <v>434</v>
      </c>
      <c r="BY83" s="210">
        <f t="shared" si="131"/>
        <v>168</v>
      </c>
      <c r="BZ83" s="210">
        <f t="shared" si="132"/>
        <v>110</v>
      </c>
      <c r="CA83" s="210">
        <f t="shared" si="133"/>
        <v>24</v>
      </c>
      <c r="CB83" s="404">
        <f t="shared" si="134"/>
        <v>347.20000000000005</v>
      </c>
      <c r="CC83" s="211"/>
      <c r="CD83" s="537">
        <f t="shared" si="135"/>
        <v>65.146749999999997</v>
      </c>
      <c r="CE83" s="537">
        <f t="shared" si="167"/>
        <v>19.544024999999998</v>
      </c>
      <c r="CF83" s="537">
        <f t="shared" si="136"/>
        <v>32.573374999999999</v>
      </c>
      <c r="CG83" s="210"/>
      <c r="CH83" s="210"/>
      <c r="CI83" s="210"/>
      <c r="CJ83" s="538">
        <f t="shared" si="137"/>
        <v>26.058700000000002</v>
      </c>
      <c r="CK83" s="216">
        <f t="shared" si="138"/>
        <v>-15.5</v>
      </c>
      <c r="CL83" s="216">
        <f t="shared" si="168"/>
        <v>-4.6499999999999995</v>
      </c>
      <c r="CM83" s="216">
        <f t="shared" si="139"/>
        <v>-7.75</v>
      </c>
      <c r="CN83" s="216"/>
      <c r="CO83" s="216"/>
      <c r="CP83" s="216"/>
      <c r="CQ83" s="217">
        <f t="shared" si="140"/>
        <v>-6.2</v>
      </c>
      <c r="CR83" s="403">
        <f t="shared" si="141"/>
        <v>53.146749999999997</v>
      </c>
      <c r="CS83" s="403">
        <f t="shared" si="169"/>
        <v>15.944024999999998</v>
      </c>
      <c r="CT83" s="403">
        <f t="shared" si="142"/>
        <v>26.573374999999999</v>
      </c>
      <c r="CU83" s="403"/>
      <c r="CV83" s="403"/>
      <c r="CW83" s="403"/>
      <c r="CX83" s="404">
        <f t="shared" si="143"/>
        <v>21.258700000000001</v>
      </c>
      <c r="CY83" s="198"/>
      <c r="CZ83" s="222">
        <v>758</v>
      </c>
      <c r="DA83" s="677">
        <f t="shared" si="144"/>
        <v>58</v>
      </c>
      <c r="DB83" s="676">
        <f t="shared" si="145"/>
        <v>8.2857142857142918</v>
      </c>
      <c r="DC83" s="676">
        <f t="shared" si="170"/>
        <v>1.6571428571428584</v>
      </c>
      <c r="DD83" s="208">
        <v>1080.587</v>
      </c>
      <c r="DE83" s="677">
        <f t="shared" si="146"/>
        <v>380.58699999999999</v>
      </c>
      <c r="DF83" s="676">
        <f t="shared" si="147"/>
        <v>54.369571428571419</v>
      </c>
      <c r="DG83" s="676">
        <f t="shared" si="171"/>
        <v>10.873914285714283</v>
      </c>
      <c r="DH83" s="222">
        <v>20</v>
      </c>
      <c r="DI83" s="677">
        <f t="shared" si="148"/>
        <v>140</v>
      </c>
      <c r="DJ83" s="568">
        <f t="shared" si="149"/>
        <v>840</v>
      </c>
      <c r="DK83" s="677">
        <f t="shared" si="150"/>
        <v>336</v>
      </c>
      <c r="DL83" s="677">
        <f t="shared" si="172"/>
        <v>252</v>
      </c>
      <c r="DM83" s="677">
        <f t="shared" si="173"/>
        <v>420</v>
      </c>
      <c r="DN83" s="677">
        <f t="shared" si="151"/>
        <v>60.146749999999997</v>
      </c>
      <c r="DO83" s="677">
        <f t="shared" si="174"/>
        <v>18.044024999999998</v>
      </c>
      <c r="DP83" s="677">
        <f t="shared" si="175"/>
        <v>30.073374999999999</v>
      </c>
      <c r="DQ83" s="677">
        <f t="shared" si="152"/>
        <v>24.058700000000002</v>
      </c>
      <c r="DR83" s="222">
        <v>758</v>
      </c>
      <c r="DS83" s="677">
        <f t="shared" si="153"/>
        <v>58</v>
      </c>
      <c r="DT83" s="676">
        <f t="shared" si="154"/>
        <v>8.2857142857142918</v>
      </c>
      <c r="DU83" s="710">
        <f t="shared" si="176"/>
        <v>1.6571428571428584</v>
      </c>
      <c r="DV83" s="208">
        <v>1080.587</v>
      </c>
      <c r="DW83" s="677">
        <f t="shared" si="155"/>
        <v>380.58699999999999</v>
      </c>
      <c r="DX83" s="676">
        <f t="shared" si="156"/>
        <v>54.369571428571419</v>
      </c>
      <c r="DY83" s="710">
        <f t="shared" si="177"/>
        <v>10.873914285714283</v>
      </c>
      <c r="DZ83" s="222">
        <v>19</v>
      </c>
      <c r="EA83" s="677">
        <f t="shared" si="157"/>
        <v>133</v>
      </c>
      <c r="EB83" s="568">
        <f t="shared" si="158"/>
        <v>833</v>
      </c>
      <c r="EC83" s="677">
        <f t="shared" si="159"/>
        <v>333.20000000000005</v>
      </c>
      <c r="ED83" s="677">
        <f t="shared" si="178"/>
        <v>249.9</v>
      </c>
      <c r="EE83" s="677">
        <f t="shared" si="179"/>
        <v>416.5</v>
      </c>
      <c r="EF83" s="208">
        <f t="shared" si="180"/>
        <v>61.896749999999997</v>
      </c>
      <c r="EG83" s="208">
        <f t="shared" si="181"/>
        <v>18.569025</v>
      </c>
      <c r="EH83" s="208">
        <f t="shared" si="182"/>
        <v>30.948374999999999</v>
      </c>
      <c r="EI83" s="677">
        <f t="shared" si="160"/>
        <v>24.758700000000001</v>
      </c>
    </row>
    <row r="84" spans="1:139" s="218" customFormat="1" ht="13.5" customHeight="1" x14ac:dyDescent="0.2">
      <c r="A84" s="506">
        <v>81</v>
      </c>
      <c r="B84" s="506" t="s">
        <v>1270</v>
      </c>
      <c r="C84" s="499" t="s">
        <v>813</v>
      </c>
      <c r="D84" s="253" t="s">
        <v>352</v>
      </c>
      <c r="E84" s="253" t="s">
        <v>92</v>
      </c>
      <c r="F84" s="219" t="s">
        <v>96</v>
      </c>
      <c r="G84" s="219" t="s">
        <v>24</v>
      </c>
      <c r="H84" s="219" t="s">
        <v>28</v>
      </c>
      <c r="I84" s="259">
        <v>0.2</v>
      </c>
      <c r="J84" s="229">
        <v>739</v>
      </c>
      <c r="K84" s="222"/>
      <c r="L84" s="219" t="s">
        <v>96</v>
      </c>
      <c r="M84" s="219" t="s">
        <v>24</v>
      </c>
      <c r="N84" s="219" t="s">
        <v>28</v>
      </c>
      <c r="O84" s="260">
        <v>0.2</v>
      </c>
      <c r="P84" s="230">
        <v>739</v>
      </c>
      <c r="Q84" s="219"/>
      <c r="R84" s="219"/>
      <c r="S84" s="219"/>
      <c r="T84" s="260">
        <v>0.2</v>
      </c>
      <c r="U84" s="231">
        <v>739</v>
      </c>
      <c r="V84" s="228" t="s">
        <v>674</v>
      </c>
      <c r="W84" s="228" t="s">
        <v>6</v>
      </c>
      <c r="X84" s="228" t="s">
        <v>28</v>
      </c>
      <c r="Y84" s="261">
        <v>0.2</v>
      </c>
      <c r="Z84" s="232">
        <v>739</v>
      </c>
      <c r="AA84" s="207">
        <f t="shared" si="96"/>
        <v>147.80000000000001</v>
      </c>
      <c r="AB84" s="222">
        <v>967</v>
      </c>
      <c r="AC84" s="544">
        <f t="shared" si="161"/>
        <v>228</v>
      </c>
      <c r="AD84" s="208">
        <f>1.22*$AB$1</f>
        <v>1387.7012</v>
      </c>
      <c r="AE84" s="678">
        <f t="shared" si="162"/>
        <v>648.70119999999997</v>
      </c>
      <c r="AF84" s="222">
        <v>1796</v>
      </c>
      <c r="AJ84" s="444">
        <f t="shared" si="97"/>
        <v>228</v>
      </c>
      <c r="AK84" s="444">
        <f t="shared" si="98"/>
        <v>30.852503382949948</v>
      </c>
      <c r="AL84" s="539">
        <f t="shared" si="163"/>
        <v>6.1705006765899899E-2</v>
      </c>
      <c r="AM84" s="444">
        <f t="shared" si="99"/>
        <v>45.6</v>
      </c>
      <c r="AN84" s="445">
        <f t="shared" si="100"/>
        <v>648.70119999999997</v>
      </c>
      <c r="AO84" s="445">
        <f t="shared" si="101"/>
        <v>87.780947225981038</v>
      </c>
      <c r="AP84" s="542">
        <f t="shared" si="164"/>
        <v>0.17556189445196207</v>
      </c>
      <c r="AQ84" s="445">
        <f t="shared" si="102"/>
        <v>129.74024</v>
      </c>
      <c r="AR84" s="227">
        <f t="shared" si="103"/>
        <v>171.8</v>
      </c>
      <c r="AS84" s="210">
        <f t="shared" si="104"/>
        <v>859</v>
      </c>
      <c r="AT84" s="209">
        <f t="shared" si="105"/>
        <v>257.7</v>
      </c>
      <c r="AU84" s="209">
        <f t="shared" si="106"/>
        <v>429.5</v>
      </c>
      <c r="AV84" s="211">
        <f t="shared" si="107"/>
        <v>967</v>
      </c>
      <c r="AW84" s="212">
        <f t="shared" si="108"/>
        <v>-108</v>
      </c>
      <c r="AX84" s="210">
        <f t="shared" si="109"/>
        <v>120</v>
      </c>
      <c r="AY84" s="210">
        <f t="shared" si="110"/>
        <v>16.238159675236801</v>
      </c>
      <c r="AZ84" s="211">
        <f t="shared" si="111"/>
        <v>1387.7012</v>
      </c>
      <c r="BA84" s="544">
        <f t="shared" si="165"/>
        <v>528.70119999999997</v>
      </c>
      <c r="BB84" s="210">
        <f t="shared" si="166"/>
        <v>132.17529999999999</v>
      </c>
      <c r="BC84" s="213">
        <f t="shared" si="112"/>
        <v>249.78621600000002</v>
      </c>
      <c r="BD84" s="211">
        <f>[1]MAG_9pak!$F$11</f>
        <v>1248.9310800000001</v>
      </c>
      <c r="BE84" s="213">
        <f t="shared" si="113"/>
        <v>374.67932400000001</v>
      </c>
      <c r="BF84" s="213">
        <f t="shared" si="114"/>
        <v>624.46554000000003</v>
      </c>
      <c r="BG84" s="210">
        <f t="shared" si="115"/>
        <v>281.93108000000007</v>
      </c>
      <c r="BH84" s="210">
        <f t="shared" si="116"/>
        <v>509.93108000000007</v>
      </c>
      <c r="BI84" s="210">
        <f t="shared" si="117"/>
        <v>69.002852503382968</v>
      </c>
      <c r="BJ84" s="210">
        <f t="shared" si="118"/>
        <v>916.36</v>
      </c>
      <c r="BK84" s="214">
        <f t="shared" si="119"/>
        <v>274.90800000000002</v>
      </c>
      <c r="BL84" s="214">
        <f t="shared" si="120"/>
        <v>458.18</v>
      </c>
      <c r="BM84" s="210">
        <f t="shared" si="121"/>
        <v>177.36</v>
      </c>
      <c r="BN84" s="210">
        <f t="shared" si="122"/>
        <v>-50.639999999999986</v>
      </c>
      <c r="BO84" s="215">
        <f t="shared" si="123"/>
        <v>183.27200000000002</v>
      </c>
      <c r="BP84" s="210">
        <f t="shared" si="94"/>
        <v>916.36</v>
      </c>
      <c r="BQ84" s="216">
        <f t="shared" si="124"/>
        <v>274.90800000000002</v>
      </c>
      <c r="BR84" s="216">
        <f t="shared" si="125"/>
        <v>458.18</v>
      </c>
      <c r="BS84" s="210">
        <f t="shared" si="126"/>
        <v>177.36</v>
      </c>
      <c r="BT84" s="210">
        <f t="shared" si="127"/>
        <v>-50.639999999999986</v>
      </c>
      <c r="BU84" s="217">
        <f t="shared" si="128"/>
        <v>183.27200000000002</v>
      </c>
      <c r="BV84" s="210">
        <f t="shared" si="95"/>
        <v>916.36</v>
      </c>
      <c r="BW84" s="403">
        <f t="shared" si="129"/>
        <v>274.90800000000002</v>
      </c>
      <c r="BX84" s="403">
        <f t="shared" si="130"/>
        <v>458.18</v>
      </c>
      <c r="BY84" s="210">
        <f t="shared" si="131"/>
        <v>177.36</v>
      </c>
      <c r="BZ84" s="210">
        <f t="shared" si="132"/>
        <v>-50.639999999999986</v>
      </c>
      <c r="CA84" s="210">
        <f t="shared" si="133"/>
        <v>24</v>
      </c>
      <c r="CB84" s="404">
        <f t="shared" si="134"/>
        <v>183.27200000000002</v>
      </c>
      <c r="CC84" s="211"/>
      <c r="CD84" s="537">
        <f t="shared" si="135"/>
        <v>132.17529999999999</v>
      </c>
      <c r="CE84" s="537">
        <f t="shared" si="167"/>
        <v>39.652589999999996</v>
      </c>
      <c r="CF84" s="537">
        <f t="shared" si="136"/>
        <v>66.087649999999996</v>
      </c>
      <c r="CG84" s="210"/>
      <c r="CH84" s="210"/>
      <c r="CI84" s="210"/>
      <c r="CJ84" s="538">
        <f t="shared" si="137"/>
        <v>26.43506</v>
      </c>
      <c r="CK84" s="216">
        <f t="shared" si="138"/>
        <v>27</v>
      </c>
      <c r="CL84" s="216">
        <f t="shared" si="168"/>
        <v>8.1</v>
      </c>
      <c r="CM84" s="216">
        <f t="shared" si="139"/>
        <v>13.5</v>
      </c>
      <c r="CN84" s="216"/>
      <c r="CO84" s="216"/>
      <c r="CP84" s="216"/>
      <c r="CQ84" s="217">
        <f t="shared" si="140"/>
        <v>5.4</v>
      </c>
      <c r="CR84" s="403">
        <f t="shared" si="141"/>
        <v>117.83529999999999</v>
      </c>
      <c r="CS84" s="403">
        <f t="shared" si="169"/>
        <v>35.350589999999997</v>
      </c>
      <c r="CT84" s="403">
        <f t="shared" si="142"/>
        <v>58.917649999999995</v>
      </c>
      <c r="CU84" s="403"/>
      <c r="CV84" s="403"/>
      <c r="CW84" s="403"/>
      <c r="CX84" s="404">
        <f t="shared" si="143"/>
        <v>23.567059999999998</v>
      </c>
      <c r="CY84" s="198"/>
      <c r="CZ84" s="222">
        <v>967</v>
      </c>
      <c r="DA84" s="677">
        <f t="shared" si="144"/>
        <v>228</v>
      </c>
      <c r="DB84" s="676">
        <f t="shared" si="145"/>
        <v>30.852503382949948</v>
      </c>
      <c r="DC84" s="676">
        <f t="shared" si="170"/>
        <v>6.1705006765899899</v>
      </c>
      <c r="DD84" s="208">
        <v>1387.7012</v>
      </c>
      <c r="DE84" s="677">
        <f t="shared" si="146"/>
        <v>648.70119999999997</v>
      </c>
      <c r="DF84" s="676">
        <f t="shared" si="147"/>
        <v>87.780947225981038</v>
      </c>
      <c r="DG84" s="676">
        <f t="shared" si="171"/>
        <v>17.556189445196207</v>
      </c>
      <c r="DH84" s="222">
        <v>20</v>
      </c>
      <c r="DI84" s="677">
        <f t="shared" si="148"/>
        <v>147.80000000000001</v>
      </c>
      <c r="DJ84" s="568">
        <f t="shared" si="149"/>
        <v>886.8</v>
      </c>
      <c r="DK84" s="677">
        <f t="shared" si="150"/>
        <v>177.36</v>
      </c>
      <c r="DL84" s="677">
        <f t="shared" si="172"/>
        <v>266.04000000000002</v>
      </c>
      <c r="DM84" s="677">
        <f t="shared" si="173"/>
        <v>443.4</v>
      </c>
      <c r="DN84" s="677">
        <f t="shared" si="151"/>
        <v>125.2253</v>
      </c>
      <c r="DO84" s="677">
        <f t="shared" si="174"/>
        <v>37.567590000000003</v>
      </c>
      <c r="DP84" s="677">
        <f t="shared" si="175"/>
        <v>62.612650000000002</v>
      </c>
      <c r="DQ84" s="677">
        <f t="shared" si="152"/>
        <v>25.045060000000003</v>
      </c>
      <c r="DR84" s="222">
        <v>967</v>
      </c>
      <c r="DS84" s="677">
        <f t="shared" si="153"/>
        <v>228</v>
      </c>
      <c r="DT84" s="676">
        <f t="shared" si="154"/>
        <v>30.852503382949948</v>
      </c>
      <c r="DU84" s="710">
        <f t="shared" si="176"/>
        <v>6.1705006765899899</v>
      </c>
      <c r="DV84" s="208">
        <v>1387.7012</v>
      </c>
      <c r="DW84" s="677">
        <f t="shared" si="155"/>
        <v>648.70119999999997</v>
      </c>
      <c r="DX84" s="676">
        <f t="shared" si="156"/>
        <v>87.780947225981038</v>
      </c>
      <c r="DY84" s="710">
        <f t="shared" si="177"/>
        <v>17.556189445196207</v>
      </c>
      <c r="DZ84" s="222">
        <v>19</v>
      </c>
      <c r="EA84" s="677">
        <f t="shared" si="157"/>
        <v>140.41</v>
      </c>
      <c r="EB84" s="568">
        <f t="shared" si="158"/>
        <v>879.41</v>
      </c>
      <c r="EC84" s="677">
        <f t="shared" si="159"/>
        <v>175.88200000000001</v>
      </c>
      <c r="ED84" s="677">
        <f t="shared" si="178"/>
        <v>263.82299999999998</v>
      </c>
      <c r="EE84" s="677">
        <f t="shared" si="179"/>
        <v>439.70499999999998</v>
      </c>
      <c r="EF84" s="208">
        <f t="shared" si="180"/>
        <v>127.0728</v>
      </c>
      <c r="EG84" s="208">
        <f t="shared" si="181"/>
        <v>38.121839999999999</v>
      </c>
      <c r="EH84" s="208">
        <f t="shared" si="182"/>
        <v>63.5364</v>
      </c>
      <c r="EI84" s="677">
        <f t="shared" si="160"/>
        <v>25.414560000000002</v>
      </c>
    </row>
    <row r="85" spans="1:139" s="218" customFormat="1" ht="13.5" customHeight="1" x14ac:dyDescent="0.2">
      <c r="A85" s="505">
        <v>82</v>
      </c>
      <c r="B85" s="505" t="s">
        <v>1270</v>
      </c>
      <c r="C85" s="499" t="s">
        <v>813</v>
      </c>
      <c r="D85" s="253" t="s">
        <v>352</v>
      </c>
      <c r="E85" s="253" t="s">
        <v>112</v>
      </c>
      <c r="F85" s="219">
        <v>3</v>
      </c>
      <c r="G85" s="219" t="s">
        <v>40</v>
      </c>
      <c r="H85" s="219">
        <v>6</v>
      </c>
      <c r="I85" s="259">
        <v>1</v>
      </c>
      <c r="J85" s="229">
        <v>850</v>
      </c>
      <c r="K85" s="222"/>
      <c r="L85" s="219">
        <v>3</v>
      </c>
      <c r="M85" s="219" t="s">
        <v>40</v>
      </c>
      <c r="N85" s="219">
        <v>6</v>
      </c>
      <c r="O85" s="260">
        <v>1</v>
      </c>
      <c r="P85" s="230">
        <v>850</v>
      </c>
      <c r="Q85" s="219"/>
      <c r="R85" s="219"/>
      <c r="S85" s="219"/>
      <c r="T85" s="260">
        <v>1</v>
      </c>
      <c r="U85" s="231">
        <v>850</v>
      </c>
      <c r="V85" s="228" t="s">
        <v>10</v>
      </c>
      <c r="W85" s="228" t="s">
        <v>6</v>
      </c>
      <c r="X85" s="228" t="s">
        <v>27</v>
      </c>
      <c r="Y85" s="261">
        <v>1</v>
      </c>
      <c r="Z85" s="232">
        <v>850</v>
      </c>
      <c r="AA85" s="207">
        <f t="shared" si="96"/>
        <v>850</v>
      </c>
      <c r="AB85" s="222">
        <v>709</v>
      </c>
      <c r="AC85" s="544">
        <f t="shared" si="161"/>
        <v>-141</v>
      </c>
      <c r="AD85" s="208">
        <f>0.89*$AB$1</f>
        <v>1012.3394000000001</v>
      </c>
      <c r="AE85" s="678">
        <f t="shared" si="162"/>
        <v>162.33940000000007</v>
      </c>
      <c r="AF85" s="222">
        <v>1315</v>
      </c>
      <c r="AJ85" s="444">
        <f t="shared" si="97"/>
        <v>-141</v>
      </c>
      <c r="AK85" s="444">
        <f t="shared" si="98"/>
        <v>-16.588235294117652</v>
      </c>
      <c r="AL85" s="539">
        <f t="shared" si="163"/>
        <v>-3.3176470588235307E-2</v>
      </c>
      <c r="AM85" s="444">
        <f t="shared" si="99"/>
        <v>-28.2</v>
      </c>
      <c r="AN85" s="445">
        <f t="shared" si="100"/>
        <v>162.33940000000007</v>
      </c>
      <c r="AO85" s="445">
        <f t="shared" si="101"/>
        <v>19.098752941176485</v>
      </c>
      <c r="AP85" s="542">
        <f t="shared" si="164"/>
        <v>3.8197505882352968E-2</v>
      </c>
      <c r="AQ85" s="445">
        <f t="shared" si="102"/>
        <v>32.467880000000015</v>
      </c>
      <c r="AR85" s="227">
        <f t="shared" si="103"/>
        <v>970</v>
      </c>
      <c r="AS85" s="210">
        <f t="shared" si="104"/>
        <v>970</v>
      </c>
      <c r="AT85" s="209">
        <f t="shared" si="105"/>
        <v>291</v>
      </c>
      <c r="AU85" s="209">
        <f t="shared" si="106"/>
        <v>485</v>
      </c>
      <c r="AV85" s="211">
        <f t="shared" si="107"/>
        <v>709</v>
      </c>
      <c r="AW85" s="210">
        <f t="shared" si="108"/>
        <v>261</v>
      </c>
      <c r="AX85" s="210">
        <f t="shared" si="109"/>
        <v>120</v>
      </c>
      <c r="AY85" s="210">
        <f t="shared" si="110"/>
        <v>14.117647058823522</v>
      </c>
      <c r="AZ85" s="211">
        <f t="shared" si="111"/>
        <v>1012.3394000000001</v>
      </c>
      <c r="BA85" s="544">
        <f t="shared" si="165"/>
        <v>42.339400000000069</v>
      </c>
      <c r="BB85" s="210">
        <f t="shared" si="166"/>
        <v>10.584850000000017</v>
      </c>
      <c r="BC85" s="213">
        <f t="shared" si="112"/>
        <v>911.10546000000011</v>
      </c>
      <c r="BD85" s="211">
        <f>[1]MAG_9pak!$F$8</f>
        <v>911.10546000000011</v>
      </c>
      <c r="BE85" s="213">
        <f t="shared" si="113"/>
        <v>273.331638</v>
      </c>
      <c r="BF85" s="213">
        <f t="shared" si="114"/>
        <v>455.55273000000005</v>
      </c>
      <c r="BG85" s="210">
        <f t="shared" si="115"/>
        <v>202.10546000000011</v>
      </c>
      <c r="BH85" s="210">
        <f t="shared" si="116"/>
        <v>61.105460000000107</v>
      </c>
      <c r="BI85" s="210">
        <f t="shared" si="117"/>
        <v>7.1888776470588454</v>
      </c>
      <c r="BJ85" s="210">
        <f t="shared" si="118"/>
        <v>1054</v>
      </c>
      <c r="BK85" s="214">
        <f t="shared" si="119"/>
        <v>316.2</v>
      </c>
      <c r="BL85" s="214">
        <f t="shared" si="120"/>
        <v>527</v>
      </c>
      <c r="BM85" s="210">
        <f t="shared" si="121"/>
        <v>204</v>
      </c>
      <c r="BN85" s="210">
        <f t="shared" si="122"/>
        <v>345</v>
      </c>
      <c r="BO85" s="215">
        <f t="shared" si="123"/>
        <v>1054</v>
      </c>
      <c r="BP85" s="210">
        <f t="shared" si="94"/>
        <v>1054</v>
      </c>
      <c r="BQ85" s="216">
        <f t="shared" si="124"/>
        <v>316.2</v>
      </c>
      <c r="BR85" s="216">
        <f t="shared" si="125"/>
        <v>527</v>
      </c>
      <c r="BS85" s="210">
        <f t="shared" si="126"/>
        <v>204</v>
      </c>
      <c r="BT85" s="210">
        <f t="shared" si="127"/>
        <v>345</v>
      </c>
      <c r="BU85" s="217">
        <f t="shared" si="128"/>
        <v>1054</v>
      </c>
      <c r="BV85" s="210">
        <f t="shared" si="95"/>
        <v>1054</v>
      </c>
      <c r="BW85" s="403">
        <f t="shared" si="129"/>
        <v>316.2</v>
      </c>
      <c r="BX85" s="403">
        <f t="shared" si="130"/>
        <v>527</v>
      </c>
      <c r="BY85" s="210">
        <f t="shared" si="131"/>
        <v>204</v>
      </c>
      <c r="BZ85" s="210">
        <f t="shared" si="132"/>
        <v>345</v>
      </c>
      <c r="CA85" s="210">
        <f t="shared" si="133"/>
        <v>24</v>
      </c>
      <c r="CB85" s="404">
        <f t="shared" si="134"/>
        <v>1054</v>
      </c>
      <c r="CC85" s="211"/>
      <c r="CD85" s="537">
        <f t="shared" si="135"/>
        <v>10.584850000000017</v>
      </c>
      <c r="CE85" s="537">
        <f t="shared" si="167"/>
        <v>3.1754550000000052</v>
      </c>
      <c r="CF85" s="537">
        <f t="shared" si="136"/>
        <v>5.2924250000000086</v>
      </c>
      <c r="CG85" s="210"/>
      <c r="CH85" s="210"/>
      <c r="CI85" s="210"/>
      <c r="CJ85" s="538">
        <f t="shared" si="137"/>
        <v>10.584850000000017</v>
      </c>
      <c r="CK85" s="216">
        <f t="shared" si="138"/>
        <v>-65.25</v>
      </c>
      <c r="CL85" s="216">
        <f t="shared" si="168"/>
        <v>-19.574999999999999</v>
      </c>
      <c r="CM85" s="216">
        <f t="shared" si="139"/>
        <v>-32.625</v>
      </c>
      <c r="CN85" s="216"/>
      <c r="CO85" s="216"/>
      <c r="CP85" s="216"/>
      <c r="CQ85" s="217">
        <f t="shared" si="140"/>
        <v>-65.25</v>
      </c>
      <c r="CR85" s="403">
        <f t="shared" si="141"/>
        <v>-10.415149999999983</v>
      </c>
      <c r="CS85" s="403">
        <f t="shared" si="169"/>
        <v>-3.1245449999999946</v>
      </c>
      <c r="CT85" s="403">
        <f t="shared" si="142"/>
        <v>-5.2075749999999914</v>
      </c>
      <c r="CU85" s="403"/>
      <c r="CV85" s="403"/>
      <c r="CW85" s="403"/>
      <c r="CX85" s="404">
        <f t="shared" si="143"/>
        <v>-10.415149999999983</v>
      </c>
      <c r="CY85" s="198"/>
      <c r="CZ85" s="222">
        <v>709</v>
      </c>
      <c r="DA85" s="677">
        <f t="shared" si="144"/>
        <v>-141</v>
      </c>
      <c r="DB85" s="676">
        <f t="shared" si="145"/>
        <v>-16.588235294117652</v>
      </c>
      <c r="DC85" s="676">
        <f t="shared" si="170"/>
        <v>-3.3176470588235305</v>
      </c>
      <c r="DD85" s="208">
        <v>1012.3394000000001</v>
      </c>
      <c r="DE85" s="677">
        <f t="shared" si="146"/>
        <v>162.33940000000007</v>
      </c>
      <c r="DF85" s="676">
        <f t="shared" si="147"/>
        <v>19.098752941176485</v>
      </c>
      <c r="DG85" s="676">
        <f t="shared" si="171"/>
        <v>3.8197505882352969</v>
      </c>
      <c r="DH85" s="222">
        <v>20</v>
      </c>
      <c r="DI85" s="677">
        <f t="shared" si="148"/>
        <v>170</v>
      </c>
      <c r="DJ85" s="568">
        <f t="shared" si="149"/>
        <v>1020</v>
      </c>
      <c r="DK85" s="677">
        <f t="shared" si="150"/>
        <v>1020</v>
      </c>
      <c r="DL85" s="677">
        <f t="shared" si="172"/>
        <v>306</v>
      </c>
      <c r="DM85" s="677">
        <f t="shared" si="173"/>
        <v>510</v>
      </c>
      <c r="DN85" s="677">
        <f t="shared" si="151"/>
        <v>-1.9151499999999828</v>
      </c>
      <c r="DO85" s="677">
        <f t="shared" si="174"/>
        <v>-0.57454499999999487</v>
      </c>
      <c r="DP85" s="677">
        <f t="shared" si="175"/>
        <v>-0.95757499999999141</v>
      </c>
      <c r="DQ85" s="677">
        <f t="shared" si="152"/>
        <v>-1.9151499999999828</v>
      </c>
      <c r="DR85" s="222">
        <v>709</v>
      </c>
      <c r="DS85" s="677">
        <f t="shared" si="153"/>
        <v>-141</v>
      </c>
      <c r="DT85" s="676">
        <f t="shared" si="154"/>
        <v>-16.588235294117652</v>
      </c>
      <c r="DU85" s="710">
        <f t="shared" si="176"/>
        <v>-3.3176470588235305</v>
      </c>
      <c r="DV85" s="208">
        <v>1012.3394000000001</v>
      </c>
      <c r="DW85" s="677">
        <f t="shared" si="155"/>
        <v>162.33940000000007</v>
      </c>
      <c r="DX85" s="676">
        <f t="shared" si="156"/>
        <v>19.098752941176485</v>
      </c>
      <c r="DY85" s="710">
        <f t="shared" si="177"/>
        <v>3.8197505882352969</v>
      </c>
      <c r="DZ85" s="222">
        <v>19</v>
      </c>
      <c r="EA85" s="677">
        <f t="shared" si="157"/>
        <v>161.5</v>
      </c>
      <c r="EB85" s="568">
        <f t="shared" si="158"/>
        <v>1011.5</v>
      </c>
      <c r="EC85" s="677">
        <f t="shared" si="159"/>
        <v>1011.5</v>
      </c>
      <c r="ED85" s="677">
        <f t="shared" si="178"/>
        <v>303.45</v>
      </c>
      <c r="EE85" s="677">
        <f t="shared" si="179"/>
        <v>505.75</v>
      </c>
      <c r="EF85" s="208">
        <f t="shared" si="180"/>
        <v>0.20985000000001719</v>
      </c>
      <c r="EG85" s="208">
        <f t="shared" si="181"/>
        <v>6.295500000000516E-2</v>
      </c>
      <c r="EH85" s="208">
        <f t="shared" si="182"/>
        <v>0.10492500000000859</v>
      </c>
      <c r="EI85" s="677">
        <f t="shared" si="160"/>
        <v>0.20985000000001719</v>
      </c>
    </row>
    <row r="86" spans="1:139" s="218" customFormat="1" ht="13.5" customHeight="1" x14ac:dyDescent="0.2">
      <c r="A86" s="505">
        <v>83</v>
      </c>
      <c r="B86" s="505" t="s">
        <v>1270</v>
      </c>
      <c r="C86" s="499" t="s">
        <v>813</v>
      </c>
      <c r="D86" s="253" t="s">
        <v>352</v>
      </c>
      <c r="E86" s="410" t="s">
        <v>8</v>
      </c>
      <c r="F86" s="219">
        <v>13</v>
      </c>
      <c r="G86" s="219" t="s">
        <v>6</v>
      </c>
      <c r="H86" s="219">
        <v>1</v>
      </c>
      <c r="I86" s="259">
        <v>0.7</v>
      </c>
      <c r="J86" s="229">
        <v>500</v>
      </c>
      <c r="K86" s="222"/>
      <c r="L86" s="219">
        <v>13</v>
      </c>
      <c r="M86" s="219" t="s">
        <v>6</v>
      </c>
      <c r="N86" s="219">
        <v>1</v>
      </c>
      <c r="O86" s="260">
        <v>0.7</v>
      </c>
      <c r="P86" s="230">
        <v>500</v>
      </c>
      <c r="Q86" s="219"/>
      <c r="R86" s="219"/>
      <c r="S86" s="219"/>
      <c r="T86" s="260">
        <v>0.7</v>
      </c>
      <c r="U86" s="231">
        <v>500</v>
      </c>
      <c r="V86" s="228" t="s">
        <v>303</v>
      </c>
      <c r="W86" s="228" t="s">
        <v>6</v>
      </c>
      <c r="X86" s="228" t="s">
        <v>7</v>
      </c>
      <c r="Y86" s="261">
        <v>0.7</v>
      </c>
      <c r="Z86" s="232">
        <v>500</v>
      </c>
      <c r="AA86" s="207">
        <f t="shared" si="96"/>
        <v>350</v>
      </c>
      <c r="AB86" s="222">
        <v>620</v>
      </c>
      <c r="AC86" s="544">
        <f t="shared" si="161"/>
        <v>120</v>
      </c>
      <c r="AD86" s="208">
        <f>0.581*$AB$1</f>
        <v>660.86425999999994</v>
      </c>
      <c r="AE86" s="678">
        <f t="shared" si="162"/>
        <v>160.86425999999994</v>
      </c>
      <c r="AF86" s="222">
        <v>859</v>
      </c>
      <c r="AJ86" s="444">
        <f t="shared" si="97"/>
        <v>120</v>
      </c>
      <c r="AK86" s="444">
        <f t="shared" si="98"/>
        <v>24</v>
      </c>
      <c r="AL86" s="539">
        <f t="shared" si="163"/>
        <v>4.8000000000000001E-2</v>
      </c>
      <c r="AM86" s="444">
        <f t="shared" si="99"/>
        <v>24</v>
      </c>
      <c r="AN86" s="445">
        <f t="shared" si="100"/>
        <v>160.86425999999994</v>
      </c>
      <c r="AO86" s="445">
        <f t="shared" si="101"/>
        <v>32.172852000000006</v>
      </c>
      <c r="AP86" s="542">
        <f t="shared" si="164"/>
        <v>6.4345704000000004E-2</v>
      </c>
      <c r="AQ86" s="445">
        <f t="shared" si="102"/>
        <v>32.172851999999992</v>
      </c>
      <c r="AR86" s="227">
        <f t="shared" si="103"/>
        <v>434</v>
      </c>
      <c r="AS86" s="210">
        <f t="shared" si="104"/>
        <v>620</v>
      </c>
      <c r="AT86" s="209">
        <f t="shared" si="105"/>
        <v>186</v>
      </c>
      <c r="AU86" s="209">
        <f t="shared" si="106"/>
        <v>310</v>
      </c>
      <c r="AV86" s="211">
        <f t="shared" si="107"/>
        <v>620</v>
      </c>
      <c r="AW86" s="210">
        <f t="shared" si="108"/>
        <v>0</v>
      </c>
      <c r="AX86" s="210">
        <f t="shared" si="109"/>
        <v>120</v>
      </c>
      <c r="AY86" s="210">
        <f t="shared" si="110"/>
        <v>24</v>
      </c>
      <c r="AZ86" s="211">
        <f t="shared" si="111"/>
        <v>660.86425999999994</v>
      </c>
      <c r="BA86" s="544">
        <f t="shared" si="165"/>
        <v>40.864259999999945</v>
      </c>
      <c r="BB86" s="210">
        <f t="shared" si="166"/>
        <v>10.216064999999986</v>
      </c>
      <c r="BC86" s="213">
        <f t="shared" si="112"/>
        <v>434</v>
      </c>
      <c r="BD86" s="211">
        <f>[1]MAG_9pak!$F$4</f>
        <v>620</v>
      </c>
      <c r="BE86" s="213">
        <f t="shared" si="113"/>
        <v>186</v>
      </c>
      <c r="BF86" s="213">
        <f t="shared" si="114"/>
        <v>310</v>
      </c>
      <c r="BG86" s="210">
        <f t="shared" si="115"/>
        <v>0</v>
      </c>
      <c r="BH86" s="210">
        <f t="shared" si="116"/>
        <v>120</v>
      </c>
      <c r="BI86" s="210">
        <f t="shared" si="117"/>
        <v>24</v>
      </c>
      <c r="BJ86" s="210">
        <f t="shared" si="118"/>
        <v>620</v>
      </c>
      <c r="BK86" s="214">
        <f t="shared" si="119"/>
        <v>186</v>
      </c>
      <c r="BL86" s="214">
        <f t="shared" si="120"/>
        <v>310</v>
      </c>
      <c r="BM86" s="210">
        <f t="shared" si="121"/>
        <v>120</v>
      </c>
      <c r="BN86" s="210">
        <f t="shared" si="122"/>
        <v>0</v>
      </c>
      <c r="BO86" s="215">
        <f t="shared" si="123"/>
        <v>434</v>
      </c>
      <c r="BP86" s="210">
        <f t="shared" si="94"/>
        <v>620</v>
      </c>
      <c r="BQ86" s="216">
        <f t="shared" si="124"/>
        <v>186</v>
      </c>
      <c r="BR86" s="216">
        <f t="shared" si="125"/>
        <v>310</v>
      </c>
      <c r="BS86" s="210">
        <f t="shared" si="126"/>
        <v>120</v>
      </c>
      <c r="BT86" s="210">
        <f t="shared" si="127"/>
        <v>0</v>
      </c>
      <c r="BU86" s="217">
        <f t="shared" si="128"/>
        <v>434</v>
      </c>
      <c r="BV86" s="210">
        <f t="shared" si="95"/>
        <v>620</v>
      </c>
      <c r="BW86" s="403">
        <f t="shared" si="129"/>
        <v>186</v>
      </c>
      <c r="BX86" s="403">
        <f t="shared" si="130"/>
        <v>310</v>
      </c>
      <c r="BY86" s="210">
        <f t="shared" si="131"/>
        <v>120</v>
      </c>
      <c r="BZ86" s="210">
        <f t="shared" si="132"/>
        <v>0</v>
      </c>
      <c r="CA86" s="210">
        <f t="shared" si="133"/>
        <v>24</v>
      </c>
      <c r="CB86" s="404">
        <f t="shared" si="134"/>
        <v>434</v>
      </c>
      <c r="CC86" s="211"/>
      <c r="CD86" s="537">
        <f t="shared" si="135"/>
        <v>10.216064999999986</v>
      </c>
      <c r="CE86" s="537">
        <f t="shared" si="167"/>
        <v>3.0648194999999956</v>
      </c>
      <c r="CF86" s="537">
        <f t="shared" si="136"/>
        <v>5.1080324999999931</v>
      </c>
      <c r="CG86" s="210"/>
      <c r="CH86" s="210"/>
      <c r="CI86" s="210"/>
      <c r="CJ86" s="538">
        <f t="shared" si="137"/>
        <v>7.1512454999999902</v>
      </c>
      <c r="CK86" s="216">
        <f t="shared" si="138"/>
        <v>0</v>
      </c>
      <c r="CL86" s="216">
        <f t="shared" si="168"/>
        <v>0</v>
      </c>
      <c r="CM86" s="216">
        <f t="shared" si="139"/>
        <v>0</v>
      </c>
      <c r="CN86" s="216"/>
      <c r="CO86" s="216"/>
      <c r="CP86" s="216"/>
      <c r="CQ86" s="217">
        <f t="shared" si="140"/>
        <v>0</v>
      </c>
      <c r="CR86" s="403">
        <f t="shared" si="141"/>
        <v>10.216064999999986</v>
      </c>
      <c r="CS86" s="403">
        <f t="shared" si="169"/>
        <v>3.0648194999999956</v>
      </c>
      <c r="CT86" s="403">
        <f t="shared" si="142"/>
        <v>5.1080324999999931</v>
      </c>
      <c r="CU86" s="403"/>
      <c r="CV86" s="403"/>
      <c r="CW86" s="403"/>
      <c r="CX86" s="404">
        <f t="shared" si="143"/>
        <v>7.1512454999999902</v>
      </c>
      <c r="CY86" s="198"/>
      <c r="CZ86" s="222">
        <v>620</v>
      </c>
      <c r="DA86" s="677">
        <f t="shared" si="144"/>
        <v>120</v>
      </c>
      <c r="DB86" s="676">
        <f t="shared" si="145"/>
        <v>24</v>
      </c>
      <c r="DC86" s="676">
        <f t="shared" si="170"/>
        <v>4.8</v>
      </c>
      <c r="DD86" s="208">
        <v>660.86425999999994</v>
      </c>
      <c r="DE86" s="677">
        <f t="shared" si="146"/>
        <v>160.86425999999994</v>
      </c>
      <c r="DF86" s="676">
        <f t="shared" si="147"/>
        <v>32.172852000000006</v>
      </c>
      <c r="DG86" s="676">
        <f t="shared" si="171"/>
        <v>6.434570400000001</v>
      </c>
      <c r="DH86" s="222">
        <v>24</v>
      </c>
      <c r="DI86" s="677">
        <f t="shared" si="148"/>
        <v>120</v>
      </c>
      <c r="DJ86" s="568">
        <f t="shared" si="149"/>
        <v>620</v>
      </c>
      <c r="DK86" s="677">
        <f t="shared" si="150"/>
        <v>434</v>
      </c>
      <c r="DL86" s="677">
        <f t="shared" si="172"/>
        <v>186</v>
      </c>
      <c r="DM86" s="677">
        <f t="shared" si="173"/>
        <v>310</v>
      </c>
      <c r="DN86" s="677">
        <f t="shared" si="151"/>
        <v>10.216064999999986</v>
      </c>
      <c r="DO86" s="677">
        <f t="shared" si="174"/>
        <v>3.0648194999999956</v>
      </c>
      <c r="DP86" s="677">
        <f t="shared" si="175"/>
        <v>5.1080324999999931</v>
      </c>
      <c r="DQ86" s="677">
        <f t="shared" si="152"/>
        <v>7.1512454999999902</v>
      </c>
      <c r="DR86" s="222">
        <v>620</v>
      </c>
      <c r="DS86" s="677">
        <f t="shared" si="153"/>
        <v>120</v>
      </c>
      <c r="DT86" s="676">
        <f t="shared" si="154"/>
        <v>24</v>
      </c>
      <c r="DU86" s="710">
        <f t="shared" si="176"/>
        <v>4.8</v>
      </c>
      <c r="DV86" s="208">
        <v>660.86425999999994</v>
      </c>
      <c r="DW86" s="677">
        <f t="shared" si="155"/>
        <v>160.86425999999994</v>
      </c>
      <c r="DX86" s="676">
        <f t="shared" si="156"/>
        <v>32.172852000000006</v>
      </c>
      <c r="DY86" s="710">
        <f t="shared" si="177"/>
        <v>6.434570400000001</v>
      </c>
      <c r="DZ86" s="222">
        <v>24</v>
      </c>
      <c r="EA86" s="677">
        <f t="shared" si="157"/>
        <v>120</v>
      </c>
      <c r="EB86" s="568">
        <f t="shared" si="158"/>
        <v>620</v>
      </c>
      <c r="EC86" s="677">
        <f t="shared" si="159"/>
        <v>434</v>
      </c>
      <c r="ED86" s="677">
        <f t="shared" si="178"/>
        <v>186</v>
      </c>
      <c r="EE86" s="677">
        <f t="shared" si="179"/>
        <v>310</v>
      </c>
      <c r="EF86" s="208">
        <f t="shared" si="180"/>
        <v>10.216064999999986</v>
      </c>
      <c r="EG86" s="208">
        <f t="shared" si="181"/>
        <v>3.0648194999999956</v>
      </c>
      <c r="EH86" s="208">
        <f t="shared" si="182"/>
        <v>5.1080324999999931</v>
      </c>
      <c r="EI86" s="677">
        <f t="shared" si="160"/>
        <v>7.1512454999999902</v>
      </c>
    </row>
    <row r="87" spans="1:139" s="218" customFormat="1" ht="21.75" customHeight="1" x14ac:dyDescent="0.2">
      <c r="A87" s="506">
        <v>84</v>
      </c>
      <c r="B87" s="505" t="s">
        <v>1266</v>
      </c>
      <c r="C87" s="501" t="s">
        <v>147</v>
      </c>
      <c r="D87" s="253" t="s">
        <v>205</v>
      </c>
      <c r="E87" s="355" t="s">
        <v>13</v>
      </c>
      <c r="F87" s="219">
        <v>1</v>
      </c>
      <c r="G87" s="219" t="s">
        <v>40</v>
      </c>
      <c r="H87" s="219">
        <v>13</v>
      </c>
      <c r="I87" s="265">
        <v>1</v>
      </c>
      <c r="J87" s="221">
        <v>1731</v>
      </c>
      <c r="K87" s="222"/>
      <c r="L87" s="219">
        <v>1</v>
      </c>
      <c r="M87" s="219" t="s">
        <v>40</v>
      </c>
      <c r="N87" s="219">
        <v>13</v>
      </c>
      <c r="O87" s="265">
        <v>1</v>
      </c>
      <c r="P87" s="221">
        <v>1731</v>
      </c>
      <c r="Q87" s="219"/>
      <c r="R87" s="219"/>
      <c r="S87" s="219"/>
      <c r="T87" s="265">
        <v>1</v>
      </c>
      <c r="U87" s="223">
        <v>1731</v>
      </c>
      <c r="V87" s="228" t="s">
        <v>664</v>
      </c>
      <c r="W87" s="228" t="s">
        <v>6</v>
      </c>
      <c r="X87" s="228" t="s">
        <v>88</v>
      </c>
      <c r="Y87" s="225">
        <v>1</v>
      </c>
      <c r="Z87" s="226">
        <v>1731</v>
      </c>
      <c r="AA87" s="207">
        <f t="shared" si="96"/>
        <v>1731</v>
      </c>
      <c r="AB87" s="222">
        <v>2174</v>
      </c>
      <c r="AC87" s="544">
        <f t="shared" si="161"/>
        <v>443</v>
      </c>
      <c r="AD87" s="208">
        <f>2.73*$AB$1</f>
        <v>3105.2658000000001</v>
      </c>
      <c r="AE87" s="678">
        <f t="shared" si="162"/>
        <v>1374.2658000000001</v>
      </c>
      <c r="AF87" s="222">
        <v>3726</v>
      </c>
      <c r="AJ87" s="444">
        <f t="shared" si="97"/>
        <v>443</v>
      </c>
      <c r="AK87" s="444">
        <f t="shared" si="98"/>
        <v>25.592143269786249</v>
      </c>
      <c r="AL87" s="539">
        <f t="shared" si="163"/>
        <v>5.11842865395725E-2</v>
      </c>
      <c r="AM87" s="444">
        <f t="shared" si="99"/>
        <v>88.6</v>
      </c>
      <c r="AN87" s="445">
        <f t="shared" si="100"/>
        <v>1374.2658000000001</v>
      </c>
      <c r="AO87" s="445">
        <f t="shared" si="101"/>
        <v>79.391438474870029</v>
      </c>
      <c r="AP87" s="542">
        <f t="shared" si="164"/>
        <v>0.15878287694974005</v>
      </c>
      <c r="AQ87" s="445">
        <f t="shared" si="102"/>
        <v>274.85316</v>
      </c>
      <c r="AR87" s="227">
        <f t="shared" si="103"/>
        <v>1851</v>
      </c>
      <c r="AS87" s="210">
        <f t="shared" si="104"/>
        <v>1851</v>
      </c>
      <c r="AT87" s="209">
        <f t="shared" si="105"/>
        <v>555.29999999999995</v>
      </c>
      <c r="AU87" s="209">
        <f t="shared" si="106"/>
        <v>925.5</v>
      </c>
      <c r="AV87" s="211">
        <f t="shared" si="107"/>
        <v>2174</v>
      </c>
      <c r="AW87" s="212">
        <f t="shared" si="108"/>
        <v>-323</v>
      </c>
      <c r="AX87" s="210">
        <f t="shared" si="109"/>
        <v>120</v>
      </c>
      <c r="AY87" s="210">
        <f t="shared" si="110"/>
        <v>6.9324090121317283</v>
      </c>
      <c r="AZ87" s="211">
        <f t="shared" si="111"/>
        <v>3105.2658000000001</v>
      </c>
      <c r="BA87" s="544">
        <f t="shared" si="165"/>
        <v>1254.2658000000001</v>
      </c>
      <c r="BB87" s="210">
        <f t="shared" si="166"/>
        <v>313.56645000000003</v>
      </c>
      <c r="BC87" s="213">
        <f t="shared" si="112"/>
        <v>2173.68606</v>
      </c>
      <c r="BD87" s="211">
        <f>[1]MAG_9pak!$C$15</f>
        <v>2173.68606</v>
      </c>
      <c r="BE87" s="213">
        <f t="shared" si="113"/>
        <v>652.105818</v>
      </c>
      <c r="BF87" s="213">
        <f t="shared" si="114"/>
        <v>1086.84303</v>
      </c>
      <c r="BG87" s="210">
        <f t="shared" si="115"/>
        <v>-0.31394000000000233</v>
      </c>
      <c r="BH87" s="210">
        <f t="shared" si="116"/>
        <v>442.68606</v>
      </c>
      <c r="BI87" s="210">
        <f t="shared" si="117"/>
        <v>25.574006932409006</v>
      </c>
      <c r="BJ87" s="210">
        <f t="shared" si="118"/>
        <v>2146.44</v>
      </c>
      <c r="BK87" s="214">
        <f t="shared" si="119"/>
        <v>643.93200000000002</v>
      </c>
      <c r="BL87" s="214">
        <f t="shared" si="120"/>
        <v>1073.22</v>
      </c>
      <c r="BM87" s="210">
        <f t="shared" si="121"/>
        <v>415.44000000000005</v>
      </c>
      <c r="BN87" s="210">
        <f t="shared" si="122"/>
        <v>-27.559999999999945</v>
      </c>
      <c r="BO87" s="215">
        <f t="shared" si="123"/>
        <v>2146.44</v>
      </c>
      <c r="BP87" s="210">
        <f>Z87*1.2</f>
        <v>2077.1999999999998</v>
      </c>
      <c r="BQ87" s="216">
        <f t="shared" si="124"/>
        <v>623.16</v>
      </c>
      <c r="BR87" s="216">
        <f t="shared" si="125"/>
        <v>1038.5999999999999</v>
      </c>
      <c r="BS87" s="210">
        <f t="shared" si="126"/>
        <v>346.19999999999982</v>
      </c>
      <c r="BT87" s="210">
        <f t="shared" si="127"/>
        <v>-96.800000000000182</v>
      </c>
      <c r="BU87" s="217">
        <f t="shared" si="128"/>
        <v>2077.1999999999998</v>
      </c>
      <c r="BV87" s="210">
        <f>Z87*1.19</f>
        <v>2059.89</v>
      </c>
      <c r="BW87" s="403">
        <f t="shared" si="129"/>
        <v>617.96699999999998</v>
      </c>
      <c r="BX87" s="403">
        <f t="shared" si="130"/>
        <v>1029.9449999999999</v>
      </c>
      <c r="BY87" s="210">
        <f t="shared" si="131"/>
        <v>328.88999999999987</v>
      </c>
      <c r="BZ87" s="210">
        <f t="shared" si="132"/>
        <v>-114.11000000000013</v>
      </c>
      <c r="CA87" s="210">
        <f t="shared" si="133"/>
        <v>19</v>
      </c>
      <c r="CB87" s="404">
        <f t="shared" si="134"/>
        <v>2059.89</v>
      </c>
      <c r="CC87" s="404"/>
      <c r="CD87" s="537">
        <f t="shared" si="135"/>
        <v>313.56645000000003</v>
      </c>
      <c r="CE87" s="537">
        <f t="shared" si="167"/>
        <v>94.069935000000001</v>
      </c>
      <c r="CF87" s="537">
        <f t="shared" si="136"/>
        <v>156.78322500000002</v>
      </c>
      <c r="CG87" s="210"/>
      <c r="CH87" s="210"/>
      <c r="CI87" s="210"/>
      <c r="CJ87" s="538">
        <f t="shared" si="137"/>
        <v>313.56645000000003</v>
      </c>
      <c r="CK87" s="216">
        <f t="shared" si="138"/>
        <v>80.75</v>
      </c>
      <c r="CL87" s="216">
        <f t="shared" si="168"/>
        <v>24.224999999999998</v>
      </c>
      <c r="CM87" s="216">
        <f t="shared" si="139"/>
        <v>40.375</v>
      </c>
      <c r="CN87" s="216"/>
      <c r="CO87" s="216"/>
      <c r="CP87" s="216"/>
      <c r="CQ87" s="217">
        <f t="shared" si="140"/>
        <v>80.75</v>
      </c>
      <c r="CR87" s="403">
        <f t="shared" si="141"/>
        <v>261.34395000000006</v>
      </c>
      <c r="CS87" s="403">
        <f t="shared" si="169"/>
        <v>78.403185000000022</v>
      </c>
      <c r="CT87" s="403">
        <f t="shared" si="142"/>
        <v>130.67197500000003</v>
      </c>
      <c r="CU87" s="403"/>
      <c r="CV87" s="403"/>
      <c r="CW87" s="403"/>
      <c r="CX87" s="404">
        <f t="shared" si="143"/>
        <v>261.34395000000006</v>
      </c>
      <c r="CY87" s="198"/>
      <c r="CZ87" s="222">
        <v>2174</v>
      </c>
      <c r="DA87" s="677">
        <f t="shared" si="144"/>
        <v>443</v>
      </c>
      <c r="DB87" s="676">
        <f t="shared" si="145"/>
        <v>25.592143269786249</v>
      </c>
      <c r="DC87" s="676">
        <f t="shared" si="170"/>
        <v>5.1184286539572499</v>
      </c>
      <c r="DD87" s="208">
        <v>3105.2658000000001</v>
      </c>
      <c r="DE87" s="677">
        <f t="shared" si="146"/>
        <v>1374.2658000000001</v>
      </c>
      <c r="DF87" s="676">
        <f t="shared" si="147"/>
        <v>79.391438474870029</v>
      </c>
      <c r="DG87" s="676">
        <f t="shared" si="171"/>
        <v>15.878287694974006</v>
      </c>
      <c r="DH87" s="222">
        <v>15</v>
      </c>
      <c r="DI87" s="677">
        <f t="shared" si="148"/>
        <v>259.64999999999998</v>
      </c>
      <c r="DJ87" s="568">
        <f t="shared" si="149"/>
        <v>1990.65</v>
      </c>
      <c r="DK87" s="677">
        <f t="shared" si="150"/>
        <v>1990.65</v>
      </c>
      <c r="DL87" s="677">
        <f t="shared" si="172"/>
        <v>597.19500000000005</v>
      </c>
      <c r="DM87" s="677">
        <f t="shared" si="173"/>
        <v>995.32500000000005</v>
      </c>
      <c r="DN87" s="677">
        <f t="shared" si="151"/>
        <v>278.65395000000001</v>
      </c>
      <c r="DO87" s="677">
        <f t="shared" si="174"/>
        <v>83.596185000000006</v>
      </c>
      <c r="DP87" s="677">
        <f t="shared" si="175"/>
        <v>139.326975</v>
      </c>
      <c r="DQ87" s="677">
        <f t="shared" si="152"/>
        <v>278.65395000000001</v>
      </c>
      <c r="DR87" s="222">
        <v>2174</v>
      </c>
      <c r="DS87" s="677">
        <f t="shared" si="153"/>
        <v>443</v>
      </c>
      <c r="DT87" s="676">
        <f t="shared" si="154"/>
        <v>25.592143269786249</v>
      </c>
      <c r="DU87" s="710">
        <f t="shared" si="176"/>
        <v>5.1184286539572499</v>
      </c>
      <c r="DV87" s="208">
        <v>3105.2658000000001</v>
      </c>
      <c r="DW87" s="677">
        <f t="shared" si="155"/>
        <v>1374.2658000000001</v>
      </c>
      <c r="DX87" s="676">
        <f t="shared" si="156"/>
        <v>79.391438474870029</v>
      </c>
      <c r="DY87" s="710">
        <f t="shared" si="177"/>
        <v>15.878287694974006</v>
      </c>
      <c r="DZ87" s="222">
        <v>15</v>
      </c>
      <c r="EA87" s="677">
        <f t="shared" si="157"/>
        <v>259.64999999999998</v>
      </c>
      <c r="EB87" s="568">
        <f t="shared" si="158"/>
        <v>1990.65</v>
      </c>
      <c r="EC87" s="677">
        <f t="shared" si="159"/>
        <v>1990.65</v>
      </c>
      <c r="ED87" s="677">
        <f t="shared" si="178"/>
        <v>597.19500000000005</v>
      </c>
      <c r="EE87" s="677">
        <f t="shared" si="179"/>
        <v>995.32500000000005</v>
      </c>
      <c r="EF87" s="208">
        <f t="shared" si="180"/>
        <v>278.65395000000001</v>
      </c>
      <c r="EG87" s="208">
        <f t="shared" si="181"/>
        <v>83.596185000000006</v>
      </c>
      <c r="EH87" s="208">
        <f t="shared" si="182"/>
        <v>139.326975</v>
      </c>
      <c r="EI87" s="677">
        <f t="shared" si="160"/>
        <v>278.65395000000001</v>
      </c>
    </row>
    <row r="88" spans="1:139" s="218" customFormat="1" ht="21.75" customHeight="1" x14ac:dyDescent="0.2">
      <c r="A88" s="505">
        <v>85</v>
      </c>
      <c r="B88" s="505" t="s">
        <v>1266</v>
      </c>
      <c r="C88" s="499" t="s">
        <v>147</v>
      </c>
      <c r="D88" s="253" t="s">
        <v>205</v>
      </c>
      <c r="E88" s="253" t="s">
        <v>206</v>
      </c>
      <c r="F88" s="219" t="s">
        <v>10</v>
      </c>
      <c r="G88" s="219" t="s">
        <v>42</v>
      </c>
      <c r="H88" s="219" t="s">
        <v>66</v>
      </c>
      <c r="I88" s="265">
        <v>1</v>
      </c>
      <c r="J88" s="233">
        <v>1287</v>
      </c>
      <c r="K88" s="266" t="s">
        <v>649</v>
      </c>
      <c r="L88" s="219" t="s">
        <v>10</v>
      </c>
      <c r="M88" s="219" t="s">
        <v>42</v>
      </c>
      <c r="N88" s="219" t="s">
        <v>66</v>
      </c>
      <c r="O88" s="265">
        <v>1</v>
      </c>
      <c r="P88" s="221">
        <v>1287</v>
      </c>
      <c r="Q88" s="219"/>
      <c r="R88" s="219"/>
      <c r="S88" s="219"/>
      <c r="T88" s="265">
        <v>1</v>
      </c>
      <c r="U88" s="251">
        <v>1400</v>
      </c>
      <c r="V88" s="228" t="s">
        <v>10</v>
      </c>
      <c r="W88" s="228" t="s">
        <v>194</v>
      </c>
      <c r="X88" s="228" t="s">
        <v>23</v>
      </c>
      <c r="Y88" s="225">
        <v>1</v>
      </c>
      <c r="Z88" s="226">
        <v>1400</v>
      </c>
      <c r="AA88" s="207">
        <f t="shared" si="96"/>
        <v>1400</v>
      </c>
      <c r="AB88" s="222">
        <v>1746</v>
      </c>
      <c r="AC88" s="544">
        <f t="shared" si="161"/>
        <v>346</v>
      </c>
      <c r="AD88" s="208">
        <f>2.194*$AB$1</f>
        <v>2495.5872399999998</v>
      </c>
      <c r="AE88" s="678">
        <f t="shared" si="162"/>
        <v>1095.5872399999998</v>
      </c>
      <c r="AF88" s="222">
        <v>3120</v>
      </c>
      <c r="AJ88" s="444">
        <f t="shared" si="97"/>
        <v>346</v>
      </c>
      <c r="AK88" s="444">
        <f t="shared" si="98"/>
        <v>24.714285714285708</v>
      </c>
      <c r="AL88" s="539">
        <f t="shared" si="163"/>
        <v>4.9428571428571412E-2</v>
      </c>
      <c r="AM88" s="444">
        <f t="shared" si="99"/>
        <v>69.2</v>
      </c>
      <c r="AN88" s="445">
        <f t="shared" si="100"/>
        <v>1095.5872399999998</v>
      </c>
      <c r="AO88" s="445">
        <f t="shared" si="101"/>
        <v>78.256231428571397</v>
      </c>
      <c r="AP88" s="542">
        <f t="shared" si="164"/>
        <v>0.15651246285714279</v>
      </c>
      <c r="AQ88" s="445">
        <f t="shared" si="102"/>
        <v>219.11744799999997</v>
      </c>
      <c r="AR88" s="227">
        <f t="shared" si="103"/>
        <v>1520</v>
      </c>
      <c r="AS88" s="210">
        <f t="shared" si="104"/>
        <v>1520</v>
      </c>
      <c r="AT88" s="209">
        <f t="shared" si="105"/>
        <v>456</v>
      </c>
      <c r="AU88" s="209">
        <f t="shared" si="106"/>
        <v>760</v>
      </c>
      <c r="AV88" s="211">
        <f t="shared" si="107"/>
        <v>1746</v>
      </c>
      <c r="AW88" s="210">
        <f t="shared" si="108"/>
        <v>-226</v>
      </c>
      <c r="AX88" s="210">
        <f t="shared" si="109"/>
        <v>120</v>
      </c>
      <c r="AY88" s="210">
        <f t="shared" si="110"/>
        <v>8.5714285714285694</v>
      </c>
      <c r="AZ88" s="211">
        <f t="shared" si="111"/>
        <v>2495.5872399999998</v>
      </c>
      <c r="BA88" s="544">
        <f t="shared" si="165"/>
        <v>975.58723999999984</v>
      </c>
      <c r="BB88" s="210">
        <f t="shared" si="166"/>
        <v>243.89680999999996</v>
      </c>
      <c r="BC88" s="213">
        <f t="shared" si="112"/>
        <v>1618.7989482</v>
      </c>
      <c r="BD88" s="211">
        <f>[1]MAG_9pak!$E$13</f>
        <v>1618.7989482</v>
      </c>
      <c r="BE88" s="213">
        <f t="shared" si="113"/>
        <v>485.63968446000001</v>
      </c>
      <c r="BF88" s="213">
        <f t="shared" si="114"/>
        <v>809.39947410000002</v>
      </c>
      <c r="BG88" s="210">
        <f t="shared" si="115"/>
        <v>-127.20105179999996</v>
      </c>
      <c r="BH88" s="210">
        <f t="shared" si="116"/>
        <v>218.79894820000004</v>
      </c>
      <c r="BI88" s="210">
        <f t="shared" si="117"/>
        <v>15.628496300000009</v>
      </c>
      <c r="BJ88" s="210">
        <f t="shared" si="118"/>
        <v>1736</v>
      </c>
      <c r="BK88" s="214">
        <f t="shared" si="119"/>
        <v>520.79999999999995</v>
      </c>
      <c r="BL88" s="214">
        <f t="shared" si="120"/>
        <v>868</v>
      </c>
      <c r="BM88" s="210">
        <f t="shared" si="121"/>
        <v>336</v>
      </c>
      <c r="BN88" s="210">
        <f t="shared" si="122"/>
        <v>-10</v>
      </c>
      <c r="BO88" s="215">
        <f t="shared" si="123"/>
        <v>1736</v>
      </c>
      <c r="BP88" s="210">
        <f t="shared" ref="BP88:BP106" si="183">Z88*1.24</f>
        <v>1736</v>
      </c>
      <c r="BQ88" s="216">
        <f t="shared" si="124"/>
        <v>520.79999999999995</v>
      </c>
      <c r="BR88" s="216">
        <f t="shared" si="125"/>
        <v>868</v>
      </c>
      <c r="BS88" s="210">
        <f t="shared" si="126"/>
        <v>336</v>
      </c>
      <c r="BT88" s="210">
        <f t="shared" si="127"/>
        <v>-10</v>
      </c>
      <c r="BU88" s="217">
        <f t="shared" si="128"/>
        <v>1736</v>
      </c>
      <c r="BV88" s="210">
        <f t="shared" ref="BV88:BV106" si="184">Z88*1.24</f>
        <v>1736</v>
      </c>
      <c r="BW88" s="403">
        <f t="shared" si="129"/>
        <v>520.79999999999995</v>
      </c>
      <c r="BX88" s="403">
        <f t="shared" si="130"/>
        <v>868</v>
      </c>
      <c r="BY88" s="210">
        <f t="shared" si="131"/>
        <v>336</v>
      </c>
      <c r="BZ88" s="210">
        <f t="shared" si="132"/>
        <v>-10</v>
      </c>
      <c r="CA88" s="210">
        <f t="shared" si="133"/>
        <v>24</v>
      </c>
      <c r="CB88" s="404">
        <f t="shared" si="134"/>
        <v>1736</v>
      </c>
      <c r="CC88" s="404"/>
      <c r="CD88" s="537">
        <f t="shared" si="135"/>
        <v>243.89680999999996</v>
      </c>
      <c r="CE88" s="537">
        <f t="shared" si="167"/>
        <v>73.169042999999988</v>
      </c>
      <c r="CF88" s="537">
        <f t="shared" si="136"/>
        <v>121.94840499999998</v>
      </c>
      <c r="CG88" s="210"/>
      <c r="CH88" s="210"/>
      <c r="CI88" s="210"/>
      <c r="CJ88" s="538">
        <f t="shared" si="137"/>
        <v>243.89680999999996</v>
      </c>
      <c r="CK88" s="216">
        <f t="shared" si="138"/>
        <v>56.5</v>
      </c>
      <c r="CL88" s="216">
        <f t="shared" si="168"/>
        <v>16.95</v>
      </c>
      <c r="CM88" s="216">
        <f t="shared" si="139"/>
        <v>28.25</v>
      </c>
      <c r="CN88" s="216"/>
      <c r="CO88" s="216"/>
      <c r="CP88" s="216"/>
      <c r="CQ88" s="217">
        <f t="shared" si="140"/>
        <v>56.5</v>
      </c>
      <c r="CR88" s="403">
        <f t="shared" si="141"/>
        <v>189.89680999999996</v>
      </c>
      <c r="CS88" s="403">
        <f t="shared" si="169"/>
        <v>56.969042999999985</v>
      </c>
      <c r="CT88" s="403">
        <f t="shared" si="142"/>
        <v>94.94840499999998</v>
      </c>
      <c r="CU88" s="403"/>
      <c r="CV88" s="403"/>
      <c r="CW88" s="403"/>
      <c r="CX88" s="404">
        <f t="shared" si="143"/>
        <v>189.89680999999996</v>
      </c>
      <c r="CY88" s="198"/>
      <c r="CZ88" s="222">
        <v>1399</v>
      </c>
      <c r="DA88" s="677">
        <f t="shared" si="144"/>
        <v>-1</v>
      </c>
      <c r="DB88" s="676">
        <f t="shared" si="145"/>
        <v>-7.1428571428569398E-2</v>
      </c>
      <c r="DC88" s="676">
        <f t="shared" si="170"/>
        <v>-1.4285714285713879E-2</v>
      </c>
      <c r="DD88" s="208">
        <v>1998.51722</v>
      </c>
      <c r="DE88" s="677">
        <f t="shared" si="146"/>
        <v>598.51721999999995</v>
      </c>
      <c r="DF88" s="676">
        <f t="shared" si="147"/>
        <v>42.751230000000021</v>
      </c>
      <c r="DG88" s="676">
        <f t="shared" si="171"/>
        <v>8.5502460000000049</v>
      </c>
      <c r="DH88" s="222">
        <v>19</v>
      </c>
      <c r="DI88" s="677">
        <f t="shared" si="148"/>
        <v>266</v>
      </c>
      <c r="DJ88" s="568">
        <f t="shared" si="149"/>
        <v>1666</v>
      </c>
      <c r="DK88" s="677">
        <f t="shared" si="150"/>
        <v>1666</v>
      </c>
      <c r="DL88" s="677">
        <f t="shared" si="172"/>
        <v>499.8</v>
      </c>
      <c r="DM88" s="677">
        <f t="shared" si="173"/>
        <v>833</v>
      </c>
      <c r="DN88" s="677">
        <f t="shared" si="151"/>
        <v>83.129304999999988</v>
      </c>
      <c r="DO88" s="677">
        <f t="shared" si="174"/>
        <v>24.938791499999997</v>
      </c>
      <c r="DP88" s="677">
        <f t="shared" si="175"/>
        <v>41.564652499999994</v>
      </c>
      <c r="DQ88" s="677">
        <f t="shared" si="152"/>
        <v>83.129304999999988</v>
      </c>
      <c r="DR88" s="222">
        <v>1399</v>
      </c>
      <c r="DS88" s="677">
        <f t="shared" si="153"/>
        <v>-1</v>
      </c>
      <c r="DT88" s="676">
        <f t="shared" si="154"/>
        <v>-7.1428571428569398E-2</v>
      </c>
      <c r="DU88" s="710">
        <f t="shared" si="176"/>
        <v>-1.4285714285713879E-2</v>
      </c>
      <c r="DV88" s="208">
        <v>1998.51722</v>
      </c>
      <c r="DW88" s="677">
        <f t="shared" si="155"/>
        <v>598.51721999999995</v>
      </c>
      <c r="DX88" s="676">
        <f t="shared" si="156"/>
        <v>42.751230000000021</v>
      </c>
      <c r="DY88" s="710">
        <f t="shared" si="177"/>
        <v>8.5502460000000049</v>
      </c>
      <c r="DZ88" s="222">
        <v>15</v>
      </c>
      <c r="EA88" s="677">
        <f t="shared" si="157"/>
        <v>210</v>
      </c>
      <c r="EB88" s="568">
        <f t="shared" si="158"/>
        <v>1610</v>
      </c>
      <c r="EC88" s="677">
        <f t="shared" si="159"/>
        <v>1610</v>
      </c>
      <c r="ED88" s="677">
        <f t="shared" si="178"/>
        <v>483</v>
      </c>
      <c r="EE88" s="677">
        <f t="shared" si="179"/>
        <v>805</v>
      </c>
      <c r="EF88" s="208">
        <f t="shared" si="180"/>
        <v>97.129304999999988</v>
      </c>
      <c r="EG88" s="208">
        <f t="shared" si="181"/>
        <v>29.138791499999996</v>
      </c>
      <c r="EH88" s="208">
        <f t="shared" si="182"/>
        <v>48.564652499999994</v>
      </c>
      <c r="EI88" s="677">
        <f t="shared" si="160"/>
        <v>97.129304999999988</v>
      </c>
    </row>
    <row r="89" spans="1:139" s="218" customFormat="1" ht="21.75" customHeight="1" x14ac:dyDescent="0.2">
      <c r="A89" s="505">
        <v>86</v>
      </c>
      <c r="B89" s="505" t="s">
        <v>1266</v>
      </c>
      <c r="C89" s="499" t="s">
        <v>210</v>
      </c>
      <c r="D89" s="253" t="s">
        <v>205</v>
      </c>
      <c r="E89" s="253" t="s">
        <v>83</v>
      </c>
      <c r="F89" s="219">
        <v>3</v>
      </c>
      <c r="G89" s="219" t="s">
        <v>26</v>
      </c>
      <c r="H89" s="219">
        <v>8</v>
      </c>
      <c r="I89" s="265">
        <v>1</v>
      </c>
      <c r="J89" s="233">
        <v>1050</v>
      </c>
      <c r="K89" s="222"/>
      <c r="L89" s="219">
        <v>3</v>
      </c>
      <c r="M89" s="219" t="s">
        <v>26</v>
      </c>
      <c r="N89" s="219">
        <v>8</v>
      </c>
      <c r="O89" s="265">
        <v>1</v>
      </c>
      <c r="P89" s="221">
        <v>1050</v>
      </c>
      <c r="Q89" s="219"/>
      <c r="R89" s="219"/>
      <c r="S89" s="219"/>
      <c r="T89" s="265">
        <v>1</v>
      </c>
      <c r="U89" s="223">
        <v>1050</v>
      </c>
      <c r="V89" s="228" t="s">
        <v>10</v>
      </c>
      <c r="W89" s="228" t="s">
        <v>24</v>
      </c>
      <c r="X89" s="228" t="s">
        <v>25</v>
      </c>
      <c r="Y89" s="225">
        <v>1</v>
      </c>
      <c r="Z89" s="226">
        <v>1050</v>
      </c>
      <c r="AA89" s="207">
        <f t="shared" si="96"/>
        <v>1050</v>
      </c>
      <c r="AB89" s="222">
        <v>905</v>
      </c>
      <c r="AC89" s="544">
        <f t="shared" si="161"/>
        <v>-145</v>
      </c>
      <c r="AD89" s="208">
        <f>1.137*$AB$1</f>
        <v>1293.2920200000001</v>
      </c>
      <c r="AE89" s="678">
        <f t="shared" si="162"/>
        <v>243.29202000000009</v>
      </c>
      <c r="AF89" s="222">
        <v>1682</v>
      </c>
      <c r="AJ89" s="444">
        <f t="shared" si="97"/>
        <v>-145</v>
      </c>
      <c r="AK89" s="444">
        <f t="shared" si="98"/>
        <v>-13.80952380952381</v>
      </c>
      <c r="AL89" s="539">
        <f t="shared" si="163"/>
        <v>-2.7619047619047619E-2</v>
      </c>
      <c r="AM89" s="444">
        <f t="shared" si="99"/>
        <v>-29</v>
      </c>
      <c r="AN89" s="445">
        <f t="shared" si="100"/>
        <v>243.29202000000009</v>
      </c>
      <c r="AO89" s="445">
        <f t="shared" si="101"/>
        <v>23.170668571428578</v>
      </c>
      <c r="AP89" s="542">
        <f t="shared" si="164"/>
        <v>4.6341337142857153E-2</v>
      </c>
      <c r="AQ89" s="445">
        <f t="shared" si="102"/>
        <v>48.658404000000019</v>
      </c>
      <c r="AR89" s="227">
        <f t="shared" si="103"/>
        <v>1170</v>
      </c>
      <c r="AS89" s="210">
        <f t="shared" si="104"/>
        <v>1170</v>
      </c>
      <c r="AT89" s="209">
        <f t="shared" si="105"/>
        <v>351</v>
      </c>
      <c r="AU89" s="209">
        <f t="shared" si="106"/>
        <v>585</v>
      </c>
      <c r="AV89" s="211">
        <f t="shared" si="107"/>
        <v>905</v>
      </c>
      <c r="AW89" s="210">
        <f t="shared" si="108"/>
        <v>265</v>
      </c>
      <c r="AX89" s="210">
        <f t="shared" si="109"/>
        <v>120</v>
      </c>
      <c r="AY89" s="210">
        <f t="shared" si="110"/>
        <v>11.428571428571431</v>
      </c>
      <c r="AZ89" s="211">
        <f t="shared" si="111"/>
        <v>1293.2920200000001</v>
      </c>
      <c r="BA89" s="544">
        <f t="shared" si="165"/>
        <v>123.29202000000009</v>
      </c>
      <c r="BB89" s="210">
        <f t="shared" si="166"/>
        <v>30.823005000000023</v>
      </c>
      <c r="BC89" s="213">
        <f t="shared" si="112"/>
        <v>1163.9628180000002</v>
      </c>
      <c r="BD89" s="211">
        <f>[1]MAG_9pak!$F$10</f>
        <v>1163.9628180000002</v>
      </c>
      <c r="BE89" s="213">
        <f t="shared" si="113"/>
        <v>349.18884540000005</v>
      </c>
      <c r="BF89" s="213">
        <f t="shared" si="114"/>
        <v>581.9814090000001</v>
      </c>
      <c r="BG89" s="210">
        <f t="shared" si="115"/>
        <v>258.9628180000002</v>
      </c>
      <c r="BH89" s="210">
        <f t="shared" si="116"/>
        <v>113.9628180000002</v>
      </c>
      <c r="BI89" s="210">
        <f t="shared" si="117"/>
        <v>10.85360171428573</v>
      </c>
      <c r="BJ89" s="210">
        <f t="shared" si="118"/>
        <v>1302</v>
      </c>
      <c r="BK89" s="214">
        <f t="shared" si="119"/>
        <v>390.59999999999997</v>
      </c>
      <c r="BL89" s="214">
        <f t="shared" si="120"/>
        <v>651</v>
      </c>
      <c r="BM89" s="210">
        <f t="shared" si="121"/>
        <v>252</v>
      </c>
      <c r="BN89" s="210">
        <f t="shared" si="122"/>
        <v>397</v>
      </c>
      <c r="BO89" s="215">
        <f t="shared" si="123"/>
        <v>1302</v>
      </c>
      <c r="BP89" s="210">
        <f t="shared" si="183"/>
        <v>1302</v>
      </c>
      <c r="BQ89" s="216">
        <f t="shared" si="124"/>
        <v>390.59999999999997</v>
      </c>
      <c r="BR89" s="216">
        <f t="shared" si="125"/>
        <v>651</v>
      </c>
      <c r="BS89" s="210">
        <f t="shared" si="126"/>
        <v>252</v>
      </c>
      <c r="BT89" s="210">
        <f t="shared" si="127"/>
        <v>397</v>
      </c>
      <c r="BU89" s="217">
        <f t="shared" si="128"/>
        <v>1302</v>
      </c>
      <c r="BV89" s="210">
        <f t="shared" si="184"/>
        <v>1302</v>
      </c>
      <c r="BW89" s="403">
        <f t="shared" si="129"/>
        <v>390.59999999999997</v>
      </c>
      <c r="BX89" s="403">
        <f t="shared" si="130"/>
        <v>651</v>
      </c>
      <c r="BY89" s="210">
        <f t="shared" si="131"/>
        <v>252</v>
      </c>
      <c r="BZ89" s="210">
        <f t="shared" si="132"/>
        <v>397</v>
      </c>
      <c r="CA89" s="210">
        <f t="shared" si="133"/>
        <v>24</v>
      </c>
      <c r="CB89" s="404">
        <f t="shared" si="134"/>
        <v>1302</v>
      </c>
      <c r="CC89" s="404"/>
      <c r="CD89" s="537">
        <f t="shared" si="135"/>
        <v>30.823005000000023</v>
      </c>
      <c r="CE89" s="537">
        <f t="shared" si="167"/>
        <v>9.246901500000007</v>
      </c>
      <c r="CF89" s="537">
        <f t="shared" si="136"/>
        <v>15.411502500000012</v>
      </c>
      <c r="CG89" s="210"/>
      <c r="CH89" s="210"/>
      <c r="CI89" s="210"/>
      <c r="CJ89" s="538">
        <f t="shared" si="137"/>
        <v>30.823005000000023</v>
      </c>
      <c r="CK89" s="216">
        <f t="shared" si="138"/>
        <v>-66.25</v>
      </c>
      <c r="CL89" s="216">
        <f t="shared" si="168"/>
        <v>-19.875</v>
      </c>
      <c r="CM89" s="216">
        <f t="shared" si="139"/>
        <v>-33.125</v>
      </c>
      <c r="CN89" s="216"/>
      <c r="CO89" s="216"/>
      <c r="CP89" s="216"/>
      <c r="CQ89" s="217">
        <f t="shared" si="140"/>
        <v>-66.25</v>
      </c>
      <c r="CR89" s="403">
        <f t="shared" si="141"/>
        <v>-2.1769949999999767</v>
      </c>
      <c r="CS89" s="403">
        <f t="shared" si="169"/>
        <v>-0.65309849999999303</v>
      </c>
      <c r="CT89" s="403">
        <f t="shared" si="142"/>
        <v>-1.0884974999999883</v>
      </c>
      <c r="CU89" s="403"/>
      <c r="CV89" s="403"/>
      <c r="CW89" s="403"/>
      <c r="CX89" s="404">
        <f t="shared" si="143"/>
        <v>-2.1769949999999767</v>
      </c>
      <c r="CY89" s="198"/>
      <c r="CZ89" s="222">
        <v>905</v>
      </c>
      <c r="DA89" s="677">
        <f t="shared" si="144"/>
        <v>-145</v>
      </c>
      <c r="DB89" s="676">
        <f t="shared" si="145"/>
        <v>-13.80952380952381</v>
      </c>
      <c r="DC89" s="676">
        <f t="shared" si="170"/>
        <v>-2.7619047619047619</v>
      </c>
      <c r="DD89" s="208">
        <v>1293.2920200000001</v>
      </c>
      <c r="DE89" s="677">
        <f t="shared" si="146"/>
        <v>243.29202000000009</v>
      </c>
      <c r="DF89" s="676">
        <f t="shared" si="147"/>
        <v>23.170668571428578</v>
      </c>
      <c r="DG89" s="676">
        <f t="shared" si="171"/>
        <v>4.6341337142857153</v>
      </c>
      <c r="DH89" s="222">
        <v>20</v>
      </c>
      <c r="DI89" s="677">
        <f t="shared" si="148"/>
        <v>210</v>
      </c>
      <c r="DJ89" s="568">
        <f t="shared" si="149"/>
        <v>1260</v>
      </c>
      <c r="DK89" s="677">
        <f t="shared" si="150"/>
        <v>1260</v>
      </c>
      <c r="DL89" s="677">
        <f t="shared" si="172"/>
        <v>378</v>
      </c>
      <c r="DM89" s="677">
        <f t="shared" si="173"/>
        <v>630</v>
      </c>
      <c r="DN89" s="677">
        <f t="shared" si="151"/>
        <v>8.3230050000000233</v>
      </c>
      <c r="DO89" s="677">
        <f t="shared" si="174"/>
        <v>2.496901500000007</v>
      </c>
      <c r="DP89" s="677">
        <f t="shared" si="175"/>
        <v>4.1615025000000117</v>
      </c>
      <c r="DQ89" s="677">
        <f t="shared" si="152"/>
        <v>8.3230050000000233</v>
      </c>
      <c r="DR89" s="222">
        <v>905</v>
      </c>
      <c r="DS89" s="677">
        <f t="shared" si="153"/>
        <v>-145</v>
      </c>
      <c r="DT89" s="676">
        <f t="shared" si="154"/>
        <v>-13.80952380952381</v>
      </c>
      <c r="DU89" s="710">
        <f t="shared" si="176"/>
        <v>-2.7619047619047619</v>
      </c>
      <c r="DV89" s="208">
        <v>1293.2920200000001</v>
      </c>
      <c r="DW89" s="677">
        <f t="shared" si="155"/>
        <v>243.29202000000009</v>
      </c>
      <c r="DX89" s="676">
        <f t="shared" si="156"/>
        <v>23.170668571428578</v>
      </c>
      <c r="DY89" s="710">
        <f t="shared" si="177"/>
        <v>4.6341337142857153</v>
      </c>
      <c r="DZ89" s="222">
        <v>19</v>
      </c>
      <c r="EA89" s="677">
        <f t="shared" si="157"/>
        <v>199.5</v>
      </c>
      <c r="EB89" s="568">
        <f t="shared" si="158"/>
        <v>1249.5</v>
      </c>
      <c r="EC89" s="677">
        <f t="shared" si="159"/>
        <v>1249.5</v>
      </c>
      <c r="ED89" s="677">
        <f t="shared" si="178"/>
        <v>374.85</v>
      </c>
      <c r="EE89" s="677">
        <f t="shared" si="179"/>
        <v>624.75</v>
      </c>
      <c r="EF89" s="208">
        <f t="shared" si="180"/>
        <v>10.948005000000023</v>
      </c>
      <c r="EG89" s="208">
        <f t="shared" si="181"/>
        <v>3.2844015000000071</v>
      </c>
      <c r="EH89" s="208">
        <f t="shared" si="182"/>
        <v>5.4740025000000117</v>
      </c>
      <c r="EI89" s="677">
        <f t="shared" si="160"/>
        <v>10.948005000000023</v>
      </c>
    </row>
    <row r="90" spans="1:139" s="218" customFormat="1" ht="21.75" customHeight="1" x14ac:dyDescent="0.2">
      <c r="A90" s="506">
        <v>87</v>
      </c>
      <c r="B90" s="505" t="s">
        <v>1266</v>
      </c>
      <c r="C90" s="499" t="s">
        <v>210</v>
      </c>
      <c r="D90" s="253" t="s">
        <v>205</v>
      </c>
      <c r="E90" s="253" t="s">
        <v>126</v>
      </c>
      <c r="F90" s="219">
        <v>13</v>
      </c>
      <c r="G90" s="219" t="s">
        <v>42</v>
      </c>
      <c r="H90" s="219">
        <v>4</v>
      </c>
      <c r="I90" s="265">
        <v>4</v>
      </c>
      <c r="J90" s="221">
        <v>705</v>
      </c>
      <c r="K90" s="222"/>
      <c r="L90" s="219">
        <v>13</v>
      </c>
      <c r="M90" s="219" t="s">
        <v>42</v>
      </c>
      <c r="N90" s="219">
        <v>4</v>
      </c>
      <c r="O90" s="265">
        <v>4</v>
      </c>
      <c r="P90" s="221">
        <v>705</v>
      </c>
      <c r="Q90" s="219" t="s">
        <v>303</v>
      </c>
      <c r="R90" s="219" t="s">
        <v>24</v>
      </c>
      <c r="S90" s="219" t="s">
        <v>39</v>
      </c>
      <c r="T90" s="265">
        <v>4</v>
      </c>
      <c r="U90" s="223">
        <v>705</v>
      </c>
      <c r="V90" s="228" t="s">
        <v>303</v>
      </c>
      <c r="W90" s="228" t="s">
        <v>42</v>
      </c>
      <c r="X90" s="228" t="s">
        <v>10</v>
      </c>
      <c r="Y90" s="225">
        <v>4</v>
      </c>
      <c r="Z90" s="226">
        <v>705</v>
      </c>
      <c r="AA90" s="207">
        <f t="shared" si="96"/>
        <v>2820</v>
      </c>
      <c r="AB90" s="222">
        <v>648</v>
      </c>
      <c r="AC90" s="544">
        <f t="shared" si="161"/>
        <v>-57</v>
      </c>
      <c r="AD90" s="208">
        <f>0.814*$AB$1</f>
        <v>925.89243999999997</v>
      </c>
      <c r="AE90" s="678">
        <f t="shared" si="162"/>
        <v>220.89243999999997</v>
      </c>
      <c r="AF90" s="222">
        <v>1205</v>
      </c>
      <c r="AJ90" s="444">
        <f t="shared" si="97"/>
        <v>-57</v>
      </c>
      <c r="AK90" s="444">
        <f t="shared" si="98"/>
        <v>-8.0851063829787222</v>
      </c>
      <c r="AL90" s="539">
        <f t="shared" si="163"/>
        <v>-1.6170212765957443E-2</v>
      </c>
      <c r="AM90" s="444">
        <f t="shared" si="99"/>
        <v>-11.4</v>
      </c>
      <c r="AN90" s="445">
        <f t="shared" si="100"/>
        <v>220.89243999999997</v>
      </c>
      <c r="AO90" s="445">
        <f t="shared" si="101"/>
        <v>31.332260992907806</v>
      </c>
      <c r="AP90" s="542">
        <f t="shared" si="164"/>
        <v>6.2664521985815611E-2</v>
      </c>
      <c r="AQ90" s="445">
        <f t="shared" si="102"/>
        <v>44.178487999999994</v>
      </c>
      <c r="AR90" s="227">
        <f t="shared" si="103"/>
        <v>3300</v>
      </c>
      <c r="AS90" s="210">
        <f t="shared" si="104"/>
        <v>825</v>
      </c>
      <c r="AT90" s="209">
        <f t="shared" si="105"/>
        <v>247.5</v>
      </c>
      <c r="AU90" s="209">
        <f t="shared" si="106"/>
        <v>412.5</v>
      </c>
      <c r="AV90" s="211">
        <f t="shared" si="107"/>
        <v>648</v>
      </c>
      <c r="AW90" s="210">
        <f t="shared" si="108"/>
        <v>177</v>
      </c>
      <c r="AX90" s="210">
        <f t="shared" si="109"/>
        <v>120</v>
      </c>
      <c r="AY90" s="210">
        <f t="shared" si="110"/>
        <v>17.021276595744681</v>
      </c>
      <c r="AZ90" s="211">
        <f t="shared" si="111"/>
        <v>925.89243999999997</v>
      </c>
      <c r="BA90" s="544">
        <f t="shared" si="165"/>
        <v>100.89243999999997</v>
      </c>
      <c r="BB90" s="210">
        <f t="shared" si="166"/>
        <v>25.223109999999991</v>
      </c>
      <c r="BC90" s="213">
        <f t="shared" si="112"/>
        <v>3333.2127839999998</v>
      </c>
      <c r="BD90" s="211">
        <f>[1]MAG_9pak!$F$6</f>
        <v>833.30319599999996</v>
      </c>
      <c r="BE90" s="213">
        <f t="shared" si="113"/>
        <v>249.99095879999999</v>
      </c>
      <c r="BF90" s="213">
        <f t="shared" si="114"/>
        <v>416.65159799999998</v>
      </c>
      <c r="BG90" s="210">
        <f t="shared" si="115"/>
        <v>185.30319599999996</v>
      </c>
      <c r="BH90" s="210">
        <f t="shared" si="116"/>
        <v>128.30319599999996</v>
      </c>
      <c r="BI90" s="210">
        <f t="shared" si="117"/>
        <v>18.199034893617011</v>
      </c>
      <c r="BJ90" s="210">
        <f t="shared" si="118"/>
        <v>874.2</v>
      </c>
      <c r="BK90" s="214">
        <f t="shared" si="119"/>
        <v>262.26</v>
      </c>
      <c r="BL90" s="214">
        <f t="shared" si="120"/>
        <v>437.1</v>
      </c>
      <c r="BM90" s="210">
        <f t="shared" si="121"/>
        <v>169.20000000000005</v>
      </c>
      <c r="BN90" s="210">
        <f t="shared" si="122"/>
        <v>226.20000000000005</v>
      </c>
      <c r="BO90" s="215">
        <f t="shared" si="123"/>
        <v>3496.8</v>
      </c>
      <c r="BP90" s="210">
        <f t="shared" si="183"/>
        <v>874.2</v>
      </c>
      <c r="BQ90" s="216">
        <f t="shared" si="124"/>
        <v>262.26</v>
      </c>
      <c r="BR90" s="216">
        <f t="shared" si="125"/>
        <v>437.1</v>
      </c>
      <c r="BS90" s="210">
        <f t="shared" si="126"/>
        <v>169.20000000000005</v>
      </c>
      <c r="BT90" s="210">
        <f t="shared" si="127"/>
        <v>226.20000000000005</v>
      </c>
      <c r="BU90" s="217">
        <f t="shared" si="128"/>
        <v>3496.8</v>
      </c>
      <c r="BV90" s="210">
        <f t="shared" si="184"/>
        <v>874.2</v>
      </c>
      <c r="BW90" s="403">
        <f t="shared" si="129"/>
        <v>262.26</v>
      </c>
      <c r="BX90" s="403">
        <f t="shared" si="130"/>
        <v>437.1</v>
      </c>
      <c r="BY90" s="210">
        <f t="shared" si="131"/>
        <v>169.20000000000005</v>
      </c>
      <c r="BZ90" s="210">
        <f t="shared" si="132"/>
        <v>226.20000000000005</v>
      </c>
      <c r="CA90" s="210">
        <f t="shared" si="133"/>
        <v>24</v>
      </c>
      <c r="CB90" s="404">
        <f t="shared" si="134"/>
        <v>3496.8</v>
      </c>
      <c r="CC90" s="404"/>
      <c r="CD90" s="537">
        <f t="shared" si="135"/>
        <v>25.223109999999991</v>
      </c>
      <c r="CE90" s="537">
        <f t="shared" si="167"/>
        <v>7.566932999999997</v>
      </c>
      <c r="CF90" s="537">
        <f t="shared" si="136"/>
        <v>12.611554999999996</v>
      </c>
      <c r="CG90" s="210"/>
      <c r="CH90" s="210"/>
      <c r="CI90" s="210"/>
      <c r="CJ90" s="538">
        <f t="shared" si="137"/>
        <v>100.89243999999997</v>
      </c>
      <c r="CK90" s="216">
        <f t="shared" si="138"/>
        <v>-44.25</v>
      </c>
      <c r="CL90" s="216">
        <f t="shared" si="168"/>
        <v>-13.275</v>
      </c>
      <c r="CM90" s="216">
        <f t="shared" si="139"/>
        <v>-22.125</v>
      </c>
      <c r="CN90" s="216"/>
      <c r="CO90" s="216"/>
      <c r="CP90" s="216"/>
      <c r="CQ90" s="217">
        <f t="shared" si="140"/>
        <v>-177</v>
      </c>
      <c r="CR90" s="403">
        <f t="shared" si="141"/>
        <v>12.92310999999998</v>
      </c>
      <c r="CS90" s="403">
        <f t="shared" si="169"/>
        <v>3.876932999999994</v>
      </c>
      <c r="CT90" s="403">
        <f t="shared" si="142"/>
        <v>6.4615549999999899</v>
      </c>
      <c r="CU90" s="403"/>
      <c r="CV90" s="403"/>
      <c r="CW90" s="403"/>
      <c r="CX90" s="404">
        <f t="shared" si="143"/>
        <v>51.69243999999992</v>
      </c>
      <c r="CY90" s="198"/>
      <c r="CZ90" s="222">
        <v>648</v>
      </c>
      <c r="DA90" s="677">
        <f t="shared" si="144"/>
        <v>-57</v>
      </c>
      <c r="DB90" s="676">
        <f t="shared" si="145"/>
        <v>-8.0851063829787222</v>
      </c>
      <c r="DC90" s="676">
        <f t="shared" si="170"/>
        <v>-1.6170212765957444</v>
      </c>
      <c r="DD90" s="208">
        <v>925.89243999999997</v>
      </c>
      <c r="DE90" s="677">
        <f t="shared" si="146"/>
        <v>220.89243999999997</v>
      </c>
      <c r="DF90" s="676">
        <f t="shared" si="147"/>
        <v>31.332260992907806</v>
      </c>
      <c r="DG90" s="676">
        <f t="shared" si="171"/>
        <v>6.2664521985815611</v>
      </c>
      <c r="DH90" s="222">
        <v>24</v>
      </c>
      <c r="DI90" s="677">
        <f t="shared" si="148"/>
        <v>169.2</v>
      </c>
      <c r="DJ90" s="568">
        <f t="shared" si="149"/>
        <v>874.2</v>
      </c>
      <c r="DK90" s="677">
        <f t="shared" si="150"/>
        <v>3496.8</v>
      </c>
      <c r="DL90" s="677">
        <f t="shared" si="172"/>
        <v>262.26</v>
      </c>
      <c r="DM90" s="677">
        <f t="shared" si="173"/>
        <v>437.1</v>
      </c>
      <c r="DN90" s="677">
        <f t="shared" si="151"/>
        <v>12.92310999999998</v>
      </c>
      <c r="DO90" s="677">
        <f t="shared" si="174"/>
        <v>3.876932999999994</v>
      </c>
      <c r="DP90" s="677">
        <f t="shared" si="175"/>
        <v>6.4615549999999899</v>
      </c>
      <c r="DQ90" s="677">
        <f t="shared" si="152"/>
        <v>51.69243999999992</v>
      </c>
      <c r="DR90" s="222">
        <v>648</v>
      </c>
      <c r="DS90" s="677">
        <f t="shared" si="153"/>
        <v>-57</v>
      </c>
      <c r="DT90" s="676">
        <f t="shared" si="154"/>
        <v>-8.0851063829787222</v>
      </c>
      <c r="DU90" s="710">
        <f t="shared" si="176"/>
        <v>-1.6170212765957444</v>
      </c>
      <c r="DV90" s="208">
        <v>925.89243999999997</v>
      </c>
      <c r="DW90" s="677">
        <f t="shared" si="155"/>
        <v>220.89243999999997</v>
      </c>
      <c r="DX90" s="676">
        <f t="shared" si="156"/>
        <v>31.332260992907806</v>
      </c>
      <c r="DY90" s="710">
        <f t="shared" si="177"/>
        <v>6.2664521985815611</v>
      </c>
      <c r="DZ90" s="222">
        <v>22</v>
      </c>
      <c r="EA90" s="677">
        <f t="shared" si="157"/>
        <v>155.1</v>
      </c>
      <c r="EB90" s="568">
        <f t="shared" si="158"/>
        <v>860.1</v>
      </c>
      <c r="EC90" s="677">
        <f t="shared" si="159"/>
        <v>3440.4</v>
      </c>
      <c r="ED90" s="677">
        <f t="shared" si="178"/>
        <v>258.02999999999997</v>
      </c>
      <c r="EE90" s="677">
        <f t="shared" si="179"/>
        <v>430.05</v>
      </c>
      <c r="EF90" s="208">
        <f t="shared" si="180"/>
        <v>16.448109999999986</v>
      </c>
      <c r="EG90" s="208">
        <f t="shared" si="181"/>
        <v>4.9344329999999959</v>
      </c>
      <c r="EH90" s="208">
        <f t="shared" si="182"/>
        <v>8.2240549999999928</v>
      </c>
      <c r="EI90" s="677">
        <f t="shared" si="160"/>
        <v>65.792439999999942</v>
      </c>
    </row>
    <row r="91" spans="1:139" s="218" customFormat="1" ht="21.75" customHeight="1" x14ac:dyDescent="0.2">
      <c r="A91" s="505">
        <v>88</v>
      </c>
      <c r="B91" s="505" t="s">
        <v>1266</v>
      </c>
      <c r="C91" s="499" t="s">
        <v>210</v>
      </c>
      <c r="D91" s="253" t="s">
        <v>205</v>
      </c>
      <c r="E91" s="253" t="s">
        <v>33</v>
      </c>
      <c r="F91" s="219">
        <v>41</v>
      </c>
      <c r="G91" s="219" t="s">
        <v>42</v>
      </c>
      <c r="H91" s="219">
        <v>7</v>
      </c>
      <c r="I91" s="265">
        <v>1</v>
      </c>
      <c r="J91" s="221">
        <v>866</v>
      </c>
      <c r="K91" s="222"/>
      <c r="L91" s="219">
        <v>41</v>
      </c>
      <c r="M91" s="219" t="s">
        <v>42</v>
      </c>
      <c r="N91" s="219">
        <v>7</v>
      </c>
      <c r="O91" s="265">
        <v>1</v>
      </c>
      <c r="P91" s="221">
        <v>866</v>
      </c>
      <c r="Q91" s="219"/>
      <c r="R91" s="219"/>
      <c r="S91" s="219"/>
      <c r="T91" s="265">
        <v>1</v>
      </c>
      <c r="U91" s="223">
        <v>866</v>
      </c>
      <c r="V91" s="228" t="s">
        <v>699</v>
      </c>
      <c r="W91" s="228" t="s">
        <v>42</v>
      </c>
      <c r="X91" s="228" t="s">
        <v>45</v>
      </c>
      <c r="Y91" s="225">
        <v>1</v>
      </c>
      <c r="Z91" s="226">
        <v>866</v>
      </c>
      <c r="AA91" s="207">
        <f t="shared" si="96"/>
        <v>866</v>
      </c>
      <c r="AB91" s="222">
        <v>758</v>
      </c>
      <c r="AC91" s="544">
        <f t="shared" si="161"/>
        <v>-108</v>
      </c>
      <c r="AD91" s="208">
        <f>0.95*$AB$1</f>
        <v>1080.587</v>
      </c>
      <c r="AE91" s="678">
        <f t="shared" si="162"/>
        <v>214.58699999999999</v>
      </c>
      <c r="AF91" s="222">
        <v>1406</v>
      </c>
      <c r="AJ91" s="444">
        <f t="shared" si="97"/>
        <v>-108</v>
      </c>
      <c r="AK91" s="444">
        <f t="shared" si="98"/>
        <v>-12.47113163972287</v>
      </c>
      <c r="AL91" s="539">
        <f t="shared" si="163"/>
        <v>-2.494226327944574E-2</v>
      </c>
      <c r="AM91" s="444">
        <f t="shared" si="99"/>
        <v>-21.6</v>
      </c>
      <c r="AN91" s="445">
        <f t="shared" si="100"/>
        <v>214.58699999999999</v>
      </c>
      <c r="AO91" s="445">
        <f t="shared" si="101"/>
        <v>24.779099307159356</v>
      </c>
      <c r="AP91" s="542">
        <f t="shared" si="164"/>
        <v>4.9558198614318719E-2</v>
      </c>
      <c r="AQ91" s="445">
        <f t="shared" si="102"/>
        <v>42.917400000000001</v>
      </c>
      <c r="AR91" s="227">
        <f t="shared" si="103"/>
        <v>986</v>
      </c>
      <c r="AS91" s="210">
        <f t="shared" si="104"/>
        <v>986</v>
      </c>
      <c r="AT91" s="209">
        <f t="shared" si="105"/>
        <v>295.8</v>
      </c>
      <c r="AU91" s="209">
        <f t="shared" si="106"/>
        <v>493</v>
      </c>
      <c r="AV91" s="211">
        <f t="shared" si="107"/>
        <v>758</v>
      </c>
      <c r="AW91" s="210">
        <f t="shared" si="108"/>
        <v>228</v>
      </c>
      <c r="AX91" s="210">
        <f t="shared" si="109"/>
        <v>120</v>
      </c>
      <c r="AY91" s="210">
        <f t="shared" si="110"/>
        <v>13.85681293302541</v>
      </c>
      <c r="AZ91" s="211">
        <f t="shared" si="111"/>
        <v>1080.587</v>
      </c>
      <c r="BA91" s="544">
        <f t="shared" si="165"/>
        <v>94.586999999999989</v>
      </c>
      <c r="BB91" s="210">
        <f t="shared" si="166"/>
        <v>23.646749999999997</v>
      </c>
      <c r="BC91" s="213">
        <f t="shared" si="112"/>
        <v>972.52830000000006</v>
      </c>
      <c r="BD91" s="211">
        <f>[1]MAG_9pak!$F$9</f>
        <v>972.52830000000006</v>
      </c>
      <c r="BE91" s="213">
        <f t="shared" si="113"/>
        <v>291.75848999999999</v>
      </c>
      <c r="BF91" s="213">
        <f t="shared" si="114"/>
        <v>486.26415000000003</v>
      </c>
      <c r="BG91" s="210">
        <f t="shared" si="115"/>
        <v>214.52830000000006</v>
      </c>
      <c r="BH91" s="210">
        <f t="shared" si="116"/>
        <v>106.52830000000006</v>
      </c>
      <c r="BI91" s="210">
        <f t="shared" si="117"/>
        <v>12.301189376443418</v>
      </c>
      <c r="BJ91" s="210">
        <f t="shared" si="118"/>
        <v>1073.8399999999999</v>
      </c>
      <c r="BK91" s="214">
        <f t="shared" si="119"/>
        <v>322.15199999999999</v>
      </c>
      <c r="BL91" s="214">
        <f t="shared" si="120"/>
        <v>536.91999999999996</v>
      </c>
      <c r="BM91" s="210">
        <f t="shared" si="121"/>
        <v>207.83999999999992</v>
      </c>
      <c r="BN91" s="210">
        <f t="shared" si="122"/>
        <v>315.83999999999992</v>
      </c>
      <c r="BO91" s="215">
        <f t="shared" si="123"/>
        <v>1073.8399999999999</v>
      </c>
      <c r="BP91" s="210">
        <f t="shared" si="183"/>
        <v>1073.8399999999999</v>
      </c>
      <c r="BQ91" s="216">
        <f t="shared" si="124"/>
        <v>322.15199999999999</v>
      </c>
      <c r="BR91" s="216">
        <f t="shared" si="125"/>
        <v>536.91999999999996</v>
      </c>
      <c r="BS91" s="210">
        <f t="shared" si="126"/>
        <v>207.83999999999992</v>
      </c>
      <c r="BT91" s="210">
        <f t="shared" si="127"/>
        <v>315.83999999999992</v>
      </c>
      <c r="BU91" s="217">
        <f t="shared" si="128"/>
        <v>1073.8399999999999</v>
      </c>
      <c r="BV91" s="210">
        <f t="shared" si="184"/>
        <v>1073.8399999999999</v>
      </c>
      <c r="BW91" s="403">
        <f t="shared" si="129"/>
        <v>322.15199999999999</v>
      </c>
      <c r="BX91" s="403">
        <f t="shared" si="130"/>
        <v>536.91999999999996</v>
      </c>
      <c r="BY91" s="210">
        <f t="shared" si="131"/>
        <v>207.83999999999992</v>
      </c>
      <c r="BZ91" s="210">
        <f t="shared" si="132"/>
        <v>315.83999999999992</v>
      </c>
      <c r="CA91" s="210">
        <f t="shared" si="133"/>
        <v>24</v>
      </c>
      <c r="CB91" s="404">
        <f t="shared" si="134"/>
        <v>1073.8399999999999</v>
      </c>
      <c r="CC91" s="404"/>
      <c r="CD91" s="537">
        <f t="shared" si="135"/>
        <v>23.646749999999997</v>
      </c>
      <c r="CE91" s="537">
        <f t="shared" si="167"/>
        <v>7.0940249999999994</v>
      </c>
      <c r="CF91" s="537">
        <f t="shared" si="136"/>
        <v>11.823374999999999</v>
      </c>
      <c r="CG91" s="210"/>
      <c r="CH91" s="210"/>
      <c r="CI91" s="210"/>
      <c r="CJ91" s="538">
        <f t="shared" si="137"/>
        <v>23.646749999999997</v>
      </c>
      <c r="CK91" s="216">
        <f t="shared" si="138"/>
        <v>-57</v>
      </c>
      <c r="CL91" s="216">
        <f t="shared" si="168"/>
        <v>-17.099999999999998</v>
      </c>
      <c r="CM91" s="216">
        <f t="shared" si="139"/>
        <v>-28.5</v>
      </c>
      <c r="CN91" s="216"/>
      <c r="CO91" s="216"/>
      <c r="CP91" s="216"/>
      <c r="CQ91" s="217">
        <f t="shared" si="140"/>
        <v>-57</v>
      </c>
      <c r="CR91" s="403">
        <f t="shared" si="141"/>
        <v>1.6867500000000177</v>
      </c>
      <c r="CS91" s="403">
        <f t="shared" si="169"/>
        <v>0.50602500000000528</v>
      </c>
      <c r="CT91" s="403">
        <f t="shared" si="142"/>
        <v>0.84337500000000887</v>
      </c>
      <c r="CU91" s="403"/>
      <c r="CV91" s="403"/>
      <c r="CW91" s="403"/>
      <c r="CX91" s="404">
        <f t="shared" si="143"/>
        <v>1.6867500000000177</v>
      </c>
      <c r="CY91" s="198"/>
      <c r="CZ91" s="222">
        <v>758</v>
      </c>
      <c r="DA91" s="677">
        <f t="shared" si="144"/>
        <v>-108</v>
      </c>
      <c r="DB91" s="676">
        <f t="shared" si="145"/>
        <v>-12.47113163972287</v>
      </c>
      <c r="DC91" s="676">
        <f t="shared" si="170"/>
        <v>-2.494226327944574</v>
      </c>
      <c r="DD91" s="208">
        <v>1080.587</v>
      </c>
      <c r="DE91" s="677">
        <f t="shared" si="146"/>
        <v>214.58699999999999</v>
      </c>
      <c r="DF91" s="676">
        <f t="shared" si="147"/>
        <v>24.779099307159356</v>
      </c>
      <c r="DG91" s="676">
        <f t="shared" si="171"/>
        <v>4.9558198614318716</v>
      </c>
      <c r="DH91" s="222">
        <v>20</v>
      </c>
      <c r="DI91" s="677">
        <f t="shared" si="148"/>
        <v>173.2</v>
      </c>
      <c r="DJ91" s="568">
        <f t="shared" si="149"/>
        <v>1039.2</v>
      </c>
      <c r="DK91" s="677">
        <f t="shared" si="150"/>
        <v>1039.2</v>
      </c>
      <c r="DL91" s="677">
        <f t="shared" si="172"/>
        <v>311.76</v>
      </c>
      <c r="DM91" s="677">
        <f t="shared" si="173"/>
        <v>519.6</v>
      </c>
      <c r="DN91" s="677">
        <f t="shared" si="151"/>
        <v>10.346749999999986</v>
      </c>
      <c r="DO91" s="677">
        <f t="shared" si="174"/>
        <v>3.1040249999999956</v>
      </c>
      <c r="DP91" s="677">
        <f t="shared" si="175"/>
        <v>5.173374999999993</v>
      </c>
      <c r="DQ91" s="677">
        <f t="shared" si="152"/>
        <v>10.346749999999986</v>
      </c>
      <c r="DR91" s="222">
        <v>758</v>
      </c>
      <c r="DS91" s="677">
        <f t="shared" si="153"/>
        <v>-108</v>
      </c>
      <c r="DT91" s="676">
        <f t="shared" si="154"/>
        <v>-12.47113163972287</v>
      </c>
      <c r="DU91" s="710">
        <f t="shared" si="176"/>
        <v>-2.494226327944574</v>
      </c>
      <c r="DV91" s="208">
        <v>1080.587</v>
      </c>
      <c r="DW91" s="677">
        <f t="shared" si="155"/>
        <v>214.58699999999999</v>
      </c>
      <c r="DX91" s="676">
        <f t="shared" si="156"/>
        <v>24.779099307159356</v>
      </c>
      <c r="DY91" s="710">
        <f t="shared" si="177"/>
        <v>4.9558198614318716</v>
      </c>
      <c r="DZ91" s="222">
        <v>19</v>
      </c>
      <c r="EA91" s="677">
        <f t="shared" si="157"/>
        <v>164.54</v>
      </c>
      <c r="EB91" s="568">
        <f t="shared" si="158"/>
        <v>1030.54</v>
      </c>
      <c r="EC91" s="677">
        <f t="shared" si="159"/>
        <v>1030.54</v>
      </c>
      <c r="ED91" s="677">
        <f t="shared" si="178"/>
        <v>309.16199999999998</v>
      </c>
      <c r="EE91" s="677">
        <f t="shared" si="179"/>
        <v>515.27</v>
      </c>
      <c r="EF91" s="208">
        <f t="shared" si="180"/>
        <v>12.511750000000006</v>
      </c>
      <c r="EG91" s="208">
        <f t="shared" si="181"/>
        <v>3.7535250000000016</v>
      </c>
      <c r="EH91" s="208">
        <f t="shared" si="182"/>
        <v>6.2558750000000032</v>
      </c>
      <c r="EI91" s="677">
        <f t="shared" si="160"/>
        <v>12.511750000000006</v>
      </c>
    </row>
    <row r="92" spans="1:139" s="218" customFormat="1" ht="21.75" customHeight="1" x14ac:dyDescent="0.2">
      <c r="A92" s="505">
        <v>89</v>
      </c>
      <c r="B92" s="505" t="s">
        <v>1266</v>
      </c>
      <c r="C92" s="499" t="s">
        <v>210</v>
      </c>
      <c r="D92" s="253" t="s">
        <v>340</v>
      </c>
      <c r="E92" s="253" t="s">
        <v>8</v>
      </c>
      <c r="F92" s="219">
        <v>13</v>
      </c>
      <c r="G92" s="219" t="s">
        <v>6</v>
      </c>
      <c r="H92" s="219">
        <v>1</v>
      </c>
      <c r="I92" s="265">
        <v>0.5</v>
      </c>
      <c r="J92" s="221">
        <v>500</v>
      </c>
      <c r="K92" s="222"/>
      <c r="L92" s="219">
        <v>13</v>
      </c>
      <c r="M92" s="219" t="s">
        <v>6</v>
      </c>
      <c r="N92" s="219">
        <v>1</v>
      </c>
      <c r="O92" s="265">
        <v>0.5</v>
      </c>
      <c r="P92" s="221">
        <v>500</v>
      </c>
      <c r="Q92" s="219"/>
      <c r="R92" s="219"/>
      <c r="S92" s="219"/>
      <c r="T92" s="265">
        <v>0.5</v>
      </c>
      <c r="U92" s="223">
        <v>500</v>
      </c>
      <c r="V92" s="228" t="s">
        <v>303</v>
      </c>
      <c r="W92" s="228" t="s">
        <v>6</v>
      </c>
      <c r="X92" s="228" t="s">
        <v>7</v>
      </c>
      <c r="Y92" s="225">
        <v>0.5</v>
      </c>
      <c r="Z92" s="226">
        <v>500</v>
      </c>
      <c r="AA92" s="207">
        <f t="shared" si="96"/>
        <v>250</v>
      </c>
      <c r="AB92" s="222">
        <v>620</v>
      </c>
      <c r="AC92" s="544">
        <f t="shared" si="161"/>
        <v>120</v>
      </c>
      <c r="AD92" s="208">
        <f>0.581*$AB$1</f>
        <v>660.86425999999994</v>
      </c>
      <c r="AE92" s="678">
        <f t="shared" si="162"/>
        <v>160.86425999999994</v>
      </c>
      <c r="AF92" s="222">
        <v>859</v>
      </c>
      <c r="AJ92" s="444">
        <f t="shared" si="97"/>
        <v>120</v>
      </c>
      <c r="AK92" s="444">
        <f t="shared" si="98"/>
        <v>24</v>
      </c>
      <c r="AL92" s="539">
        <f t="shared" si="163"/>
        <v>4.8000000000000001E-2</v>
      </c>
      <c r="AM92" s="444">
        <f t="shared" si="99"/>
        <v>24</v>
      </c>
      <c r="AN92" s="445">
        <f t="shared" si="100"/>
        <v>160.86425999999994</v>
      </c>
      <c r="AO92" s="445">
        <f t="shared" si="101"/>
        <v>32.172852000000006</v>
      </c>
      <c r="AP92" s="542">
        <f t="shared" si="164"/>
        <v>6.4345704000000004E-2</v>
      </c>
      <c r="AQ92" s="445">
        <f t="shared" si="102"/>
        <v>32.172851999999992</v>
      </c>
      <c r="AR92" s="227">
        <f t="shared" si="103"/>
        <v>310</v>
      </c>
      <c r="AS92" s="210">
        <f t="shared" si="104"/>
        <v>620</v>
      </c>
      <c r="AT92" s="209">
        <f t="shared" si="105"/>
        <v>186</v>
      </c>
      <c r="AU92" s="209">
        <f t="shared" si="106"/>
        <v>310</v>
      </c>
      <c r="AV92" s="211">
        <f t="shared" si="107"/>
        <v>620</v>
      </c>
      <c r="AW92" s="210">
        <f t="shared" si="108"/>
        <v>0</v>
      </c>
      <c r="AX92" s="210">
        <f t="shared" si="109"/>
        <v>120</v>
      </c>
      <c r="AY92" s="210">
        <f t="shared" si="110"/>
        <v>24</v>
      </c>
      <c r="AZ92" s="211">
        <f t="shared" si="111"/>
        <v>660.86425999999994</v>
      </c>
      <c r="BA92" s="544">
        <f t="shared" si="165"/>
        <v>40.864259999999945</v>
      </c>
      <c r="BB92" s="210">
        <f t="shared" si="166"/>
        <v>10.216064999999986</v>
      </c>
      <c r="BC92" s="213">
        <f t="shared" si="112"/>
        <v>310</v>
      </c>
      <c r="BD92" s="211">
        <f>[1]MAG_9pak!$F$4</f>
        <v>620</v>
      </c>
      <c r="BE92" s="213">
        <f t="shared" si="113"/>
        <v>186</v>
      </c>
      <c r="BF92" s="213">
        <f t="shared" si="114"/>
        <v>310</v>
      </c>
      <c r="BG92" s="210">
        <f t="shared" si="115"/>
        <v>0</v>
      </c>
      <c r="BH92" s="210">
        <f t="shared" si="116"/>
        <v>120</v>
      </c>
      <c r="BI92" s="210">
        <f t="shared" si="117"/>
        <v>24</v>
      </c>
      <c r="BJ92" s="210">
        <f t="shared" si="118"/>
        <v>620</v>
      </c>
      <c r="BK92" s="214">
        <f t="shared" si="119"/>
        <v>186</v>
      </c>
      <c r="BL92" s="214">
        <f t="shared" si="120"/>
        <v>310</v>
      </c>
      <c r="BM92" s="210">
        <f t="shared" si="121"/>
        <v>120</v>
      </c>
      <c r="BN92" s="210">
        <f t="shared" si="122"/>
        <v>0</v>
      </c>
      <c r="BO92" s="215">
        <f t="shared" si="123"/>
        <v>310</v>
      </c>
      <c r="BP92" s="210">
        <f t="shared" si="183"/>
        <v>620</v>
      </c>
      <c r="BQ92" s="216">
        <f t="shared" si="124"/>
        <v>186</v>
      </c>
      <c r="BR92" s="216">
        <f t="shared" si="125"/>
        <v>310</v>
      </c>
      <c r="BS92" s="210">
        <f t="shared" si="126"/>
        <v>120</v>
      </c>
      <c r="BT92" s="210">
        <f t="shared" si="127"/>
        <v>0</v>
      </c>
      <c r="BU92" s="217">
        <f t="shared" si="128"/>
        <v>310</v>
      </c>
      <c r="BV92" s="210">
        <f t="shared" si="184"/>
        <v>620</v>
      </c>
      <c r="BW92" s="403">
        <f t="shared" si="129"/>
        <v>186</v>
      </c>
      <c r="BX92" s="403">
        <f t="shared" si="130"/>
        <v>310</v>
      </c>
      <c r="BY92" s="210">
        <f t="shared" si="131"/>
        <v>120</v>
      </c>
      <c r="BZ92" s="210">
        <f t="shared" si="132"/>
        <v>0</v>
      </c>
      <c r="CA92" s="210">
        <f t="shared" si="133"/>
        <v>24</v>
      </c>
      <c r="CB92" s="404">
        <f t="shared" si="134"/>
        <v>310</v>
      </c>
      <c r="CC92" s="404"/>
      <c r="CD92" s="537">
        <f t="shared" si="135"/>
        <v>10.216064999999986</v>
      </c>
      <c r="CE92" s="537">
        <f t="shared" si="167"/>
        <v>3.0648194999999956</v>
      </c>
      <c r="CF92" s="537">
        <f t="shared" si="136"/>
        <v>5.1080324999999931</v>
      </c>
      <c r="CG92" s="210"/>
      <c r="CH92" s="210"/>
      <c r="CI92" s="210"/>
      <c r="CJ92" s="538">
        <f t="shared" si="137"/>
        <v>5.1080324999999931</v>
      </c>
      <c r="CK92" s="216">
        <f t="shared" si="138"/>
        <v>0</v>
      </c>
      <c r="CL92" s="216">
        <f t="shared" si="168"/>
        <v>0</v>
      </c>
      <c r="CM92" s="216">
        <f t="shared" si="139"/>
        <v>0</v>
      </c>
      <c r="CN92" s="216"/>
      <c r="CO92" s="216"/>
      <c r="CP92" s="216"/>
      <c r="CQ92" s="217">
        <f t="shared" si="140"/>
        <v>0</v>
      </c>
      <c r="CR92" s="403">
        <f t="shared" si="141"/>
        <v>10.216064999999986</v>
      </c>
      <c r="CS92" s="403">
        <f t="shared" si="169"/>
        <v>3.0648194999999956</v>
      </c>
      <c r="CT92" s="403">
        <f t="shared" si="142"/>
        <v>5.1080324999999931</v>
      </c>
      <c r="CU92" s="403"/>
      <c r="CV92" s="403"/>
      <c r="CW92" s="403"/>
      <c r="CX92" s="404">
        <f t="shared" si="143"/>
        <v>5.1080324999999931</v>
      </c>
      <c r="CY92" s="198"/>
      <c r="CZ92" s="222">
        <v>620</v>
      </c>
      <c r="DA92" s="677">
        <f t="shared" si="144"/>
        <v>120</v>
      </c>
      <c r="DB92" s="676">
        <f t="shared" si="145"/>
        <v>24</v>
      </c>
      <c r="DC92" s="676">
        <f t="shared" si="170"/>
        <v>4.8</v>
      </c>
      <c r="DD92" s="208">
        <v>660.86425999999994</v>
      </c>
      <c r="DE92" s="677">
        <f t="shared" si="146"/>
        <v>160.86425999999994</v>
      </c>
      <c r="DF92" s="676">
        <f t="shared" si="147"/>
        <v>32.172852000000006</v>
      </c>
      <c r="DG92" s="676">
        <f t="shared" si="171"/>
        <v>6.434570400000001</v>
      </c>
      <c r="DH92" s="222">
        <v>24</v>
      </c>
      <c r="DI92" s="677">
        <f t="shared" si="148"/>
        <v>120</v>
      </c>
      <c r="DJ92" s="568">
        <f t="shared" si="149"/>
        <v>620</v>
      </c>
      <c r="DK92" s="677">
        <f t="shared" si="150"/>
        <v>310</v>
      </c>
      <c r="DL92" s="677">
        <f t="shared" si="172"/>
        <v>186</v>
      </c>
      <c r="DM92" s="677">
        <f t="shared" si="173"/>
        <v>310</v>
      </c>
      <c r="DN92" s="677">
        <f t="shared" si="151"/>
        <v>10.216064999999986</v>
      </c>
      <c r="DO92" s="677">
        <f t="shared" si="174"/>
        <v>3.0648194999999956</v>
      </c>
      <c r="DP92" s="677">
        <f t="shared" si="175"/>
        <v>5.1080324999999931</v>
      </c>
      <c r="DQ92" s="677">
        <f t="shared" si="152"/>
        <v>5.1080324999999931</v>
      </c>
      <c r="DR92" s="222">
        <v>620</v>
      </c>
      <c r="DS92" s="677">
        <f t="shared" si="153"/>
        <v>120</v>
      </c>
      <c r="DT92" s="676">
        <f t="shared" si="154"/>
        <v>24</v>
      </c>
      <c r="DU92" s="710">
        <f t="shared" si="176"/>
        <v>4.8</v>
      </c>
      <c r="DV92" s="208">
        <v>660.86425999999994</v>
      </c>
      <c r="DW92" s="677">
        <f t="shared" si="155"/>
        <v>160.86425999999994</v>
      </c>
      <c r="DX92" s="676">
        <f t="shared" si="156"/>
        <v>32.172852000000006</v>
      </c>
      <c r="DY92" s="710">
        <f t="shared" si="177"/>
        <v>6.434570400000001</v>
      </c>
      <c r="DZ92" s="222">
        <v>24</v>
      </c>
      <c r="EA92" s="677">
        <f t="shared" si="157"/>
        <v>120</v>
      </c>
      <c r="EB92" s="568">
        <f t="shared" si="158"/>
        <v>620</v>
      </c>
      <c r="EC92" s="677">
        <f t="shared" si="159"/>
        <v>310</v>
      </c>
      <c r="ED92" s="677">
        <f t="shared" si="178"/>
        <v>186</v>
      </c>
      <c r="EE92" s="677">
        <f t="shared" si="179"/>
        <v>310</v>
      </c>
      <c r="EF92" s="208">
        <f t="shared" si="180"/>
        <v>10.216064999999986</v>
      </c>
      <c r="EG92" s="208">
        <f t="shared" si="181"/>
        <v>3.0648194999999956</v>
      </c>
      <c r="EH92" s="208">
        <f t="shared" si="182"/>
        <v>5.1080324999999931</v>
      </c>
      <c r="EI92" s="677">
        <f t="shared" si="160"/>
        <v>5.1080324999999931</v>
      </c>
    </row>
    <row r="93" spans="1:139" s="218" customFormat="1" ht="21.75" customHeight="1" x14ac:dyDescent="0.2">
      <c r="A93" s="506">
        <v>90</v>
      </c>
      <c r="B93" s="505" t="s">
        <v>1266</v>
      </c>
      <c r="C93" s="499" t="s">
        <v>210</v>
      </c>
      <c r="D93" s="253" t="s">
        <v>337</v>
      </c>
      <c r="E93" s="253" t="s">
        <v>126</v>
      </c>
      <c r="F93" s="219">
        <v>13</v>
      </c>
      <c r="G93" s="219" t="s">
        <v>42</v>
      </c>
      <c r="H93" s="219">
        <v>4</v>
      </c>
      <c r="I93" s="265">
        <v>0.3</v>
      </c>
      <c r="J93" s="221">
        <v>705</v>
      </c>
      <c r="K93" s="222"/>
      <c r="L93" s="219">
        <v>13</v>
      </c>
      <c r="M93" s="219" t="s">
        <v>42</v>
      </c>
      <c r="N93" s="219">
        <v>4</v>
      </c>
      <c r="O93" s="265">
        <v>0.3</v>
      </c>
      <c r="P93" s="221">
        <v>705</v>
      </c>
      <c r="Q93" s="219" t="s">
        <v>303</v>
      </c>
      <c r="R93" s="219" t="s">
        <v>24</v>
      </c>
      <c r="S93" s="219" t="s">
        <v>39</v>
      </c>
      <c r="T93" s="265">
        <v>0.3</v>
      </c>
      <c r="U93" s="223">
        <v>705</v>
      </c>
      <c r="V93" s="228" t="s">
        <v>303</v>
      </c>
      <c r="W93" s="228" t="s">
        <v>42</v>
      </c>
      <c r="X93" s="228" t="s">
        <v>10</v>
      </c>
      <c r="Y93" s="225">
        <v>0.3</v>
      </c>
      <c r="Z93" s="226">
        <v>705</v>
      </c>
      <c r="AA93" s="207">
        <f t="shared" si="96"/>
        <v>211.5</v>
      </c>
      <c r="AB93" s="222">
        <v>648</v>
      </c>
      <c r="AC93" s="544">
        <f t="shared" si="161"/>
        <v>-57</v>
      </c>
      <c r="AD93" s="208">
        <f>0.814*$AB$1</f>
        <v>925.89243999999997</v>
      </c>
      <c r="AE93" s="678">
        <f t="shared" si="162"/>
        <v>220.89243999999997</v>
      </c>
      <c r="AF93" s="222">
        <v>1205</v>
      </c>
      <c r="AJ93" s="444">
        <f t="shared" si="97"/>
        <v>-57</v>
      </c>
      <c r="AK93" s="444">
        <f t="shared" si="98"/>
        <v>-8.0851063829787222</v>
      </c>
      <c r="AL93" s="539">
        <f t="shared" si="163"/>
        <v>-1.6170212765957443E-2</v>
      </c>
      <c r="AM93" s="444">
        <f t="shared" si="99"/>
        <v>-11.4</v>
      </c>
      <c r="AN93" s="445">
        <f t="shared" si="100"/>
        <v>220.89243999999997</v>
      </c>
      <c r="AO93" s="445">
        <f t="shared" si="101"/>
        <v>31.332260992907806</v>
      </c>
      <c r="AP93" s="542">
        <f t="shared" si="164"/>
        <v>6.2664521985815611E-2</v>
      </c>
      <c r="AQ93" s="445">
        <f t="shared" si="102"/>
        <v>44.178487999999994</v>
      </c>
      <c r="AR93" s="227">
        <f t="shared" si="103"/>
        <v>247.5</v>
      </c>
      <c r="AS93" s="210">
        <f t="shared" si="104"/>
        <v>825</v>
      </c>
      <c r="AT93" s="209">
        <f t="shared" si="105"/>
        <v>247.5</v>
      </c>
      <c r="AU93" s="209">
        <f t="shared" si="106"/>
        <v>412.5</v>
      </c>
      <c r="AV93" s="211">
        <f t="shared" si="107"/>
        <v>648</v>
      </c>
      <c r="AW93" s="210">
        <f t="shared" si="108"/>
        <v>177</v>
      </c>
      <c r="AX93" s="210">
        <f t="shared" si="109"/>
        <v>120</v>
      </c>
      <c r="AY93" s="210">
        <f t="shared" si="110"/>
        <v>17.021276595744681</v>
      </c>
      <c r="AZ93" s="211">
        <f t="shared" si="111"/>
        <v>925.89243999999997</v>
      </c>
      <c r="BA93" s="544">
        <f t="shared" si="165"/>
        <v>100.89243999999997</v>
      </c>
      <c r="BB93" s="210">
        <f t="shared" si="166"/>
        <v>25.223109999999991</v>
      </c>
      <c r="BC93" s="213">
        <f t="shared" si="112"/>
        <v>249.99095879999999</v>
      </c>
      <c r="BD93" s="211">
        <f>[1]MAG_9pak!$F$6</f>
        <v>833.30319599999996</v>
      </c>
      <c r="BE93" s="213">
        <f t="shared" si="113"/>
        <v>249.99095879999999</v>
      </c>
      <c r="BF93" s="213">
        <f t="shared" si="114"/>
        <v>416.65159799999998</v>
      </c>
      <c r="BG93" s="210">
        <f t="shared" si="115"/>
        <v>185.30319599999996</v>
      </c>
      <c r="BH93" s="210">
        <f t="shared" si="116"/>
        <v>128.30319599999996</v>
      </c>
      <c r="BI93" s="210">
        <f t="shared" si="117"/>
        <v>18.199034893617011</v>
      </c>
      <c r="BJ93" s="210">
        <f t="shared" si="118"/>
        <v>874.2</v>
      </c>
      <c r="BK93" s="214">
        <f t="shared" si="119"/>
        <v>262.26</v>
      </c>
      <c r="BL93" s="214">
        <f t="shared" si="120"/>
        <v>437.1</v>
      </c>
      <c r="BM93" s="210">
        <f t="shared" si="121"/>
        <v>169.20000000000005</v>
      </c>
      <c r="BN93" s="210">
        <f t="shared" si="122"/>
        <v>226.20000000000005</v>
      </c>
      <c r="BO93" s="215">
        <f t="shared" si="123"/>
        <v>262.26</v>
      </c>
      <c r="BP93" s="210">
        <f t="shared" si="183"/>
        <v>874.2</v>
      </c>
      <c r="BQ93" s="216">
        <f t="shared" si="124"/>
        <v>262.26</v>
      </c>
      <c r="BR93" s="216">
        <f t="shared" si="125"/>
        <v>437.1</v>
      </c>
      <c r="BS93" s="210">
        <f t="shared" si="126"/>
        <v>169.20000000000005</v>
      </c>
      <c r="BT93" s="210">
        <f t="shared" si="127"/>
        <v>226.20000000000005</v>
      </c>
      <c r="BU93" s="217">
        <f t="shared" si="128"/>
        <v>262.26</v>
      </c>
      <c r="BV93" s="210">
        <f t="shared" si="184"/>
        <v>874.2</v>
      </c>
      <c r="BW93" s="403">
        <f t="shared" si="129"/>
        <v>262.26</v>
      </c>
      <c r="BX93" s="403">
        <f t="shared" si="130"/>
        <v>437.1</v>
      </c>
      <c r="BY93" s="210">
        <f t="shared" si="131"/>
        <v>169.20000000000005</v>
      </c>
      <c r="BZ93" s="210">
        <f t="shared" si="132"/>
        <v>226.20000000000005</v>
      </c>
      <c r="CA93" s="210">
        <f t="shared" si="133"/>
        <v>24</v>
      </c>
      <c r="CB93" s="404">
        <f t="shared" si="134"/>
        <v>262.26</v>
      </c>
      <c r="CC93" s="404"/>
      <c r="CD93" s="537">
        <f t="shared" si="135"/>
        <v>25.223109999999991</v>
      </c>
      <c r="CE93" s="537">
        <f t="shared" si="167"/>
        <v>7.566932999999997</v>
      </c>
      <c r="CF93" s="537">
        <f t="shared" si="136"/>
        <v>12.611554999999996</v>
      </c>
      <c r="CG93" s="210"/>
      <c r="CH93" s="210"/>
      <c r="CI93" s="210"/>
      <c r="CJ93" s="538">
        <f t="shared" si="137"/>
        <v>7.566932999999997</v>
      </c>
      <c r="CK93" s="216">
        <f t="shared" si="138"/>
        <v>-44.25</v>
      </c>
      <c r="CL93" s="216">
        <f t="shared" si="168"/>
        <v>-13.275</v>
      </c>
      <c r="CM93" s="216">
        <f t="shared" si="139"/>
        <v>-22.125</v>
      </c>
      <c r="CN93" s="216"/>
      <c r="CO93" s="216"/>
      <c r="CP93" s="216"/>
      <c r="CQ93" s="217">
        <f t="shared" si="140"/>
        <v>-13.275</v>
      </c>
      <c r="CR93" s="403">
        <f t="shared" si="141"/>
        <v>12.92310999999998</v>
      </c>
      <c r="CS93" s="403">
        <f t="shared" si="169"/>
        <v>3.876932999999994</v>
      </c>
      <c r="CT93" s="403">
        <f t="shared" si="142"/>
        <v>6.4615549999999899</v>
      </c>
      <c r="CU93" s="403"/>
      <c r="CV93" s="403"/>
      <c r="CW93" s="403"/>
      <c r="CX93" s="404">
        <f t="shared" si="143"/>
        <v>3.876932999999994</v>
      </c>
      <c r="CY93" s="198"/>
      <c r="CZ93" s="222">
        <v>648</v>
      </c>
      <c r="DA93" s="677">
        <f t="shared" si="144"/>
        <v>-57</v>
      </c>
      <c r="DB93" s="676">
        <f t="shared" si="145"/>
        <v>-8.0851063829787222</v>
      </c>
      <c r="DC93" s="676">
        <f t="shared" si="170"/>
        <v>-1.6170212765957444</v>
      </c>
      <c r="DD93" s="208">
        <v>925.89243999999997</v>
      </c>
      <c r="DE93" s="677">
        <f t="shared" si="146"/>
        <v>220.89243999999997</v>
      </c>
      <c r="DF93" s="676">
        <f t="shared" si="147"/>
        <v>31.332260992907806</v>
      </c>
      <c r="DG93" s="676">
        <f t="shared" si="171"/>
        <v>6.2664521985815611</v>
      </c>
      <c r="DH93" s="222">
        <v>24</v>
      </c>
      <c r="DI93" s="677">
        <f t="shared" si="148"/>
        <v>169.2</v>
      </c>
      <c r="DJ93" s="568">
        <f t="shared" si="149"/>
        <v>874.2</v>
      </c>
      <c r="DK93" s="677">
        <f t="shared" si="150"/>
        <v>262.26</v>
      </c>
      <c r="DL93" s="677">
        <f t="shared" si="172"/>
        <v>262.26</v>
      </c>
      <c r="DM93" s="677">
        <f t="shared" si="173"/>
        <v>437.1</v>
      </c>
      <c r="DN93" s="677">
        <f t="shared" si="151"/>
        <v>12.92310999999998</v>
      </c>
      <c r="DO93" s="677">
        <f t="shared" si="174"/>
        <v>3.876932999999994</v>
      </c>
      <c r="DP93" s="677">
        <f t="shared" si="175"/>
        <v>6.4615549999999899</v>
      </c>
      <c r="DQ93" s="677">
        <f t="shared" si="152"/>
        <v>3.876932999999994</v>
      </c>
      <c r="DR93" s="222">
        <v>648</v>
      </c>
      <c r="DS93" s="677">
        <f t="shared" si="153"/>
        <v>-57</v>
      </c>
      <c r="DT93" s="676">
        <f t="shared" si="154"/>
        <v>-8.0851063829787222</v>
      </c>
      <c r="DU93" s="710">
        <f t="shared" si="176"/>
        <v>-1.6170212765957444</v>
      </c>
      <c r="DV93" s="208">
        <v>925.89243999999997</v>
      </c>
      <c r="DW93" s="677">
        <f t="shared" si="155"/>
        <v>220.89243999999997</v>
      </c>
      <c r="DX93" s="676">
        <f t="shared" si="156"/>
        <v>31.332260992907806</v>
      </c>
      <c r="DY93" s="710">
        <f t="shared" si="177"/>
        <v>6.2664521985815611</v>
      </c>
      <c r="DZ93" s="222">
        <v>22</v>
      </c>
      <c r="EA93" s="677">
        <f t="shared" si="157"/>
        <v>155.1</v>
      </c>
      <c r="EB93" s="568">
        <f t="shared" si="158"/>
        <v>860.1</v>
      </c>
      <c r="EC93" s="677">
        <f t="shared" si="159"/>
        <v>258.02999999999997</v>
      </c>
      <c r="ED93" s="677">
        <f t="shared" si="178"/>
        <v>258.02999999999997</v>
      </c>
      <c r="EE93" s="677">
        <f t="shared" si="179"/>
        <v>430.05</v>
      </c>
      <c r="EF93" s="208">
        <f t="shared" si="180"/>
        <v>16.448109999999986</v>
      </c>
      <c r="EG93" s="208">
        <f t="shared" si="181"/>
        <v>4.9344329999999959</v>
      </c>
      <c r="EH93" s="208">
        <f t="shared" si="182"/>
        <v>8.2240549999999928</v>
      </c>
      <c r="EI93" s="677">
        <f t="shared" si="160"/>
        <v>4.9344329999999959</v>
      </c>
    </row>
    <row r="94" spans="1:139" s="218" customFormat="1" ht="21.75" customHeight="1" x14ac:dyDescent="0.2">
      <c r="A94" s="505">
        <v>91</v>
      </c>
      <c r="B94" s="505" t="s">
        <v>1266</v>
      </c>
      <c r="C94" s="499" t="s">
        <v>210</v>
      </c>
      <c r="D94" s="253" t="s">
        <v>337</v>
      </c>
      <c r="E94" s="253" t="s">
        <v>8</v>
      </c>
      <c r="F94" s="219">
        <v>13</v>
      </c>
      <c r="G94" s="219" t="s">
        <v>6</v>
      </c>
      <c r="H94" s="219">
        <v>1</v>
      </c>
      <c r="I94" s="265">
        <v>1</v>
      </c>
      <c r="J94" s="221">
        <v>500</v>
      </c>
      <c r="K94" s="222"/>
      <c r="L94" s="219">
        <v>13</v>
      </c>
      <c r="M94" s="219" t="s">
        <v>6</v>
      </c>
      <c r="N94" s="219">
        <v>1</v>
      </c>
      <c r="O94" s="265">
        <v>1</v>
      </c>
      <c r="P94" s="221">
        <v>500</v>
      </c>
      <c r="Q94" s="219"/>
      <c r="R94" s="219"/>
      <c r="S94" s="219"/>
      <c r="T94" s="265">
        <v>1</v>
      </c>
      <c r="U94" s="223">
        <v>500</v>
      </c>
      <c r="V94" s="228" t="s">
        <v>303</v>
      </c>
      <c r="W94" s="228" t="s">
        <v>6</v>
      </c>
      <c r="X94" s="228" t="s">
        <v>7</v>
      </c>
      <c r="Y94" s="225">
        <v>1</v>
      </c>
      <c r="Z94" s="226">
        <v>500</v>
      </c>
      <c r="AA94" s="207">
        <f t="shared" si="96"/>
        <v>500</v>
      </c>
      <c r="AB94" s="222">
        <v>620</v>
      </c>
      <c r="AC94" s="544">
        <f t="shared" si="161"/>
        <v>120</v>
      </c>
      <c r="AD94" s="208">
        <f>0.581*$AB$1</f>
        <v>660.86425999999994</v>
      </c>
      <c r="AE94" s="678">
        <f t="shared" si="162"/>
        <v>160.86425999999994</v>
      </c>
      <c r="AF94" s="222">
        <v>859</v>
      </c>
      <c r="AJ94" s="444">
        <f t="shared" si="97"/>
        <v>120</v>
      </c>
      <c r="AK94" s="444">
        <f t="shared" si="98"/>
        <v>24</v>
      </c>
      <c r="AL94" s="539">
        <f t="shared" si="163"/>
        <v>4.8000000000000001E-2</v>
      </c>
      <c r="AM94" s="444">
        <f t="shared" si="99"/>
        <v>24</v>
      </c>
      <c r="AN94" s="445">
        <f t="shared" si="100"/>
        <v>160.86425999999994</v>
      </c>
      <c r="AO94" s="445">
        <f t="shared" si="101"/>
        <v>32.172852000000006</v>
      </c>
      <c r="AP94" s="542">
        <f t="shared" si="164"/>
        <v>6.4345704000000004E-2</v>
      </c>
      <c r="AQ94" s="445">
        <f t="shared" si="102"/>
        <v>32.172851999999992</v>
      </c>
      <c r="AR94" s="227">
        <f t="shared" si="103"/>
        <v>620</v>
      </c>
      <c r="AS94" s="210">
        <f t="shared" si="104"/>
        <v>620</v>
      </c>
      <c r="AT94" s="209">
        <f t="shared" si="105"/>
        <v>186</v>
      </c>
      <c r="AU94" s="209">
        <f t="shared" si="106"/>
        <v>310</v>
      </c>
      <c r="AV94" s="211">
        <f t="shared" si="107"/>
        <v>620</v>
      </c>
      <c r="AW94" s="210">
        <f t="shared" si="108"/>
        <v>0</v>
      </c>
      <c r="AX94" s="210">
        <f t="shared" si="109"/>
        <v>120</v>
      </c>
      <c r="AY94" s="210">
        <f t="shared" si="110"/>
        <v>24</v>
      </c>
      <c r="AZ94" s="211">
        <f t="shared" si="111"/>
        <v>660.86425999999994</v>
      </c>
      <c r="BA94" s="544">
        <f t="shared" si="165"/>
        <v>40.864259999999945</v>
      </c>
      <c r="BB94" s="210">
        <f t="shared" si="166"/>
        <v>10.216064999999986</v>
      </c>
      <c r="BC94" s="213">
        <f t="shared" si="112"/>
        <v>620</v>
      </c>
      <c r="BD94" s="211">
        <f>[1]MAG_9pak!$F$4</f>
        <v>620</v>
      </c>
      <c r="BE94" s="213">
        <f t="shared" si="113"/>
        <v>186</v>
      </c>
      <c r="BF94" s="213">
        <f t="shared" si="114"/>
        <v>310</v>
      </c>
      <c r="BG94" s="210">
        <f t="shared" si="115"/>
        <v>0</v>
      </c>
      <c r="BH94" s="210">
        <f t="shared" si="116"/>
        <v>120</v>
      </c>
      <c r="BI94" s="210">
        <f t="shared" si="117"/>
        <v>24</v>
      </c>
      <c r="BJ94" s="210">
        <f t="shared" si="118"/>
        <v>620</v>
      </c>
      <c r="BK94" s="214">
        <f t="shared" si="119"/>
        <v>186</v>
      </c>
      <c r="BL94" s="214">
        <f t="shared" si="120"/>
        <v>310</v>
      </c>
      <c r="BM94" s="210">
        <f t="shared" si="121"/>
        <v>120</v>
      </c>
      <c r="BN94" s="210">
        <f t="shared" si="122"/>
        <v>0</v>
      </c>
      <c r="BO94" s="215">
        <f t="shared" si="123"/>
        <v>620</v>
      </c>
      <c r="BP94" s="210">
        <f t="shared" si="183"/>
        <v>620</v>
      </c>
      <c r="BQ94" s="216">
        <f t="shared" si="124"/>
        <v>186</v>
      </c>
      <c r="BR94" s="216">
        <f t="shared" si="125"/>
        <v>310</v>
      </c>
      <c r="BS94" s="210">
        <f t="shared" si="126"/>
        <v>120</v>
      </c>
      <c r="BT94" s="210">
        <f t="shared" si="127"/>
        <v>0</v>
      </c>
      <c r="BU94" s="217">
        <f t="shared" si="128"/>
        <v>620</v>
      </c>
      <c r="BV94" s="210">
        <f t="shared" si="184"/>
        <v>620</v>
      </c>
      <c r="BW94" s="403">
        <f t="shared" si="129"/>
        <v>186</v>
      </c>
      <c r="BX94" s="403">
        <f t="shared" si="130"/>
        <v>310</v>
      </c>
      <c r="BY94" s="210">
        <f t="shared" si="131"/>
        <v>120</v>
      </c>
      <c r="BZ94" s="210">
        <f t="shared" si="132"/>
        <v>0</v>
      </c>
      <c r="CA94" s="210">
        <f t="shared" si="133"/>
        <v>24</v>
      </c>
      <c r="CB94" s="404">
        <f t="shared" si="134"/>
        <v>620</v>
      </c>
      <c r="CC94" s="404"/>
      <c r="CD94" s="537">
        <f t="shared" si="135"/>
        <v>10.216064999999986</v>
      </c>
      <c r="CE94" s="537">
        <f t="shared" si="167"/>
        <v>3.0648194999999956</v>
      </c>
      <c r="CF94" s="537">
        <f t="shared" si="136"/>
        <v>5.1080324999999931</v>
      </c>
      <c r="CG94" s="210"/>
      <c r="CH94" s="210"/>
      <c r="CI94" s="210"/>
      <c r="CJ94" s="538">
        <f t="shared" si="137"/>
        <v>10.216064999999986</v>
      </c>
      <c r="CK94" s="216">
        <f t="shared" si="138"/>
        <v>0</v>
      </c>
      <c r="CL94" s="216">
        <f t="shared" si="168"/>
        <v>0</v>
      </c>
      <c r="CM94" s="216">
        <f t="shared" si="139"/>
        <v>0</v>
      </c>
      <c r="CN94" s="216"/>
      <c r="CO94" s="216"/>
      <c r="CP94" s="216"/>
      <c r="CQ94" s="217">
        <f t="shared" si="140"/>
        <v>0</v>
      </c>
      <c r="CR94" s="403">
        <f t="shared" si="141"/>
        <v>10.216064999999986</v>
      </c>
      <c r="CS94" s="403">
        <f t="shared" si="169"/>
        <v>3.0648194999999956</v>
      </c>
      <c r="CT94" s="403">
        <f t="shared" si="142"/>
        <v>5.1080324999999931</v>
      </c>
      <c r="CU94" s="403"/>
      <c r="CV94" s="403"/>
      <c r="CW94" s="403"/>
      <c r="CX94" s="404">
        <f t="shared" si="143"/>
        <v>10.216064999999986</v>
      </c>
      <c r="CY94" s="198"/>
      <c r="CZ94" s="222">
        <v>620</v>
      </c>
      <c r="DA94" s="677">
        <f t="shared" si="144"/>
        <v>120</v>
      </c>
      <c r="DB94" s="676">
        <f t="shared" si="145"/>
        <v>24</v>
      </c>
      <c r="DC94" s="676">
        <f t="shared" si="170"/>
        <v>4.8</v>
      </c>
      <c r="DD94" s="208">
        <v>660.86425999999994</v>
      </c>
      <c r="DE94" s="677">
        <f t="shared" si="146"/>
        <v>160.86425999999994</v>
      </c>
      <c r="DF94" s="676">
        <f t="shared" si="147"/>
        <v>32.172852000000006</v>
      </c>
      <c r="DG94" s="676">
        <f t="shared" si="171"/>
        <v>6.434570400000001</v>
      </c>
      <c r="DH94" s="222">
        <v>24</v>
      </c>
      <c r="DI94" s="677">
        <f t="shared" si="148"/>
        <v>120</v>
      </c>
      <c r="DJ94" s="568">
        <f t="shared" si="149"/>
        <v>620</v>
      </c>
      <c r="DK94" s="677">
        <f t="shared" si="150"/>
        <v>620</v>
      </c>
      <c r="DL94" s="677">
        <f t="shared" si="172"/>
        <v>186</v>
      </c>
      <c r="DM94" s="677">
        <f t="shared" si="173"/>
        <v>310</v>
      </c>
      <c r="DN94" s="677">
        <f t="shared" si="151"/>
        <v>10.216064999999986</v>
      </c>
      <c r="DO94" s="677">
        <f t="shared" si="174"/>
        <v>3.0648194999999956</v>
      </c>
      <c r="DP94" s="677">
        <f t="shared" si="175"/>
        <v>5.1080324999999931</v>
      </c>
      <c r="DQ94" s="677">
        <f t="shared" si="152"/>
        <v>10.216064999999986</v>
      </c>
      <c r="DR94" s="222">
        <v>620</v>
      </c>
      <c r="DS94" s="677">
        <f t="shared" si="153"/>
        <v>120</v>
      </c>
      <c r="DT94" s="676">
        <f t="shared" si="154"/>
        <v>24</v>
      </c>
      <c r="DU94" s="710">
        <f t="shared" si="176"/>
        <v>4.8</v>
      </c>
      <c r="DV94" s="208">
        <v>660.86425999999994</v>
      </c>
      <c r="DW94" s="677">
        <f t="shared" si="155"/>
        <v>160.86425999999994</v>
      </c>
      <c r="DX94" s="676">
        <f t="shared" si="156"/>
        <v>32.172852000000006</v>
      </c>
      <c r="DY94" s="710">
        <f t="shared" si="177"/>
        <v>6.434570400000001</v>
      </c>
      <c r="DZ94" s="222">
        <v>24</v>
      </c>
      <c r="EA94" s="677">
        <f t="shared" si="157"/>
        <v>120</v>
      </c>
      <c r="EB94" s="568">
        <f t="shared" si="158"/>
        <v>620</v>
      </c>
      <c r="EC94" s="677">
        <f t="shared" si="159"/>
        <v>620</v>
      </c>
      <c r="ED94" s="677">
        <f t="shared" si="178"/>
        <v>186</v>
      </c>
      <c r="EE94" s="677">
        <f t="shared" si="179"/>
        <v>310</v>
      </c>
      <c r="EF94" s="208">
        <f t="shared" si="180"/>
        <v>10.216064999999986</v>
      </c>
      <c r="EG94" s="208">
        <f t="shared" si="181"/>
        <v>3.0648194999999956</v>
      </c>
      <c r="EH94" s="208">
        <f t="shared" si="182"/>
        <v>5.1080324999999931</v>
      </c>
      <c r="EI94" s="677">
        <f t="shared" si="160"/>
        <v>10.216064999999986</v>
      </c>
    </row>
    <row r="95" spans="1:139" s="218" customFormat="1" ht="21.75" customHeight="1" x14ac:dyDescent="0.2">
      <c r="A95" s="505">
        <v>92</v>
      </c>
      <c r="B95" s="505" t="s">
        <v>1266</v>
      </c>
      <c r="C95" s="499" t="s">
        <v>210</v>
      </c>
      <c r="D95" s="253" t="s">
        <v>337</v>
      </c>
      <c r="E95" s="253" t="s">
        <v>126</v>
      </c>
      <c r="F95" s="219"/>
      <c r="G95" s="219"/>
      <c r="H95" s="219"/>
      <c r="I95" s="265"/>
      <c r="J95" s="221"/>
      <c r="K95" s="222"/>
      <c r="L95" s="219"/>
      <c r="M95" s="219"/>
      <c r="N95" s="219"/>
      <c r="O95" s="265"/>
      <c r="P95" s="221"/>
      <c r="Q95" s="219" t="s">
        <v>303</v>
      </c>
      <c r="R95" s="219" t="s">
        <v>24</v>
      </c>
      <c r="S95" s="219" t="s">
        <v>39</v>
      </c>
      <c r="T95" s="265">
        <v>0.3</v>
      </c>
      <c r="U95" s="223">
        <v>705</v>
      </c>
      <c r="V95" s="228" t="s">
        <v>303</v>
      </c>
      <c r="W95" s="228" t="s">
        <v>42</v>
      </c>
      <c r="X95" s="228" t="s">
        <v>10</v>
      </c>
      <c r="Y95" s="225">
        <v>0.3</v>
      </c>
      <c r="Z95" s="226">
        <v>705</v>
      </c>
      <c r="AA95" s="207">
        <f t="shared" si="96"/>
        <v>211.5</v>
      </c>
      <c r="AB95" s="222">
        <v>648</v>
      </c>
      <c r="AC95" s="544">
        <f t="shared" si="161"/>
        <v>-57</v>
      </c>
      <c r="AD95" s="208">
        <f>0.814*$AB$1</f>
        <v>925.89243999999997</v>
      </c>
      <c r="AE95" s="678">
        <f t="shared" si="162"/>
        <v>220.89243999999997</v>
      </c>
      <c r="AF95" s="222">
        <v>1205</v>
      </c>
      <c r="AJ95" s="444">
        <f t="shared" si="97"/>
        <v>-57</v>
      </c>
      <c r="AK95" s="444">
        <f t="shared" si="98"/>
        <v>-8.0851063829787222</v>
      </c>
      <c r="AL95" s="539">
        <f t="shared" si="163"/>
        <v>-1.6170212765957443E-2</v>
      </c>
      <c r="AM95" s="444">
        <f t="shared" si="99"/>
        <v>-11.4</v>
      </c>
      <c r="AN95" s="445">
        <f t="shared" si="100"/>
        <v>220.89243999999997</v>
      </c>
      <c r="AO95" s="445">
        <f t="shared" si="101"/>
        <v>31.332260992907806</v>
      </c>
      <c r="AP95" s="542">
        <f t="shared" si="164"/>
        <v>6.2664521985815611E-2</v>
      </c>
      <c r="AQ95" s="445">
        <f t="shared" si="102"/>
        <v>44.178487999999994</v>
      </c>
      <c r="AR95" s="227">
        <f t="shared" si="103"/>
        <v>247.5</v>
      </c>
      <c r="AS95" s="210">
        <f t="shared" si="104"/>
        <v>825</v>
      </c>
      <c r="AT95" s="209">
        <f t="shared" si="105"/>
        <v>247.5</v>
      </c>
      <c r="AU95" s="209">
        <f t="shared" si="106"/>
        <v>412.5</v>
      </c>
      <c r="AV95" s="211">
        <f t="shared" si="107"/>
        <v>648</v>
      </c>
      <c r="AW95" s="210">
        <f t="shared" si="108"/>
        <v>177</v>
      </c>
      <c r="AX95" s="210">
        <f t="shared" si="109"/>
        <v>120</v>
      </c>
      <c r="AY95" s="210">
        <f t="shared" si="110"/>
        <v>17.021276595744681</v>
      </c>
      <c r="AZ95" s="211">
        <f t="shared" si="111"/>
        <v>925.89243999999997</v>
      </c>
      <c r="BA95" s="544">
        <f t="shared" si="165"/>
        <v>100.89243999999997</v>
      </c>
      <c r="BB95" s="210">
        <f t="shared" si="166"/>
        <v>25.223109999999991</v>
      </c>
      <c r="BC95" s="213">
        <f t="shared" si="112"/>
        <v>249.99095879999999</v>
      </c>
      <c r="BD95" s="211">
        <f>[1]MAG_9pak!$F$6</f>
        <v>833.30319599999996</v>
      </c>
      <c r="BE95" s="213">
        <f t="shared" si="113"/>
        <v>249.99095879999999</v>
      </c>
      <c r="BF95" s="213">
        <f t="shared" si="114"/>
        <v>416.65159799999998</v>
      </c>
      <c r="BG95" s="210">
        <f t="shared" si="115"/>
        <v>185.30319599999996</v>
      </c>
      <c r="BH95" s="210">
        <f t="shared" si="116"/>
        <v>128.30319599999996</v>
      </c>
      <c r="BI95" s="210">
        <f t="shared" si="117"/>
        <v>18.199034893617011</v>
      </c>
      <c r="BJ95" s="210">
        <f t="shared" si="118"/>
        <v>874.2</v>
      </c>
      <c r="BK95" s="214">
        <f t="shared" si="119"/>
        <v>262.26</v>
      </c>
      <c r="BL95" s="214">
        <f t="shared" si="120"/>
        <v>437.1</v>
      </c>
      <c r="BM95" s="210">
        <f t="shared" si="121"/>
        <v>169.20000000000005</v>
      </c>
      <c r="BN95" s="210">
        <f t="shared" si="122"/>
        <v>226.20000000000005</v>
      </c>
      <c r="BO95" s="215">
        <f t="shared" si="123"/>
        <v>262.26</v>
      </c>
      <c r="BP95" s="210">
        <f t="shared" si="183"/>
        <v>874.2</v>
      </c>
      <c r="BQ95" s="216">
        <f t="shared" si="124"/>
        <v>262.26</v>
      </c>
      <c r="BR95" s="216">
        <f t="shared" si="125"/>
        <v>437.1</v>
      </c>
      <c r="BS95" s="210">
        <f t="shared" si="126"/>
        <v>169.20000000000005</v>
      </c>
      <c r="BT95" s="210">
        <f t="shared" si="127"/>
        <v>226.20000000000005</v>
      </c>
      <c r="BU95" s="217">
        <f t="shared" si="128"/>
        <v>262.26</v>
      </c>
      <c r="BV95" s="210">
        <f t="shared" si="184"/>
        <v>874.2</v>
      </c>
      <c r="BW95" s="403">
        <f t="shared" si="129"/>
        <v>262.26</v>
      </c>
      <c r="BX95" s="403">
        <f t="shared" si="130"/>
        <v>437.1</v>
      </c>
      <c r="BY95" s="210">
        <f t="shared" si="131"/>
        <v>169.20000000000005</v>
      </c>
      <c r="BZ95" s="210">
        <f t="shared" si="132"/>
        <v>226.20000000000005</v>
      </c>
      <c r="CA95" s="210">
        <f t="shared" si="133"/>
        <v>24</v>
      </c>
      <c r="CB95" s="404">
        <f t="shared" si="134"/>
        <v>262.26</v>
      </c>
      <c r="CC95" s="404"/>
      <c r="CD95" s="537">
        <f t="shared" si="135"/>
        <v>25.223109999999991</v>
      </c>
      <c r="CE95" s="537">
        <f t="shared" si="167"/>
        <v>7.566932999999997</v>
      </c>
      <c r="CF95" s="537">
        <f t="shared" si="136"/>
        <v>12.611554999999996</v>
      </c>
      <c r="CG95" s="210"/>
      <c r="CH95" s="210"/>
      <c r="CI95" s="210"/>
      <c r="CJ95" s="538">
        <f t="shared" si="137"/>
        <v>7.566932999999997</v>
      </c>
      <c r="CK95" s="216">
        <f t="shared" si="138"/>
        <v>-44.25</v>
      </c>
      <c r="CL95" s="216">
        <f t="shared" si="168"/>
        <v>-13.275</v>
      </c>
      <c r="CM95" s="216">
        <f t="shared" si="139"/>
        <v>-22.125</v>
      </c>
      <c r="CN95" s="216"/>
      <c r="CO95" s="216"/>
      <c r="CP95" s="216"/>
      <c r="CQ95" s="217">
        <f t="shared" si="140"/>
        <v>-13.275</v>
      </c>
      <c r="CR95" s="403">
        <f t="shared" si="141"/>
        <v>12.92310999999998</v>
      </c>
      <c r="CS95" s="403">
        <f t="shared" si="169"/>
        <v>3.876932999999994</v>
      </c>
      <c r="CT95" s="403">
        <f t="shared" si="142"/>
        <v>6.4615549999999899</v>
      </c>
      <c r="CU95" s="403"/>
      <c r="CV95" s="403"/>
      <c r="CW95" s="403"/>
      <c r="CX95" s="404">
        <f t="shared" si="143"/>
        <v>3.876932999999994</v>
      </c>
      <c r="CY95" s="198"/>
      <c r="CZ95" s="222">
        <v>648</v>
      </c>
      <c r="DA95" s="677">
        <f t="shared" si="144"/>
        <v>-57</v>
      </c>
      <c r="DB95" s="676">
        <f t="shared" si="145"/>
        <v>-8.0851063829787222</v>
      </c>
      <c r="DC95" s="676">
        <f t="shared" si="170"/>
        <v>-1.6170212765957444</v>
      </c>
      <c r="DD95" s="208">
        <v>925.89243999999997</v>
      </c>
      <c r="DE95" s="677">
        <f t="shared" si="146"/>
        <v>220.89243999999997</v>
      </c>
      <c r="DF95" s="676">
        <f t="shared" si="147"/>
        <v>31.332260992907806</v>
      </c>
      <c r="DG95" s="676">
        <f t="shared" si="171"/>
        <v>6.2664521985815611</v>
      </c>
      <c r="DH95" s="222">
        <v>24</v>
      </c>
      <c r="DI95" s="677">
        <f t="shared" si="148"/>
        <v>169.2</v>
      </c>
      <c r="DJ95" s="568">
        <f t="shared" si="149"/>
        <v>874.2</v>
      </c>
      <c r="DK95" s="677">
        <f t="shared" si="150"/>
        <v>262.26</v>
      </c>
      <c r="DL95" s="677">
        <f t="shared" si="172"/>
        <v>262.26</v>
      </c>
      <c r="DM95" s="677">
        <f t="shared" si="173"/>
        <v>437.1</v>
      </c>
      <c r="DN95" s="677">
        <f t="shared" si="151"/>
        <v>12.92310999999998</v>
      </c>
      <c r="DO95" s="677">
        <f t="shared" si="174"/>
        <v>3.876932999999994</v>
      </c>
      <c r="DP95" s="677">
        <f t="shared" si="175"/>
        <v>6.4615549999999899</v>
      </c>
      <c r="DQ95" s="677">
        <f t="shared" si="152"/>
        <v>3.876932999999994</v>
      </c>
      <c r="DR95" s="222">
        <v>648</v>
      </c>
      <c r="DS95" s="677">
        <f t="shared" si="153"/>
        <v>-57</v>
      </c>
      <c r="DT95" s="676">
        <f t="shared" si="154"/>
        <v>-8.0851063829787222</v>
      </c>
      <c r="DU95" s="710">
        <f t="shared" si="176"/>
        <v>-1.6170212765957444</v>
      </c>
      <c r="DV95" s="208">
        <v>925.89243999999997</v>
      </c>
      <c r="DW95" s="677">
        <f t="shared" si="155"/>
        <v>220.89243999999997</v>
      </c>
      <c r="DX95" s="676">
        <f t="shared" si="156"/>
        <v>31.332260992907806</v>
      </c>
      <c r="DY95" s="710">
        <f t="shared" si="177"/>
        <v>6.2664521985815611</v>
      </c>
      <c r="DZ95" s="222">
        <v>22</v>
      </c>
      <c r="EA95" s="677">
        <f t="shared" si="157"/>
        <v>155.1</v>
      </c>
      <c r="EB95" s="568">
        <f t="shared" si="158"/>
        <v>860.1</v>
      </c>
      <c r="EC95" s="677">
        <f t="shared" si="159"/>
        <v>258.02999999999997</v>
      </c>
      <c r="ED95" s="677">
        <f t="shared" si="178"/>
        <v>258.02999999999997</v>
      </c>
      <c r="EE95" s="677">
        <f t="shared" si="179"/>
        <v>430.05</v>
      </c>
      <c r="EF95" s="208">
        <f t="shared" si="180"/>
        <v>16.448109999999986</v>
      </c>
      <c r="EG95" s="208">
        <f t="shared" si="181"/>
        <v>4.9344329999999959</v>
      </c>
      <c r="EH95" s="208">
        <f t="shared" si="182"/>
        <v>8.2240549999999928</v>
      </c>
      <c r="EI95" s="677">
        <f t="shared" si="160"/>
        <v>4.9344329999999959</v>
      </c>
    </row>
    <row r="96" spans="1:139" s="218" customFormat="1" ht="21.75" customHeight="1" x14ac:dyDescent="0.2">
      <c r="A96" s="506">
        <v>93</v>
      </c>
      <c r="B96" s="506" t="s">
        <v>1268</v>
      </c>
      <c r="C96" s="499" t="s">
        <v>208</v>
      </c>
      <c r="D96" s="406" t="s">
        <v>637</v>
      </c>
      <c r="E96" s="406" t="s">
        <v>11</v>
      </c>
      <c r="F96" s="219" t="s">
        <v>5</v>
      </c>
      <c r="G96" s="219" t="s">
        <v>6</v>
      </c>
      <c r="H96" s="219" t="s">
        <v>7</v>
      </c>
      <c r="I96" s="239">
        <v>0.5</v>
      </c>
      <c r="J96" s="233">
        <v>500</v>
      </c>
      <c r="K96" s="222"/>
      <c r="L96" s="219" t="s">
        <v>5</v>
      </c>
      <c r="M96" s="219" t="s">
        <v>6</v>
      </c>
      <c r="N96" s="219" t="s">
        <v>7</v>
      </c>
      <c r="O96" s="240">
        <v>0.5</v>
      </c>
      <c r="P96" s="221">
        <v>500</v>
      </c>
      <c r="Q96" s="219"/>
      <c r="R96" s="219"/>
      <c r="S96" s="219"/>
      <c r="T96" s="240">
        <v>0.5</v>
      </c>
      <c r="U96" s="223">
        <v>500</v>
      </c>
      <c r="V96" s="228" t="s">
        <v>303</v>
      </c>
      <c r="W96" s="228" t="s">
        <v>6</v>
      </c>
      <c r="X96" s="228" t="s">
        <v>7</v>
      </c>
      <c r="Y96" s="242">
        <v>0.5</v>
      </c>
      <c r="Z96" s="226">
        <v>500</v>
      </c>
      <c r="AA96" s="207">
        <f t="shared" si="96"/>
        <v>250</v>
      </c>
      <c r="AB96" s="222">
        <v>620</v>
      </c>
      <c r="AC96" s="544">
        <f t="shared" si="161"/>
        <v>120</v>
      </c>
      <c r="AD96" s="208">
        <f>0.581*$AB$1</f>
        <v>660.86425999999994</v>
      </c>
      <c r="AE96" s="678">
        <f t="shared" si="162"/>
        <v>160.86425999999994</v>
      </c>
      <c r="AF96" s="222">
        <v>859</v>
      </c>
      <c r="AJ96" s="444">
        <f t="shared" si="97"/>
        <v>120</v>
      </c>
      <c r="AK96" s="444">
        <f t="shared" si="98"/>
        <v>24</v>
      </c>
      <c r="AL96" s="539">
        <f t="shared" si="163"/>
        <v>4.8000000000000001E-2</v>
      </c>
      <c r="AM96" s="444">
        <f t="shared" si="99"/>
        <v>24</v>
      </c>
      <c r="AN96" s="445">
        <f t="shared" si="100"/>
        <v>160.86425999999994</v>
      </c>
      <c r="AO96" s="445">
        <f t="shared" si="101"/>
        <v>32.172852000000006</v>
      </c>
      <c r="AP96" s="542">
        <f t="shared" si="164"/>
        <v>6.4345704000000004E-2</v>
      </c>
      <c r="AQ96" s="445">
        <f t="shared" si="102"/>
        <v>32.172851999999992</v>
      </c>
      <c r="AR96" s="227">
        <f t="shared" si="103"/>
        <v>310</v>
      </c>
      <c r="AS96" s="210">
        <f t="shared" si="104"/>
        <v>620</v>
      </c>
      <c r="AT96" s="209">
        <f t="shared" si="105"/>
        <v>186</v>
      </c>
      <c r="AU96" s="209">
        <f t="shared" si="106"/>
        <v>310</v>
      </c>
      <c r="AV96" s="211">
        <f t="shared" si="107"/>
        <v>620</v>
      </c>
      <c r="AW96" s="210">
        <f t="shared" si="108"/>
        <v>0</v>
      </c>
      <c r="AX96" s="210">
        <f t="shared" si="109"/>
        <v>120</v>
      </c>
      <c r="AY96" s="210">
        <f t="shared" si="110"/>
        <v>24</v>
      </c>
      <c r="AZ96" s="211">
        <f t="shared" si="111"/>
        <v>660.86425999999994</v>
      </c>
      <c r="BA96" s="544">
        <f t="shared" si="165"/>
        <v>40.864259999999945</v>
      </c>
      <c r="BB96" s="210">
        <f t="shared" si="166"/>
        <v>10.216064999999986</v>
      </c>
      <c r="BC96" s="213">
        <f t="shared" si="112"/>
        <v>310</v>
      </c>
      <c r="BD96" s="211">
        <f>[1]MAG_9pak!$F$4</f>
        <v>620</v>
      </c>
      <c r="BE96" s="213">
        <f t="shared" si="113"/>
        <v>186</v>
      </c>
      <c r="BF96" s="213">
        <f t="shared" si="114"/>
        <v>310</v>
      </c>
      <c r="BG96" s="210">
        <f t="shared" si="115"/>
        <v>0</v>
      </c>
      <c r="BH96" s="210">
        <f t="shared" si="116"/>
        <v>120</v>
      </c>
      <c r="BI96" s="210">
        <f t="shared" si="117"/>
        <v>24</v>
      </c>
      <c r="BJ96" s="210">
        <f t="shared" si="118"/>
        <v>620</v>
      </c>
      <c r="BK96" s="214">
        <f t="shared" si="119"/>
        <v>186</v>
      </c>
      <c r="BL96" s="214">
        <f t="shared" si="120"/>
        <v>310</v>
      </c>
      <c r="BM96" s="210">
        <f t="shared" si="121"/>
        <v>120</v>
      </c>
      <c r="BN96" s="210">
        <f t="shared" si="122"/>
        <v>0</v>
      </c>
      <c r="BO96" s="215">
        <f t="shared" si="123"/>
        <v>310</v>
      </c>
      <c r="BP96" s="210">
        <f t="shared" si="183"/>
        <v>620</v>
      </c>
      <c r="BQ96" s="216">
        <f t="shared" si="124"/>
        <v>186</v>
      </c>
      <c r="BR96" s="216">
        <f t="shared" si="125"/>
        <v>310</v>
      </c>
      <c r="BS96" s="210">
        <f t="shared" si="126"/>
        <v>120</v>
      </c>
      <c r="BT96" s="210">
        <f t="shared" si="127"/>
        <v>0</v>
      </c>
      <c r="BU96" s="217">
        <f t="shared" si="128"/>
        <v>310</v>
      </c>
      <c r="BV96" s="210">
        <f t="shared" si="184"/>
        <v>620</v>
      </c>
      <c r="BW96" s="403">
        <f t="shared" si="129"/>
        <v>186</v>
      </c>
      <c r="BX96" s="403">
        <f t="shared" si="130"/>
        <v>310</v>
      </c>
      <c r="BY96" s="210">
        <f t="shared" si="131"/>
        <v>120</v>
      </c>
      <c r="BZ96" s="210">
        <f t="shared" si="132"/>
        <v>0</v>
      </c>
      <c r="CA96" s="210">
        <f t="shared" si="133"/>
        <v>24</v>
      </c>
      <c r="CB96" s="404">
        <f t="shared" si="134"/>
        <v>310</v>
      </c>
      <c r="CC96" s="404"/>
      <c r="CD96" s="537">
        <f t="shared" si="135"/>
        <v>10.216064999999986</v>
      </c>
      <c r="CE96" s="537">
        <f t="shared" si="167"/>
        <v>3.0648194999999956</v>
      </c>
      <c r="CF96" s="537">
        <f t="shared" si="136"/>
        <v>5.1080324999999931</v>
      </c>
      <c r="CG96" s="210"/>
      <c r="CH96" s="210"/>
      <c r="CI96" s="210"/>
      <c r="CJ96" s="538">
        <f t="shared" si="137"/>
        <v>5.1080324999999931</v>
      </c>
      <c r="CK96" s="216">
        <f t="shared" si="138"/>
        <v>0</v>
      </c>
      <c r="CL96" s="216">
        <f t="shared" si="168"/>
        <v>0</v>
      </c>
      <c r="CM96" s="216">
        <f t="shared" si="139"/>
        <v>0</v>
      </c>
      <c r="CN96" s="216"/>
      <c r="CO96" s="216"/>
      <c r="CP96" s="216"/>
      <c r="CQ96" s="217">
        <f t="shared" si="140"/>
        <v>0</v>
      </c>
      <c r="CR96" s="403">
        <f t="shared" si="141"/>
        <v>10.216064999999986</v>
      </c>
      <c r="CS96" s="403">
        <f t="shared" si="169"/>
        <v>3.0648194999999956</v>
      </c>
      <c r="CT96" s="403">
        <f t="shared" si="142"/>
        <v>5.1080324999999931</v>
      </c>
      <c r="CU96" s="403"/>
      <c r="CV96" s="403"/>
      <c r="CW96" s="403"/>
      <c r="CX96" s="404">
        <f t="shared" si="143"/>
        <v>5.1080324999999931</v>
      </c>
      <c r="CY96" s="198"/>
      <c r="CZ96" s="222">
        <v>620</v>
      </c>
      <c r="DA96" s="677">
        <f t="shared" si="144"/>
        <v>120</v>
      </c>
      <c r="DB96" s="676">
        <f t="shared" si="145"/>
        <v>24</v>
      </c>
      <c r="DC96" s="676">
        <f t="shared" si="170"/>
        <v>4.8</v>
      </c>
      <c r="DD96" s="208">
        <v>660.86425999999994</v>
      </c>
      <c r="DE96" s="677">
        <f t="shared" si="146"/>
        <v>160.86425999999994</v>
      </c>
      <c r="DF96" s="676">
        <f t="shared" si="147"/>
        <v>32.172852000000006</v>
      </c>
      <c r="DG96" s="676">
        <f t="shared" si="171"/>
        <v>6.434570400000001</v>
      </c>
      <c r="DH96" s="222">
        <v>24</v>
      </c>
      <c r="DI96" s="677">
        <f t="shared" si="148"/>
        <v>120</v>
      </c>
      <c r="DJ96" s="568">
        <f t="shared" si="149"/>
        <v>620</v>
      </c>
      <c r="DK96" s="677">
        <f t="shared" si="150"/>
        <v>310</v>
      </c>
      <c r="DL96" s="677">
        <f t="shared" si="172"/>
        <v>186</v>
      </c>
      <c r="DM96" s="677">
        <f t="shared" si="173"/>
        <v>310</v>
      </c>
      <c r="DN96" s="677">
        <f t="shared" si="151"/>
        <v>10.216064999999986</v>
      </c>
      <c r="DO96" s="677">
        <f t="shared" si="174"/>
        <v>3.0648194999999956</v>
      </c>
      <c r="DP96" s="677">
        <f t="shared" si="175"/>
        <v>5.1080324999999931</v>
      </c>
      <c r="DQ96" s="677">
        <f t="shared" si="152"/>
        <v>5.1080324999999931</v>
      </c>
      <c r="DR96" s="222">
        <v>620</v>
      </c>
      <c r="DS96" s="677">
        <f t="shared" si="153"/>
        <v>120</v>
      </c>
      <c r="DT96" s="676">
        <f t="shared" si="154"/>
        <v>24</v>
      </c>
      <c r="DU96" s="710">
        <f t="shared" si="176"/>
        <v>4.8</v>
      </c>
      <c r="DV96" s="208">
        <v>660.86425999999994</v>
      </c>
      <c r="DW96" s="677">
        <f t="shared" si="155"/>
        <v>160.86425999999994</v>
      </c>
      <c r="DX96" s="676">
        <f t="shared" si="156"/>
        <v>32.172852000000006</v>
      </c>
      <c r="DY96" s="710">
        <f t="shared" si="177"/>
        <v>6.434570400000001</v>
      </c>
      <c r="DZ96" s="222">
        <v>24</v>
      </c>
      <c r="EA96" s="677">
        <f t="shared" si="157"/>
        <v>120</v>
      </c>
      <c r="EB96" s="568">
        <f t="shared" si="158"/>
        <v>620</v>
      </c>
      <c r="EC96" s="677">
        <f t="shared" si="159"/>
        <v>310</v>
      </c>
      <c r="ED96" s="677">
        <f t="shared" si="178"/>
        <v>186</v>
      </c>
      <c r="EE96" s="677">
        <f t="shared" si="179"/>
        <v>310</v>
      </c>
      <c r="EF96" s="208">
        <f t="shared" si="180"/>
        <v>10.216064999999986</v>
      </c>
      <c r="EG96" s="208">
        <f t="shared" si="181"/>
        <v>3.0648194999999956</v>
      </c>
      <c r="EH96" s="208">
        <f t="shared" si="182"/>
        <v>5.1080324999999931</v>
      </c>
      <c r="EI96" s="677">
        <f t="shared" si="160"/>
        <v>5.1080324999999931</v>
      </c>
    </row>
    <row r="97" spans="1:139" s="218" customFormat="1" ht="21.75" customHeight="1" x14ac:dyDescent="0.2">
      <c r="A97" s="505">
        <v>94</v>
      </c>
      <c r="B97" s="505" t="s">
        <v>1266</v>
      </c>
      <c r="C97" s="499" t="s">
        <v>210</v>
      </c>
      <c r="D97" s="253" t="s">
        <v>615</v>
      </c>
      <c r="E97" s="253" t="s">
        <v>8</v>
      </c>
      <c r="F97" s="219">
        <v>13</v>
      </c>
      <c r="G97" s="219" t="s">
        <v>6</v>
      </c>
      <c r="H97" s="219">
        <v>1</v>
      </c>
      <c r="I97" s="265">
        <v>0.6</v>
      </c>
      <c r="J97" s="221">
        <v>500</v>
      </c>
      <c r="K97" s="222"/>
      <c r="L97" s="219">
        <v>13</v>
      </c>
      <c r="M97" s="219" t="s">
        <v>6</v>
      </c>
      <c r="N97" s="219">
        <v>1</v>
      </c>
      <c r="O97" s="265">
        <v>0.6</v>
      </c>
      <c r="P97" s="221">
        <v>500</v>
      </c>
      <c r="Q97" s="219"/>
      <c r="R97" s="219"/>
      <c r="S97" s="219"/>
      <c r="T97" s="265">
        <v>0.6</v>
      </c>
      <c r="U97" s="223">
        <v>500</v>
      </c>
      <c r="V97" s="228" t="s">
        <v>303</v>
      </c>
      <c r="W97" s="228" t="s">
        <v>6</v>
      </c>
      <c r="X97" s="228" t="s">
        <v>7</v>
      </c>
      <c r="Y97" s="225">
        <v>0.6</v>
      </c>
      <c r="Z97" s="226">
        <v>500</v>
      </c>
      <c r="AA97" s="207">
        <f t="shared" si="96"/>
        <v>300</v>
      </c>
      <c r="AB97" s="222">
        <v>620</v>
      </c>
      <c r="AC97" s="544">
        <f t="shared" si="161"/>
        <v>120</v>
      </c>
      <c r="AD97" s="208">
        <f>0.581*$AB$1</f>
        <v>660.86425999999994</v>
      </c>
      <c r="AE97" s="678">
        <f t="shared" si="162"/>
        <v>160.86425999999994</v>
      </c>
      <c r="AF97" s="222">
        <v>859</v>
      </c>
      <c r="AJ97" s="444">
        <f t="shared" si="97"/>
        <v>120</v>
      </c>
      <c r="AK97" s="444">
        <f t="shared" si="98"/>
        <v>24</v>
      </c>
      <c r="AL97" s="539">
        <f t="shared" si="163"/>
        <v>4.8000000000000001E-2</v>
      </c>
      <c r="AM97" s="444">
        <f t="shared" si="99"/>
        <v>24</v>
      </c>
      <c r="AN97" s="445">
        <f t="shared" si="100"/>
        <v>160.86425999999994</v>
      </c>
      <c r="AO97" s="445">
        <f t="shared" si="101"/>
        <v>32.172852000000006</v>
      </c>
      <c r="AP97" s="542">
        <f t="shared" si="164"/>
        <v>6.4345704000000004E-2</v>
      </c>
      <c r="AQ97" s="445">
        <f t="shared" si="102"/>
        <v>32.172851999999992</v>
      </c>
      <c r="AR97" s="227">
        <f t="shared" si="103"/>
        <v>372</v>
      </c>
      <c r="AS97" s="210">
        <f t="shared" si="104"/>
        <v>620</v>
      </c>
      <c r="AT97" s="209">
        <f t="shared" si="105"/>
        <v>186</v>
      </c>
      <c r="AU97" s="209">
        <f t="shared" si="106"/>
        <v>310</v>
      </c>
      <c r="AV97" s="211">
        <f t="shared" si="107"/>
        <v>620</v>
      </c>
      <c r="AW97" s="210">
        <f t="shared" si="108"/>
        <v>0</v>
      </c>
      <c r="AX97" s="210">
        <f t="shared" si="109"/>
        <v>120</v>
      </c>
      <c r="AY97" s="210">
        <f t="shared" si="110"/>
        <v>24</v>
      </c>
      <c r="AZ97" s="211">
        <f t="shared" si="111"/>
        <v>660.86425999999994</v>
      </c>
      <c r="BA97" s="544">
        <f t="shared" si="165"/>
        <v>40.864259999999945</v>
      </c>
      <c r="BB97" s="210">
        <f t="shared" si="166"/>
        <v>10.216064999999986</v>
      </c>
      <c r="BC97" s="213">
        <f t="shared" si="112"/>
        <v>372</v>
      </c>
      <c r="BD97" s="211">
        <f>[1]MAG_9pak!$F$4</f>
        <v>620</v>
      </c>
      <c r="BE97" s="213">
        <f t="shared" si="113"/>
        <v>186</v>
      </c>
      <c r="BF97" s="213">
        <f t="shared" si="114"/>
        <v>310</v>
      </c>
      <c r="BG97" s="210">
        <f t="shared" si="115"/>
        <v>0</v>
      </c>
      <c r="BH97" s="210">
        <f t="shared" si="116"/>
        <v>120</v>
      </c>
      <c r="BI97" s="210">
        <f t="shared" si="117"/>
        <v>24</v>
      </c>
      <c r="BJ97" s="210">
        <f t="shared" si="118"/>
        <v>620</v>
      </c>
      <c r="BK97" s="214">
        <f t="shared" si="119"/>
        <v>186</v>
      </c>
      <c r="BL97" s="214">
        <f t="shared" si="120"/>
        <v>310</v>
      </c>
      <c r="BM97" s="210">
        <f t="shared" si="121"/>
        <v>120</v>
      </c>
      <c r="BN97" s="210">
        <f t="shared" si="122"/>
        <v>0</v>
      </c>
      <c r="BO97" s="215">
        <f t="shared" si="123"/>
        <v>372</v>
      </c>
      <c r="BP97" s="210">
        <f t="shared" si="183"/>
        <v>620</v>
      </c>
      <c r="BQ97" s="216">
        <f t="shared" si="124"/>
        <v>186</v>
      </c>
      <c r="BR97" s="216">
        <f t="shared" si="125"/>
        <v>310</v>
      </c>
      <c r="BS97" s="210">
        <f t="shared" si="126"/>
        <v>120</v>
      </c>
      <c r="BT97" s="210">
        <f t="shared" si="127"/>
        <v>0</v>
      </c>
      <c r="BU97" s="217">
        <f t="shared" si="128"/>
        <v>372</v>
      </c>
      <c r="BV97" s="210">
        <f t="shared" si="184"/>
        <v>620</v>
      </c>
      <c r="BW97" s="403">
        <f t="shared" si="129"/>
        <v>186</v>
      </c>
      <c r="BX97" s="403">
        <f t="shared" si="130"/>
        <v>310</v>
      </c>
      <c r="BY97" s="210">
        <f t="shared" si="131"/>
        <v>120</v>
      </c>
      <c r="BZ97" s="210">
        <f t="shared" si="132"/>
        <v>0</v>
      </c>
      <c r="CA97" s="210">
        <f t="shared" si="133"/>
        <v>24</v>
      </c>
      <c r="CB97" s="404">
        <f t="shared" si="134"/>
        <v>372</v>
      </c>
      <c r="CC97" s="404"/>
      <c r="CD97" s="537">
        <f t="shared" si="135"/>
        <v>10.216064999999986</v>
      </c>
      <c r="CE97" s="537">
        <f t="shared" si="167"/>
        <v>3.0648194999999956</v>
      </c>
      <c r="CF97" s="537">
        <f t="shared" si="136"/>
        <v>5.1080324999999931</v>
      </c>
      <c r="CG97" s="210"/>
      <c r="CH97" s="210"/>
      <c r="CI97" s="210"/>
      <c r="CJ97" s="538">
        <f t="shared" si="137"/>
        <v>6.1296389999999912</v>
      </c>
      <c r="CK97" s="216">
        <f t="shared" si="138"/>
        <v>0</v>
      </c>
      <c r="CL97" s="216">
        <f t="shared" si="168"/>
        <v>0</v>
      </c>
      <c r="CM97" s="216">
        <f t="shared" si="139"/>
        <v>0</v>
      </c>
      <c r="CN97" s="216"/>
      <c r="CO97" s="216"/>
      <c r="CP97" s="216"/>
      <c r="CQ97" s="217">
        <f t="shared" si="140"/>
        <v>0</v>
      </c>
      <c r="CR97" s="403">
        <f t="shared" si="141"/>
        <v>10.216064999999986</v>
      </c>
      <c r="CS97" s="403">
        <f t="shared" si="169"/>
        <v>3.0648194999999956</v>
      </c>
      <c r="CT97" s="403">
        <f t="shared" si="142"/>
        <v>5.1080324999999931</v>
      </c>
      <c r="CU97" s="403"/>
      <c r="CV97" s="403"/>
      <c r="CW97" s="403"/>
      <c r="CX97" s="404">
        <f t="shared" si="143"/>
        <v>6.1296389999999912</v>
      </c>
      <c r="CY97" s="198"/>
      <c r="CZ97" s="222">
        <v>620</v>
      </c>
      <c r="DA97" s="677">
        <f t="shared" si="144"/>
        <v>120</v>
      </c>
      <c r="DB97" s="676">
        <f t="shared" si="145"/>
        <v>24</v>
      </c>
      <c r="DC97" s="676">
        <f t="shared" si="170"/>
        <v>4.8</v>
      </c>
      <c r="DD97" s="208">
        <v>660.86425999999994</v>
      </c>
      <c r="DE97" s="677">
        <f t="shared" si="146"/>
        <v>160.86425999999994</v>
      </c>
      <c r="DF97" s="676">
        <f t="shared" si="147"/>
        <v>32.172852000000006</v>
      </c>
      <c r="DG97" s="676">
        <f t="shared" si="171"/>
        <v>6.434570400000001</v>
      </c>
      <c r="DH97" s="222">
        <v>24</v>
      </c>
      <c r="DI97" s="677">
        <f t="shared" si="148"/>
        <v>120</v>
      </c>
      <c r="DJ97" s="568">
        <f t="shared" si="149"/>
        <v>620</v>
      </c>
      <c r="DK97" s="677">
        <f t="shared" si="150"/>
        <v>372</v>
      </c>
      <c r="DL97" s="677">
        <f t="shared" si="172"/>
        <v>186</v>
      </c>
      <c r="DM97" s="677">
        <f t="shared" si="173"/>
        <v>310</v>
      </c>
      <c r="DN97" s="677">
        <f t="shared" si="151"/>
        <v>10.216064999999986</v>
      </c>
      <c r="DO97" s="677">
        <f t="shared" si="174"/>
        <v>3.0648194999999956</v>
      </c>
      <c r="DP97" s="677">
        <f t="shared" si="175"/>
        <v>5.1080324999999931</v>
      </c>
      <c r="DQ97" s="677">
        <f t="shared" si="152"/>
        <v>6.1296389999999912</v>
      </c>
      <c r="DR97" s="222">
        <v>620</v>
      </c>
      <c r="DS97" s="677">
        <f t="shared" si="153"/>
        <v>120</v>
      </c>
      <c r="DT97" s="676">
        <f t="shared" si="154"/>
        <v>24</v>
      </c>
      <c r="DU97" s="710">
        <f t="shared" si="176"/>
        <v>4.8</v>
      </c>
      <c r="DV97" s="208">
        <v>660.86425999999994</v>
      </c>
      <c r="DW97" s="677">
        <f t="shared" si="155"/>
        <v>160.86425999999994</v>
      </c>
      <c r="DX97" s="676">
        <f t="shared" si="156"/>
        <v>32.172852000000006</v>
      </c>
      <c r="DY97" s="710">
        <f t="shared" si="177"/>
        <v>6.434570400000001</v>
      </c>
      <c r="DZ97" s="222">
        <v>24</v>
      </c>
      <c r="EA97" s="677">
        <f t="shared" si="157"/>
        <v>120</v>
      </c>
      <c r="EB97" s="568">
        <f t="shared" si="158"/>
        <v>620</v>
      </c>
      <c r="EC97" s="677">
        <f t="shared" si="159"/>
        <v>372</v>
      </c>
      <c r="ED97" s="677">
        <f t="shared" si="178"/>
        <v>186</v>
      </c>
      <c r="EE97" s="677">
        <f t="shared" si="179"/>
        <v>310</v>
      </c>
      <c r="EF97" s="208">
        <f t="shared" si="180"/>
        <v>10.216064999999986</v>
      </c>
      <c r="EG97" s="208">
        <f t="shared" si="181"/>
        <v>3.0648194999999956</v>
      </c>
      <c r="EH97" s="208">
        <f t="shared" si="182"/>
        <v>5.1080324999999931</v>
      </c>
      <c r="EI97" s="677">
        <f t="shared" si="160"/>
        <v>6.1296389999999912</v>
      </c>
    </row>
    <row r="98" spans="1:139" s="218" customFormat="1" ht="21.75" customHeight="1" x14ac:dyDescent="0.2">
      <c r="A98" s="505">
        <v>95</v>
      </c>
      <c r="B98" s="505" t="s">
        <v>1266</v>
      </c>
      <c r="C98" s="499" t="s">
        <v>210</v>
      </c>
      <c r="D98" s="253" t="s">
        <v>615</v>
      </c>
      <c r="E98" s="253" t="s">
        <v>126</v>
      </c>
      <c r="F98" s="219"/>
      <c r="G98" s="219"/>
      <c r="H98" s="219"/>
      <c r="I98" s="265"/>
      <c r="J98" s="221"/>
      <c r="K98" s="222"/>
      <c r="L98" s="219"/>
      <c r="M98" s="219"/>
      <c r="N98" s="219"/>
      <c r="O98" s="265"/>
      <c r="P98" s="221"/>
      <c r="Q98" s="219" t="s">
        <v>303</v>
      </c>
      <c r="R98" s="219" t="s">
        <v>24</v>
      </c>
      <c r="S98" s="219" t="s">
        <v>39</v>
      </c>
      <c r="T98" s="265">
        <v>1</v>
      </c>
      <c r="U98" s="223">
        <v>705</v>
      </c>
      <c r="V98" s="228" t="s">
        <v>303</v>
      </c>
      <c r="W98" s="228" t="s">
        <v>42</v>
      </c>
      <c r="X98" s="228" t="s">
        <v>10</v>
      </c>
      <c r="Y98" s="225">
        <v>1</v>
      </c>
      <c r="Z98" s="226">
        <v>705</v>
      </c>
      <c r="AA98" s="207">
        <f t="shared" si="96"/>
        <v>705</v>
      </c>
      <c r="AB98" s="222">
        <v>648</v>
      </c>
      <c r="AC98" s="544">
        <f t="shared" si="161"/>
        <v>-57</v>
      </c>
      <c r="AD98" s="222">
        <v>926</v>
      </c>
      <c r="AE98" s="678">
        <f t="shared" si="162"/>
        <v>221</v>
      </c>
      <c r="AF98" s="222">
        <v>875</v>
      </c>
      <c r="AJ98" s="444">
        <f t="shared" si="97"/>
        <v>-57</v>
      </c>
      <c r="AK98" s="444">
        <f t="shared" si="98"/>
        <v>-8.0851063829787222</v>
      </c>
      <c r="AL98" s="539">
        <f t="shared" si="163"/>
        <v>-1.6170212765957443E-2</v>
      </c>
      <c r="AM98" s="444">
        <f t="shared" si="99"/>
        <v>-11.4</v>
      </c>
      <c r="AN98" s="445">
        <f t="shared" si="100"/>
        <v>221</v>
      </c>
      <c r="AO98" s="445">
        <f t="shared" si="101"/>
        <v>31.347517730496435</v>
      </c>
      <c r="AP98" s="542">
        <f t="shared" si="164"/>
        <v>6.2695035460992865E-2</v>
      </c>
      <c r="AQ98" s="445">
        <f t="shared" si="102"/>
        <v>44.2</v>
      </c>
      <c r="AR98" s="227">
        <f t="shared" si="103"/>
        <v>825</v>
      </c>
      <c r="AS98" s="210">
        <f t="shared" si="104"/>
        <v>825</v>
      </c>
      <c r="AT98" s="209">
        <f t="shared" si="105"/>
        <v>247.5</v>
      </c>
      <c r="AU98" s="209">
        <f t="shared" si="106"/>
        <v>412.5</v>
      </c>
      <c r="AV98" s="211">
        <f t="shared" si="107"/>
        <v>648</v>
      </c>
      <c r="AW98" s="210">
        <f t="shared" si="108"/>
        <v>177</v>
      </c>
      <c r="AX98" s="210">
        <f t="shared" si="109"/>
        <v>120</v>
      </c>
      <c r="AY98" s="210">
        <f t="shared" si="110"/>
        <v>17.021276595744681</v>
      </c>
      <c r="AZ98" s="211">
        <f t="shared" si="111"/>
        <v>926</v>
      </c>
      <c r="BA98" s="544">
        <f t="shared" si="165"/>
        <v>101</v>
      </c>
      <c r="BB98" s="210">
        <f t="shared" si="166"/>
        <v>25.25</v>
      </c>
      <c r="BC98" s="213">
        <f t="shared" si="112"/>
        <v>620</v>
      </c>
      <c r="BD98" s="211">
        <f>[1]MAG_9pak!$F$5</f>
        <v>620</v>
      </c>
      <c r="BE98" s="213">
        <f t="shared" si="113"/>
        <v>186</v>
      </c>
      <c r="BF98" s="213">
        <f t="shared" si="114"/>
        <v>310</v>
      </c>
      <c r="BG98" s="210">
        <f t="shared" si="115"/>
        <v>-28</v>
      </c>
      <c r="BH98" s="210">
        <f t="shared" si="116"/>
        <v>-85</v>
      </c>
      <c r="BI98" s="210">
        <f t="shared" si="117"/>
        <v>-12.056737588652481</v>
      </c>
      <c r="BJ98" s="210">
        <f t="shared" si="118"/>
        <v>874.2</v>
      </c>
      <c r="BK98" s="214">
        <f t="shared" si="119"/>
        <v>262.26</v>
      </c>
      <c r="BL98" s="214">
        <f t="shared" si="120"/>
        <v>437.1</v>
      </c>
      <c r="BM98" s="210">
        <f t="shared" si="121"/>
        <v>169.20000000000005</v>
      </c>
      <c r="BN98" s="210">
        <f t="shared" si="122"/>
        <v>226.20000000000005</v>
      </c>
      <c r="BO98" s="215">
        <f t="shared" si="123"/>
        <v>874.2</v>
      </c>
      <c r="BP98" s="210">
        <f t="shared" si="183"/>
        <v>874.2</v>
      </c>
      <c r="BQ98" s="216">
        <f t="shared" si="124"/>
        <v>262.26</v>
      </c>
      <c r="BR98" s="216">
        <f t="shared" si="125"/>
        <v>437.1</v>
      </c>
      <c r="BS98" s="210">
        <f t="shared" si="126"/>
        <v>169.20000000000005</v>
      </c>
      <c r="BT98" s="210">
        <f t="shared" si="127"/>
        <v>226.20000000000005</v>
      </c>
      <c r="BU98" s="217">
        <f t="shared" si="128"/>
        <v>874.2</v>
      </c>
      <c r="BV98" s="210">
        <f t="shared" si="184"/>
        <v>874.2</v>
      </c>
      <c r="BW98" s="403">
        <f t="shared" si="129"/>
        <v>262.26</v>
      </c>
      <c r="BX98" s="403">
        <f t="shared" si="130"/>
        <v>437.1</v>
      </c>
      <c r="BY98" s="210">
        <f t="shared" si="131"/>
        <v>169.20000000000005</v>
      </c>
      <c r="BZ98" s="210">
        <f t="shared" si="132"/>
        <v>226.20000000000005</v>
      </c>
      <c r="CA98" s="210">
        <f t="shared" si="133"/>
        <v>24</v>
      </c>
      <c r="CB98" s="404">
        <f t="shared" si="134"/>
        <v>874.2</v>
      </c>
      <c r="CC98" s="404"/>
      <c r="CD98" s="537">
        <f t="shared" si="135"/>
        <v>25.25</v>
      </c>
      <c r="CE98" s="537">
        <f t="shared" si="167"/>
        <v>7.5749999999999993</v>
      </c>
      <c r="CF98" s="537">
        <f t="shared" si="136"/>
        <v>12.625</v>
      </c>
      <c r="CG98" s="210"/>
      <c r="CH98" s="210"/>
      <c r="CI98" s="210"/>
      <c r="CJ98" s="538">
        <f t="shared" si="137"/>
        <v>25.25</v>
      </c>
      <c r="CK98" s="216">
        <f t="shared" si="138"/>
        <v>-44.25</v>
      </c>
      <c r="CL98" s="216">
        <f t="shared" si="168"/>
        <v>-13.275</v>
      </c>
      <c r="CM98" s="216">
        <f t="shared" si="139"/>
        <v>-22.125</v>
      </c>
      <c r="CN98" s="216"/>
      <c r="CO98" s="216"/>
      <c r="CP98" s="216"/>
      <c r="CQ98" s="217">
        <f t="shared" si="140"/>
        <v>-44.25</v>
      </c>
      <c r="CR98" s="403">
        <f t="shared" si="141"/>
        <v>12.949999999999989</v>
      </c>
      <c r="CS98" s="403">
        <f t="shared" si="169"/>
        <v>3.8849999999999962</v>
      </c>
      <c r="CT98" s="403">
        <f t="shared" si="142"/>
        <v>6.4749999999999943</v>
      </c>
      <c r="CU98" s="403"/>
      <c r="CV98" s="403"/>
      <c r="CW98" s="403"/>
      <c r="CX98" s="404">
        <f t="shared" si="143"/>
        <v>12.949999999999989</v>
      </c>
      <c r="CY98" s="198"/>
      <c r="CZ98" s="222">
        <v>648</v>
      </c>
      <c r="DA98" s="677">
        <f t="shared" si="144"/>
        <v>-57</v>
      </c>
      <c r="DB98" s="676">
        <f t="shared" si="145"/>
        <v>-8.0851063829787222</v>
      </c>
      <c r="DC98" s="676">
        <f t="shared" si="170"/>
        <v>-1.6170212765957444</v>
      </c>
      <c r="DD98" s="208">
        <v>926</v>
      </c>
      <c r="DE98" s="677">
        <f t="shared" si="146"/>
        <v>221</v>
      </c>
      <c r="DF98" s="676">
        <f t="shared" si="147"/>
        <v>31.347517730496435</v>
      </c>
      <c r="DG98" s="676">
        <f t="shared" si="171"/>
        <v>6.269503546099287</v>
      </c>
      <c r="DH98" s="222">
        <v>24</v>
      </c>
      <c r="DI98" s="677">
        <f t="shared" si="148"/>
        <v>169.2</v>
      </c>
      <c r="DJ98" s="568">
        <f t="shared" si="149"/>
        <v>874.2</v>
      </c>
      <c r="DK98" s="677">
        <f t="shared" si="150"/>
        <v>874.2</v>
      </c>
      <c r="DL98" s="677">
        <f t="shared" si="172"/>
        <v>262.26</v>
      </c>
      <c r="DM98" s="677">
        <f t="shared" si="173"/>
        <v>437.1</v>
      </c>
      <c r="DN98" s="677">
        <f t="shared" si="151"/>
        <v>12.949999999999989</v>
      </c>
      <c r="DO98" s="677">
        <f t="shared" si="174"/>
        <v>3.8849999999999962</v>
      </c>
      <c r="DP98" s="677">
        <f t="shared" si="175"/>
        <v>6.4749999999999943</v>
      </c>
      <c r="DQ98" s="677">
        <f t="shared" si="152"/>
        <v>12.949999999999989</v>
      </c>
      <c r="DR98" s="222">
        <v>648</v>
      </c>
      <c r="DS98" s="677">
        <f t="shared" si="153"/>
        <v>-57</v>
      </c>
      <c r="DT98" s="676">
        <f t="shared" si="154"/>
        <v>-8.0851063829787222</v>
      </c>
      <c r="DU98" s="710">
        <f t="shared" si="176"/>
        <v>-1.6170212765957444</v>
      </c>
      <c r="DV98" s="208">
        <v>1205</v>
      </c>
      <c r="DW98" s="677">
        <f t="shared" si="155"/>
        <v>500</v>
      </c>
      <c r="DX98" s="676">
        <f t="shared" si="156"/>
        <v>70.921985815602824</v>
      </c>
      <c r="DY98" s="710">
        <f t="shared" si="177"/>
        <v>14.184397163120565</v>
      </c>
      <c r="DZ98" s="222">
        <v>22</v>
      </c>
      <c r="EA98" s="677">
        <f t="shared" si="157"/>
        <v>155.1</v>
      </c>
      <c r="EB98" s="568">
        <f t="shared" si="158"/>
        <v>860.1</v>
      </c>
      <c r="EC98" s="677">
        <f t="shared" si="159"/>
        <v>860.1</v>
      </c>
      <c r="ED98" s="677">
        <f t="shared" si="178"/>
        <v>258.02999999999997</v>
      </c>
      <c r="EE98" s="677">
        <f t="shared" si="179"/>
        <v>430.05</v>
      </c>
      <c r="EF98" s="208">
        <f t="shared" si="180"/>
        <v>86.224999999999994</v>
      </c>
      <c r="EG98" s="208">
        <f t="shared" si="181"/>
        <v>25.867499999999996</v>
      </c>
      <c r="EH98" s="208">
        <f t="shared" si="182"/>
        <v>43.112499999999997</v>
      </c>
      <c r="EI98" s="677">
        <f t="shared" si="160"/>
        <v>86.224999999999994</v>
      </c>
    </row>
    <row r="99" spans="1:139" s="218" customFormat="1" ht="21.75" customHeight="1" x14ac:dyDescent="0.2">
      <c r="A99" s="506">
        <v>96</v>
      </c>
      <c r="B99" s="506" t="s">
        <v>1270</v>
      </c>
      <c r="C99" s="499" t="s">
        <v>814</v>
      </c>
      <c r="D99" s="253" t="s">
        <v>338</v>
      </c>
      <c r="E99" s="253" t="s">
        <v>8</v>
      </c>
      <c r="F99" s="219">
        <v>13</v>
      </c>
      <c r="G99" s="219" t="s">
        <v>6</v>
      </c>
      <c r="H99" s="219">
        <v>1</v>
      </c>
      <c r="I99" s="265">
        <v>1</v>
      </c>
      <c r="J99" s="221">
        <v>500</v>
      </c>
      <c r="K99" s="222"/>
      <c r="L99" s="219">
        <v>13</v>
      </c>
      <c r="M99" s="219" t="s">
        <v>6</v>
      </c>
      <c r="N99" s="219">
        <v>1</v>
      </c>
      <c r="O99" s="265">
        <v>1</v>
      </c>
      <c r="P99" s="221">
        <v>500</v>
      </c>
      <c r="Q99" s="219"/>
      <c r="R99" s="219"/>
      <c r="S99" s="219"/>
      <c r="T99" s="265">
        <v>1</v>
      </c>
      <c r="U99" s="223">
        <v>500</v>
      </c>
      <c r="V99" s="228" t="s">
        <v>303</v>
      </c>
      <c r="W99" s="228" t="s">
        <v>6</v>
      </c>
      <c r="X99" s="228" t="s">
        <v>7</v>
      </c>
      <c r="Y99" s="225">
        <v>1</v>
      </c>
      <c r="Z99" s="226">
        <v>500</v>
      </c>
      <c r="AA99" s="207">
        <f t="shared" si="96"/>
        <v>500</v>
      </c>
      <c r="AB99" s="222">
        <v>620</v>
      </c>
      <c r="AC99" s="544">
        <f t="shared" si="161"/>
        <v>120</v>
      </c>
      <c r="AD99" s="208">
        <f>0.581*$AB$1</f>
        <v>660.86425999999994</v>
      </c>
      <c r="AE99" s="678">
        <f t="shared" si="162"/>
        <v>160.86425999999994</v>
      </c>
      <c r="AF99" s="222">
        <v>859</v>
      </c>
      <c r="AJ99" s="444">
        <f t="shared" si="97"/>
        <v>120</v>
      </c>
      <c r="AK99" s="444">
        <f t="shared" si="98"/>
        <v>24</v>
      </c>
      <c r="AL99" s="539">
        <f t="shared" si="163"/>
        <v>4.8000000000000001E-2</v>
      </c>
      <c r="AM99" s="444">
        <f t="shared" si="99"/>
        <v>24</v>
      </c>
      <c r="AN99" s="445">
        <f t="shared" si="100"/>
        <v>160.86425999999994</v>
      </c>
      <c r="AO99" s="445">
        <f t="shared" si="101"/>
        <v>32.172852000000006</v>
      </c>
      <c r="AP99" s="542">
        <f t="shared" si="164"/>
        <v>6.4345704000000004E-2</v>
      </c>
      <c r="AQ99" s="445">
        <f t="shared" si="102"/>
        <v>32.172851999999992</v>
      </c>
      <c r="AR99" s="227">
        <f t="shared" si="103"/>
        <v>620</v>
      </c>
      <c r="AS99" s="210">
        <f t="shared" si="104"/>
        <v>620</v>
      </c>
      <c r="AT99" s="209">
        <f t="shared" si="105"/>
        <v>186</v>
      </c>
      <c r="AU99" s="209">
        <f t="shared" si="106"/>
        <v>310</v>
      </c>
      <c r="AV99" s="211">
        <f t="shared" si="107"/>
        <v>620</v>
      </c>
      <c r="AW99" s="210">
        <f t="shared" si="108"/>
        <v>0</v>
      </c>
      <c r="AX99" s="210">
        <f t="shared" si="109"/>
        <v>120</v>
      </c>
      <c r="AY99" s="210">
        <f t="shared" si="110"/>
        <v>24</v>
      </c>
      <c r="AZ99" s="211">
        <f t="shared" si="111"/>
        <v>660.86425999999994</v>
      </c>
      <c r="BA99" s="544">
        <f t="shared" si="165"/>
        <v>40.864259999999945</v>
      </c>
      <c r="BB99" s="210">
        <f t="shared" si="166"/>
        <v>10.216064999999986</v>
      </c>
      <c r="BC99" s="213">
        <f t="shared" si="112"/>
        <v>620</v>
      </c>
      <c r="BD99" s="211">
        <f>[1]MAG_9pak!$F$4</f>
        <v>620</v>
      </c>
      <c r="BE99" s="213">
        <f t="shared" si="113"/>
        <v>186</v>
      </c>
      <c r="BF99" s="213">
        <f t="shared" si="114"/>
        <v>310</v>
      </c>
      <c r="BG99" s="210">
        <f t="shared" si="115"/>
        <v>0</v>
      </c>
      <c r="BH99" s="210">
        <f t="shared" si="116"/>
        <v>120</v>
      </c>
      <c r="BI99" s="210">
        <f t="shared" si="117"/>
        <v>24</v>
      </c>
      <c r="BJ99" s="210">
        <f t="shared" si="118"/>
        <v>620</v>
      </c>
      <c r="BK99" s="214">
        <f t="shared" si="119"/>
        <v>186</v>
      </c>
      <c r="BL99" s="214">
        <f t="shared" si="120"/>
        <v>310</v>
      </c>
      <c r="BM99" s="210">
        <f t="shared" si="121"/>
        <v>120</v>
      </c>
      <c r="BN99" s="210">
        <f t="shared" si="122"/>
        <v>0</v>
      </c>
      <c r="BO99" s="215">
        <f t="shared" si="123"/>
        <v>620</v>
      </c>
      <c r="BP99" s="210">
        <f t="shared" si="183"/>
        <v>620</v>
      </c>
      <c r="BQ99" s="216">
        <f t="shared" si="124"/>
        <v>186</v>
      </c>
      <c r="BR99" s="216">
        <f t="shared" si="125"/>
        <v>310</v>
      </c>
      <c r="BS99" s="210">
        <f t="shared" si="126"/>
        <v>120</v>
      </c>
      <c r="BT99" s="210">
        <f t="shared" si="127"/>
        <v>0</v>
      </c>
      <c r="BU99" s="217">
        <f t="shared" si="128"/>
        <v>620</v>
      </c>
      <c r="BV99" s="210">
        <f t="shared" si="184"/>
        <v>620</v>
      </c>
      <c r="BW99" s="403">
        <f t="shared" si="129"/>
        <v>186</v>
      </c>
      <c r="BX99" s="403">
        <f t="shared" si="130"/>
        <v>310</v>
      </c>
      <c r="BY99" s="210">
        <f t="shared" si="131"/>
        <v>120</v>
      </c>
      <c r="BZ99" s="210">
        <f t="shared" si="132"/>
        <v>0</v>
      </c>
      <c r="CA99" s="210">
        <f t="shared" si="133"/>
        <v>24</v>
      </c>
      <c r="CB99" s="404">
        <f t="shared" si="134"/>
        <v>620</v>
      </c>
      <c r="CC99" s="211"/>
      <c r="CD99" s="537">
        <f t="shared" si="135"/>
        <v>10.216064999999986</v>
      </c>
      <c r="CE99" s="537">
        <f t="shared" si="167"/>
        <v>3.0648194999999956</v>
      </c>
      <c r="CF99" s="537">
        <f t="shared" si="136"/>
        <v>5.1080324999999931</v>
      </c>
      <c r="CG99" s="210"/>
      <c r="CH99" s="210"/>
      <c r="CI99" s="210"/>
      <c r="CJ99" s="538">
        <f t="shared" si="137"/>
        <v>10.216064999999986</v>
      </c>
      <c r="CK99" s="216">
        <f t="shared" si="138"/>
        <v>0</v>
      </c>
      <c r="CL99" s="216">
        <f t="shared" si="168"/>
        <v>0</v>
      </c>
      <c r="CM99" s="216">
        <f t="shared" si="139"/>
        <v>0</v>
      </c>
      <c r="CN99" s="216"/>
      <c r="CO99" s="216"/>
      <c r="CP99" s="216"/>
      <c r="CQ99" s="217">
        <f t="shared" si="140"/>
        <v>0</v>
      </c>
      <c r="CR99" s="403">
        <f t="shared" si="141"/>
        <v>10.216064999999986</v>
      </c>
      <c r="CS99" s="403">
        <f t="shared" si="169"/>
        <v>3.0648194999999956</v>
      </c>
      <c r="CT99" s="403">
        <f t="shared" si="142"/>
        <v>5.1080324999999931</v>
      </c>
      <c r="CU99" s="403"/>
      <c r="CV99" s="403"/>
      <c r="CW99" s="403"/>
      <c r="CX99" s="404">
        <f t="shared" si="143"/>
        <v>10.216064999999986</v>
      </c>
      <c r="CY99" s="198"/>
      <c r="CZ99" s="222">
        <v>620</v>
      </c>
      <c r="DA99" s="677">
        <f t="shared" si="144"/>
        <v>120</v>
      </c>
      <c r="DB99" s="676">
        <f t="shared" si="145"/>
        <v>24</v>
      </c>
      <c r="DC99" s="676">
        <f t="shared" si="170"/>
        <v>4.8</v>
      </c>
      <c r="DD99" s="208">
        <v>660.86425999999994</v>
      </c>
      <c r="DE99" s="677">
        <f t="shared" si="146"/>
        <v>160.86425999999994</v>
      </c>
      <c r="DF99" s="676">
        <f t="shared" si="147"/>
        <v>32.172852000000006</v>
      </c>
      <c r="DG99" s="676">
        <f t="shared" si="171"/>
        <v>6.434570400000001</v>
      </c>
      <c r="DH99" s="222">
        <v>24</v>
      </c>
      <c r="DI99" s="677">
        <f t="shared" si="148"/>
        <v>120</v>
      </c>
      <c r="DJ99" s="568">
        <f t="shared" si="149"/>
        <v>620</v>
      </c>
      <c r="DK99" s="677">
        <f t="shared" si="150"/>
        <v>620</v>
      </c>
      <c r="DL99" s="677">
        <f t="shared" si="172"/>
        <v>186</v>
      </c>
      <c r="DM99" s="677">
        <f t="shared" si="173"/>
        <v>310</v>
      </c>
      <c r="DN99" s="677">
        <f t="shared" si="151"/>
        <v>10.216064999999986</v>
      </c>
      <c r="DO99" s="677">
        <f t="shared" si="174"/>
        <v>3.0648194999999956</v>
      </c>
      <c r="DP99" s="677">
        <f t="shared" si="175"/>
        <v>5.1080324999999931</v>
      </c>
      <c r="DQ99" s="677">
        <f t="shared" si="152"/>
        <v>10.216064999999986</v>
      </c>
      <c r="DR99" s="222">
        <v>620</v>
      </c>
      <c r="DS99" s="677">
        <f t="shared" si="153"/>
        <v>120</v>
      </c>
      <c r="DT99" s="676">
        <f t="shared" si="154"/>
        <v>24</v>
      </c>
      <c r="DU99" s="710">
        <f t="shared" si="176"/>
        <v>4.8</v>
      </c>
      <c r="DV99" s="208">
        <v>660.86425999999994</v>
      </c>
      <c r="DW99" s="677">
        <f t="shared" si="155"/>
        <v>160.86425999999994</v>
      </c>
      <c r="DX99" s="676">
        <f t="shared" si="156"/>
        <v>32.172852000000006</v>
      </c>
      <c r="DY99" s="710">
        <f t="shared" si="177"/>
        <v>6.434570400000001</v>
      </c>
      <c r="DZ99" s="222">
        <v>24</v>
      </c>
      <c r="EA99" s="677">
        <f t="shared" si="157"/>
        <v>120</v>
      </c>
      <c r="EB99" s="568">
        <f t="shared" si="158"/>
        <v>620</v>
      </c>
      <c r="EC99" s="677">
        <f t="shared" si="159"/>
        <v>620</v>
      </c>
      <c r="ED99" s="677">
        <f t="shared" si="178"/>
        <v>186</v>
      </c>
      <c r="EE99" s="677">
        <f t="shared" si="179"/>
        <v>310</v>
      </c>
      <c r="EF99" s="208">
        <f t="shared" si="180"/>
        <v>10.216064999999986</v>
      </c>
      <c r="EG99" s="208">
        <f t="shared" si="181"/>
        <v>3.0648194999999956</v>
      </c>
      <c r="EH99" s="208">
        <f t="shared" si="182"/>
        <v>5.1080324999999931</v>
      </c>
      <c r="EI99" s="677">
        <f t="shared" si="160"/>
        <v>10.216064999999986</v>
      </c>
    </row>
    <row r="100" spans="1:139" s="218" customFormat="1" ht="21.75" customHeight="1" x14ac:dyDescent="0.2">
      <c r="A100" s="505">
        <v>97</v>
      </c>
      <c r="B100" s="506" t="s">
        <v>1268</v>
      </c>
      <c r="C100" s="499" t="s">
        <v>207</v>
      </c>
      <c r="D100" s="406" t="s">
        <v>638</v>
      </c>
      <c r="E100" s="253" t="s">
        <v>341</v>
      </c>
      <c r="F100" s="219" t="s">
        <v>5</v>
      </c>
      <c r="G100" s="219" t="s">
        <v>6</v>
      </c>
      <c r="H100" s="219" t="s">
        <v>7</v>
      </c>
      <c r="I100" s="240">
        <v>0.7</v>
      </c>
      <c r="J100" s="234">
        <v>500</v>
      </c>
      <c r="K100" s="222"/>
      <c r="L100" s="219" t="s">
        <v>5</v>
      </c>
      <c r="M100" s="219" t="s">
        <v>6</v>
      </c>
      <c r="N100" s="219" t="s">
        <v>7</v>
      </c>
      <c r="O100" s="240">
        <v>0.7</v>
      </c>
      <c r="P100" s="234">
        <v>500</v>
      </c>
      <c r="Q100" s="219"/>
      <c r="R100" s="219"/>
      <c r="S100" s="219"/>
      <c r="T100" s="240">
        <v>0.7</v>
      </c>
      <c r="U100" s="235">
        <v>500</v>
      </c>
      <c r="V100" s="228" t="s">
        <v>303</v>
      </c>
      <c r="W100" s="228" t="s">
        <v>6</v>
      </c>
      <c r="X100" s="228" t="s">
        <v>7</v>
      </c>
      <c r="Y100" s="242">
        <v>0.7</v>
      </c>
      <c r="Z100" s="236">
        <v>500</v>
      </c>
      <c r="AA100" s="207">
        <f t="shared" si="96"/>
        <v>350</v>
      </c>
      <c r="AB100" s="222">
        <v>620</v>
      </c>
      <c r="AC100" s="544">
        <f t="shared" si="161"/>
        <v>120</v>
      </c>
      <c r="AD100" s="208">
        <f>0.581*$AB$1</f>
        <v>660.86425999999994</v>
      </c>
      <c r="AE100" s="678">
        <f t="shared" si="162"/>
        <v>160.86425999999994</v>
      </c>
      <c r="AF100" s="222">
        <v>859</v>
      </c>
      <c r="AJ100" s="444">
        <f t="shared" si="97"/>
        <v>120</v>
      </c>
      <c r="AK100" s="444">
        <f t="shared" si="98"/>
        <v>24</v>
      </c>
      <c r="AL100" s="539">
        <f t="shared" si="163"/>
        <v>4.8000000000000001E-2</v>
      </c>
      <c r="AM100" s="444">
        <f t="shared" si="99"/>
        <v>24</v>
      </c>
      <c r="AN100" s="445">
        <f t="shared" si="100"/>
        <v>160.86425999999994</v>
      </c>
      <c r="AO100" s="445">
        <f t="shared" si="101"/>
        <v>32.172852000000006</v>
      </c>
      <c r="AP100" s="542">
        <f t="shared" si="164"/>
        <v>6.4345704000000004E-2</v>
      </c>
      <c r="AQ100" s="445">
        <f t="shared" si="102"/>
        <v>32.172851999999992</v>
      </c>
      <c r="AR100" s="227">
        <f t="shared" si="103"/>
        <v>434</v>
      </c>
      <c r="AS100" s="210">
        <f t="shared" si="104"/>
        <v>620</v>
      </c>
      <c r="AT100" s="209">
        <f t="shared" si="105"/>
        <v>186</v>
      </c>
      <c r="AU100" s="209">
        <f t="shared" si="106"/>
        <v>310</v>
      </c>
      <c r="AV100" s="211">
        <f t="shared" si="107"/>
        <v>620</v>
      </c>
      <c r="AW100" s="210">
        <f t="shared" si="108"/>
        <v>0</v>
      </c>
      <c r="AX100" s="210">
        <f t="shared" si="109"/>
        <v>120</v>
      </c>
      <c r="AY100" s="210">
        <f t="shared" si="110"/>
        <v>24</v>
      </c>
      <c r="AZ100" s="211">
        <f t="shared" si="111"/>
        <v>660.86425999999994</v>
      </c>
      <c r="BA100" s="544">
        <f t="shared" si="165"/>
        <v>40.864259999999945</v>
      </c>
      <c r="BB100" s="210">
        <f t="shared" si="166"/>
        <v>10.216064999999986</v>
      </c>
      <c r="BC100" s="213">
        <f t="shared" si="112"/>
        <v>434</v>
      </c>
      <c r="BD100" s="211">
        <f>[1]MAG_9pak!$F$4</f>
        <v>620</v>
      </c>
      <c r="BE100" s="213">
        <f t="shared" si="113"/>
        <v>186</v>
      </c>
      <c r="BF100" s="213">
        <f t="shared" si="114"/>
        <v>310</v>
      </c>
      <c r="BG100" s="210">
        <f t="shared" si="115"/>
        <v>0</v>
      </c>
      <c r="BH100" s="210">
        <f t="shared" si="116"/>
        <v>120</v>
      </c>
      <c r="BI100" s="210">
        <f t="shared" si="117"/>
        <v>24</v>
      </c>
      <c r="BJ100" s="210">
        <f t="shared" si="118"/>
        <v>620</v>
      </c>
      <c r="BK100" s="214">
        <f t="shared" si="119"/>
        <v>186</v>
      </c>
      <c r="BL100" s="214">
        <f t="shared" si="120"/>
        <v>310</v>
      </c>
      <c r="BM100" s="210">
        <f t="shared" si="121"/>
        <v>120</v>
      </c>
      <c r="BN100" s="210">
        <f t="shared" si="122"/>
        <v>0</v>
      </c>
      <c r="BO100" s="215">
        <f t="shared" si="123"/>
        <v>434</v>
      </c>
      <c r="BP100" s="210">
        <f t="shared" si="183"/>
        <v>620</v>
      </c>
      <c r="BQ100" s="216">
        <f t="shared" si="124"/>
        <v>186</v>
      </c>
      <c r="BR100" s="216">
        <f t="shared" si="125"/>
        <v>310</v>
      </c>
      <c r="BS100" s="210">
        <f t="shared" si="126"/>
        <v>120</v>
      </c>
      <c r="BT100" s="210">
        <f t="shared" si="127"/>
        <v>0</v>
      </c>
      <c r="BU100" s="217">
        <f t="shared" si="128"/>
        <v>434</v>
      </c>
      <c r="BV100" s="210">
        <f t="shared" si="184"/>
        <v>620</v>
      </c>
      <c r="BW100" s="403">
        <f t="shared" si="129"/>
        <v>186</v>
      </c>
      <c r="BX100" s="403">
        <f t="shared" si="130"/>
        <v>310</v>
      </c>
      <c r="BY100" s="210">
        <f t="shared" si="131"/>
        <v>120</v>
      </c>
      <c r="BZ100" s="210">
        <f t="shared" si="132"/>
        <v>0</v>
      </c>
      <c r="CA100" s="210">
        <f t="shared" si="133"/>
        <v>24</v>
      </c>
      <c r="CB100" s="404">
        <f t="shared" si="134"/>
        <v>434</v>
      </c>
      <c r="CC100" s="404"/>
      <c r="CD100" s="537">
        <f t="shared" si="135"/>
        <v>10.216064999999986</v>
      </c>
      <c r="CE100" s="537">
        <f t="shared" si="167"/>
        <v>3.0648194999999956</v>
      </c>
      <c r="CF100" s="537">
        <f t="shared" si="136"/>
        <v>5.1080324999999931</v>
      </c>
      <c r="CG100" s="210"/>
      <c r="CH100" s="210"/>
      <c r="CI100" s="210"/>
      <c r="CJ100" s="538">
        <f t="shared" si="137"/>
        <v>7.1512454999999902</v>
      </c>
      <c r="CK100" s="216">
        <f t="shared" si="138"/>
        <v>0</v>
      </c>
      <c r="CL100" s="216">
        <f t="shared" si="168"/>
        <v>0</v>
      </c>
      <c r="CM100" s="216">
        <f t="shared" si="139"/>
        <v>0</v>
      </c>
      <c r="CN100" s="216"/>
      <c r="CO100" s="216"/>
      <c r="CP100" s="216"/>
      <c r="CQ100" s="217">
        <f t="shared" si="140"/>
        <v>0</v>
      </c>
      <c r="CR100" s="403">
        <f t="shared" si="141"/>
        <v>10.216064999999986</v>
      </c>
      <c r="CS100" s="403">
        <f t="shared" si="169"/>
        <v>3.0648194999999956</v>
      </c>
      <c r="CT100" s="403">
        <f t="shared" si="142"/>
        <v>5.1080324999999931</v>
      </c>
      <c r="CU100" s="403"/>
      <c r="CV100" s="403"/>
      <c r="CW100" s="403"/>
      <c r="CX100" s="404">
        <f t="shared" si="143"/>
        <v>7.1512454999999902</v>
      </c>
      <c r="CY100" s="198"/>
      <c r="CZ100" s="222">
        <v>620</v>
      </c>
      <c r="DA100" s="677">
        <f t="shared" si="144"/>
        <v>120</v>
      </c>
      <c r="DB100" s="676">
        <f t="shared" si="145"/>
        <v>24</v>
      </c>
      <c r="DC100" s="676">
        <f t="shared" si="170"/>
        <v>4.8</v>
      </c>
      <c r="DD100" s="208">
        <v>660.86425999999994</v>
      </c>
      <c r="DE100" s="677">
        <f t="shared" si="146"/>
        <v>160.86425999999994</v>
      </c>
      <c r="DF100" s="676">
        <f t="shared" si="147"/>
        <v>32.172852000000006</v>
      </c>
      <c r="DG100" s="676">
        <f t="shared" si="171"/>
        <v>6.434570400000001</v>
      </c>
      <c r="DH100" s="222">
        <v>24</v>
      </c>
      <c r="DI100" s="677">
        <f t="shared" si="148"/>
        <v>120</v>
      </c>
      <c r="DJ100" s="568">
        <f t="shared" si="149"/>
        <v>620</v>
      </c>
      <c r="DK100" s="677">
        <f t="shared" si="150"/>
        <v>434</v>
      </c>
      <c r="DL100" s="677">
        <f t="shared" si="172"/>
        <v>186</v>
      </c>
      <c r="DM100" s="677">
        <f t="shared" si="173"/>
        <v>310</v>
      </c>
      <c r="DN100" s="677">
        <f t="shared" si="151"/>
        <v>10.216064999999986</v>
      </c>
      <c r="DO100" s="677">
        <f t="shared" si="174"/>
        <v>3.0648194999999956</v>
      </c>
      <c r="DP100" s="677">
        <f t="shared" si="175"/>
        <v>5.1080324999999931</v>
      </c>
      <c r="DQ100" s="677">
        <f t="shared" si="152"/>
        <v>7.1512454999999902</v>
      </c>
      <c r="DR100" s="222">
        <v>620</v>
      </c>
      <c r="DS100" s="677">
        <f t="shared" si="153"/>
        <v>120</v>
      </c>
      <c r="DT100" s="676">
        <f t="shared" si="154"/>
        <v>24</v>
      </c>
      <c r="DU100" s="710">
        <f t="shared" si="176"/>
        <v>4.8</v>
      </c>
      <c r="DV100" s="208">
        <v>660.86425999999994</v>
      </c>
      <c r="DW100" s="677">
        <f t="shared" si="155"/>
        <v>160.86425999999994</v>
      </c>
      <c r="DX100" s="676">
        <f t="shared" si="156"/>
        <v>32.172852000000006</v>
      </c>
      <c r="DY100" s="710">
        <f t="shared" si="177"/>
        <v>6.434570400000001</v>
      </c>
      <c r="DZ100" s="222">
        <v>24</v>
      </c>
      <c r="EA100" s="677">
        <f t="shared" si="157"/>
        <v>120</v>
      </c>
      <c r="EB100" s="568">
        <f t="shared" si="158"/>
        <v>620</v>
      </c>
      <c r="EC100" s="677">
        <f t="shared" si="159"/>
        <v>434</v>
      </c>
      <c r="ED100" s="677">
        <f t="shared" si="178"/>
        <v>186</v>
      </c>
      <c r="EE100" s="677">
        <f t="shared" si="179"/>
        <v>310</v>
      </c>
      <c r="EF100" s="208">
        <f t="shared" si="180"/>
        <v>10.216064999999986</v>
      </c>
      <c r="EG100" s="208">
        <f t="shared" si="181"/>
        <v>3.0648194999999956</v>
      </c>
      <c r="EH100" s="208">
        <f t="shared" si="182"/>
        <v>5.1080324999999931</v>
      </c>
      <c r="EI100" s="677">
        <f t="shared" si="160"/>
        <v>7.1512454999999902</v>
      </c>
    </row>
    <row r="101" spans="1:139" s="218" customFormat="1" ht="21.75" customHeight="1" x14ac:dyDescent="0.2">
      <c r="A101" s="505">
        <v>98</v>
      </c>
      <c r="B101" s="505" t="s">
        <v>1266</v>
      </c>
      <c r="C101" s="499" t="s">
        <v>210</v>
      </c>
      <c r="D101" s="253" t="s">
        <v>370</v>
      </c>
      <c r="E101" s="253" t="s">
        <v>8</v>
      </c>
      <c r="F101" s="219">
        <v>13</v>
      </c>
      <c r="G101" s="219" t="s">
        <v>6</v>
      </c>
      <c r="H101" s="219">
        <v>1</v>
      </c>
      <c r="I101" s="265">
        <v>2</v>
      </c>
      <c r="J101" s="221">
        <v>500</v>
      </c>
      <c r="K101" s="222"/>
      <c r="L101" s="219">
        <v>13</v>
      </c>
      <c r="M101" s="219" t="s">
        <v>6</v>
      </c>
      <c r="N101" s="219">
        <v>1</v>
      </c>
      <c r="O101" s="265">
        <v>2</v>
      </c>
      <c r="P101" s="221">
        <v>500</v>
      </c>
      <c r="Q101" s="219"/>
      <c r="R101" s="219"/>
      <c r="S101" s="219"/>
      <c r="T101" s="265">
        <v>2</v>
      </c>
      <c r="U101" s="223">
        <v>500</v>
      </c>
      <c r="V101" s="228" t="s">
        <v>303</v>
      </c>
      <c r="W101" s="228" t="s">
        <v>6</v>
      </c>
      <c r="X101" s="228" t="s">
        <v>7</v>
      </c>
      <c r="Y101" s="225">
        <v>2</v>
      </c>
      <c r="Z101" s="226">
        <v>500</v>
      </c>
      <c r="AA101" s="207">
        <f t="shared" si="96"/>
        <v>1000</v>
      </c>
      <c r="AB101" s="222">
        <v>620</v>
      </c>
      <c r="AC101" s="544">
        <f t="shared" si="161"/>
        <v>120</v>
      </c>
      <c r="AD101" s="208">
        <f>0.581*$AB$1</f>
        <v>660.86425999999994</v>
      </c>
      <c r="AE101" s="678">
        <f t="shared" si="162"/>
        <v>160.86425999999994</v>
      </c>
      <c r="AF101" s="222">
        <v>859</v>
      </c>
      <c r="AJ101" s="444">
        <f t="shared" si="97"/>
        <v>120</v>
      </c>
      <c r="AK101" s="444">
        <f t="shared" si="98"/>
        <v>24</v>
      </c>
      <c r="AL101" s="539">
        <f t="shared" si="163"/>
        <v>4.8000000000000001E-2</v>
      </c>
      <c r="AM101" s="444">
        <f t="shared" si="99"/>
        <v>24</v>
      </c>
      <c r="AN101" s="445">
        <f t="shared" si="100"/>
        <v>160.86425999999994</v>
      </c>
      <c r="AO101" s="445">
        <f t="shared" si="101"/>
        <v>32.172852000000006</v>
      </c>
      <c r="AP101" s="542">
        <f t="shared" si="164"/>
        <v>6.4345704000000004E-2</v>
      </c>
      <c r="AQ101" s="445">
        <f t="shared" si="102"/>
        <v>32.172851999999992</v>
      </c>
      <c r="AR101" s="227">
        <f t="shared" si="103"/>
        <v>1240</v>
      </c>
      <c r="AS101" s="210">
        <f t="shared" si="104"/>
        <v>620</v>
      </c>
      <c r="AT101" s="209">
        <f t="shared" si="105"/>
        <v>186</v>
      </c>
      <c r="AU101" s="209">
        <f t="shared" si="106"/>
        <v>310</v>
      </c>
      <c r="AV101" s="211">
        <f t="shared" si="107"/>
        <v>620</v>
      </c>
      <c r="AW101" s="210">
        <f t="shared" si="108"/>
        <v>0</v>
      </c>
      <c r="AX101" s="210">
        <f t="shared" si="109"/>
        <v>120</v>
      </c>
      <c r="AY101" s="210">
        <f t="shared" si="110"/>
        <v>24</v>
      </c>
      <c r="AZ101" s="211">
        <f t="shared" si="111"/>
        <v>660.86425999999994</v>
      </c>
      <c r="BA101" s="544">
        <f t="shared" si="165"/>
        <v>40.864259999999945</v>
      </c>
      <c r="BB101" s="210">
        <f t="shared" si="166"/>
        <v>10.216064999999986</v>
      </c>
      <c r="BC101" s="213">
        <f t="shared" si="112"/>
        <v>1240</v>
      </c>
      <c r="BD101" s="211">
        <f>[1]MAG_9pak!$F$4</f>
        <v>620</v>
      </c>
      <c r="BE101" s="213">
        <f t="shared" si="113"/>
        <v>186</v>
      </c>
      <c r="BF101" s="213">
        <f t="shared" si="114"/>
        <v>310</v>
      </c>
      <c r="BG101" s="210">
        <f t="shared" si="115"/>
        <v>0</v>
      </c>
      <c r="BH101" s="210">
        <f t="shared" si="116"/>
        <v>120</v>
      </c>
      <c r="BI101" s="210">
        <f t="shared" si="117"/>
        <v>24</v>
      </c>
      <c r="BJ101" s="210">
        <f t="shared" si="118"/>
        <v>620</v>
      </c>
      <c r="BK101" s="214">
        <f t="shared" si="119"/>
        <v>186</v>
      </c>
      <c r="BL101" s="214">
        <f t="shared" si="120"/>
        <v>310</v>
      </c>
      <c r="BM101" s="210">
        <f t="shared" si="121"/>
        <v>120</v>
      </c>
      <c r="BN101" s="210">
        <f t="shared" si="122"/>
        <v>0</v>
      </c>
      <c r="BO101" s="215">
        <f t="shared" si="123"/>
        <v>1240</v>
      </c>
      <c r="BP101" s="210">
        <f t="shared" si="183"/>
        <v>620</v>
      </c>
      <c r="BQ101" s="216">
        <f t="shared" si="124"/>
        <v>186</v>
      </c>
      <c r="BR101" s="216">
        <f t="shared" si="125"/>
        <v>310</v>
      </c>
      <c r="BS101" s="210">
        <f t="shared" si="126"/>
        <v>120</v>
      </c>
      <c r="BT101" s="210">
        <f t="shared" si="127"/>
        <v>0</v>
      </c>
      <c r="BU101" s="217">
        <f t="shared" si="128"/>
        <v>1240</v>
      </c>
      <c r="BV101" s="210">
        <f t="shared" si="184"/>
        <v>620</v>
      </c>
      <c r="BW101" s="403">
        <f t="shared" si="129"/>
        <v>186</v>
      </c>
      <c r="BX101" s="403">
        <f t="shared" si="130"/>
        <v>310</v>
      </c>
      <c r="BY101" s="210">
        <f t="shared" si="131"/>
        <v>120</v>
      </c>
      <c r="BZ101" s="210">
        <f t="shared" si="132"/>
        <v>0</v>
      </c>
      <c r="CA101" s="210">
        <f t="shared" si="133"/>
        <v>24</v>
      </c>
      <c r="CB101" s="404">
        <f t="shared" si="134"/>
        <v>1240</v>
      </c>
      <c r="CC101" s="404"/>
      <c r="CD101" s="537">
        <f t="shared" si="135"/>
        <v>10.216064999999986</v>
      </c>
      <c r="CE101" s="537">
        <f t="shared" si="167"/>
        <v>3.0648194999999956</v>
      </c>
      <c r="CF101" s="537">
        <f t="shared" si="136"/>
        <v>5.1080324999999931</v>
      </c>
      <c r="CG101" s="210"/>
      <c r="CH101" s="210"/>
      <c r="CI101" s="210"/>
      <c r="CJ101" s="538">
        <f t="shared" si="137"/>
        <v>20.432129999999972</v>
      </c>
      <c r="CK101" s="216">
        <f t="shared" si="138"/>
        <v>0</v>
      </c>
      <c r="CL101" s="216">
        <f t="shared" si="168"/>
        <v>0</v>
      </c>
      <c r="CM101" s="216">
        <f t="shared" si="139"/>
        <v>0</v>
      </c>
      <c r="CN101" s="216"/>
      <c r="CO101" s="216"/>
      <c r="CP101" s="216"/>
      <c r="CQ101" s="217">
        <f t="shared" si="140"/>
        <v>0</v>
      </c>
      <c r="CR101" s="403">
        <f t="shared" si="141"/>
        <v>10.216064999999986</v>
      </c>
      <c r="CS101" s="403">
        <f t="shared" si="169"/>
        <v>3.0648194999999956</v>
      </c>
      <c r="CT101" s="403">
        <f t="shared" si="142"/>
        <v>5.1080324999999931</v>
      </c>
      <c r="CU101" s="403"/>
      <c r="CV101" s="403"/>
      <c r="CW101" s="403"/>
      <c r="CX101" s="404">
        <f t="shared" si="143"/>
        <v>20.432129999999972</v>
      </c>
      <c r="CY101" s="198"/>
      <c r="CZ101" s="222">
        <v>620</v>
      </c>
      <c r="DA101" s="677">
        <f t="shared" si="144"/>
        <v>120</v>
      </c>
      <c r="DB101" s="676">
        <f t="shared" si="145"/>
        <v>24</v>
      </c>
      <c r="DC101" s="676">
        <f t="shared" si="170"/>
        <v>4.8</v>
      </c>
      <c r="DD101" s="208">
        <v>660.86425999999994</v>
      </c>
      <c r="DE101" s="677">
        <f t="shared" si="146"/>
        <v>160.86425999999994</v>
      </c>
      <c r="DF101" s="676">
        <f t="shared" si="147"/>
        <v>32.172852000000006</v>
      </c>
      <c r="DG101" s="676">
        <f t="shared" si="171"/>
        <v>6.434570400000001</v>
      </c>
      <c r="DH101" s="222">
        <v>24</v>
      </c>
      <c r="DI101" s="677">
        <f t="shared" si="148"/>
        <v>120</v>
      </c>
      <c r="DJ101" s="568">
        <f t="shared" si="149"/>
        <v>620</v>
      </c>
      <c r="DK101" s="677">
        <f t="shared" si="150"/>
        <v>1240</v>
      </c>
      <c r="DL101" s="677">
        <f t="shared" si="172"/>
        <v>186</v>
      </c>
      <c r="DM101" s="677">
        <f t="shared" si="173"/>
        <v>310</v>
      </c>
      <c r="DN101" s="677">
        <f t="shared" si="151"/>
        <v>10.216064999999986</v>
      </c>
      <c r="DO101" s="677">
        <f t="shared" si="174"/>
        <v>3.0648194999999956</v>
      </c>
      <c r="DP101" s="677">
        <f t="shared" si="175"/>
        <v>5.1080324999999931</v>
      </c>
      <c r="DQ101" s="677">
        <f t="shared" si="152"/>
        <v>20.432129999999972</v>
      </c>
      <c r="DR101" s="222">
        <v>620</v>
      </c>
      <c r="DS101" s="677">
        <f t="shared" si="153"/>
        <v>120</v>
      </c>
      <c r="DT101" s="676">
        <f t="shared" si="154"/>
        <v>24</v>
      </c>
      <c r="DU101" s="710">
        <f t="shared" si="176"/>
        <v>4.8</v>
      </c>
      <c r="DV101" s="208">
        <v>660.86425999999994</v>
      </c>
      <c r="DW101" s="677">
        <f t="shared" si="155"/>
        <v>160.86425999999994</v>
      </c>
      <c r="DX101" s="676">
        <f t="shared" si="156"/>
        <v>32.172852000000006</v>
      </c>
      <c r="DY101" s="710">
        <f t="shared" si="177"/>
        <v>6.434570400000001</v>
      </c>
      <c r="DZ101" s="222">
        <v>24</v>
      </c>
      <c r="EA101" s="677">
        <f t="shared" si="157"/>
        <v>120</v>
      </c>
      <c r="EB101" s="568">
        <f t="shared" si="158"/>
        <v>620</v>
      </c>
      <c r="EC101" s="677">
        <f t="shared" si="159"/>
        <v>1240</v>
      </c>
      <c r="ED101" s="677">
        <f t="shared" si="178"/>
        <v>186</v>
      </c>
      <c r="EE101" s="677">
        <f t="shared" si="179"/>
        <v>310</v>
      </c>
      <c r="EF101" s="208">
        <f t="shared" si="180"/>
        <v>10.216064999999986</v>
      </c>
      <c r="EG101" s="208">
        <f t="shared" si="181"/>
        <v>3.0648194999999956</v>
      </c>
      <c r="EH101" s="208">
        <f t="shared" si="182"/>
        <v>5.1080324999999931</v>
      </c>
      <c r="EI101" s="677">
        <f t="shared" si="160"/>
        <v>20.432129999999972</v>
      </c>
    </row>
    <row r="102" spans="1:139" s="218" customFormat="1" ht="21.75" customHeight="1" x14ac:dyDescent="0.2">
      <c r="A102" s="506">
        <v>99</v>
      </c>
      <c r="B102" s="505" t="s">
        <v>1266</v>
      </c>
      <c r="C102" s="499" t="s">
        <v>210</v>
      </c>
      <c r="D102" s="253" t="s">
        <v>370</v>
      </c>
      <c r="E102" s="253" t="s">
        <v>126</v>
      </c>
      <c r="F102" s="219">
        <v>13</v>
      </c>
      <c r="G102" s="219" t="s">
        <v>42</v>
      </c>
      <c r="H102" s="219">
        <v>4</v>
      </c>
      <c r="I102" s="265">
        <v>0.5</v>
      </c>
      <c r="J102" s="221">
        <v>705</v>
      </c>
      <c r="K102" s="222"/>
      <c r="L102" s="219">
        <v>13</v>
      </c>
      <c r="M102" s="219" t="s">
        <v>42</v>
      </c>
      <c r="N102" s="219">
        <v>4</v>
      </c>
      <c r="O102" s="265">
        <v>0.5</v>
      </c>
      <c r="P102" s="221">
        <v>705</v>
      </c>
      <c r="Q102" s="219" t="s">
        <v>303</v>
      </c>
      <c r="R102" s="219" t="s">
        <v>24</v>
      </c>
      <c r="S102" s="219" t="s">
        <v>39</v>
      </c>
      <c r="T102" s="265">
        <v>0.5</v>
      </c>
      <c r="U102" s="223">
        <v>705</v>
      </c>
      <c r="V102" s="228" t="s">
        <v>303</v>
      </c>
      <c r="W102" s="228" t="s">
        <v>42</v>
      </c>
      <c r="X102" s="228" t="s">
        <v>10</v>
      </c>
      <c r="Y102" s="225">
        <v>0.5</v>
      </c>
      <c r="Z102" s="226">
        <v>705</v>
      </c>
      <c r="AA102" s="207">
        <f t="shared" si="96"/>
        <v>352.5</v>
      </c>
      <c r="AB102" s="222">
        <v>648</v>
      </c>
      <c r="AC102" s="544">
        <f t="shared" si="161"/>
        <v>-57</v>
      </c>
      <c r="AD102" s="222">
        <v>926</v>
      </c>
      <c r="AE102" s="678">
        <f t="shared" si="162"/>
        <v>221</v>
      </c>
      <c r="AF102" s="222">
        <v>875</v>
      </c>
      <c r="AJ102" s="444">
        <f t="shared" si="97"/>
        <v>-57</v>
      </c>
      <c r="AK102" s="444">
        <f t="shared" si="98"/>
        <v>-8.0851063829787222</v>
      </c>
      <c r="AL102" s="539">
        <f t="shared" si="163"/>
        <v>-1.6170212765957443E-2</v>
      </c>
      <c r="AM102" s="444">
        <f t="shared" si="99"/>
        <v>-11.4</v>
      </c>
      <c r="AN102" s="445">
        <f t="shared" si="100"/>
        <v>221</v>
      </c>
      <c r="AO102" s="445">
        <f t="shared" si="101"/>
        <v>31.347517730496435</v>
      </c>
      <c r="AP102" s="542">
        <f t="shared" si="164"/>
        <v>6.2695035460992865E-2</v>
      </c>
      <c r="AQ102" s="445">
        <f t="shared" si="102"/>
        <v>44.2</v>
      </c>
      <c r="AR102" s="227">
        <f t="shared" si="103"/>
        <v>412.5</v>
      </c>
      <c r="AS102" s="210">
        <f t="shared" si="104"/>
        <v>825</v>
      </c>
      <c r="AT102" s="209">
        <f t="shared" si="105"/>
        <v>247.5</v>
      </c>
      <c r="AU102" s="209">
        <f t="shared" si="106"/>
        <v>412.5</v>
      </c>
      <c r="AV102" s="211">
        <f t="shared" si="107"/>
        <v>648</v>
      </c>
      <c r="AW102" s="210">
        <f t="shared" si="108"/>
        <v>177</v>
      </c>
      <c r="AX102" s="210">
        <f t="shared" si="109"/>
        <v>120</v>
      </c>
      <c r="AY102" s="210">
        <f t="shared" si="110"/>
        <v>17.021276595744681</v>
      </c>
      <c r="AZ102" s="211">
        <f t="shared" si="111"/>
        <v>926</v>
      </c>
      <c r="BA102" s="544">
        <f t="shared" si="165"/>
        <v>101</v>
      </c>
      <c r="BB102" s="210">
        <f t="shared" si="166"/>
        <v>25.25</v>
      </c>
      <c r="BC102" s="213">
        <f t="shared" si="112"/>
        <v>310</v>
      </c>
      <c r="BD102" s="211">
        <f>[1]MAG_9pak!$F$5</f>
        <v>620</v>
      </c>
      <c r="BE102" s="213">
        <f t="shared" si="113"/>
        <v>186</v>
      </c>
      <c r="BF102" s="213">
        <f t="shared" si="114"/>
        <v>310</v>
      </c>
      <c r="BG102" s="210">
        <f t="shared" si="115"/>
        <v>-28</v>
      </c>
      <c r="BH102" s="210">
        <f t="shared" si="116"/>
        <v>-85</v>
      </c>
      <c r="BI102" s="210">
        <f t="shared" si="117"/>
        <v>-12.056737588652481</v>
      </c>
      <c r="BJ102" s="210">
        <f t="shared" si="118"/>
        <v>874.2</v>
      </c>
      <c r="BK102" s="214">
        <f t="shared" si="119"/>
        <v>262.26</v>
      </c>
      <c r="BL102" s="214">
        <f t="shared" si="120"/>
        <v>437.1</v>
      </c>
      <c r="BM102" s="210">
        <f t="shared" si="121"/>
        <v>169.20000000000005</v>
      </c>
      <c r="BN102" s="210">
        <f t="shared" si="122"/>
        <v>226.20000000000005</v>
      </c>
      <c r="BO102" s="215">
        <f t="shared" si="123"/>
        <v>437.1</v>
      </c>
      <c r="BP102" s="210">
        <f t="shared" si="183"/>
        <v>874.2</v>
      </c>
      <c r="BQ102" s="216">
        <f t="shared" si="124"/>
        <v>262.26</v>
      </c>
      <c r="BR102" s="216">
        <f t="shared" si="125"/>
        <v>437.1</v>
      </c>
      <c r="BS102" s="210">
        <f t="shared" si="126"/>
        <v>169.20000000000005</v>
      </c>
      <c r="BT102" s="210">
        <f t="shared" si="127"/>
        <v>226.20000000000005</v>
      </c>
      <c r="BU102" s="217">
        <f t="shared" si="128"/>
        <v>437.1</v>
      </c>
      <c r="BV102" s="210">
        <f t="shared" si="184"/>
        <v>874.2</v>
      </c>
      <c r="BW102" s="403">
        <f t="shared" si="129"/>
        <v>262.26</v>
      </c>
      <c r="BX102" s="403">
        <f t="shared" si="130"/>
        <v>437.1</v>
      </c>
      <c r="BY102" s="210">
        <f t="shared" si="131"/>
        <v>169.20000000000005</v>
      </c>
      <c r="BZ102" s="210">
        <f t="shared" si="132"/>
        <v>226.20000000000005</v>
      </c>
      <c r="CA102" s="210">
        <f t="shared" si="133"/>
        <v>24</v>
      </c>
      <c r="CB102" s="404">
        <f t="shared" si="134"/>
        <v>437.1</v>
      </c>
      <c r="CC102" s="404"/>
      <c r="CD102" s="537">
        <f t="shared" si="135"/>
        <v>25.25</v>
      </c>
      <c r="CE102" s="537">
        <f t="shared" si="167"/>
        <v>7.5749999999999993</v>
      </c>
      <c r="CF102" s="537">
        <f t="shared" si="136"/>
        <v>12.625</v>
      </c>
      <c r="CG102" s="210"/>
      <c r="CH102" s="210"/>
      <c r="CI102" s="210"/>
      <c r="CJ102" s="538">
        <f t="shared" si="137"/>
        <v>12.625</v>
      </c>
      <c r="CK102" s="216">
        <f t="shared" si="138"/>
        <v>-44.25</v>
      </c>
      <c r="CL102" s="216">
        <f t="shared" si="168"/>
        <v>-13.275</v>
      </c>
      <c r="CM102" s="216">
        <f t="shared" si="139"/>
        <v>-22.125</v>
      </c>
      <c r="CN102" s="216"/>
      <c r="CO102" s="216"/>
      <c r="CP102" s="216"/>
      <c r="CQ102" s="217">
        <f t="shared" si="140"/>
        <v>-22.125</v>
      </c>
      <c r="CR102" s="403">
        <f t="shared" si="141"/>
        <v>12.949999999999989</v>
      </c>
      <c r="CS102" s="403">
        <f t="shared" si="169"/>
        <v>3.8849999999999962</v>
      </c>
      <c r="CT102" s="403">
        <f t="shared" si="142"/>
        <v>6.4749999999999943</v>
      </c>
      <c r="CU102" s="403"/>
      <c r="CV102" s="403"/>
      <c r="CW102" s="403"/>
      <c r="CX102" s="404">
        <f t="shared" si="143"/>
        <v>6.4749999999999943</v>
      </c>
      <c r="CY102" s="198"/>
      <c r="CZ102" s="222">
        <v>648</v>
      </c>
      <c r="DA102" s="677">
        <f t="shared" si="144"/>
        <v>-57</v>
      </c>
      <c r="DB102" s="676">
        <f t="shared" si="145"/>
        <v>-8.0851063829787222</v>
      </c>
      <c r="DC102" s="676">
        <f t="shared" si="170"/>
        <v>-1.6170212765957444</v>
      </c>
      <c r="DD102" s="208">
        <v>926</v>
      </c>
      <c r="DE102" s="677">
        <f t="shared" si="146"/>
        <v>221</v>
      </c>
      <c r="DF102" s="676">
        <f t="shared" si="147"/>
        <v>31.347517730496435</v>
      </c>
      <c r="DG102" s="676">
        <f t="shared" si="171"/>
        <v>6.269503546099287</v>
      </c>
      <c r="DH102" s="222">
        <v>24</v>
      </c>
      <c r="DI102" s="677">
        <f t="shared" si="148"/>
        <v>169.2</v>
      </c>
      <c r="DJ102" s="568">
        <f t="shared" si="149"/>
        <v>874.2</v>
      </c>
      <c r="DK102" s="677">
        <f t="shared" si="150"/>
        <v>437.1</v>
      </c>
      <c r="DL102" s="677">
        <f t="shared" si="172"/>
        <v>262.26</v>
      </c>
      <c r="DM102" s="677">
        <f t="shared" si="173"/>
        <v>437.1</v>
      </c>
      <c r="DN102" s="677">
        <f t="shared" si="151"/>
        <v>12.949999999999989</v>
      </c>
      <c r="DO102" s="677">
        <f t="shared" si="174"/>
        <v>3.8849999999999962</v>
      </c>
      <c r="DP102" s="677">
        <f t="shared" si="175"/>
        <v>6.4749999999999943</v>
      </c>
      <c r="DQ102" s="677">
        <f t="shared" si="152"/>
        <v>6.4749999999999943</v>
      </c>
      <c r="DR102" s="222">
        <v>648</v>
      </c>
      <c r="DS102" s="677">
        <f t="shared" si="153"/>
        <v>-57</v>
      </c>
      <c r="DT102" s="676">
        <f t="shared" si="154"/>
        <v>-8.0851063829787222</v>
      </c>
      <c r="DU102" s="710">
        <f t="shared" si="176"/>
        <v>-1.6170212765957444</v>
      </c>
      <c r="DV102" s="208">
        <v>1205</v>
      </c>
      <c r="DW102" s="677">
        <f t="shared" si="155"/>
        <v>500</v>
      </c>
      <c r="DX102" s="676">
        <f t="shared" si="156"/>
        <v>70.921985815602824</v>
      </c>
      <c r="DY102" s="710">
        <f t="shared" si="177"/>
        <v>14.184397163120565</v>
      </c>
      <c r="DZ102" s="222">
        <v>22</v>
      </c>
      <c r="EA102" s="677">
        <f t="shared" si="157"/>
        <v>155.1</v>
      </c>
      <c r="EB102" s="568">
        <f t="shared" si="158"/>
        <v>860.1</v>
      </c>
      <c r="EC102" s="677">
        <f t="shared" si="159"/>
        <v>430.05</v>
      </c>
      <c r="ED102" s="677">
        <f t="shared" si="178"/>
        <v>258.02999999999997</v>
      </c>
      <c r="EE102" s="677">
        <f t="shared" si="179"/>
        <v>430.05</v>
      </c>
      <c r="EF102" s="208">
        <f t="shared" si="180"/>
        <v>86.224999999999994</v>
      </c>
      <c r="EG102" s="208">
        <f t="shared" si="181"/>
        <v>25.867499999999996</v>
      </c>
      <c r="EH102" s="208">
        <f t="shared" si="182"/>
        <v>43.112499999999997</v>
      </c>
      <c r="EI102" s="677">
        <f t="shared" si="160"/>
        <v>43.112499999999997</v>
      </c>
    </row>
    <row r="103" spans="1:139" s="218" customFormat="1" ht="21.75" customHeight="1" x14ac:dyDescent="0.2">
      <c r="A103" s="505">
        <v>100</v>
      </c>
      <c r="B103" s="505" t="s">
        <v>1266</v>
      </c>
      <c r="C103" s="499" t="s">
        <v>210</v>
      </c>
      <c r="D103" s="253" t="s">
        <v>370</v>
      </c>
      <c r="E103" s="253" t="s">
        <v>126</v>
      </c>
      <c r="F103" s="219"/>
      <c r="G103" s="219"/>
      <c r="H103" s="219"/>
      <c r="I103" s="265"/>
      <c r="J103" s="221"/>
      <c r="K103" s="222"/>
      <c r="L103" s="219"/>
      <c r="M103" s="219"/>
      <c r="N103" s="219"/>
      <c r="O103" s="265"/>
      <c r="P103" s="221"/>
      <c r="Q103" s="219" t="s">
        <v>303</v>
      </c>
      <c r="R103" s="219" t="s">
        <v>24</v>
      </c>
      <c r="S103" s="219" t="s">
        <v>39</v>
      </c>
      <c r="T103" s="265">
        <v>0.5</v>
      </c>
      <c r="U103" s="223">
        <v>705</v>
      </c>
      <c r="V103" s="228" t="s">
        <v>303</v>
      </c>
      <c r="W103" s="228" t="s">
        <v>42</v>
      </c>
      <c r="X103" s="228" t="s">
        <v>10</v>
      </c>
      <c r="Y103" s="225">
        <v>0.5</v>
      </c>
      <c r="Z103" s="226">
        <v>705</v>
      </c>
      <c r="AA103" s="207">
        <f t="shared" si="96"/>
        <v>352.5</v>
      </c>
      <c r="AB103" s="222">
        <v>648</v>
      </c>
      <c r="AC103" s="544">
        <f t="shared" si="161"/>
        <v>-57</v>
      </c>
      <c r="AD103" s="222">
        <v>926</v>
      </c>
      <c r="AE103" s="678">
        <f t="shared" si="162"/>
        <v>221</v>
      </c>
      <c r="AF103" s="222">
        <v>875</v>
      </c>
      <c r="AJ103" s="444">
        <f t="shared" si="97"/>
        <v>-57</v>
      </c>
      <c r="AK103" s="444">
        <f t="shared" si="98"/>
        <v>-8.0851063829787222</v>
      </c>
      <c r="AL103" s="539">
        <f t="shared" si="163"/>
        <v>-1.6170212765957443E-2</v>
      </c>
      <c r="AM103" s="444">
        <f t="shared" si="99"/>
        <v>-11.4</v>
      </c>
      <c r="AN103" s="445">
        <f t="shared" si="100"/>
        <v>221</v>
      </c>
      <c r="AO103" s="445">
        <f t="shared" si="101"/>
        <v>31.347517730496435</v>
      </c>
      <c r="AP103" s="542">
        <f t="shared" si="164"/>
        <v>6.2695035460992865E-2</v>
      </c>
      <c r="AQ103" s="445">
        <f t="shared" si="102"/>
        <v>44.2</v>
      </c>
      <c r="AR103" s="227">
        <f t="shared" si="103"/>
        <v>412.5</v>
      </c>
      <c r="AS103" s="210">
        <f t="shared" si="104"/>
        <v>825</v>
      </c>
      <c r="AT103" s="209">
        <f t="shared" si="105"/>
        <v>247.5</v>
      </c>
      <c r="AU103" s="209">
        <f t="shared" si="106"/>
        <v>412.5</v>
      </c>
      <c r="AV103" s="211">
        <f t="shared" si="107"/>
        <v>648</v>
      </c>
      <c r="AW103" s="210">
        <f t="shared" si="108"/>
        <v>177</v>
      </c>
      <c r="AX103" s="210">
        <f t="shared" si="109"/>
        <v>120</v>
      </c>
      <c r="AY103" s="210">
        <f t="shared" si="110"/>
        <v>17.021276595744681</v>
      </c>
      <c r="AZ103" s="211">
        <f t="shared" si="111"/>
        <v>926</v>
      </c>
      <c r="BA103" s="544">
        <f t="shared" si="165"/>
        <v>101</v>
      </c>
      <c r="BB103" s="210">
        <f t="shared" si="166"/>
        <v>25.25</v>
      </c>
      <c r="BC103" s="213">
        <f t="shared" si="112"/>
        <v>310</v>
      </c>
      <c r="BD103" s="211">
        <f>[1]MAG_9pak!$F$5</f>
        <v>620</v>
      </c>
      <c r="BE103" s="213">
        <f t="shared" si="113"/>
        <v>186</v>
      </c>
      <c r="BF103" s="213">
        <f t="shared" si="114"/>
        <v>310</v>
      </c>
      <c r="BG103" s="210">
        <f t="shared" si="115"/>
        <v>-28</v>
      </c>
      <c r="BH103" s="210">
        <f t="shared" si="116"/>
        <v>-85</v>
      </c>
      <c r="BI103" s="210">
        <f t="shared" si="117"/>
        <v>-12.056737588652481</v>
      </c>
      <c r="BJ103" s="210">
        <f t="shared" si="118"/>
        <v>874.2</v>
      </c>
      <c r="BK103" s="214">
        <f t="shared" si="119"/>
        <v>262.26</v>
      </c>
      <c r="BL103" s="214">
        <f t="shared" si="120"/>
        <v>437.1</v>
      </c>
      <c r="BM103" s="210">
        <f t="shared" si="121"/>
        <v>169.20000000000005</v>
      </c>
      <c r="BN103" s="210">
        <f t="shared" si="122"/>
        <v>226.20000000000005</v>
      </c>
      <c r="BO103" s="215">
        <f t="shared" si="123"/>
        <v>437.1</v>
      </c>
      <c r="BP103" s="210">
        <f t="shared" si="183"/>
        <v>874.2</v>
      </c>
      <c r="BQ103" s="216">
        <f t="shared" si="124"/>
        <v>262.26</v>
      </c>
      <c r="BR103" s="216">
        <f t="shared" si="125"/>
        <v>437.1</v>
      </c>
      <c r="BS103" s="210">
        <f t="shared" si="126"/>
        <v>169.20000000000005</v>
      </c>
      <c r="BT103" s="210">
        <f t="shared" si="127"/>
        <v>226.20000000000005</v>
      </c>
      <c r="BU103" s="217">
        <f t="shared" si="128"/>
        <v>437.1</v>
      </c>
      <c r="BV103" s="210">
        <f t="shared" si="184"/>
        <v>874.2</v>
      </c>
      <c r="BW103" s="403">
        <f t="shared" si="129"/>
        <v>262.26</v>
      </c>
      <c r="BX103" s="403">
        <f t="shared" si="130"/>
        <v>437.1</v>
      </c>
      <c r="BY103" s="210">
        <f t="shared" si="131"/>
        <v>169.20000000000005</v>
      </c>
      <c r="BZ103" s="210">
        <f t="shared" si="132"/>
        <v>226.20000000000005</v>
      </c>
      <c r="CA103" s="210">
        <f t="shared" si="133"/>
        <v>24</v>
      </c>
      <c r="CB103" s="404">
        <f t="shared" si="134"/>
        <v>437.1</v>
      </c>
      <c r="CC103" s="404"/>
      <c r="CD103" s="537">
        <f t="shared" si="135"/>
        <v>25.25</v>
      </c>
      <c r="CE103" s="537">
        <f t="shared" si="167"/>
        <v>7.5749999999999993</v>
      </c>
      <c r="CF103" s="537">
        <f t="shared" si="136"/>
        <v>12.625</v>
      </c>
      <c r="CG103" s="210"/>
      <c r="CH103" s="210"/>
      <c r="CI103" s="210"/>
      <c r="CJ103" s="538">
        <f t="shared" si="137"/>
        <v>12.625</v>
      </c>
      <c r="CK103" s="216">
        <f t="shared" si="138"/>
        <v>-44.25</v>
      </c>
      <c r="CL103" s="216">
        <f t="shared" si="168"/>
        <v>-13.275</v>
      </c>
      <c r="CM103" s="216">
        <f t="shared" si="139"/>
        <v>-22.125</v>
      </c>
      <c r="CN103" s="216"/>
      <c r="CO103" s="216"/>
      <c r="CP103" s="216"/>
      <c r="CQ103" s="217">
        <f t="shared" si="140"/>
        <v>-22.125</v>
      </c>
      <c r="CR103" s="403">
        <f t="shared" si="141"/>
        <v>12.949999999999989</v>
      </c>
      <c r="CS103" s="403">
        <f t="shared" si="169"/>
        <v>3.8849999999999962</v>
      </c>
      <c r="CT103" s="403">
        <f t="shared" si="142"/>
        <v>6.4749999999999943</v>
      </c>
      <c r="CU103" s="403"/>
      <c r="CV103" s="403"/>
      <c r="CW103" s="403"/>
      <c r="CX103" s="404">
        <f t="shared" si="143"/>
        <v>6.4749999999999943</v>
      </c>
      <c r="CY103" s="198"/>
      <c r="CZ103" s="222">
        <v>648</v>
      </c>
      <c r="DA103" s="677">
        <f t="shared" si="144"/>
        <v>-57</v>
      </c>
      <c r="DB103" s="676">
        <f t="shared" si="145"/>
        <v>-8.0851063829787222</v>
      </c>
      <c r="DC103" s="676">
        <f t="shared" si="170"/>
        <v>-1.6170212765957444</v>
      </c>
      <c r="DD103" s="208">
        <v>926</v>
      </c>
      <c r="DE103" s="677">
        <f t="shared" si="146"/>
        <v>221</v>
      </c>
      <c r="DF103" s="676">
        <f t="shared" si="147"/>
        <v>31.347517730496435</v>
      </c>
      <c r="DG103" s="676">
        <f t="shared" si="171"/>
        <v>6.269503546099287</v>
      </c>
      <c r="DH103" s="222">
        <v>24</v>
      </c>
      <c r="DI103" s="677">
        <f t="shared" si="148"/>
        <v>169.2</v>
      </c>
      <c r="DJ103" s="568">
        <f t="shared" si="149"/>
        <v>874.2</v>
      </c>
      <c r="DK103" s="677">
        <f t="shared" si="150"/>
        <v>437.1</v>
      </c>
      <c r="DL103" s="677">
        <f t="shared" si="172"/>
        <v>262.26</v>
      </c>
      <c r="DM103" s="677">
        <f t="shared" si="173"/>
        <v>437.1</v>
      </c>
      <c r="DN103" s="677">
        <f t="shared" si="151"/>
        <v>12.949999999999989</v>
      </c>
      <c r="DO103" s="677">
        <f t="shared" si="174"/>
        <v>3.8849999999999962</v>
      </c>
      <c r="DP103" s="677">
        <f t="shared" si="175"/>
        <v>6.4749999999999943</v>
      </c>
      <c r="DQ103" s="677">
        <f t="shared" si="152"/>
        <v>6.4749999999999943</v>
      </c>
      <c r="DR103" s="222">
        <v>648</v>
      </c>
      <c r="DS103" s="677">
        <f t="shared" si="153"/>
        <v>-57</v>
      </c>
      <c r="DT103" s="676">
        <f t="shared" si="154"/>
        <v>-8.0851063829787222</v>
      </c>
      <c r="DU103" s="710">
        <f t="shared" si="176"/>
        <v>-1.6170212765957444</v>
      </c>
      <c r="DV103" s="208">
        <v>1205</v>
      </c>
      <c r="DW103" s="677">
        <f t="shared" si="155"/>
        <v>500</v>
      </c>
      <c r="DX103" s="676">
        <f t="shared" si="156"/>
        <v>70.921985815602824</v>
      </c>
      <c r="DY103" s="710">
        <f t="shared" si="177"/>
        <v>14.184397163120565</v>
      </c>
      <c r="DZ103" s="222">
        <v>22</v>
      </c>
      <c r="EA103" s="677">
        <f t="shared" si="157"/>
        <v>155.1</v>
      </c>
      <c r="EB103" s="568">
        <f t="shared" si="158"/>
        <v>860.1</v>
      </c>
      <c r="EC103" s="677">
        <f t="shared" si="159"/>
        <v>430.05</v>
      </c>
      <c r="ED103" s="677">
        <f t="shared" si="178"/>
        <v>258.02999999999997</v>
      </c>
      <c r="EE103" s="677">
        <f t="shared" si="179"/>
        <v>430.05</v>
      </c>
      <c r="EF103" s="208">
        <f t="shared" si="180"/>
        <v>86.224999999999994</v>
      </c>
      <c r="EG103" s="208">
        <f t="shared" si="181"/>
        <v>25.867499999999996</v>
      </c>
      <c r="EH103" s="208">
        <f t="shared" si="182"/>
        <v>43.112499999999997</v>
      </c>
      <c r="EI103" s="677">
        <f t="shared" si="160"/>
        <v>43.112499999999997</v>
      </c>
    </row>
    <row r="104" spans="1:139" s="218" customFormat="1" ht="21.75" customHeight="1" x14ac:dyDescent="0.2">
      <c r="A104" s="505">
        <v>101</v>
      </c>
      <c r="B104" s="505" t="s">
        <v>1266</v>
      </c>
      <c r="C104" s="499" t="s">
        <v>210</v>
      </c>
      <c r="D104" s="253" t="s">
        <v>336</v>
      </c>
      <c r="E104" s="253" t="s">
        <v>8</v>
      </c>
      <c r="F104" s="219">
        <v>13</v>
      </c>
      <c r="G104" s="219" t="s">
        <v>6</v>
      </c>
      <c r="H104" s="219">
        <v>1</v>
      </c>
      <c r="I104" s="265">
        <v>0.6</v>
      </c>
      <c r="J104" s="221">
        <v>500</v>
      </c>
      <c r="K104" s="267"/>
      <c r="L104" s="219">
        <v>13</v>
      </c>
      <c r="M104" s="219" t="s">
        <v>6</v>
      </c>
      <c r="N104" s="219">
        <v>1</v>
      </c>
      <c r="O104" s="265">
        <v>0.6</v>
      </c>
      <c r="P104" s="221">
        <v>500</v>
      </c>
      <c r="Q104" s="219"/>
      <c r="R104" s="219"/>
      <c r="S104" s="219"/>
      <c r="T104" s="265">
        <v>0.6</v>
      </c>
      <c r="U104" s="223">
        <v>500</v>
      </c>
      <c r="V104" s="228" t="s">
        <v>303</v>
      </c>
      <c r="W104" s="228" t="s">
        <v>6</v>
      </c>
      <c r="X104" s="228" t="s">
        <v>7</v>
      </c>
      <c r="Y104" s="225">
        <v>0.6</v>
      </c>
      <c r="Z104" s="226">
        <v>500</v>
      </c>
      <c r="AA104" s="207">
        <f t="shared" si="96"/>
        <v>300</v>
      </c>
      <c r="AB104" s="222">
        <v>620</v>
      </c>
      <c r="AC104" s="544">
        <f t="shared" si="161"/>
        <v>120</v>
      </c>
      <c r="AD104" s="208">
        <f>0.581*$AB$1</f>
        <v>660.86425999999994</v>
      </c>
      <c r="AE104" s="678">
        <f t="shared" si="162"/>
        <v>160.86425999999994</v>
      </c>
      <c r="AF104" s="222">
        <v>859</v>
      </c>
      <c r="AG104" s="268"/>
      <c r="AH104" s="268"/>
      <c r="AI104" s="268"/>
      <c r="AJ104" s="444">
        <f t="shared" si="97"/>
        <v>120</v>
      </c>
      <c r="AK104" s="444">
        <f t="shared" si="98"/>
        <v>24</v>
      </c>
      <c r="AL104" s="539">
        <f t="shared" si="163"/>
        <v>4.8000000000000001E-2</v>
      </c>
      <c r="AM104" s="444">
        <f t="shared" si="99"/>
        <v>24</v>
      </c>
      <c r="AN104" s="445">
        <f t="shared" si="100"/>
        <v>160.86425999999994</v>
      </c>
      <c r="AO104" s="445">
        <f t="shared" si="101"/>
        <v>32.172852000000006</v>
      </c>
      <c r="AP104" s="542">
        <f t="shared" si="164"/>
        <v>6.4345704000000004E-2</v>
      </c>
      <c r="AQ104" s="445">
        <f t="shared" si="102"/>
        <v>32.172851999999992</v>
      </c>
      <c r="AR104" s="227">
        <f t="shared" si="103"/>
        <v>372</v>
      </c>
      <c r="AS104" s="210">
        <f t="shared" si="104"/>
        <v>620</v>
      </c>
      <c r="AT104" s="209">
        <f t="shared" si="105"/>
        <v>186</v>
      </c>
      <c r="AU104" s="209">
        <f t="shared" si="106"/>
        <v>310</v>
      </c>
      <c r="AV104" s="211">
        <f t="shared" si="107"/>
        <v>620</v>
      </c>
      <c r="AW104" s="210">
        <f t="shared" si="108"/>
        <v>0</v>
      </c>
      <c r="AX104" s="210">
        <f t="shared" si="109"/>
        <v>120</v>
      </c>
      <c r="AY104" s="210">
        <f t="shared" si="110"/>
        <v>24</v>
      </c>
      <c r="AZ104" s="211">
        <f t="shared" si="111"/>
        <v>660.86425999999994</v>
      </c>
      <c r="BA104" s="544">
        <f t="shared" si="165"/>
        <v>40.864259999999945</v>
      </c>
      <c r="BB104" s="210">
        <f t="shared" si="166"/>
        <v>10.216064999999986</v>
      </c>
      <c r="BC104" s="213">
        <f t="shared" si="112"/>
        <v>372</v>
      </c>
      <c r="BD104" s="211">
        <f>[1]MAG_9pak!$F$4</f>
        <v>620</v>
      </c>
      <c r="BE104" s="213">
        <f t="shared" si="113"/>
        <v>186</v>
      </c>
      <c r="BF104" s="213">
        <f t="shared" si="114"/>
        <v>310</v>
      </c>
      <c r="BG104" s="210">
        <f t="shared" si="115"/>
        <v>0</v>
      </c>
      <c r="BH104" s="210">
        <f t="shared" si="116"/>
        <v>120</v>
      </c>
      <c r="BI104" s="210">
        <f t="shared" si="117"/>
        <v>24</v>
      </c>
      <c r="BJ104" s="210">
        <f t="shared" si="118"/>
        <v>620</v>
      </c>
      <c r="BK104" s="214">
        <f t="shared" si="119"/>
        <v>186</v>
      </c>
      <c r="BL104" s="214">
        <f t="shared" si="120"/>
        <v>310</v>
      </c>
      <c r="BM104" s="210">
        <f t="shared" si="121"/>
        <v>120</v>
      </c>
      <c r="BN104" s="210">
        <f t="shared" si="122"/>
        <v>0</v>
      </c>
      <c r="BO104" s="215">
        <f t="shared" si="123"/>
        <v>372</v>
      </c>
      <c r="BP104" s="210">
        <f t="shared" si="183"/>
        <v>620</v>
      </c>
      <c r="BQ104" s="216">
        <f t="shared" si="124"/>
        <v>186</v>
      </c>
      <c r="BR104" s="216">
        <f t="shared" si="125"/>
        <v>310</v>
      </c>
      <c r="BS104" s="210">
        <f t="shared" si="126"/>
        <v>120</v>
      </c>
      <c r="BT104" s="210">
        <f t="shared" si="127"/>
        <v>0</v>
      </c>
      <c r="BU104" s="217">
        <f t="shared" si="128"/>
        <v>372</v>
      </c>
      <c r="BV104" s="210">
        <f t="shared" si="184"/>
        <v>620</v>
      </c>
      <c r="BW104" s="403">
        <f t="shared" si="129"/>
        <v>186</v>
      </c>
      <c r="BX104" s="403">
        <f t="shared" si="130"/>
        <v>310</v>
      </c>
      <c r="BY104" s="210">
        <f t="shared" si="131"/>
        <v>120</v>
      </c>
      <c r="BZ104" s="210">
        <f t="shared" si="132"/>
        <v>0</v>
      </c>
      <c r="CA104" s="210">
        <f t="shared" si="133"/>
        <v>24</v>
      </c>
      <c r="CB104" s="404">
        <f t="shared" si="134"/>
        <v>372</v>
      </c>
      <c r="CC104" s="404"/>
      <c r="CD104" s="537">
        <f t="shared" si="135"/>
        <v>10.216064999999986</v>
      </c>
      <c r="CE104" s="537">
        <f t="shared" si="167"/>
        <v>3.0648194999999956</v>
      </c>
      <c r="CF104" s="537">
        <f t="shared" si="136"/>
        <v>5.1080324999999931</v>
      </c>
      <c r="CG104" s="210"/>
      <c r="CH104" s="210"/>
      <c r="CI104" s="210"/>
      <c r="CJ104" s="538">
        <f t="shared" si="137"/>
        <v>6.1296389999999912</v>
      </c>
      <c r="CK104" s="216">
        <f t="shared" si="138"/>
        <v>0</v>
      </c>
      <c r="CL104" s="216">
        <f t="shared" si="168"/>
        <v>0</v>
      </c>
      <c r="CM104" s="216">
        <f t="shared" si="139"/>
        <v>0</v>
      </c>
      <c r="CN104" s="216"/>
      <c r="CO104" s="216"/>
      <c r="CP104" s="216"/>
      <c r="CQ104" s="217">
        <f t="shared" si="140"/>
        <v>0</v>
      </c>
      <c r="CR104" s="403">
        <f t="shared" si="141"/>
        <v>10.216064999999986</v>
      </c>
      <c r="CS104" s="403">
        <f t="shared" si="169"/>
        <v>3.0648194999999956</v>
      </c>
      <c r="CT104" s="403">
        <f t="shared" si="142"/>
        <v>5.1080324999999931</v>
      </c>
      <c r="CU104" s="403"/>
      <c r="CV104" s="403"/>
      <c r="CW104" s="403"/>
      <c r="CX104" s="404">
        <f t="shared" si="143"/>
        <v>6.1296389999999912</v>
      </c>
      <c r="CY104" s="198"/>
      <c r="CZ104" s="222">
        <v>620</v>
      </c>
      <c r="DA104" s="677">
        <f t="shared" si="144"/>
        <v>120</v>
      </c>
      <c r="DB104" s="676">
        <f t="shared" si="145"/>
        <v>24</v>
      </c>
      <c r="DC104" s="676">
        <f t="shared" si="170"/>
        <v>4.8</v>
      </c>
      <c r="DD104" s="208">
        <v>660.86425999999994</v>
      </c>
      <c r="DE104" s="677">
        <f t="shared" si="146"/>
        <v>160.86425999999994</v>
      </c>
      <c r="DF104" s="676">
        <f t="shared" si="147"/>
        <v>32.172852000000006</v>
      </c>
      <c r="DG104" s="676">
        <f t="shared" si="171"/>
        <v>6.434570400000001</v>
      </c>
      <c r="DH104" s="222">
        <v>24</v>
      </c>
      <c r="DI104" s="677">
        <f t="shared" si="148"/>
        <v>120</v>
      </c>
      <c r="DJ104" s="568">
        <f t="shared" si="149"/>
        <v>620</v>
      </c>
      <c r="DK104" s="677">
        <f t="shared" si="150"/>
        <v>372</v>
      </c>
      <c r="DL104" s="677">
        <f t="shared" si="172"/>
        <v>186</v>
      </c>
      <c r="DM104" s="677">
        <f t="shared" si="173"/>
        <v>310</v>
      </c>
      <c r="DN104" s="677">
        <f t="shared" si="151"/>
        <v>10.216064999999986</v>
      </c>
      <c r="DO104" s="677">
        <f t="shared" si="174"/>
        <v>3.0648194999999956</v>
      </c>
      <c r="DP104" s="677">
        <f t="shared" si="175"/>
        <v>5.1080324999999931</v>
      </c>
      <c r="DQ104" s="677">
        <f t="shared" si="152"/>
        <v>6.1296389999999912</v>
      </c>
      <c r="DR104" s="222">
        <v>620</v>
      </c>
      <c r="DS104" s="677">
        <f t="shared" si="153"/>
        <v>120</v>
      </c>
      <c r="DT104" s="676">
        <f t="shared" si="154"/>
        <v>24</v>
      </c>
      <c r="DU104" s="710">
        <f t="shared" si="176"/>
        <v>4.8</v>
      </c>
      <c r="DV104" s="208">
        <v>660.86425999999994</v>
      </c>
      <c r="DW104" s="677">
        <f t="shared" si="155"/>
        <v>160.86425999999994</v>
      </c>
      <c r="DX104" s="676">
        <f t="shared" si="156"/>
        <v>32.172852000000006</v>
      </c>
      <c r="DY104" s="710">
        <f t="shared" si="177"/>
        <v>6.434570400000001</v>
      </c>
      <c r="DZ104" s="222">
        <v>24</v>
      </c>
      <c r="EA104" s="677">
        <f t="shared" si="157"/>
        <v>120</v>
      </c>
      <c r="EB104" s="568">
        <f t="shared" si="158"/>
        <v>620</v>
      </c>
      <c r="EC104" s="677">
        <f t="shared" si="159"/>
        <v>372</v>
      </c>
      <c r="ED104" s="677">
        <f t="shared" si="178"/>
        <v>186</v>
      </c>
      <c r="EE104" s="677">
        <f t="shared" si="179"/>
        <v>310</v>
      </c>
      <c r="EF104" s="208">
        <f t="shared" si="180"/>
        <v>10.216064999999986</v>
      </c>
      <c r="EG104" s="208">
        <f t="shared" si="181"/>
        <v>3.0648194999999956</v>
      </c>
      <c r="EH104" s="208">
        <f t="shared" si="182"/>
        <v>5.1080324999999931</v>
      </c>
      <c r="EI104" s="677">
        <f t="shared" si="160"/>
        <v>6.1296389999999912</v>
      </c>
    </row>
    <row r="105" spans="1:139" s="218" customFormat="1" ht="21.75" customHeight="1" x14ac:dyDescent="0.2">
      <c r="A105" s="506">
        <v>102</v>
      </c>
      <c r="B105" s="505" t="s">
        <v>1266</v>
      </c>
      <c r="C105" s="499" t="s">
        <v>210</v>
      </c>
      <c r="D105" s="253" t="s">
        <v>335</v>
      </c>
      <c r="E105" s="253" t="s">
        <v>8</v>
      </c>
      <c r="F105" s="219">
        <v>13</v>
      </c>
      <c r="G105" s="219" t="s">
        <v>6</v>
      </c>
      <c r="H105" s="219">
        <v>1</v>
      </c>
      <c r="I105" s="265">
        <v>2</v>
      </c>
      <c r="J105" s="221">
        <v>500</v>
      </c>
      <c r="K105" s="222"/>
      <c r="L105" s="219">
        <v>13</v>
      </c>
      <c r="M105" s="219" t="s">
        <v>6</v>
      </c>
      <c r="N105" s="219">
        <v>1</v>
      </c>
      <c r="O105" s="265">
        <v>2</v>
      </c>
      <c r="P105" s="221">
        <v>500</v>
      </c>
      <c r="Q105" s="219"/>
      <c r="R105" s="219"/>
      <c r="S105" s="219"/>
      <c r="T105" s="265">
        <v>2</v>
      </c>
      <c r="U105" s="223">
        <v>500</v>
      </c>
      <c r="V105" s="228" t="s">
        <v>303</v>
      </c>
      <c r="W105" s="228" t="s">
        <v>6</v>
      </c>
      <c r="X105" s="228" t="s">
        <v>7</v>
      </c>
      <c r="Y105" s="225">
        <v>2</v>
      </c>
      <c r="Z105" s="226">
        <v>500</v>
      </c>
      <c r="AA105" s="207">
        <f t="shared" si="96"/>
        <v>1000</v>
      </c>
      <c r="AB105" s="222">
        <v>620</v>
      </c>
      <c r="AC105" s="544">
        <f t="shared" si="161"/>
        <v>120</v>
      </c>
      <c r="AD105" s="208">
        <f>0.581*$AB$1</f>
        <v>660.86425999999994</v>
      </c>
      <c r="AE105" s="678">
        <f t="shared" si="162"/>
        <v>160.86425999999994</v>
      </c>
      <c r="AF105" s="222">
        <v>859</v>
      </c>
      <c r="AJ105" s="444">
        <f t="shared" si="97"/>
        <v>120</v>
      </c>
      <c r="AK105" s="444">
        <f t="shared" si="98"/>
        <v>24</v>
      </c>
      <c r="AL105" s="539">
        <f t="shared" si="163"/>
        <v>4.8000000000000001E-2</v>
      </c>
      <c r="AM105" s="444">
        <f t="shared" si="99"/>
        <v>24</v>
      </c>
      <c r="AN105" s="445">
        <f t="shared" si="100"/>
        <v>160.86425999999994</v>
      </c>
      <c r="AO105" s="445">
        <f t="shared" si="101"/>
        <v>32.172852000000006</v>
      </c>
      <c r="AP105" s="542">
        <f t="shared" si="164"/>
        <v>6.4345704000000004E-2</v>
      </c>
      <c r="AQ105" s="445">
        <f t="shared" si="102"/>
        <v>32.172851999999992</v>
      </c>
      <c r="AR105" s="227">
        <f t="shared" si="103"/>
        <v>1240</v>
      </c>
      <c r="AS105" s="210">
        <f t="shared" si="104"/>
        <v>620</v>
      </c>
      <c r="AT105" s="209">
        <f t="shared" si="105"/>
        <v>186</v>
      </c>
      <c r="AU105" s="209">
        <f t="shared" si="106"/>
        <v>310</v>
      </c>
      <c r="AV105" s="211">
        <f t="shared" si="107"/>
        <v>620</v>
      </c>
      <c r="AW105" s="210">
        <f t="shared" si="108"/>
        <v>0</v>
      </c>
      <c r="AX105" s="210">
        <f t="shared" si="109"/>
        <v>120</v>
      </c>
      <c r="AY105" s="210">
        <f t="shared" si="110"/>
        <v>24</v>
      </c>
      <c r="AZ105" s="211">
        <f t="shared" si="111"/>
        <v>660.86425999999994</v>
      </c>
      <c r="BA105" s="544">
        <f t="shared" si="165"/>
        <v>40.864259999999945</v>
      </c>
      <c r="BB105" s="210">
        <f t="shared" si="166"/>
        <v>10.216064999999986</v>
      </c>
      <c r="BC105" s="213">
        <f t="shared" si="112"/>
        <v>1240</v>
      </c>
      <c r="BD105" s="211">
        <f>[1]MAG_9pak!$F$4</f>
        <v>620</v>
      </c>
      <c r="BE105" s="213">
        <f t="shared" si="113"/>
        <v>186</v>
      </c>
      <c r="BF105" s="213">
        <f t="shared" si="114"/>
        <v>310</v>
      </c>
      <c r="BG105" s="210">
        <f t="shared" si="115"/>
        <v>0</v>
      </c>
      <c r="BH105" s="210">
        <f t="shared" si="116"/>
        <v>120</v>
      </c>
      <c r="BI105" s="210">
        <f t="shared" si="117"/>
        <v>24</v>
      </c>
      <c r="BJ105" s="210">
        <f t="shared" si="118"/>
        <v>620</v>
      </c>
      <c r="BK105" s="214">
        <f t="shared" si="119"/>
        <v>186</v>
      </c>
      <c r="BL105" s="214">
        <f t="shared" si="120"/>
        <v>310</v>
      </c>
      <c r="BM105" s="210">
        <f t="shared" si="121"/>
        <v>120</v>
      </c>
      <c r="BN105" s="210">
        <f t="shared" si="122"/>
        <v>0</v>
      </c>
      <c r="BO105" s="215">
        <f t="shared" si="123"/>
        <v>1240</v>
      </c>
      <c r="BP105" s="210">
        <f t="shared" si="183"/>
        <v>620</v>
      </c>
      <c r="BQ105" s="216">
        <f t="shared" si="124"/>
        <v>186</v>
      </c>
      <c r="BR105" s="216">
        <f t="shared" si="125"/>
        <v>310</v>
      </c>
      <c r="BS105" s="210">
        <f t="shared" si="126"/>
        <v>120</v>
      </c>
      <c r="BT105" s="210">
        <f t="shared" si="127"/>
        <v>0</v>
      </c>
      <c r="BU105" s="217">
        <f t="shared" si="128"/>
        <v>1240</v>
      </c>
      <c r="BV105" s="210">
        <f t="shared" si="184"/>
        <v>620</v>
      </c>
      <c r="BW105" s="403">
        <f t="shared" si="129"/>
        <v>186</v>
      </c>
      <c r="BX105" s="403">
        <f t="shared" si="130"/>
        <v>310</v>
      </c>
      <c r="BY105" s="210">
        <f t="shared" si="131"/>
        <v>120</v>
      </c>
      <c r="BZ105" s="210">
        <f t="shared" si="132"/>
        <v>0</v>
      </c>
      <c r="CA105" s="210">
        <f t="shared" si="133"/>
        <v>24</v>
      </c>
      <c r="CB105" s="404">
        <f t="shared" si="134"/>
        <v>1240</v>
      </c>
      <c r="CC105" s="404"/>
      <c r="CD105" s="537">
        <f t="shared" si="135"/>
        <v>10.216064999999986</v>
      </c>
      <c r="CE105" s="537">
        <f t="shared" si="167"/>
        <v>3.0648194999999956</v>
      </c>
      <c r="CF105" s="537">
        <f t="shared" si="136"/>
        <v>5.1080324999999931</v>
      </c>
      <c r="CG105" s="210"/>
      <c r="CH105" s="210"/>
      <c r="CI105" s="210"/>
      <c r="CJ105" s="538">
        <f t="shared" si="137"/>
        <v>20.432129999999972</v>
      </c>
      <c r="CK105" s="216">
        <f t="shared" si="138"/>
        <v>0</v>
      </c>
      <c r="CL105" s="216">
        <f t="shared" si="168"/>
        <v>0</v>
      </c>
      <c r="CM105" s="216">
        <f t="shared" si="139"/>
        <v>0</v>
      </c>
      <c r="CN105" s="216"/>
      <c r="CO105" s="216"/>
      <c r="CP105" s="216"/>
      <c r="CQ105" s="217">
        <f t="shared" si="140"/>
        <v>0</v>
      </c>
      <c r="CR105" s="403">
        <f t="shared" si="141"/>
        <v>10.216064999999986</v>
      </c>
      <c r="CS105" s="403">
        <f t="shared" si="169"/>
        <v>3.0648194999999956</v>
      </c>
      <c r="CT105" s="403">
        <f t="shared" si="142"/>
        <v>5.1080324999999931</v>
      </c>
      <c r="CU105" s="403"/>
      <c r="CV105" s="403"/>
      <c r="CW105" s="403"/>
      <c r="CX105" s="404">
        <f t="shared" si="143"/>
        <v>20.432129999999972</v>
      </c>
      <c r="CY105" s="198"/>
      <c r="CZ105" s="222">
        <v>620</v>
      </c>
      <c r="DA105" s="677">
        <f t="shared" si="144"/>
        <v>120</v>
      </c>
      <c r="DB105" s="676">
        <f t="shared" si="145"/>
        <v>24</v>
      </c>
      <c r="DC105" s="676">
        <f t="shared" si="170"/>
        <v>4.8</v>
      </c>
      <c r="DD105" s="208">
        <v>660.86425999999994</v>
      </c>
      <c r="DE105" s="677">
        <f t="shared" si="146"/>
        <v>160.86425999999994</v>
      </c>
      <c r="DF105" s="676">
        <f t="shared" si="147"/>
        <v>32.172852000000006</v>
      </c>
      <c r="DG105" s="676">
        <f t="shared" si="171"/>
        <v>6.434570400000001</v>
      </c>
      <c r="DH105" s="222">
        <v>24</v>
      </c>
      <c r="DI105" s="677">
        <f t="shared" si="148"/>
        <v>120</v>
      </c>
      <c r="DJ105" s="568">
        <f t="shared" si="149"/>
        <v>620</v>
      </c>
      <c r="DK105" s="677">
        <f t="shared" si="150"/>
        <v>1240</v>
      </c>
      <c r="DL105" s="677">
        <f t="shared" si="172"/>
        <v>186</v>
      </c>
      <c r="DM105" s="677">
        <f t="shared" si="173"/>
        <v>310</v>
      </c>
      <c r="DN105" s="677">
        <f t="shared" si="151"/>
        <v>10.216064999999986</v>
      </c>
      <c r="DO105" s="677">
        <f t="shared" si="174"/>
        <v>3.0648194999999956</v>
      </c>
      <c r="DP105" s="677">
        <f t="shared" si="175"/>
        <v>5.1080324999999931</v>
      </c>
      <c r="DQ105" s="677">
        <f t="shared" si="152"/>
        <v>20.432129999999972</v>
      </c>
      <c r="DR105" s="222">
        <v>620</v>
      </c>
      <c r="DS105" s="677">
        <f t="shared" si="153"/>
        <v>120</v>
      </c>
      <c r="DT105" s="676">
        <f t="shared" si="154"/>
        <v>24</v>
      </c>
      <c r="DU105" s="710">
        <f t="shared" si="176"/>
        <v>4.8</v>
      </c>
      <c r="DV105" s="208">
        <v>660.86425999999994</v>
      </c>
      <c r="DW105" s="677">
        <f t="shared" si="155"/>
        <v>160.86425999999994</v>
      </c>
      <c r="DX105" s="676">
        <f t="shared" si="156"/>
        <v>32.172852000000006</v>
      </c>
      <c r="DY105" s="710">
        <f t="shared" si="177"/>
        <v>6.434570400000001</v>
      </c>
      <c r="DZ105" s="222">
        <v>24</v>
      </c>
      <c r="EA105" s="677">
        <f t="shared" si="157"/>
        <v>120</v>
      </c>
      <c r="EB105" s="568">
        <f t="shared" si="158"/>
        <v>620</v>
      </c>
      <c r="EC105" s="677">
        <f t="shared" si="159"/>
        <v>1240</v>
      </c>
      <c r="ED105" s="677">
        <f t="shared" si="178"/>
        <v>186</v>
      </c>
      <c r="EE105" s="677">
        <f t="shared" si="179"/>
        <v>310</v>
      </c>
      <c r="EF105" s="208">
        <f t="shared" si="180"/>
        <v>10.216064999999986</v>
      </c>
      <c r="EG105" s="208">
        <f t="shared" si="181"/>
        <v>3.0648194999999956</v>
      </c>
      <c r="EH105" s="208">
        <f t="shared" si="182"/>
        <v>5.1080324999999931</v>
      </c>
      <c r="EI105" s="677">
        <f t="shared" si="160"/>
        <v>20.432129999999972</v>
      </c>
    </row>
    <row r="106" spans="1:139" s="218" customFormat="1" ht="21.75" customHeight="1" x14ac:dyDescent="0.2">
      <c r="A106" s="505">
        <v>103</v>
      </c>
      <c r="B106" s="505" t="s">
        <v>1266</v>
      </c>
      <c r="C106" s="499" t="s">
        <v>210</v>
      </c>
      <c r="D106" s="253" t="s">
        <v>339</v>
      </c>
      <c r="E106" s="253" t="s">
        <v>8</v>
      </c>
      <c r="F106" s="219">
        <v>13</v>
      </c>
      <c r="G106" s="219" t="s">
        <v>6</v>
      </c>
      <c r="H106" s="219">
        <v>1</v>
      </c>
      <c r="I106" s="265">
        <v>0.3</v>
      </c>
      <c r="J106" s="221">
        <v>500</v>
      </c>
      <c r="K106" s="222"/>
      <c r="L106" s="219">
        <v>13</v>
      </c>
      <c r="M106" s="219" t="s">
        <v>6</v>
      </c>
      <c r="N106" s="219">
        <v>1</v>
      </c>
      <c r="O106" s="265">
        <v>0.3</v>
      </c>
      <c r="P106" s="221">
        <v>500</v>
      </c>
      <c r="Q106" s="219"/>
      <c r="R106" s="219"/>
      <c r="S106" s="219"/>
      <c r="T106" s="265">
        <v>0.3</v>
      </c>
      <c r="U106" s="223">
        <v>500</v>
      </c>
      <c r="V106" s="228" t="s">
        <v>303</v>
      </c>
      <c r="W106" s="228" t="s">
        <v>6</v>
      </c>
      <c r="X106" s="228" t="s">
        <v>7</v>
      </c>
      <c r="Y106" s="225">
        <v>0.3</v>
      </c>
      <c r="Z106" s="226">
        <v>500</v>
      </c>
      <c r="AA106" s="207">
        <f t="shared" si="96"/>
        <v>150</v>
      </c>
      <c r="AB106" s="222">
        <v>620</v>
      </c>
      <c r="AC106" s="544">
        <f t="shared" si="161"/>
        <v>120</v>
      </c>
      <c r="AD106" s="208">
        <f>0.581*$AB$1</f>
        <v>660.86425999999994</v>
      </c>
      <c r="AE106" s="678">
        <f t="shared" si="162"/>
        <v>160.86425999999994</v>
      </c>
      <c r="AF106" s="222">
        <v>859</v>
      </c>
      <c r="AJ106" s="444">
        <f t="shared" si="97"/>
        <v>120</v>
      </c>
      <c r="AK106" s="444">
        <f t="shared" si="98"/>
        <v>24</v>
      </c>
      <c r="AL106" s="539">
        <f t="shared" si="163"/>
        <v>4.8000000000000001E-2</v>
      </c>
      <c r="AM106" s="444">
        <f t="shared" si="99"/>
        <v>24</v>
      </c>
      <c r="AN106" s="445">
        <f t="shared" si="100"/>
        <v>160.86425999999994</v>
      </c>
      <c r="AO106" s="445">
        <f t="shared" si="101"/>
        <v>32.172852000000006</v>
      </c>
      <c r="AP106" s="542">
        <f t="shared" si="164"/>
        <v>6.4345704000000004E-2</v>
      </c>
      <c r="AQ106" s="445">
        <f t="shared" si="102"/>
        <v>32.172851999999992</v>
      </c>
      <c r="AR106" s="227">
        <f t="shared" si="103"/>
        <v>186</v>
      </c>
      <c r="AS106" s="210">
        <f t="shared" si="104"/>
        <v>620</v>
      </c>
      <c r="AT106" s="209">
        <f t="shared" si="105"/>
        <v>186</v>
      </c>
      <c r="AU106" s="209">
        <f t="shared" si="106"/>
        <v>310</v>
      </c>
      <c r="AV106" s="211">
        <f t="shared" si="107"/>
        <v>620</v>
      </c>
      <c r="AW106" s="210">
        <f t="shared" si="108"/>
        <v>0</v>
      </c>
      <c r="AX106" s="210">
        <f t="shared" si="109"/>
        <v>120</v>
      </c>
      <c r="AY106" s="210">
        <f t="shared" si="110"/>
        <v>24</v>
      </c>
      <c r="AZ106" s="211">
        <f t="shared" si="111"/>
        <v>660.86425999999994</v>
      </c>
      <c r="BA106" s="544">
        <f t="shared" si="165"/>
        <v>40.864259999999945</v>
      </c>
      <c r="BB106" s="210">
        <f t="shared" si="166"/>
        <v>10.216064999999986</v>
      </c>
      <c r="BC106" s="213">
        <f t="shared" si="112"/>
        <v>186</v>
      </c>
      <c r="BD106" s="211">
        <f>[1]MAG_9pak!$F$4</f>
        <v>620</v>
      </c>
      <c r="BE106" s="213">
        <f t="shared" si="113"/>
        <v>186</v>
      </c>
      <c r="BF106" s="213">
        <f t="shared" si="114"/>
        <v>310</v>
      </c>
      <c r="BG106" s="210">
        <f t="shared" si="115"/>
        <v>0</v>
      </c>
      <c r="BH106" s="210">
        <f t="shared" si="116"/>
        <v>120</v>
      </c>
      <c r="BI106" s="210">
        <f t="shared" si="117"/>
        <v>24</v>
      </c>
      <c r="BJ106" s="210">
        <f t="shared" si="118"/>
        <v>620</v>
      </c>
      <c r="BK106" s="214">
        <f t="shared" si="119"/>
        <v>186</v>
      </c>
      <c r="BL106" s="214">
        <f t="shared" si="120"/>
        <v>310</v>
      </c>
      <c r="BM106" s="210">
        <f t="shared" si="121"/>
        <v>120</v>
      </c>
      <c r="BN106" s="210">
        <f t="shared" si="122"/>
        <v>0</v>
      </c>
      <c r="BO106" s="215">
        <f t="shared" si="123"/>
        <v>186</v>
      </c>
      <c r="BP106" s="210">
        <f t="shared" si="183"/>
        <v>620</v>
      </c>
      <c r="BQ106" s="216">
        <f t="shared" si="124"/>
        <v>186</v>
      </c>
      <c r="BR106" s="216">
        <f t="shared" si="125"/>
        <v>310</v>
      </c>
      <c r="BS106" s="210">
        <f t="shared" si="126"/>
        <v>120</v>
      </c>
      <c r="BT106" s="210">
        <f t="shared" si="127"/>
        <v>0</v>
      </c>
      <c r="BU106" s="217">
        <f t="shared" si="128"/>
        <v>186</v>
      </c>
      <c r="BV106" s="210">
        <f t="shared" si="184"/>
        <v>620</v>
      </c>
      <c r="BW106" s="403">
        <f t="shared" si="129"/>
        <v>186</v>
      </c>
      <c r="BX106" s="403">
        <f t="shared" si="130"/>
        <v>310</v>
      </c>
      <c r="BY106" s="210">
        <f t="shared" si="131"/>
        <v>120</v>
      </c>
      <c r="BZ106" s="210">
        <f t="shared" si="132"/>
        <v>0</v>
      </c>
      <c r="CA106" s="210">
        <f t="shared" si="133"/>
        <v>24</v>
      </c>
      <c r="CB106" s="404">
        <f t="shared" si="134"/>
        <v>186</v>
      </c>
      <c r="CC106" s="404"/>
      <c r="CD106" s="537">
        <f t="shared" si="135"/>
        <v>10.216064999999986</v>
      </c>
      <c r="CE106" s="537">
        <f t="shared" si="167"/>
        <v>3.0648194999999956</v>
      </c>
      <c r="CF106" s="537">
        <f t="shared" si="136"/>
        <v>5.1080324999999931</v>
      </c>
      <c r="CG106" s="210"/>
      <c r="CH106" s="210"/>
      <c r="CI106" s="210"/>
      <c r="CJ106" s="538">
        <f t="shared" si="137"/>
        <v>3.0648194999999956</v>
      </c>
      <c r="CK106" s="216">
        <f t="shared" si="138"/>
        <v>0</v>
      </c>
      <c r="CL106" s="216">
        <f t="shared" si="168"/>
        <v>0</v>
      </c>
      <c r="CM106" s="216">
        <f t="shared" si="139"/>
        <v>0</v>
      </c>
      <c r="CN106" s="216"/>
      <c r="CO106" s="216"/>
      <c r="CP106" s="216"/>
      <c r="CQ106" s="217">
        <f t="shared" si="140"/>
        <v>0</v>
      </c>
      <c r="CR106" s="403">
        <f t="shared" si="141"/>
        <v>10.216064999999986</v>
      </c>
      <c r="CS106" s="403">
        <f t="shared" si="169"/>
        <v>3.0648194999999956</v>
      </c>
      <c r="CT106" s="403">
        <f t="shared" si="142"/>
        <v>5.1080324999999931</v>
      </c>
      <c r="CU106" s="403"/>
      <c r="CV106" s="403"/>
      <c r="CW106" s="403"/>
      <c r="CX106" s="404">
        <f t="shared" si="143"/>
        <v>3.0648194999999956</v>
      </c>
      <c r="CY106" s="198"/>
      <c r="CZ106" s="222">
        <v>620</v>
      </c>
      <c r="DA106" s="677">
        <f t="shared" si="144"/>
        <v>120</v>
      </c>
      <c r="DB106" s="676">
        <f t="shared" si="145"/>
        <v>24</v>
      </c>
      <c r="DC106" s="676">
        <f t="shared" si="170"/>
        <v>4.8</v>
      </c>
      <c r="DD106" s="208">
        <v>660.86425999999994</v>
      </c>
      <c r="DE106" s="677">
        <f t="shared" si="146"/>
        <v>160.86425999999994</v>
      </c>
      <c r="DF106" s="676">
        <f t="shared" si="147"/>
        <v>32.172852000000006</v>
      </c>
      <c r="DG106" s="676">
        <f t="shared" si="171"/>
        <v>6.434570400000001</v>
      </c>
      <c r="DH106" s="222">
        <v>24</v>
      </c>
      <c r="DI106" s="677">
        <f t="shared" si="148"/>
        <v>120</v>
      </c>
      <c r="DJ106" s="568">
        <f t="shared" si="149"/>
        <v>620</v>
      </c>
      <c r="DK106" s="677">
        <f t="shared" si="150"/>
        <v>186</v>
      </c>
      <c r="DL106" s="677">
        <f t="shared" si="172"/>
        <v>186</v>
      </c>
      <c r="DM106" s="677">
        <f t="shared" si="173"/>
        <v>310</v>
      </c>
      <c r="DN106" s="677">
        <f t="shared" si="151"/>
        <v>10.216064999999986</v>
      </c>
      <c r="DO106" s="677">
        <f t="shared" si="174"/>
        <v>3.0648194999999956</v>
      </c>
      <c r="DP106" s="677">
        <f t="shared" si="175"/>
        <v>5.1080324999999931</v>
      </c>
      <c r="DQ106" s="677">
        <f t="shared" si="152"/>
        <v>3.0648194999999956</v>
      </c>
      <c r="DR106" s="222">
        <v>620</v>
      </c>
      <c r="DS106" s="677">
        <f t="shared" si="153"/>
        <v>120</v>
      </c>
      <c r="DT106" s="676">
        <f t="shared" si="154"/>
        <v>24</v>
      </c>
      <c r="DU106" s="710">
        <f t="shared" si="176"/>
        <v>4.8</v>
      </c>
      <c r="DV106" s="208">
        <v>660.86425999999994</v>
      </c>
      <c r="DW106" s="677">
        <f t="shared" si="155"/>
        <v>160.86425999999994</v>
      </c>
      <c r="DX106" s="676">
        <f t="shared" si="156"/>
        <v>32.172852000000006</v>
      </c>
      <c r="DY106" s="710">
        <f t="shared" si="177"/>
        <v>6.434570400000001</v>
      </c>
      <c r="DZ106" s="222">
        <v>24</v>
      </c>
      <c r="EA106" s="677">
        <f t="shared" si="157"/>
        <v>120</v>
      </c>
      <c r="EB106" s="568">
        <f t="shared" si="158"/>
        <v>620</v>
      </c>
      <c r="EC106" s="677">
        <f t="shared" si="159"/>
        <v>186</v>
      </c>
      <c r="ED106" s="677">
        <f t="shared" si="178"/>
        <v>186</v>
      </c>
      <c r="EE106" s="677">
        <f t="shared" si="179"/>
        <v>310</v>
      </c>
      <c r="EF106" s="208">
        <f t="shared" si="180"/>
        <v>10.216064999999986</v>
      </c>
      <c r="EG106" s="208">
        <f t="shared" si="181"/>
        <v>3.0648194999999956</v>
      </c>
      <c r="EH106" s="208">
        <f t="shared" si="182"/>
        <v>5.1080324999999931</v>
      </c>
      <c r="EI106" s="677">
        <f t="shared" si="160"/>
        <v>3.0648194999999956</v>
      </c>
    </row>
    <row r="107" spans="1:139" s="218" customFormat="1" ht="21.75" customHeight="1" x14ac:dyDescent="0.2">
      <c r="A107" s="505">
        <v>104</v>
      </c>
      <c r="B107" s="505" t="s">
        <v>1267</v>
      </c>
      <c r="C107" s="499" t="s">
        <v>12</v>
      </c>
      <c r="D107" s="406" t="s">
        <v>440</v>
      </c>
      <c r="E107" s="406" t="s">
        <v>13</v>
      </c>
      <c r="F107" s="219" t="s">
        <v>20</v>
      </c>
      <c r="G107" s="219" t="s">
        <v>22</v>
      </c>
      <c r="H107" s="219" t="s">
        <v>23</v>
      </c>
      <c r="I107" s="265">
        <v>1</v>
      </c>
      <c r="J107" s="233">
        <v>1250</v>
      </c>
      <c r="K107" s="222"/>
      <c r="L107" s="219" t="s">
        <v>20</v>
      </c>
      <c r="M107" s="219" t="s">
        <v>22</v>
      </c>
      <c r="N107" s="219" t="s">
        <v>23</v>
      </c>
      <c r="O107" s="265">
        <v>1</v>
      </c>
      <c r="P107" s="221">
        <v>1250</v>
      </c>
      <c r="Q107" s="219"/>
      <c r="R107" s="219"/>
      <c r="S107" s="219"/>
      <c r="T107" s="265">
        <v>1</v>
      </c>
      <c r="U107" s="223">
        <v>1250</v>
      </c>
      <c r="V107" s="228" t="s">
        <v>664</v>
      </c>
      <c r="W107" s="228" t="s">
        <v>6</v>
      </c>
      <c r="X107" s="228" t="s">
        <v>88</v>
      </c>
      <c r="Y107" s="225">
        <v>1</v>
      </c>
      <c r="Z107" s="226">
        <v>1250</v>
      </c>
      <c r="AA107" s="207">
        <f t="shared" si="96"/>
        <v>1250</v>
      </c>
      <c r="AB107" s="222">
        <v>2174</v>
      </c>
      <c r="AC107" s="544">
        <f t="shared" si="161"/>
        <v>924</v>
      </c>
      <c r="AD107" s="208">
        <f>2.73*$AB$1</f>
        <v>3105.2658000000001</v>
      </c>
      <c r="AE107" s="678">
        <f t="shared" si="162"/>
        <v>1855.2658000000001</v>
      </c>
      <c r="AF107" s="222">
        <v>3726</v>
      </c>
      <c r="AJ107" s="444">
        <f t="shared" si="97"/>
        <v>924</v>
      </c>
      <c r="AK107" s="444">
        <f t="shared" si="98"/>
        <v>73.920000000000016</v>
      </c>
      <c r="AL107" s="539">
        <f t="shared" si="163"/>
        <v>0.14784000000000003</v>
      </c>
      <c r="AM107" s="444">
        <f t="shared" si="99"/>
        <v>184.8</v>
      </c>
      <c r="AN107" s="445">
        <f t="shared" si="100"/>
        <v>1855.2658000000001</v>
      </c>
      <c r="AO107" s="445">
        <f t="shared" si="101"/>
        <v>148.42126400000001</v>
      </c>
      <c r="AP107" s="542">
        <f t="shared" si="164"/>
        <v>0.29684252800000005</v>
      </c>
      <c r="AQ107" s="445">
        <f t="shared" si="102"/>
        <v>371.05316000000005</v>
      </c>
      <c r="AR107" s="227">
        <f t="shared" si="103"/>
        <v>1370</v>
      </c>
      <c r="AS107" s="210">
        <f t="shared" si="104"/>
        <v>1370</v>
      </c>
      <c r="AT107" s="209">
        <f t="shared" si="105"/>
        <v>411</v>
      </c>
      <c r="AU107" s="209">
        <f t="shared" si="106"/>
        <v>685</v>
      </c>
      <c r="AV107" s="211">
        <f t="shared" si="107"/>
        <v>2174</v>
      </c>
      <c r="AW107" s="212">
        <f t="shared" si="108"/>
        <v>-804</v>
      </c>
      <c r="AX107" s="210">
        <f t="shared" si="109"/>
        <v>120</v>
      </c>
      <c r="AY107" s="210">
        <f t="shared" si="110"/>
        <v>9.6000000000000085</v>
      </c>
      <c r="AZ107" s="211">
        <f t="shared" si="111"/>
        <v>3105.2658000000001</v>
      </c>
      <c r="BA107" s="544">
        <f t="shared" si="165"/>
        <v>1735.2658000000001</v>
      </c>
      <c r="BB107" s="210">
        <f t="shared" si="166"/>
        <v>433.81645000000003</v>
      </c>
      <c r="BC107" s="213">
        <f t="shared" si="112"/>
        <v>2173.68606</v>
      </c>
      <c r="BD107" s="211">
        <f>[1]MAG_9pak!$C$15</f>
        <v>2173.68606</v>
      </c>
      <c r="BE107" s="213">
        <f t="shared" si="113"/>
        <v>652.105818</v>
      </c>
      <c r="BF107" s="213">
        <f t="shared" si="114"/>
        <v>1086.84303</v>
      </c>
      <c r="BG107" s="210">
        <f t="shared" si="115"/>
        <v>-0.31394000000000233</v>
      </c>
      <c r="BH107" s="210">
        <f t="shared" si="116"/>
        <v>923.68606</v>
      </c>
      <c r="BI107" s="210">
        <f t="shared" si="117"/>
        <v>73.8948848</v>
      </c>
      <c r="BJ107" s="210">
        <f t="shared" si="118"/>
        <v>1550</v>
      </c>
      <c r="BK107" s="214">
        <f t="shared" si="119"/>
        <v>465</v>
      </c>
      <c r="BL107" s="214">
        <f t="shared" si="120"/>
        <v>775</v>
      </c>
      <c r="BM107" s="210">
        <f t="shared" si="121"/>
        <v>300</v>
      </c>
      <c r="BN107" s="210">
        <f t="shared" si="122"/>
        <v>-624</v>
      </c>
      <c r="BO107" s="215">
        <f t="shared" si="123"/>
        <v>1550</v>
      </c>
      <c r="BP107" s="210">
        <f>Z107*1.2</f>
        <v>1500</v>
      </c>
      <c r="BQ107" s="216">
        <f t="shared" si="124"/>
        <v>450</v>
      </c>
      <c r="BR107" s="216">
        <f t="shared" si="125"/>
        <v>750</v>
      </c>
      <c r="BS107" s="210">
        <f t="shared" si="126"/>
        <v>250</v>
      </c>
      <c r="BT107" s="210">
        <f t="shared" si="127"/>
        <v>-674</v>
      </c>
      <c r="BU107" s="217">
        <f t="shared" si="128"/>
        <v>1500</v>
      </c>
      <c r="BV107" s="210">
        <f>Z107*1.19</f>
        <v>1487.5</v>
      </c>
      <c r="BW107" s="403">
        <f t="shared" si="129"/>
        <v>446.25</v>
      </c>
      <c r="BX107" s="403">
        <f t="shared" si="130"/>
        <v>743.75</v>
      </c>
      <c r="BY107" s="210">
        <f t="shared" si="131"/>
        <v>237.5</v>
      </c>
      <c r="BZ107" s="210">
        <f t="shared" si="132"/>
        <v>-686.5</v>
      </c>
      <c r="CA107" s="210">
        <f t="shared" si="133"/>
        <v>19</v>
      </c>
      <c r="CB107" s="404">
        <f t="shared" si="134"/>
        <v>1487.5</v>
      </c>
      <c r="CC107" s="404"/>
      <c r="CD107" s="537">
        <f t="shared" si="135"/>
        <v>433.81645000000003</v>
      </c>
      <c r="CE107" s="537">
        <f t="shared" si="167"/>
        <v>130.144935</v>
      </c>
      <c r="CF107" s="537">
        <f t="shared" si="136"/>
        <v>216.90822500000002</v>
      </c>
      <c r="CG107" s="210"/>
      <c r="CH107" s="210"/>
      <c r="CI107" s="210"/>
      <c r="CJ107" s="538">
        <f t="shared" si="137"/>
        <v>433.81645000000003</v>
      </c>
      <c r="CK107" s="216">
        <f t="shared" si="138"/>
        <v>201</v>
      </c>
      <c r="CL107" s="216">
        <f t="shared" si="168"/>
        <v>60.3</v>
      </c>
      <c r="CM107" s="216">
        <f t="shared" si="139"/>
        <v>100.5</v>
      </c>
      <c r="CN107" s="216"/>
      <c r="CO107" s="216"/>
      <c r="CP107" s="216"/>
      <c r="CQ107" s="217">
        <f t="shared" si="140"/>
        <v>201</v>
      </c>
      <c r="CR107" s="403">
        <f t="shared" si="141"/>
        <v>404.44145000000003</v>
      </c>
      <c r="CS107" s="403">
        <f t="shared" si="169"/>
        <v>121.332435</v>
      </c>
      <c r="CT107" s="403">
        <f t="shared" si="142"/>
        <v>202.22072500000002</v>
      </c>
      <c r="CU107" s="403"/>
      <c r="CV107" s="403"/>
      <c r="CW107" s="403"/>
      <c r="CX107" s="404">
        <f t="shared" si="143"/>
        <v>404.44145000000003</v>
      </c>
      <c r="CY107" s="198"/>
      <c r="CZ107" s="222">
        <v>2174</v>
      </c>
      <c r="DA107" s="677">
        <f t="shared" si="144"/>
        <v>924</v>
      </c>
      <c r="DB107" s="676">
        <f t="shared" si="145"/>
        <v>73.920000000000016</v>
      </c>
      <c r="DC107" s="676">
        <f t="shared" si="170"/>
        <v>14.784000000000002</v>
      </c>
      <c r="DD107" s="208">
        <v>3105.2658000000001</v>
      </c>
      <c r="DE107" s="677">
        <f t="shared" si="146"/>
        <v>1855.2658000000001</v>
      </c>
      <c r="DF107" s="676">
        <f t="shared" si="147"/>
        <v>148.42126400000001</v>
      </c>
      <c r="DG107" s="676">
        <f t="shared" si="171"/>
        <v>29.684252800000003</v>
      </c>
      <c r="DH107" s="222">
        <v>15</v>
      </c>
      <c r="DI107" s="677">
        <f t="shared" si="148"/>
        <v>187.5</v>
      </c>
      <c r="DJ107" s="568">
        <f t="shared" si="149"/>
        <v>1437.5</v>
      </c>
      <c r="DK107" s="677">
        <f t="shared" si="150"/>
        <v>1437.5</v>
      </c>
      <c r="DL107" s="677">
        <f t="shared" si="172"/>
        <v>431.25</v>
      </c>
      <c r="DM107" s="677">
        <f t="shared" si="173"/>
        <v>718.75</v>
      </c>
      <c r="DN107" s="677">
        <f t="shared" si="151"/>
        <v>416.94145000000003</v>
      </c>
      <c r="DO107" s="677">
        <f t="shared" si="174"/>
        <v>125.082435</v>
      </c>
      <c r="DP107" s="677">
        <f t="shared" si="175"/>
        <v>208.47072500000002</v>
      </c>
      <c r="DQ107" s="677">
        <f t="shared" si="152"/>
        <v>416.94145000000003</v>
      </c>
      <c r="DR107" s="222">
        <v>2174</v>
      </c>
      <c r="DS107" s="677">
        <f t="shared" si="153"/>
        <v>924</v>
      </c>
      <c r="DT107" s="676">
        <f t="shared" si="154"/>
        <v>73.920000000000016</v>
      </c>
      <c r="DU107" s="710">
        <f t="shared" si="176"/>
        <v>14.784000000000002</v>
      </c>
      <c r="DV107" s="208">
        <v>3105.2658000000001</v>
      </c>
      <c r="DW107" s="677">
        <f t="shared" si="155"/>
        <v>1855.2658000000001</v>
      </c>
      <c r="DX107" s="676">
        <f t="shared" si="156"/>
        <v>148.42126400000001</v>
      </c>
      <c r="DY107" s="710">
        <f t="shared" si="177"/>
        <v>29.684252800000003</v>
      </c>
      <c r="DZ107" s="222">
        <v>15</v>
      </c>
      <c r="EA107" s="677">
        <f t="shared" si="157"/>
        <v>187.5</v>
      </c>
      <c r="EB107" s="568">
        <f t="shared" si="158"/>
        <v>1437.5</v>
      </c>
      <c r="EC107" s="677">
        <f t="shared" si="159"/>
        <v>1437.5</v>
      </c>
      <c r="ED107" s="677">
        <f t="shared" si="178"/>
        <v>431.25</v>
      </c>
      <c r="EE107" s="677">
        <f t="shared" si="179"/>
        <v>718.75</v>
      </c>
      <c r="EF107" s="208">
        <f t="shared" si="180"/>
        <v>416.94145000000003</v>
      </c>
      <c r="EG107" s="208">
        <f t="shared" si="181"/>
        <v>125.082435</v>
      </c>
      <c r="EH107" s="208">
        <f t="shared" si="182"/>
        <v>208.47072500000002</v>
      </c>
      <c r="EI107" s="677">
        <f t="shared" si="160"/>
        <v>416.94145000000003</v>
      </c>
    </row>
    <row r="108" spans="1:139" s="218" customFormat="1" ht="21.75" customHeight="1" x14ac:dyDescent="0.2">
      <c r="A108" s="506">
        <v>105</v>
      </c>
      <c r="B108" s="505" t="s">
        <v>1267</v>
      </c>
      <c r="C108" s="499" t="s">
        <v>12</v>
      </c>
      <c r="D108" s="406" t="s">
        <v>440</v>
      </c>
      <c r="E108" s="406" t="s">
        <v>14</v>
      </c>
      <c r="F108" s="219" t="s">
        <v>21</v>
      </c>
      <c r="G108" s="219" t="s">
        <v>24</v>
      </c>
      <c r="H108" s="219" t="s">
        <v>25</v>
      </c>
      <c r="I108" s="265">
        <v>0.5</v>
      </c>
      <c r="J108" s="221">
        <v>739</v>
      </c>
      <c r="K108" s="222"/>
      <c r="L108" s="219" t="s">
        <v>21</v>
      </c>
      <c r="M108" s="219" t="s">
        <v>24</v>
      </c>
      <c r="N108" s="219" t="s">
        <v>25</v>
      </c>
      <c r="O108" s="265">
        <v>0.5</v>
      </c>
      <c r="P108" s="221">
        <v>739</v>
      </c>
      <c r="Q108" s="219"/>
      <c r="R108" s="219"/>
      <c r="S108" s="219"/>
      <c r="T108" s="265">
        <v>0.5</v>
      </c>
      <c r="U108" s="223">
        <v>739</v>
      </c>
      <c r="V108" s="228" t="s">
        <v>660</v>
      </c>
      <c r="W108" s="228" t="s">
        <v>6</v>
      </c>
      <c r="X108" s="228" t="s">
        <v>45</v>
      </c>
      <c r="Y108" s="225">
        <v>0.5</v>
      </c>
      <c r="Z108" s="226">
        <v>739</v>
      </c>
      <c r="AA108" s="207">
        <f t="shared" si="96"/>
        <v>369.5</v>
      </c>
      <c r="AB108" s="222">
        <v>758</v>
      </c>
      <c r="AC108" s="544">
        <f t="shared" si="161"/>
        <v>19</v>
      </c>
      <c r="AD108" s="208">
        <f>0.95*$AB$1</f>
        <v>1080.587</v>
      </c>
      <c r="AE108" s="678">
        <f t="shared" si="162"/>
        <v>341.58699999999999</v>
      </c>
      <c r="AF108" s="222">
        <v>1406</v>
      </c>
      <c r="AJ108" s="444">
        <f t="shared" si="97"/>
        <v>19</v>
      </c>
      <c r="AK108" s="444">
        <f t="shared" si="98"/>
        <v>2.5710419485791505</v>
      </c>
      <c r="AL108" s="539">
        <f t="shared" si="163"/>
        <v>5.1420838971583003E-3</v>
      </c>
      <c r="AM108" s="444">
        <f t="shared" si="99"/>
        <v>3.8</v>
      </c>
      <c r="AN108" s="445">
        <f t="shared" si="100"/>
        <v>341.58699999999999</v>
      </c>
      <c r="AO108" s="445">
        <f t="shared" si="101"/>
        <v>46.222868741542612</v>
      </c>
      <c r="AP108" s="542">
        <f t="shared" si="164"/>
        <v>9.2445737483085211E-2</v>
      </c>
      <c r="AQ108" s="445">
        <f t="shared" si="102"/>
        <v>68.317399999999992</v>
      </c>
      <c r="AR108" s="227">
        <f t="shared" si="103"/>
        <v>429.5</v>
      </c>
      <c r="AS108" s="210">
        <f t="shared" si="104"/>
        <v>859</v>
      </c>
      <c r="AT108" s="209">
        <f t="shared" si="105"/>
        <v>257.7</v>
      </c>
      <c r="AU108" s="209">
        <f t="shared" si="106"/>
        <v>429.5</v>
      </c>
      <c r="AV108" s="211">
        <f t="shared" si="107"/>
        <v>758</v>
      </c>
      <c r="AW108" s="210">
        <f t="shared" si="108"/>
        <v>101</v>
      </c>
      <c r="AX108" s="210">
        <f t="shared" si="109"/>
        <v>120</v>
      </c>
      <c r="AY108" s="210">
        <f t="shared" si="110"/>
        <v>16.238159675236801</v>
      </c>
      <c r="AZ108" s="211">
        <f t="shared" si="111"/>
        <v>1080.587</v>
      </c>
      <c r="BA108" s="544">
        <f t="shared" si="165"/>
        <v>221.58699999999999</v>
      </c>
      <c r="BB108" s="210">
        <f t="shared" si="166"/>
        <v>55.396749999999997</v>
      </c>
      <c r="BC108" s="213">
        <f t="shared" si="112"/>
        <v>486.26415000000003</v>
      </c>
      <c r="BD108" s="211">
        <f>[1]MAG_9pak!$F$9</f>
        <v>972.52830000000006</v>
      </c>
      <c r="BE108" s="213">
        <f t="shared" si="113"/>
        <v>291.75848999999999</v>
      </c>
      <c r="BF108" s="213">
        <f t="shared" si="114"/>
        <v>486.26415000000003</v>
      </c>
      <c r="BG108" s="210">
        <f t="shared" si="115"/>
        <v>214.52830000000006</v>
      </c>
      <c r="BH108" s="210">
        <f t="shared" si="116"/>
        <v>233.52830000000006</v>
      </c>
      <c r="BI108" s="210">
        <f t="shared" si="117"/>
        <v>31.600581867388371</v>
      </c>
      <c r="BJ108" s="210">
        <f t="shared" si="118"/>
        <v>916.36</v>
      </c>
      <c r="BK108" s="214">
        <f t="shared" si="119"/>
        <v>274.90800000000002</v>
      </c>
      <c r="BL108" s="214">
        <f t="shared" si="120"/>
        <v>458.18</v>
      </c>
      <c r="BM108" s="210">
        <f t="shared" si="121"/>
        <v>177.36</v>
      </c>
      <c r="BN108" s="210">
        <f t="shared" si="122"/>
        <v>158.36000000000001</v>
      </c>
      <c r="BO108" s="215">
        <f t="shared" si="123"/>
        <v>458.18</v>
      </c>
      <c r="BP108" s="210">
        <f t="shared" ref="BP108:BP115" si="185">Z108*1.24</f>
        <v>916.36</v>
      </c>
      <c r="BQ108" s="216">
        <f t="shared" si="124"/>
        <v>274.90800000000002</v>
      </c>
      <c r="BR108" s="216">
        <f t="shared" si="125"/>
        <v>458.18</v>
      </c>
      <c r="BS108" s="210">
        <f t="shared" si="126"/>
        <v>177.36</v>
      </c>
      <c r="BT108" s="210">
        <f t="shared" si="127"/>
        <v>158.36000000000001</v>
      </c>
      <c r="BU108" s="217">
        <f t="shared" si="128"/>
        <v>458.18</v>
      </c>
      <c r="BV108" s="210">
        <f t="shared" ref="BV108:BV115" si="186">Z108*1.24</f>
        <v>916.36</v>
      </c>
      <c r="BW108" s="403">
        <f t="shared" si="129"/>
        <v>274.90800000000002</v>
      </c>
      <c r="BX108" s="403">
        <f t="shared" si="130"/>
        <v>458.18</v>
      </c>
      <c r="BY108" s="210">
        <f t="shared" si="131"/>
        <v>177.36</v>
      </c>
      <c r="BZ108" s="210">
        <f t="shared" si="132"/>
        <v>158.36000000000001</v>
      </c>
      <c r="CA108" s="210">
        <f t="shared" si="133"/>
        <v>24</v>
      </c>
      <c r="CB108" s="404">
        <f t="shared" si="134"/>
        <v>458.18</v>
      </c>
      <c r="CC108" s="404"/>
      <c r="CD108" s="537">
        <f t="shared" si="135"/>
        <v>55.396749999999997</v>
      </c>
      <c r="CE108" s="537">
        <f t="shared" si="167"/>
        <v>16.619024999999997</v>
      </c>
      <c r="CF108" s="537">
        <f t="shared" si="136"/>
        <v>27.698374999999999</v>
      </c>
      <c r="CG108" s="210"/>
      <c r="CH108" s="210"/>
      <c r="CI108" s="210"/>
      <c r="CJ108" s="538">
        <f t="shared" si="137"/>
        <v>27.698374999999999</v>
      </c>
      <c r="CK108" s="216">
        <f t="shared" si="138"/>
        <v>-25.25</v>
      </c>
      <c r="CL108" s="216">
        <f t="shared" si="168"/>
        <v>-7.5749999999999993</v>
      </c>
      <c r="CM108" s="216">
        <f t="shared" si="139"/>
        <v>-12.625</v>
      </c>
      <c r="CN108" s="216"/>
      <c r="CO108" s="216"/>
      <c r="CP108" s="216"/>
      <c r="CQ108" s="217">
        <f t="shared" si="140"/>
        <v>-12.625</v>
      </c>
      <c r="CR108" s="403">
        <f t="shared" si="141"/>
        <v>41.056749999999994</v>
      </c>
      <c r="CS108" s="403">
        <f t="shared" si="169"/>
        <v>12.317024999999997</v>
      </c>
      <c r="CT108" s="403">
        <f t="shared" si="142"/>
        <v>20.528374999999997</v>
      </c>
      <c r="CU108" s="403"/>
      <c r="CV108" s="403"/>
      <c r="CW108" s="403"/>
      <c r="CX108" s="404">
        <f t="shared" si="143"/>
        <v>20.528374999999997</v>
      </c>
      <c r="CY108" s="198"/>
      <c r="CZ108" s="222">
        <v>758</v>
      </c>
      <c r="DA108" s="677">
        <f t="shared" si="144"/>
        <v>19</v>
      </c>
      <c r="DB108" s="676">
        <f t="shared" si="145"/>
        <v>2.5710419485791505</v>
      </c>
      <c r="DC108" s="676">
        <f t="shared" si="170"/>
        <v>0.51420838971583005</v>
      </c>
      <c r="DD108" s="208">
        <v>1080.587</v>
      </c>
      <c r="DE108" s="677">
        <f t="shared" si="146"/>
        <v>341.58699999999999</v>
      </c>
      <c r="DF108" s="676">
        <f t="shared" si="147"/>
        <v>46.222868741542612</v>
      </c>
      <c r="DG108" s="676">
        <f t="shared" si="171"/>
        <v>9.2445737483085217</v>
      </c>
      <c r="DH108" s="222">
        <v>20</v>
      </c>
      <c r="DI108" s="677">
        <f t="shared" si="148"/>
        <v>147.80000000000001</v>
      </c>
      <c r="DJ108" s="568">
        <f t="shared" si="149"/>
        <v>886.8</v>
      </c>
      <c r="DK108" s="677">
        <f t="shared" si="150"/>
        <v>443.4</v>
      </c>
      <c r="DL108" s="677">
        <f t="shared" si="172"/>
        <v>266.04000000000002</v>
      </c>
      <c r="DM108" s="677">
        <f t="shared" si="173"/>
        <v>443.4</v>
      </c>
      <c r="DN108" s="677">
        <f t="shared" si="151"/>
        <v>48.446750000000009</v>
      </c>
      <c r="DO108" s="677">
        <f t="shared" si="174"/>
        <v>14.534025000000002</v>
      </c>
      <c r="DP108" s="677">
        <f t="shared" si="175"/>
        <v>24.223375000000004</v>
      </c>
      <c r="DQ108" s="677">
        <f t="shared" si="152"/>
        <v>24.223375000000004</v>
      </c>
      <c r="DR108" s="222">
        <v>758</v>
      </c>
      <c r="DS108" s="677">
        <f t="shared" si="153"/>
        <v>19</v>
      </c>
      <c r="DT108" s="676">
        <f t="shared" si="154"/>
        <v>2.5710419485791505</v>
      </c>
      <c r="DU108" s="710">
        <f t="shared" si="176"/>
        <v>0.51420838971583005</v>
      </c>
      <c r="DV108" s="208">
        <v>1080.587</v>
      </c>
      <c r="DW108" s="677">
        <f t="shared" si="155"/>
        <v>341.58699999999999</v>
      </c>
      <c r="DX108" s="676">
        <f t="shared" si="156"/>
        <v>46.222868741542612</v>
      </c>
      <c r="DY108" s="710">
        <f t="shared" si="177"/>
        <v>9.2445737483085217</v>
      </c>
      <c r="DZ108" s="222">
        <v>19</v>
      </c>
      <c r="EA108" s="677">
        <f t="shared" si="157"/>
        <v>140.41</v>
      </c>
      <c r="EB108" s="568">
        <f t="shared" si="158"/>
        <v>879.41</v>
      </c>
      <c r="EC108" s="677">
        <f t="shared" si="159"/>
        <v>439.70499999999998</v>
      </c>
      <c r="ED108" s="677">
        <f t="shared" si="178"/>
        <v>263.82299999999998</v>
      </c>
      <c r="EE108" s="677">
        <f t="shared" si="179"/>
        <v>439.70499999999998</v>
      </c>
      <c r="EF108" s="208">
        <f t="shared" si="180"/>
        <v>50.294250000000005</v>
      </c>
      <c r="EG108" s="208">
        <f t="shared" si="181"/>
        <v>15.088275000000001</v>
      </c>
      <c r="EH108" s="208">
        <f t="shared" si="182"/>
        <v>25.147125000000003</v>
      </c>
      <c r="EI108" s="677">
        <f t="shared" si="160"/>
        <v>25.147125000000003</v>
      </c>
    </row>
    <row r="109" spans="1:139" s="218" customFormat="1" ht="21.75" customHeight="1" x14ac:dyDescent="0.2">
      <c r="A109" s="505">
        <v>106</v>
      </c>
      <c r="B109" s="505" t="s">
        <v>1267</v>
      </c>
      <c r="C109" s="499" t="s">
        <v>12</v>
      </c>
      <c r="D109" s="406" t="s">
        <v>440</v>
      </c>
      <c r="E109" s="406" t="s">
        <v>15</v>
      </c>
      <c r="F109" s="219" t="s">
        <v>20</v>
      </c>
      <c r="G109" s="219" t="s">
        <v>26</v>
      </c>
      <c r="H109" s="219" t="s">
        <v>27</v>
      </c>
      <c r="I109" s="265">
        <v>3</v>
      </c>
      <c r="J109" s="233">
        <v>800</v>
      </c>
      <c r="K109" s="222"/>
      <c r="L109" s="219" t="s">
        <v>20</v>
      </c>
      <c r="M109" s="219" t="s">
        <v>26</v>
      </c>
      <c r="N109" s="219" t="s">
        <v>27</v>
      </c>
      <c r="O109" s="265">
        <v>3</v>
      </c>
      <c r="P109" s="221">
        <v>800</v>
      </c>
      <c r="Q109" s="219"/>
      <c r="R109" s="219"/>
      <c r="S109" s="219"/>
      <c r="T109" s="265">
        <v>3</v>
      </c>
      <c r="U109" s="223">
        <v>800</v>
      </c>
      <c r="V109" s="228" t="s">
        <v>69</v>
      </c>
      <c r="W109" s="228" t="s">
        <v>40</v>
      </c>
      <c r="X109" s="228" t="s">
        <v>45</v>
      </c>
      <c r="Y109" s="225">
        <v>3</v>
      </c>
      <c r="Z109" s="236">
        <v>800</v>
      </c>
      <c r="AA109" s="207">
        <f t="shared" si="96"/>
        <v>2400</v>
      </c>
      <c r="AB109" s="222">
        <v>758</v>
      </c>
      <c r="AC109" s="544">
        <f t="shared" si="161"/>
        <v>-42</v>
      </c>
      <c r="AD109" s="208">
        <f>0.95*$AB$1</f>
        <v>1080.587</v>
      </c>
      <c r="AE109" s="678">
        <f t="shared" si="162"/>
        <v>280.58699999999999</v>
      </c>
      <c r="AF109" s="222">
        <v>1406</v>
      </c>
      <c r="AJ109" s="444">
        <f t="shared" si="97"/>
        <v>-42</v>
      </c>
      <c r="AK109" s="444">
        <f t="shared" si="98"/>
        <v>-5.25</v>
      </c>
      <c r="AL109" s="539">
        <f t="shared" si="163"/>
        <v>-1.0500000000000001E-2</v>
      </c>
      <c r="AM109" s="444">
        <f t="shared" si="99"/>
        <v>-8.4</v>
      </c>
      <c r="AN109" s="445">
        <f t="shared" si="100"/>
        <v>280.58699999999999</v>
      </c>
      <c r="AO109" s="445">
        <f t="shared" si="101"/>
        <v>35.073374999999999</v>
      </c>
      <c r="AP109" s="542">
        <f t="shared" si="164"/>
        <v>7.0146749999999994E-2</v>
      </c>
      <c r="AQ109" s="445">
        <f t="shared" si="102"/>
        <v>56.117399999999996</v>
      </c>
      <c r="AR109" s="227">
        <f t="shared" si="103"/>
        <v>2760</v>
      </c>
      <c r="AS109" s="210">
        <f t="shared" si="104"/>
        <v>920</v>
      </c>
      <c r="AT109" s="209">
        <f t="shared" si="105"/>
        <v>276</v>
      </c>
      <c r="AU109" s="209">
        <f t="shared" si="106"/>
        <v>460</v>
      </c>
      <c r="AV109" s="211">
        <f t="shared" si="107"/>
        <v>758</v>
      </c>
      <c r="AW109" s="210">
        <f t="shared" si="108"/>
        <v>162</v>
      </c>
      <c r="AX109" s="210">
        <f t="shared" si="109"/>
        <v>120</v>
      </c>
      <c r="AY109" s="210">
        <f t="shared" si="110"/>
        <v>14.999999999999986</v>
      </c>
      <c r="AZ109" s="211">
        <f t="shared" si="111"/>
        <v>1080.587</v>
      </c>
      <c r="BA109" s="544">
        <f t="shared" si="165"/>
        <v>160.58699999999999</v>
      </c>
      <c r="BB109" s="210">
        <f t="shared" si="166"/>
        <v>40.146749999999997</v>
      </c>
      <c r="BC109" s="213">
        <f t="shared" si="112"/>
        <v>2917.5849000000003</v>
      </c>
      <c r="BD109" s="211">
        <f>[1]MAG_9pak!$F$9</f>
        <v>972.52830000000006</v>
      </c>
      <c r="BE109" s="213">
        <f t="shared" si="113"/>
        <v>291.75848999999999</v>
      </c>
      <c r="BF109" s="213">
        <f t="shared" si="114"/>
        <v>486.26415000000003</v>
      </c>
      <c r="BG109" s="210">
        <f t="shared" si="115"/>
        <v>214.52830000000006</v>
      </c>
      <c r="BH109" s="210">
        <f t="shared" si="116"/>
        <v>172.52830000000006</v>
      </c>
      <c r="BI109" s="210">
        <f t="shared" si="117"/>
        <v>21.566037500000007</v>
      </c>
      <c r="BJ109" s="210">
        <f t="shared" si="118"/>
        <v>992</v>
      </c>
      <c r="BK109" s="214">
        <f t="shared" si="119"/>
        <v>297.59999999999997</v>
      </c>
      <c r="BL109" s="214">
        <f t="shared" si="120"/>
        <v>496</v>
      </c>
      <c r="BM109" s="210">
        <f t="shared" si="121"/>
        <v>192</v>
      </c>
      <c r="BN109" s="210">
        <f t="shared" si="122"/>
        <v>234</v>
      </c>
      <c r="BO109" s="215">
        <f t="shared" si="123"/>
        <v>2976</v>
      </c>
      <c r="BP109" s="210">
        <f t="shared" si="185"/>
        <v>992</v>
      </c>
      <c r="BQ109" s="216">
        <f t="shared" si="124"/>
        <v>297.59999999999997</v>
      </c>
      <c r="BR109" s="216">
        <f t="shared" si="125"/>
        <v>496</v>
      </c>
      <c r="BS109" s="210">
        <f t="shared" si="126"/>
        <v>192</v>
      </c>
      <c r="BT109" s="210">
        <f t="shared" si="127"/>
        <v>234</v>
      </c>
      <c r="BU109" s="217">
        <f t="shared" si="128"/>
        <v>2976</v>
      </c>
      <c r="BV109" s="210">
        <f t="shared" si="186"/>
        <v>992</v>
      </c>
      <c r="BW109" s="403">
        <f t="shared" si="129"/>
        <v>297.59999999999997</v>
      </c>
      <c r="BX109" s="403">
        <f t="shared" si="130"/>
        <v>496</v>
      </c>
      <c r="BY109" s="210">
        <f t="shared" si="131"/>
        <v>192</v>
      </c>
      <c r="BZ109" s="210">
        <f t="shared" si="132"/>
        <v>234</v>
      </c>
      <c r="CA109" s="210">
        <f t="shared" si="133"/>
        <v>24</v>
      </c>
      <c r="CB109" s="404">
        <f t="shared" si="134"/>
        <v>2976</v>
      </c>
      <c r="CC109" s="404"/>
      <c r="CD109" s="537">
        <f t="shared" si="135"/>
        <v>40.146749999999997</v>
      </c>
      <c r="CE109" s="537">
        <f t="shared" si="167"/>
        <v>12.044025</v>
      </c>
      <c r="CF109" s="537">
        <f t="shared" si="136"/>
        <v>20.073374999999999</v>
      </c>
      <c r="CG109" s="210"/>
      <c r="CH109" s="210"/>
      <c r="CI109" s="210"/>
      <c r="CJ109" s="538">
        <f t="shared" si="137"/>
        <v>120.44024999999999</v>
      </c>
      <c r="CK109" s="216">
        <f t="shared" si="138"/>
        <v>-40.5</v>
      </c>
      <c r="CL109" s="216">
        <f t="shared" si="168"/>
        <v>-12.15</v>
      </c>
      <c r="CM109" s="216">
        <f t="shared" si="139"/>
        <v>-20.25</v>
      </c>
      <c r="CN109" s="216"/>
      <c r="CO109" s="216"/>
      <c r="CP109" s="216"/>
      <c r="CQ109" s="217">
        <f t="shared" si="140"/>
        <v>-121.5</v>
      </c>
      <c r="CR109" s="403">
        <f t="shared" si="141"/>
        <v>22.146749999999997</v>
      </c>
      <c r="CS109" s="403">
        <f t="shared" si="169"/>
        <v>6.6440249999999992</v>
      </c>
      <c r="CT109" s="403">
        <f t="shared" si="142"/>
        <v>11.073374999999999</v>
      </c>
      <c r="CU109" s="403"/>
      <c r="CV109" s="403"/>
      <c r="CW109" s="403"/>
      <c r="CX109" s="404">
        <f t="shared" si="143"/>
        <v>66.440249999999992</v>
      </c>
      <c r="CY109" s="198"/>
      <c r="CZ109" s="222">
        <v>758</v>
      </c>
      <c r="DA109" s="677">
        <f t="shared" si="144"/>
        <v>-42</v>
      </c>
      <c r="DB109" s="676">
        <f t="shared" si="145"/>
        <v>-5.25</v>
      </c>
      <c r="DC109" s="676">
        <f t="shared" si="170"/>
        <v>-1.05</v>
      </c>
      <c r="DD109" s="208">
        <v>1080.587</v>
      </c>
      <c r="DE109" s="677">
        <f t="shared" si="146"/>
        <v>280.58699999999999</v>
      </c>
      <c r="DF109" s="676">
        <f t="shared" si="147"/>
        <v>35.073374999999999</v>
      </c>
      <c r="DG109" s="676">
        <f t="shared" si="171"/>
        <v>7.0146749999999995</v>
      </c>
      <c r="DH109" s="222">
        <v>20</v>
      </c>
      <c r="DI109" s="677">
        <f t="shared" si="148"/>
        <v>160</v>
      </c>
      <c r="DJ109" s="568">
        <f t="shared" si="149"/>
        <v>960</v>
      </c>
      <c r="DK109" s="677">
        <f t="shared" si="150"/>
        <v>2880</v>
      </c>
      <c r="DL109" s="677">
        <f t="shared" si="172"/>
        <v>288</v>
      </c>
      <c r="DM109" s="677">
        <f t="shared" si="173"/>
        <v>480</v>
      </c>
      <c r="DN109" s="677">
        <f t="shared" si="151"/>
        <v>30.146749999999997</v>
      </c>
      <c r="DO109" s="677">
        <f t="shared" si="174"/>
        <v>9.0440249999999995</v>
      </c>
      <c r="DP109" s="677">
        <f t="shared" si="175"/>
        <v>15.073374999999999</v>
      </c>
      <c r="DQ109" s="677">
        <f t="shared" si="152"/>
        <v>90.440249999999992</v>
      </c>
      <c r="DR109" s="222">
        <v>758</v>
      </c>
      <c r="DS109" s="677">
        <f t="shared" si="153"/>
        <v>-42</v>
      </c>
      <c r="DT109" s="676">
        <f t="shared" si="154"/>
        <v>-5.25</v>
      </c>
      <c r="DU109" s="710">
        <f t="shared" si="176"/>
        <v>-1.05</v>
      </c>
      <c r="DV109" s="208">
        <v>1080.587</v>
      </c>
      <c r="DW109" s="677">
        <f t="shared" si="155"/>
        <v>280.58699999999999</v>
      </c>
      <c r="DX109" s="676">
        <f t="shared" si="156"/>
        <v>35.073374999999999</v>
      </c>
      <c r="DY109" s="710">
        <f t="shared" si="177"/>
        <v>7.0146749999999995</v>
      </c>
      <c r="DZ109" s="222">
        <v>19</v>
      </c>
      <c r="EA109" s="677">
        <f t="shared" si="157"/>
        <v>152</v>
      </c>
      <c r="EB109" s="568">
        <f t="shared" si="158"/>
        <v>952</v>
      </c>
      <c r="EC109" s="677">
        <f t="shared" si="159"/>
        <v>2856</v>
      </c>
      <c r="ED109" s="677">
        <f t="shared" si="178"/>
        <v>285.60000000000002</v>
      </c>
      <c r="EE109" s="677">
        <f t="shared" si="179"/>
        <v>476</v>
      </c>
      <c r="EF109" s="208">
        <f t="shared" si="180"/>
        <v>32.146749999999997</v>
      </c>
      <c r="EG109" s="208">
        <f t="shared" si="181"/>
        <v>9.6440249999999992</v>
      </c>
      <c r="EH109" s="208">
        <f t="shared" si="182"/>
        <v>16.073374999999999</v>
      </c>
      <c r="EI109" s="677">
        <f t="shared" si="160"/>
        <v>96.440249999999992</v>
      </c>
    </row>
    <row r="110" spans="1:139" s="218" customFormat="1" ht="21.75" customHeight="1" x14ac:dyDescent="0.2">
      <c r="A110" s="505">
        <v>107</v>
      </c>
      <c r="B110" s="505" t="s">
        <v>1267</v>
      </c>
      <c r="C110" s="499" t="s">
        <v>12</v>
      </c>
      <c r="D110" s="406" t="s">
        <v>440</v>
      </c>
      <c r="E110" s="406" t="s">
        <v>16</v>
      </c>
      <c r="F110" s="219" t="s">
        <v>20</v>
      </c>
      <c r="G110" s="219" t="s">
        <v>9</v>
      </c>
      <c r="H110" s="219" t="s">
        <v>28</v>
      </c>
      <c r="I110" s="265">
        <v>1</v>
      </c>
      <c r="J110" s="221">
        <v>1000</v>
      </c>
      <c r="K110" s="222"/>
      <c r="L110" s="219" t="s">
        <v>20</v>
      </c>
      <c r="M110" s="219" t="s">
        <v>9</v>
      </c>
      <c r="N110" s="219" t="s">
        <v>28</v>
      </c>
      <c r="O110" s="265">
        <v>1</v>
      </c>
      <c r="P110" s="221">
        <v>1000</v>
      </c>
      <c r="Q110" s="219"/>
      <c r="R110" s="219"/>
      <c r="S110" s="219"/>
      <c r="T110" s="265">
        <v>1</v>
      </c>
      <c r="U110" s="223">
        <v>1000</v>
      </c>
      <c r="V110" s="228" t="s">
        <v>697</v>
      </c>
      <c r="W110" s="228" t="s">
        <v>344</v>
      </c>
      <c r="X110" s="228" t="s">
        <v>70</v>
      </c>
      <c r="Y110" s="225">
        <v>1</v>
      </c>
      <c r="Z110" s="226">
        <v>1000</v>
      </c>
      <c r="AA110" s="207">
        <f t="shared" si="96"/>
        <v>1000</v>
      </c>
      <c r="AB110" s="222">
        <v>1157</v>
      </c>
      <c r="AC110" s="544">
        <f t="shared" si="161"/>
        <v>157</v>
      </c>
      <c r="AD110" s="208">
        <f>1.453*$AB$1</f>
        <v>1652.7293800000002</v>
      </c>
      <c r="AE110" s="678">
        <f t="shared" si="162"/>
        <v>652.72938000000022</v>
      </c>
      <c r="AF110" s="222">
        <v>2067</v>
      </c>
      <c r="AJ110" s="444">
        <f t="shared" si="97"/>
        <v>157</v>
      </c>
      <c r="AK110" s="444">
        <f t="shared" si="98"/>
        <v>15.700000000000003</v>
      </c>
      <c r="AL110" s="539">
        <f t="shared" si="163"/>
        <v>3.1400000000000004E-2</v>
      </c>
      <c r="AM110" s="444">
        <f t="shared" si="99"/>
        <v>31.4</v>
      </c>
      <c r="AN110" s="445">
        <f t="shared" si="100"/>
        <v>652.72938000000022</v>
      </c>
      <c r="AO110" s="445">
        <f t="shared" si="101"/>
        <v>65.272938000000011</v>
      </c>
      <c r="AP110" s="542">
        <f t="shared" si="164"/>
        <v>0.13054587600000001</v>
      </c>
      <c r="AQ110" s="445">
        <f t="shared" si="102"/>
        <v>130.54587600000005</v>
      </c>
      <c r="AR110" s="227">
        <f t="shared" si="103"/>
        <v>1120</v>
      </c>
      <c r="AS110" s="210">
        <f t="shared" si="104"/>
        <v>1120</v>
      </c>
      <c r="AT110" s="209">
        <f t="shared" si="105"/>
        <v>336</v>
      </c>
      <c r="AU110" s="209">
        <f t="shared" si="106"/>
        <v>560</v>
      </c>
      <c r="AV110" s="211">
        <f t="shared" si="107"/>
        <v>1157</v>
      </c>
      <c r="AW110" s="212">
        <f t="shared" si="108"/>
        <v>-37</v>
      </c>
      <c r="AX110" s="210">
        <f t="shared" si="109"/>
        <v>120</v>
      </c>
      <c r="AY110" s="210">
        <f t="shared" si="110"/>
        <v>12.000000000000014</v>
      </c>
      <c r="AZ110" s="211">
        <f t="shared" si="111"/>
        <v>1652.7293800000002</v>
      </c>
      <c r="BA110" s="544">
        <f t="shared" si="165"/>
        <v>532.72938000000022</v>
      </c>
      <c r="BB110" s="210">
        <f t="shared" si="166"/>
        <v>133.18234500000005</v>
      </c>
      <c r="BC110" s="213">
        <f t="shared" si="112"/>
        <v>1487.4564420000002</v>
      </c>
      <c r="BD110" s="211">
        <f>[1]MAG_9pak!$F$12</f>
        <v>1487.4564420000002</v>
      </c>
      <c r="BE110" s="213">
        <f t="shared" si="113"/>
        <v>446.23693260000005</v>
      </c>
      <c r="BF110" s="213">
        <f t="shared" si="114"/>
        <v>743.72822100000008</v>
      </c>
      <c r="BG110" s="210">
        <f t="shared" si="115"/>
        <v>330.45644200000015</v>
      </c>
      <c r="BH110" s="210">
        <f t="shared" si="116"/>
        <v>487.45644200000015</v>
      </c>
      <c r="BI110" s="210">
        <f t="shared" si="117"/>
        <v>48.745644200000015</v>
      </c>
      <c r="BJ110" s="210">
        <f t="shared" si="118"/>
        <v>1240</v>
      </c>
      <c r="BK110" s="214">
        <f t="shared" si="119"/>
        <v>372</v>
      </c>
      <c r="BL110" s="214">
        <f t="shared" si="120"/>
        <v>620</v>
      </c>
      <c r="BM110" s="210">
        <f t="shared" si="121"/>
        <v>240</v>
      </c>
      <c r="BN110" s="210">
        <f t="shared" si="122"/>
        <v>83</v>
      </c>
      <c r="BO110" s="215">
        <f t="shared" si="123"/>
        <v>1240</v>
      </c>
      <c r="BP110" s="210">
        <f t="shared" si="185"/>
        <v>1240</v>
      </c>
      <c r="BQ110" s="216">
        <f t="shared" si="124"/>
        <v>372</v>
      </c>
      <c r="BR110" s="216">
        <f t="shared" si="125"/>
        <v>620</v>
      </c>
      <c r="BS110" s="210">
        <f t="shared" si="126"/>
        <v>240</v>
      </c>
      <c r="BT110" s="210">
        <f t="shared" si="127"/>
        <v>83</v>
      </c>
      <c r="BU110" s="217">
        <f t="shared" si="128"/>
        <v>1240</v>
      </c>
      <c r="BV110" s="210">
        <f t="shared" si="186"/>
        <v>1240</v>
      </c>
      <c r="BW110" s="403">
        <f t="shared" si="129"/>
        <v>372</v>
      </c>
      <c r="BX110" s="403">
        <f t="shared" si="130"/>
        <v>620</v>
      </c>
      <c r="BY110" s="210">
        <f t="shared" si="131"/>
        <v>240</v>
      </c>
      <c r="BZ110" s="210">
        <f t="shared" si="132"/>
        <v>83</v>
      </c>
      <c r="CA110" s="210">
        <f t="shared" si="133"/>
        <v>24</v>
      </c>
      <c r="CB110" s="404">
        <f t="shared" si="134"/>
        <v>1240</v>
      </c>
      <c r="CC110" s="404"/>
      <c r="CD110" s="537">
        <f t="shared" si="135"/>
        <v>133.18234500000005</v>
      </c>
      <c r="CE110" s="537">
        <f t="shared" si="167"/>
        <v>39.954703500000015</v>
      </c>
      <c r="CF110" s="537">
        <f t="shared" si="136"/>
        <v>66.591172500000027</v>
      </c>
      <c r="CG110" s="210"/>
      <c r="CH110" s="210"/>
      <c r="CI110" s="210"/>
      <c r="CJ110" s="538">
        <f t="shared" si="137"/>
        <v>133.18234500000005</v>
      </c>
      <c r="CK110" s="216">
        <f t="shared" si="138"/>
        <v>9.25</v>
      </c>
      <c r="CL110" s="216">
        <f t="shared" si="168"/>
        <v>2.7749999999999999</v>
      </c>
      <c r="CM110" s="216">
        <f t="shared" si="139"/>
        <v>4.625</v>
      </c>
      <c r="CN110" s="216"/>
      <c r="CO110" s="216"/>
      <c r="CP110" s="216"/>
      <c r="CQ110" s="217">
        <f t="shared" si="140"/>
        <v>9.25</v>
      </c>
      <c r="CR110" s="403">
        <f t="shared" si="141"/>
        <v>103.18234500000005</v>
      </c>
      <c r="CS110" s="403">
        <f t="shared" si="169"/>
        <v>30.954703500000015</v>
      </c>
      <c r="CT110" s="403">
        <f t="shared" si="142"/>
        <v>51.591172500000027</v>
      </c>
      <c r="CU110" s="403"/>
      <c r="CV110" s="403"/>
      <c r="CW110" s="403"/>
      <c r="CX110" s="404">
        <f t="shared" si="143"/>
        <v>103.18234500000005</v>
      </c>
      <c r="CY110" s="198"/>
      <c r="CZ110" s="222">
        <v>1157</v>
      </c>
      <c r="DA110" s="677">
        <f t="shared" si="144"/>
        <v>157</v>
      </c>
      <c r="DB110" s="676">
        <f t="shared" si="145"/>
        <v>15.700000000000003</v>
      </c>
      <c r="DC110" s="676">
        <f t="shared" si="170"/>
        <v>3.1400000000000006</v>
      </c>
      <c r="DD110" s="208">
        <v>1652.7293800000002</v>
      </c>
      <c r="DE110" s="677">
        <f t="shared" si="146"/>
        <v>652.72938000000022</v>
      </c>
      <c r="DF110" s="676">
        <f t="shared" si="147"/>
        <v>65.272938000000011</v>
      </c>
      <c r="DG110" s="676">
        <f t="shared" si="171"/>
        <v>13.054587600000001</v>
      </c>
      <c r="DH110" s="222">
        <v>19</v>
      </c>
      <c r="DI110" s="677">
        <f t="shared" si="148"/>
        <v>190</v>
      </c>
      <c r="DJ110" s="568">
        <f t="shared" si="149"/>
        <v>1190</v>
      </c>
      <c r="DK110" s="677">
        <f t="shared" si="150"/>
        <v>1190</v>
      </c>
      <c r="DL110" s="677">
        <f t="shared" si="172"/>
        <v>357</v>
      </c>
      <c r="DM110" s="677">
        <f t="shared" si="173"/>
        <v>595</v>
      </c>
      <c r="DN110" s="677">
        <f t="shared" si="151"/>
        <v>115.68234500000005</v>
      </c>
      <c r="DO110" s="677">
        <f t="shared" si="174"/>
        <v>34.704703500000015</v>
      </c>
      <c r="DP110" s="677">
        <f t="shared" si="175"/>
        <v>57.841172500000027</v>
      </c>
      <c r="DQ110" s="677">
        <f t="shared" si="152"/>
        <v>115.68234500000005</v>
      </c>
      <c r="DR110" s="222">
        <v>1157</v>
      </c>
      <c r="DS110" s="677">
        <f t="shared" si="153"/>
        <v>157</v>
      </c>
      <c r="DT110" s="676">
        <f t="shared" si="154"/>
        <v>15.700000000000003</v>
      </c>
      <c r="DU110" s="710">
        <f t="shared" si="176"/>
        <v>3.1400000000000006</v>
      </c>
      <c r="DV110" s="208">
        <v>1652.7293800000002</v>
      </c>
      <c r="DW110" s="677">
        <f t="shared" si="155"/>
        <v>652.72938000000022</v>
      </c>
      <c r="DX110" s="676">
        <f t="shared" si="156"/>
        <v>65.272938000000011</v>
      </c>
      <c r="DY110" s="710">
        <f t="shared" si="177"/>
        <v>13.054587600000001</v>
      </c>
      <c r="DZ110" s="222">
        <v>15</v>
      </c>
      <c r="EA110" s="677">
        <f t="shared" si="157"/>
        <v>150</v>
      </c>
      <c r="EB110" s="568">
        <f t="shared" si="158"/>
        <v>1150</v>
      </c>
      <c r="EC110" s="677">
        <f t="shared" si="159"/>
        <v>1150</v>
      </c>
      <c r="ED110" s="677">
        <f t="shared" si="178"/>
        <v>345</v>
      </c>
      <c r="EE110" s="677">
        <f t="shared" si="179"/>
        <v>575</v>
      </c>
      <c r="EF110" s="208">
        <f t="shared" si="180"/>
        <v>125.68234500000005</v>
      </c>
      <c r="EG110" s="208">
        <f t="shared" si="181"/>
        <v>37.704703500000015</v>
      </c>
      <c r="EH110" s="208">
        <f t="shared" si="182"/>
        <v>62.841172500000027</v>
      </c>
      <c r="EI110" s="677">
        <f t="shared" si="160"/>
        <v>125.68234500000005</v>
      </c>
    </row>
    <row r="111" spans="1:139" s="218" customFormat="1" ht="21.75" customHeight="1" x14ac:dyDescent="0.2">
      <c r="A111" s="506">
        <v>108</v>
      </c>
      <c r="B111" s="505" t="s">
        <v>1267</v>
      </c>
      <c r="C111" s="499" t="s">
        <v>12</v>
      </c>
      <c r="D111" s="406" t="s">
        <v>440</v>
      </c>
      <c r="E111" s="406" t="s">
        <v>17</v>
      </c>
      <c r="F111" s="219" t="s">
        <v>20</v>
      </c>
      <c r="G111" s="219" t="s">
        <v>26</v>
      </c>
      <c r="H111" s="219" t="s">
        <v>27</v>
      </c>
      <c r="I111" s="265">
        <v>0.7</v>
      </c>
      <c r="J111" s="233">
        <v>800</v>
      </c>
      <c r="K111" s="222"/>
      <c r="L111" s="219" t="s">
        <v>20</v>
      </c>
      <c r="M111" s="219" t="s">
        <v>26</v>
      </c>
      <c r="N111" s="219" t="s">
        <v>27</v>
      </c>
      <c r="O111" s="265">
        <v>0.7</v>
      </c>
      <c r="P111" s="221">
        <v>800</v>
      </c>
      <c r="Q111" s="219"/>
      <c r="R111" s="219"/>
      <c r="S111" s="219"/>
      <c r="T111" s="265">
        <v>0.7</v>
      </c>
      <c r="U111" s="223">
        <v>800</v>
      </c>
      <c r="V111" s="228" t="s">
        <v>697</v>
      </c>
      <c r="W111" s="228" t="s">
        <v>9</v>
      </c>
      <c r="X111" s="228" t="s">
        <v>45</v>
      </c>
      <c r="Y111" s="225">
        <v>0.7</v>
      </c>
      <c r="Z111" s="226">
        <v>800</v>
      </c>
      <c r="AA111" s="207">
        <f t="shared" si="96"/>
        <v>560</v>
      </c>
      <c r="AB111" s="222">
        <v>758</v>
      </c>
      <c r="AC111" s="544">
        <f t="shared" si="161"/>
        <v>-42</v>
      </c>
      <c r="AD111" s="208">
        <f>0.95*$AB$1</f>
        <v>1080.587</v>
      </c>
      <c r="AE111" s="678">
        <f t="shared" si="162"/>
        <v>280.58699999999999</v>
      </c>
      <c r="AF111" s="222">
        <v>1406</v>
      </c>
      <c r="AJ111" s="444">
        <f t="shared" si="97"/>
        <v>-42</v>
      </c>
      <c r="AK111" s="444">
        <f t="shared" si="98"/>
        <v>-5.25</v>
      </c>
      <c r="AL111" s="539">
        <f t="shared" si="163"/>
        <v>-1.0500000000000001E-2</v>
      </c>
      <c r="AM111" s="444">
        <f t="shared" si="99"/>
        <v>-8.4</v>
      </c>
      <c r="AN111" s="445">
        <f t="shared" si="100"/>
        <v>280.58699999999999</v>
      </c>
      <c r="AO111" s="445">
        <f t="shared" si="101"/>
        <v>35.073374999999999</v>
      </c>
      <c r="AP111" s="542">
        <f t="shared" si="164"/>
        <v>7.0146749999999994E-2</v>
      </c>
      <c r="AQ111" s="445">
        <f t="shared" si="102"/>
        <v>56.117399999999996</v>
      </c>
      <c r="AR111" s="227">
        <f t="shared" si="103"/>
        <v>644</v>
      </c>
      <c r="AS111" s="210">
        <f t="shared" si="104"/>
        <v>920</v>
      </c>
      <c r="AT111" s="209">
        <f t="shared" si="105"/>
        <v>276</v>
      </c>
      <c r="AU111" s="209">
        <f t="shared" si="106"/>
        <v>460</v>
      </c>
      <c r="AV111" s="211">
        <f t="shared" si="107"/>
        <v>758</v>
      </c>
      <c r="AW111" s="210">
        <f t="shared" si="108"/>
        <v>162</v>
      </c>
      <c r="AX111" s="210">
        <f t="shared" si="109"/>
        <v>120</v>
      </c>
      <c r="AY111" s="210">
        <f t="shared" si="110"/>
        <v>14.999999999999986</v>
      </c>
      <c r="AZ111" s="211">
        <f t="shared" si="111"/>
        <v>1080.587</v>
      </c>
      <c r="BA111" s="544">
        <f t="shared" si="165"/>
        <v>160.58699999999999</v>
      </c>
      <c r="BB111" s="210">
        <f t="shared" si="166"/>
        <v>40.146749999999997</v>
      </c>
      <c r="BC111" s="213">
        <f t="shared" si="112"/>
        <v>680.76981000000001</v>
      </c>
      <c r="BD111" s="211">
        <f>[1]MAG_9pak!$F$9</f>
        <v>972.52830000000006</v>
      </c>
      <c r="BE111" s="213">
        <f t="shared" si="113"/>
        <v>291.75848999999999</v>
      </c>
      <c r="BF111" s="213">
        <f t="shared" si="114"/>
        <v>486.26415000000003</v>
      </c>
      <c r="BG111" s="210">
        <f t="shared" si="115"/>
        <v>214.52830000000006</v>
      </c>
      <c r="BH111" s="210">
        <f t="shared" si="116"/>
        <v>172.52830000000006</v>
      </c>
      <c r="BI111" s="210">
        <f t="shared" si="117"/>
        <v>21.566037500000007</v>
      </c>
      <c r="BJ111" s="210">
        <f t="shared" si="118"/>
        <v>992</v>
      </c>
      <c r="BK111" s="214">
        <f t="shared" si="119"/>
        <v>297.59999999999997</v>
      </c>
      <c r="BL111" s="214">
        <f t="shared" si="120"/>
        <v>496</v>
      </c>
      <c r="BM111" s="210">
        <f t="shared" si="121"/>
        <v>192</v>
      </c>
      <c r="BN111" s="210">
        <f t="shared" si="122"/>
        <v>234</v>
      </c>
      <c r="BO111" s="215">
        <f t="shared" si="123"/>
        <v>694.4</v>
      </c>
      <c r="BP111" s="210">
        <f t="shared" si="185"/>
        <v>992</v>
      </c>
      <c r="BQ111" s="216">
        <f t="shared" si="124"/>
        <v>297.59999999999997</v>
      </c>
      <c r="BR111" s="216">
        <f t="shared" si="125"/>
        <v>496</v>
      </c>
      <c r="BS111" s="210">
        <f t="shared" si="126"/>
        <v>192</v>
      </c>
      <c r="BT111" s="210">
        <f t="shared" si="127"/>
        <v>234</v>
      </c>
      <c r="BU111" s="217">
        <f t="shared" si="128"/>
        <v>694.4</v>
      </c>
      <c r="BV111" s="210">
        <f t="shared" si="186"/>
        <v>992</v>
      </c>
      <c r="BW111" s="403">
        <f t="shared" si="129"/>
        <v>297.59999999999997</v>
      </c>
      <c r="BX111" s="403">
        <f t="shared" si="130"/>
        <v>496</v>
      </c>
      <c r="BY111" s="210">
        <f t="shared" si="131"/>
        <v>192</v>
      </c>
      <c r="BZ111" s="210">
        <f t="shared" si="132"/>
        <v>234</v>
      </c>
      <c r="CA111" s="210">
        <f t="shared" si="133"/>
        <v>24</v>
      </c>
      <c r="CB111" s="404">
        <f t="shared" si="134"/>
        <v>694.4</v>
      </c>
      <c r="CC111" s="404"/>
      <c r="CD111" s="537">
        <f t="shared" si="135"/>
        <v>40.146749999999997</v>
      </c>
      <c r="CE111" s="537">
        <f t="shared" si="167"/>
        <v>12.044025</v>
      </c>
      <c r="CF111" s="537">
        <f t="shared" si="136"/>
        <v>20.073374999999999</v>
      </c>
      <c r="CG111" s="210"/>
      <c r="CH111" s="210"/>
      <c r="CI111" s="210"/>
      <c r="CJ111" s="538">
        <f t="shared" si="137"/>
        <v>28.102724999999996</v>
      </c>
      <c r="CK111" s="216">
        <f t="shared" si="138"/>
        <v>-40.5</v>
      </c>
      <c r="CL111" s="216">
        <f t="shared" si="168"/>
        <v>-12.15</v>
      </c>
      <c r="CM111" s="216">
        <f t="shared" si="139"/>
        <v>-20.25</v>
      </c>
      <c r="CN111" s="216"/>
      <c r="CO111" s="216"/>
      <c r="CP111" s="216"/>
      <c r="CQ111" s="217">
        <f t="shared" si="140"/>
        <v>-28.349999999999998</v>
      </c>
      <c r="CR111" s="403">
        <f t="shared" si="141"/>
        <v>22.146749999999997</v>
      </c>
      <c r="CS111" s="403">
        <f t="shared" si="169"/>
        <v>6.6440249999999992</v>
      </c>
      <c r="CT111" s="403">
        <f t="shared" si="142"/>
        <v>11.073374999999999</v>
      </c>
      <c r="CU111" s="403"/>
      <c r="CV111" s="403"/>
      <c r="CW111" s="403"/>
      <c r="CX111" s="404">
        <f t="shared" si="143"/>
        <v>15.502724999999996</v>
      </c>
      <c r="CY111" s="198"/>
      <c r="CZ111" s="222">
        <v>758</v>
      </c>
      <c r="DA111" s="677">
        <f t="shared" si="144"/>
        <v>-42</v>
      </c>
      <c r="DB111" s="676">
        <f t="shared" si="145"/>
        <v>-5.25</v>
      </c>
      <c r="DC111" s="676">
        <f t="shared" si="170"/>
        <v>-1.05</v>
      </c>
      <c r="DD111" s="208">
        <v>1080.587</v>
      </c>
      <c r="DE111" s="677">
        <f t="shared" si="146"/>
        <v>280.58699999999999</v>
      </c>
      <c r="DF111" s="676">
        <f t="shared" si="147"/>
        <v>35.073374999999999</v>
      </c>
      <c r="DG111" s="676">
        <f t="shared" si="171"/>
        <v>7.0146749999999995</v>
      </c>
      <c r="DH111" s="222">
        <v>20</v>
      </c>
      <c r="DI111" s="677">
        <f t="shared" si="148"/>
        <v>160</v>
      </c>
      <c r="DJ111" s="568">
        <f t="shared" si="149"/>
        <v>960</v>
      </c>
      <c r="DK111" s="677">
        <f t="shared" si="150"/>
        <v>672</v>
      </c>
      <c r="DL111" s="677">
        <f t="shared" si="172"/>
        <v>288</v>
      </c>
      <c r="DM111" s="677">
        <f t="shared" si="173"/>
        <v>480</v>
      </c>
      <c r="DN111" s="677">
        <f t="shared" si="151"/>
        <v>30.146749999999997</v>
      </c>
      <c r="DO111" s="677">
        <f t="shared" si="174"/>
        <v>9.0440249999999995</v>
      </c>
      <c r="DP111" s="677">
        <f t="shared" si="175"/>
        <v>15.073374999999999</v>
      </c>
      <c r="DQ111" s="677">
        <f t="shared" si="152"/>
        <v>21.102724999999996</v>
      </c>
      <c r="DR111" s="222">
        <v>758</v>
      </c>
      <c r="DS111" s="677">
        <f t="shared" si="153"/>
        <v>-42</v>
      </c>
      <c r="DT111" s="676">
        <f t="shared" si="154"/>
        <v>-5.25</v>
      </c>
      <c r="DU111" s="710">
        <f t="shared" si="176"/>
        <v>-1.05</v>
      </c>
      <c r="DV111" s="208">
        <v>1080.587</v>
      </c>
      <c r="DW111" s="677">
        <f t="shared" si="155"/>
        <v>280.58699999999999</v>
      </c>
      <c r="DX111" s="676">
        <f t="shared" si="156"/>
        <v>35.073374999999999</v>
      </c>
      <c r="DY111" s="710">
        <f t="shared" si="177"/>
        <v>7.0146749999999995</v>
      </c>
      <c r="DZ111" s="222">
        <v>19</v>
      </c>
      <c r="EA111" s="677">
        <f t="shared" si="157"/>
        <v>152</v>
      </c>
      <c r="EB111" s="568">
        <f t="shared" si="158"/>
        <v>952</v>
      </c>
      <c r="EC111" s="677">
        <f t="shared" si="159"/>
        <v>666.4</v>
      </c>
      <c r="ED111" s="677">
        <f t="shared" si="178"/>
        <v>285.60000000000002</v>
      </c>
      <c r="EE111" s="677">
        <f t="shared" si="179"/>
        <v>476</v>
      </c>
      <c r="EF111" s="208">
        <f t="shared" si="180"/>
        <v>32.146749999999997</v>
      </c>
      <c r="EG111" s="208">
        <f t="shared" si="181"/>
        <v>9.6440249999999992</v>
      </c>
      <c r="EH111" s="208">
        <f t="shared" si="182"/>
        <v>16.073374999999999</v>
      </c>
      <c r="EI111" s="677">
        <f t="shared" si="160"/>
        <v>22.502724999999998</v>
      </c>
    </row>
    <row r="112" spans="1:139" s="218" customFormat="1" ht="21.75" customHeight="1" x14ac:dyDescent="0.2">
      <c r="A112" s="505">
        <v>109</v>
      </c>
      <c r="B112" s="505" t="s">
        <v>1267</v>
      </c>
      <c r="C112" s="499" t="s">
        <v>12</v>
      </c>
      <c r="D112" s="406" t="s">
        <v>440</v>
      </c>
      <c r="E112" s="406" t="s">
        <v>18</v>
      </c>
      <c r="F112" s="219" t="s">
        <v>20</v>
      </c>
      <c r="G112" s="219" t="s">
        <v>26</v>
      </c>
      <c r="H112" s="219" t="s">
        <v>27</v>
      </c>
      <c r="I112" s="265">
        <v>1</v>
      </c>
      <c r="J112" s="233">
        <v>800</v>
      </c>
      <c r="K112" s="222"/>
      <c r="L112" s="219" t="s">
        <v>20</v>
      </c>
      <c r="M112" s="219" t="s">
        <v>26</v>
      </c>
      <c r="N112" s="219" t="s">
        <v>27</v>
      </c>
      <c r="O112" s="265">
        <v>1</v>
      </c>
      <c r="P112" s="221">
        <v>800</v>
      </c>
      <c r="Q112" s="219"/>
      <c r="R112" s="219"/>
      <c r="S112" s="219"/>
      <c r="T112" s="265">
        <v>1</v>
      </c>
      <c r="U112" s="223">
        <v>800</v>
      </c>
      <c r="V112" s="228" t="s">
        <v>697</v>
      </c>
      <c r="W112" s="228" t="s">
        <v>319</v>
      </c>
      <c r="X112" s="228" t="s">
        <v>45</v>
      </c>
      <c r="Y112" s="225">
        <v>1</v>
      </c>
      <c r="Z112" s="226">
        <v>800</v>
      </c>
      <c r="AA112" s="207">
        <f t="shared" si="96"/>
        <v>800</v>
      </c>
      <c r="AB112" s="222">
        <v>758</v>
      </c>
      <c r="AC112" s="544">
        <f t="shared" si="161"/>
        <v>-42</v>
      </c>
      <c r="AD112" s="208">
        <f>0.95*$AB$1</f>
        <v>1080.587</v>
      </c>
      <c r="AE112" s="678">
        <f t="shared" si="162"/>
        <v>280.58699999999999</v>
      </c>
      <c r="AF112" s="222">
        <v>1406</v>
      </c>
      <c r="AJ112" s="444">
        <f t="shared" si="97"/>
        <v>-42</v>
      </c>
      <c r="AK112" s="444">
        <f t="shared" si="98"/>
        <v>-5.25</v>
      </c>
      <c r="AL112" s="539">
        <f t="shared" si="163"/>
        <v>-1.0500000000000001E-2</v>
      </c>
      <c r="AM112" s="444">
        <f t="shared" si="99"/>
        <v>-8.4</v>
      </c>
      <c r="AN112" s="445">
        <f t="shared" si="100"/>
        <v>280.58699999999999</v>
      </c>
      <c r="AO112" s="445">
        <f t="shared" si="101"/>
        <v>35.073374999999999</v>
      </c>
      <c r="AP112" s="542">
        <f t="shared" si="164"/>
        <v>7.0146749999999994E-2</v>
      </c>
      <c r="AQ112" s="445">
        <f t="shared" si="102"/>
        <v>56.117399999999996</v>
      </c>
      <c r="AR112" s="227">
        <f t="shared" si="103"/>
        <v>920</v>
      </c>
      <c r="AS112" s="210">
        <f t="shared" si="104"/>
        <v>920</v>
      </c>
      <c r="AT112" s="209">
        <f t="shared" si="105"/>
        <v>276</v>
      </c>
      <c r="AU112" s="209">
        <f t="shared" si="106"/>
        <v>460</v>
      </c>
      <c r="AV112" s="211">
        <f t="shared" si="107"/>
        <v>758</v>
      </c>
      <c r="AW112" s="210">
        <f t="shared" si="108"/>
        <v>162</v>
      </c>
      <c r="AX112" s="210">
        <f t="shared" si="109"/>
        <v>120</v>
      </c>
      <c r="AY112" s="210">
        <f t="shared" si="110"/>
        <v>14.999999999999986</v>
      </c>
      <c r="AZ112" s="211">
        <f t="shared" si="111"/>
        <v>1080.587</v>
      </c>
      <c r="BA112" s="544">
        <f t="shared" si="165"/>
        <v>160.58699999999999</v>
      </c>
      <c r="BB112" s="210">
        <f t="shared" si="166"/>
        <v>40.146749999999997</v>
      </c>
      <c r="BC112" s="213">
        <f t="shared" si="112"/>
        <v>972.52830000000006</v>
      </c>
      <c r="BD112" s="211">
        <f>[1]MAG_9pak!$F$9</f>
        <v>972.52830000000006</v>
      </c>
      <c r="BE112" s="213">
        <f t="shared" si="113"/>
        <v>291.75848999999999</v>
      </c>
      <c r="BF112" s="213">
        <f t="shared" si="114"/>
        <v>486.26415000000003</v>
      </c>
      <c r="BG112" s="210">
        <f t="shared" si="115"/>
        <v>214.52830000000006</v>
      </c>
      <c r="BH112" s="210">
        <f t="shared" si="116"/>
        <v>172.52830000000006</v>
      </c>
      <c r="BI112" s="210">
        <f t="shared" si="117"/>
        <v>21.566037500000007</v>
      </c>
      <c r="BJ112" s="210">
        <f t="shared" si="118"/>
        <v>992</v>
      </c>
      <c r="BK112" s="214">
        <f t="shared" si="119"/>
        <v>297.59999999999997</v>
      </c>
      <c r="BL112" s="214">
        <f t="shared" si="120"/>
        <v>496</v>
      </c>
      <c r="BM112" s="210">
        <f t="shared" si="121"/>
        <v>192</v>
      </c>
      <c r="BN112" s="210">
        <f t="shared" si="122"/>
        <v>234</v>
      </c>
      <c r="BO112" s="215">
        <f t="shared" si="123"/>
        <v>992</v>
      </c>
      <c r="BP112" s="210">
        <f t="shared" si="185"/>
        <v>992</v>
      </c>
      <c r="BQ112" s="216">
        <f t="shared" si="124"/>
        <v>297.59999999999997</v>
      </c>
      <c r="BR112" s="216">
        <f t="shared" si="125"/>
        <v>496</v>
      </c>
      <c r="BS112" s="210">
        <f t="shared" si="126"/>
        <v>192</v>
      </c>
      <c r="BT112" s="210">
        <f t="shared" si="127"/>
        <v>234</v>
      </c>
      <c r="BU112" s="217">
        <f t="shared" si="128"/>
        <v>992</v>
      </c>
      <c r="BV112" s="210">
        <f t="shared" si="186"/>
        <v>992</v>
      </c>
      <c r="BW112" s="403">
        <f t="shared" si="129"/>
        <v>297.59999999999997</v>
      </c>
      <c r="BX112" s="403">
        <f t="shared" si="130"/>
        <v>496</v>
      </c>
      <c r="BY112" s="210">
        <f t="shared" si="131"/>
        <v>192</v>
      </c>
      <c r="BZ112" s="210">
        <f t="shared" si="132"/>
        <v>234</v>
      </c>
      <c r="CA112" s="210">
        <f t="shared" si="133"/>
        <v>24</v>
      </c>
      <c r="CB112" s="404">
        <f t="shared" si="134"/>
        <v>992</v>
      </c>
      <c r="CC112" s="404"/>
      <c r="CD112" s="537">
        <f t="shared" si="135"/>
        <v>40.146749999999997</v>
      </c>
      <c r="CE112" s="537">
        <f t="shared" si="167"/>
        <v>12.044025</v>
      </c>
      <c r="CF112" s="537">
        <f t="shared" si="136"/>
        <v>20.073374999999999</v>
      </c>
      <c r="CG112" s="210"/>
      <c r="CH112" s="210"/>
      <c r="CI112" s="210"/>
      <c r="CJ112" s="538">
        <f t="shared" si="137"/>
        <v>40.146749999999997</v>
      </c>
      <c r="CK112" s="216">
        <f t="shared" si="138"/>
        <v>-40.5</v>
      </c>
      <c r="CL112" s="216">
        <f t="shared" si="168"/>
        <v>-12.15</v>
      </c>
      <c r="CM112" s="216">
        <f t="shared" si="139"/>
        <v>-20.25</v>
      </c>
      <c r="CN112" s="216"/>
      <c r="CO112" s="216"/>
      <c r="CP112" s="216"/>
      <c r="CQ112" s="217">
        <f t="shared" si="140"/>
        <v>-40.5</v>
      </c>
      <c r="CR112" s="403">
        <f t="shared" si="141"/>
        <v>22.146749999999997</v>
      </c>
      <c r="CS112" s="403">
        <f t="shared" si="169"/>
        <v>6.6440249999999992</v>
      </c>
      <c r="CT112" s="403">
        <f t="shared" si="142"/>
        <v>11.073374999999999</v>
      </c>
      <c r="CU112" s="403"/>
      <c r="CV112" s="403"/>
      <c r="CW112" s="403"/>
      <c r="CX112" s="404">
        <f t="shared" si="143"/>
        <v>22.146749999999997</v>
      </c>
      <c r="CY112" s="198"/>
      <c r="CZ112" s="222">
        <v>758</v>
      </c>
      <c r="DA112" s="677">
        <f t="shared" si="144"/>
        <v>-42</v>
      </c>
      <c r="DB112" s="676">
        <f t="shared" si="145"/>
        <v>-5.25</v>
      </c>
      <c r="DC112" s="676">
        <f t="shared" si="170"/>
        <v>-1.05</v>
      </c>
      <c r="DD112" s="208">
        <v>1080.587</v>
      </c>
      <c r="DE112" s="677">
        <f t="shared" si="146"/>
        <v>280.58699999999999</v>
      </c>
      <c r="DF112" s="676">
        <f t="shared" si="147"/>
        <v>35.073374999999999</v>
      </c>
      <c r="DG112" s="676">
        <f t="shared" si="171"/>
        <v>7.0146749999999995</v>
      </c>
      <c r="DH112" s="222">
        <v>20</v>
      </c>
      <c r="DI112" s="677">
        <f t="shared" si="148"/>
        <v>160</v>
      </c>
      <c r="DJ112" s="568">
        <f t="shared" si="149"/>
        <v>960</v>
      </c>
      <c r="DK112" s="677">
        <f t="shared" si="150"/>
        <v>960</v>
      </c>
      <c r="DL112" s="677">
        <f t="shared" si="172"/>
        <v>288</v>
      </c>
      <c r="DM112" s="677">
        <f t="shared" si="173"/>
        <v>480</v>
      </c>
      <c r="DN112" s="677">
        <f t="shared" si="151"/>
        <v>30.146749999999997</v>
      </c>
      <c r="DO112" s="677">
        <f t="shared" si="174"/>
        <v>9.0440249999999995</v>
      </c>
      <c r="DP112" s="677">
        <f t="shared" si="175"/>
        <v>15.073374999999999</v>
      </c>
      <c r="DQ112" s="677">
        <f t="shared" si="152"/>
        <v>30.146749999999997</v>
      </c>
      <c r="DR112" s="222">
        <v>758</v>
      </c>
      <c r="DS112" s="677">
        <f t="shared" si="153"/>
        <v>-42</v>
      </c>
      <c r="DT112" s="676">
        <f t="shared" si="154"/>
        <v>-5.25</v>
      </c>
      <c r="DU112" s="710">
        <f t="shared" si="176"/>
        <v>-1.05</v>
      </c>
      <c r="DV112" s="208">
        <v>1080.587</v>
      </c>
      <c r="DW112" s="677">
        <f t="shared" si="155"/>
        <v>280.58699999999999</v>
      </c>
      <c r="DX112" s="676">
        <f t="shared" si="156"/>
        <v>35.073374999999999</v>
      </c>
      <c r="DY112" s="710">
        <f t="shared" si="177"/>
        <v>7.0146749999999995</v>
      </c>
      <c r="DZ112" s="222">
        <v>19</v>
      </c>
      <c r="EA112" s="677">
        <f t="shared" si="157"/>
        <v>152</v>
      </c>
      <c r="EB112" s="568">
        <f t="shared" si="158"/>
        <v>952</v>
      </c>
      <c r="EC112" s="677">
        <f t="shared" si="159"/>
        <v>952</v>
      </c>
      <c r="ED112" s="677">
        <f t="shared" si="178"/>
        <v>285.60000000000002</v>
      </c>
      <c r="EE112" s="677">
        <f t="shared" si="179"/>
        <v>476</v>
      </c>
      <c r="EF112" s="208">
        <f t="shared" si="180"/>
        <v>32.146749999999997</v>
      </c>
      <c r="EG112" s="208">
        <f t="shared" si="181"/>
        <v>9.6440249999999992</v>
      </c>
      <c r="EH112" s="208">
        <f t="shared" si="182"/>
        <v>16.073374999999999</v>
      </c>
      <c r="EI112" s="677">
        <f t="shared" si="160"/>
        <v>32.146749999999997</v>
      </c>
    </row>
    <row r="113" spans="1:139" s="218" customFormat="1" ht="21.75" customHeight="1" x14ac:dyDescent="0.2">
      <c r="A113" s="505">
        <v>110</v>
      </c>
      <c r="B113" s="505" t="s">
        <v>1267</v>
      </c>
      <c r="C113" s="499" t="s">
        <v>12</v>
      </c>
      <c r="D113" s="406" t="s">
        <v>440</v>
      </c>
      <c r="E113" s="406" t="s">
        <v>19</v>
      </c>
      <c r="F113" s="219" t="s">
        <v>20</v>
      </c>
      <c r="G113" s="219" t="s">
        <v>6</v>
      </c>
      <c r="H113" s="219" t="s">
        <v>10</v>
      </c>
      <c r="I113" s="265">
        <v>4</v>
      </c>
      <c r="J113" s="221">
        <v>608</v>
      </c>
      <c r="K113" s="222"/>
      <c r="L113" s="219" t="s">
        <v>20</v>
      </c>
      <c r="M113" s="219" t="s">
        <v>6</v>
      </c>
      <c r="N113" s="219" t="s">
        <v>10</v>
      </c>
      <c r="O113" s="265">
        <v>4</v>
      </c>
      <c r="P113" s="221">
        <v>608</v>
      </c>
      <c r="Q113" s="219"/>
      <c r="R113" s="219"/>
      <c r="S113" s="219"/>
      <c r="T113" s="265">
        <v>4</v>
      </c>
      <c r="U113" s="223">
        <v>608</v>
      </c>
      <c r="V113" s="228" t="s">
        <v>697</v>
      </c>
      <c r="W113" s="228" t="s">
        <v>47</v>
      </c>
      <c r="X113" s="228" t="s">
        <v>52</v>
      </c>
      <c r="Y113" s="225">
        <v>4</v>
      </c>
      <c r="Z113" s="226">
        <v>608</v>
      </c>
      <c r="AA113" s="207">
        <f t="shared" si="96"/>
        <v>2432</v>
      </c>
      <c r="AB113" s="222">
        <v>662</v>
      </c>
      <c r="AC113" s="544">
        <f t="shared" si="161"/>
        <v>54</v>
      </c>
      <c r="AD113" s="208">
        <f>0.832*$AB$1</f>
        <v>946.36671999999999</v>
      </c>
      <c r="AE113" s="678">
        <f t="shared" si="162"/>
        <v>338.36671999999999</v>
      </c>
      <c r="AF113" s="222">
        <v>1228</v>
      </c>
      <c r="AJ113" s="444">
        <f t="shared" si="97"/>
        <v>54</v>
      </c>
      <c r="AK113" s="444">
        <f t="shared" si="98"/>
        <v>8.8815789473684248</v>
      </c>
      <c r="AL113" s="539">
        <f t="shared" si="163"/>
        <v>1.7763157894736849E-2</v>
      </c>
      <c r="AM113" s="444">
        <f t="shared" si="99"/>
        <v>10.8</v>
      </c>
      <c r="AN113" s="445">
        <f t="shared" si="100"/>
        <v>338.36671999999999</v>
      </c>
      <c r="AO113" s="445">
        <f t="shared" si="101"/>
        <v>55.652421052631581</v>
      </c>
      <c r="AP113" s="542">
        <f t="shared" si="164"/>
        <v>0.11130484210526316</v>
      </c>
      <c r="AQ113" s="445">
        <f t="shared" si="102"/>
        <v>67.673344</v>
      </c>
      <c r="AR113" s="227">
        <f t="shared" si="103"/>
        <v>2912</v>
      </c>
      <c r="AS113" s="210">
        <f t="shared" si="104"/>
        <v>728</v>
      </c>
      <c r="AT113" s="209">
        <f t="shared" si="105"/>
        <v>218.4</v>
      </c>
      <c r="AU113" s="209">
        <f t="shared" si="106"/>
        <v>364</v>
      </c>
      <c r="AV113" s="211">
        <f t="shared" si="107"/>
        <v>662</v>
      </c>
      <c r="AW113" s="210">
        <f t="shared" si="108"/>
        <v>66</v>
      </c>
      <c r="AX113" s="210">
        <f t="shared" si="109"/>
        <v>120</v>
      </c>
      <c r="AY113" s="210">
        <f t="shared" si="110"/>
        <v>19.736842105263165</v>
      </c>
      <c r="AZ113" s="211">
        <f t="shared" si="111"/>
        <v>946.36671999999999</v>
      </c>
      <c r="BA113" s="544">
        <f t="shared" si="165"/>
        <v>218.36671999999999</v>
      </c>
      <c r="BB113" s="210">
        <f t="shared" si="166"/>
        <v>54.591679999999997</v>
      </c>
      <c r="BC113" s="213">
        <f t="shared" si="112"/>
        <v>3406.920192</v>
      </c>
      <c r="BD113" s="211">
        <f>[1]MAG_9pak!$F$7</f>
        <v>851.73004800000001</v>
      </c>
      <c r="BE113" s="213">
        <f t="shared" si="113"/>
        <v>255.5190144</v>
      </c>
      <c r="BF113" s="213">
        <f t="shared" si="114"/>
        <v>425.86502400000001</v>
      </c>
      <c r="BG113" s="210">
        <f t="shared" si="115"/>
        <v>189.73004800000001</v>
      </c>
      <c r="BH113" s="210">
        <f t="shared" si="116"/>
        <v>243.73004800000001</v>
      </c>
      <c r="BI113" s="210">
        <f t="shared" si="117"/>
        <v>40.087178947368415</v>
      </c>
      <c r="BJ113" s="210">
        <f t="shared" si="118"/>
        <v>753.92</v>
      </c>
      <c r="BK113" s="214">
        <f t="shared" si="119"/>
        <v>226.17599999999999</v>
      </c>
      <c r="BL113" s="214">
        <f t="shared" si="120"/>
        <v>376.96</v>
      </c>
      <c r="BM113" s="210">
        <f t="shared" si="121"/>
        <v>145.91999999999996</v>
      </c>
      <c r="BN113" s="210">
        <f t="shared" si="122"/>
        <v>91.919999999999959</v>
      </c>
      <c r="BO113" s="215">
        <f t="shared" si="123"/>
        <v>3015.68</v>
      </c>
      <c r="BP113" s="210">
        <f t="shared" si="185"/>
        <v>753.92</v>
      </c>
      <c r="BQ113" s="216">
        <f t="shared" si="124"/>
        <v>226.17599999999999</v>
      </c>
      <c r="BR113" s="216">
        <f t="shared" si="125"/>
        <v>376.96</v>
      </c>
      <c r="BS113" s="210">
        <f t="shared" si="126"/>
        <v>145.91999999999996</v>
      </c>
      <c r="BT113" s="210">
        <f t="shared" si="127"/>
        <v>91.919999999999959</v>
      </c>
      <c r="BU113" s="217">
        <f t="shared" si="128"/>
        <v>3015.68</v>
      </c>
      <c r="BV113" s="210">
        <f t="shared" si="186"/>
        <v>753.92</v>
      </c>
      <c r="BW113" s="403">
        <f t="shared" si="129"/>
        <v>226.17599999999999</v>
      </c>
      <c r="BX113" s="403">
        <f t="shared" si="130"/>
        <v>376.96</v>
      </c>
      <c r="BY113" s="210">
        <f t="shared" si="131"/>
        <v>145.91999999999996</v>
      </c>
      <c r="BZ113" s="210">
        <f t="shared" si="132"/>
        <v>91.919999999999959</v>
      </c>
      <c r="CA113" s="210">
        <f t="shared" si="133"/>
        <v>24</v>
      </c>
      <c r="CB113" s="404">
        <f t="shared" si="134"/>
        <v>3015.68</v>
      </c>
      <c r="CC113" s="404"/>
      <c r="CD113" s="537">
        <f t="shared" si="135"/>
        <v>54.591679999999997</v>
      </c>
      <c r="CE113" s="537">
        <f t="shared" si="167"/>
        <v>16.377503999999998</v>
      </c>
      <c r="CF113" s="537">
        <f t="shared" si="136"/>
        <v>27.295839999999998</v>
      </c>
      <c r="CG113" s="210"/>
      <c r="CH113" s="210"/>
      <c r="CI113" s="210"/>
      <c r="CJ113" s="538">
        <f t="shared" si="137"/>
        <v>218.36671999999999</v>
      </c>
      <c r="CK113" s="216">
        <f t="shared" si="138"/>
        <v>-16.5</v>
      </c>
      <c r="CL113" s="216">
        <f t="shared" si="168"/>
        <v>-4.95</v>
      </c>
      <c r="CM113" s="216">
        <f t="shared" si="139"/>
        <v>-8.25</v>
      </c>
      <c r="CN113" s="216"/>
      <c r="CO113" s="216"/>
      <c r="CP113" s="216"/>
      <c r="CQ113" s="217">
        <f t="shared" si="140"/>
        <v>-66</v>
      </c>
      <c r="CR113" s="403">
        <f t="shared" si="141"/>
        <v>48.111680000000007</v>
      </c>
      <c r="CS113" s="403">
        <f t="shared" si="169"/>
        <v>14.433504000000001</v>
      </c>
      <c r="CT113" s="403">
        <f t="shared" si="142"/>
        <v>24.055840000000003</v>
      </c>
      <c r="CU113" s="403"/>
      <c r="CV113" s="403"/>
      <c r="CW113" s="403"/>
      <c r="CX113" s="404">
        <f t="shared" si="143"/>
        <v>192.44672000000003</v>
      </c>
      <c r="CY113" s="198"/>
      <c r="CZ113" s="222">
        <v>662</v>
      </c>
      <c r="DA113" s="677">
        <f t="shared" si="144"/>
        <v>54</v>
      </c>
      <c r="DB113" s="676">
        <f t="shared" si="145"/>
        <v>8.8815789473684248</v>
      </c>
      <c r="DC113" s="676">
        <f t="shared" si="170"/>
        <v>1.776315789473685</v>
      </c>
      <c r="DD113" s="208">
        <v>946.36671999999999</v>
      </c>
      <c r="DE113" s="677">
        <f t="shared" si="146"/>
        <v>338.36671999999999</v>
      </c>
      <c r="DF113" s="676">
        <f t="shared" si="147"/>
        <v>55.652421052631581</v>
      </c>
      <c r="DG113" s="676">
        <f t="shared" si="171"/>
        <v>11.130484210526316</v>
      </c>
      <c r="DH113" s="222">
        <v>24</v>
      </c>
      <c r="DI113" s="677">
        <f t="shared" si="148"/>
        <v>145.91999999999999</v>
      </c>
      <c r="DJ113" s="568">
        <f t="shared" si="149"/>
        <v>753.92</v>
      </c>
      <c r="DK113" s="677">
        <f t="shared" si="150"/>
        <v>3015.68</v>
      </c>
      <c r="DL113" s="677">
        <f t="shared" si="172"/>
        <v>226.17599999999999</v>
      </c>
      <c r="DM113" s="677">
        <f t="shared" si="173"/>
        <v>376.96</v>
      </c>
      <c r="DN113" s="677">
        <f t="shared" si="151"/>
        <v>48.111680000000007</v>
      </c>
      <c r="DO113" s="677">
        <f t="shared" si="174"/>
        <v>14.433504000000001</v>
      </c>
      <c r="DP113" s="677">
        <f t="shared" si="175"/>
        <v>24.055840000000003</v>
      </c>
      <c r="DQ113" s="677">
        <f t="shared" si="152"/>
        <v>192.44672000000003</v>
      </c>
      <c r="DR113" s="222">
        <v>662</v>
      </c>
      <c r="DS113" s="677">
        <f t="shared" si="153"/>
        <v>54</v>
      </c>
      <c r="DT113" s="676">
        <f t="shared" si="154"/>
        <v>8.8815789473684248</v>
      </c>
      <c r="DU113" s="710">
        <f t="shared" si="176"/>
        <v>1.776315789473685</v>
      </c>
      <c r="DV113" s="208">
        <v>946.36671999999999</v>
      </c>
      <c r="DW113" s="677">
        <f t="shared" si="155"/>
        <v>338.36671999999999</v>
      </c>
      <c r="DX113" s="676">
        <f t="shared" si="156"/>
        <v>55.652421052631581</v>
      </c>
      <c r="DY113" s="710">
        <f t="shared" si="177"/>
        <v>11.130484210526316</v>
      </c>
      <c r="DZ113" s="222">
        <v>22</v>
      </c>
      <c r="EA113" s="677">
        <f t="shared" si="157"/>
        <v>133.76</v>
      </c>
      <c r="EB113" s="568">
        <f t="shared" si="158"/>
        <v>741.76</v>
      </c>
      <c r="EC113" s="677">
        <f t="shared" si="159"/>
        <v>2967.04</v>
      </c>
      <c r="ED113" s="677">
        <f t="shared" si="178"/>
        <v>222.52799999999999</v>
      </c>
      <c r="EE113" s="677">
        <f t="shared" si="179"/>
        <v>370.88</v>
      </c>
      <c r="EF113" s="208">
        <f t="shared" si="180"/>
        <v>51.151679999999999</v>
      </c>
      <c r="EG113" s="208">
        <f t="shared" si="181"/>
        <v>15.345503999999998</v>
      </c>
      <c r="EH113" s="208">
        <f t="shared" si="182"/>
        <v>25.575839999999999</v>
      </c>
      <c r="EI113" s="677">
        <f t="shared" si="160"/>
        <v>204.60672</v>
      </c>
    </row>
    <row r="114" spans="1:139" s="218" customFormat="1" ht="21.75" customHeight="1" x14ac:dyDescent="0.2">
      <c r="A114" s="506">
        <v>111</v>
      </c>
      <c r="B114" s="505" t="s">
        <v>1267</v>
      </c>
      <c r="C114" s="499" t="s">
        <v>12</v>
      </c>
      <c r="D114" s="406" t="s">
        <v>440</v>
      </c>
      <c r="E114" s="406" t="s">
        <v>11</v>
      </c>
      <c r="F114" s="219" t="s">
        <v>5</v>
      </c>
      <c r="G114" s="219" t="s">
        <v>6</v>
      </c>
      <c r="H114" s="219" t="s">
        <v>7</v>
      </c>
      <c r="I114" s="265">
        <v>4</v>
      </c>
      <c r="J114" s="221">
        <v>500</v>
      </c>
      <c r="K114" s="222"/>
      <c r="L114" s="219" t="s">
        <v>5</v>
      </c>
      <c r="M114" s="219" t="s">
        <v>6</v>
      </c>
      <c r="N114" s="219" t="s">
        <v>7</v>
      </c>
      <c r="O114" s="265">
        <v>4</v>
      </c>
      <c r="P114" s="221">
        <v>500</v>
      </c>
      <c r="Q114" s="219"/>
      <c r="R114" s="219"/>
      <c r="S114" s="219"/>
      <c r="T114" s="265">
        <v>4</v>
      </c>
      <c r="U114" s="223">
        <v>500</v>
      </c>
      <c r="V114" s="228" t="s">
        <v>303</v>
      </c>
      <c r="W114" s="228" t="s">
        <v>6</v>
      </c>
      <c r="X114" s="228" t="s">
        <v>7</v>
      </c>
      <c r="Y114" s="225">
        <v>4</v>
      </c>
      <c r="Z114" s="226">
        <v>500</v>
      </c>
      <c r="AA114" s="207">
        <f t="shared" si="96"/>
        <v>2000</v>
      </c>
      <c r="AB114" s="222">
        <v>620</v>
      </c>
      <c r="AC114" s="544">
        <f t="shared" si="161"/>
        <v>120</v>
      </c>
      <c r="AD114" s="208">
        <f>0.581*$AB$1</f>
        <v>660.86425999999994</v>
      </c>
      <c r="AE114" s="678">
        <f t="shared" si="162"/>
        <v>160.86425999999994</v>
      </c>
      <c r="AF114" s="222">
        <v>859</v>
      </c>
      <c r="AJ114" s="444">
        <f t="shared" si="97"/>
        <v>120</v>
      </c>
      <c r="AK114" s="444">
        <f t="shared" si="98"/>
        <v>24</v>
      </c>
      <c r="AL114" s="539">
        <f t="shared" si="163"/>
        <v>4.8000000000000001E-2</v>
      </c>
      <c r="AM114" s="444">
        <f t="shared" si="99"/>
        <v>24</v>
      </c>
      <c r="AN114" s="445">
        <f t="shared" si="100"/>
        <v>160.86425999999994</v>
      </c>
      <c r="AO114" s="445">
        <f t="shared" si="101"/>
        <v>32.172852000000006</v>
      </c>
      <c r="AP114" s="542">
        <f t="shared" si="164"/>
        <v>6.4345704000000004E-2</v>
      </c>
      <c r="AQ114" s="445">
        <f t="shared" si="102"/>
        <v>32.172851999999992</v>
      </c>
      <c r="AR114" s="227">
        <f t="shared" si="103"/>
        <v>2480</v>
      </c>
      <c r="AS114" s="210">
        <f t="shared" si="104"/>
        <v>620</v>
      </c>
      <c r="AT114" s="209">
        <f t="shared" si="105"/>
        <v>186</v>
      </c>
      <c r="AU114" s="209">
        <f t="shared" si="106"/>
        <v>310</v>
      </c>
      <c r="AV114" s="211">
        <f t="shared" si="107"/>
        <v>620</v>
      </c>
      <c r="AW114" s="210">
        <f t="shared" si="108"/>
        <v>0</v>
      </c>
      <c r="AX114" s="210">
        <f t="shared" si="109"/>
        <v>120</v>
      </c>
      <c r="AY114" s="210">
        <f t="shared" si="110"/>
        <v>24</v>
      </c>
      <c r="AZ114" s="211">
        <f t="shared" si="111"/>
        <v>660.86425999999994</v>
      </c>
      <c r="BA114" s="544">
        <f t="shared" si="165"/>
        <v>40.864259999999945</v>
      </c>
      <c r="BB114" s="210">
        <f t="shared" si="166"/>
        <v>10.216064999999986</v>
      </c>
      <c r="BC114" s="213">
        <f t="shared" si="112"/>
        <v>2480</v>
      </c>
      <c r="BD114" s="211">
        <f>[1]MAG_9pak!$F$4</f>
        <v>620</v>
      </c>
      <c r="BE114" s="213">
        <f t="shared" si="113"/>
        <v>186</v>
      </c>
      <c r="BF114" s="213">
        <f t="shared" si="114"/>
        <v>310</v>
      </c>
      <c r="BG114" s="210">
        <f t="shared" si="115"/>
        <v>0</v>
      </c>
      <c r="BH114" s="210">
        <f t="shared" si="116"/>
        <v>120</v>
      </c>
      <c r="BI114" s="210">
        <f t="shared" si="117"/>
        <v>24</v>
      </c>
      <c r="BJ114" s="210">
        <f t="shared" si="118"/>
        <v>620</v>
      </c>
      <c r="BK114" s="214">
        <f t="shared" si="119"/>
        <v>186</v>
      </c>
      <c r="BL114" s="214">
        <f t="shared" si="120"/>
        <v>310</v>
      </c>
      <c r="BM114" s="210">
        <f t="shared" si="121"/>
        <v>120</v>
      </c>
      <c r="BN114" s="210">
        <f t="shared" si="122"/>
        <v>0</v>
      </c>
      <c r="BO114" s="215">
        <f t="shared" si="123"/>
        <v>2480</v>
      </c>
      <c r="BP114" s="210">
        <f t="shared" si="185"/>
        <v>620</v>
      </c>
      <c r="BQ114" s="216">
        <f t="shared" si="124"/>
        <v>186</v>
      </c>
      <c r="BR114" s="216">
        <f t="shared" si="125"/>
        <v>310</v>
      </c>
      <c r="BS114" s="210">
        <f t="shared" si="126"/>
        <v>120</v>
      </c>
      <c r="BT114" s="210">
        <f t="shared" si="127"/>
        <v>0</v>
      </c>
      <c r="BU114" s="217">
        <f t="shared" si="128"/>
        <v>2480</v>
      </c>
      <c r="BV114" s="210">
        <f t="shared" si="186"/>
        <v>620</v>
      </c>
      <c r="BW114" s="403">
        <f t="shared" si="129"/>
        <v>186</v>
      </c>
      <c r="BX114" s="403">
        <f t="shared" si="130"/>
        <v>310</v>
      </c>
      <c r="BY114" s="210">
        <f t="shared" si="131"/>
        <v>120</v>
      </c>
      <c r="BZ114" s="210">
        <f t="shared" si="132"/>
        <v>0</v>
      </c>
      <c r="CA114" s="210">
        <f t="shared" si="133"/>
        <v>24</v>
      </c>
      <c r="CB114" s="404">
        <f t="shared" si="134"/>
        <v>2480</v>
      </c>
      <c r="CC114" s="404"/>
      <c r="CD114" s="537">
        <f t="shared" si="135"/>
        <v>10.216064999999986</v>
      </c>
      <c r="CE114" s="537">
        <f t="shared" si="167"/>
        <v>3.0648194999999956</v>
      </c>
      <c r="CF114" s="537">
        <f t="shared" si="136"/>
        <v>5.1080324999999931</v>
      </c>
      <c r="CG114" s="210"/>
      <c r="CH114" s="210"/>
      <c r="CI114" s="210"/>
      <c r="CJ114" s="538">
        <f t="shared" si="137"/>
        <v>40.864259999999945</v>
      </c>
      <c r="CK114" s="216">
        <f t="shared" si="138"/>
        <v>0</v>
      </c>
      <c r="CL114" s="216">
        <f t="shared" si="168"/>
        <v>0</v>
      </c>
      <c r="CM114" s="216">
        <f t="shared" si="139"/>
        <v>0</v>
      </c>
      <c r="CN114" s="216"/>
      <c r="CO114" s="216"/>
      <c r="CP114" s="216"/>
      <c r="CQ114" s="217">
        <f t="shared" si="140"/>
        <v>0</v>
      </c>
      <c r="CR114" s="403">
        <f t="shared" si="141"/>
        <v>10.216064999999986</v>
      </c>
      <c r="CS114" s="403">
        <f t="shared" si="169"/>
        <v>3.0648194999999956</v>
      </c>
      <c r="CT114" s="403">
        <f t="shared" si="142"/>
        <v>5.1080324999999931</v>
      </c>
      <c r="CU114" s="403"/>
      <c r="CV114" s="403"/>
      <c r="CW114" s="403"/>
      <c r="CX114" s="404">
        <f t="shared" si="143"/>
        <v>40.864259999999945</v>
      </c>
      <c r="CY114" s="198"/>
      <c r="CZ114" s="222">
        <v>620</v>
      </c>
      <c r="DA114" s="677">
        <f t="shared" si="144"/>
        <v>120</v>
      </c>
      <c r="DB114" s="676">
        <f t="shared" si="145"/>
        <v>24</v>
      </c>
      <c r="DC114" s="676">
        <f t="shared" si="170"/>
        <v>4.8</v>
      </c>
      <c r="DD114" s="208">
        <v>660.86425999999994</v>
      </c>
      <c r="DE114" s="677">
        <f t="shared" si="146"/>
        <v>160.86425999999994</v>
      </c>
      <c r="DF114" s="676">
        <f t="shared" si="147"/>
        <v>32.172852000000006</v>
      </c>
      <c r="DG114" s="676">
        <f t="shared" si="171"/>
        <v>6.434570400000001</v>
      </c>
      <c r="DH114" s="222">
        <v>24</v>
      </c>
      <c r="DI114" s="677">
        <f t="shared" si="148"/>
        <v>120</v>
      </c>
      <c r="DJ114" s="568">
        <f t="shared" si="149"/>
        <v>620</v>
      </c>
      <c r="DK114" s="677">
        <f t="shared" si="150"/>
        <v>2480</v>
      </c>
      <c r="DL114" s="677">
        <f t="shared" si="172"/>
        <v>186</v>
      </c>
      <c r="DM114" s="677">
        <f t="shared" si="173"/>
        <v>310</v>
      </c>
      <c r="DN114" s="677">
        <f t="shared" si="151"/>
        <v>10.216064999999986</v>
      </c>
      <c r="DO114" s="677">
        <f t="shared" si="174"/>
        <v>3.0648194999999956</v>
      </c>
      <c r="DP114" s="677">
        <f t="shared" si="175"/>
        <v>5.1080324999999931</v>
      </c>
      <c r="DQ114" s="677">
        <f t="shared" si="152"/>
        <v>40.864259999999945</v>
      </c>
      <c r="DR114" s="222">
        <v>620</v>
      </c>
      <c r="DS114" s="677">
        <f t="shared" si="153"/>
        <v>120</v>
      </c>
      <c r="DT114" s="676">
        <f t="shared" si="154"/>
        <v>24</v>
      </c>
      <c r="DU114" s="710">
        <f t="shared" si="176"/>
        <v>4.8</v>
      </c>
      <c r="DV114" s="208">
        <v>660.86425999999994</v>
      </c>
      <c r="DW114" s="677">
        <f t="shared" si="155"/>
        <v>160.86425999999994</v>
      </c>
      <c r="DX114" s="676">
        <f t="shared" si="156"/>
        <v>32.172852000000006</v>
      </c>
      <c r="DY114" s="710">
        <f t="shared" si="177"/>
        <v>6.434570400000001</v>
      </c>
      <c r="DZ114" s="222">
        <v>24</v>
      </c>
      <c r="EA114" s="677">
        <f t="shared" si="157"/>
        <v>120</v>
      </c>
      <c r="EB114" s="568">
        <f t="shared" si="158"/>
        <v>620</v>
      </c>
      <c r="EC114" s="677">
        <f t="shared" si="159"/>
        <v>2480</v>
      </c>
      <c r="ED114" s="677">
        <f t="shared" si="178"/>
        <v>186</v>
      </c>
      <c r="EE114" s="677">
        <f t="shared" si="179"/>
        <v>310</v>
      </c>
      <c r="EF114" s="208">
        <f t="shared" si="180"/>
        <v>10.216064999999986</v>
      </c>
      <c r="EG114" s="208">
        <f t="shared" si="181"/>
        <v>3.0648194999999956</v>
      </c>
      <c r="EH114" s="208">
        <f t="shared" si="182"/>
        <v>5.1080324999999931</v>
      </c>
      <c r="EI114" s="677">
        <f t="shared" si="160"/>
        <v>40.864259999999945</v>
      </c>
    </row>
    <row r="115" spans="1:139" s="218" customFormat="1" ht="21.75" customHeight="1" x14ac:dyDescent="0.2">
      <c r="A115" s="505">
        <v>112</v>
      </c>
      <c r="B115" s="505" t="s">
        <v>1267</v>
      </c>
      <c r="C115" s="499" t="s">
        <v>12</v>
      </c>
      <c r="D115" s="406" t="s">
        <v>440</v>
      </c>
      <c r="E115" s="410" t="s">
        <v>8</v>
      </c>
      <c r="F115" s="219" t="s">
        <v>5</v>
      </c>
      <c r="G115" s="219" t="s">
        <v>6</v>
      </c>
      <c r="H115" s="219" t="s">
        <v>7</v>
      </c>
      <c r="I115" s="265">
        <v>1</v>
      </c>
      <c r="J115" s="221">
        <v>500</v>
      </c>
      <c r="K115" s="222"/>
      <c r="L115" s="219" t="s">
        <v>5</v>
      </c>
      <c r="M115" s="219" t="s">
        <v>6</v>
      </c>
      <c r="N115" s="219" t="s">
        <v>7</v>
      </c>
      <c r="O115" s="265">
        <v>1</v>
      </c>
      <c r="P115" s="221">
        <v>500</v>
      </c>
      <c r="Q115" s="219"/>
      <c r="R115" s="219"/>
      <c r="S115" s="219"/>
      <c r="T115" s="265">
        <v>1</v>
      </c>
      <c r="U115" s="223">
        <v>500</v>
      </c>
      <c r="V115" s="228" t="s">
        <v>303</v>
      </c>
      <c r="W115" s="228" t="s">
        <v>6</v>
      </c>
      <c r="X115" s="228" t="s">
        <v>7</v>
      </c>
      <c r="Y115" s="225">
        <v>1</v>
      </c>
      <c r="Z115" s="226">
        <v>500</v>
      </c>
      <c r="AA115" s="207">
        <f t="shared" si="96"/>
        <v>500</v>
      </c>
      <c r="AB115" s="222">
        <v>620</v>
      </c>
      <c r="AC115" s="544">
        <f t="shared" si="161"/>
        <v>120</v>
      </c>
      <c r="AD115" s="208">
        <f>0.581*$AB$1</f>
        <v>660.86425999999994</v>
      </c>
      <c r="AE115" s="678">
        <f t="shared" si="162"/>
        <v>160.86425999999994</v>
      </c>
      <c r="AF115" s="222">
        <v>859</v>
      </c>
      <c r="AJ115" s="444">
        <f t="shared" si="97"/>
        <v>120</v>
      </c>
      <c r="AK115" s="444">
        <f t="shared" si="98"/>
        <v>24</v>
      </c>
      <c r="AL115" s="539">
        <f t="shared" si="163"/>
        <v>4.8000000000000001E-2</v>
      </c>
      <c r="AM115" s="444">
        <f t="shared" si="99"/>
        <v>24</v>
      </c>
      <c r="AN115" s="445">
        <f t="shared" si="100"/>
        <v>160.86425999999994</v>
      </c>
      <c r="AO115" s="445">
        <f t="shared" si="101"/>
        <v>32.172852000000006</v>
      </c>
      <c r="AP115" s="542">
        <f t="shared" si="164"/>
        <v>6.4345704000000004E-2</v>
      </c>
      <c r="AQ115" s="445">
        <f t="shared" si="102"/>
        <v>32.172851999999992</v>
      </c>
      <c r="AR115" s="227">
        <f t="shared" si="103"/>
        <v>620</v>
      </c>
      <c r="AS115" s="210">
        <f t="shared" si="104"/>
        <v>620</v>
      </c>
      <c r="AT115" s="209">
        <f t="shared" si="105"/>
        <v>186</v>
      </c>
      <c r="AU115" s="209">
        <f t="shared" si="106"/>
        <v>310</v>
      </c>
      <c r="AV115" s="211">
        <f t="shared" si="107"/>
        <v>620</v>
      </c>
      <c r="AW115" s="210">
        <f t="shared" si="108"/>
        <v>0</v>
      </c>
      <c r="AX115" s="210">
        <f t="shared" si="109"/>
        <v>120</v>
      </c>
      <c r="AY115" s="210">
        <f t="shared" si="110"/>
        <v>24</v>
      </c>
      <c r="AZ115" s="211">
        <f t="shared" si="111"/>
        <v>660.86425999999994</v>
      </c>
      <c r="BA115" s="544">
        <f t="shared" si="165"/>
        <v>40.864259999999945</v>
      </c>
      <c r="BB115" s="210">
        <f t="shared" si="166"/>
        <v>10.216064999999986</v>
      </c>
      <c r="BC115" s="213">
        <f t="shared" si="112"/>
        <v>620</v>
      </c>
      <c r="BD115" s="211">
        <f>[1]MAG_9pak!$F$4</f>
        <v>620</v>
      </c>
      <c r="BE115" s="213">
        <f t="shared" si="113"/>
        <v>186</v>
      </c>
      <c r="BF115" s="213">
        <f t="shared" si="114"/>
        <v>310</v>
      </c>
      <c r="BG115" s="210">
        <f t="shared" si="115"/>
        <v>0</v>
      </c>
      <c r="BH115" s="210">
        <f t="shared" si="116"/>
        <v>120</v>
      </c>
      <c r="BI115" s="210">
        <f t="shared" si="117"/>
        <v>24</v>
      </c>
      <c r="BJ115" s="210">
        <f t="shared" si="118"/>
        <v>620</v>
      </c>
      <c r="BK115" s="214">
        <f t="shared" si="119"/>
        <v>186</v>
      </c>
      <c r="BL115" s="214">
        <f t="shared" si="120"/>
        <v>310</v>
      </c>
      <c r="BM115" s="210">
        <f t="shared" si="121"/>
        <v>120</v>
      </c>
      <c r="BN115" s="210">
        <f t="shared" si="122"/>
        <v>0</v>
      </c>
      <c r="BO115" s="215">
        <f t="shared" si="123"/>
        <v>620</v>
      </c>
      <c r="BP115" s="210">
        <f t="shared" si="185"/>
        <v>620</v>
      </c>
      <c r="BQ115" s="216">
        <f t="shared" si="124"/>
        <v>186</v>
      </c>
      <c r="BR115" s="216">
        <f t="shared" si="125"/>
        <v>310</v>
      </c>
      <c r="BS115" s="210">
        <f t="shared" si="126"/>
        <v>120</v>
      </c>
      <c r="BT115" s="210">
        <f t="shared" si="127"/>
        <v>0</v>
      </c>
      <c r="BU115" s="217">
        <f t="shared" si="128"/>
        <v>620</v>
      </c>
      <c r="BV115" s="210">
        <f t="shared" si="186"/>
        <v>620</v>
      </c>
      <c r="BW115" s="403">
        <f t="shared" si="129"/>
        <v>186</v>
      </c>
      <c r="BX115" s="403">
        <f t="shared" si="130"/>
        <v>310</v>
      </c>
      <c r="BY115" s="210">
        <f t="shared" si="131"/>
        <v>120</v>
      </c>
      <c r="BZ115" s="210">
        <f t="shared" si="132"/>
        <v>0</v>
      </c>
      <c r="CA115" s="210">
        <f t="shared" si="133"/>
        <v>24</v>
      </c>
      <c r="CB115" s="404">
        <f t="shared" si="134"/>
        <v>620</v>
      </c>
      <c r="CC115" s="404"/>
      <c r="CD115" s="537">
        <f t="shared" si="135"/>
        <v>10.216064999999986</v>
      </c>
      <c r="CE115" s="537">
        <f t="shared" si="167"/>
        <v>3.0648194999999956</v>
      </c>
      <c r="CF115" s="537">
        <f t="shared" si="136"/>
        <v>5.1080324999999931</v>
      </c>
      <c r="CG115" s="210"/>
      <c r="CH115" s="210"/>
      <c r="CI115" s="210"/>
      <c r="CJ115" s="538">
        <f t="shared" si="137"/>
        <v>10.216064999999986</v>
      </c>
      <c r="CK115" s="216">
        <f t="shared" si="138"/>
        <v>0</v>
      </c>
      <c r="CL115" s="216">
        <f t="shared" si="168"/>
        <v>0</v>
      </c>
      <c r="CM115" s="216">
        <f t="shared" si="139"/>
        <v>0</v>
      </c>
      <c r="CN115" s="216"/>
      <c r="CO115" s="216"/>
      <c r="CP115" s="216"/>
      <c r="CQ115" s="217">
        <f t="shared" si="140"/>
        <v>0</v>
      </c>
      <c r="CR115" s="403">
        <f t="shared" si="141"/>
        <v>10.216064999999986</v>
      </c>
      <c r="CS115" s="403">
        <f t="shared" si="169"/>
        <v>3.0648194999999956</v>
      </c>
      <c r="CT115" s="403">
        <f t="shared" si="142"/>
        <v>5.1080324999999931</v>
      </c>
      <c r="CU115" s="403"/>
      <c r="CV115" s="403"/>
      <c r="CW115" s="403"/>
      <c r="CX115" s="404">
        <f t="shared" si="143"/>
        <v>10.216064999999986</v>
      </c>
      <c r="CY115" s="198"/>
      <c r="CZ115" s="222">
        <v>620</v>
      </c>
      <c r="DA115" s="677">
        <f t="shared" si="144"/>
        <v>120</v>
      </c>
      <c r="DB115" s="676">
        <f t="shared" si="145"/>
        <v>24</v>
      </c>
      <c r="DC115" s="676">
        <f t="shared" si="170"/>
        <v>4.8</v>
      </c>
      <c r="DD115" s="208">
        <v>660.86425999999994</v>
      </c>
      <c r="DE115" s="677">
        <f t="shared" si="146"/>
        <v>160.86425999999994</v>
      </c>
      <c r="DF115" s="676">
        <f t="shared" si="147"/>
        <v>32.172852000000006</v>
      </c>
      <c r="DG115" s="676">
        <f t="shared" si="171"/>
        <v>6.434570400000001</v>
      </c>
      <c r="DH115" s="222">
        <v>24</v>
      </c>
      <c r="DI115" s="677">
        <f t="shared" si="148"/>
        <v>120</v>
      </c>
      <c r="DJ115" s="568">
        <f t="shared" si="149"/>
        <v>620</v>
      </c>
      <c r="DK115" s="677">
        <f t="shared" si="150"/>
        <v>620</v>
      </c>
      <c r="DL115" s="677">
        <f t="shared" si="172"/>
        <v>186</v>
      </c>
      <c r="DM115" s="677">
        <f t="shared" si="173"/>
        <v>310</v>
      </c>
      <c r="DN115" s="677">
        <f t="shared" si="151"/>
        <v>10.216064999999986</v>
      </c>
      <c r="DO115" s="677">
        <f t="shared" si="174"/>
        <v>3.0648194999999956</v>
      </c>
      <c r="DP115" s="677">
        <f t="shared" si="175"/>
        <v>5.1080324999999931</v>
      </c>
      <c r="DQ115" s="677">
        <f t="shared" si="152"/>
        <v>10.216064999999986</v>
      </c>
      <c r="DR115" s="222">
        <v>620</v>
      </c>
      <c r="DS115" s="677">
        <f t="shared" si="153"/>
        <v>120</v>
      </c>
      <c r="DT115" s="676">
        <f t="shared" si="154"/>
        <v>24</v>
      </c>
      <c r="DU115" s="710">
        <f t="shared" si="176"/>
        <v>4.8</v>
      </c>
      <c r="DV115" s="208">
        <v>660.86425999999994</v>
      </c>
      <c r="DW115" s="677">
        <f t="shared" si="155"/>
        <v>160.86425999999994</v>
      </c>
      <c r="DX115" s="676">
        <f t="shared" si="156"/>
        <v>32.172852000000006</v>
      </c>
      <c r="DY115" s="710">
        <f t="shared" si="177"/>
        <v>6.434570400000001</v>
      </c>
      <c r="DZ115" s="222">
        <v>24</v>
      </c>
      <c r="EA115" s="677">
        <f t="shared" si="157"/>
        <v>120</v>
      </c>
      <c r="EB115" s="568">
        <f t="shared" si="158"/>
        <v>620</v>
      </c>
      <c r="EC115" s="677">
        <f t="shared" si="159"/>
        <v>620</v>
      </c>
      <c r="ED115" s="677">
        <f t="shared" si="178"/>
        <v>186</v>
      </c>
      <c r="EE115" s="677">
        <f t="shared" si="179"/>
        <v>310</v>
      </c>
      <c r="EF115" s="208">
        <f t="shared" si="180"/>
        <v>10.216064999999986</v>
      </c>
      <c r="EG115" s="208">
        <f t="shared" si="181"/>
        <v>3.0648194999999956</v>
      </c>
      <c r="EH115" s="208">
        <f t="shared" si="182"/>
        <v>5.1080324999999931</v>
      </c>
      <c r="EI115" s="677">
        <f t="shared" si="160"/>
        <v>10.216064999999986</v>
      </c>
    </row>
    <row r="116" spans="1:139" s="218" customFormat="1" ht="21.75" customHeight="1" x14ac:dyDescent="0.2">
      <c r="A116" s="505">
        <v>113</v>
      </c>
      <c r="B116" s="505" t="s">
        <v>1267</v>
      </c>
      <c r="C116" s="499" t="s">
        <v>815</v>
      </c>
      <c r="D116" s="355" t="s">
        <v>444</v>
      </c>
      <c r="E116" s="355" t="s">
        <v>13</v>
      </c>
      <c r="F116" s="219" t="s">
        <v>20</v>
      </c>
      <c r="G116" s="219" t="s">
        <v>22</v>
      </c>
      <c r="H116" s="219" t="s">
        <v>23</v>
      </c>
      <c r="I116" s="269">
        <v>1</v>
      </c>
      <c r="J116" s="237">
        <v>1208</v>
      </c>
      <c r="K116" s="222"/>
      <c r="L116" s="219" t="s">
        <v>20</v>
      </c>
      <c r="M116" s="219" t="s">
        <v>22</v>
      </c>
      <c r="N116" s="219" t="s">
        <v>23</v>
      </c>
      <c r="O116" s="269">
        <v>1</v>
      </c>
      <c r="P116" s="234">
        <v>1208</v>
      </c>
      <c r="Q116" s="219"/>
      <c r="R116" s="219"/>
      <c r="S116" s="219"/>
      <c r="T116" s="269">
        <v>1</v>
      </c>
      <c r="U116" s="235">
        <v>1208</v>
      </c>
      <c r="V116" s="228" t="s">
        <v>700</v>
      </c>
      <c r="W116" s="228" t="s">
        <v>698</v>
      </c>
      <c r="X116" s="228" t="s">
        <v>66</v>
      </c>
      <c r="Y116" s="270">
        <v>1</v>
      </c>
      <c r="Z116" s="226">
        <v>1250</v>
      </c>
      <c r="AA116" s="207">
        <f t="shared" si="96"/>
        <v>1250</v>
      </c>
      <c r="AB116" s="222">
        <v>2174</v>
      </c>
      <c r="AC116" s="544">
        <f t="shared" si="161"/>
        <v>924</v>
      </c>
      <c r="AD116" s="208">
        <f>2.73*$AB$1</f>
        <v>3105.2658000000001</v>
      </c>
      <c r="AE116" s="678">
        <f t="shared" si="162"/>
        <v>1855.2658000000001</v>
      </c>
      <c r="AF116" s="222">
        <v>3726</v>
      </c>
      <c r="AJ116" s="444">
        <f t="shared" si="97"/>
        <v>924</v>
      </c>
      <c r="AK116" s="444">
        <f t="shared" si="98"/>
        <v>73.920000000000016</v>
      </c>
      <c r="AL116" s="539">
        <f t="shared" si="163"/>
        <v>0.14784000000000003</v>
      </c>
      <c r="AM116" s="444">
        <f t="shared" si="99"/>
        <v>184.8</v>
      </c>
      <c r="AN116" s="445">
        <f t="shared" si="100"/>
        <v>1855.2658000000001</v>
      </c>
      <c r="AO116" s="445">
        <f t="shared" si="101"/>
        <v>148.42126400000001</v>
      </c>
      <c r="AP116" s="542">
        <f t="shared" si="164"/>
        <v>0.29684252800000005</v>
      </c>
      <c r="AQ116" s="445">
        <f t="shared" si="102"/>
        <v>371.05316000000005</v>
      </c>
      <c r="AR116" s="227">
        <f t="shared" si="103"/>
        <v>1370</v>
      </c>
      <c r="AS116" s="210">
        <f t="shared" si="104"/>
        <v>1370</v>
      </c>
      <c r="AT116" s="209">
        <f t="shared" si="105"/>
        <v>411</v>
      </c>
      <c r="AU116" s="209">
        <f t="shared" si="106"/>
        <v>685</v>
      </c>
      <c r="AV116" s="211">
        <f t="shared" si="107"/>
        <v>2174</v>
      </c>
      <c r="AW116" s="212">
        <f t="shared" si="108"/>
        <v>-804</v>
      </c>
      <c r="AX116" s="210">
        <f t="shared" si="109"/>
        <v>120</v>
      </c>
      <c r="AY116" s="210">
        <f t="shared" si="110"/>
        <v>9.6000000000000085</v>
      </c>
      <c r="AZ116" s="211">
        <f t="shared" si="111"/>
        <v>3105.2658000000001</v>
      </c>
      <c r="BA116" s="544">
        <f t="shared" si="165"/>
        <v>1735.2658000000001</v>
      </c>
      <c r="BB116" s="210">
        <f t="shared" si="166"/>
        <v>433.81645000000003</v>
      </c>
      <c r="BC116" s="213">
        <f t="shared" si="112"/>
        <v>2173.68606</v>
      </c>
      <c r="BD116" s="211">
        <f>[1]MAG_9pak!$C$15</f>
        <v>2173.68606</v>
      </c>
      <c r="BE116" s="213">
        <f t="shared" si="113"/>
        <v>652.105818</v>
      </c>
      <c r="BF116" s="213">
        <f t="shared" si="114"/>
        <v>1086.84303</v>
      </c>
      <c r="BG116" s="210">
        <f t="shared" si="115"/>
        <v>-0.31394000000000233</v>
      </c>
      <c r="BH116" s="210">
        <f t="shared" si="116"/>
        <v>923.68606</v>
      </c>
      <c r="BI116" s="210">
        <f t="shared" si="117"/>
        <v>73.8948848</v>
      </c>
      <c r="BJ116" s="210">
        <f t="shared" si="118"/>
        <v>1550</v>
      </c>
      <c r="BK116" s="214">
        <f t="shared" si="119"/>
        <v>465</v>
      </c>
      <c r="BL116" s="214">
        <f t="shared" si="120"/>
        <v>775</v>
      </c>
      <c r="BM116" s="210">
        <f t="shared" si="121"/>
        <v>300</v>
      </c>
      <c r="BN116" s="210">
        <f t="shared" si="122"/>
        <v>-624</v>
      </c>
      <c r="BO116" s="215">
        <f t="shared" si="123"/>
        <v>1550</v>
      </c>
      <c r="BP116" s="210">
        <f>Z116*1.2</f>
        <v>1500</v>
      </c>
      <c r="BQ116" s="216">
        <f t="shared" si="124"/>
        <v>450</v>
      </c>
      <c r="BR116" s="216">
        <f t="shared" si="125"/>
        <v>750</v>
      </c>
      <c r="BS116" s="210">
        <f t="shared" si="126"/>
        <v>250</v>
      </c>
      <c r="BT116" s="210">
        <f t="shared" si="127"/>
        <v>-674</v>
      </c>
      <c r="BU116" s="217">
        <f t="shared" si="128"/>
        <v>1500</v>
      </c>
      <c r="BV116" s="210">
        <f>Z116*1.19</f>
        <v>1487.5</v>
      </c>
      <c r="BW116" s="403">
        <f t="shared" si="129"/>
        <v>446.25</v>
      </c>
      <c r="BX116" s="403">
        <f t="shared" si="130"/>
        <v>743.75</v>
      </c>
      <c r="BY116" s="210">
        <f t="shared" si="131"/>
        <v>237.5</v>
      </c>
      <c r="BZ116" s="210">
        <f t="shared" si="132"/>
        <v>-686.5</v>
      </c>
      <c r="CA116" s="210">
        <f t="shared" si="133"/>
        <v>19</v>
      </c>
      <c r="CB116" s="404">
        <f t="shared" si="134"/>
        <v>1487.5</v>
      </c>
      <c r="CC116" s="404"/>
      <c r="CD116" s="537">
        <f t="shared" si="135"/>
        <v>433.81645000000003</v>
      </c>
      <c r="CE116" s="537">
        <f t="shared" si="167"/>
        <v>130.144935</v>
      </c>
      <c r="CF116" s="537">
        <f t="shared" si="136"/>
        <v>216.90822500000002</v>
      </c>
      <c r="CG116" s="210"/>
      <c r="CH116" s="210"/>
      <c r="CI116" s="210"/>
      <c r="CJ116" s="538">
        <f t="shared" si="137"/>
        <v>433.81645000000003</v>
      </c>
      <c r="CK116" s="216">
        <f t="shared" si="138"/>
        <v>201</v>
      </c>
      <c r="CL116" s="216">
        <f t="shared" si="168"/>
        <v>60.3</v>
      </c>
      <c r="CM116" s="216">
        <f t="shared" si="139"/>
        <v>100.5</v>
      </c>
      <c r="CN116" s="216"/>
      <c r="CO116" s="216"/>
      <c r="CP116" s="216"/>
      <c r="CQ116" s="217">
        <f t="shared" si="140"/>
        <v>201</v>
      </c>
      <c r="CR116" s="403">
        <f t="shared" si="141"/>
        <v>404.44145000000003</v>
      </c>
      <c r="CS116" s="403">
        <f t="shared" si="169"/>
        <v>121.332435</v>
      </c>
      <c r="CT116" s="403">
        <f t="shared" si="142"/>
        <v>202.22072500000002</v>
      </c>
      <c r="CU116" s="403"/>
      <c r="CV116" s="403"/>
      <c r="CW116" s="403"/>
      <c r="CX116" s="404">
        <f t="shared" si="143"/>
        <v>404.44145000000003</v>
      </c>
      <c r="CY116" s="198"/>
      <c r="CZ116" s="222">
        <v>2174</v>
      </c>
      <c r="DA116" s="677">
        <f t="shared" si="144"/>
        <v>924</v>
      </c>
      <c r="DB116" s="676">
        <f t="shared" si="145"/>
        <v>73.920000000000016</v>
      </c>
      <c r="DC116" s="676">
        <f t="shared" si="170"/>
        <v>14.784000000000002</v>
      </c>
      <c r="DD116" s="208">
        <v>3105.2658000000001</v>
      </c>
      <c r="DE116" s="677">
        <f t="shared" si="146"/>
        <v>1855.2658000000001</v>
      </c>
      <c r="DF116" s="676">
        <f t="shared" si="147"/>
        <v>148.42126400000001</v>
      </c>
      <c r="DG116" s="676">
        <f t="shared" si="171"/>
        <v>29.684252800000003</v>
      </c>
      <c r="DH116" s="222">
        <v>15</v>
      </c>
      <c r="DI116" s="677">
        <f t="shared" si="148"/>
        <v>187.5</v>
      </c>
      <c r="DJ116" s="568">
        <f t="shared" si="149"/>
        <v>1437.5</v>
      </c>
      <c r="DK116" s="677">
        <f t="shared" si="150"/>
        <v>1437.5</v>
      </c>
      <c r="DL116" s="677">
        <f t="shared" si="172"/>
        <v>431.25</v>
      </c>
      <c r="DM116" s="677">
        <f t="shared" si="173"/>
        <v>718.75</v>
      </c>
      <c r="DN116" s="677">
        <f t="shared" si="151"/>
        <v>416.94145000000003</v>
      </c>
      <c r="DO116" s="677">
        <f t="shared" si="174"/>
        <v>125.082435</v>
      </c>
      <c r="DP116" s="677">
        <f t="shared" si="175"/>
        <v>208.47072500000002</v>
      </c>
      <c r="DQ116" s="677">
        <f t="shared" si="152"/>
        <v>416.94145000000003</v>
      </c>
      <c r="DR116" s="222">
        <v>2174</v>
      </c>
      <c r="DS116" s="677">
        <f t="shared" si="153"/>
        <v>924</v>
      </c>
      <c r="DT116" s="676">
        <f t="shared" si="154"/>
        <v>73.920000000000016</v>
      </c>
      <c r="DU116" s="710">
        <f t="shared" si="176"/>
        <v>14.784000000000002</v>
      </c>
      <c r="DV116" s="208">
        <v>3105.2658000000001</v>
      </c>
      <c r="DW116" s="677">
        <f t="shared" si="155"/>
        <v>1855.2658000000001</v>
      </c>
      <c r="DX116" s="676">
        <f t="shared" si="156"/>
        <v>148.42126400000001</v>
      </c>
      <c r="DY116" s="710">
        <f t="shared" si="177"/>
        <v>29.684252800000003</v>
      </c>
      <c r="DZ116" s="222">
        <v>15</v>
      </c>
      <c r="EA116" s="677">
        <f t="shared" si="157"/>
        <v>187.5</v>
      </c>
      <c r="EB116" s="568">
        <f t="shared" si="158"/>
        <v>1437.5</v>
      </c>
      <c r="EC116" s="677">
        <f t="shared" si="159"/>
        <v>1437.5</v>
      </c>
      <c r="ED116" s="677">
        <f t="shared" si="178"/>
        <v>431.25</v>
      </c>
      <c r="EE116" s="677">
        <f t="shared" si="179"/>
        <v>718.75</v>
      </c>
      <c r="EF116" s="208">
        <f t="shared" si="180"/>
        <v>416.94145000000003</v>
      </c>
      <c r="EG116" s="208">
        <f t="shared" si="181"/>
        <v>125.082435</v>
      </c>
      <c r="EH116" s="208">
        <f t="shared" si="182"/>
        <v>208.47072500000002</v>
      </c>
      <c r="EI116" s="677">
        <f t="shared" si="160"/>
        <v>416.94145000000003</v>
      </c>
    </row>
    <row r="117" spans="1:139" s="218" customFormat="1" ht="21.75" customHeight="1" x14ac:dyDescent="0.2">
      <c r="A117" s="506">
        <v>114</v>
      </c>
      <c r="B117" s="505" t="s">
        <v>1267</v>
      </c>
      <c r="C117" s="499" t="s">
        <v>815</v>
      </c>
      <c r="D117" s="355" t="s">
        <v>444</v>
      </c>
      <c r="E117" s="406" t="s">
        <v>16</v>
      </c>
      <c r="F117" s="219" t="s">
        <v>20</v>
      </c>
      <c r="G117" s="219" t="s">
        <v>9</v>
      </c>
      <c r="H117" s="219" t="s">
        <v>28</v>
      </c>
      <c r="I117" s="271">
        <v>1</v>
      </c>
      <c r="J117" s="234">
        <v>1000</v>
      </c>
      <c r="K117" s="222"/>
      <c r="L117" s="219" t="s">
        <v>20</v>
      </c>
      <c r="M117" s="219" t="s">
        <v>9</v>
      </c>
      <c r="N117" s="219" t="s">
        <v>28</v>
      </c>
      <c r="O117" s="271">
        <v>1</v>
      </c>
      <c r="P117" s="234">
        <v>1000</v>
      </c>
      <c r="Q117" s="219"/>
      <c r="R117" s="219"/>
      <c r="S117" s="219"/>
      <c r="T117" s="271">
        <v>1</v>
      </c>
      <c r="U117" s="235">
        <v>1000</v>
      </c>
      <c r="V117" s="228" t="s">
        <v>697</v>
      </c>
      <c r="W117" s="228" t="s">
        <v>344</v>
      </c>
      <c r="X117" s="228" t="s">
        <v>70</v>
      </c>
      <c r="Y117" s="272">
        <v>1</v>
      </c>
      <c r="Z117" s="236">
        <v>1000</v>
      </c>
      <c r="AA117" s="207">
        <f t="shared" si="96"/>
        <v>1000</v>
      </c>
      <c r="AB117" s="222">
        <v>1157</v>
      </c>
      <c r="AC117" s="544">
        <f t="shared" si="161"/>
        <v>157</v>
      </c>
      <c r="AD117" s="208">
        <f>1.453*$AB$1</f>
        <v>1652.7293800000002</v>
      </c>
      <c r="AE117" s="678">
        <f t="shared" si="162"/>
        <v>652.72938000000022</v>
      </c>
      <c r="AF117" s="222">
        <v>2067</v>
      </c>
      <c r="AJ117" s="444">
        <f t="shared" si="97"/>
        <v>157</v>
      </c>
      <c r="AK117" s="444">
        <f t="shared" si="98"/>
        <v>15.700000000000003</v>
      </c>
      <c r="AL117" s="539">
        <f t="shared" si="163"/>
        <v>3.1400000000000004E-2</v>
      </c>
      <c r="AM117" s="444">
        <f t="shared" si="99"/>
        <v>31.4</v>
      </c>
      <c r="AN117" s="445">
        <f t="shared" si="100"/>
        <v>652.72938000000022</v>
      </c>
      <c r="AO117" s="445">
        <f t="shared" si="101"/>
        <v>65.272938000000011</v>
      </c>
      <c r="AP117" s="542">
        <f t="shared" si="164"/>
        <v>0.13054587600000001</v>
      </c>
      <c r="AQ117" s="445">
        <f t="shared" si="102"/>
        <v>130.54587600000005</v>
      </c>
      <c r="AR117" s="227">
        <f t="shared" si="103"/>
        <v>1120</v>
      </c>
      <c r="AS117" s="210">
        <f t="shared" si="104"/>
        <v>1120</v>
      </c>
      <c r="AT117" s="209">
        <f t="shared" si="105"/>
        <v>336</v>
      </c>
      <c r="AU117" s="209">
        <f t="shared" si="106"/>
        <v>560</v>
      </c>
      <c r="AV117" s="211">
        <f t="shared" si="107"/>
        <v>1157</v>
      </c>
      <c r="AW117" s="212">
        <f t="shared" si="108"/>
        <v>-37</v>
      </c>
      <c r="AX117" s="210">
        <f t="shared" si="109"/>
        <v>120</v>
      </c>
      <c r="AY117" s="210">
        <f t="shared" si="110"/>
        <v>12.000000000000014</v>
      </c>
      <c r="AZ117" s="211">
        <f t="shared" si="111"/>
        <v>1652.7293800000002</v>
      </c>
      <c r="BA117" s="544">
        <f t="shared" si="165"/>
        <v>532.72938000000022</v>
      </c>
      <c r="BB117" s="210">
        <f t="shared" si="166"/>
        <v>133.18234500000005</v>
      </c>
      <c r="BC117" s="213">
        <f t="shared" si="112"/>
        <v>1487.4564420000002</v>
      </c>
      <c r="BD117" s="211">
        <f>[1]MAG_9pak!$F$12</f>
        <v>1487.4564420000002</v>
      </c>
      <c r="BE117" s="213">
        <f t="shared" si="113"/>
        <v>446.23693260000005</v>
      </c>
      <c r="BF117" s="213">
        <f t="shared" si="114"/>
        <v>743.72822100000008</v>
      </c>
      <c r="BG117" s="210">
        <f t="shared" si="115"/>
        <v>330.45644200000015</v>
      </c>
      <c r="BH117" s="210">
        <f t="shared" si="116"/>
        <v>487.45644200000015</v>
      </c>
      <c r="BI117" s="210">
        <f t="shared" si="117"/>
        <v>48.745644200000015</v>
      </c>
      <c r="BJ117" s="210">
        <f t="shared" si="118"/>
        <v>1240</v>
      </c>
      <c r="BK117" s="214">
        <f t="shared" si="119"/>
        <v>372</v>
      </c>
      <c r="BL117" s="214">
        <f t="shared" si="120"/>
        <v>620</v>
      </c>
      <c r="BM117" s="210">
        <f t="shared" si="121"/>
        <v>240</v>
      </c>
      <c r="BN117" s="210">
        <f t="shared" si="122"/>
        <v>83</v>
      </c>
      <c r="BO117" s="215">
        <f t="shared" si="123"/>
        <v>1240</v>
      </c>
      <c r="BP117" s="210">
        <f>Z117*1.24</f>
        <v>1240</v>
      </c>
      <c r="BQ117" s="216">
        <f t="shared" si="124"/>
        <v>372</v>
      </c>
      <c r="BR117" s="216">
        <f t="shared" si="125"/>
        <v>620</v>
      </c>
      <c r="BS117" s="210">
        <f t="shared" si="126"/>
        <v>240</v>
      </c>
      <c r="BT117" s="210">
        <f t="shared" si="127"/>
        <v>83</v>
      </c>
      <c r="BU117" s="217">
        <f t="shared" si="128"/>
        <v>1240</v>
      </c>
      <c r="BV117" s="210">
        <f>Z117*1.24</f>
        <v>1240</v>
      </c>
      <c r="BW117" s="403">
        <f t="shared" si="129"/>
        <v>372</v>
      </c>
      <c r="BX117" s="403">
        <f t="shared" si="130"/>
        <v>620</v>
      </c>
      <c r="BY117" s="210">
        <f t="shared" si="131"/>
        <v>240</v>
      </c>
      <c r="BZ117" s="210">
        <f t="shared" si="132"/>
        <v>83</v>
      </c>
      <c r="CA117" s="210">
        <f t="shared" si="133"/>
        <v>24</v>
      </c>
      <c r="CB117" s="404">
        <f t="shared" si="134"/>
        <v>1240</v>
      </c>
      <c r="CC117" s="404"/>
      <c r="CD117" s="537">
        <f t="shared" si="135"/>
        <v>133.18234500000005</v>
      </c>
      <c r="CE117" s="537">
        <f t="shared" si="167"/>
        <v>39.954703500000015</v>
      </c>
      <c r="CF117" s="537">
        <f t="shared" si="136"/>
        <v>66.591172500000027</v>
      </c>
      <c r="CG117" s="210"/>
      <c r="CH117" s="210"/>
      <c r="CI117" s="210"/>
      <c r="CJ117" s="538">
        <f t="shared" si="137"/>
        <v>133.18234500000005</v>
      </c>
      <c r="CK117" s="216">
        <f t="shared" si="138"/>
        <v>9.25</v>
      </c>
      <c r="CL117" s="216">
        <f t="shared" si="168"/>
        <v>2.7749999999999999</v>
      </c>
      <c r="CM117" s="216">
        <f t="shared" si="139"/>
        <v>4.625</v>
      </c>
      <c r="CN117" s="216"/>
      <c r="CO117" s="216"/>
      <c r="CP117" s="216"/>
      <c r="CQ117" s="217">
        <f t="shared" si="140"/>
        <v>9.25</v>
      </c>
      <c r="CR117" s="403">
        <f t="shared" si="141"/>
        <v>103.18234500000005</v>
      </c>
      <c r="CS117" s="403">
        <f t="shared" si="169"/>
        <v>30.954703500000015</v>
      </c>
      <c r="CT117" s="403">
        <f t="shared" si="142"/>
        <v>51.591172500000027</v>
      </c>
      <c r="CU117" s="403"/>
      <c r="CV117" s="403"/>
      <c r="CW117" s="403"/>
      <c r="CX117" s="404">
        <f t="shared" si="143"/>
        <v>103.18234500000005</v>
      </c>
      <c r="CY117" s="198"/>
      <c r="CZ117" s="222">
        <v>1157</v>
      </c>
      <c r="DA117" s="677">
        <f t="shared" si="144"/>
        <v>157</v>
      </c>
      <c r="DB117" s="676">
        <f t="shared" si="145"/>
        <v>15.700000000000003</v>
      </c>
      <c r="DC117" s="676">
        <f t="shared" si="170"/>
        <v>3.1400000000000006</v>
      </c>
      <c r="DD117" s="208">
        <v>1652.7293800000002</v>
      </c>
      <c r="DE117" s="677">
        <f t="shared" si="146"/>
        <v>652.72938000000022</v>
      </c>
      <c r="DF117" s="676">
        <f t="shared" si="147"/>
        <v>65.272938000000011</v>
      </c>
      <c r="DG117" s="676">
        <f t="shared" si="171"/>
        <v>13.054587600000001</v>
      </c>
      <c r="DH117" s="222">
        <v>19</v>
      </c>
      <c r="DI117" s="677">
        <f t="shared" si="148"/>
        <v>190</v>
      </c>
      <c r="DJ117" s="568">
        <f t="shared" si="149"/>
        <v>1190</v>
      </c>
      <c r="DK117" s="677">
        <f t="shared" si="150"/>
        <v>1190</v>
      </c>
      <c r="DL117" s="677">
        <f t="shared" si="172"/>
        <v>357</v>
      </c>
      <c r="DM117" s="677">
        <f t="shared" si="173"/>
        <v>595</v>
      </c>
      <c r="DN117" s="677">
        <f t="shared" si="151"/>
        <v>115.68234500000005</v>
      </c>
      <c r="DO117" s="677">
        <f t="shared" si="174"/>
        <v>34.704703500000015</v>
      </c>
      <c r="DP117" s="677">
        <f t="shared" si="175"/>
        <v>57.841172500000027</v>
      </c>
      <c r="DQ117" s="677">
        <f t="shared" si="152"/>
        <v>115.68234500000005</v>
      </c>
      <c r="DR117" s="222">
        <v>1157</v>
      </c>
      <c r="DS117" s="677">
        <f t="shared" si="153"/>
        <v>157</v>
      </c>
      <c r="DT117" s="676">
        <f t="shared" si="154"/>
        <v>15.700000000000003</v>
      </c>
      <c r="DU117" s="710">
        <f t="shared" si="176"/>
        <v>3.1400000000000006</v>
      </c>
      <c r="DV117" s="208">
        <v>1652.7293800000002</v>
      </c>
      <c r="DW117" s="677">
        <f t="shared" si="155"/>
        <v>652.72938000000022</v>
      </c>
      <c r="DX117" s="676">
        <f t="shared" si="156"/>
        <v>65.272938000000011</v>
      </c>
      <c r="DY117" s="710">
        <f t="shared" si="177"/>
        <v>13.054587600000001</v>
      </c>
      <c r="DZ117" s="222">
        <v>15</v>
      </c>
      <c r="EA117" s="677">
        <f t="shared" si="157"/>
        <v>150</v>
      </c>
      <c r="EB117" s="568">
        <f t="shared" si="158"/>
        <v>1150</v>
      </c>
      <c r="EC117" s="677">
        <f t="shared" si="159"/>
        <v>1150</v>
      </c>
      <c r="ED117" s="677">
        <f t="shared" si="178"/>
        <v>345</v>
      </c>
      <c r="EE117" s="677">
        <f t="shared" si="179"/>
        <v>575</v>
      </c>
      <c r="EF117" s="208">
        <f t="shared" si="180"/>
        <v>125.68234500000005</v>
      </c>
      <c r="EG117" s="208">
        <f t="shared" si="181"/>
        <v>37.704703500000015</v>
      </c>
      <c r="EH117" s="208">
        <f t="shared" si="182"/>
        <v>62.841172500000027</v>
      </c>
      <c r="EI117" s="677">
        <f t="shared" si="160"/>
        <v>125.68234500000005</v>
      </c>
    </row>
    <row r="118" spans="1:139" s="218" customFormat="1" ht="21.75" customHeight="1" x14ac:dyDescent="0.2">
      <c r="A118" s="505">
        <v>115</v>
      </c>
      <c r="B118" s="505" t="s">
        <v>1267</v>
      </c>
      <c r="C118" s="499" t="s">
        <v>815</v>
      </c>
      <c r="D118" s="355" t="s">
        <v>444</v>
      </c>
      <c r="E118" s="406" t="s">
        <v>204</v>
      </c>
      <c r="F118" s="219" t="s">
        <v>20</v>
      </c>
      <c r="G118" s="219" t="s">
        <v>26</v>
      </c>
      <c r="H118" s="219" t="s">
        <v>27</v>
      </c>
      <c r="I118" s="271">
        <v>0.5</v>
      </c>
      <c r="J118" s="237">
        <v>800</v>
      </c>
      <c r="K118" s="222"/>
      <c r="L118" s="219" t="s">
        <v>20</v>
      </c>
      <c r="M118" s="219" t="s">
        <v>26</v>
      </c>
      <c r="N118" s="219" t="s">
        <v>27</v>
      </c>
      <c r="O118" s="271">
        <v>0.5</v>
      </c>
      <c r="P118" s="234">
        <v>800</v>
      </c>
      <c r="Q118" s="219"/>
      <c r="R118" s="219"/>
      <c r="S118" s="219"/>
      <c r="T118" s="271">
        <v>0.5</v>
      </c>
      <c r="U118" s="235">
        <v>800</v>
      </c>
      <c r="V118" s="228" t="s">
        <v>69</v>
      </c>
      <c r="W118" s="228" t="s">
        <v>40</v>
      </c>
      <c r="X118" s="228" t="s">
        <v>45</v>
      </c>
      <c r="Y118" s="272">
        <v>0.5</v>
      </c>
      <c r="Z118" s="236">
        <v>800</v>
      </c>
      <c r="AA118" s="207">
        <f t="shared" si="96"/>
        <v>400</v>
      </c>
      <c r="AB118" s="222">
        <v>758</v>
      </c>
      <c r="AC118" s="544">
        <f t="shared" si="161"/>
        <v>-42</v>
      </c>
      <c r="AD118" s="208">
        <f>0.95*$AB$1</f>
        <v>1080.587</v>
      </c>
      <c r="AE118" s="678">
        <f t="shared" si="162"/>
        <v>280.58699999999999</v>
      </c>
      <c r="AF118" s="222">
        <v>1406</v>
      </c>
      <c r="AJ118" s="444">
        <f t="shared" si="97"/>
        <v>-42</v>
      </c>
      <c r="AK118" s="444">
        <f t="shared" si="98"/>
        <v>-5.25</v>
      </c>
      <c r="AL118" s="539">
        <f t="shared" si="163"/>
        <v>-1.0500000000000001E-2</v>
      </c>
      <c r="AM118" s="444">
        <f t="shared" si="99"/>
        <v>-8.4</v>
      </c>
      <c r="AN118" s="445">
        <f t="shared" si="100"/>
        <v>280.58699999999999</v>
      </c>
      <c r="AO118" s="445">
        <f t="shared" si="101"/>
        <v>35.073374999999999</v>
      </c>
      <c r="AP118" s="542">
        <f t="shared" si="164"/>
        <v>7.0146749999999994E-2</v>
      </c>
      <c r="AQ118" s="445">
        <f t="shared" si="102"/>
        <v>56.117399999999996</v>
      </c>
      <c r="AR118" s="227">
        <f t="shared" si="103"/>
        <v>460</v>
      </c>
      <c r="AS118" s="210">
        <f t="shared" si="104"/>
        <v>920</v>
      </c>
      <c r="AT118" s="209">
        <f t="shared" si="105"/>
        <v>276</v>
      </c>
      <c r="AU118" s="209">
        <f t="shared" si="106"/>
        <v>460</v>
      </c>
      <c r="AV118" s="211">
        <f t="shared" si="107"/>
        <v>758</v>
      </c>
      <c r="AW118" s="210">
        <f t="shared" si="108"/>
        <v>162</v>
      </c>
      <c r="AX118" s="210">
        <f t="shared" si="109"/>
        <v>120</v>
      </c>
      <c r="AY118" s="210">
        <f t="shared" si="110"/>
        <v>14.999999999999986</v>
      </c>
      <c r="AZ118" s="211">
        <f t="shared" si="111"/>
        <v>1080.587</v>
      </c>
      <c r="BA118" s="544">
        <f t="shared" si="165"/>
        <v>160.58699999999999</v>
      </c>
      <c r="BB118" s="210">
        <f t="shared" si="166"/>
        <v>40.146749999999997</v>
      </c>
      <c r="BC118" s="213">
        <f t="shared" si="112"/>
        <v>486.26415000000003</v>
      </c>
      <c r="BD118" s="211">
        <f>[1]MAG_9pak!$F$9</f>
        <v>972.52830000000006</v>
      </c>
      <c r="BE118" s="213">
        <f t="shared" si="113"/>
        <v>291.75848999999999</v>
      </c>
      <c r="BF118" s="213">
        <f t="shared" si="114"/>
        <v>486.26415000000003</v>
      </c>
      <c r="BG118" s="210">
        <f t="shared" si="115"/>
        <v>214.52830000000006</v>
      </c>
      <c r="BH118" s="210">
        <f t="shared" si="116"/>
        <v>172.52830000000006</v>
      </c>
      <c r="BI118" s="210">
        <f t="shared" si="117"/>
        <v>21.566037500000007</v>
      </c>
      <c r="BJ118" s="210">
        <f t="shared" si="118"/>
        <v>992</v>
      </c>
      <c r="BK118" s="214">
        <f t="shared" si="119"/>
        <v>297.59999999999997</v>
      </c>
      <c r="BL118" s="214">
        <f t="shared" si="120"/>
        <v>496</v>
      </c>
      <c r="BM118" s="210">
        <f t="shared" si="121"/>
        <v>192</v>
      </c>
      <c r="BN118" s="210">
        <f t="shared" si="122"/>
        <v>234</v>
      </c>
      <c r="BO118" s="215">
        <f t="shared" si="123"/>
        <v>496</v>
      </c>
      <c r="BP118" s="210">
        <f>Z118*1.24</f>
        <v>992</v>
      </c>
      <c r="BQ118" s="216">
        <f t="shared" si="124"/>
        <v>297.59999999999997</v>
      </c>
      <c r="BR118" s="216">
        <f t="shared" si="125"/>
        <v>496</v>
      </c>
      <c r="BS118" s="210">
        <f t="shared" si="126"/>
        <v>192</v>
      </c>
      <c r="BT118" s="210">
        <f t="shared" si="127"/>
        <v>234</v>
      </c>
      <c r="BU118" s="217">
        <f t="shared" si="128"/>
        <v>496</v>
      </c>
      <c r="BV118" s="210">
        <f>Z118*1.24</f>
        <v>992</v>
      </c>
      <c r="BW118" s="403">
        <f t="shared" si="129"/>
        <v>297.59999999999997</v>
      </c>
      <c r="BX118" s="403">
        <f t="shared" si="130"/>
        <v>496</v>
      </c>
      <c r="BY118" s="210">
        <f t="shared" si="131"/>
        <v>192</v>
      </c>
      <c r="BZ118" s="210">
        <f t="shared" si="132"/>
        <v>234</v>
      </c>
      <c r="CA118" s="210">
        <f t="shared" si="133"/>
        <v>24</v>
      </c>
      <c r="CB118" s="404">
        <f t="shared" si="134"/>
        <v>496</v>
      </c>
      <c r="CC118" s="404"/>
      <c r="CD118" s="537">
        <f t="shared" si="135"/>
        <v>40.146749999999997</v>
      </c>
      <c r="CE118" s="537">
        <f t="shared" si="167"/>
        <v>12.044025</v>
      </c>
      <c r="CF118" s="537">
        <f t="shared" si="136"/>
        <v>20.073374999999999</v>
      </c>
      <c r="CG118" s="210"/>
      <c r="CH118" s="210"/>
      <c r="CI118" s="210"/>
      <c r="CJ118" s="538">
        <f t="shared" si="137"/>
        <v>20.073374999999999</v>
      </c>
      <c r="CK118" s="216">
        <f t="shared" si="138"/>
        <v>-40.5</v>
      </c>
      <c r="CL118" s="216">
        <f t="shared" si="168"/>
        <v>-12.15</v>
      </c>
      <c r="CM118" s="216">
        <f t="shared" si="139"/>
        <v>-20.25</v>
      </c>
      <c r="CN118" s="216"/>
      <c r="CO118" s="216"/>
      <c r="CP118" s="216"/>
      <c r="CQ118" s="217">
        <f t="shared" si="140"/>
        <v>-20.25</v>
      </c>
      <c r="CR118" s="403">
        <f t="shared" si="141"/>
        <v>22.146749999999997</v>
      </c>
      <c r="CS118" s="403">
        <f t="shared" si="169"/>
        <v>6.6440249999999992</v>
      </c>
      <c r="CT118" s="403">
        <f t="shared" si="142"/>
        <v>11.073374999999999</v>
      </c>
      <c r="CU118" s="403"/>
      <c r="CV118" s="403"/>
      <c r="CW118" s="403"/>
      <c r="CX118" s="404">
        <f t="shared" si="143"/>
        <v>11.073374999999999</v>
      </c>
      <c r="CY118" s="198"/>
      <c r="CZ118" s="222">
        <v>758</v>
      </c>
      <c r="DA118" s="677">
        <f t="shared" si="144"/>
        <v>-42</v>
      </c>
      <c r="DB118" s="676">
        <f t="shared" si="145"/>
        <v>-5.25</v>
      </c>
      <c r="DC118" s="676">
        <f t="shared" si="170"/>
        <v>-1.05</v>
      </c>
      <c r="DD118" s="208">
        <v>1080.587</v>
      </c>
      <c r="DE118" s="677">
        <f t="shared" si="146"/>
        <v>280.58699999999999</v>
      </c>
      <c r="DF118" s="676">
        <f t="shared" si="147"/>
        <v>35.073374999999999</v>
      </c>
      <c r="DG118" s="676">
        <f t="shared" si="171"/>
        <v>7.0146749999999995</v>
      </c>
      <c r="DH118" s="222">
        <v>20</v>
      </c>
      <c r="DI118" s="677">
        <f t="shared" si="148"/>
        <v>160</v>
      </c>
      <c r="DJ118" s="568">
        <f t="shared" si="149"/>
        <v>960</v>
      </c>
      <c r="DK118" s="677">
        <f t="shared" si="150"/>
        <v>480</v>
      </c>
      <c r="DL118" s="677">
        <f t="shared" si="172"/>
        <v>288</v>
      </c>
      <c r="DM118" s="677">
        <f t="shared" si="173"/>
        <v>480</v>
      </c>
      <c r="DN118" s="677">
        <f t="shared" si="151"/>
        <v>30.146749999999997</v>
      </c>
      <c r="DO118" s="677">
        <f t="shared" si="174"/>
        <v>9.0440249999999995</v>
      </c>
      <c r="DP118" s="677">
        <f t="shared" si="175"/>
        <v>15.073374999999999</v>
      </c>
      <c r="DQ118" s="677">
        <f t="shared" si="152"/>
        <v>15.073374999999999</v>
      </c>
      <c r="DR118" s="222">
        <v>758</v>
      </c>
      <c r="DS118" s="677">
        <f t="shared" si="153"/>
        <v>-42</v>
      </c>
      <c r="DT118" s="676">
        <f t="shared" si="154"/>
        <v>-5.25</v>
      </c>
      <c r="DU118" s="710">
        <f t="shared" si="176"/>
        <v>-1.05</v>
      </c>
      <c r="DV118" s="208">
        <v>1080.587</v>
      </c>
      <c r="DW118" s="677">
        <f t="shared" si="155"/>
        <v>280.58699999999999</v>
      </c>
      <c r="DX118" s="676">
        <f t="shared" si="156"/>
        <v>35.073374999999999</v>
      </c>
      <c r="DY118" s="710">
        <f t="shared" si="177"/>
        <v>7.0146749999999995</v>
      </c>
      <c r="DZ118" s="222">
        <v>19</v>
      </c>
      <c r="EA118" s="677">
        <f t="shared" si="157"/>
        <v>152</v>
      </c>
      <c r="EB118" s="568">
        <f t="shared" si="158"/>
        <v>952</v>
      </c>
      <c r="EC118" s="677">
        <f t="shared" si="159"/>
        <v>476</v>
      </c>
      <c r="ED118" s="677">
        <f t="shared" si="178"/>
        <v>285.60000000000002</v>
      </c>
      <c r="EE118" s="677">
        <f t="shared" si="179"/>
        <v>476</v>
      </c>
      <c r="EF118" s="208">
        <f t="shared" si="180"/>
        <v>32.146749999999997</v>
      </c>
      <c r="EG118" s="208">
        <f t="shared" si="181"/>
        <v>9.6440249999999992</v>
      </c>
      <c r="EH118" s="208">
        <f t="shared" si="182"/>
        <v>16.073374999999999</v>
      </c>
      <c r="EI118" s="677">
        <f t="shared" si="160"/>
        <v>16.073374999999999</v>
      </c>
    </row>
    <row r="119" spans="1:139" s="218" customFormat="1" ht="21.75" customHeight="1" x14ac:dyDescent="0.2">
      <c r="A119" s="505">
        <v>116</v>
      </c>
      <c r="B119" s="505" t="s">
        <v>1267</v>
      </c>
      <c r="C119" s="499" t="s">
        <v>815</v>
      </c>
      <c r="D119" s="355" t="s">
        <v>444</v>
      </c>
      <c r="E119" s="355" t="s">
        <v>19</v>
      </c>
      <c r="F119" s="219" t="s">
        <v>20</v>
      </c>
      <c r="G119" s="219" t="s">
        <v>6</v>
      </c>
      <c r="H119" s="219" t="s">
        <v>10</v>
      </c>
      <c r="I119" s="273">
        <v>0.5</v>
      </c>
      <c r="J119" s="233">
        <v>608</v>
      </c>
      <c r="K119" s="222"/>
      <c r="L119" s="219" t="s">
        <v>20</v>
      </c>
      <c r="M119" s="219" t="s">
        <v>6</v>
      </c>
      <c r="N119" s="219" t="s">
        <v>10</v>
      </c>
      <c r="O119" s="271">
        <v>0.5</v>
      </c>
      <c r="P119" s="221">
        <v>608</v>
      </c>
      <c r="Q119" s="219"/>
      <c r="R119" s="219"/>
      <c r="S119" s="219"/>
      <c r="T119" s="271">
        <v>0.5</v>
      </c>
      <c r="U119" s="223">
        <v>608</v>
      </c>
      <c r="V119" s="228" t="s">
        <v>697</v>
      </c>
      <c r="W119" s="228" t="s">
        <v>47</v>
      </c>
      <c r="X119" s="228" t="s">
        <v>52</v>
      </c>
      <c r="Y119" s="272">
        <v>0.5</v>
      </c>
      <c r="Z119" s="226">
        <v>608</v>
      </c>
      <c r="AA119" s="207">
        <f t="shared" si="96"/>
        <v>304</v>
      </c>
      <c r="AB119" s="222">
        <v>662</v>
      </c>
      <c r="AC119" s="544">
        <f t="shared" si="161"/>
        <v>54</v>
      </c>
      <c r="AD119" s="208">
        <f>0.832*$AB$1</f>
        <v>946.36671999999999</v>
      </c>
      <c r="AE119" s="678">
        <f t="shared" si="162"/>
        <v>338.36671999999999</v>
      </c>
      <c r="AF119" s="222">
        <v>1228</v>
      </c>
      <c r="AJ119" s="444">
        <f t="shared" si="97"/>
        <v>54</v>
      </c>
      <c r="AK119" s="444">
        <f t="shared" si="98"/>
        <v>8.8815789473684248</v>
      </c>
      <c r="AL119" s="539">
        <f t="shared" si="163"/>
        <v>1.7763157894736849E-2</v>
      </c>
      <c r="AM119" s="444">
        <f t="shared" si="99"/>
        <v>10.8</v>
      </c>
      <c r="AN119" s="445">
        <f t="shared" si="100"/>
        <v>338.36671999999999</v>
      </c>
      <c r="AO119" s="445">
        <f t="shared" si="101"/>
        <v>55.652421052631581</v>
      </c>
      <c r="AP119" s="542">
        <f t="shared" si="164"/>
        <v>0.11130484210526316</v>
      </c>
      <c r="AQ119" s="445">
        <f t="shared" si="102"/>
        <v>67.673344</v>
      </c>
      <c r="AR119" s="227">
        <f t="shared" si="103"/>
        <v>364</v>
      </c>
      <c r="AS119" s="210">
        <f t="shared" si="104"/>
        <v>728</v>
      </c>
      <c r="AT119" s="209">
        <f t="shared" si="105"/>
        <v>218.4</v>
      </c>
      <c r="AU119" s="209">
        <f t="shared" si="106"/>
        <v>364</v>
      </c>
      <c r="AV119" s="211">
        <f t="shared" si="107"/>
        <v>662</v>
      </c>
      <c r="AW119" s="210">
        <f t="shared" si="108"/>
        <v>66</v>
      </c>
      <c r="AX119" s="210">
        <f t="shared" si="109"/>
        <v>120</v>
      </c>
      <c r="AY119" s="210">
        <f t="shared" si="110"/>
        <v>19.736842105263165</v>
      </c>
      <c r="AZ119" s="211">
        <f t="shared" si="111"/>
        <v>946.36671999999999</v>
      </c>
      <c r="BA119" s="544">
        <f t="shared" si="165"/>
        <v>218.36671999999999</v>
      </c>
      <c r="BB119" s="210">
        <f t="shared" si="166"/>
        <v>54.591679999999997</v>
      </c>
      <c r="BC119" s="213">
        <f t="shared" si="112"/>
        <v>425.86502400000001</v>
      </c>
      <c r="BD119" s="211">
        <f>[1]MAG_9pak!$F$7</f>
        <v>851.73004800000001</v>
      </c>
      <c r="BE119" s="213">
        <f t="shared" si="113"/>
        <v>255.5190144</v>
      </c>
      <c r="BF119" s="213">
        <f t="shared" si="114"/>
        <v>425.86502400000001</v>
      </c>
      <c r="BG119" s="210">
        <f t="shared" si="115"/>
        <v>189.73004800000001</v>
      </c>
      <c r="BH119" s="210">
        <f t="shared" si="116"/>
        <v>243.73004800000001</v>
      </c>
      <c r="BI119" s="210">
        <f t="shared" si="117"/>
        <v>40.087178947368415</v>
      </c>
      <c r="BJ119" s="210">
        <f t="shared" si="118"/>
        <v>753.92</v>
      </c>
      <c r="BK119" s="214">
        <f t="shared" si="119"/>
        <v>226.17599999999999</v>
      </c>
      <c r="BL119" s="214">
        <f t="shared" si="120"/>
        <v>376.96</v>
      </c>
      <c r="BM119" s="210">
        <f t="shared" si="121"/>
        <v>145.91999999999996</v>
      </c>
      <c r="BN119" s="210">
        <f t="shared" si="122"/>
        <v>91.919999999999959</v>
      </c>
      <c r="BO119" s="215">
        <f t="shared" si="123"/>
        <v>376.96</v>
      </c>
      <c r="BP119" s="210">
        <f>Z119*1.24</f>
        <v>753.92</v>
      </c>
      <c r="BQ119" s="216">
        <f t="shared" si="124"/>
        <v>226.17599999999999</v>
      </c>
      <c r="BR119" s="216">
        <f t="shared" si="125"/>
        <v>376.96</v>
      </c>
      <c r="BS119" s="210">
        <f t="shared" si="126"/>
        <v>145.91999999999996</v>
      </c>
      <c r="BT119" s="210">
        <f t="shared" si="127"/>
        <v>91.919999999999959</v>
      </c>
      <c r="BU119" s="217">
        <f t="shared" si="128"/>
        <v>376.96</v>
      </c>
      <c r="BV119" s="210">
        <f>Z119*1.24</f>
        <v>753.92</v>
      </c>
      <c r="BW119" s="403">
        <f t="shared" si="129"/>
        <v>226.17599999999999</v>
      </c>
      <c r="BX119" s="403">
        <f t="shared" si="130"/>
        <v>376.96</v>
      </c>
      <c r="BY119" s="210">
        <f t="shared" si="131"/>
        <v>145.91999999999996</v>
      </c>
      <c r="BZ119" s="210">
        <f t="shared" si="132"/>
        <v>91.919999999999959</v>
      </c>
      <c r="CA119" s="210">
        <f t="shared" si="133"/>
        <v>24</v>
      </c>
      <c r="CB119" s="404">
        <f t="shared" si="134"/>
        <v>376.96</v>
      </c>
      <c r="CC119" s="404"/>
      <c r="CD119" s="537">
        <f t="shared" si="135"/>
        <v>54.591679999999997</v>
      </c>
      <c r="CE119" s="537">
        <f t="shared" si="167"/>
        <v>16.377503999999998</v>
      </c>
      <c r="CF119" s="537">
        <f t="shared" si="136"/>
        <v>27.295839999999998</v>
      </c>
      <c r="CG119" s="210"/>
      <c r="CH119" s="210"/>
      <c r="CI119" s="210"/>
      <c r="CJ119" s="538">
        <f t="shared" si="137"/>
        <v>27.295839999999998</v>
      </c>
      <c r="CK119" s="216">
        <f t="shared" si="138"/>
        <v>-16.5</v>
      </c>
      <c r="CL119" s="216">
        <f t="shared" si="168"/>
        <v>-4.95</v>
      </c>
      <c r="CM119" s="216">
        <f t="shared" si="139"/>
        <v>-8.25</v>
      </c>
      <c r="CN119" s="216"/>
      <c r="CO119" s="216"/>
      <c r="CP119" s="216"/>
      <c r="CQ119" s="217">
        <f t="shared" si="140"/>
        <v>-8.25</v>
      </c>
      <c r="CR119" s="403">
        <f t="shared" si="141"/>
        <v>48.111680000000007</v>
      </c>
      <c r="CS119" s="403">
        <f t="shared" si="169"/>
        <v>14.433504000000001</v>
      </c>
      <c r="CT119" s="403">
        <f t="shared" si="142"/>
        <v>24.055840000000003</v>
      </c>
      <c r="CU119" s="403"/>
      <c r="CV119" s="403"/>
      <c r="CW119" s="403"/>
      <c r="CX119" s="404">
        <f t="shared" si="143"/>
        <v>24.055840000000003</v>
      </c>
      <c r="CY119" s="198"/>
      <c r="CZ119" s="222">
        <v>662</v>
      </c>
      <c r="DA119" s="677">
        <f t="shared" si="144"/>
        <v>54</v>
      </c>
      <c r="DB119" s="676">
        <f t="shared" si="145"/>
        <v>8.8815789473684248</v>
      </c>
      <c r="DC119" s="676">
        <f t="shared" si="170"/>
        <v>1.776315789473685</v>
      </c>
      <c r="DD119" s="208">
        <v>946.36671999999999</v>
      </c>
      <c r="DE119" s="677">
        <f t="shared" si="146"/>
        <v>338.36671999999999</v>
      </c>
      <c r="DF119" s="676">
        <f t="shared" si="147"/>
        <v>55.652421052631581</v>
      </c>
      <c r="DG119" s="676">
        <f t="shared" si="171"/>
        <v>11.130484210526316</v>
      </c>
      <c r="DH119" s="222">
        <v>24</v>
      </c>
      <c r="DI119" s="677">
        <f t="shared" si="148"/>
        <v>145.91999999999999</v>
      </c>
      <c r="DJ119" s="568">
        <f t="shared" si="149"/>
        <v>753.92</v>
      </c>
      <c r="DK119" s="677">
        <f t="shared" si="150"/>
        <v>376.96</v>
      </c>
      <c r="DL119" s="677">
        <f t="shared" si="172"/>
        <v>226.17599999999999</v>
      </c>
      <c r="DM119" s="677">
        <f t="shared" si="173"/>
        <v>376.96</v>
      </c>
      <c r="DN119" s="677">
        <f t="shared" si="151"/>
        <v>48.111680000000007</v>
      </c>
      <c r="DO119" s="677">
        <f t="shared" si="174"/>
        <v>14.433504000000001</v>
      </c>
      <c r="DP119" s="677">
        <f t="shared" si="175"/>
        <v>24.055840000000003</v>
      </c>
      <c r="DQ119" s="677">
        <f t="shared" si="152"/>
        <v>24.055840000000003</v>
      </c>
      <c r="DR119" s="222">
        <v>662</v>
      </c>
      <c r="DS119" s="677">
        <f t="shared" si="153"/>
        <v>54</v>
      </c>
      <c r="DT119" s="676">
        <f t="shared" si="154"/>
        <v>8.8815789473684248</v>
      </c>
      <c r="DU119" s="710">
        <f t="shared" si="176"/>
        <v>1.776315789473685</v>
      </c>
      <c r="DV119" s="208">
        <v>946.36671999999999</v>
      </c>
      <c r="DW119" s="677">
        <f t="shared" si="155"/>
        <v>338.36671999999999</v>
      </c>
      <c r="DX119" s="676">
        <f t="shared" si="156"/>
        <v>55.652421052631581</v>
      </c>
      <c r="DY119" s="710">
        <f t="shared" si="177"/>
        <v>11.130484210526316</v>
      </c>
      <c r="DZ119" s="222">
        <v>22</v>
      </c>
      <c r="EA119" s="677">
        <f t="shared" si="157"/>
        <v>133.76</v>
      </c>
      <c r="EB119" s="568">
        <f t="shared" si="158"/>
        <v>741.76</v>
      </c>
      <c r="EC119" s="677">
        <f t="shared" si="159"/>
        <v>370.88</v>
      </c>
      <c r="ED119" s="677">
        <f t="shared" si="178"/>
        <v>222.52799999999999</v>
      </c>
      <c r="EE119" s="677">
        <f t="shared" si="179"/>
        <v>370.88</v>
      </c>
      <c r="EF119" s="208">
        <f t="shared" si="180"/>
        <v>51.151679999999999</v>
      </c>
      <c r="EG119" s="208">
        <f t="shared" si="181"/>
        <v>15.345503999999998</v>
      </c>
      <c r="EH119" s="208">
        <f t="shared" si="182"/>
        <v>25.575839999999999</v>
      </c>
      <c r="EI119" s="677">
        <f t="shared" si="160"/>
        <v>25.575839999999999</v>
      </c>
    </row>
    <row r="120" spans="1:139" s="218" customFormat="1" ht="21.75" customHeight="1" x14ac:dyDescent="0.2">
      <c r="A120" s="506">
        <v>117</v>
      </c>
      <c r="B120" s="505" t="s">
        <v>1267</v>
      </c>
      <c r="C120" s="499" t="s">
        <v>815</v>
      </c>
      <c r="D120" s="355" t="s">
        <v>444</v>
      </c>
      <c r="E120" s="355" t="s">
        <v>8</v>
      </c>
      <c r="F120" s="219">
        <v>13</v>
      </c>
      <c r="G120" s="219" t="s">
        <v>6</v>
      </c>
      <c r="H120" s="219" t="s">
        <v>7</v>
      </c>
      <c r="I120" s="269">
        <v>0.7</v>
      </c>
      <c r="J120" s="234">
        <v>500</v>
      </c>
      <c r="K120" s="222"/>
      <c r="L120" s="219">
        <v>13</v>
      </c>
      <c r="M120" s="219" t="s">
        <v>6</v>
      </c>
      <c r="N120" s="219" t="s">
        <v>7</v>
      </c>
      <c r="O120" s="269">
        <v>0.7</v>
      </c>
      <c r="P120" s="234">
        <v>500</v>
      </c>
      <c r="Q120" s="219"/>
      <c r="R120" s="219"/>
      <c r="S120" s="219"/>
      <c r="T120" s="269">
        <v>0.7</v>
      </c>
      <c r="U120" s="235">
        <v>500</v>
      </c>
      <c r="V120" s="228" t="s">
        <v>303</v>
      </c>
      <c r="W120" s="228" t="s">
        <v>6</v>
      </c>
      <c r="X120" s="228" t="s">
        <v>7</v>
      </c>
      <c r="Y120" s="270">
        <v>0.7</v>
      </c>
      <c r="Z120" s="236">
        <v>500</v>
      </c>
      <c r="AA120" s="207">
        <f t="shared" si="96"/>
        <v>350</v>
      </c>
      <c r="AB120" s="222">
        <v>620</v>
      </c>
      <c r="AC120" s="544">
        <f t="shared" si="161"/>
        <v>120</v>
      </c>
      <c r="AD120" s="208">
        <f>0.581*$AB$1</f>
        <v>660.86425999999994</v>
      </c>
      <c r="AE120" s="678">
        <f t="shared" si="162"/>
        <v>160.86425999999994</v>
      </c>
      <c r="AF120" s="222">
        <v>859</v>
      </c>
      <c r="AJ120" s="444">
        <f t="shared" si="97"/>
        <v>120</v>
      </c>
      <c r="AK120" s="444">
        <f t="shared" si="98"/>
        <v>24</v>
      </c>
      <c r="AL120" s="539">
        <f t="shared" si="163"/>
        <v>4.8000000000000001E-2</v>
      </c>
      <c r="AM120" s="444">
        <f t="shared" si="99"/>
        <v>24</v>
      </c>
      <c r="AN120" s="445">
        <f t="shared" si="100"/>
        <v>160.86425999999994</v>
      </c>
      <c r="AO120" s="445">
        <f t="shared" si="101"/>
        <v>32.172852000000006</v>
      </c>
      <c r="AP120" s="542">
        <f t="shared" si="164"/>
        <v>6.4345704000000004E-2</v>
      </c>
      <c r="AQ120" s="445">
        <f t="shared" si="102"/>
        <v>32.172851999999992</v>
      </c>
      <c r="AR120" s="227">
        <f t="shared" si="103"/>
        <v>434</v>
      </c>
      <c r="AS120" s="210">
        <f t="shared" si="104"/>
        <v>620</v>
      </c>
      <c r="AT120" s="209">
        <f t="shared" si="105"/>
        <v>186</v>
      </c>
      <c r="AU120" s="209">
        <f t="shared" si="106"/>
        <v>310</v>
      </c>
      <c r="AV120" s="211">
        <f t="shared" si="107"/>
        <v>620</v>
      </c>
      <c r="AW120" s="210">
        <f t="shared" si="108"/>
        <v>0</v>
      </c>
      <c r="AX120" s="210">
        <f t="shared" si="109"/>
        <v>120</v>
      </c>
      <c r="AY120" s="210">
        <f t="shared" si="110"/>
        <v>24</v>
      </c>
      <c r="AZ120" s="211">
        <f t="shared" si="111"/>
        <v>660.86425999999994</v>
      </c>
      <c r="BA120" s="544">
        <f t="shared" si="165"/>
        <v>40.864259999999945</v>
      </c>
      <c r="BB120" s="210">
        <f t="shared" si="166"/>
        <v>10.216064999999986</v>
      </c>
      <c r="BC120" s="213">
        <f t="shared" si="112"/>
        <v>434</v>
      </c>
      <c r="BD120" s="211">
        <f>[1]MAG_9pak!$F$4</f>
        <v>620</v>
      </c>
      <c r="BE120" s="213">
        <f t="shared" si="113"/>
        <v>186</v>
      </c>
      <c r="BF120" s="213">
        <f t="shared" si="114"/>
        <v>310</v>
      </c>
      <c r="BG120" s="210">
        <f t="shared" si="115"/>
        <v>0</v>
      </c>
      <c r="BH120" s="210">
        <f t="shared" si="116"/>
        <v>120</v>
      </c>
      <c r="BI120" s="210">
        <f t="shared" si="117"/>
        <v>24</v>
      </c>
      <c r="BJ120" s="210">
        <f t="shared" si="118"/>
        <v>620</v>
      </c>
      <c r="BK120" s="214">
        <f t="shared" si="119"/>
        <v>186</v>
      </c>
      <c r="BL120" s="214">
        <f t="shared" si="120"/>
        <v>310</v>
      </c>
      <c r="BM120" s="210">
        <f t="shared" si="121"/>
        <v>120</v>
      </c>
      <c r="BN120" s="210">
        <f t="shared" si="122"/>
        <v>0</v>
      </c>
      <c r="BO120" s="215">
        <f t="shared" si="123"/>
        <v>434</v>
      </c>
      <c r="BP120" s="210">
        <f>Z120*1.24</f>
        <v>620</v>
      </c>
      <c r="BQ120" s="216">
        <f t="shared" si="124"/>
        <v>186</v>
      </c>
      <c r="BR120" s="216">
        <f t="shared" si="125"/>
        <v>310</v>
      </c>
      <c r="BS120" s="210">
        <f t="shared" si="126"/>
        <v>120</v>
      </c>
      <c r="BT120" s="210">
        <f t="shared" si="127"/>
        <v>0</v>
      </c>
      <c r="BU120" s="217">
        <f t="shared" si="128"/>
        <v>434</v>
      </c>
      <c r="BV120" s="210">
        <f>Z120*1.24</f>
        <v>620</v>
      </c>
      <c r="BW120" s="403">
        <f t="shared" si="129"/>
        <v>186</v>
      </c>
      <c r="BX120" s="403">
        <f t="shared" si="130"/>
        <v>310</v>
      </c>
      <c r="BY120" s="210">
        <f t="shared" si="131"/>
        <v>120</v>
      </c>
      <c r="BZ120" s="210">
        <f t="shared" si="132"/>
        <v>0</v>
      </c>
      <c r="CA120" s="210">
        <f t="shared" si="133"/>
        <v>24</v>
      </c>
      <c r="CB120" s="404">
        <f t="shared" si="134"/>
        <v>434</v>
      </c>
      <c r="CC120" s="404"/>
      <c r="CD120" s="537">
        <f t="shared" si="135"/>
        <v>10.216064999999986</v>
      </c>
      <c r="CE120" s="537">
        <f t="shared" si="167"/>
        <v>3.0648194999999956</v>
      </c>
      <c r="CF120" s="537">
        <f t="shared" si="136"/>
        <v>5.1080324999999931</v>
      </c>
      <c r="CG120" s="210"/>
      <c r="CH120" s="210"/>
      <c r="CI120" s="210"/>
      <c r="CJ120" s="538">
        <f t="shared" si="137"/>
        <v>7.1512454999999902</v>
      </c>
      <c r="CK120" s="216">
        <f t="shared" si="138"/>
        <v>0</v>
      </c>
      <c r="CL120" s="216">
        <f t="shared" si="168"/>
        <v>0</v>
      </c>
      <c r="CM120" s="216">
        <f t="shared" si="139"/>
        <v>0</v>
      </c>
      <c r="CN120" s="216"/>
      <c r="CO120" s="216"/>
      <c r="CP120" s="216"/>
      <c r="CQ120" s="217">
        <f t="shared" si="140"/>
        <v>0</v>
      </c>
      <c r="CR120" s="403">
        <f t="shared" si="141"/>
        <v>10.216064999999986</v>
      </c>
      <c r="CS120" s="403">
        <f t="shared" si="169"/>
        <v>3.0648194999999956</v>
      </c>
      <c r="CT120" s="403">
        <f t="shared" si="142"/>
        <v>5.1080324999999931</v>
      </c>
      <c r="CU120" s="403"/>
      <c r="CV120" s="403"/>
      <c r="CW120" s="403"/>
      <c r="CX120" s="404">
        <f t="shared" si="143"/>
        <v>7.1512454999999902</v>
      </c>
      <c r="CY120" s="198"/>
      <c r="CZ120" s="222">
        <v>620</v>
      </c>
      <c r="DA120" s="677">
        <f t="shared" si="144"/>
        <v>120</v>
      </c>
      <c r="DB120" s="676">
        <f t="shared" si="145"/>
        <v>24</v>
      </c>
      <c r="DC120" s="676">
        <f t="shared" si="170"/>
        <v>4.8</v>
      </c>
      <c r="DD120" s="208">
        <v>660.86425999999994</v>
      </c>
      <c r="DE120" s="677">
        <f t="shared" si="146"/>
        <v>160.86425999999994</v>
      </c>
      <c r="DF120" s="676">
        <f t="shared" si="147"/>
        <v>32.172852000000006</v>
      </c>
      <c r="DG120" s="676">
        <f t="shared" si="171"/>
        <v>6.434570400000001</v>
      </c>
      <c r="DH120" s="222">
        <v>24</v>
      </c>
      <c r="DI120" s="677">
        <f t="shared" si="148"/>
        <v>120</v>
      </c>
      <c r="DJ120" s="568">
        <f t="shared" si="149"/>
        <v>620</v>
      </c>
      <c r="DK120" s="677">
        <f t="shared" si="150"/>
        <v>434</v>
      </c>
      <c r="DL120" s="677">
        <f t="shared" si="172"/>
        <v>186</v>
      </c>
      <c r="DM120" s="677">
        <f t="shared" si="173"/>
        <v>310</v>
      </c>
      <c r="DN120" s="677">
        <f t="shared" si="151"/>
        <v>10.216064999999986</v>
      </c>
      <c r="DO120" s="677">
        <f t="shared" si="174"/>
        <v>3.0648194999999956</v>
      </c>
      <c r="DP120" s="677">
        <f t="shared" si="175"/>
        <v>5.1080324999999931</v>
      </c>
      <c r="DQ120" s="677">
        <f t="shared" si="152"/>
        <v>7.1512454999999902</v>
      </c>
      <c r="DR120" s="222">
        <v>620</v>
      </c>
      <c r="DS120" s="677">
        <f t="shared" si="153"/>
        <v>120</v>
      </c>
      <c r="DT120" s="676">
        <f t="shared" si="154"/>
        <v>24</v>
      </c>
      <c r="DU120" s="710">
        <f t="shared" si="176"/>
        <v>4.8</v>
      </c>
      <c r="DV120" s="208">
        <v>660.86425999999994</v>
      </c>
      <c r="DW120" s="677">
        <f t="shared" si="155"/>
        <v>160.86425999999994</v>
      </c>
      <c r="DX120" s="676">
        <f t="shared" si="156"/>
        <v>32.172852000000006</v>
      </c>
      <c r="DY120" s="710">
        <f t="shared" si="177"/>
        <v>6.434570400000001</v>
      </c>
      <c r="DZ120" s="222">
        <v>24</v>
      </c>
      <c r="EA120" s="677">
        <f t="shared" si="157"/>
        <v>120</v>
      </c>
      <c r="EB120" s="568">
        <f t="shared" si="158"/>
        <v>620</v>
      </c>
      <c r="EC120" s="677">
        <f t="shared" si="159"/>
        <v>434</v>
      </c>
      <c r="ED120" s="677">
        <f t="shared" si="178"/>
        <v>186</v>
      </c>
      <c r="EE120" s="677">
        <f t="shared" si="179"/>
        <v>310</v>
      </c>
      <c r="EF120" s="208">
        <f t="shared" si="180"/>
        <v>10.216064999999986</v>
      </c>
      <c r="EG120" s="208">
        <f t="shared" si="181"/>
        <v>3.0648194999999956</v>
      </c>
      <c r="EH120" s="208">
        <f t="shared" si="182"/>
        <v>5.1080324999999931</v>
      </c>
      <c r="EI120" s="677">
        <f t="shared" si="160"/>
        <v>7.1512454999999902</v>
      </c>
    </row>
    <row r="121" spans="1:139" s="218" customFormat="1" ht="21.75" customHeight="1" x14ac:dyDescent="0.2">
      <c r="A121" s="505">
        <v>118</v>
      </c>
      <c r="B121" s="505" t="s">
        <v>1267</v>
      </c>
      <c r="C121" s="499" t="s">
        <v>816</v>
      </c>
      <c r="D121" s="355" t="s">
        <v>359</v>
      </c>
      <c r="E121" s="355" t="s">
        <v>13</v>
      </c>
      <c r="F121" s="219" t="s">
        <v>20</v>
      </c>
      <c r="G121" s="219" t="s">
        <v>22</v>
      </c>
      <c r="H121" s="219" t="s">
        <v>23</v>
      </c>
      <c r="I121" s="265">
        <v>1</v>
      </c>
      <c r="J121" s="233">
        <v>1208</v>
      </c>
      <c r="K121" s="222"/>
      <c r="L121" s="219" t="s">
        <v>20</v>
      </c>
      <c r="M121" s="219" t="s">
        <v>22</v>
      </c>
      <c r="N121" s="219" t="s">
        <v>23</v>
      </c>
      <c r="O121" s="265">
        <v>1</v>
      </c>
      <c r="P121" s="221">
        <v>1208</v>
      </c>
      <c r="Q121" s="219"/>
      <c r="R121" s="219"/>
      <c r="S121" s="219"/>
      <c r="T121" s="265">
        <v>1</v>
      </c>
      <c r="U121" s="223">
        <v>1208</v>
      </c>
      <c r="V121" s="228" t="s">
        <v>700</v>
      </c>
      <c r="W121" s="228" t="s">
        <v>698</v>
      </c>
      <c r="X121" s="228" t="s">
        <v>66</v>
      </c>
      <c r="Y121" s="225">
        <v>1</v>
      </c>
      <c r="Z121" s="226">
        <v>1250</v>
      </c>
      <c r="AA121" s="207">
        <f t="shared" si="96"/>
        <v>1250</v>
      </c>
      <c r="AB121" s="222">
        <v>2174</v>
      </c>
      <c r="AC121" s="544">
        <f t="shared" si="161"/>
        <v>924</v>
      </c>
      <c r="AD121" s="208">
        <f>2.73*$AB$1</f>
        <v>3105.2658000000001</v>
      </c>
      <c r="AE121" s="678">
        <f t="shared" si="162"/>
        <v>1855.2658000000001</v>
      </c>
      <c r="AF121" s="222">
        <v>3726</v>
      </c>
      <c r="AJ121" s="444">
        <f t="shared" si="97"/>
        <v>924</v>
      </c>
      <c r="AK121" s="444">
        <f t="shared" si="98"/>
        <v>73.920000000000016</v>
      </c>
      <c r="AL121" s="539">
        <f t="shared" si="163"/>
        <v>0.14784000000000003</v>
      </c>
      <c r="AM121" s="444">
        <f t="shared" si="99"/>
        <v>184.8</v>
      </c>
      <c r="AN121" s="445">
        <f t="shared" si="100"/>
        <v>1855.2658000000001</v>
      </c>
      <c r="AO121" s="445">
        <f t="shared" si="101"/>
        <v>148.42126400000001</v>
      </c>
      <c r="AP121" s="542">
        <f t="shared" si="164"/>
        <v>0.29684252800000005</v>
      </c>
      <c r="AQ121" s="445">
        <f t="shared" si="102"/>
        <v>371.05316000000005</v>
      </c>
      <c r="AR121" s="227">
        <f t="shared" si="103"/>
        <v>1370</v>
      </c>
      <c r="AS121" s="210">
        <f t="shared" si="104"/>
        <v>1370</v>
      </c>
      <c r="AT121" s="209">
        <f t="shared" si="105"/>
        <v>411</v>
      </c>
      <c r="AU121" s="209">
        <f t="shared" si="106"/>
        <v>685</v>
      </c>
      <c r="AV121" s="211">
        <f t="shared" si="107"/>
        <v>2174</v>
      </c>
      <c r="AW121" s="212">
        <f t="shared" si="108"/>
        <v>-804</v>
      </c>
      <c r="AX121" s="210">
        <f t="shared" si="109"/>
        <v>120</v>
      </c>
      <c r="AY121" s="210">
        <f t="shared" si="110"/>
        <v>9.6000000000000085</v>
      </c>
      <c r="AZ121" s="211">
        <f t="shared" si="111"/>
        <v>3105.2658000000001</v>
      </c>
      <c r="BA121" s="544">
        <f t="shared" si="165"/>
        <v>1735.2658000000001</v>
      </c>
      <c r="BB121" s="210">
        <f t="shared" si="166"/>
        <v>433.81645000000003</v>
      </c>
      <c r="BC121" s="213">
        <f t="shared" si="112"/>
        <v>2173.68606</v>
      </c>
      <c r="BD121" s="211">
        <f>[1]MAG_9pak!$C$15</f>
        <v>2173.68606</v>
      </c>
      <c r="BE121" s="213">
        <f t="shared" si="113"/>
        <v>652.105818</v>
      </c>
      <c r="BF121" s="213">
        <f t="shared" si="114"/>
        <v>1086.84303</v>
      </c>
      <c r="BG121" s="210">
        <f t="shared" si="115"/>
        <v>-0.31394000000000233</v>
      </c>
      <c r="BH121" s="210">
        <f t="shared" si="116"/>
        <v>923.68606</v>
      </c>
      <c r="BI121" s="210">
        <f t="shared" si="117"/>
        <v>73.8948848</v>
      </c>
      <c r="BJ121" s="210">
        <f t="shared" si="118"/>
        <v>1550</v>
      </c>
      <c r="BK121" s="214">
        <f t="shared" si="119"/>
        <v>465</v>
      </c>
      <c r="BL121" s="214">
        <f t="shared" si="120"/>
        <v>775</v>
      </c>
      <c r="BM121" s="210">
        <f t="shared" si="121"/>
        <v>300</v>
      </c>
      <c r="BN121" s="210">
        <f t="shared" si="122"/>
        <v>-624</v>
      </c>
      <c r="BO121" s="215">
        <f t="shared" si="123"/>
        <v>1550</v>
      </c>
      <c r="BP121" s="210">
        <f>Z121*1.2</f>
        <v>1500</v>
      </c>
      <c r="BQ121" s="216">
        <f t="shared" si="124"/>
        <v>450</v>
      </c>
      <c r="BR121" s="216">
        <f t="shared" si="125"/>
        <v>750</v>
      </c>
      <c r="BS121" s="210">
        <f t="shared" si="126"/>
        <v>250</v>
      </c>
      <c r="BT121" s="210">
        <f t="shared" si="127"/>
        <v>-674</v>
      </c>
      <c r="BU121" s="217">
        <f t="shared" si="128"/>
        <v>1500</v>
      </c>
      <c r="BV121" s="210">
        <f>Z121*1.19</f>
        <v>1487.5</v>
      </c>
      <c r="BW121" s="403">
        <f t="shared" si="129"/>
        <v>446.25</v>
      </c>
      <c r="BX121" s="403">
        <f t="shared" si="130"/>
        <v>743.75</v>
      </c>
      <c r="BY121" s="210">
        <f t="shared" si="131"/>
        <v>237.5</v>
      </c>
      <c r="BZ121" s="210">
        <f t="shared" si="132"/>
        <v>-686.5</v>
      </c>
      <c r="CA121" s="210">
        <f t="shared" si="133"/>
        <v>19</v>
      </c>
      <c r="CB121" s="404">
        <f t="shared" si="134"/>
        <v>1487.5</v>
      </c>
      <c r="CC121" s="404"/>
      <c r="CD121" s="537">
        <f t="shared" si="135"/>
        <v>433.81645000000003</v>
      </c>
      <c r="CE121" s="537">
        <f t="shared" si="167"/>
        <v>130.144935</v>
      </c>
      <c r="CF121" s="537">
        <f t="shared" si="136"/>
        <v>216.90822500000002</v>
      </c>
      <c r="CG121" s="210"/>
      <c r="CH121" s="210"/>
      <c r="CI121" s="210"/>
      <c r="CJ121" s="538">
        <f t="shared" si="137"/>
        <v>433.81645000000003</v>
      </c>
      <c r="CK121" s="216">
        <f t="shared" si="138"/>
        <v>201</v>
      </c>
      <c r="CL121" s="216">
        <f t="shared" si="168"/>
        <v>60.3</v>
      </c>
      <c r="CM121" s="216">
        <f t="shared" si="139"/>
        <v>100.5</v>
      </c>
      <c r="CN121" s="216"/>
      <c r="CO121" s="216"/>
      <c r="CP121" s="216"/>
      <c r="CQ121" s="217">
        <f t="shared" si="140"/>
        <v>201</v>
      </c>
      <c r="CR121" s="403">
        <f t="shared" si="141"/>
        <v>404.44145000000003</v>
      </c>
      <c r="CS121" s="403">
        <f t="shared" si="169"/>
        <v>121.332435</v>
      </c>
      <c r="CT121" s="403">
        <f t="shared" si="142"/>
        <v>202.22072500000002</v>
      </c>
      <c r="CU121" s="403"/>
      <c r="CV121" s="403"/>
      <c r="CW121" s="403"/>
      <c r="CX121" s="404">
        <f t="shared" si="143"/>
        <v>404.44145000000003</v>
      </c>
      <c r="CY121" s="198"/>
      <c r="CZ121" s="222">
        <v>2174</v>
      </c>
      <c r="DA121" s="677">
        <f t="shared" si="144"/>
        <v>924</v>
      </c>
      <c r="DB121" s="676">
        <f t="shared" si="145"/>
        <v>73.920000000000016</v>
      </c>
      <c r="DC121" s="676">
        <f t="shared" si="170"/>
        <v>14.784000000000002</v>
      </c>
      <c r="DD121" s="208">
        <v>3105.2658000000001</v>
      </c>
      <c r="DE121" s="677">
        <f t="shared" si="146"/>
        <v>1855.2658000000001</v>
      </c>
      <c r="DF121" s="676">
        <f t="shared" si="147"/>
        <v>148.42126400000001</v>
      </c>
      <c r="DG121" s="676">
        <f t="shared" si="171"/>
        <v>29.684252800000003</v>
      </c>
      <c r="DH121" s="222">
        <v>15</v>
      </c>
      <c r="DI121" s="677">
        <f t="shared" si="148"/>
        <v>187.5</v>
      </c>
      <c r="DJ121" s="568">
        <f t="shared" si="149"/>
        <v>1437.5</v>
      </c>
      <c r="DK121" s="677">
        <f t="shared" si="150"/>
        <v>1437.5</v>
      </c>
      <c r="DL121" s="677">
        <f t="shared" si="172"/>
        <v>431.25</v>
      </c>
      <c r="DM121" s="677">
        <f t="shared" si="173"/>
        <v>718.75</v>
      </c>
      <c r="DN121" s="677">
        <f t="shared" si="151"/>
        <v>416.94145000000003</v>
      </c>
      <c r="DO121" s="677">
        <f t="shared" si="174"/>
        <v>125.082435</v>
      </c>
      <c r="DP121" s="677">
        <f t="shared" si="175"/>
        <v>208.47072500000002</v>
      </c>
      <c r="DQ121" s="677">
        <f t="shared" si="152"/>
        <v>416.94145000000003</v>
      </c>
      <c r="DR121" s="222">
        <v>2174</v>
      </c>
      <c r="DS121" s="677">
        <f t="shared" si="153"/>
        <v>924</v>
      </c>
      <c r="DT121" s="676">
        <f t="shared" si="154"/>
        <v>73.920000000000016</v>
      </c>
      <c r="DU121" s="710">
        <f t="shared" si="176"/>
        <v>14.784000000000002</v>
      </c>
      <c r="DV121" s="208">
        <v>3105.2658000000001</v>
      </c>
      <c r="DW121" s="677">
        <f t="shared" si="155"/>
        <v>1855.2658000000001</v>
      </c>
      <c r="DX121" s="676">
        <f t="shared" si="156"/>
        <v>148.42126400000001</v>
      </c>
      <c r="DY121" s="710">
        <f t="shared" si="177"/>
        <v>29.684252800000003</v>
      </c>
      <c r="DZ121" s="222">
        <v>15</v>
      </c>
      <c r="EA121" s="677">
        <f t="shared" si="157"/>
        <v>187.5</v>
      </c>
      <c r="EB121" s="568">
        <f t="shared" si="158"/>
        <v>1437.5</v>
      </c>
      <c r="EC121" s="677">
        <f t="shared" si="159"/>
        <v>1437.5</v>
      </c>
      <c r="ED121" s="677">
        <f t="shared" si="178"/>
        <v>431.25</v>
      </c>
      <c r="EE121" s="677">
        <f t="shared" si="179"/>
        <v>718.75</v>
      </c>
      <c r="EF121" s="208">
        <f t="shared" si="180"/>
        <v>416.94145000000003</v>
      </c>
      <c r="EG121" s="208">
        <f t="shared" si="181"/>
        <v>125.082435</v>
      </c>
      <c r="EH121" s="208">
        <f t="shared" si="182"/>
        <v>208.47072500000002</v>
      </c>
      <c r="EI121" s="677">
        <f t="shared" si="160"/>
        <v>416.94145000000003</v>
      </c>
    </row>
    <row r="122" spans="1:139" s="218" customFormat="1" ht="21.75" customHeight="1" x14ac:dyDescent="0.2">
      <c r="A122" s="505">
        <v>119</v>
      </c>
      <c r="B122" s="505" t="s">
        <v>1267</v>
      </c>
      <c r="C122" s="499" t="s">
        <v>816</v>
      </c>
      <c r="D122" s="355" t="s">
        <v>359</v>
      </c>
      <c r="E122" s="406" t="s">
        <v>16</v>
      </c>
      <c r="F122" s="219" t="s">
        <v>20</v>
      </c>
      <c r="G122" s="219" t="s">
        <v>9</v>
      </c>
      <c r="H122" s="219" t="s">
        <v>28</v>
      </c>
      <c r="I122" s="265">
        <v>1</v>
      </c>
      <c r="J122" s="233">
        <v>1000</v>
      </c>
      <c r="K122" s="222"/>
      <c r="L122" s="219" t="s">
        <v>20</v>
      </c>
      <c r="M122" s="219" t="s">
        <v>9</v>
      </c>
      <c r="N122" s="219" t="s">
        <v>28</v>
      </c>
      <c r="O122" s="265">
        <v>1</v>
      </c>
      <c r="P122" s="221">
        <v>1000</v>
      </c>
      <c r="Q122" s="219"/>
      <c r="R122" s="219"/>
      <c r="S122" s="219"/>
      <c r="T122" s="265">
        <v>1</v>
      </c>
      <c r="U122" s="223">
        <v>1000</v>
      </c>
      <c r="V122" s="228" t="s">
        <v>697</v>
      </c>
      <c r="W122" s="228" t="s">
        <v>344</v>
      </c>
      <c r="X122" s="228" t="s">
        <v>70</v>
      </c>
      <c r="Y122" s="225">
        <v>1</v>
      </c>
      <c r="Z122" s="236">
        <v>1000</v>
      </c>
      <c r="AA122" s="207">
        <f t="shared" si="96"/>
        <v>1000</v>
      </c>
      <c r="AB122" s="222">
        <v>1157</v>
      </c>
      <c r="AC122" s="544">
        <f t="shared" si="161"/>
        <v>157</v>
      </c>
      <c r="AD122" s="208">
        <f>1.453*$AB$1</f>
        <v>1652.7293800000002</v>
      </c>
      <c r="AE122" s="678">
        <f t="shared" si="162"/>
        <v>652.72938000000022</v>
      </c>
      <c r="AF122" s="222">
        <v>2067</v>
      </c>
      <c r="AJ122" s="444">
        <f t="shared" si="97"/>
        <v>157</v>
      </c>
      <c r="AK122" s="444">
        <f t="shared" si="98"/>
        <v>15.700000000000003</v>
      </c>
      <c r="AL122" s="539">
        <f t="shared" si="163"/>
        <v>3.1400000000000004E-2</v>
      </c>
      <c r="AM122" s="444">
        <f t="shared" si="99"/>
        <v>31.4</v>
      </c>
      <c r="AN122" s="445">
        <f t="shared" si="100"/>
        <v>652.72938000000022</v>
      </c>
      <c r="AO122" s="445">
        <f t="shared" si="101"/>
        <v>65.272938000000011</v>
      </c>
      <c r="AP122" s="542">
        <f t="shared" si="164"/>
        <v>0.13054587600000001</v>
      </c>
      <c r="AQ122" s="445">
        <f t="shared" si="102"/>
        <v>130.54587600000005</v>
      </c>
      <c r="AR122" s="227">
        <f t="shared" si="103"/>
        <v>1120</v>
      </c>
      <c r="AS122" s="210">
        <f t="shared" si="104"/>
        <v>1120</v>
      </c>
      <c r="AT122" s="209">
        <f t="shared" si="105"/>
        <v>336</v>
      </c>
      <c r="AU122" s="209">
        <f t="shared" si="106"/>
        <v>560</v>
      </c>
      <c r="AV122" s="211">
        <f t="shared" si="107"/>
        <v>1157</v>
      </c>
      <c r="AW122" s="212">
        <f t="shared" si="108"/>
        <v>-37</v>
      </c>
      <c r="AX122" s="210">
        <f t="shared" si="109"/>
        <v>120</v>
      </c>
      <c r="AY122" s="210">
        <f t="shared" si="110"/>
        <v>12.000000000000014</v>
      </c>
      <c r="AZ122" s="211">
        <f t="shared" si="111"/>
        <v>1652.7293800000002</v>
      </c>
      <c r="BA122" s="544">
        <f t="shared" si="165"/>
        <v>532.72938000000022</v>
      </c>
      <c r="BB122" s="210">
        <f t="shared" si="166"/>
        <v>133.18234500000005</v>
      </c>
      <c r="BC122" s="213">
        <f t="shared" si="112"/>
        <v>1487.4564420000002</v>
      </c>
      <c r="BD122" s="211">
        <f>[1]MAG_9pak!$F$12</f>
        <v>1487.4564420000002</v>
      </c>
      <c r="BE122" s="213">
        <f t="shared" si="113"/>
        <v>446.23693260000005</v>
      </c>
      <c r="BF122" s="213">
        <f t="shared" si="114"/>
        <v>743.72822100000008</v>
      </c>
      <c r="BG122" s="210">
        <f t="shared" si="115"/>
        <v>330.45644200000015</v>
      </c>
      <c r="BH122" s="210">
        <f t="shared" si="116"/>
        <v>487.45644200000015</v>
      </c>
      <c r="BI122" s="210">
        <f t="shared" si="117"/>
        <v>48.745644200000015</v>
      </c>
      <c r="BJ122" s="210">
        <f t="shared" si="118"/>
        <v>1240</v>
      </c>
      <c r="BK122" s="214">
        <f t="shared" si="119"/>
        <v>372</v>
      </c>
      <c r="BL122" s="214">
        <f t="shared" si="120"/>
        <v>620</v>
      </c>
      <c r="BM122" s="210">
        <f t="shared" si="121"/>
        <v>240</v>
      </c>
      <c r="BN122" s="210">
        <f t="shared" si="122"/>
        <v>83</v>
      </c>
      <c r="BO122" s="215">
        <f t="shared" si="123"/>
        <v>1240</v>
      </c>
      <c r="BP122" s="210">
        <f t="shared" ref="BP122:BP127" si="187">Z122*1.24</f>
        <v>1240</v>
      </c>
      <c r="BQ122" s="216">
        <f t="shared" si="124"/>
        <v>372</v>
      </c>
      <c r="BR122" s="216">
        <f t="shared" si="125"/>
        <v>620</v>
      </c>
      <c r="BS122" s="210">
        <f t="shared" si="126"/>
        <v>240</v>
      </c>
      <c r="BT122" s="210">
        <f t="shared" si="127"/>
        <v>83</v>
      </c>
      <c r="BU122" s="217">
        <f t="shared" si="128"/>
        <v>1240</v>
      </c>
      <c r="BV122" s="210">
        <f t="shared" ref="BV122:BV127" si="188">Z122*1.24</f>
        <v>1240</v>
      </c>
      <c r="BW122" s="403">
        <f t="shared" si="129"/>
        <v>372</v>
      </c>
      <c r="BX122" s="403">
        <f t="shared" si="130"/>
        <v>620</v>
      </c>
      <c r="BY122" s="210">
        <f t="shared" si="131"/>
        <v>240</v>
      </c>
      <c r="BZ122" s="210">
        <f t="shared" si="132"/>
        <v>83</v>
      </c>
      <c r="CA122" s="210">
        <f t="shared" si="133"/>
        <v>24</v>
      </c>
      <c r="CB122" s="404">
        <f t="shared" si="134"/>
        <v>1240</v>
      </c>
      <c r="CC122" s="404"/>
      <c r="CD122" s="537">
        <f t="shared" si="135"/>
        <v>133.18234500000005</v>
      </c>
      <c r="CE122" s="537">
        <f t="shared" si="167"/>
        <v>39.954703500000015</v>
      </c>
      <c r="CF122" s="537">
        <f t="shared" si="136"/>
        <v>66.591172500000027</v>
      </c>
      <c r="CG122" s="210"/>
      <c r="CH122" s="210"/>
      <c r="CI122" s="210"/>
      <c r="CJ122" s="538">
        <f t="shared" si="137"/>
        <v>133.18234500000005</v>
      </c>
      <c r="CK122" s="216">
        <f t="shared" si="138"/>
        <v>9.25</v>
      </c>
      <c r="CL122" s="216">
        <f t="shared" si="168"/>
        <v>2.7749999999999999</v>
      </c>
      <c r="CM122" s="216">
        <f t="shared" si="139"/>
        <v>4.625</v>
      </c>
      <c r="CN122" s="216"/>
      <c r="CO122" s="216"/>
      <c r="CP122" s="216"/>
      <c r="CQ122" s="217">
        <f t="shared" si="140"/>
        <v>9.25</v>
      </c>
      <c r="CR122" s="403">
        <f t="shared" si="141"/>
        <v>103.18234500000005</v>
      </c>
      <c r="CS122" s="403">
        <f t="shared" si="169"/>
        <v>30.954703500000015</v>
      </c>
      <c r="CT122" s="403">
        <f t="shared" si="142"/>
        <v>51.591172500000027</v>
      </c>
      <c r="CU122" s="403"/>
      <c r="CV122" s="403"/>
      <c r="CW122" s="403"/>
      <c r="CX122" s="404">
        <f t="shared" si="143"/>
        <v>103.18234500000005</v>
      </c>
      <c r="CY122" s="198"/>
      <c r="CZ122" s="222">
        <v>1157</v>
      </c>
      <c r="DA122" s="677">
        <f t="shared" si="144"/>
        <v>157</v>
      </c>
      <c r="DB122" s="676">
        <f t="shared" si="145"/>
        <v>15.700000000000003</v>
      </c>
      <c r="DC122" s="676">
        <f t="shared" si="170"/>
        <v>3.1400000000000006</v>
      </c>
      <c r="DD122" s="208">
        <v>1652.7293800000002</v>
      </c>
      <c r="DE122" s="677">
        <f t="shared" si="146"/>
        <v>652.72938000000022</v>
      </c>
      <c r="DF122" s="676">
        <f t="shared" si="147"/>
        <v>65.272938000000011</v>
      </c>
      <c r="DG122" s="676">
        <f t="shared" si="171"/>
        <v>13.054587600000001</v>
      </c>
      <c r="DH122" s="222">
        <v>19</v>
      </c>
      <c r="DI122" s="677">
        <f t="shared" si="148"/>
        <v>190</v>
      </c>
      <c r="DJ122" s="568">
        <f t="shared" si="149"/>
        <v>1190</v>
      </c>
      <c r="DK122" s="677">
        <f t="shared" si="150"/>
        <v>1190</v>
      </c>
      <c r="DL122" s="677">
        <f t="shared" si="172"/>
        <v>357</v>
      </c>
      <c r="DM122" s="677">
        <f t="shared" si="173"/>
        <v>595</v>
      </c>
      <c r="DN122" s="677">
        <f t="shared" si="151"/>
        <v>115.68234500000005</v>
      </c>
      <c r="DO122" s="677">
        <f t="shared" si="174"/>
        <v>34.704703500000015</v>
      </c>
      <c r="DP122" s="677">
        <f t="shared" si="175"/>
        <v>57.841172500000027</v>
      </c>
      <c r="DQ122" s="677">
        <f t="shared" si="152"/>
        <v>115.68234500000005</v>
      </c>
      <c r="DR122" s="222">
        <v>1157</v>
      </c>
      <c r="DS122" s="677">
        <f t="shared" si="153"/>
        <v>157</v>
      </c>
      <c r="DT122" s="676">
        <f t="shared" si="154"/>
        <v>15.700000000000003</v>
      </c>
      <c r="DU122" s="710">
        <f t="shared" si="176"/>
        <v>3.1400000000000006</v>
      </c>
      <c r="DV122" s="208">
        <v>1652.7293800000002</v>
      </c>
      <c r="DW122" s="677">
        <f t="shared" si="155"/>
        <v>652.72938000000022</v>
      </c>
      <c r="DX122" s="676">
        <f t="shared" si="156"/>
        <v>65.272938000000011</v>
      </c>
      <c r="DY122" s="710">
        <f t="shared" si="177"/>
        <v>13.054587600000001</v>
      </c>
      <c r="DZ122" s="222">
        <v>15</v>
      </c>
      <c r="EA122" s="677">
        <f t="shared" si="157"/>
        <v>150</v>
      </c>
      <c r="EB122" s="568">
        <f t="shared" si="158"/>
        <v>1150</v>
      </c>
      <c r="EC122" s="677">
        <f t="shared" si="159"/>
        <v>1150</v>
      </c>
      <c r="ED122" s="677">
        <f t="shared" si="178"/>
        <v>345</v>
      </c>
      <c r="EE122" s="677">
        <f t="shared" si="179"/>
        <v>575</v>
      </c>
      <c r="EF122" s="208">
        <f t="shared" si="180"/>
        <v>125.68234500000005</v>
      </c>
      <c r="EG122" s="208">
        <f t="shared" si="181"/>
        <v>37.704703500000015</v>
      </c>
      <c r="EH122" s="208">
        <f t="shared" si="182"/>
        <v>62.841172500000027</v>
      </c>
      <c r="EI122" s="677">
        <f t="shared" si="160"/>
        <v>125.68234500000005</v>
      </c>
    </row>
    <row r="123" spans="1:139" s="218" customFormat="1" ht="21.75" customHeight="1" x14ac:dyDescent="0.2">
      <c r="A123" s="506">
        <v>120</v>
      </c>
      <c r="B123" s="505" t="s">
        <v>1267</v>
      </c>
      <c r="C123" s="499" t="s">
        <v>816</v>
      </c>
      <c r="D123" s="355" t="s">
        <v>359</v>
      </c>
      <c r="E123" s="355" t="s">
        <v>204</v>
      </c>
      <c r="F123" s="219" t="s">
        <v>20</v>
      </c>
      <c r="G123" s="219" t="s">
        <v>26</v>
      </c>
      <c r="H123" s="219" t="s">
        <v>27</v>
      </c>
      <c r="I123" s="265">
        <v>2</v>
      </c>
      <c r="J123" s="233">
        <v>800</v>
      </c>
      <c r="K123" s="222"/>
      <c r="L123" s="219" t="s">
        <v>20</v>
      </c>
      <c r="M123" s="219" t="s">
        <v>26</v>
      </c>
      <c r="N123" s="219" t="s">
        <v>27</v>
      </c>
      <c r="O123" s="265">
        <v>2</v>
      </c>
      <c r="P123" s="221">
        <v>800</v>
      </c>
      <c r="Q123" s="219"/>
      <c r="R123" s="219"/>
      <c r="S123" s="219"/>
      <c r="T123" s="265">
        <v>2</v>
      </c>
      <c r="U123" s="223">
        <v>800</v>
      </c>
      <c r="V123" s="228" t="s">
        <v>69</v>
      </c>
      <c r="W123" s="228" t="s">
        <v>40</v>
      </c>
      <c r="X123" s="228" t="s">
        <v>45</v>
      </c>
      <c r="Y123" s="225">
        <v>2</v>
      </c>
      <c r="Z123" s="236">
        <v>800</v>
      </c>
      <c r="AA123" s="207">
        <f t="shared" si="96"/>
        <v>1600</v>
      </c>
      <c r="AB123" s="222">
        <v>758</v>
      </c>
      <c r="AC123" s="544">
        <f t="shared" si="161"/>
        <v>-42</v>
      </c>
      <c r="AD123" s="208">
        <f>0.95*$AB$1</f>
        <v>1080.587</v>
      </c>
      <c r="AE123" s="678">
        <f t="shared" si="162"/>
        <v>280.58699999999999</v>
      </c>
      <c r="AF123" s="222">
        <v>1406</v>
      </c>
      <c r="AJ123" s="444">
        <f t="shared" si="97"/>
        <v>-42</v>
      </c>
      <c r="AK123" s="444">
        <f t="shared" si="98"/>
        <v>-5.25</v>
      </c>
      <c r="AL123" s="539">
        <f t="shared" si="163"/>
        <v>-1.0500000000000001E-2</v>
      </c>
      <c r="AM123" s="444">
        <f t="shared" si="99"/>
        <v>-8.4</v>
      </c>
      <c r="AN123" s="445">
        <f t="shared" si="100"/>
        <v>280.58699999999999</v>
      </c>
      <c r="AO123" s="445">
        <f t="shared" si="101"/>
        <v>35.073374999999999</v>
      </c>
      <c r="AP123" s="542">
        <f t="shared" si="164"/>
        <v>7.0146749999999994E-2</v>
      </c>
      <c r="AQ123" s="445">
        <f t="shared" si="102"/>
        <v>56.117399999999996</v>
      </c>
      <c r="AR123" s="227">
        <f t="shared" si="103"/>
        <v>1840</v>
      </c>
      <c r="AS123" s="210">
        <f t="shared" si="104"/>
        <v>920</v>
      </c>
      <c r="AT123" s="209">
        <f t="shared" si="105"/>
        <v>276</v>
      </c>
      <c r="AU123" s="209">
        <f t="shared" si="106"/>
        <v>460</v>
      </c>
      <c r="AV123" s="211">
        <f t="shared" si="107"/>
        <v>758</v>
      </c>
      <c r="AW123" s="210">
        <f t="shared" si="108"/>
        <v>162</v>
      </c>
      <c r="AX123" s="210">
        <f t="shared" si="109"/>
        <v>120</v>
      </c>
      <c r="AY123" s="210">
        <f t="shared" si="110"/>
        <v>14.999999999999986</v>
      </c>
      <c r="AZ123" s="211">
        <f t="shared" si="111"/>
        <v>1080.587</v>
      </c>
      <c r="BA123" s="544">
        <f t="shared" si="165"/>
        <v>160.58699999999999</v>
      </c>
      <c r="BB123" s="210">
        <f t="shared" si="166"/>
        <v>40.146749999999997</v>
      </c>
      <c r="BC123" s="213">
        <f t="shared" si="112"/>
        <v>1945.0566000000001</v>
      </c>
      <c r="BD123" s="211">
        <f>[1]MAG_9pak!$F$9</f>
        <v>972.52830000000006</v>
      </c>
      <c r="BE123" s="213">
        <f t="shared" si="113"/>
        <v>291.75848999999999</v>
      </c>
      <c r="BF123" s="213">
        <f t="shared" si="114"/>
        <v>486.26415000000003</v>
      </c>
      <c r="BG123" s="210">
        <f t="shared" si="115"/>
        <v>214.52830000000006</v>
      </c>
      <c r="BH123" s="210">
        <f t="shared" si="116"/>
        <v>172.52830000000006</v>
      </c>
      <c r="BI123" s="210">
        <f t="shared" si="117"/>
        <v>21.566037500000007</v>
      </c>
      <c r="BJ123" s="210">
        <f t="shared" si="118"/>
        <v>992</v>
      </c>
      <c r="BK123" s="214">
        <f t="shared" si="119"/>
        <v>297.59999999999997</v>
      </c>
      <c r="BL123" s="214">
        <f t="shared" si="120"/>
        <v>496</v>
      </c>
      <c r="BM123" s="210">
        <f t="shared" si="121"/>
        <v>192</v>
      </c>
      <c r="BN123" s="210">
        <f t="shared" si="122"/>
        <v>234</v>
      </c>
      <c r="BO123" s="215">
        <f t="shared" si="123"/>
        <v>1984</v>
      </c>
      <c r="BP123" s="210">
        <f t="shared" si="187"/>
        <v>992</v>
      </c>
      <c r="BQ123" s="216">
        <f t="shared" si="124"/>
        <v>297.59999999999997</v>
      </c>
      <c r="BR123" s="216">
        <f t="shared" si="125"/>
        <v>496</v>
      </c>
      <c r="BS123" s="210">
        <f t="shared" si="126"/>
        <v>192</v>
      </c>
      <c r="BT123" s="210">
        <f t="shared" si="127"/>
        <v>234</v>
      </c>
      <c r="BU123" s="217">
        <f t="shared" si="128"/>
        <v>1984</v>
      </c>
      <c r="BV123" s="210">
        <f t="shared" si="188"/>
        <v>992</v>
      </c>
      <c r="BW123" s="403">
        <f t="shared" si="129"/>
        <v>297.59999999999997</v>
      </c>
      <c r="BX123" s="403">
        <f t="shared" si="130"/>
        <v>496</v>
      </c>
      <c r="BY123" s="210">
        <f t="shared" si="131"/>
        <v>192</v>
      </c>
      <c r="BZ123" s="210">
        <f t="shared" si="132"/>
        <v>234</v>
      </c>
      <c r="CA123" s="210">
        <f t="shared" si="133"/>
        <v>24</v>
      </c>
      <c r="CB123" s="404">
        <f t="shared" si="134"/>
        <v>1984</v>
      </c>
      <c r="CC123" s="404"/>
      <c r="CD123" s="537">
        <f t="shared" si="135"/>
        <v>40.146749999999997</v>
      </c>
      <c r="CE123" s="537">
        <f t="shared" si="167"/>
        <v>12.044025</v>
      </c>
      <c r="CF123" s="537">
        <f t="shared" si="136"/>
        <v>20.073374999999999</v>
      </c>
      <c r="CG123" s="210"/>
      <c r="CH123" s="210"/>
      <c r="CI123" s="210"/>
      <c r="CJ123" s="538">
        <f t="shared" si="137"/>
        <v>80.293499999999995</v>
      </c>
      <c r="CK123" s="216">
        <f t="shared" si="138"/>
        <v>-40.5</v>
      </c>
      <c r="CL123" s="216">
        <f t="shared" si="168"/>
        <v>-12.15</v>
      </c>
      <c r="CM123" s="216">
        <f t="shared" si="139"/>
        <v>-20.25</v>
      </c>
      <c r="CN123" s="216"/>
      <c r="CO123" s="216"/>
      <c r="CP123" s="216"/>
      <c r="CQ123" s="217">
        <f t="shared" si="140"/>
        <v>-81</v>
      </c>
      <c r="CR123" s="403">
        <f t="shared" si="141"/>
        <v>22.146749999999997</v>
      </c>
      <c r="CS123" s="403">
        <f t="shared" si="169"/>
        <v>6.6440249999999992</v>
      </c>
      <c r="CT123" s="403">
        <f t="shared" si="142"/>
        <v>11.073374999999999</v>
      </c>
      <c r="CU123" s="403"/>
      <c r="CV123" s="403"/>
      <c r="CW123" s="403"/>
      <c r="CX123" s="404">
        <f t="shared" si="143"/>
        <v>44.293499999999995</v>
      </c>
      <c r="CY123" s="198"/>
      <c r="CZ123" s="222">
        <v>758</v>
      </c>
      <c r="DA123" s="677">
        <f t="shared" si="144"/>
        <v>-42</v>
      </c>
      <c r="DB123" s="676">
        <f t="shared" si="145"/>
        <v>-5.25</v>
      </c>
      <c r="DC123" s="676">
        <f t="shared" si="170"/>
        <v>-1.05</v>
      </c>
      <c r="DD123" s="208">
        <v>1080.587</v>
      </c>
      <c r="DE123" s="677">
        <f t="shared" si="146"/>
        <v>280.58699999999999</v>
      </c>
      <c r="DF123" s="676">
        <f t="shared" si="147"/>
        <v>35.073374999999999</v>
      </c>
      <c r="DG123" s="676">
        <f t="shared" si="171"/>
        <v>7.0146749999999995</v>
      </c>
      <c r="DH123" s="222">
        <v>20</v>
      </c>
      <c r="DI123" s="677">
        <f t="shared" si="148"/>
        <v>160</v>
      </c>
      <c r="DJ123" s="568">
        <f t="shared" si="149"/>
        <v>960</v>
      </c>
      <c r="DK123" s="677">
        <f t="shared" si="150"/>
        <v>1920</v>
      </c>
      <c r="DL123" s="677">
        <f t="shared" si="172"/>
        <v>288</v>
      </c>
      <c r="DM123" s="677">
        <f t="shared" si="173"/>
        <v>480</v>
      </c>
      <c r="DN123" s="677">
        <f t="shared" si="151"/>
        <v>30.146749999999997</v>
      </c>
      <c r="DO123" s="677">
        <f t="shared" si="174"/>
        <v>9.0440249999999995</v>
      </c>
      <c r="DP123" s="677">
        <f t="shared" si="175"/>
        <v>15.073374999999999</v>
      </c>
      <c r="DQ123" s="677">
        <f t="shared" si="152"/>
        <v>60.293499999999995</v>
      </c>
      <c r="DR123" s="222">
        <v>758</v>
      </c>
      <c r="DS123" s="677">
        <f t="shared" si="153"/>
        <v>-42</v>
      </c>
      <c r="DT123" s="676">
        <f t="shared" si="154"/>
        <v>-5.25</v>
      </c>
      <c r="DU123" s="710">
        <f t="shared" si="176"/>
        <v>-1.05</v>
      </c>
      <c r="DV123" s="208">
        <v>1080.587</v>
      </c>
      <c r="DW123" s="677">
        <f t="shared" si="155"/>
        <v>280.58699999999999</v>
      </c>
      <c r="DX123" s="676">
        <f t="shared" si="156"/>
        <v>35.073374999999999</v>
      </c>
      <c r="DY123" s="710">
        <f t="shared" si="177"/>
        <v>7.0146749999999995</v>
      </c>
      <c r="DZ123" s="222">
        <v>19</v>
      </c>
      <c r="EA123" s="677">
        <f t="shared" si="157"/>
        <v>152</v>
      </c>
      <c r="EB123" s="568">
        <f t="shared" si="158"/>
        <v>952</v>
      </c>
      <c r="EC123" s="677">
        <f t="shared" si="159"/>
        <v>1904</v>
      </c>
      <c r="ED123" s="677">
        <f t="shared" si="178"/>
        <v>285.60000000000002</v>
      </c>
      <c r="EE123" s="677">
        <f t="shared" si="179"/>
        <v>476</v>
      </c>
      <c r="EF123" s="208">
        <f t="shared" si="180"/>
        <v>32.146749999999997</v>
      </c>
      <c r="EG123" s="208">
        <f t="shared" si="181"/>
        <v>9.6440249999999992</v>
      </c>
      <c r="EH123" s="208">
        <f t="shared" si="182"/>
        <v>16.073374999999999</v>
      </c>
      <c r="EI123" s="677">
        <f t="shared" si="160"/>
        <v>64.293499999999995</v>
      </c>
    </row>
    <row r="124" spans="1:139" s="218" customFormat="1" ht="21.75" customHeight="1" x14ac:dyDescent="0.2">
      <c r="A124" s="505">
        <v>121</v>
      </c>
      <c r="B124" s="505" t="s">
        <v>1267</v>
      </c>
      <c r="C124" s="499" t="s">
        <v>816</v>
      </c>
      <c r="D124" s="355" t="s">
        <v>359</v>
      </c>
      <c r="E124" s="355" t="s">
        <v>17</v>
      </c>
      <c r="F124" s="219" t="s">
        <v>20</v>
      </c>
      <c r="G124" s="219" t="s">
        <v>26</v>
      </c>
      <c r="H124" s="219" t="s">
        <v>27</v>
      </c>
      <c r="I124" s="265">
        <v>1</v>
      </c>
      <c r="J124" s="233">
        <v>800</v>
      </c>
      <c r="K124" s="222"/>
      <c r="L124" s="219" t="s">
        <v>20</v>
      </c>
      <c r="M124" s="219" t="s">
        <v>26</v>
      </c>
      <c r="N124" s="219" t="s">
        <v>27</v>
      </c>
      <c r="O124" s="265">
        <v>1</v>
      </c>
      <c r="P124" s="221">
        <v>800</v>
      </c>
      <c r="Q124" s="219"/>
      <c r="R124" s="219"/>
      <c r="S124" s="219"/>
      <c r="T124" s="265">
        <v>1</v>
      </c>
      <c r="U124" s="223">
        <v>800</v>
      </c>
      <c r="V124" s="228" t="s">
        <v>697</v>
      </c>
      <c r="W124" s="228" t="s">
        <v>9</v>
      </c>
      <c r="X124" s="228" t="s">
        <v>45</v>
      </c>
      <c r="Y124" s="225">
        <v>1</v>
      </c>
      <c r="Z124" s="226">
        <v>800</v>
      </c>
      <c r="AA124" s="207">
        <f t="shared" si="96"/>
        <v>800</v>
      </c>
      <c r="AB124" s="222">
        <v>758</v>
      </c>
      <c r="AC124" s="544">
        <f t="shared" si="161"/>
        <v>-42</v>
      </c>
      <c r="AD124" s="208">
        <f>0.95*$AB$1</f>
        <v>1080.587</v>
      </c>
      <c r="AE124" s="678">
        <f t="shared" si="162"/>
        <v>280.58699999999999</v>
      </c>
      <c r="AF124" s="222">
        <v>1406</v>
      </c>
      <c r="AJ124" s="444">
        <f t="shared" si="97"/>
        <v>-42</v>
      </c>
      <c r="AK124" s="444">
        <f t="shared" si="98"/>
        <v>-5.25</v>
      </c>
      <c r="AL124" s="539">
        <f t="shared" si="163"/>
        <v>-1.0500000000000001E-2</v>
      </c>
      <c r="AM124" s="444">
        <f t="shared" si="99"/>
        <v>-8.4</v>
      </c>
      <c r="AN124" s="445">
        <f t="shared" si="100"/>
        <v>280.58699999999999</v>
      </c>
      <c r="AO124" s="445">
        <f t="shared" si="101"/>
        <v>35.073374999999999</v>
      </c>
      <c r="AP124" s="542">
        <f t="shared" si="164"/>
        <v>7.0146749999999994E-2</v>
      </c>
      <c r="AQ124" s="445">
        <f t="shared" si="102"/>
        <v>56.117399999999996</v>
      </c>
      <c r="AR124" s="227">
        <f t="shared" si="103"/>
        <v>920</v>
      </c>
      <c r="AS124" s="210">
        <f t="shared" si="104"/>
        <v>920</v>
      </c>
      <c r="AT124" s="209">
        <f t="shared" si="105"/>
        <v>276</v>
      </c>
      <c r="AU124" s="209">
        <f t="shared" si="106"/>
        <v>460</v>
      </c>
      <c r="AV124" s="211">
        <f t="shared" si="107"/>
        <v>758</v>
      </c>
      <c r="AW124" s="210">
        <f t="shared" si="108"/>
        <v>162</v>
      </c>
      <c r="AX124" s="210">
        <f t="shared" si="109"/>
        <v>120</v>
      </c>
      <c r="AY124" s="210">
        <f t="shared" si="110"/>
        <v>14.999999999999986</v>
      </c>
      <c r="AZ124" s="211">
        <f t="shared" si="111"/>
        <v>1080.587</v>
      </c>
      <c r="BA124" s="544">
        <f t="shared" si="165"/>
        <v>160.58699999999999</v>
      </c>
      <c r="BB124" s="210">
        <f t="shared" si="166"/>
        <v>40.146749999999997</v>
      </c>
      <c r="BC124" s="213">
        <f t="shared" si="112"/>
        <v>972.52830000000006</v>
      </c>
      <c r="BD124" s="211">
        <f>[1]MAG_9pak!$F$9</f>
        <v>972.52830000000006</v>
      </c>
      <c r="BE124" s="213">
        <f t="shared" si="113"/>
        <v>291.75848999999999</v>
      </c>
      <c r="BF124" s="213">
        <f t="shared" si="114"/>
        <v>486.26415000000003</v>
      </c>
      <c r="BG124" s="210">
        <f t="shared" si="115"/>
        <v>214.52830000000006</v>
      </c>
      <c r="BH124" s="210">
        <f t="shared" si="116"/>
        <v>172.52830000000006</v>
      </c>
      <c r="BI124" s="210">
        <f t="shared" si="117"/>
        <v>21.566037500000007</v>
      </c>
      <c r="BJ124" s="210">
        <f t="shared" si="118"/>
        <v>992</v>
      </c>
      <c r="BK124" s="214">
        <f t="shared" si="119"/>
        <v>297.59999999999997</v>
      </c>
      <c r="BL124" s="214">
        <f t="shared" si="120"/>
        <v>496</v>
      </c>
      <c r="BM124" s="210">
        <f t="shared" si="121"/>
        <v>192</v>
      </c>
      <c r="BN124" s="210">
        <f t="shared" si="122"/>
        <v>234</v>
      </c>
      <c r="BO124" s="215">
        <f t="shared" si="123"/>
        <v>992</v>
      </c>
      <c r="BP124" s="210">
        <f t="shared" si="187"/>
        <v>992</v>
      </c>
      <c r="BQ124" s="216">
        <f t="shared" si="124"/>
        <v>297.59999999999997</v>
      </c>
      <c r="BR124" s="216">
        <f t="shared" si="125"/>
        <v>496</v>
      </c>
      <c r="BS124" s="210">
        <f t="shared" si="126"/>
        <v>192</v>
      </c>
      <c r="BT124" s="210">
        <f t="shared" si="127"/>
        <v>234</v>
      </c>
      <c r="BU124" s="217">
        <f t="shared" si="128"/>
        <v>992</v>
      </c>
      <c r="BV124" s="210">
        <f t="shared" si="188"/>
        <v>992</v>
      </c>
      <c r="BW124" s="403">
        <f t="shared" si="129"/>
        <v>297.59999999999997</v>
      </c>
      <c r="BX124" s="403">
        <f t="shared" si="130"/>
        <v>496</v>
      </c>
      <c r="BY124" s="210">
        <f t="shared" si="131"/>
        <v>192</v>
      </c>
      <c r="BZ124" s="210">
        <f t="shared" si="132"/>
        <v>234</v>
      </c>
      <c r="CA124" s="210">
        <f t="shared" si="133"/>
        <v>24</v>
      </c>
      <c r="CB124" s="404">
        <f t="shared" si="134"/>
        <v>992</v>
      </c>
      <c r="CC124" s="404"/>
      <c r="CD124" s="537">
        <f t="shared" si="135"/>
        <v>40.146749999999997</v>
      </c>
      <c r="CE124" s="537">
        <f t="shared" si="167"/>
        <v>12.044025</v>
      </c>
      <c r="CF124" s="537">
        <f t="shared" si="136"/>
        <v>20.073374999999999</v>
      </c>
      <c r="CG124" s="210"/>
      <c r="CH124" s="210"/>
      <c r="CI124" s="210"/>
      <c r="CJ124" s="538">
        <f t="shared" si="137"/>
        <v>40.146749999999997</v>
      </c>
      <c r="CK124" s="216">
        <f t="shared" si="138"/>
        <v>-40.5</v>
      </c>
      <c r="CL124" s="216">
        <f t="shared" si="168"/>
        <v>-12.15</v>
      </c>
      <c r="CM124" s="216">
        <f t="shared" si="139"/>
        <v>-20.25</v>
      </c>
      <c r="CN124" s="216"/>
      <c r="CO124" s="216"/>
      <c r="CP124" s="216"/>
      <c r="CQ124" s="217">
        <f t="shared" si="140"/>
        <v>-40.5</v>
      </c>
      <c r="CR124" s="403">
        <f t="shared" si="141"/>
        <v>22.146749999999997</v>
      </c>
      <c r="CS124" s="403">
        <f t="shared" si="169"/>
        <v>6.6440249999999992</v>
      </c>
      <c r="CT124" s="403">
        <f t="shared" si="142"/>
        <v>11.073374999999999</v>
      </c>
      <c r="CU124" s="403"/>
      <c r="CV124" s="403"/>
      <c r="CW124" s="403"/>
      <c r="CX124" s="404">
        <f t="shared" si="143"/>
        <v>22.146749999999997</v>
      </c>
      <c r="CY124" s="198"/>
      <c r="CZ124" s="222">
        <v>758</v>
      </c>
      <c r="DA124" s="677">
        <f t="shared" si="144"/>
        <v>-42</v>
      </c>
      <c r="DB124" s="676">
        <f t="shared" si="145"/>
        <v>-5.25</v>
      </c>
      <c r="DC124" s="676">
        <f t="shared" si="170"/>
        <v>-1.05</v>
      </c>
      <c r="DD124" s="208">
        <v>1080.587</v>
      </c>
      <c r="DE124" s="677">
        <f t="shared" si="146"/>
        <v>280.58699999999999</v>
      </c>
      <c r="DF124" s="676">
        <f t="shared" si="147"/>
        <v>35.073374999999999</v>
      </c>
      <c r="DG124" s="676">
        <f t="shared" si="171"/>
        <v>7.0146749999999995</v>
      </c>
      <c r="DH124" s="222">
        <v>20</v>
      </c>
      <c r="DI124" s="677">
        <f t="shared" si="148"/>
        <v>160</v>
      </c>
      <c r="DJ124" s="568">
        <f t="shared" si="149"/>
        <v>960</v>
      </c>
      <c r="DK124" s="677">
        <f t="shared" si="150"/>
        <v>960</v>
      </c>
      <c r="DL124" s="677">
        <f t="shared" si="172"/>
        <v>288</v>
      </c>
      <c r="DM124" s="677">
        <f t="shared" si="173"/>
        <v>480</v>
      </c>
      <c r="DN124" s="677">
        <f t="shared" si="151"/>
        <v>30.146749999999997</v>
      </c>
      <c r="DO124" s="677">
        <f t="shared" si="174"/>
        <v>9.0440249999999995</v>
      </c>
      <c r="DP124" s="677">
        <f t="shared" si="175"/>
        <v>15.073374999999999</v>
      </c>
      <c r="DQ124" s="677">
        <f t="shared" si="152"/>
        <v>30.146749999999997</v>
      </c>
      <c r="DR124" s="222">
        <v>758</v>
      </c>
      <c r="DS124" s="677">
        <f t="shared" si="153"/>
        <v>-42</v>
      </c>
      <c r="DT124" s="676">
        <f t="shared" si="154"/>
        <v>-5.25</v>
      </c>
      <c r="DU124" s="710">
        <f t="shared" si="176"/>
        <v>-1.05</v>
      </c>
      <c r="DV124" s="208">
        <v>1080.587</v>
      </c>
      <c r="DW124" s="677">
        <f t="shared" si="155"/>
        <v>280.58699999999999</v>
      </c>
      <c r="DX124" s="676">
        <f t="shared" si="156"/>
        <v>35.073374999999999</v>
      </c>
      <c r="DY124" s="710">
        <f t="shared" si="177"/>
        <v>7.0146749999999995</v>
      </c>
      <c r="DZ124" s="222">
        <v>19</v>
      </c>
      <c r="EA124" s="677">
        <f t="shared" si="157"/>
        <v>152</v>
      </c>
      <c r="EB124" s="568">
        <f t="shared" si="158"/>
        <v>952</v>
      </c>
      <c r="EC124" s="677">
        <f t="shared" si="159"/>
        <v>952</v>
      </c>
      <c r="ED124" s="677">
        <f t="shared" si="178"/>
        <v>285.60000000000002</v>
      </c>
      <c r="EE124" s="677">
        <f t="shared" si="179"/>
        <v>476</v>
      </c>
      <c r="EF124" s="208">
        <f t="shared" si="180"/>
        <v>32.146749999999997</v>
      </c>
      <c r="EG124" s="208">
        <f t="shared" si="181"/>
        <v>9.6440249999999992</v>
      </c>
      <c r="EH124" s="208">
        <f t="shared" si="182"/>
        <v>16.073374999999999</v>
      </c>
      <c r="EI124" s="677">
        <f t="shared" si="160"/>
        <v>32.146749999999997</v>
      </c>
    </row>
    <row r="125" spans="1:139" s="218" customFormat="1" ht="21.75" customHeight="1" x14ac:dyDescent="0.2">
      <c r="A125" s="505">
        <v>122</v>
      </c>
      <c r="B125" s="505" t="s">
        <v>1267</v>
      </c>
      <c r="C125" s="499" t="s">
        <v>816</v>
      </c>
      <c r="D125" s="355" t="s">
        <v>359</v>
      </c>
      <c r="E125" s="355" t="s">
        <v>19</v>
      </c>
      <c r="F125" s="219" t="s">
        <v>20</v>
      </c>
      <c r="G125" s="219" t="s">
        <v>6</v>
      </c>
      <c r="H125" s="219" t="s">
        <v>10</v>
      </c>
      <c r="I125" s="265">
        <v>1</v>
      </c>
      <c r="J125" s="221">
        <v>608</v>
      </c>
      <c r="K125" s="222"/>
      <c r="L125" s="219" t="s">
        <v>20</v>
      </c>
      <c r="M125" s="219" t="s">
        <v>6</v>
      </c>
      <c r="N125" s="219" t="s">
        <v>10</v>
      </c>
      <c r="O125" s="265">
        <v>1</v>
      </c>
      <c r="P125" s="221">
        <v>608</v>
      </c>
      <c r="Q125" s="219"/>
      <c r="R125" s="219"/>
      <c r="S125" s="219"/>
      <c r="T125" s="265">
        <v>1</v>
      </c>
      <c r="U125" s="223">
        <v>608</v>
      </c>
      <c r="V125" s="228" t="s">
        <v>697</v>
      </c>
      <c r="W125" s="228" t="s">
        <v>47</v>
      </c>
      <c r="X125" s="228" t="s">
        <v>52</v>
      </c>
      <c r="Y125" s="225">
        <v>1</v>
      </c>
      <c r="Z125" s="226">
        <v>608</v>
      </c>
      <c r="AA125" s="207">
        <f t="shared" si="96"/>
        <v>608</v>
      </c>
      <c r="AB125" s="222">
        <v>662</v>
      </c>
      <c r="AC125" s="544">
        <f t="shared" si="161"/>
        <v>54</v>
      </c>
      <c r="AD125" s="208">
        <f>0.832*$AB$1</f>
        <v>946.36671999999999</v>
      </c>
      <c r="AE125" s="678">
        <f t="shared" si="162"/>
        <v>338.36671999999999</v>
      </c>
      <c r="AF125" s="222">
        <v>1228</v>
      </c>
      <c r="AJ125" s="444">
        <f t="shared" si="97"/>
        <v>54</v>
      </c>
      <c r="AK125" s="444">
        <f t="shared" si="98"/>
        <v>8.8815789473684248</v>
      </c>
      <c r="AL125" s="539">
        <f t="shared" si="163"/>
        <v>1.7763157894736849E-2</v>
      </c>
      <c r="AM125" s="444">
        <f t="shared" si="99"/>
        <v>10.8</v>
      </c>
      <c r="AN125" s="445">
        <f t="shared" si="100"/>
        <v>338.36671999999999</v>
      </c>
      <c r="AO125" s="445">
        <f t="shared" si="101"/>
        <v>55.652421052631581</v>
      </c>
      <c r="AP125" s="542">
        <f t="shared" si="164"/>
        <v>0.11130484210526316</v>
      </c>
      <c r="AQ125" s="445">
        <f t="shared" si="102"/>
        <v>67.673344</v>
      </c>
      <c r="AR125" s="227">
        <f t="shared" si="103"/>
        <v>728</v>
      </c>
      <c r="AS125" s="210">
        <f t="shared" si="104"/>
        <v>728</v>
      </c>
      <c r="AT125" s="209">
        <f t="shared" si="105"/>
        <v>218.4</v>
      </c>
      <c r="AU125" s="209">
        <f t="shared" si="106"/>
        <v>364</v>
      </c>
      <c r="AV125" s="211">
        <f t="shared" si="107"/>
        <v>662</v>
      </c>
      <c r="AW125" s="210">
        <f t="shared" si="108"/>
        <v>66</v>
      </c>
      <c r="AX125" s="210">
        <f t="shared" si="109"/>
        <v>120</v>
      </c>
      <c r="AY125" s="210">
        <f t="shared" si="110"/>
        <v>19.736842105263165</v>
      </c>
      <c r="AZ125" s="211">
        <f t="shared" si="111"/>
        <v>946.36671999999999</v>
      </c>
      <c r="BA125" s="544">
        <f t="shared" si="165"/>
        <v>218.36671999999999</v>
      </c>
      <c r="BB125" s="210">
        <f t="shared" si="166"/>
        <v>54.591679999999997</v>
      </c>
      <c r="BC125" s="213">
        <f t="shared" si="112"/>
        <v>851.73004800000001</v>
      </c>
      <c r="BD125" s="211">
        <f>[1]MAG_9pak!$F$7</f>
        <v>851.73004800000001</v>
      </c>
      <c r="BE125" s="213">
        <f t="shared" si="113"/>
        <v>255.5190144</v>
      </c>
      <c r="BF125" s="213">
        <f t="shared" si="114"/>
        <v>425.86502400000001</v>
      </c>
      <c r="BG125" s="210">
        <f t="shared" si="115"/>
        <v>189.73004800000001</v>
      </c>
      <c r="BH125" s="210">
        <f t="shared" si="116"/>
        <v>243.73004800000001</v>
      </c>
      <c r="BI125" s="210">
        <f t="shared" si="117"/>
        <v>40.087178947368415</v>
      </c>
      <c r="BJ125" s="210">
        <f t="shared" si="118"/>
        <v>753.92</v>
      </c>
      <c r="BK125" s="214">
        <f t="shared" si="119"/>
        <v>226.17599999999999</v>
      </c>
      <c r="BL125" s="214">
        <f t="shared" si="120"/>
        <v>376.96</v>
      </c>
      <c r="BM125" s="210">
        <f t="shared" si="121"/>
        <v>145.91999999999996</v>
      </c>
      <c r="BN125" s="210">
        <f t="shared" si="122"/>
        <v>91.919999999999959</v>
      </c>
      <c r="BO125" s="215">
        <f t="shared" si="123"/>
        <v>753.92</v>
      </c>
      <c r="BP125" s="210">
        <f t="shared" si="187"/>
        <v>753.92</v>
      </c>
      <c r="BQ125" s="216">
        <f t="shared" si="124"/>
        <v>226.17599999999999</v>
      </c>
      <c r="BR125" s="216">
        <f t="shared" si="125"/>
        <v>376.96</v>
      </c>
      <c r="BS125" s="210">
        <f t="shared" si="126"/>
        <v>145.91999999999996</v>
      </c>
      <c r="BT125" s="210">
        <f t="shared" si="127"/>
        <v>91.919999999999959</v>
      </c>
      <c r="BU125" s="217">
        <f t="shared" si="128"/>
        <v>753.92</v>
      </c>
      <c r="BV125" s="210">
        <f t="shared" si="188"/>
        <v>753.92</v>
      </c>
      <c r="BW125" s="403">
        <f t="shared" si="129"/>
        <v>226.17599999999999</v>
      </c>
      <c r="BX125" s="403">
        <f t="shared" si="130"/>
        <v>376.96</v>
      </c>
      <c r="BY125" s="210">
        <f t="shared" si="131"/>
        <v>145.91999999999996</v>
      </c>
      <c r="BZ125" s="210">
        <f t="shared" si="132"/>
        <v>91.919999999999959</v>
      </c>
      <c r="CA125" s="210">
        <f t="shared" si="133"/>
        <v>24</v>
      </c>
      <c r="CB125" s="404">
        <f t="shared" si="134"/>
        <v>753.92</v>
      </c>
      <c r="CC125" s="404"/>
      <c r="CD125" s="537">
        <f t="shared" si="135"/>
        <v>54.591679999999997</v>
      </c>
      <c r="CE125" s="537">
        <f t="shared" si="167"/>
        <v>16.377503999999998</v>
      </c>
      <c r="CF125" s="537">
        <f t="shared" si="136"/>
        <v>27.295839999999998</v>
      </c>
      <c r="CG125" s="210"/>
      <c r="CH125" s="210"/>
      <c r="CI125" s="210"/>
      <c r="CJ125" s="538">
        <f t="shared" si="137"/>
        <v>54.591679999999997</v>
      </c>
      <c r="CK125" s="216">
        <f t="shared" si="138"/>
        <v>-16.5</v>
      </c>
      <c r="CL125" s="216">
        <f t="shared" si="168"/>
        <v>-4.95</v>
      </c>
      <c r="CM125" s="216">
        <f t="shared" si="139"/>
        <v>-8.25</v>
      </c>
      <c r="CN125" s="216"/>
      <c r="CO125" s="216"/>
      <c r="CP125" s="216"/>
      <c r="CQ125" s="217">
        <f t="shared" si="140"/>
        <v>-16.5</v>
      </c>
      <c r="CR125" s="403">
        <f t="shared" si="141"/>
        <v>48.111680000000007</v>
      </c>
      <c r="CS125" s="403">
        <f t="shared" si="169"/>
        <v>14.433504000000001</v>
      </c>
      <c r="CT125" s="403">
        <f t="shared" si="142"/>
        <v>24.055840000000003</v>
      </c>
      <c r="CU125" s="403"/>
      <c r="CV125" s="403"/>
      <c r="CW125" s="403"/>
      <c r="CX125" s="404">
        <f t="shared" si="143"/>
        <v>48.111680000000007</v>
      </c>
      <c r="CY125" s="198"/>
      <c r="CZ125" s="222">
        <v>662</v>
      </c>
      <c r="DA125" s="677">
        <f t="shared" si="144"/>
        <v>54</v>
      </c>
      <c r="DB125" s="676">
        <f t="shared" si="145"/>
        <v>8.8815789473684248</v>
      </c>
      <c r="DC125" s="676">
        <f t="shared" si="170"/>
        <v>1.776315789473685</v>
      </c>
      <c r="DD125" s="208">
        <v>946.36671999999999</v>
      </c>
      <c r="DE125" s="677">
        <f t="shared" si="146"/>
        <v>338.36671999999999</v>
      </c>
      <c r="DF125" s="676">
        <f t="shared" si="147"/>
        <v>55.652421052631581</v>
      </c>
      <c r="DG125" s="676">
        <f t="shared" si="171"/>
        <v>11.130484210526316</v>
      </c>
      <c r="DH125" s="222">
        <v>24</v>
      </c>
      <c r="DI125" s="677">
        <f t="shared" si="148"/>
        <v>145.91999999999999</v>
      </c>
      <c r="DJ125" s="568">
        <f t="shared" si="149"/>
        <v>753.92</v>
      </c>
      <c r="DK125" s="677">
        <f t="shared" si="150"/>
        <v>753.92</v>
      </c>
      <c r="DL125" s="677">
        <f t="shared" si="172"/>
        <v>226.17599999999999</v>
      </c>
      <c r="DM125" s="677">
        <f t="shared" si="173"/>
        <v>376.96</v>
      </c>
      <c r="DN125" s="677">
        <f t="shared" si="151"/>
        <v>48.111680000000007</v>
      </c>
      <c r="DO125" s="677">
        <f t="shared" si="174"/>
        <v>14.433504000000001</v>
      </c>
      <c r="DP125" s="677">
        <f t="shared" si="175"/>
        <v>24.055840000000003</v>
      </c>
      <c r="DQ125" s="677">
        <f t="shared" si="152"/>
        <v>48.111680000000007</v>
      </c>
      <c r="DR125" s="222">
        <v>662</v>
      </c>
      <c r="DS125" s="677">
        <f t="shared" si="153"/>
        <v>54</v>
      </c>
      <c r="DT125" s="676">
        <f t="shared" si="154"/>
        <v>8.8815789473684248</v>
      </c>
      <c r="DU125" s="710">
        <f t="shared" si="176"/>
        <v>1.776315789473685</v>
      </c>
      <c r="DV125" s="208">
        <v>946.36671999999999</v>
      </c>
      <c r="DW125" s="677">
        <f t="shared" si="155"/>
        <v>338.36671999999999</v>
      </c>
      <c r="DX125" s="676">
        <f t="shared" si="156"/>
        <v>55.652421052631581</v>
      </c>
      <c r="DY125" s="710">
        <f t="shared" si="177"/>
        <v>11.130484210526316</v>
      </c>
      <c r="DZ125" s="222">
        <v>22</v>
      </c>
      <c r="EA125" s="677">
        <f t="shared" si="157"/>
        <v>133.76</v>
      </c>
      <c r="EB125" s="568">
        <f t="shared" si="158"/>
        <v>741.76</v>
      </c>
      <c r="EC125" s="677">
        <f t="shared" si="159"/>
        <v>741.76</v>
      </c>
      <c r="ED125" s="677">
        <f t="shared" si="178"/>
        <v>222.52799999999999</v>
      </c>
      <c r="EE125" s="677">
        <f t="shared" si="179"/>
        <v>370.88</v>
      </c>
      <c r="EF125" s="208">
        <f t="shared" si="180"/>
        <v>51.151679999999999</v>
      </c>
      <c r="EG125" s="208">
        <f t="shared" si="181"/>
        <v>15.345503999999998</v>
      </c>
      <c r="EH125" s="208">
        <f t="shared" si="182"/>
        <v>25.575839999999999</v>
      </c>
      <c r="EI125" s="677">
        <f t="shared" si="160"/>
        <v>51.151679999999999</v>
      </c>
    </row>
    <row r="126" spans="1:139" s="218" customFormat="1" ht="21.75" customHeight="1" x14ac:dyDescent="0.2">
      <c r="A126" s="506">
        <v>123</v>
      </c>
      <c r="B126" s="505" t="s">
        <v>1267</v>
      </c>
      <c r="C126" s="499" t="s">
        <v>816</v>
      </c>
      <c r="D126" s="355" t="s">
        <v>359</v>
      </c>
      <c r="E126" s="355" t="s">
        <v>8</v>
      </c>
      <c r="F126" s="219">
        <v>13</v>
      </c>
      <c r="G126" s="219" t="s">
        <v>6</v>
      </c>
      <c r="H126" s="219" t="s">
        <v>7</v>
      </c>
      <c r="I126" s="265">
        <v>1</v>
      </c>
      <c r="J126" s="221">
        <v>500</v>
      </c>
      <c r="K126" s="222"/>
      <c r="L126" s="219">
        <v>13</v>
      </c>
      <c r="M126" s="219" t="s">
        <v>6</v>
      </c>
      <c r="N126" s="219" t="s">
        <v>7</v>
      </c>
      <c r="O126" s="265">
        <v>1</v>
      </c>
      <c r="P126" s="221">
        <v>500</v>
      </c>
      <c r="Q126" s="219"/>
      <c r="R126" s="219"/>
      <c r="S126" s="219"/>
      <c r="T126" s="265">
        <v>1</v>
      </c>
      <c r="U126" s="223">
        <v>500</v>
      </c>
      <c r="V126" s="228" t="s">
        <v>303</v>
      </c>
      <c r="W126" s="228" t="s">
        <v>6</v>
      </c>
      <c r="X126" s="228" t="s">
        <v>7</v>
      </c>
      <c r="Y126" s="225">
        <v>1</v>
      </c>
      <c r="Z126" s="226">
        <v>500</v>
      </c>
      <c r="AA126" s="207">
        <f t="shared" si="96"/>
        <v>500</v>
      </c>
      <c r="AB126" s="222">
        <v>620</v>
      </c>
      <c r="AC126" s="544">
        <f t="shared" si="161"/>
        <v>120</v>
      </c>
      <c r="AD126" s="208">
        <f>0.581*$AB$1</f>
        <v>660.86425999999994</v>
      </c>
      <c r="AE126" s="678">
        <f t="shared" si="162"/>
        <v>160.86425999999994</v>
      </c>
      <c r="AF126" s="222">
        <v>859</v>
      </c>
      <c r="AJ126" s="444">
        <f t="shared" si="97"/>
        <v>120</v>
      </c>
      <c r="AK126" s="444">
        <f t="shared" si="98"/>
        <v>24</v>
      </c>
      <c r="AL126" s="539">
        <f t="shared" si="163"/>
        <v>4.8000000000000001E-2</v>
      </c>
      <c r="AM126" s="444">
        <f t="shared" si="99"/>
        <v>24</v>
      </c>
      <c r="AN126" s="445">
        <f t="shared" si="100"/>
        <v>160.86425999999994</v>
      </c>
      <c r="AO126" s="445">
        <f t="shared" si="101"/>
        <v>32.172852000000006</v>
      </c>
      <c r="AP126" s="542">
        <f t="shared" si="164"/>
        <v>6.4345704000000004E-2</v>
      </c>
      <c r="AQ126" s="445">
        <f t="shared" si="102"/>
        <v>32.172851999999992</v>
      </c>
      <c r="AR126" s="227">
        <f t="shared" si="103"/>
        <v>620</v>
      </c>
      <c r="AS126" s="210">
        <f t="shared" si="104"/>
        <v>620</v>
      </c>
      <c r="AT126" s="209">
        <f t="shared" si="105"/>
        <v>186</v>
      </c>
      <c r="AU126" s="209">
        <f t="shared" si="106"/>
        <v>310</v>
      </c>
      <c r="AV126" s="211">
        <f t="shared" si="107"/>
        <v>620</v>
      </c>
      <c r="AW126" s="210">
        <f t="shared" si="108"/>
        <v>0</v>
      </c>
      <c r="AX126" s="210">
        <f t="shared" si="109"/>
        <v>120</v>
      </c>
      <c r="AY126" s="210">
        <f t="shared" si="110"/>
        <v>24</v>
      </c>
      <c r="AZ126" s="211">
        <f t="shared" si="111"/>
        <v>660.86425999999994</v>
      </c>
      <c r="BA126" s="544">
        <f t="shared" si="165"/>
        <v>40.864259999999945</v>
      </c>
      <c r="BB126" s="210">
        <f t="shared" si="166"/>
        <v>10.216064999999986</v>
      </c>
      <c r="BC126" s="213">
        <f t="shared" si="112"/>
        <v>620</v>
      </c>
      <c r="BD126" s="211">
        <f>[1]MAG_9pak!$F$4</f>
        <v>620</v>
      </c>
      <c r="BE126" s="213">
        <f t="shared" si="113"/>
        <v>186</v>
      </c>
      <c r="BF126" s="213">
        <f t="shared" si="114"/>
        <v>310</v>
      </c>
      <c r="BG126" s="210">
        <f t="shared" si="115"/>
        <v>0</v>
      </c>
      <c r="BH126" s="210">
        <f t="shared" si="116"/>
        <v>120</v>
      </c>
      <c r="BI126" s="210">
        <f t="shared" si="117"/>
        <v>24</v>
      </c>
      <c r="BJ126" s="210">
        <f t="shared" si="118"/>
        <v>620</v>
      </c>
      <c r="BK126" s="214">
        <f t="shared" si="119"/>
        <v>186</v>
      </c>
      <c r="BL126" s="214">
        <f t="shared" si="120"/>
        <v>310</v>
      </c>
      <c r="BM126" s="210">
        <f t="shared" si="121"/>
        <v>120</v>
      </c>
      <c r="BN126" s="210">
        <f t="shared" si="122"/>
        <v>0</v>
      </c>
      <c r="BO126" s="215">
        <f t="shared" si="123"/>
        <v>620</v>
      </c>
      <c r="BP126" s="210">
        <f t="shared" si="187"/>
        <v>620</v>
      </c>
      <c r="BQ126" s="216">
        <f t="shared" si="124"/>
        <v>186</v>
      </c>
      <c r="BR126" s="216">
        <f t="shared" si="125"/>
        <v>310</v>
      </c>
      <c r="BS126" s="210">
        <f t="shared" si="126"/>
        <v>120</v>
      </c>
      <c r="BT126" s="210">
        <f t="shared" si="127"/>
        <v>0</v>
      </c>
      <c r="BU126" s="217">
        <f t="shared" si="128"/>
        <v>620</v>
      </c>
      <c r="BV126" s="210">
        <f t="shared" si="188"/>
        <v>620</v>
      </c>
      <c r="BW126" s="403">
        <f t="shared" si="129"/>
        <v>186</v>
      </c>
      <c r="BX126" s="403">
        <f t="shared" si="130"/>
        <v>310</v>
      </c>
      <c r="BY126" s="210">
        <f t="shared" si="131"/>
        <v>120</v>
      </c>
      <c r="BZ126" s="210">
        <f t="shared" si="132"/>
        <v>0</v>
      </c>
      <c r="CA126" s="210">
        <f t="shared" si="133"/>
        <v>24</v>
      </c>
      <c r="CB126" s="404">
        <f t="shared" si="134"/>
        <v>620</v>
      </c>
      <c r="CC126" s="404"/>
      <c r="CD126" s="537">
        <f t="shared" si="135"/>
        <v>10.216064999999986</v>
      </c>
      <c r="CE126" s="537">
        <f t="shared" si="167"/>
        <v>3.0648194999999956</v>
      </c>
      <c r="CF126" s="537">
        <f t="shared" si="136"/>
        <v>5.1080324999999931</v>
      </c>
      <c r="CG126" s="210"/>
      <c r="CH126" s="210"/>
      <c r="CI126" s="210"/>
      <c r="CJ126" s="538">
        <f t="shared" si="137"/>
        <v>10.216064999999986</v>
      </c>
      <c r="CK126" s="216">
        <f t="shared" si="138"/>
        <v>0</v>
      </c>
      <c r="CL126" s="216">
        <f t="shared" si="168"/>
        <v>0</v>
      </c>
      <c r="CM126" s="216">
        <f t="shared" si="139"/>
        <v>0</v>
      </c>
      <c r="CN126" s="216"/>
      <c r="CO126" s="216"/>
      <c r="CP126" s="216"/>
      <c r="CQ126" s="217">
        <f t="shared" si="140"/>
        <v>0</v>
      </c>
      <c r="CR126" s="403">
        <f t="shared" si="141"/>
        <v>10.216064999999986</v>
      </c>
      <c r="CS126" s="403">
        <f t="shared" si="169"/>
        <v>3.0648194999999956</v>
      </c>
      <c r="CT126" s="403">
        <f t="shared" si="142"/>
        <v>5.1080324999999931</v>
      </c>
      <c r="CU126" s="403"/>
      <c r="CV126" s="403"/>
      <c r="CW126" s="403"/>
      <c r="CX126" s="404">
        <f t="shared" si="143"/>
        <v>10.216064999999986</v>
      </c>
      <c r="CY126" s="198"/>
      <c r="CZ126" s="222">
        <v>620</v>
      </c>
      <c r="DA126" s="677">
        <f t="shared" si="144"/>
        <v>120</v>
      </c>
      <c r="DB126" s="676">
        <f t="shared" si="145"/>
        <v>24</v>
      </c>
      <c r="DC126" s="676">
        <f t="shared" si="170"/>
        <v>4.8</v>
      </c>
      <c r="DD126" s="208">
        <v>660.86425999999994</v>
      </c>
      <c r="DE126" s="677">
        <f t="shared" si="146"/>
        <v>160.86425999999994</v>
      </c>
      <c r="DF126" s="676">
        <f t="shared" si="147"/>
        <v>32.172852000000006</v>
      </c>
      <c r="DG126" s="676">
        <f t="shared" si="171"/>
        <v>6.434570400000001</v>
      </c>
      <c r="DH126" s="222">
        <v>24</v>
      </c>
      <c r="DI126" s="677">
        <f t="shared" si="148"/>
        <v>120</v>
      </c>
      <c r="DJ126" s="568">
        <f t="shared" si="149"/>
        <v>620</v>
      </c>
      <c r="DK126" s="677">
        <f t="shared" si="150"/>
        <v>620</v>
      </c>
      <c r="DL126" s="677">
        <f t="shared" si="172"/>
        <v>186</v>
      </c>
      <c r="DM126" s="677">
        <f t="shared" si="173"/>
        <v>310</v>
      </c>
      <c r="DN126" s="677">
        <f t="shared" si="151"/>
        <v>10.216064999999986</v>
      </c>
      <c r="DO126" s="677">
        <f t="shared" si="174"/>
        <v>3.0648194999999956</v>
      </c>
      <c r="DP126" s="677">
        <f t="shared" si="175"/>
        <v>5.1080324999999931</v>
      </c>
      <c r="DQ126" s="677">
        <f t="shared" si="152"/>
        <v>10.216064999999986</v>
      </c>
      <c r="DR126" s="222">
        <v>620</v>
      </c>
      <c r="DS126" s="677">
        <f t="shared" si="153"/>
        <v>120</v>
      </c>
      <c r="DT126" s="676">
        <f t="shared" si="154"/>
        <v>24</v>
      </c>
      <c r="DU126" s="710">
        <f t="shared" si="176"/>
        <v>4.8</v>
      </c>
      <c r="DV126" s="208">
        <v>660.86425999999994</v>
      </c>
      <c r="DW126" s="677">
        <f t="shared" si="155"/>
        <v>160.86425999999994</v>
      </c>
      <c r="DX126" s="676">
        <f t="shared" si="156"/>
        <v>32.172852000000006</v>
      </c>
      <c r="DY126" s="710">
        <f t="shared" si="177"/>
        <v>6.434570400000001</v>
      </c>
      <c r="DZ126" s="222">
        <v>24</v>
      </c>
      <c r="EA126" s="677">
        <f t="shared" si="157"/>
        <v>120</v>
      </c>
      <c r="EB126" s="568">
        <f t="shared" si="158"/>
        <v>620</v>
      </c>
      <c r="EC126" s="677">
        <f t="shared" si="159"/>
        <v>620</v>
      </c>
      <c r="ED126" s="677">
        <f t="shared" si="178"/>
        <v>186</v>
      </c>
      <c r="EE126" s="677">
        <f t="shared" si="179"/>
        <v>310</v>
      </c>
      <c r="EF126" s="208">
        <f t="shared" si="180"/>
        <v>10.216064999999986</v>
      </c>
      <c r="EG126" s="208">
        <f t="shared" si="181"/>
        <v>3.0648194999999956</v>
      </c>
      <c r="EH126" s="208">
        <f t="shared" si="182"/>
        <v>5.1080324999999931</v>
      </c>
      <c r="EI126" s="677">
        <f t="shared" si="160"/>
        <v>10.216064999999986</v>
      </c>
    </row>
    <row r="127" spans="1:139" s="218" customFormat="1" ht="21.75" customHeight="1" x14ac:dyDescent="0.2">
      <c r="A127" s="505">
        <v>124</v>
      </c>
      <c r="B127" s="505" t="s">
        <v>1267</v>
      </c>
      <c r="C127" s="499" t="s">
        <v>816</v>
      </c>
      <c r="D127" s="355" t="s">
        <v>359</v>
      </c>
      <c r="E127" s="355" t="s">
        <v>126</v>
      </c>
      <c r="F127" s="219" t="s">
        <v>5</v>
      </c>
      <c r="G127" s="219" t="s">
        <v>42</v>
      </c>
      <c r="H127" s="219" t="s">
        <v>52</v>
      </c>
      <c r="I127" s="265">
        <v>0.2</v>
      </c>
      <c r="J127" s="229">
        <v>705</v>
      </c>
      <c r="K127" s="222"/>
      <c r="L127" s="219" t="s">
        <v>5</v>
      </c>
      <c r="M127" s="219" t="s">
        <v>42</v>
      </c>
      <c r="N127" s="219" t="s">
        <v>52</v>
      </c>
      <c r="O127" s="265">
        <v>0.2</v>
      </c>
      <c r="P127" s="230">
        <v>705</v>
      </c>
      <c r="Q127" s="219" t="s">
        <v>303</v>
      </c>
      <c r="R127" s="219" t="s">
        <v>24</v>
      </c>
      <c r="S127" s="219" t="s">
        <v>39</v>
      </c>
      <c r="T127" s="265">
        <v>0.2</v>
      </c>
      <c r="U127" s="231">
        <v>705</v>
      </c>
      <c r="V127" s="228" t="s">
        <v>303</v>
      </c>
      <c r="W127" s="228" t="s">
        <v>42</v>
      </c>
      <c r="X127" s="228" t="s">
        <v>10</v>
      </c>
      <c r="Y127" s="225">
        <v>0.2</v>
      </c>
      <c r="Z127" s="232">
        <v>705</v>
      </c>
      <c r="AA127" s="207">
        <f t="shared" si="96"/>
        <v>141</v>
      </c>
      <c r="AB127" s="222">
        <v>648</v>
      </c>
      <c r="AC127" s="544">
        <f t="shared" si="161"/>
        <v>-57</v>
      </c>
      <c r="AD127" s="208">
        <f>0.814*$AB$1</f>
        <v>925.89243999999997</v>
      </c>
      <c r="AE127" s="678">
        <f t="shared" si="162"/>
        <v>220.89243999999997</v>
      </c>
      <c r="AF127" s="222">
        <v>1205</v>
      </c>
      <c r="AJ127" s="444">
        <f t="shared" si="97"/>
        <v>-57</v>
      </c>
      <c r="AK127" s="444">
        <f t="shared" si="98"/>
        <v>-8.0851063829787222</v>
      </c>
      <c r="AL127" s="539">
        <f t="shared" si="163"/>
        <v>-1.6170212765957443E-2</v>
      </c>
      <c r="AM127" s="444">
        <f t="shared" si="99"/>
        <v>-11.4</v>
      </c>
      <c r="AN127" s="445">
        <f t="shared" si="100"/>
        <v>220.89243999999997</v>
      </c>
      <c r="AO127" s="445">
        <f t="shared" si="101"/>
        <v>31.332260992907806</v>
      </c>
      <c r="AP127" s="542">
        <f t="shared" si="164"/>
        <v>6.2664521985815611E-2</v>
      </c>
      <c r="AQ127" s="445">
        <f t="shared" si="102"/>
        <v>44.178487999999994</v>
      </c>
      <c r="AR127" s="227">
        <f t="shared" si="103"/>
        <v>165</v>
      </c>
      <c r="AS127" s="210">
        <f t="shared" si="104"/>
        <v>825</v>
      </c>
      <c r="AT127" s="209">
        <f t="shared" si="105"/>
        <v>247.5</v>
      </c>
      <c r="AU127" s="209">
        <f t="shared" si="106"/>
        <v>412.5</v>
      </c>
      <c r="AV127" s="211">
        <f t="shared" si="107"/>
        <v>648</v>
      </c>
      <c r="AW127" s="210">
        <f t="shared" si="108"/>
        <v>177</v>
      </c>
      <c r="AX127" s="210">
        <f t="shared" si="109"/>
        <v>120</v>
      </c>
      <c r="AY127" s="210">
        <f t="shared" si="110"/>
        <v>17.021276595744681</v>
      </c>
      <c r="AZ127" s="211">
        <f t="shared" si="111"/>
        <v>925.89243999999997</v>
      </c>
      <c r="BA127" s="544">
        <f t="shared" si="165"/>
        <v>100.89243999999997</v>
      </c>
      <c r="BB127" s="210">
        <f t="shared" si="166"/>
        <v>25.223109999999991</v>
      </c>
      <c r="BC127" s="213">
        <f t="shared" si="112"/>
        <v>166.66063919999999</v>
      </c>
      <c r="BD127" s="211">
        <f>[1]MAG_9pak!$F$6</f>
        <v>833.30319599999996</v>
      </c>
      <c r="BE127" s="213">
        <f t="shared" si="113"/>
        <v>249.99095879999999</v>
      </c>
      <c r="BF127" s="213">
        <f t="shared" si="114"/>
        <v>416.65159799999998</v>
      </c>
      <c r="BG127" s="210">
        <f t="shared" si="115"/>
        <v>185.30319599999996</v>
      </c>
      <c r="BH127" s="210">
        <f t="shared" si="116"/>
        <v>128.30319599999996</v>
      </c>
      <c r="BI127" s="210">
        <f t="shared" si="117"/>
        <v>18.199034893617011</v>
      </c>
      <c r="BJ127" s="210">
        <f t="shared" si="118"/>
        <v>874.2</v>
      </c>
      <c r="BK127" s="214">
        <f t="shared" si="119"/>
        <v>262.26</v>
      </c>
      <c r="BL127" s="214">
        <f t="shared" si="120"/>
        <v>437.1</v>
      </c>
      <c r="BM127" s="210">
        <f t="shared" si="121"/>
        <v>169.20000000000005</v>
      </c>
      <c r="BN127" s="210">
        <f t="shared" si="122"/>
        <v>226.20000000000005</v>
      </c>
      <c r="BO127" s="215">
        <f t="shared" si="123"/>
        <v>174.84000000000003</v>
      </c>
      <c r="BP127" s="210">
        <f t="shared" si="187"/>
        <v>874.2</v>
      </c>
      <c r="BQ127" s="216">
        <f t="shared" si="124"/>
        <v>262.26</v>
      </c>
      <c r="BR127" s="216">
        <f t="shared" si="125"/>
        <v>437.1</v>
      </c>
      <c r="BS127" s="210">
        <f t="shared" si="126"/>
        <v>169.20000000000005</v>
      </c>
      <c r="BT127" s="210">
        <f t="shared" si="127"/>
        <v>226.20000000000005</v>
      </c>
      <c r="BU127" s="217">
        <f t="shared" si="128"/>
        <v>174.84000000000003</v>
      </c>
      <c r="BV127" s="210">
        <f t="shared" si="188"/>
        <v>874.2</v>
      </c>
      <c r="BW127" s="403">
        <f t="shared" si="129"/>
        <v>262.26</v>
      </c>
      <c r="BX127" s="403">
        <f t="shared" si="130"/>
        <v>437.1</v>
      </c>
      <c r="BY127" s="210">
        <f t="shared" si="131"/>
        <v>169.20000000000005</v>
      </c>
      <c r="BZ127" s="210">
        <f t="shared" si="132"/>
        <v>226.20000000000005</v>
      </c>
      <c r="CA127" s="210">
        <f t="shared" si="133"/>
        <v>24</v>
      </c>
      <c r="CB127" s="404">
        <f t="shared" si="134"/>
        <v>174.84000000000003</v>
      </c>
      <c r="CC127" s="404"/>
      <c r="CD127" s="537">
        <f t="shared" si="135"/>
        <v>25.223109999999991</v>
      </c>
      <c r="CE127" s="537">
        <f t="shared" si="167"/>
        <v>7.566932999999997</v>
      </c>
      <c r="CF127" s="537">
        <f t="shared" si="136"/>
        <v>12.611554999999996</v>
      </c>
      <c r="CG127" s="210"/>
      <c r="CH127" s="210"/>
      <c r="CI127" s="210"/>
      <c r="CJ127" s="538">
        <f t="shared" si="137"/>
        <v>5.0446219999999986</v>
      </c>
      <c r="CK127" s="216">
        <f t="shared" si="138"/>
        <v>-44.25</v>
      </c>
      <c r="CL127" s="216">
        <f t="shared" si="168"/>
        <v>-13.275</v>
      </c>
      <c r="CM127" s="216">
        <f t="shared" si="139"/>
        <v>-22.125</v>
      </c>
      <c r="CN127" s="216"/>
      <c r="CO127" s="216"/>
      <c r="CP127" s="216"/>
      <c r="CQ127" s="217">
        <f t="shared" si="140"/>
        <v>-8.85</v>
      </c>
      <c r="CR127" s="403">
        <f t="shared" si="141"/>
        <v>12.92310999999998</v>
      </c>
      <c r="CS127" s="403">
        <f t="shared" si="169"/>
        <v>3.876932999999994</v>
      </c>
      <c r="CT127" s="403">
        <f t="shared" si="142"/>
        <v>6.4615549999999899</v>
      </c>
      <c r="CU127" s="403"/>
      <c r="CV127" s="403"/>
      <c r="CW127" s="403"/>
      <c r="CX127" s="404">
        <f t="shared" si="143"/>
        <v>2.584621999999996</v>
      </c>
      <c r="CY127" s="198"/>
      <c r="CZ127" s="222">
        <v>648</v>
      </c>
      <c r="DA127" s="677">
        <f t="shared" si="144"/>
        <v>-57</v>
      </c>
      <c r="DB127" s="676">
        <f t="shared" si="145"/>
        <v>-8.0851063829787222</v>
      </c>
      <c r="DC127" s="676">
        <f t="shared" si="170"/>
        <v>-1.6170212765957444</v>
      </c>
      <c r="DD127" s="208">
        <v>925.89243999999997</v>
      </c>
      <c r="DE127" s="677">
        <f t="shared" si="146"/>
        <v>220.89243999999997</v>
      </c>
      <c r="DF127" s="676">
        <f t="shared" si="147"/>
        <v>31.332260992907806</v>
      </c>
      <c r="DG127" s="676">
        <f t="shared" si="171"/>
        <v>6.2664521985815611</v>
      </c>
      <c r="DH127" s="222">
        <v>24</v>
      </c>
      <c r="DI127" s="677">
        <f t="shared" si="148"/>
        <v>169.2</v>
      </c>
      <c r="DJ127" s="568">
        <f t="shared" si="149"/>
        <v>874.2</v>
      </c>
      <c r="DK127" s="677">
        <f t="shared" si="150"/>
        <v>174.84000000000003</v>
      </c>
      <c r="DL127" s="677">
        <f t="shared" si="172"/>
        <v>262.26</v>
      </c>
      <c r="DM127" s="677">
        <f t="shared" si="173"/>
        <v>437.1</v>
      </c>
      <c r="DN127" s="677">
        <f t="shared" si="151"/>
        <v>12.92310999999998</v>
      </c>
      <c r="DO127" s="677">
        <f t="shared" si="174"/>
        <v>3.876932999999994</v>
      </c>
      <c r="DP127" s="677">
        <f t="shared" si="175"/>
        <v>6.4615549999999899</v>
      </c>
      <c r="DQ127" s="677">
        <f t="shared" si="152"/>
        <v>2.584621999999996</v>
      </c>
      <c r="DR127" s="222">
        <v>648</v>
      </c>
      <c r="DS127" s="677">
        <f t="shared" si="153"/>
        <v>-57</v>
      </c>
      <c r="DT127" s="676">
        <f t="shared" si="154"/>
        <v>-8.0851063829787222</v>
      </c>
      <c r="DU127" s="710">
        <f t="shared" si="176"/>
        <v>-1.6170212765957444</v>
      </c>
      <c r="DV127" s="208">
        <v>925.89243999999997</v>
      </c>
      <c r="DW127" s="677">
        <f t="shared" si="155"/>
        <v>220.89243999999997</v>
      </c>
      <c r="DX127" s="676">
        <f t="shared" si="156"/>
        <v>31.332260992907806</v>
      </c>
      <c r="DY127" s="710">
        <f t="shared" si="177"/>
        <v>6.2664521985815611</v>
      </c>
      <c r="DZ127" s="222">
        <v>22</v>
      </c>
      <c r="EA127" s="677">
        <f t="shared" si="157"/>
        <v>155.1</v>
      </c>
      <c r="EB127" s="568">
        <f t="shared" si="158"/>
        <v>860.1</v>
      </c>
      <c r="EC127" s="677">
        <f t="shared" si="159"/>
        <v>172.02</v>
      </c>
      <c r="ED127" s="677">
        <f t="shared" si="178"/>
        <v>258.02999999999997</v>
      </c>
      <c r="EE127" s="677">
        <f t="shared" si="179"/>
        <v>430.05</v>
      </c>
      <c r="EF127" s="208">
        <f t="shared" si="180"/>
        <v>16.448109999999986</v>
      </c>
      <c r="EG127" s="208">
        <f t="shared" si="181"/>
        <v>4.9344329999999959</v>
      </c>
      <c r="EH127" s="208">
        <f t="shared" si="182"/>
        <v>8.2240549999999928</v>
      </c>
      <c r="EI127" s="677">
        <f t="shared" si="160"/>
        <v>3.2896219999999974</v>
      </c>
    </row>
    <row r="128" spans="1:139" s="218" customFormat="1" ht="21.75" customHeight="1" x14ac:dyDescent="0.2">
      <c r="A128" s="505">
        <v>125</v>
      </c>
      <c r="B128" s="505" t="s">
        <v>1265</v>
      </c>
      <c r="C128" s="501" t="s">
        <v>147</v>
      </c>
      <c r="D128" s="355" t="s">
        <v>146</v>
      </c>
      <c r="E128" s="355" t="s">
        <v>13</v>
      </c>
      <c r="F128" s="219" t="s">
        <v>7</v>
      </c>
      <c r="G128" s="219" t="s">
        <v>89</v>
      </c>
      <c r="H128" s="219" t="s">
        <v>5</v>
      </c>
      <c r="I128" s="274">
        <v>1</v>
      </c>
      <c r="J128" s="234">
        <v>1401</v>
      </c>
      <c r="K128" s="222"/>
      <c r="L128" s="219" t="s">
        <v>7</v>
      </c>
      <c r="M128" s="219" t="s">
        <v>89</v>
      </c>
      <c r="N128" s="219" t="s">
        <v>5</v>
      </c>
      <c r="O128" s="269">
        <v>1</v>
      </c>
      <c r="P128" s="234">
        <v>1401</v>
      </c>
      <c r="Q128" s="219"/>
      <c r="R128" s="219"/>
      <c r="S128" s="219"/>
      <c r="T128" s="269">
        <v>1</v>
      </c>
      <c r="U128" s="235">
        <v>1401</v>
      </c>
      <c r="V128" s="228" t="s">
        <v>664</v>
      </c>
      <c r="W128" s="228" t="s">
        <v>6</v>
      </c>
      <c r="X128" s="228" t="s">
        <v>88</v>
      </c>
      <c r="Y128" s="270">
        <v>1</v>
      </c>
      <c r="Z128" s="236">
        <v>1401</v>
      </c>
      <c r="AA128" s="207">
        <f t="shared" si="96"/>
        <v>1401</v>
      </c>
      <c r="AB128" s="222">
        <v>2174</v>
      </c>
      <c r="AC128" s="544">
        <f t="shared" si="161"/>
        <v>773</v>
      </c>
      <c r="AD128" s="208">
        <f>2.73*$AB$1</f>
        <v>3105.2658000000001</v>
      </c>
      <c r="AE128" s="678">
        <f t="shared" si="162"/>
        <v>1704.2658000000001</v>
      </c>
      <c r="AF128" s="222">
        <v>3726</v>
      </c>
      <c r="AJ128" s="444">
        <f t="shared" si="97"/>
        <v>773</v>
      </c>
      <c r="AK128" s="444">
        <f t="shared" si="98"/>
        <v>55.174875089221985</v>
      </c>
      <c r="AL128" s="539">
        <f t="shared" si="163"/>
        <v>0.11034975017844398</v>
      </c>
      <c r="AM128" s="444">
        <f t="shared" si="99"/>
        <v>154.6</v>
      </c>
      <c r="AN128" s="445">
        <f t="shared" si="100"/>
        <v>1704.2658000000001</v>
      </c>
      <c r="AO128" s="445">
        <f t="shared" si="101"/>
        <v>121.64638115631692</v>
      </c>
      <c r="AP128" s="542">
        <f t="shared" si="164"/>
        <v>0.24329276231263386</v>
      </c>
      <c r="AQ128" s="445">
        <f t="shared" si="102"/>
        <v>340.85316</v>
      </c>
      <c r="AR128" s="227">
        <f t="shared" si="103"/>
        <v>1521</v>
      </c>
      <c r="AS128" s="210">
        <f t="shared" si="104"/>
        <v>1521</v>
      </c>
      <c r="AT128" s="209">
        <f t="shared" si="105"/>
        <v>456.3</v>
      </c>
      <c r="AU128" s="209">
        <f t="shared" si="106"/>
        <v>760.5</v>
      </c>
      <c r="AV128" s="211">
        <f t="shared" si="107"/>
        <v>2174</v>
      </c>
      <c r="AW128" s="212">
        <f t="shared" si="108"/>
        <v>-653</v>
      </c>
      <c r="AX128" s="210">
        <f t="shared" si="109"/>
        <v>120</v>
      </c>
      <c r="AY128" s="210">
        <f t="shared" si="110"/>
        <v>8.5653104925053469</v>
      </c>
      <c r="AZ128" s="211">
        <f t="shared" si="111"/>
        <v>3105.2658000000001</v>
      </c>
      <c r="BA128" s="544">
        <f t="shared" si="165"/>
        <v>1584.2658000000001</v>
      </c>
      <c r="BB128" s="210">
        <f t="shared" si="166"/>
        <v>396.06645000000003</v>
      </c>
      <c r="BC128" s="213">
        <f t="shared" si="112"/>
        <v>2173.68606</v>
      </c>
      <c r="BD128" s="211">
        <f>[1]MAG_9pak!$C$15</f>
        <v>2173.68606</v>
      </c>
      <c r="BE128" s="213">
        <f t="shared" si="113"/>
        <v>652.105818</v>
      </c>
      <c r="BF128" s="213">
        <f t="shared" si="114"/>
        <v>1086.84303</v>
      </c>
      <c r="BG128" s="210">
        <f t="shared" si="115"/>
        <v>-0.31394000000000233</v>
      </c>
      <c r="BH128" s="210">
        <f t="shared" si="116"/>
        <v>772.68606</v>
      </c>
      <c r="BI128" s="210">
        <f t="shared" si="117"/>
        <v>55.152466809421838</v>
      </c>
      <c r="BJ128" s="210">
        <f t="shared" si="118"/>
        <v>1737.24</v>
      </c>
      <c r="BK128" s="214">
        <f t="shared" si="119"/>
        <v>521.17200000000003</v>
      </c>
      <c r="BL128" s="214">
        <f t="shared" si="120"/>
        <v>868.62</v>
      </c>
      <c r="BM128" s="210">
        <f t="shared" si="121"/>
        <v>336.24</v>
      </c>
      <c r="BN128" s="210">
        <f t="shared" si="122"/>
        <v>-436.76</v>
      </c>
      <c r="BO128" s="215">
        <f t="shared" si="123"/>
        <v>1737.24</v>
      </c>
      <c r="BP128" s="210">
        <f>Z128*1.2</f>
        <v>1681.2</v>
      </c>
      <c r="BQ128" s="216">
        <f t="shared" si="124"/>
        <v>504.36</v>
      </c>
      <c r="BR128" s="216">
        <f t="shared" si="125"/>
        <v>840.6</v>
      </c>
      <c r="BS128" s="210">
        <f t="shared" si="126"/>
        <v>280.20000000000005</v>
      </c>
      <c r="BT128" s="210">
        <f t="shared" si="127"/>
        <v>-492.79999999999995</v>
      </c>
      <c r="BU128" s="217">
        <f t="shared" si="128"/>
        <v>1681.2</v>
      </c>
      <c r="BV128" s="210">
        <f>Z128*1.19</f>
        <v>1667.1899999999998</v>
      </c>
      <c r="BW128" s="403">
        <f t="shared" si="129"/>
        <v>500.15699999999993</v>
      </c>
      <c r="BX128" s="403">
        <f t="shared" si="130"/>
        <v>833.59499999999991</v>
      </c>
      <c r="BY128" s="210">
        <f t="shared" si="131"/>
        <v>266.18999999999983</v>
      </c>
      <c r="BZ128" s="210">
        <f t="shared" si="132"/>
        <v>-506.81000000000017</v>
      </c>
      <c r="CA128" s="210">
        <f t="shared" si="133"/>
        <v>19</v>
      </c>
      <c r="CB128" s="404">
        <f t="shared" si="134"/>
        <v>1667.1899999999998</v>
      </c>
      <c r="CC128" s="404"/>
      <c r="CD128" s="537">
        <f t="shared" si="135"/>
        <v>396.06645000000003</v>
      </c>
      <c r="CE128" s="537">
        <f t="shared" si="167"/>
        <v>118.819935</v>
      </c>
      <c r="CF128" s="537">
        <f t="shared" si="136"/>
        <v>198.03322500000002</v>
      </c>
      <c r="CG128" s="210"/>
      <c r="CH128" s="210"/>
      <c r="CI128" s="210"/>
      <c r="CJ128" s="538">
        <f t="shared" si="137"/>
        <v>396.06645000000003</v>
      </c>
      <c r="CK128" s="216">
        <f t="shared" si="138"/>
        <v>163.25</v>
      </c>
      <c r="CL128" s="216">
        <f t="shared" si="168"/>
        <v>48.975000000000001</v>
      </c>
      <c r="CM128" s="216">
        <f t="shared" si="139"/>
        <v>81.625</v>
      </c>
      <c r="CN128" s="216"/>
      <c r="CO128" s="216"/>
      <c r="CP128" s="216"/>
      <c r="CQ128" s="217">
        <f t="shared" si="140"/>
        <v>163.25</v>
      </c>
      <c r="CR128" s="403">
        <f t="shared" si="141"/>
        <v>359.51895000000007</v>
      </c>
      <c r="CS128" s="403">
        <f t="shared" si="169"/>
        <v>107.85568500000002</v>
      </c>
      <c r="CT128" s="403">
        <f t="shared" si="142"/>
        <v>179.75947500000004</v>
      </c>
      <c r="CU128" s="403"/>
      <c r="CV128" s="403"/>
      <c r="CW128" s="403"/>
      <c r="CX128" s="404">
        <f t="shared" si="143"/>
        <v>359.51895000000007</v>
      </c>
      <c r="CY128" s="198"/>
      <c r="CZ128" s="222">
        <v>2174</v>
      </c>
      <c r="DA128" s="677">
        <f t="shared" si="144"/>
        <v>773</v>
      </c>
      <c r="DB128" s="676">
        <f t="shared" si="145"/>
        <v>55.174875089221985</v>
      </c>
      <c r="DC128" s="676">
        <f t="shared" si="170"/>
        <v>11.034975017844397</v>
      </c>
      <c r="DD128" s="208">
        <v>3105.2658000000001</v>
      </c>
      <c r="DE128" s="677">
        <f t="shared" si="146"/>
        <v>1704.2658000000001</v>
      </c>
      <c r="DF128" s="676">
        <f t="shared" si="147"/>
        <v>121.64638115631692</v>
      </c>
      <c r="DG128" s="676">
        <f t="shared" si="171"/>
        <v>24.329276231263385</v>
      </c>
      <c r="DH128" s="222">
        <v>15</v>
      </c>
      <c r="DI128" s="677">
        <f t="shared" si="148"/>
        <v>210.15</v>
      </c>
      <c r="DJ128" s="568">
        <f t="shared" si="149"/>
        <v>1611.15</v>
      </c>
      <c r="DK128" s="677">
        <f t="shared" si="150"/>
        <v>1611.15</v>
      </c>
      <c r="DL128" s="677">
        <f t="shared" si="172"/>
        <v>483.34500000000003</v>
      </c>
      <c r="DM128" s="677">
        <f t="shared" si="173"/>
        <v>805.57500000000005</v>
      </c>
      <c r="DN128" s="677">
        <f t="shared" si="151"/>
        <v>373.52895000000001</v>
      </c>
      <c r="DO128" s="677">
        <f t="shared" si="174"/>
        <v>112.058685</v>
      </c>
      <c r="DP128" s="677">
        <f t="shared" si="175"/>
        <v>186.764475</v>
      </c>
      <c r="DQ128" s="677">
        <f t="shared" si="152"/>
        <v>373.52895000000001</v>
      </c>
      <c r="DR128" s="222">
        <v>2174</v>
      </c>
      <c r="DS128" s="677">
        <f t="shared" si="153"/>
        <v>773</v>
      </c>
      <c r="DT128" s="676">
        <f t="shared" si="154"/>
        <v>55.174875089221985</v>
      </c>
      <c r="DU128" s="710">
        <f t="shared" si="176"/>
        <v>11.034975017844397</v>
      </c>
      <c r="DV128" s="208">
        <v>3105.2658000000001</v>
      </c>
      <c r="DW128" s="677">
        <f t="shared" si="155"/>
        <v>1704.2658000000001</v>
      </c>
      <c r="DX128" s="676">
        <f t="shared" si="156"/>
        <v>121.64638115631692</v>
      </c>
      <c r="DY128" s="710">
        <f t="shared" si="177"/>
        <v>24.329276231263385</v>
      </c>
      <c r="DZ128" s="222">
        <v>15</v>
      </c>
      <c r="EA128" s="677">
        <f t="shared" si="157"/>
        <v>210.15</v>
      </c>
      <c r="EB128" s="568">
        <f t="shared" si="158"/>
        <v>1611.15</v>
      </c>
      <c r="EC128" s="677">
        <f t="shared" si="159"/>
        <v>1611.15</v>
      </c>
      <c r="ED128" s="677">
        <f t="shared" si="178"/>
        <v>483.34500000000003</v>
      </c>
      <c r="EE128" s="677">
        <f t="shared" si="179"/>
        <v>805.57500000000005</v>
      </c>
      <c r="EF128" s="208">
        <f t="shared" si="180"/>
        <v>373.52895000000001</v>
      </c>
      <c r="EG128" s="208">
        <f t="shared" si="181"/>
        <v>112.058685</v>
      </c>
      <c r="EH128" s="208">
        <f t="shared" si="182"/>
        <v>186.764475</v>
      </c>
      <c r="EI128" s="677">
        <f t="shared" si="160"/>
        <v>373.52895000000001</v>
      </c>
    </row>
    <row r="129" spans="1:139" s="218" customFormat="1" ht="21.75" customHeight="1" x14ac:dyDescent="0.2">
      <c r="A129" s="506">
        <v>126</v>
      </c>
      <c r="B129" s="505" t="s">
        <v>1266</v>
      </c>
      <c r="C129" s="499" t="s">
        <v>148</v>
      </c>
      <c r="D129" s="355" t="s">
        <v>146</v>
      </c>
      <c r="E129" s="253" t="s">
        <v>83</v>
      </c>
      <c r="F129" s="219" t="s">
        <v>10</v>
      </c>
      <c r="G129" s="219" t="s">
        <v>26</v>
      </c>
      <c r="H129" s="219" t="s">
        <v>28</v>
      </c>
      <c r="I129" s="274">
        <v>1</v>
      </c>
      <c r="J129" s="229">
        <v>1050</v>
      </c>
      <c r="K129" s="222"/>
      <c r="L129" s="219" t="s">
        <v>10</v>
      </c>
      <c r="M129" s="219" t="s">
        <v>26</v>
      </c>
      <c r="N129" s="219" t="s">
        <v>28</v>
      </c>
      <c r="O129" s="269">
        <v>1</v>
      </c>
      <c r="P129" s="230">
        <v>1050</v>
      </c>
      <c r="Q129" s="219"/>
      <c r="R129" s="219"/>
      <c r="S129" s="219"/>
      <c r="T129" s="269">
        <v>1</v>
      </c>
      <c r="U129" s="231">
        <v>1050</v>
      </c>
      <c r="V129" s="228" t="s">
        <v>10</v>
      </c>
      <c r="W129" s="228" t="s">
        <v>24</v>
      </c>
      <c r="X129" s="228" t="s">
        <v>25</v>
      </c>
      <c r="Y129" s="270">
        <v>1</v>
      </c>
      <c r="Z129" s="232">
        <v>1050</v>
      </c>
      <c r="AA129" s="207">
        <f t="shared" si="96"/>
        <v>1050</v>
      </c>
      <c r="AB129" s="222">
        <v>905</v>
      </c>
      <c r="AC129" s="544">
        <f t="shared" si="161"/>
        <v>-145</v>
      </c>
      <c r="AD129" s="208">
        <f>1.137*$AB$1</f>
        <v>1293.2920200000001</v>
      </c>
      <c r="AE129" s="678">
        <f t="shared" si="162"/>
        <v>243.29202000000009</v>
      </c>
      <c r="AF129" s="222">
        <v>1682</v>
      </c>
      <c r="AJ129" s="444">
        <f t="shared" si="97"/>
        <v>-145</v>
      </c>
      <c r="AK129" s="444">
        <f t="shared" si="98"/>
        <v>-13.80952380952381</v>
      </c>
      <c r="AL129" s="539">
        <f t="shared" si="163"/>
        <v>-2.7619047619047619E-2</v>
      </c>
      <c r="AM129" s="444">
        <f t="shared" si="99"/>
        <v>-29</v>
      </c>
      <c r="AN129" s="445">
        <f t="shared" si="100"/>
        <v>243.29202000000009</v>
      </c>
      <c r="AO129" s="445">
        <f t="shared" si="101"/>
        <v>23.170668571428578</v>
      </c>
      <c r="AP129" s="542">
        <f t="shared" si="164"/>
        <v>4.6341337142857153E-2</v>
      </c>
      <c r="AQ129" s="445">
        <f t="shared" si="102"/>
        <v>48.658404000000019</v>
      </c>
      <c r="AR129" s="227">
        <f t="shared" si="103"/>
        <v>1170</v>
      </c>
      <c r="AS129" s="210">
        <f t="shared" si="104"/>
        <v>1170</v>
      </c>
      <c r="AT129" s="209">
        <f t="shared" si="105"/>
        <v>351</v>
      </c>
      <c r="AU129" s="209">
        <f t="shared" si="106"/>
        <v>585</v>
      </c>
      <c r="AV129" s="211">
        <f t="shared" si="107"/>
        <v>905</v>
      </c>
      <c r="AW129" s="210">
        <f t="shared" si="108"/>
        <v>265</v>
      </c>
      <c r="AX129" s="210">
        <f t="shared" si="109"/>
        <v>120</v>
      </c>
      <c r="AY129" s="210">
        <f t="shared" si="110"/>
        <v>11.428571428571431</v>
      </c>
      <c r="AZ129" s="211">
        <f t="shared" si="111"/>
        <v>1293.2920200000001</v>
      </c>
      <c r="BA129" s="544">
        <f t="shared" si="165"/>
        <v>123.29202000000009</v>
      </c>
      <c r="BB129" s="210">
        <f t="shared" si="166"/>
        <v>30.823005000000023</v>
      </c>
      <c r="BC129" s="213">
        <f t="shared" si="112"/>
        <v>1163.9628180000002</v>
      </c>
      <c r="BD129" s="211">
        <f>[1]MAG_9pak!$F$10</f>
        <v>1163.9628180000002</v>
      </c>
      <c r="BE129" s="213">
        <f t="shared" si="113"/>
        <v>349.18884540000005</v>
      </c>
      <c r="BF129" s="213">
        <f t="shared" si="114"/>
        <v>581.9814090000001</v>
      </c>
      <c r="BG129" s="210">
        <f t="shared" si="115"/>
        <v>258.9628180000002</v>
      </c>
      <c r="BH129" s="210">
        <f t="shared" si="116"/>
        <v>113.9628180000002</v>
      </c>
      <c r="BI129" s="210">
        <f t="shared" si="117"/>
        <v>10.85360171428573</v>
      </c>
      <c r="BJ129" s="210">
        <f t="shared" si="118"/>
        <v>1302</v>
      </c>
      <c r="BK129" s="214">
        <f t="shared" si="119"/>
        <v>390.59999999999997</v>
      </c>
      <c r="BL129" s="214">
        <f t="shared" si="120"/>
        <v>651</v>
      </c>
      <c r="BM129" s="210">
        <f t="shared" si="121"/>
        <v>252</v>
      </c>
      <c r="BN129" s="210">
        <f t="shared" si="122"/>
        <v>397</v>
      </c>
      <c r="BO129" s="215">
        <f t="shared" si="123"/>
        <v>1302</v>
      </c>
      <c r="BP129" s="210">
        <f t="shared" ref="BP129:BP159" si="189">Z129*1.24</f>
        <v>1302</v>
      </c>
      <c r="BQ129" s="216">
        <f t="shared" si="124"/>
        <v>390.59999999999997</v>
      </c>
      <c r="BR129" s="216">
        <f t="shared" si="125"/>
        <v>651</v>
      </c>
      <c r="BS129" s="210">
        <f t="shared" si="126"/>
        <v>252</v>
      </c>
      <c r="BT129" s="210">
        <f t="shared" si="127"/>
        <v>397</v>
      </c>
      <c r="BU129" s="217">
        <f t="shared" si="128"/>
        <v>1302</v>
      </c>
      <c r="BV129" s="210">
        <f t="shared" ref="BV129:BV159" si="190">Z129*1.24</f>
        <v>1302</v>
      </c>
      <c r="BW129" s="403">
        <f t="shared" si="129"/>
        <v>390.59999999999997</v>
      </c>
      <c r="BX129" s="403">
        <f t="shared" si="130"/>
        <v>651</v>
      </c>
      <c r="BY129" s="210">
        <f t="shared" si="131"/>
        <v>252</v>
      </c>
      <c r="BZ129" s="210">
        <f t="shared" si="132"/>
        <v>397</v>
      </c>
      <c r="CA129" s="210">
        <f t="shared" si="133"/>
        <v>24</v>
      </c>
      <c r="CB129" s="404">
        <f t="shared" si="134"/>
        <v>1302</v>
      </c>
      <c r="CC129" s="404"/>
      <c r="CD129" s="537">
        <f t="shared" si="135"/>
        <v>30.823005000000023</v>
      </c>
      <c r="CE129" s="537">
        <f t="shared" si="167"/>
        <v>9.246901500000007</v>
      </c>
      <c r="CF129" s="537">
        <f t="shared" si="136"/>
        <v>15.411502500000012</v>
      </c>
      <c r="CG129" s="210"/>
      <c r="CH129" s="210"/>
      <c r="CI129" s="210"/>
      <c r="CJ129" s="538">
        <f t="shared" si="137"/>
        <v>30.823005000000023</v>
      </c>
      <c r="CK129" s="216">
        <f t="shared" si="138"/>
        <v>-66.25</v>
      </c>
      <c r="CL129" s="216">
        <f t="shared" si="168"/>
        <v>-19.875</v>
      </c>
      <c r="CM129" s="216">
        <f t="shared" si="139"/>
        <v>-33.125</v>
      </c>
      <c r="CN129" s="216"/>
      <c r="CO129" s="216"/>
      <c r="CP129" s="216"/>
      <c r="CQ129" s="217">
        <f t="shared" si="140"/>
        <v>-66.25</v>
      </c>
      <c r="CR129" s="403">
        <f t="shared" si="141"/>
        <v>-2.1769949999999767</v>
      </c>
      <c r="CS129" s="403">
        <f t="shared" si="169"/>
        <v>-0.65309849999999303</v>
      </c>
      <c r="CT129" s="403">
        <f t="shared" si="142"/>
        <v>-1.0884974999999883</v>
      </c>
      <c r="CU129" s="403"/>
      <c r="CV129" s="403"/>
      <c r="CW129" s="403"/>
      <c r="CX129" s="404">
        <f t="shared" si="143"/>
        <v>-2.1769949999999767</v>
      </c>
      <c r="CY129" s="198"/>
      <c r="CZ129" s="222">
        <v>905</v>
      </c>
      <c r="DA129" s="677">
        <f t="shared" si="144"/>
        <v>-145</v>
      </c>
      <c r="DB129" s="676">
        <f t="shared" si="145"/>
        <v>-13.80952380952381</v>
      </c>
      <c r="DC129" s="676">
        <f t="shared" si="170"/>
        <v>-2.7619047619047619</v>
      </c>
      <c r="DD129" s="208">
        <v>1293.2920200000001</v>
      </c>
      <c r="DE129" s="677">
        <f t="shared" si="146"/>
        <v>243.29202000000009</v>
      </c>
      <c r="DF129" s="676">
        <f t="shared" si="147"/>
        <v>23.170668571428578</v>
      </c>
      <c r="DG129" s="676">
        <f t="shared" si="171"/>
        <v>4.6341337142857153</v>
      </c>
      <c r="DH129" s="222">
        <v>20</v>
      </c>
      <c r="DI129" s="677">
        <f t="shared" si="148"/>
        <v>210</v>
      </c>
      <c r="DJ129" s="568">
        <f t="shared" si="149"/>
        <v>1260</v>
      </c>
      <c r="DK129" s="677">
        <f t="shared" si="150"/>
        <v>1260</v>
      </c>
      <c r="DL129" s="677">
        <f t="shared" si="172"/>
        <v>378</v>
      </c>
      <c r="DM129" s="677">
        <f t="shared" si="173"/>
        <v>630</v>
      </c>
      <c r="DN129" s="677">
        <f t="shared" si="151"/>
        <v>8.3230050000000233</v>
      </c>
      <c r="DO129" s="677">
        <f t="shared" si="174"/>
        <v>2.496901500000007</v>
      </c>
      <c r="DP129" s="677">
        <f t="shared" si="175"/>
        <v>4.1615025000000117</v>
      </c>
      <c r="DQ129" s="677">
        <f t="shared" si="152"/>
        <v>8.3230050000000233</v>
      </c>
      <c r="DR129" s="222">
        <v>905</v>
      </c>
      <c r="DS129" s="677">
        <f t="shared" si="153"/>
        <v>-145</v>
      </c>
      <c r="DT129" s="676">
        <f t="shared" si="154"/>
        <v>-13.80952380952381</v>
      </c>
      <c r="DU129" s="710">
        <f t="shared" si="176"/>
        <v>-2.7619047619047619</v>
      </c>
      <c r="DV129" s="208">
        <v>1293.2920200000001</v>
      </c>
      <c r="DW129" s="677">
        <f t="shared" si="155"/>
        <v>243.29202000000009</v>
      </c>
      <c r="DX129" s="676">
        <f t="shared" si="156"/>
        <v>23.170668571428578</v>
      </c>
      <c r="DY129" s="710">
        <f t="shared" si="177"/>
        <v>4.6341337142857153</v>
      </c>
      <c r="DZ129" s="222">
        <v>19</v>
      </c>
      <c r="EA129" s="677">
        <f t="shared" si="157"/>
        <v>199.5</v>
      </c>
      <c r="EB129" s="568">
        <f t="shared" si="158"/>
        <v>1249.5</v>
      </c>
      <c r="EC129" s="677">
        <f t="shared" si="159"/>
        <v>1249.5</v>
      </c>
      <c r="ED129" s="677">
        <f t="shared" si="178"/>
        <v>374.85</v>
      </c>
      <c r="EE129" s="677">
        <f t="shared" si="179"/>
        <v>624.75</v>
      </c>
      <c r="EF129" s="208">
        <f t="shared" si="180"/>
        <v>10.948005000000023</v>
      </c>
      <c r="EG129" s="208">
        <f t="shared" si="181"/>
        <v>3.2844015000000071</v>
      </c>
      <c r="EH129" s="208">
        <f t="shared" si="182"/>
        <v>5.4740025000000117</v>
      </c>
      <c r="EI129" s="677">
        <f t="shared" si="160"/>
        <v>10.948005000000023</v>
      </c>
    </row>
    <row r="130" spans="1:139" s="218" customFormat="1" ht="21.75" customHeight="1" x14ac:dyDescent="0.2">
      <c r="A130" s="505">
        <v>127</v>
      </c>
      <c r="B130" s="505" t="s">
        <v>1266</v>
      </c>
      <c r="C130" s="499" t="s">
        <v>148</v>
      </c>
      <c r="D130" s="355" t="s">
        <v>146</v>
      </c>
      <c r="E130" s="410" t="s">
        <v>8</v>
      </c>
      <c r="F130" s="219" t="s">
        <v>5</v>
      </c>
      <c r="G130" s="219" t="s">
        <v>6</v>
      </c>
      <c r="H130" s="219" t="s">
        <v>7</v>
      </c>
      <c r="I130" s="274">
        <v>0.7</v>
      </c>
      <c r="J130" s="234">
        <v>500</v>
      </c>
      <c r="K130" s="222"/>
      <c r="L130" s="219" t="s">
        <v>5</v>
      </c>
      <c r="M130" s="219" t="s">
        <v>6</v>
      </c>
      <c r="N130" s="219" t="s">
        <v>7</v>
      </c>
      <c r="O130" s="269">
        <v>0.7</v>
      </c>
      <c r="P130" s="234">
        <v>500</v>
      </c>
      <c r="Q130" s="219"/>
      <c r="R130" s="219"/>
      <c r="S130" s="219"/>
      <c r="T130" s="269">
        <v>0.7</v>
      </c>
      <c r="U130" s="235">
        <v>500</v>
      </c>
      <c r="V130" s="228" t="s">
        <v>303</v>
      </c>
      <c r="W130" s="228" t="s">
        <v>6</v>
      </c>
      <c r="X130" s="228" t="s">
        <v>7</v>
      </c>
      <c r="Y130" s="270">
        <v>0.7</v>
      </c>
      <c r="Z130" s="236">
        <v>500</v>
      </c>
      <c r="AA130" s="207">
        <f t="shared" si="96"/>
        <v>350</v>
      </c>
      <c r="AB130" s="222">
        <v>620</v>
      </c>
      <c r="AC130" s="544">
        <f t="shared" si="161"/>
        <v>120</v>
      </c>
      <c r="AD130" s="208">
        <f>0.581*$AB$1</f>
        <v>660.86425999999994</v>
      </c>
      <c r="AE130" s="678">
        <f t="shared" si="162"/>
        <v>160.86425999999994</v>
      </c>
      <c r="AF130" s="222">
        <v>859</v>
      </c>
      <c r="AJ130" s="444">
        <f t="shared" si="97"/>
        <v>120</v>
      </c>
      <c r="AK130" s="444">
        <f t="shared" si="98"/>
        <v>24</v>
      </c>
      <c r="AL130" s="539">
        <f t="shared" si="163"/>
        <v>4.8000000000000001E-2</v>
      </c>
      <c r="AM130" s="444">
        <f t="shared" si="99"/>
        <v>24</v>
      </c>
      <c r="AN130" s="445">
        <f t="shared" si="100"/>
        <v>160.86425999999994</v>
      </c>
      <c r="AO130" s="445">
        <f t="shared" si="101"/>
        <v>32.172852000000006</v>
      </c>
      <c r="AP130" s="542">
        <f t="shared" si="164"/>
        <v>6.4345704000000004E-2</v>
      </c>
      <c r="AQ130" s="445">
        <f t="shared" si="102"/>
        <v>32.172851999999992</v>
      </c>
      <c r="AR130" s="227">
        <f t="shared" si="103"/>
        <v>434</v>
      </c>
      <c r="AS130" s="210">
        <f t="shared" si="104"/>
        <v>620</v>
      </c>
      <c r="AT130" s="209">
        <f t="shared" si="105"/>
        <v>186</v>
      </c>
      <c r="AU130" s="209">
        <f t="shared" si="106"/>
        <v>310</v>
      </c>
      <c r="AV130" s="211">
        <f t="shared" si="107"/>
        <v>620</v>
      </c>
      <c r="AW130" s="210">
        <f t="shared" si="108"/>
        <v>0</v>
      </c>
      <c r="AX130" s="210">
        <f t="shared" si="109"/>
        <v>120</v>
      </c>
      <c r="AY130" s="210">
        <f t="shared" si="110"/>
        <v>24</v>
      </c>
      <c r="AZ130" s="211">
        <f t="shared" si="111"/>
        <v>660.86425999999994</v>
      </c>
      <c r="BA130" s="544">
        <f t="shared" si="165"/>
        <v>40.864259999999945</v>
      </c>
      <c r="BB130" s="210">
        <f t="shared" si="166"/>
        <v>10.216064999999986</v>
      </c>
      <c r="BC130" s="213">
        <f t="shared" si="112"/>
        <v>434</v>
      </c>
      <c r="BD130" s="211">
        <f>[1]MAG_9pak!$F$4</f>
        <v>620</v>
      </c>
      <c r="BE130" s="213">
        <f t="shared" si="113"/>
        <v>186</v>
      </c>
      <c r="BF130" s="213">
        <f t="shared" si="114"/>
        <v>310</v>
      </c>
      <c r="BG130" s="210">
        <f t="shared" si="115"/>
        <v>0</v>
      </c>
      <c r="BH130" s="210">
        <f t="shared" si="116"/>
        <v>120</v>
      </c>
      <c r="BI130" s="210">
        <f t="shared" si="117"/>
        <v>24</v>
      </c>
      <c r="BJ130" s="210">
        <f t="shared" si="118"/>
        <v>620</v>
      </c>
      <c r="BK130" s="214">
        <f t="shared" si="119"/>
        <v>186</v>
      </c>
      <c r="BL130" s="214">
        <f t="shared" si="120"/>
        <v>310</v>
      </c>
      <c r="BM130" s="210">
        <f t="shared" si="121"/>
        <v>120</v>
      </c>
      <c r="BN130" s="210">
        <f t="shared" si="122"/>
        <v>0</v>
      </c>
      <c r="BO130" s="215">
        <f t="shared" si="123"/>
        <v>434</v>
      </c>
      <c r="BP130" s="210">
        <f t="shared" si="189"/>
        <v>620</v>
      </c>
      <c r="BQ130" s="216">
        <f t="shared" si="124"/>
        <v>186</v>
      </c>
      <c r="BR130" s="216">
        <f t="shared" si="125"/>
        <v>310</v>
      </c>
      <c r="BS130" s="210">
        <f t="shared" si="126"/>
        <v>120</v>
      </c>
      <c r="BT130" s="210">
        <f t="shared" si="127"/>
        <v>0</v>
      </c>
      <c r="BU130" s="217">
        <f t="shared" si="128"/>
        <v>434</v>
      </c>
      <c r="BV130" s="210">
        <f t="shared" si="190"/>
        <v>620</v>
      </c>
      <c r="BW130" s="403">
        <f t="shared" si="129"/>
        <v>186</v>
      </c>
      <c r="BX130" s="403">
        <f t="shared" si="130"/>
        <v>310</v>
      </c>
      <c r="BY130" s="210">
        <f t="shared" si="131"/>
        <v>120</v>
      </c>
      <c r="BZ130" s="210">
        <f t="shared" si="132"/>
        <v>0</v>
      </c>
      <c r="CA130" s="210">
        <f t="shared" si="133"/>
        <v>24</v>
      </c>
      <c r="CB130" s="404">
        <f t="shared" si="134"/>
        <v>434</v>
      </c>
      <c r="CC130" s="404"/>
      <c r="CD130" s="537">
        <f t="shared" si="135"/>
        <v>10.216064999999986</v>
      </c>
      <c r="CE130" s="537">
        <f t="shared" si="167"/>
        <v>3.0648194999999956</v>
      </c>
      <c r="CF130" s="537">
        <f t="shared" si="136"/>
        <v>5.1080324999999931</v>
      </c>
      <c r="CG130" s="210"/>
      <c r="CH130" s="210"/>
      <c r="CI130" s="210"/>
      <c r="CJ130" s="538">
        <f t="shared" si="137"/>
        <v>7.1512454999999902</v>
      </c>
      <c r="CK130" s="216">
        <f t="shared" si="138"/>
        <v>0</v>
      </c>
      <c r="CL130" s="216">
        <f t="shared" si="168"/>
        <v>0</v>
      </c>
      <c r="CM130" s="216">
        <f t="shared" si="139"/>
        <v>0</v>
      </c>
      <c r="CN130" s="216"/>
      <c r="CO130" s="216"/>
      <c r="CP130" s="216"/>
      <c r="CQ130" s="217">
        <f t="shared" si="140"/>
        <v>0</v>
      </c>
      <c r="CR130" s="403">
        <f t="shared" si="141"/>
        <v>10.216064999999986</v>
      </c>
      <c r="CS130" s="403">
        <f t="shared" si="169"/>
        <v>3.0648194999999956</v>
      </c>
      <c r="CT130" s="403">
        <f t="shared" si="142"/>
        <v>5.1080324999999931</v>
      </c>
      <c r="CU130" s="403"/>
      <c r="CV130" s="403"/>
      <c r="CW130" s="403"/>
      <c r="CX130" s="404">
        <f t="shared" si="143"/>
        <v>7.1512454999999902</v>
      </c>
      <c r="CY130" s="198"/>
      <c r="CZ130" s="222">
        <v>620</v>
      </c>
      <c r="DA130" s="677">
        <f t="shared" si="144"/>
        <v>120</v>
      </c>
      <c r="DB130" s="676">
        <f t="shared" si="145"/>
        <v>24</v>
      </c>
      <c r="DC130" s="676">
        <f t="shared" si="170"/>
        <v>4.8</v>
      </c>
      <c r="DD130" s="208">
        <v>660.86425999999994</v>
      </c>
      <c r="DE130" s="677">
        <f t="shared" si="146"/>
        <v>160.86425999999994</v>
      </c>
      <c r="DF130" s="676">
        <f t="shared" si="147"/>
        <v>32.172852000000006</v>
      </c>
      <c r="DG130" s="676">
        <f t="shared" si="171"/>
        <v>6.434570400000001</v>
      </c>
      <c r="DH130" s="222">
        <v>24</v>
      </c>
      <c r="DI130" s="677">
        <f t="shared" si="148"/>
        <v>120</v>
      </c>
      <c r="DJ130" s="568">
        <f t="shared" si="149"/>
        <v>620</v>
      </c>
      <c r="DK130" s="677">
        <f t="shared" si="150"/>
        <v>434</v>
      </c>
      <c r="DL130" s="677">
        <f t="shared" si="172"/>
        <v>186</v>
      </c>
      <c r="DM130" s="677">
        <f t="shared" si="173"/>
        <v>310</v>
      </c>
      <c r="DN130" s="677">
        <f t="shared" si="151"/>
        <v>10.216064999999986</v>
      </c>
      <c r="DO130" s="677">
        <f t="shared" si="174"/>
        <v>3.0648194999999956</v>
      </c>
      <c r="DP130" s="677">
        <f t="shared" si="175"/>
        <v>5.1080324999999931</v>
      </c>
      <c r="DQ130" s="677">
        <f t="shared" si="152"/>
        <v>7.1512454999999902</v>
      </c>
      <c r="DR130" s="222">
        <v>620</v>
      </c>
      <c r="DS130" s="677">
        <f t="shared" si="153"/>
        <v>120</v>
      </c>
      <c r="DT130" s="676">
        <f t="shared" si="154"/>
        <v>24</v>
      </c>
      <c r="DU130" s="710">
        <f t="shared" si="176"/>
        <v>4.8</v>
      </c>
      <c r="DV130" s="208">
        <v>660.86425999999994</v>
      </c>
      <c r="DW130" s="677">
        <f t="shared" si="155"/>
        <v>160.86425999999994</v>
      </c>
      <c r="DX130" s="676">
        <f t="shared" si="156"/>
        <v>32.172852000000006</v>
      </c>
      <c r="DY130" s="710">
        <f t="shared" si="177"/>
        <v>6.434570400000001</v>
      </c>
      <c r="DZ130" s="222">
        <v>24</v>
      </c>
      <c r="EA130" s="677">
        <f t="shared" si="157"/>
        <v>120</v>
      </c>
      <c r="EB130" s="568">
        <f t="shared" si="158"/>
        <v>620</v>
      </c>
      <c r="EC130" s="677">
        <f t="shared" si="159"/>
        <v>434</v>
      </c>
      <c r="ED130" s="677">
        <f t="shared" si="178"/>
        <v>186</v>
      </c>
      <c r="EE130" s="677">
        <f t="shared" si="179"/>
        <v>310</v>
      </c>
      <c r="EF130" s="208">
        <f t="shared" si="180"/>
        <v>10.216064999999986</v>
      </c>
      <c r="EG130" s="208">
        <f t="shared" si="181"/>
        <v>3.0648194999999956</v>
      </c>
      <c r="EH130" s="208">
        <f t="shared" si="182"/>
        <v>5.1080324999999931</v>
      </c>
      <c r="EI130" s="677">
        <f t="shared" si="160"/>
        <v>7.1512454999999902</v>
      </c>
    </row>
    <row r="131" spans="1:139" s="218" customFormat="1" ht="21.75" customHeight="1" x14ac:dyDescent="0.2">
      <c r="A131" s="505">
        <v>128</v>
      </c>
      <c r="B131" s="505" t="s">
        <v>1270</v>
      </c>
      <c r="C131" s="499" t="s">
        <v>152</v>
      </c>
      <c r="D131" s="355" t="s">
        <v>374</v>
      </c>
      <c r="E131" s="355" t="s">
        <v>81</v>
      </c>
      <c r="F131" s="219" t="s">
        <v>5</v>
      </c>
      <c r="G131" s="219" t="s">
        <v>6</v>
      </c>
      <c r="H131" s="219" t="s">
        <v>7</v>
      </c>
      <c r="I131" s="274">
        <v>0.7</v>
      </c>
      <c r="J131" s="234">
        <v>500</v>
      </c>
      <c r="K131" s="222"/>
      <c r="L131" s="219" t="s">
        <v>5</v>
      </c>
      <c r="M131" s="219" t="s">
        <v>6</v>
      </c>
      <c r="N131" s="219" t="s">
        <v>7</v>
      </c>
      <c r="O131" s="269">
        <v>0.7</v>
      </c>
      <c r="P131" s="234">
        <v>500</v>
      </c>
      <c r="Q131" s="219"/>
      <c r="R131" s="219"/>
      <c r="S131" s="219"/>
      <c r="T131" s="269">
        <v>0.7</v>
      </c>
      <c r="U131" s="235">
        <v>500</v>
      </c>
      <c r="V131" s="228" t="s">
        <v>303</v>
      </c>
      <c r="W131" s="228" t="s">
        <v>6</v>
      </c>
      <c r="X131" s="228" t="s">
        <v>7</v>
      </c>
      <c r="Y131" s="760">
        <f>0.7-0.7</f>
        <v>0</v>
      </c>
      <c r="Z131" s="236">
        <v>500</v>
      </c>
      <c r="AA131" s="207">
        <f t="shared" si="96"/>
        <v>0</v>
      </c>
      <c r="AB131" s="222">
        <v>620</v>
      </c>
      <c r="AC131" s="544">
        <f t="shared" si="161"/>
        <v>120</v>
      </c>
      <c r="AD131" s="208">
        <f>0.581*$AB$1</f>
        <v>660.86425999999994</v>
      </c>
      <c r="AE131" s="678">
        <f t="shared" si="162"/>
        <v>160.86425999999994</v>
      </c>
      <c r="AF131" s="222">
        <v>859</v>
      </c>
      <c r="AJ131" s="444">
        <f t="shared" si="97"/>
        <v>120</v>
      </c>
      <c r="AK131" s="444">
        <f t="shared" si="98"/>
        <v>24</v>
      </c>
      <c r="AL131" s="539">
        <f t="shared" si="163"/>
        <v>4.8000000000000001E-2</v>
      </c>
      <c r="AM131" s="444">
        <f t="shared" si="99"/>
        <v>24</v>
      </c>
      <c r="AN131" s="445">
        <f t="shared" si="100"/>
        <v>160.86425999999994</v>
      </c>
      <c r="AO131" s="445">
        <f t="shared" si="101"/>
        <v>32.172852000000006</v>
      </c>
      <c r="AP131" s="542">
        <f t="shared" si="164"/>
        <v>6.4345704000000004E-2</v>
      </c>
      <c r="AQ131" s="445">
        <f t="shared" si="102"/>
        <v>32.172851999999992</v>
      </c>
      <c r="AR131" s="227">
        <f t="shared" si="103"/>
        <v>0</v>
      </c>
      <c r="AS131" s="210">
        <f t="shared" si="104"/>
        <v>620</v>
      </c>
      <c r="AT131" s="209">
        <f t="shared" si="105"/>
        <v>186</v>
      </c>
      <c r="AU131" s="209">
        <f t="shared" si="106"/>
        <v>310</v>
      </c>
      <c r="AV131" s="211">
        <f t="shared" si="107"/>
        <v>620</v>
      </c>
      <c r="AW131" s="210">
        <f t="shared" si="108"/>
        <v>0</v>
      </c>
      <c r="AX131" s="210">
        <f t="shared" si="109"/>
        <v>120</v>
      </c>
      <c r="AY131" s="210">
        <f t="shared" si="110"/>
        <v>24</v>
      </c>
      <c r="AZ131" s="211">
        <f t="shared" si="111"/>
        <v>660.86425999999994</v>
      </c>
      <c r="BA131" s="544">
        <f t="shared" si="165"/>
        <v>40.864259999999945</v>
      </c>
      <c r="BB131" s="210">
        <f t="shared" si="166"/>
        <v>10.216064999999986</v>
      </c>
      <c r="BC131" s="213">
        <f t="shared" si="112"/>
        <v>0</v>
      </c>
      <c r="BD131" s="211">
        <f>[1]MAG_9pak!$F$4</f>
        <v>620</v>
      </c>
      <c r="BE131" s="213">
        <f t="shared" si="113"/>
        <v>186</v>
      </c>
      <c r="BF131" s="213">
        <f t="shared" si="114"/>
        <v>310</v>
      </c>
      <c r="BG131" s="210">
        <f t="shared" si="115"/>
        <v>0</v>
      </c>
      <c r="BH131" s="210">
        <f t="shared" si="116"/>
        <v>120</v>
      </c>
      <c r="BI131" s="210">
        <f t="shared" si="117"/>
        <v>24</v>
      </c>
      <c r="BJ131" s="210">
        <f t="shared" si="118"/>
        <v>620</v>
      </c>
      <c r="BK131" s="214">
        <f t="shared" si="119"/>
        <v>186</v>
      </c>
      <c r="BL131" s="214">
        <f t="shared" si="120"/>
        <v>310</v>
      </c>
      <c r="BM131" s="210">
        <f t="shared" si="121"/>
        <v>120</v>
      </c>
      <c r="BN131" s="210">
        <f t="shared" si="122"/>
        <v>0</v>
      </c>
      <c r="BO131" s="215">
        <f t="shared" si="123"/>
        <v>0</v>
      </c>
      <c r="BP131" s="210">
        <f t="shared" si="189"/>
        <v>620</v>
      </c>
      <c r="BQ131" s="216">
        <f t="shared" si="124"/>
        <v>186</v>
      </c>
      <c r="BR131" s="216">
        <f t="shared" si="125"/>
        <v>310</v>
      </c>
      <c r="BS131" s="210">
        <f t="shared" si="126"/>
        <v>120</v>
      </c>
      <c r="BT131" s="210">
        <f t="shared" si="127"/>
        <v>0</v>
      </c>
      <c r="BU131" s="217">
        <f t="shared" si="128"/>
        <v>0</v>
      </c>
      <c r="BV131" s="210">
        <f t="shared" si="190"/>
        <v>620</v>
      </c>
      <c r="BW131" s="403">
        <f t="shared" si="129"/>
        <v>186</v>
      </c>
      <c r="BX131" s="403">
        <f t="shared" si="130"/>
        <v>310</v>
      </c>
      <c r="BY131" s="210">
        <f t="shared" si="131"/>
        <v>120</v>
      </c>
      <c r="BZ131" s="210">
        <f t="shared" si="132"/>
        <v>0</v>
      </c>
      <c r="CA131" s="210">
        <f t="shared" si="133"/>
        <v>24</v>
      </c>
      <c r="CB131" s="404">
        <f t="shared" si="134"/>
        <v>0</v>
      </c>
      <c r="CC131" s="211"/>
      <c r="CD131" s="537">
        <f t="shared" si="135"/>
        <v>10.216064999999986</v>
      </c>
      <c r="CE131" s="537">
        <f t="shared" si="167"/>
        <v>3.0648194999999956</v>
      </c>
      <c r="CF131" s="537">
        <f t="shared" si="136"/>
        <v>5.1080324999999931</v>
      </c>
      <c r="CG131" s="210"/>
      <c r="CH131" s="210"/>
      <c r="CI131" s="210"/>
      <c r="CJ131" s="538">
        <f t="shared" si="137"/>
        <v>0</v>
      </c>
      <c r="CK131" s="216">
        <f t="shared" si="138"/>
        <v>0</v>
      </c>
      <c r="CL131" s="216">
        <f t="shared" si="168"/>
        <v>0</v>
      </c>
      <c r="CM131" s="216">
        <f t="shared" si="139"/>
        <v>0</v>
      </c>
      <c r="CN131" s="216"/>
      <c r="CO131" s="216"/>
      <c r="CP131" s="216"/>
      <c r="CQ131" s="217">
        <f t="shared" si="140"/>
        <v>0</v>
      </c>
      <c r="CR131" s="403">
        <f t="shared" si="141"/>
        <v>10.216064999999986</v>
      </c>
      <c r="CS131" s="403">
        <f t="shared" si="169"/>
        <v>3.0648194999999956</v>
      </c>
      <c r="CT131" s="403">
        <f t="shared" si="142"/>
        <v>5.1080324999999931</v>
      </c>
      <c r="CU131" s="403"/>
      <c r="CV131" s="403"/>
      <c r="CW131" s="403"/>
      <c r="CX131" s="404">
        <f t="shared" si="143"/>
        <v>0</v>
      </c>
      <c r="CY131" s="198"/>
      <c r="CZ131" s="222">
        <v>620</v>
      </c>
      <c r="DA131" s="677">
        <f t="shared" si="144"/>
        <v>120</v>
      </c>
      <c r="DB131" s="676">
        <f t="shared" si="145"/>
        <v>24</v>
      </c>
      <c r="DC131" s="676">
        <f t="shared" si="170"/>
        <v>4.8</v>
      </c>
      <c r="DD131" s="208">
        <v>660.86425999999994</v>
      </c>
      <c r="DE131" s="677">
        <f t="shared" si="146"/>
        <v>160.86425999999994</v>
      </c>
      <c r="DF131" s="676">
        <f t="shared" si="147"/>
        <v>32.172852000000006</v>
      </c>
      <c r="DG131" s="676">
        <f t="shared" si="171"/>
        <v>6.434570400000001</v>
      </c>
      <c r="DH131" s="222">
        <v>24</v>
      </c>
      <c r="DI131" s="677">
        <f t="shared" si="148"/>
        <v>120</v>
      </c>
      <c r="DJ131" s="568">
        <f t="shared" si="149"/>
        <v>620</v>
      </c>
      <c r="DK131" s="677">
        <f t="shared" si="150"/>
        <v>0</v>
      </c>
      <c r="DL131" s="677">
        <f t="shared" si="172"/>
        <v>186</v>
      </c>
      <c r="DM131" s="677">
        <f t="shared" si="173"/>
        <v>310</v>
      </c>
      <c r="DN131" s="677">
        <f t="shared" si="151"/>
        <v>10.216064999999986</v>
      </c>
      <c r="DO131" s="677">
        <f t="shared" si="174"/>
        <v>3.0648194999999956</v>
      </c>
      <c r="DP131" s="677">
        <f t="shared" si="175"/>
        <v>5.1080324999999931</v>
      </c>
      <c r="DQ131" s="677">
        <f t="shared" si="152"/>
        <v>0</v>
      </c>
      <c r="DR131" s="222">
        <v>620</v>
      </c>
      <c r="DS131" s="677">
        <f t="shared" si="153"/>
        <v>120</v>
      </c>
      <c r="DT131" s="676">
        <f t="shared" si="154"/>
        <v>24</v>
      </c>
      <c r="DU131" s="710">
        <f t="shared" si="176"/>
        <v>4.8</v>
      </c>
      <c r="DV131" s="208">
        <v>660.86425999999994</v>
      </c>
      <c r="DW131" s="677">
        <f t="shared" si="155"/>
        <v>160.86425999999994</v>
      </c>
      <c r="DX131" s="676">
        <f t="shared" si="156"/>
        <v>32.172852000000006</v>
      </c>
      <c r="DY131" s="710">
        <f t="shared" si="177"/>
        <v>6.434570400000001</v>
      </c>
      <c r="DZ131" s="222">
        <v>24</v>
      </c>
      <c r="EA131" s="677">
        <f t="shared" si="157"/>
        <v>120</v>
      </c>
      <c r="EB131" s="568">
        <f t="shared" si="158"/>
        <v>620</v>
      </c>
      <c r="EC131" s="677">
        <f t="shared" si="159"/>
        <v>0</v>
      </c>
      <c r="ED131" s="677">
        <f t="shared" si="178"/>
        <v>186</v>
      </c>
      <c r="EE131" s="677">
        <f t="shared" si="179"/>
        <v>310</v>
      </c>
      <c r="EF131" s="208">
        <f t="shared" si="180"/>
        <v>10.216064999999986</v>
      </c>
      <c r="EG131" s="208">
        <f t="shared" si="181"/>
        <v>3.0648194999999956</v>
      </c>
      <c r="EH131" s="208">
        <f t="shared" si="182"/>
        <v>5.1080324999999931</v>
      </c>
      <c r="EI131" s="677">
        <f t="shared" si="160"/>
        <v>0</v>
      </c>
    </row>
    <row r="132" spans="1:139" s="218" customFormat="1" ht="21.75" customHeight="1" x14ac:dyDescent="0.2">
      <c r="A132" s="506">
        <v>129</v>
      </c>
      <c r="B132" s="506" t="s">
        <v>1270</v>
      </c>
      <c r="C132" s="499" t="s">
        <v>107</v>
      </c>
      <c r="D132" s="253" t="s">
        <v>620</v>
      </c>
      <c r="E132" s="355" t="s">
        <v>153</v>
      </c>
      <c r="F132" s="219" t="s">
        <v>5</v>
      </c>
      <c r="G132" s="219" t="s">
        <v>42</v>
      </c>
      <c r="H132" s="219" t="s">
        <v>52</v>
      </c>
      <c r="I132" s="274">
        <v>1</v>
      </c>
      <c r="J132" s="234">
        <v>679</v>
      </c>
      <c r="K132" s="222"/>
      <c r="L132" s="219" t="s">
        <v>5</v>
      </c>
      <c r="M132" s="219" t="s">
        <v>42</v>
      </c>
      <c r="N132" s="219" t="s">
        <v>52</v>
      </c>
      <c r="O132" s="269">
        <v>1</v>
      </c>
      <c r="P132" s="234">
        <v>679</v>
      </c>
      <c r="Q132" s="219"/>
      <c r="R132" s="219"/>
      <c r="S132" s="219"/>
      <c r="T132" s="269">
        <v>1</v>
      </c>
      <c r="U132" s="235">
        <v>679</v>
      </c>
      <c r="V132" s="228" t="s">
        <v>303</v>
      </c>
      <c r="W132" s="228" t="s">
        <v>42</v>
      </c>
      <c r="X132" s="228" t="s">
        <v>10</v>
      </c>
      <c r="Y132" s="270">
        <v>1</v>
      </c>
      <c r="Z132" s="236">
        <v>679</v>
      </c>
      <c r="AA132" s="207">
        <f t="shared" ref="AA132:AA195" si="191">Z132*Y132</f>
        <v>679</v>
      </c>
      <c r="AB132" s="222">
        <v>648</v>
      </c>
      <c r="AC132" s="544">
        <f t="shared" si="161"/>
        <v>-31</v>
      </c>
      <c r="AD132" s="208">
        <f>0.814*$AB$1</f>
        <v>925.89243999999997</v>
      </c>
      <c r="AE132" s="678">
        <f t="shared" si="162"/>
        <v>246.89243999999997</v>
      </c>
      <c r="AF132" s="222">
        <v>1205</v>
      </c>
      <c r="AJ132" s="444">
        <f t="shared" ref="AJ132:AJ195" si="192">AB132-Z132</f>
        <v>-31</v>
      </c>
      <c r="AK132" s="444">
        <f t="shared" ref="AK132:AK195" si="193">(AB132/Z132)*100-100</f>
        <v>-4.5655375552282749</v>
      </c>
      <c r="AL132" s="539">
        <f t="shared" si="163"/>
        <v>-9.1310751104565508E-3</v>
      </c>
      <c r="AM132" s="444">
        <f t="shared" ref="AM132:AM195" si="194">AJ132/5</f>
        <v>-6.2</v>
      </c>
      <c r="AN132" s="445">
        <f t="shared" ref="AN132:AN195" si="195">AD132-Z132</f>
        <v>246.89243999999997</v>
      </c>
      <c r="AO132" s="445">
        <f t="shared" ref="AO132:AO195" si="196">(AD132/Z132)*100-100</f>
        <v>36.361184094256259</v>
      </c>
      <c r="AP132" s="542">
        <f t="shared" si="164"/>
        <v>7.2722368188512521E-2</v>
      </c>
      <c r="AQ132" s="445">
        <f t="shared" ref="AQ132:AQ195" si="197">AN132/5</f>
        <v>49.37848799999999</v>
      </c>
      <c r="AR132" s="227">
        <f t="shared" ref="AR132:AR195" si="198">(Z132+120)*Y132</f>
        <v>799</v>
      </c>
      <c r="AS132" s="210">
        <f t="shared" ref="AS132:AS195" si="199">SUM(Z132+120)</f>
        <v>799</v>
      </c>
      <c r="AT132" s="209">
        <f t="shared" ref="AT132:AT195" si="200">AS132*0.3</f>
        <v>239.7</v>
      </c>
      <c r="AU132" s="209">
        <f t="shared" ref="AU132:AU195" si="201">AS132*0.5</f>
        <v>399.5</v>
      </c>
      <c r="AV132" s="211">
        <f t="shared" ref="AV132:AV195" si="202">AB132</f>
        <v>648</v>
      </c>
      <c r="AW132" s="210">
        <f t="shared" ref="AW132:AW195" si="203">SUM(AS132-AV132)</f>
        <v>151</v>
      </c>
      <c r="AX132" s="210">
        <f t="shared" ref="AX132:AX195" si="204">AS132-Z132</f>
        <v>120</v>
      </c>
      <c r="AY132" s="210">
        <f t="shared" ref="AY132:AY195" si="205">(AS132/Z132*100)-100</f>
        <v>17.673048600883661</v>
      </c>
      <c r="AZ132" s="211">
        <f t="shared" ref="AZ132:AZ195" si="206">AD132</f>
        <v>925.89243999999997</v>
      </c>
      <c r="BA132" s="544">
        <f t="shared" si="165"/>
        <v>126.89243999999997</v>
      </c>
      <c r="BB132" s="210">
        <f t="shared" si="166"/>
        <v>31.723109999999991</v>
      </c>
      <c r="BC132" s="213">
        <f t="shared" ref="BC132:BC195" si="207">BD132*Y132</f>
        <v>833.30319599999996</v>
      </c>
      <c r="BD132" s="211">
        <f>[1]MAG_9pak!$F$6</f>
        <v>833.30319599999996</v>
      </c>
      <c r="BE132" s="213">
        <f t="shared" ref="BE132:BE195" si="208">BD132*0.3</f>
        <v>249.99095879999999</v>
      </c>
      <c r="BF132" s="213">
        <f t="shared" ref="BF132:BF195" si="209">BD132*0.5</f>
        <v>416.65159799999998</v>
      </c>
      <c r="BG132" s="210">
        <f t="shared" ref="BG132:BG195" si="210">BD132-AB132</f>
        <v>185.30319599999996</v>
      </c>
      <c r="BH132" s="210">
        <f t="shared" ref="BH132:BH195" si="211">SUM(BD132-Z132)</f>
        <v>154.30319599999996</v>
      </c>
      <c r="BI132" s="210">
        <f t="shared" ref="BI132:BI195" si="212">(BD132/Z132*100)-100</f>
        <v>22.725065684830639</v>
      </c>
      <c r="BJ132" s="210">
        <f t="shared" ref="BJ132:BJ195" si="213">Z132*1.24</f>
        <v>841.96</v>
      </c>
      <c r="BK132" s="214">
        <f t="shared" ref="BK132:BK195" si="214">BJ132*0.3</f>
        <v>252.58799999999999</v>
      </c>
      <c r="BL132" s="214">
        <f t="shared" ref="BL132:BL195" si="215">BJ132*0.5</f>
        <v>420.98</v>
      </c>
      <c r="BM132" s="210">
        <f t="shared" ref="BM132:BM195" si="216">BJ132-Z132</f>
        <v>162.96000000000004</v>
      </c>
      <c r="BN132" s="210">
        <f t="shared" ref="BN132:BN195" si="217">BJ132-AB132</f>
        <v>193.96000000000004</v>
      </c>
      <c r="BO132" s="215">
        <f t="shared" ref="BO132:BO195" si="218">BJ132*Y132</f>
        <v>841.96</v>
      </c>
      <c r="BP132" s="210">
        <f t="shared" si="189"/>
        <v>841.96</v>
      </c>
      <c r="BQ132" s="216">
        <f t="shared" ref="BQ132:BQ195" si="219">BP132*0.3</f>
        <v>252.58799999999999</v>
      </c>
      <c r="BR132" s="216">
        <f t="shared" ref="BR132:BR195" si="220">BP132*0.5</f>
        <v>420.98</v>
      </c>
      <c r="BS132" s="210">
        <f t="shared" ref="BS132:BS195" si="221">BP132-Z132</f>
        <v>162.96000000000004</v>
      </c>
      <c r="BT132" s="210">
        <f t="shared" ref="BT132:BT195" si="222">BP132-AB132</f>
        <v>193.96000000000004</v>
      </c>
      <c r="BU132" s="217">
        <f t="shared" ref="BU132:BU195" si="223">BP132*Y132</f>
        <v>841.96</v>
      </c>
      <c r="BV132" s="210">
        <f t="shared" si="190"/>
        <v>841.96</v>
      </c>
      <c r="BW132" s="403">
        <f t="shared" ref="BW132:BW195" si="224">BV132*0.3</f>
        <v>252.58799999999999</v>
      </c>
      <c r="BX132" s="403">
        <f t="shared" ref="BX132:BX195" si="225">BV132*0.5</f>
        <v>420.98</v>
      </c>
      <c r="BY132" s="210">
        <f t="shared" ref="BY132:BY195" si="226">BV132-Z132</f>
        <v>162.96000000000004</v>
      </c>
      <c r="BZ132" s="210">
        <f t="shared" ref="BZ132:BZ195" si="227">BV132-AB132</f>
        <v>193.96000000000004</v>
      </c>
      <c r="CA132" s="210">
        <f t="shared" ref="CA132:CA195" si="228">(BV132/Z132*100)-100</f>
        <v>24</v>
      </c>
      <c r="CB132" s="404">
        <f t="shared" ref="CB132:CB195" si="229">BV132*Y132</f>
        <v>841.96</v>
      </c>
      <c r="CC132" s="211"/>
      <c r="CD132" s="537">
        <f t="shared" ref="CD132:CD195" si="230">(AD132-AS132)/4</f>
        <v>31.723109999999991</v>
      </c>
      <c r="CE132" s="537">
        <f t="shared" si="167"/>
        <v>9.5169329999999963</v>
      </c>
      <c r="CF132" s="537">
        <f t="shared" ref="CF132:CF195" si="231">CD132*0.5</f>
        <v>15.861554999999996</v>
      </c>
      <c r="CG132" s="210"/>
      <c r="CH132" s="210"/>
      <c r="CI132" s="210"/>
      <c r="CJ132" s="538">
        <f t="shared" ref="CJ132:CJ195" si="232">CD132*Y132</f>
        <v>31.723109999999991</v>
      </c>
      <c r="CK132" s="216">
        <f t="shared" ref="CK132:CK195" si="233">(AB132-AS132)/4</f>
        <v>-37.75</v>
      </c>
      <c r="CL132" s="216">
        <f t="shared" si="168"/>
        <v>-11.324999999999999</v>
      </c>
      <c r="CM132" s="216">
        <f t="shared" ref="CM132:CM195" si="234">CK132*0.5</f>
        <v>-18.875</v>
      </c>
      <c r="CN132" s="216"/>
      <c r="CO132" s="216"/>
      <c r="CP132" s="216"/>
      <c r="CQ132" s="217">
        <f t="shared" ref="CQ132:CQ195" si="235">CK132*Y132</f>
        <v>-37.75</v>
      </c>
      <c r="CR132" s="403">
        <f t="shared" ref="CR132:CR195" si="236">(AD132-BV132)/4</f>
        <v>20.983109999999982</v>
      </c>
      <c r="CS132" s="403">
        <f t="shared" si="169"/>
        <v>6.2949329999999941</v>
      </c>
      <c r="CT132" s="403">
        <f t="shared" ref="CT132:CT195" si="237">CR132*0.5</f>
        <v>10.491554999999991</v>
      </c>
      <c r="CU132" s="403"/>
      <c r="CV132" s="403"/>
      <c r="CW132" s="403"/>
      <c r="CX132" s="404">
        <f t="shared" ref="CX132:CX195" si="238">CR132*Y132</f>
        <v>20.983109999999982</v>
      </c>
      <c r="CY132" s="198"/>
      <c r="CZ132" s="222">
        <v>648</v>
      </c>
      <c r="DA132" s="677">
        <f t="shared" ref="DA132:DA195" si="239">CZ132-Z132</f>
        <v>-31</v>
      </c>
      <c r="DB132" s="676">
        <f t="shared" ref="DB132:DB195" si="240">(CZ132/Z132*100)-100</f>
        <v>-4.5655375552282749</v>
      </c>
      <c r="DC132" s="676">
        <f t="shared" si="170"/>
        <v>-0.91310751104565502</v>
      </c>
      <c r="DD132" s="208">
        <v>925.89243999999997</v>
      </c>
      <c r="DE132" s="677">
        <f t="shared" ref="DE132:DE195" si="241">DD132-Z132</f>
        <v>246.89243999999997</v>
      </c>
      <c r="DF132" s="676">
        <f t="shared" ref="DF132:DF195" si="242">(DD132/Z132)*100-100</f>
        <v>36.361184094256259</v>
      </c>
      <c r="DG132" s="676">
        <f t="shared" si="171"/>
        <v>7.2722368188512521</v>
      </c>
      <c r="DH132" s="222">
        <v>24</v>
      </c>
      <c r="DI132" s="677">
        <f t="shared" ref="DI132:DI195" si="243">Z132*DH132/100</f>
        <v>162.96</v>
      </c>
      <c r="DJ132" s="568">
        <f t="shared" ref="DJ132:DJ195" si="244">Z132+DI132</f>
        <v>841.96</v>
      </c>
      <c r="DK132" s="677">
        <f t="shared" ref="DK132:DK195" si="245">DJ132*Y132</f>
        <v>841.96</v>
      </c>
      <c r="DL132" s="677">
        <f t="shared" si="172"/>
        <v>252.58800000000002</v>
      </c>
      <c r="DM132" s="677">
        <f t="shared" si="173"/>
        <v>420.98</v>
      </c>
      <c r="DN132" s="677">
        <f t="shared" ref="DN132:DN195" si="246">(DD132-DJ132)/4</f>
        <v>20.983109999999982</v>
      </c>
      <c r="DO132" s="677">
        <f t="shared" si="174"/>
        <v>6.2949329999999941</v>
      </c>
      <c r="DP132" s="677">
        <f t="shared" si="175"/>
        <v>10.491554999999991</v>
      </c>
      <c r="DQ132" s="677">
        <f t="shared" ref="DQ132:DQ195" si="247">DN132*Y132</f>
        <v>20.983109999999982</v>
      </c>
      <c r="DR132" s="222">
        <v>648</v>
      </c>
      <c r="DS132" s="677">
        <f t="shared" ref="DS132:DS195" si="248">DR132-Z132</f>
        <v>-31</v>
      </c>
      <c r="DT132" s="676">
        <f t="shared" ref="DT132:DT195" si="249">(DR132/Z132*100)-100</f>
        <v>-4.5655375552282749</v>
      </c>
      <c r="DU132" s="710">
        <f t="shared" si="176"/>
        <v>-0.91310751104565502</v>
      </c>
      <c r="DV132" s="208">
        <v>925.89243999999997</v>
      </c>
      <c r="DW132" s="677">
        <f t="shared" ref="DW132:DW195" si="250">DV132-Z132</f>
        <v>246.89243999999997</v>
      </c>
      <c r="DX132" s="676">
        <f t="shared" ref="DX132:DX195" si="251">(DV132/Z132)*100-100</f>
        <v>36.361184094256259</v>
      </c>
      <c r="DY132" s="710">
        <f t="shared" si="177"/>
        <v>7.2722368188512521</v>
      </c>
      <c r="DZ132" s="222">
        <v>22</v>
      </c>
      <c r="EA132" s="677">
        <f t="shared" ref="EA132:EA195" si="252">Z132*DZ132/100</f>
        <v>149.38</v>
      </c>
      <c r="EB132" s="568">
        <f t="shared" ref="EB132:EB195" si="253">Z132+EA132</f>
        <v>828.38</v>
      </c>
      <c r="EC132" s="677">
        <f t="shared" ref="EC132:EC195" si="254">EB132*Y132</f>
        <v>828.38</v>
      </c>
      <c r="ED132" s="677">
        <f t="shared" si="178"/>
        <v>248.51400000000001</v>
      </c>
      <c r="EE132" s="677">
        <f t="shared" si="179"/>
        <v>414.19</v>
      </c>
      <c r="EF132" s="208">
        <f t="shared" si="180"/>
        <v>24.378109999999992</v>
      </c>
      <c r="EG132" s="208">
        <f t="shared" si="181"/>
        <v>7.3134329999999972</v>
      </c>
      <c r="EH132" s="208">
        <f t="shared" si="182"/>
        <v>12.189054999999996</v>
      </c>
      <c r="EI132" s="677">
        <f t="shared" ref="EI132:EI195" si="255">EF132*Y132</f>
        <v>24.378109999999992</v>
      </c>
    </row>
    <row r="133" spans="1:139" s="268" customFormat="1" ht="21.75" customHeight="1" x14ac:dyDescent="0.2">
      <c r="A133" s="505">
        <v>130</v>
      </c>
      <c r="B133" s="505" t="s">
        <v>1270</v>
      </c>
      <c r="C133" s="499" t="s">
        <v>107</v>
      </c>
      <c r="D133" s="253" t="s">
        <v>620</v>
      </c>
      <c r="E133" s="355" t="s">
        <v>11</v>
      </c>
      <c r="F133" s="219" t="s">
        <v>5</v>
      </c>
      <c r="G133" s="219" t="s">
        <v>6</v>
      </c>
      <c r="H133" s="219" t="s">
        <v>7</v>
      </c>
      <c r="I133" s="274">
        <v>1</v>
      </c>
      <c r="J133" s="234">
        <v>500</v>
      </c>
      <c r="K133" s="222"/>
      <c r="L133" s="219" t="s">
        <v>5</v>
      </c>
      <c r="M133" s="219" t="s">
        <v>6</v>
      </c>
      <c r="N133" s="219" t="s">
        <v>7</v>
      </c>
      <c r="O133" s="269">
        <v>1</v>
      </c>
      <c r="P133" s="234">
        <v>500</v>
      </c>
      <c r="Q133" s="219"/>
      <c r="R133" s="219"/>
      <c r="S133" s="219"/>
      <c r="T133" s="269">
        <v>1</v>
      </c>
      <c r="U133" s="235">
        <v>500</v>
      </c>
      <c r="V133" s="228" t="s">
        <v>303</v>
      </c>
      <c r="W133" s="228" t="s">
        <v>6</v>
      </c>
      <c r="X133" s="228" t="s">
        <v>7</v>
      </c>
      <c r="Y133" s="760">
        <f>1-1</f>
        <v>0</v>
      </c>
      <c r="Z133" s="236">
        <v>500</v>
      </c>
      <c r="AA133" s="207">
        <f t="shared" si="191"/>
        <v>0</v>
      </c>
      <c r="AB133" s="222">
        <v>620</v>
      </c>
      <c r="AC133" s="544">
        <f t="shared" ref="AC133:AC196" si="256">AB133-Z133</f>
        <v>120</v>
      </c>
      <c r="AD133" s="208">
        <f>0.581*$AB$1</f>
        <v>660.86425999999994</v>
      </c>
      <c r="AE133" s="678">
        <f t="shared" ref="AE133:AE196" si="257">AD133-Z133</f>
        <v>160.86425999999994</v>
      </c>
      <c r="AF133" s="222">
        <v>859</v>
      </c>
      <c r="AG133" s="218"/>
      <c r="AH133" s="218"/>
      <c r="AI133" s="218"/>
      <c r="AJ133" s="444">
        <f t="shared" si="192"/>
        <v>120</v>
      </c>
      <c r="AK133" s="444">
        <f t="shared" si="193"/>
        <v>24</v>
      </c>
      <c r="AL133" s="539">
        <f t="shared" ref="AL133:AL196" si="258">AK133/5/100</f>
        <v>4.8000000000000001E-2</v>
      </c>
      <c r="AM133" s="444">
        <f t="shared" si="194"/>
        <v>24</v>
      </c>
      <c r="AN133" s="445">
        <f t="shared" si="195"/>
        <v>160.86425999999994</v>
      </c>
      <c r="AO133" s="445">
        <f t="shared" si="196"/>
        <v>32.172852000000006</v>
      </c>
      <c r="AP133" s="542">
        <f t="shared" ref="AP133:AP196" si="259">AO133/5/100</f>
        <v>6.4345704000000004E-2</v>
      </c>
      <c r="AQ133" s="445">
        <f t="shared" si="197"/>
        <v>32.172851999999992</v>
      </c>
      <c r="AR133" s="227">
        <f t="shared" si="198"/>
        <v>0</v>
      </c>
      <c r="AS133" s="210">
        <f t="shared" si="199"/>
        <v>620</v>
      </c>
      <c r="AT133" s="209">
        <f t="shared" si="200"/>
        <v>186</v>
      </c>
      <c r="AU133" s="209">
        <f t="shared" si="201"/>
        <v>310</v>
      </c>
      <c r="AV133" s="211">
        <f t="shared" si="202"/>
        <v>620</v>
      </c>
      <c r="AW133" s="210">
        <f t="shared" si="203"/>
        <v>0</v>
      </c>
      <c r="AX133" s="210">
        <f t="shared" si="204"/>
        <v>120</v>
      </c>
      <c r="AY133" s="210">
        <f t="shared" si="205"/>
        <v>24</v>
      </c>
      <c r="AZ133" s="211">
        <f t="shared" si="206"/>
        <v>660.86425999999994</v>
      </c>
      <c r="BA133" s="544">
        <f t="shared" ref="BA133:BA196" si="260">AZ133-AS133</f>
        <v>40.864259999999945</v>
      </c>
      <c r="BB133" s="210">
        <f t="shared" ref="BB133:BB196" si="261">BA133/4</f>
        <v>10.216064999999986</v>
      </c>
      <c r="BC133" s="213">
        <f t="shared" si="207"/>
        <v>0</v>
      </c>
      <c r="BD133" s="211">
        <f>[1]MAG_9pak!$F$4</f>
        <v>620</v>
      </c>
      <c r="BE133" s="213">
        <f t="shared" si="208"/>
        <v>186</v>
      </c>
      <c r="BF133" s="213">
        <f t="shared" si="209"/>
        <v>310</v>
      </c>
      <c r="BG133" s="210">
        <f t="shared" si="210"/>
        <v>0</v>
      </c>
      <c r="BH133" s="210">
        <f t="shared" si="211"/>
        <v>120</v>
      </c>
      <c r="BI133" s="210">
        <f t="shared" si="212"/>
        <v>24</v>
      </c>
      <c r="BJ133" s="210">
        <f t="shared" si="213"/>
        <v>620</v>
      </c>
      <c r="BK133" s="214">
        <f t="shared" si="214"/>
        <v>186</v>
      </c>
      <c r="BL133" s="214">
        <f t="shared" si="215"/>
        <v>310</v>
      </c>
      <c r="BM133" s="210">
        <f t="shared" si="216"/>
        <v>120</v>
      </c>
      <c r="BN133" s="210">
        <f t="shared" si="217"/>
        <v>0</v>
      </c>
      <c r="BO133" s="215">
        <f t="shared" si="218"/>
        <v>0</v>
      </c>
      <c r="BP133" s="210">
        <f t="shared" si="189"/>
        <v>620</v>
      </c>
      <c r="BQ133" s="216">
        <f t="shared" si="219"/>
        <v>186</v>
      </c>
      <c r="BR133" s="216">
        <f t="shared" si="220"/>
        <v>310</v>
      </c>
      <c r="BS133" s="210">
        <f t="shared" si="221"/>
        <v>120</v>
      </c>
      <c r="BT133" s="210">
        <f t="shared" si="222"/>
        <v>0</v>
      </c>
      <c r="BU133" s="217">
        <f t="shared" si="223"/>
        <v>0</v>
      </c>
      <c r="BV133" s="210">
        <f t="shared" si="190"/>
        <v>620</v>
      </c>
      <c r="BW133" s="403">
        <f t="shared" si="224"/>
        <v>186</v>
      </c>
      <c r="BX133" s="403">
        <f t="shared" si="225"/>
        <v>310</v>
      </c>
      <c r="BY133" s="210">
        <f t="shared" si="226"/>
        <v>120</v>
      </c>
      <c r="BZ133" s="210">
        <f t="shared" si="227"/>
        <v>0</v>
      </c>
      <c r="CA133" s="210">
        <f t="shared" si="228"/>
        <v>24</v>
      </c>
      <c r="CB133" s="404">
        <f t="shared" si="229"/>
        <v>0</v>
      </c>
      <c r="CC133" s="211"/>
      <c r="CD133" s="537">
        <f t="shared" si="230"/>
        <v>10.216064999999986</v>
      </c>
      <c r="CE133" s="537">
        <f t="shared" ref="CE133:CE196" si="262">CD133*0.3</f>
        <v>3.0648194999999956</v>
      </c>
      <c r="CF133" s="537">
        <f t="shared" si="231"/>
        <v>5.1080324999999931</v>
      </c>
      <c r="CG133" s="210"/>
      <c r="CH133" s="210"/>
      <c r="CI133" s="210"/>
      <c r="CJ133" s="538">
        <f t="shared" si="232"/>
        <v>0</v>
      </c>
      <c r="CK133" s="216">
        <f t="shared" si="233"/>
        <v>0</v>
      </c>
      <c r="CL133" s="216">
        <f t="shared" ref="CL133:CL196" si="263">CK133*0.3</f>
        <v>0</v>
      </c>
      <c r="CM133" s="216">
        <f t="shared" si="234"/>
        <v>0</v>
      </c>
      <c r="CN133" s="216"/>
      <c r="CO133" s="216"/>
      <c r="CP133" s="216"/>
      <c r="CQ133" s="217">
        <f t="shared" si="235"/>
        <v>0</v>
      </c>
      <c r="CR133" s="403">
        <f t="shared" si="236"/>
        <v>10.216064999999986</v>
      </c>
      <c r="CS133" s="403">
        <f t="shared" ref="CS133:CS196" si="264">CR133*0.3</f>
        <v>3.0648194999999956</v>
      </c>
      <c r="CT133" s="403">
        <f t="shared" si="237"/>
        <v>5.1080324999999931</v>
      </c>
      <c r="CU133" s="403"/>
      <c r="CV133" s="403"/>
      <c r="CW133" s="403"/>
      <c r="CX133" s="404">
        <f t="shared" si="238"/>
        <v>0</v>
      </c>
      <c r="CY133" s="198"/>
      <c r="CZ133" s="267">
        <v>620</v>
      </c>
      <c r="DA133" s="677">
        <f t="shared" si="239"/>
        <v>120</v>
      </c>
      <c r="DB133" s="676">
        <f t="shared" si="240"/>
        <v>24</v>
      </c>
      <c r="DC133" s="676">
        <f t="shared" ref="DC133:DC196" si="265">DB133/5</f>
        <v>4.8</v>
      </c>
      <c r="DD133" s="683">
        <v>660.86425999999994</v>
      </c>
      <c r="DE133" s="677">
        <f t="shared" si="241"/>
        <v>160.86425999999994</v>
      </c>
      <c r="DF133" s="676">
        <f t="shared" si="242"/>
        <v>32.172852000000006</v>
      </c>
      <c r="DG133" s="676">
        <f t="shared" ref="DG133:DG196" si="266">DF133/5</f>
        <v>6.434570400000001</v>
      </c>
      <c r="DH133" s="267">
        <v>24</v>
      </c>
      <c r="DI133" s="677">
        <f t="shared" si="243"/>
        <v>120</v>
      </c>
      <c r="DJ133" s="568">
        <f t="shared" si="244"/>
        <v>620</v>
      </c>
      <c r="DK133" s="677">
        <f t="shared" si="245"/>
        <v>0</v>
      </c>
      <c r="DL133" s="677">
        <f t="shared" ref="DL133:DL196" si="267">DJ133*30/100</f>
        <v>186</v>
      </c>
      <c r="DM133" s="677">
        <f t="shared" ref="DM133:DM196" si="268">DJ133*50/100</f>
        <v>310</v>
      </c>
      <c r="DN133" s="677">
        <f t="shared" si="246"/>
        <v>10.216064999999986</v>
      </c>
      <c r="DO133" s="677">
        <f t="shared" ref="DO133:DO196" si="269">DN133*0.3</f>
        <v>3.0648194999999956</v>
      </c>
      <c r="DP133" s="677">
        <f t="shared" ref="DP133:DP196" si="270">DN133*0.5</f>
        <v>5.1080324999999931</v>
      </c>
      <c r="DQ133" s="677">
        <f t="shared" si="247"/>
        <v>0</v>
      </c>
      <c r="DR133" s="267">
        <v>620</v>
      </c>
      <c r="DS133" s="677">
        <f t="shared" si="248"/>
        <v>120</v>
      </c>
      <c r="DT133" s="676">
        <f t="shared" si="249"/>
        <v>24</v>
      </c>
      <c r="DU133" s="711">
        <f t="shared" ref="DU133:DU196" si="271">DT133/5</f>
        <v>4.8</v>
      </c>
      <c r="DV133" s="683">
        <v>660.86425999999994</v>
      </c>
      <c r="DW133" s="677">
        <f t="shared" si="250"/>
        <v>160.86425999999994</v>
      </c>
      <c r="DX133" s="676">
        <f t="shared" si="251"/>
        <v>32.172852000000006</v>
      </c>
      <c r="DY133" s="711">
        <f t="shared" ref="DY133:DY196" si="272">DX133/5</f>
        <v>6.434570400000001</v>
      </c>
      <c r="DZ133" s="267">
        <v>24</v>
      </c>
      <c r="EA133" s="677">
        <f t="shared" si="252"/>
        <v>120</v>
      </c>
      <c r="EB133" s="568">
        <f t="shared" si="253"/>
        <v>620</v>
      </c>
      <c r="EC133" s="677">
        <f t="shared" si="254"/>
        <v>0</v>
      </c>
      <c r="ED133" s="677">
        <v>0</v>
      </c>
      <c r="EE133" s="677">
        <v>0</v>
      </c>
      <c r="EF133" s="683">
        <f t="shared" ref="EF133:EF196" si="273">(DV133-EB133)/4</f>
        <v>10.216064999999986</v>
      </c>
      <c r="EG133" s="683">
        <f t="shared" ref="EG133:EG196" si="274">EF133*0.3</f>
        <v>3.0648194999999956</v>
      </c>
      <c r="EH133" s="683">
        <f t="shared" ref="EH133:EH196" si="275">EF133*0.5</f>
        <v>5.1080324999999931</v>
      </c>
      <c r="EI133" s="677">
        <f t="shared" si="255"/>
        <v>0</v>
      </c>
    </row>
    <row r="134" spans="1:139" s="218" customFormat="1" ht="21.75" customHeight="1" x14ac:dyDescent="0.2">
      <c r="A134" s="505">
        <v>131</v>
      </c>
      <c r="B134" s="505" t="s">
        <v>1270</v>
      </c>
      <c r="C134" s="499" t="s">
        <v>107</v>
      </c>
      <c r="D134" s="253" t="s">
        <v>620</v>
      </c>
      <c r="E134" s="355" t="s">
        <v>31</v>
      </c>
      <c r="F134" s="219" t="s">
        <v>39</v>
      </c>
      <c r="G134" s="219" t="s">
        <v>6</v>
      </c>
      <c r="H134" s="219" t="s">
        <v>27</v>
      </c>
      <c r="I134" s="274">
        <v>0.5</v>
      </c>
      <c r="J134" s="234">
        <v>610</v>
      </c>
      <c r="K134" s="222"/>
      <c r="L134" s="219" t="s">
        <v>39</v>
      </c>
      <c r="M134" s="219" t="s">
        <v>6</v>
      </c>
      <c r="N134" s="219" t="s">
        <v>27</v>
      </c>
      <c r="O134" s="269">
        <v>0.5</v>
      </c>
      <c r="P134" s="234">
        <v>610</v>
      </c>
      <c r="Q134" s="219"/>
      <c r="R134" s="219"/>
      <c r="S134" s="219"/>
      <c r="T134" s="269">
        <v>0.5</v>
      </c>
      <c r="U134" s="235">
        <v>610</v>
      </c>
      <c r="V134" s="228" t="s">
        <v>39</v>
      </c>
      <c r="W134" s="228" t="s">
        <v>6</v>
      </c>
      <c r="X134" s="228" t="s">
        <v>52</v>
      </c>
      <c r="Y134" s="270">
        <v>0.5</v>
      </c>
      <c r="Z134" s="236">
        <v>610</v>
      </c>
      <c r="AA134" s="207">
        <f t="shared" si="191"/>
        <v>305</v>
      </c>
      <c r="AB134" s="222">
        <v>662</v>
      </c>
      <c r="AC134" s="544">
        <f t="shared" si="256"/>
        <v>52</v>
      </c>
      <c r="AD134" s="208">
        <f>0.832*$AB$1</f>
        <v>946.36671999999999</v>
      </c>
      <c r="AE134" s="678">
        <f t="shared" si="257"/>
        <v>336.36671999999999</v>
      </c>
      <c r="AF134" s="222">
        <v>1228</v>
      </c>
      <c r="AJ134" s="444">
        <f t="shared" si="192"/>
        <v>52</v>
      </c>
      <c r="AK134" s="444">
        <f t="shared" si="193"/>
        <v>8.5245901639344339</v>
      </c>
      <c r="AL134" s="539">
        <f t="shared" si="258"/>
        <v>1.7049180327868868E-2</v>
      </c>
      <c r="AM134" s="444">
        <f t="shared" si="194"/>
        <v>10.4</v>
      </c>
      <c r="AN134" s="445">
        <f t="shared" si="195"/>
        <v>336.36671999999999</v>
      </c>
      <c r="AO134" s="445">
        <f t="shared" si="196"/>
        <v>55.142085245901626</v>
      </c>
      <c r="AP134" s="542">
        <f t="shared" si="259"/>
        <v>0.11028417049180325</v>
      </c>
      <c r="AQ134" s="445">
        <f t="shared" si="197"/>
        <v>67.273343999999994</v>
      </c>
      <c r="AR134" s="227">
        <f t="shared" si="198"/>
        <v>365</v>
      </c>
      <c r="AS134" s="210">
        <f t="shared" si="199"/>
        <v>730</v>
      </c>
      <c r="AT134" s="209">
        <f t="shared" si="200"/>
        <v>219</v>
      </c>
      <c r="AU134" s="209">
        <f t="shared" si="201"/>
        <v>365</v>
      </c>
      <c r="AV134" s="211">
        <f t="shared" si="202"/>
        <v>662</v>
      </c>
      <c r="AW134" s="210">
        <f t="shared" si="203"/>
        <v>68</v>
      </c>
      <c r="AX134" s="210">
        <f t="shared" si="204"/>
        <v>120</v>
      </c>
      <c r="AY134" s="210">
        <f t="shared" si="205"/>
        <v>19.672131147540981</v>
      </c>
      <c r="AZ134" s="211">
        <f t="shared" si="206"/>
        <v>946.36671999999999</v>
      </c>
      <c r="BA134" s="544">
        <f t="shared" si="260"/>
        <v>216.36671999999999</v>
      </c>
      <c r="BB134" s="210">
        <f t="shared" si="261"/>
        <v>54.091679999999997</v>
      </c>
      <c r="BC134" s="213">
        <f t="shared" si="207"/>
        <v>425.86502400000001</v>
      </c>
      <c r="BD134" s="211">
        <f>[1]MAG_9pak!$F$7</f>
        <v>851.73004800000001</v>
      </c>
      <c r="BE134" s="213">
        <f t="shared" si="208"/>
        <v>255.5190144</v>
      </c>
      <c r="BF134" s="213">
        <f t="shared" si="209"/>
        <v>425.86502400000001</v>
      </c>
      <c r="BG134" s="210">
        <f t="shared" si="210"/>
        <v>189.73004800000001</v>
      </c>
      <c r="BH134" s="210">
        <f t="shared" si="211"/>
        <v>241.73004800000001</v>
      </c>
      <c r="BI134" s="210">
        <f t="shared" si="212"/>
        <v>39.62787672131148</v>
      </c>
      <c r="BJ134" s="210">
        <f t="shared" si="213"/>
        <v>756.4</v>
      </c>
      <c r="BK134" s="214">
        <f t="shared" si="214"/>
        <v>226.92</v>
      </c>
      <c r="BL134" s="214">
        <f t="shared" si="215"/>
        <v>378.2</v>
      </c>
      <c r="BM134" s="210">
        <f t="shared" si="216"/>
        <v>146.39999999999998</v>
      </c>
      <c r="BN134" s="210">
        <f t="shared" si="217"/>
        <v>94.399999999999977</v>
      </c>
      <c r="BO134" s="215">
        <f t="shared" si="218"/>
        <v>378.2</v>
      </c>
      <c r="BP134" s="210">
        <f t="shared" si="189"/>
        <v>756.4</v>
      </c>
      <c r="BQ134" s="216">
        <f t="shared" si="219"/>
        <v>226.92</v>
      </c>
      <c r="BR134" s="216">
        <f t="shared" si="220"/>
        <v>378.2</v>
      </c>
      <c r="BS134" s="210">
        <f t="shared" si="221"/>
        <v>146.39999999999998</v>
      </c>
      <c r="BT134" s="210">
        <f t="shared" si="222"/>
        <v>94.399999999999977</v>
      </c>
      <c r="BU134" s="217">
        <f t="shared" si="223"/>
        <v>378.2</v>
      </c>
      <c r="BV134" s="210">
        <f t="shared" si="190"/>
        <v>756.4</v>
      </c>
      <c r="BW134" s="403">
        <f t="shared" si="224"/>
        <v>226.92</v>
      </c>
      <c r="BX134" s="403">
        <f t="shared" si="225"/>
        <v>378.2</v>
      </c>
      <c r="BY134" s="210">
        <f t="shared" si="226"/>
        <v>146.39999999999998</v>
      </c>
      <c r="BZ134" s="210">
        <f t="shared" si="227"/>
        <v>94.399999999999977</v>
      </c>
      <c r="CA134" s="210">
        <f t="shared" si="228"/>
        <v>24</v>
      </c>
      <c r="CB134" s="404">
        <f t="shared" si="229"/>
        <v>378.2</v>
      </c>
      <c r="CC134" s="211"/>
      <c r="CD134" s="537">
        <f t="shared" si="230"/>
        <v>54.091679999999997</v>
      </c>
      <c r="CE134" s="537">
        <f t="shared" si="262"/>
        <v>16.227504</v>
      </c>
      <c r="CF134" s="537">
        <f t="shared" si="231"/>
        <v>27.045839999999998</v>
      </c>
      <c r="CG134" s="210"/>
      <c r="CH134" s="210"/>
      <c r="CI134" s="210"/>
      <c r="CJ134" s="538">
        <f t="shared" si="232"/>
        <v>27.045839999999998</v>
      </c>
      <c r="CK134" s="216">
        <f t="shared" si="233"/>
        <v>-17</v>
      </c>
      <c r="CL134" s="216">
        <f t="shared" si="263"/>
        <v>-5.0999999999999996</v>
      </c>
      <c r="CM134" s="216">
        <f t="shared" si="234"/>
        <v>-8.5</v>
      </c>
      <c r="CN134" s="216"/>
      <c r="CO134" s="216"/>
      <c r="CP134" s="216"/>
      <c r="CQ134" s="217">
        <f t="shared" si="235"/>
        <v>-8.5</v>
      </c>
      <c r="CR134" s="403">
        <f t="shared" si="236"/>
        <v>47.491680000000002</v>
      </c>
      <c r="CS134" s="403">
        <f t="shared" si="264"/>
        <v>14.247504000000001</v>
      </c>
      <c r="CT134" s="403">
        <f t="shared" si="237"/>
        <v>23.745840000000001</v>
      </c>
      <c r="CU134" s="403"/>
      <c r="CV134" s="403"/>
      <c r="CW134" s="403"/>
      <c r="CX134" s="404">
        <f t="shared" si="238"/>
        <v>23.745840000000001</v>
      </c>
      <c r="CY134" s="198"/>
      <c r="CZ134" s="222">
        <v>662</v>
      </c>
      <c r="DA134" s="677">
        <f t="shared" si="239"/>
        <v>52</v>
      </c>
      <c r="DB134" s="676">
        <f t="shared" si="240"/>
        <v>8.5245901639344339</v>
      </c>
      <c r="DC134" s="676">
        <f t="shared" si="265"/>
        <v>1.7049180327868867</v>
      </c>
      <c r="DD134" s="208">
        <v>946.36671999999999</v>
      </c>
      <c r="DE134" s="677">
        <f t="shared" si="241"/>
        <v>336.36671999999999</v>
      </c>
      <c r="DF134" s="676">
        <f t="shared" si="242"/>
        <v>55.142085245901626</v>
      </c>
      <c r="DG134" s="676">
        <f t="shared" si="266"/>
        <v>11.028417049180325</v>
      </c>
      <c r="DH134" s="222">
        <v>24</v>
      </c>
      <c r="DI134" s="677">
        <f t="shared" si="243"/>
        <v>146.4</v>
      </c>
      <c r="DJ134" s="568">
        <f t="shared" si="244"/>
        <v>756.4</v>
      </c>
      <c r="DK134" s="677">
        <f t="shared" si="245"/>
        <v>378.2</v>
      </c>
      <c r="DL134" s="677">
        <f t="shared" si="267"/>
        <v>226.92</v>
      </c>
      <c r="DM134" s="677">
        <f t="shared" si="268"/>
        <v>378.2</v>
      </c>
      <c r="DN134" s="677">
        <f t="shared" si="246"/>
        <v>47.491680000000002</v>
      </c>
      <c r="DO134" s="677">
        <f t="shared" si="269"/>
        <v>14.247504000000001</v>
      </c>
      <c r="DP134" s="677">
        <f t="shared" si="270"/>
        <v>23.745840000000001</v>
      </c>
      <c r="DQ134" s="677">
        <f t="shared" si="247"/>
        <v>23.745840000000001</v>
      </c>
      <c r="DR134" s="222">
        <v>662</v>
      </c>
      <c r="DS134" s="677">
        <f t="shared" si="248"/>
        <v>52</v>
      </c>
      <c r="DT134" s="676">
        <f t="shared" si="249"/>
        <v>8.5245901639344339</v>
      </c>
      <c r="DU134" s="710">
        <f t="shared" si="271"/>
        <v>1.7049180327868867</v>
      </c>
      <c r="DV134" s="208">
        <v>946.36671999999999</v>
      </c>
      <c r="DW134" s="677">
        <f t="shared" si="250"/>
        <v>336.36671999999999</v>
      </c>
      <c r="DX134" s="676">
        <f t="shared" si="251"/>
        <v>55.142085245901626</v>
      </c>
      <c r="DY134" s="710">
        <f t="shared" si="272"/>
        <v>11.028417049180325</v>
      </c>
      <c r="DZ134" s="222">
        <v>22</v>
      </c>
      <c r="EA134" s="677">
        <f t="shared" si="252"/>
        <v>134.19999999999999</v>
      </c>
      <c r="EB134" s="568">
        <f t="shared" si="253"/>
        <v>744.2</v>
      </c>
      <c r="EC134" s="677">
        <f t="shared" si="254"/>
        <v>372.1</v>
      </c>
      <c r="ED134" s="677">
        <f t="shared" ref="ED134:ED196" si="276">EB134*30/100</f>
        <v>223.26</v>
      </c>
      <c r="EE134" s="677">
        <f t="shared" ref="EE134:EE196" si="277">EB134*50/100</f>
        <v>372.1</v>
      </c>
      <c r="EF134" s="208">
        <f t="shared" si="273"/>
        <v>50.541679999999985</v>
      </c>
      <c r="EG134" s="208">
        <f t="shared" si="274"/>
        <v>15.162503999999995</v>
      </c>
      <c r="EH134" s="208">
        <f t="shared" si="275"/>
        <v>25.270839999999993</v>
      </c>
      <c r="EI134" s="677">
        <f t="shared" si="255"/>
        <v>25.270839999999993</v>
      </c>
    </row>
    <row r="135" spans="1:139" s="218" customFormat="1" ht="21.75" customHeight="1" x14ac:dyDescent="0.2">
      <c r="A135" s="506">
        <v>132</v>
      </c>
      <c r="B135" s="506" t="s">
        <v>1268</v>
      </c>
      <c r="C135" s="499" t="s">
        <v>150</v>
      </c>
      <c r="D135" s="355" t="s">
        <v>375</v>
      </c>
      <c r="E135" s="355" t="s">
        <v>81</v>
      </c>
      <c r="F135" s="219" t="s">
        <v>5</v>
      </c>
      <c r="G135" s="219" t="s">
        <v>6</v>
      </c>
      <c r="H135" s="219" t="s">
        <v>7</v>
      </c>
      <c r="I135" s="274">
        <v>1</v>
      </c>
      <c r="J135" s="234">
        <v>500</v>
      </c>
      <c r="K135" s="222"/>
      <c r="L135" s="219" t="s">
        <v>5</v>
      </c>
      <c r="M135" s="219" t="s">
        <v>6</v>
      </c>
      <c r="N135" s="219" t="s">
        <v>7</v>
      </c>
      <c r="O135" s="269">
        <v>1</v>
      </c>
      <c r="P135" s="234">
        <v>500</v>
      </c>
      <c r="Q135" s="219"/>
      <c r="R135" s="219"/>
      <c r="S135" s="219"/>
      <c r="T135" s="269">
        <v>1</v>
      </c>
      <c r="U135" s="235">
        <v>500</v>
      </c>
      <c r="V135" s="228" t="s">
        <v>303</v>
      </c>
      <c r="W135" s="228" t="s">
        <v>6</v>
      </c>
      <c r="X135" s="228" t="s">
        <v>7</v>
      </c>
      <c r="Y135" s="270">
        <v>1</v>
      </c>
      <c r="Z135" s="236">
        <v>500</v>
      </c>
      <c r="AA135" s="207">
        <f t="shared" si="191"/>
        <v>500</v>
      </c>
      <c r="AB135" s="222">
        <v>620</v>
      </c>
      <c r="AC135" s="544">
        <f t="shared" si="256"/>
        <v>120</v>
      </c>
      <c r="AD135" s="208">
        <f>0.581*$AB$1</f>
        <v>660.86425999999994</v>
      </c>
      <c r="AE135" s="678">
        <f t="shared" si="257"/>
        <v>160.86425999999994</v>
      </c>
      <c r="AF135" s="222">
        <v>859</v>
      </c>
      <c r="AJ135" s="444">
        <f t="shared" si="192"/>
        <v>120</v>
      </c>
      <c r="AK135" s="444">
        <f t="shared" si="193"/>
        <v>24</v>
      </c>
      <c r="AL135" s="539">
        <f t="shared" si="258"/>
        <v>4.8000000000000001E-2</v>
      </c>
      <c r="AM135" s="444">
        <f t="shared" si="194"/>
        <v>24</v>
      </c>
      <c r="AN135" s="445">
        <f t="shared" si="195"/>
        <v>160.86425999999994</v>
      </c>
      <c r="AO135" s="445">
        <f t="shared" si="196"/>
        <v>32.172852000000006</v>
      </c>
      <c r="AP135" s="542">
        <f t="shared" si="259"/>
        <v>6.4345704000000004E-2</v>
      </c>
      <c r="AQ135" s="445">
        <f t="shared" si="197"/>
        <v>32.172851999999992</v>
      </c>
      <c r="AR135" s="227">
        <f t="shared" si="198"/>
        <v>620</v>
      </c>
      <c r="AS135" s="210">
        <f t="shared" si="199"/>
        <v>620</v>
      </c>
      <c r="AT135" s="209">
        <f t="shared" si="200"/>
        <v>186</v>
      </c>
      <c r="AU135" s="209">
        <f t="shared" si="201"/>
        <v>310</v>
      </c>
      <c r="AV135" s="211">
        <f t="shared" si="202"/>
        <v>620</v>
      </c>
      <c r="AW135" s="210">
        <f t="shared" si="203"/>
        <v>0</v>
      </c>
      <c r="AX135" s="210">
        <f t="shared" si="204"/>
        <v>120</v>
      </c>
      <c r="AY135" s="210">
        <f t="shared" si="205"/>
        <v>24</v>
      </c>
      <c r="AZ135" s="211">
        <f t="shared" si="206"/>
        <v>660.86425999999994</v>
      </c>
      <c r="BA135" s="544">
        <f t="shared" si="260"/>
        <v>40.864259999999945</v>
      </c>
      <c r="BB135" s="210">
        <f t="shared" si="261"/>
        <v>10.216064999999986</v>
      </c>
      <c r="BC135" s="213">
        <f t="shared" si="207"/>
        <v>620</v>
      </c>
      <c r="BD135" s="211">
        <f>[1]MAG_9pak!$F$4</f>
        <v>620</v>
      </c>
      <c r="BE135" s="213">
        <f t="shared" si="208"/>
        <v>186</v>
      </c>
      <c r="BF135" s="213">
        <f t="shared" si="209"/>
        <v>310</v>
      </c>
      <c r="BG135" s="210">
        <f t="shared" si="210"/>
        <v>0</v>
      </c>
      <c r="BH135" s="210">
        <f t="shared" si="211"/>
        <v>120</v>
      </c>
      <c r="BI135" s="210">
        <f t="shared" si="212"/>
        <v>24</v>
      </c>
      <c r="BJ135" s="210">
        <f t="shared" si="213"/>
        <v>620</v>
      </c>
      <c r="BK135" s="214">
        <f t="shared" si="214"/>
        <v>186</v>
      </c>
      <c r="BL135" s="214">
        <f t="shared" si="215"/>
        <v>310</v>
      </c>
      <c r="BM135" s="210">
        <f t="shared" si="216"/>
        <v>120</v>
      </c>
      <c r="BN135" s="210">
        <f t="shared" si="217"/>
        <v>0</v>
      </c>
      <c r="BO135" s="215">
        <f t="shared" si="218"/>
        <v>620</v>
      </c>
      <c r="BP135" s="210">
        <f t="shared" si="189"/>
        <v>620</v>
      </c>
      <c r="BQ135" s="216">
        <f t="shared" si="219"/>
        <v>186</v>
      </c>
      <c r="BR135" s="216">
        <f t="shared" si="220"/>
        <v>310</v>
      </c>
      <c r="BS135" s="210">
        <f t="shared" si="221"/>
        <v>120</v>
      </c>
      <c r="BT135" s="210">
        <f t="shared" si="222"/>
        <v>0</v>
      </c>
      <c r="BU135" s="217">
        <f t="shared" si="223"/>
        <v>620</v>
      </c>
      <c r="BV135" s="210">
        <f t="shared" si="190"/>
        <v>620</v>
      </c>
      <c r="BW135" s="403">
        <f t="shared" si="224"/>
        <v>186</v>
      </c>
      <c r="BX135" s="403">
        <f t="shared" si="225"/>
        <v>310</v>
      </c>
      <c r="BY135" s="210">
        <f t="shared" si="226"/>
        <v>120</v>
      </c>
      <c r="BZ135" s="210">
        <f t="shared" si="227"/>
        <v>0</v>
      </c>
      <c r="CA135" s="210">
        <f t="shared" si="228"/>
        <v>24</v>
      </c>
      <c r="CB135" s="404">
        <f t="shared" si="229"/>
        <v>620</v>
      </c>
      <c r="CC135" s="404"/>
      <c r="CD135" s="537">
        <f t="shared" si="230"/>
        <v>10.216064999999986</v>
      </c>
      <c r="CE135" s="537">
        <f t="shared" si="262"/>
        <v>3.0648194999999956</v>
      </c>
      <c r="CF135" s="537">
        <f t="shared" si="231"/>
        <v>5.1080324999999931</v>
      </c>
      <c r="CG135" s="210"/>
      <c r="CH135" s="210"/>
      <c r="CI135" s="210"/>
      <c r="CJ135" s="538">
        <f t="shared" si="232"/>
        <v>10.216064999999986</v>
      </c>
      <c r="CK135" s="216">
        <f t="shared" si="233"/>
        <v>0</v>
      </c>
      <c r="CL135" s="216">
        <f t="shared" si="263"/>
        <v>0</v>
      </c>
      <c r="CM135" s="216">
        <f t="shared" si="234"/>
        <v>0</v>
      </c>
      <c r="CN135" s="216"/>
      <c r="CO135" s="216"/>
      <c r="CP135" s="216"/>
      <c r="CQ135" s="217">
        <f t="shared" si="235"/>
        <v>0</v>
      </c>
      <c r="CR135" s="403">
        <f t="shared" si="236"/>
        <v>10.216064999999986</v>
      </c>
      <c r="CS135" s="403">
        <f t="shared" si="264"/>
        <v>3.0648194999999956</v>
      </c>
      <c r="CT135" s="403">
        <f t="shared" si="237"/>
        <v>5.1080324999999931</v>
      </c>
      <c r="CU135" s="403"/>
      <c r="CV135" s="403"/>
      <c r="CW135" s="403"/>
      <c r="CX135" s="404">
        <f t="shared" si="238"/>
        <v>10.216064999999986</v>
      </c>
      <c r="CY135" s="198"/>
      <c r="CZ135" s="222">
        <v>620</v>
      </c>
      <c r="DA135" s="677">
        <f t="shared" si="239"/>
        <v>120</v>
      </c>
      <c r="DB135" s="676">
        <f t="shared" si="240"/>
        <v>24</v>
      </c>
      <c r="DC135" s="676">
        <f t="shared" si="265"/>
        <v>4.8</v>
      </c>
      <c r="DD135" s="208">
        <v>660.86425999999994</v>
      </c>
      <c r="DE135" s="677">
        <f t="shared" si="241"/>
        <v>160.86425999999994</v>
      </c>
      <c r="DF135" s="676">
        <f t="shared" si="242"/>
        <v>32.172852000000006</v>
      </c>
      <c r="DG135" s="676">
        <f t="shared" si="266"/>
        <v>6.434570400000001</v>
      </c>
      <c r="DH135" s="222">
        <v>24</v>
      </c>
      <c r="DI135" s="677">
        <f t="shared" si="243"/>
        <v>120</v>
      </c>
      <c r="DJ135" s="568">
        <f t="shared" si="244"/>
        <v>620</v>
      </c>
      <c r="DK135" s="677">
        <f t="shared" si="245"/>
        <v>620</v>
      </c>
      <c r="DL135" s="677">
        <f t="shared" si="267"/>
        <v>186</v>
      </c>
      <c r="DM135" s="677">
        <f t="shared" si="268"/>
        <v>310</v>
      </c>
      <c r="DN135" s="677">
        <f t="shared" si="246"/>
        <v>10.216064999999986</v>
      </c>
      <c r="DO135" s="677">
        <f t="shared" si="269"/>
        <v>3.0648194999999956</v>
      </c>
      <c r="DP135" s="677">
        <f t="shared" si="270"/>
        <v>5.1080324999999931</v>
      </c>
      <c r="DQ135" s="677">
        <f t="shared" si="247"/>
        <v>10.216064999999986</v>
      </c>
      <c r="DR135" s="222">
        <v>620</v>
      </c>
      <c r="DS135" s="677">
        <f t="shared" si="248"/>
        <v>120</v>
      </c>
      <c r="DT135" s="676">
        <f t="shared" si="249"/>
        <v>24</v>
      </c>
      <c r="DU135" s="710">
        <f t="shared" si="271"/>
        <v>4.8</v>
      </c>
      <c r="DV135" s="208">
        <v>660.86425999999994</v>
      </c>
      <c r="DW135" s="677">
        <f t="shared" si="250"/>
        <v>160.86425999999994</v>
      </c>
      <c r="DX135" s="676">
        <f t="shared" si="251"/>
        <v>32.172852000000006</v>
      </c>
      <c r="DY135" s="710">
        <f t="shared" si="272"/>
        <v>6.434570400000001</v>
      </c>
      <c r="DZ135" s="222">
        <v>24</v>
      </c>
      <c r="EA135" s="677">
        <f t="shared" si="252"/>
        <v>120</v>
      </c>
      <c r="EB135" s="568">
        <f t="shared" si="253"/>
        <v>620</v>
      </c>
      <c r="EC135" s="677">
        <f t="shared" si="254"/>
        <v>620</v>
      </c>
      <c r="ED135" s="677">
        <f t="shared" si="276"/>
        <v>186</v>
      </c>
      <c r="EE135" s="677">
        <f t="shared" si="277"/>
        <v>310</v>
      </c>
      <c r="EF135" s="208">
        <f t="shared" si="273"/>
        <v>10.216064999999986</v>
      </c>
      <c r="EG135" s="208">
        <f t="shared" si="274"/>
        <v>3.0648194999999956</v>
      </c>
      <c r="EH135" s="208">
        <f t="shared" si="275"/>
        <v>5.1080324999999931</v>
      </c>
      <c r="EI135" s="677">
        <f t="shared" si="255"/>
        <v>10.216064999999986</v>
      </c>
    </row>
    <row r="136" spans="1:139" s="218" customFormat="1" ht="21.75" customHeight="1" x14ac:dyDescent="0.2">
      <c r="A136" s="505">
        <v>133</v>
      </c>
      <c r="B136" s="505" t="s">
        <v>1266</v>
      </c>
      <c r="C136" s="499" t="s">
        <v>148</v>
      </c>
      <c r="D136" s="355" t="s">
        <v>373</v>
      </c>
      <c r="E136" s="410" t="s">
        <v>8</v>
      </c>
      <c r="F136" s="219" t="s">
        <v>5</v>
      </c>
      <c r="G136" s="219" t="s">
        <v>6</v>
      </c>
      <c r="H136" s="219" t="s">
        <v>7</v>
      </c>
      <c r="I136" s="274">
        <v>0.3</v>
      </c>
      <c r="J136" s="234">
        <v>500</v>
      </c>
      <c r="K136" s="222"/>
      <c r="L136" s="219" t="s">
        <v>5</v>
      </c>
      <c r="M136" s="219" t="s">
        <v>6</v>
      </c>
      <c r="N136" s="219" t="s">
        <v>7</v>
      </c>
      <c r="O136" s="269">
        <v>0.3</v>
      </c>
      <c r="P136" s="234">
        <v>500</v>
      </c>
      <c r="Q136" s="219"/>
      <c r="R136" s="219"/>
      <c r="S136" s="219"/>
      <c r="T136" s="269">
        <v>0.3</v>
      </c>
      <c r="U136" s="235">
        <v>500</v>
      </c>
      <c r="V136" s="228" t="s">
        <v>303</v>
      </c>
      <c r="W136" s="228" t="s">
        <v>6</v>
      </c>
      <c r="X136" s="228" t="s">
        <v>7</v>
      </c>
      <c r="Y136" s="446">
        <v>0.3</v>
      </c>
      <c r="Z136" s="236">
        <v>500</v>
      </c>
      <c r="AA136" s="207">
        <f t="shared" si="191"/>
        <v>150</v>
      </c>
      <c r="AB136" s="222">
        <v>620</v>
      </c>
      <c r="AC136" s="544">
        <f t="shared" si="256"/>
        <v>120</v>
      </c>
      <c r="AD136" s="208">
        <f>0.581*$AB$1</f>
        <v>660.86425999999994</v>
      </c>
      <c r="AE136" s="678">
        <f t="shared" si="257"/>
        <v>160.86425999999994</v>
      </c>
      <c r="AF136" s="222">
        <v>859</v>
      </c>
      <c r="AJ136" s="444">
        <f t="shared" si="192"/>
        <v>120</v>
      </c>
      <c r="AK136" s="444">
        <f t="shared" si="193"/>
        <v>24</v>
      </c>
      <c r="AL136" s="539">
        <f t="shared" si="258"/>
        <v>4.8000000000000001E-2</v>
      </c>
      <c r="AM136" s="444">
        <f t="shared" si="194"/>
        <v>24</v>
      </c>
      <c r="AN136" s="445">
        <f t="shared" si="195"/>
        <v>160.86425999999994</v>
      </c>
      <c r="AO136" s="445">
        <f t="shared" si="196"/>
        <v>32.172852000000006</v>
      </c>
      <c r="AP136" s="542">
        <f t="shared" si="259"/>
        <v>6.4345704000000004E-2</v>
      </c>
      <c r="AQ136" s="445">
        <f t="shared" si="197"/>
        <v>32.172851999999992</v>
      </c>
      <c r="AR136" s="227">
        <f t="shared" si="198"/>
        <v>186</v>
      </c>
      <c r="AS136" s="210">
        <f t="shared" si="199"/>
        <v>620</v>
      </c>
      <c r="AT136" s="209">
        <f t="shared" si="200"/>
        <v>186</v>
      </c>
      <c r="AU136" s="209">
        <f t="shared" si="201"/>
        <v>310</v>
      </c>
      <c r="AV136" s="211">
        <f t="shared" si="202"/>
        <v>620</v>
      </c>
      <c r="AW136" s="210">
        <f t="shared" si="203"/>
        <v>0</v>
      </c>
      <c r="AX136" s="210">
        <f t="shared" si="204"/>
        <v>120</v>
      </c>
      <c r="AY136" s="210">
        <f t="shared" si="205"/>
        <v>24</v>
      </c>
      <c r="AZ136" s="211">
        <f t="shared" si="206"/>
        <v>660.86425999999994</v>
      </c>
      <c r="BA136" s="544">
        <f t="shared" si="260"/>
        <v>40.864259999999945</v>
      </c>
      <c r="BB136" s="210">
        <f t="shared" si="261"/>
        <v>10.216064999999986</v>
      </c>
      <c r="BC136" s="213">
        <f t="shared" si="207"/>
        <v>186</v>
      </c>
      <c r="BD136" s="211">
        <f>[1]MAG_9pak!$F$4</f>
        <v>620</v>
      </c>
      <c r="BE136" s="213">
        <f t="shared" si="208"/>
        <v>186</v>
      </c>
      <c r="BF136" s="213">
        <f t="shared" si="209"/>
        <v>310</v>
      </c>
      <c r="BG136" s="210">
        <f t="shared" si="210"/>
        <v>0</v>
      </c>
      <c r="BH136" s="210">
        <f t="shared" si="211"/>
        <v>120</v>
      </c>
      <c r="BI136" s="210">
        <f t="shared" si="212"/>
        <v>24</v>
      </c>
      <c r="BJ136" s="210">
        <f t="shared" si="213"/>
        <v>620</v>
      </c>
      <c r="BK136" s="214">
        <f t="shared" si="214"/>
        <v>186</v>
      </c>
      <c r="BL136" s="214">
        <f t="shared" si="215"/>
        <v>310</v>
      </c>
      <c r="BM136" s="210">
        <f t="shared" si="216"/>
        <v>120</v>
      </c>
      <c r="BN136" s="210">
        <f t="shared" si="217"/>
        <v>0</v>
      </c>
      <c r="BO136" s="215">
        <f t="shared" si="218"/>
        <v>186</v>
      </c>
      <c r="BP136" s="210">
        <f t="shared" si="189"/>
        <v>620</v>
      </c>
      <c r="BQ136" s="216">
        <f t="shared" si="219"/>
        <v>186</v>
      </c>
      <c r="BR136" s="216">
        <f t="shared" si="220"/>
        <v>310</v>
      </c>
      <c r="BS136" s="210">
        <f t="shared" si="221"/>
        <v>120</v>
      </c>
      <c r="BT136" s="210">
        <f t="shared" si="222"/>
        <v>0</v>
      </c>
      <c r="BU136" s="217">
        <f t="shared" si="223"/>
        <v>186</v>
      </c>
      <c r="BV136" s="210">
        <f t="shared" si="190"/>
        <v>620</v>
      </c>
      <c r="BW136" s="403">
        <f t="shared" si="224"/>
        <v>186</v>
      </c>
      <c r="BX136" s="403">
        <f t="shared" si="225"/>
        <v>310</v>
      </c>
      <c r="BY136" s="210">
        <f t="shared" si="226"/>
        <v>120</v>
      </c>
      <c r="BZ136" s="210">
        <f t="shared" si="227"/>
        <v>0</v>
      </c>
      <c r="CA136" s="210">
        <f t="shared" si="228"/>
        <v>24</v>
      </c>
      <c r="CB136" s="404">
        <f t="shared" si="229"/>
        <v>186</v>
      </c>
      <c r="CC136" s="404"/>
      <c r="CD136" s="537">
        <f t="shared" si="230"/>
        <v>10.216064999999986</v>
      </c>
      <c r="CE136" s="537">
        <f t="shared" si="262"/>
        <v>3.0648194999999956</v>
      </c>
      <c r="CF136" s="537">
        <f t="shared" si="231"/>
        <v>5.1080324999999931</v>
      </c>
      <c r="CG136" s="210"/>
      <c r="CH136" s="210"/>
      <c r="CI136" s="210"/>
      <c r="CJ136" s="538">
        <f t="shared" si="232"/>
        <v>3.0648194999999956</v>
      </c>
      <c r="CK136" s="216">
        <f t="shared" si="233"/>
        <v>0</v>
      </c>
      <c r="CL136" s="216">
        <f t="shared" si="263"/>
        <v>0</v>
      </c>
      <c r="CM136" s="216">
        <f t="shared" si="234"/>
        <v>0</v>
      </c>
      <c r="CN136" s="216"/>
      <c r="CO136" s="216"/>
      <c r="CP136" s="216"/>
      <c r="CQ136" s="217">
        <f t="shared" si="235"/>
        <v>0</v>
      </c>
      <c r="CR136" s="403">
        <f t="shared" si="236"/>
        <v>10.216064999999986</v>
      </c>
      <c r="CS136" s="403">
        <f t="shared" si="264"/>
        <v>3.0648194999999956</v>
      </c>
      <c r="CT136" s="403">
        <f t="shared" si="237"/>
        <v>5.1080324999999931</v>
      </c>
      <c r="CU136" s="403"/>
      <c r="CV136" s="403"/>
      <c r="CW136" s="403"/>
      <c r="CX136" s="404">
        <f t="shared" si="238"/>
        <v>3.0648194999999956</v>
      </c>
      <c r="CY136" s="198"/>
      <c r="CZ136" s="222">
        <v>620</v>
      </c>
      <c r="DA136" s="677">
        <f t="shared" si="239"/>
        <v>120</v>
      </c>
      <c r="DB136" s="676">
        <f t="shared" si="240"/>
        <v>24</v>
      </c>
      <c r="DC136" s="676">
        <f t="shared" si="265"/>
        <v>4.8</v>
      </c>
      <c r="DD136" s="208">
        <v>660.86425999999994</v>
      </c>
      <c r="DE136" s="677">
        <f t="shared" si="241"/>
        <v>160.86425999999994</v>
      </c>
      <c r="DF136" s="676">
        <f t="shared" si="242"/>
        <v>32.172852000000006</v>
      </c>
      <c r="DG136" s="676">
        <f t="shared" si="266"/>
        <v>6.434570400000001</v>
      </c>
      <c r="DH136" s="222">
        <v>24</v>
      </c>
      <c r="DI136" s="677">
        <f t="shared" si="243"/>
        <v>120</v>
      </c>
      <c r="DJ136" s="568">
        <f t="shared" si="244"/>
        <v>620</v>
      </c>
      <c r="DK136" s="677">
        <f t="shared" si="245"/>
        <v>186</v>
      </c>
      <c r="DL136" s="677">
        <f t="shared" si="267"/>
        <v>186</v>
      </c>
      <c r="DM136" s="677">
        <f t="shared" si="268"/>
        <v>310</v>
      </c>
      <c r="DN136" s="677">
        <f t="shared" si="246"/>
        <v>10.216064999999986</v>
      </c>
      <c r="DO136" s="677">
        <f t="shared" si="269"/>
        <v>3.0648194999999956</v>
      </c>
      <c r="DP136" s="677">
        <f t="shared" si="270"/>
        <v>5.1080324999999931</v>
      </c>
      <c r="DQ136" s="677">
        <f t="shared" si="247"/>
        <v>3.0648194999999956</v>
      </c>
      <c r="DR136" s="222">
        <v>620</v>
      </c>
      <c r="DS136" s="677">
        <f t="shared" si="248"/>
        <v>120</v>
      </c>
      <c r="DT136" s="676">
        <f t="shared" si="249"/>
        <v>24</v>
      </c>
      <c r="DU136" s="710">
        <f t="shared" si="271"/>
        <v>4.8</v>
      </c>
      <c r="DV136" s="208">
        <v>660.86425999999994</v>
      </c>
      <c r="DW136" s="677">
        <f t="shared" si="250"/>
        <v>160.86425999999994</v>
      </c>
      <c r="DX136" s="676">
        <f t="shared" si="251"/>
        <v>32.172852000000006</v>
      </c>
      <c r="DY136" s="710">
        <f t="shared" si="272"/>
        <v>6.434570400000001</v>
      </c>
      <c r="DZ136" s="222">
        <v>24</v>
      </c>
      <c r="EA136" s="677">
        <f t="shared" si="252"/>
        <v>120</v>
      </c>
      <c r="EB136" s="568">
        <f t="shared" si="253"/>
        <v>620</v>
      </c>
      <c r="EC136" s="677">
        <f t="shared" si="254"/>
        <v>186</v>
      </c>
      <c r="ED136" s="677">
        <f t="shared" si="276"/>
        <v>186</v>
      </c>
      <c r="EE136" s="677">
        <f t="shared" si="277"/>
        <v>310</v>
      </c>
      <c r="EF136" s="208">
        <f t="shared" si="273"/>
        <v>10.216064999999986</v>
      </c>
      <c r="EG136" s="208">
        <f t="shared" si="274"/>
        <v>3.0648194999999956</v>
      </c>
      <c r="EH136" s="208">
        <f t="shared" si="275"/>
        <v>5.1080324999999931</v>
      </c>
      <c r="EI136" s="677">
        <f t="shared" si="255"/>
        <v>3.0648194999999956</v>
      </c>
    </row>
    <row r="137" spans="1:139" s="218" customFormat="1" ht="21.75" customHeight="1" x14ac:dyDescent="0.2">
      <c r="A137" s="505">
        <v>134</v>
      </c>
      <c r="B137" s="505" t="s">
        <v>1270</v>
      </c>
      <c r="C137" s="499" t="s">
        <v>122</v>
      </c>
      <c r="D137" s="355" t="s">
        <v>621</v>
      </c>
      <c r="E137" s="411" t="s">
        <v>112</v>
      </c>
      <c r="F137" s="219" t="s">
        <v>10</v>
      </c>
      <c r="G137" s="219" t="s">
        <v>40</v>
      </c>
      <c r="H137" s="219" t="s">
        <v>45</v>
      </c>
      <c r="I137" s="274">
        <v>1</v>
      </c>
      <c r="J137" s="229">
        <v>850</v>
      </c>
      <c r="K137" s="222"/>
      <c r="L137" s="219" t="s">
        <v>10</v>
      </c>
      <c r="M137" s="219" t="s">
        <v>40</v>
      </c>
      <c r="N137" s="219" t="s">
        <v>45</v>
      </c>
      <c r="O137" s="269">
        <v>1</v>
      </c>
      <c r="P137" s="230">
        <v>850</v>
      </c>
      <c r="Q137" s="219"/>
      <c r="R137" s="219"/>
      <c r="S137" s="219"/>
      <c r="T137" s="269">
        <v>1</v>
      </c>
      <c r="U137" s="231">
        <v>850</v>
      </c>
      <c r="V137" s="228" t="s">
        <v>10</v>
      </c>
      <c r="W137" s="228" t="s">
        <v>6</v>
      </c>
      <c r="X137" s="228" t="s">
        <v>27</v>
      </c>
      <c r="Y137" s="270">
        <v>1</v>
      </c>
      <c r="Z137" s="232">
        <v>850</v>
      </c>
      <c r="AA137" s="207">
        <f t="shared" si="191"/>
        <v>850</v>
      </c>
      <c r="AB137" s="222">
        <v>709</v>
      </c>
      <c r="AC137" s="544">
        <f t="shared" si="256"/>
        <v>-141</v>
      </c>
      <c r="AD137" s="208">
        <f>0.89*$AB$1</f>
        <v>1012.3394000000001</v>
      </c>
      <c r="AE137" s="678">
        <f t="shared" si="257"/>
        <v>162.33940000000007</v>
      </c>
      <c r="AF137" s="222">
        <v>1315</v>
      </c>
      <c r="AJ137" s="444">
        <f t="shared" si="192"/>
        <v>-141</v>
      </c>
      <c r="AK137" s="444">
        <f t="shared" si="193"/>
        <v>-16.588235294117652</v>
      </c>
      <c r="AL137" s="539">
        <f t="shared" si="258"/>
        <v>-3.3176470588235307E-2</v>
      </c>
      <c r="AM137" s="444">
        <f t="shared" si="194"/>
        <v>-28.2</v>
      </c>
      <c r="AN137" s="445">
        <f t="shared" si="195"/>
        <v>162.33940000000007</v>
      </c>
      <c r="AO137" s="445">
        <f t="shared" si="196"/>
        <v>19.098752941176485</v>
      </c>
      <c r="AP137" s="542">
        <f t="shared" si="259"/>
        <v>3.8197505882352968E-2</v>
      </c>
      <c r="AQ137" s="445">
        <f t="shared" si="197"/>
        <v>32.467880000000015</v>
      </c>
      <c r="AR137" s="227">
        <f t="shared" si="198"/>
        <v>970</v>
      </c>
      <c r="AS137" s="210">
        <f t="shared" si="199"/>
        <v>970</v>
      </c>
      <c r="AT137" s="209">
        <f t="shared" si="200"/>
        <v>291</v>
      </c>
      <c r="AU137" s="209">
        <f t="shared" si="201"/>
        <v>485</v>
      </c>
      <c r="AV137" s="211">
        <f t="shared" si="202"/>
        <v>709</v>
      </c>
      <c r="AW137" s="210">
        <f t="shared" si="203"/>
        <v>261</v>
      </c>
      <c r="AX137" s="210">
        <f t="shared" si="204"/>
        <v>120</v>
      </c>
      <c r="AY137" s="210">
        <f t="shared" si="205"/>
        <v>14.117647058823522</v>
      </c>
      <c r="AZ137" s="211">
        <f t="shared" si="206"/>
        <v>1012.3394000000001</v>
      </c>
      <c r="BA137" s="544">
        <f t="shared" si="260"/>
        <v>42.339400000000069</v>
      </c>
      <c r="BB137" s="210">
        <f t="shared" si="261"/>
        <v>10.584850000000017</v>
      </c>
      <c r="BC137" s="213">
        <f t="shared" si="207"/>
        <v>911.10546000000011</v>
      </c>
      <c r="BD137" s="211">
        <f>[1]MAG_9pak!$F$8</f>
        <v>911.10546000000011</v>
      </c>
      <c r="BE137" s="213">
        <f t="shared" si="208"/>
        <v>273.331638</v>
      </c>
      <c r="BF137" s="213">
        <f t="shared" si="209"/>
        <v>455.55273000000005</v>
      </c>
      <c r="BG137" s="210">
        <f t="shared" si="210"/>
        <v>202.10546000000011</v>
      </c>
      <c r="BH137" s="210">
        <f t="shared" si="211"/>
        <v>61.105460000000107</v>
      </c>
      <c r="BI137" s="210">
        <f t="shared" si="212"/>
        <v>7.1888776470588454</v>
      </c>
      <c r="BJ137" s="210">
        <f t="shared" si="213"/>
        <v>1054</v>
      </c>
      <c r="BK137" s="214">
        <f t="shared" si="214"/>
        <v>316.2</v>
      </c>
      <c r="BL137" s="214">
        <f t="shared" si="215"/>
        <v>527</v>
      </c>
      <c r="BM137" s="210">
        <f t="shared" si="216"/>
        <v>204</v>
      </c>
      <c r="BN137" s="210">
        <f t="shared" si="217"/>
        <v>345</v>
      </c>
      <c r="BO137" s="215">
        <f t="shared" si="218"/>
        <v>1054</v>
      </c>
      <c r="BP137" s="210">
        <f t="shared" si="189"/>
        <v>1054</v>
      </c>
      <c r="BQ137" s="216">
        <f t="shared" si="219"/>
        <v>316.2</v>
      </c>
      <c r="BR137" s="216">
        <f t="shared" si="220"/>
        <v>527</v>
      </c>
      <c r="BS137" s="210">
        <f t="shared" si="221"/>
        <v>204</v>
      </c>
      <c r="BT137" s="210">
        <f t="shared" si="222"/>
        <v>345</v>
      </c>
      <c r="BU137" s="217">
        <f t="shared" si="223"/>
        <v>1054</v>
      </c>
      <c r="BV137" s="210">
        <f t="shared" si="190"/>
        <v>1054</v>
      </c>
      <c r="BW137" s="403">
        <f t="shared" si="224"/>
        <v>316.2</v>
      </c>
      <c r="BX137" s="403">
        <f t="shared" si="225"/>
        <v>527</v>
      </c>
      <c r="BY137" s="210">
        <f t="shared" si="226"/>
        <v>204</v>
      </c>
      <c r="BZ137" s="210">
        <f t="shared" si="227"/>
        <v>345</v>
      </c>
      <c r="CA137" s="210">
        <f t="shared" si="228"/>
        <v>24</v>
      </c>
      <c r="CB137" s="404">
        <f t="shared" si="229"/>
        <v>1054</v>
      </c>
      <c r="CC137" s="211"/>
      <c r="CD137" s="537">
        <f t="shared" si="230"/>
        <v>10.584850000000017</v>
      </c>
      <c r="CE137" s="537">
        <f t="shared" si="262"/>
        <v>3.1754550000000052</v>
      </c>
      <c r="CF137" s="537">
        <f t="shared" si="231"/>
        <v>5.2924250000000086</v>
      </c>
      <c r="CG137" s="210"/>
      <c r="CH137" s="210"/>
      <c r="CI137" s="210"/>
      <c r="CJ137" s="538">
        <f t="shared" si="232"/>
        <v>10.584850000000017</v>
      </c>
      <c r="CK137" s="216">
        <f t="shared" si="233"/>
        <v>-65.25</v>
      </c>
      <c r="CL137" s="216">
        <f t="shared" si="263"/>
        <v>-19.574999999999999</v>
      </c>
      <c r="CM137" s="216">
        <f t="shared" si="234"/>
        <v>-32.625</v>
      </c>
      <c r="CN137" s="216"/>
      <c r="CO137" s="216"/>
      <c r="CP137" s="216"/>
      <c r="CQ137" s="217">
        <f t="shared" si="235"/>
        <v>-65.25</v>
      </c>
      <c r="CR137" s="403">
        <f t="shared" si="236"/>
        <v>-10.415149999999983</v>
      </c>
      <c r="CS137" s="403">
        <f t="shared" si="264"/>
        <v>-3.1245449999999946</v>
      </c>
      <c r="CT137" s="403">
        <f t="shared" si="237"/>
        <v>-5.2075749999999914</v>
      </c>
      <c r="CU137" s="403"/>
      <c r="CV137" s="403"/>
      <c r="CW137" s="403"/>
      <c r="CX137" s="404">
        <f t="shared" si="238"/>
        <v>-10.415149999999983</v>
      </c>
      <c r="CY137" s="198"/>
      <c r="CZ137" s="222">
        <v>709</v>
      </c>
      <c r="DA137" s="677">
        <f t="shared" si="239"/>
        <v>-141</v>
      </c>
      <c r="DB137" s="676">
        <f t="shared" si="240"/>
        <v>-16.588235294117652</v>
      </c>
      <c r="DC137" s="676">
        <f t="shared" si="265"/>
        <v>-3.3176470588235305</v>
      </c>
      <c r="DD137" s="208">
        <v>1012.3394000000001</v>
      </c>
      <c r="DE137" s="677">
        <f t="shared" si="241"/>
        <v>162.33940000000007</v>
      </c>
      <c r="DF137" s="676">
        <f t="shared" si="242"/>
        <v>19.098752941176485</v>
      </c>
      <c r="DG137" s="676">
        <f t="shared" si="266"/>
        <v>3.8197505882352969</v>
      </c>
      <c r="DH137" s="222">
        <v>20</v>
      </c>
      <c r="DI137" s="677">
        <f t="shared" si="243"/>
        <v>170</v>
      </c>
      <c r="DJ137" s="568">
        <f t="shared" si="244"/>
        <v>1020</v>
      </c>
      <c r="DK137" s="677">
        <f t="shared" si="245"/>
        <v>1020</v>
      </c>
      <c r="DL137" s="677">
        <f t="shared" si="267"/>
        <v>306</v>
      </c>
      <c r="DM137" s="677">
        <f t="shared" si="268"/>
        <v>510</v>
      </c>
      <c r="DN137" s="677">
        <f t="shared" si="246"/>
        <v>-1.9151499999999828</v>
      </c>
      <c r="DO137" s="677">
        <f t="shared" si="269"/>
        <v>-0.57454499999999487</v>
      </c>
      <c r="DP137" s="677">
        <f t="shared" si="270"/>
        <v>-0.95757499999999141</v>
      </c>
      <c r="DQ137" s="677">
        <f t="shared" si="247"/>
        <v>-1.9151499999999828</v>
      </c>
      <c r="DR137" s="222">
        <v>709</v>
      </c>
      <c r="DS137" s="677">
        <f t="shared" si="248"/>
        <v>-141</v>
      </c>
      <c r="DT137" s="676">
        <f t="shared" si="249"/>
        <v>-16.588235294117652</v>
      </c>
      <c r="DU137" s="710">
        <f t="shared" si="271"/>
        <v>-3.3176470588235305</v>
      </c>
      <c r="DV137" s="208">
        <v>1012.3394000000001</v>
      </c>
      <c r="DW137" s="677">
        <f t="shared" si="250"/>
        <v>162.33940000000007</v>
      </c>
      <c r="DX137" s="676">
        <f t="shared" si="251"/>
        <v>19.098752941176485</v>
      </c>
      <c r="DY137" s="710">
        <f t="shared" si="272"/>
        <v>3.8197505882352969</v>
      </c>
      <c r="DZ137" s="222">
        <v>19</v>
      </c>
      <c r="EA137" s="677">
        <f t="shared" si="252"/>
        <v>161.5</v>
      </c>
      <c r="EB137" s="568">
        <f t="shared" si="253"/>
        <v>1011.5</v>
      </c>
      <c r="EC137" s="677">
        <f t="shared" si="254"/>
        <v>1011.5</v>
      </c>
      <c r="ED137" s="677">
        <f t="shared" si="276"/>
        <v>303.45</v>
      </c>
      <c r="EE137" s="677">
        <f t="shared" si="277"/>
        <v>505.75</v>
      </c>
      <c r="EF137" s="208">
        <f t="shared" si="273"/>
        <v>0.20985000000001719</v>
      </c>
      <c r="EG137" s="208">
        <f t="shared" si="274"/>
        <v>6.295500000000516E-2</v>
      </c>
      <c r="EH137" s="208">
        <f t="shared" si="275"/>
        <v>0.10492500000000859</v>
      </c>
      <c r="EI137" s="677">
        <f t="shared" si="255"/>
        <v>0.20985000000001719</v>
      </c>
    </row>
    <row r="138" spans="1:139" s="218" customFormat="1" ht="21.75" customHeight="1" x14ac:dyDescent="0.2">
      <c r="A138" s="506">
        <v>135</v>
      </c>
      <c r="B138" s="506" t="s">
        <v>1270</v>
      </c>
      <c r="C138" s="499" t="s">
        <v>122</v>
      </c>
      <c r="D138" s="355" t="s">
        <v>621</v>
      </c>
      <c r="E138" s="411" t="s">
        <v>153</v>
      </c>
      <c r="F138" s="219" t="s">
        <v>5</v>
      </c>
      <c r="G138" s="219" t="s">
        <v>42</v>
      </c>
      <c r="H138" s="219" t="s">
        <v>52</v>
      </c>
      <c r="I138" s="274">
        <v>2</v>
      </c>
      <c r="J138" s="234">
        <v>679</v>
      </c>
      <c r="K138" s="222"/>
      <c r="L138" s="219" t="s">
        <v>5</v>
      </c>
      <c r="M138" s="219" t="s">
        <v>42</v>
      </c>
      <c r="N138" s="219" t="s">
        <v>52</v>
      </c>
      <c r="O138" s="269">
        <v>2</v>
      </c>
      <c r="P138" s="234">
        <v>679</v>
      </c>
      <c r="Q138" s="219"/>
      <c r="R138" s="219"/>
      <c r="S138" s="219"/>
      <c r="T138" s="269">
        <v>2</v>
      </c>
      <c r="U138" s="235">
        <v>679</v>
      </c>
      <c r="V138" s="228" t="s">
        <v>303</v>
      </c>
      <c r="W138" s="228" t="s">
        <v>42</v>
      </c>
      <c r="X138" s="228" t="s">
        <v>10</v>
      </c>
      <c r="Y138" s="270">
        <v>2</v>
      </c>
      <c r="Z138" s="236">
        <v>679</v>
      </c>
      <c r="AA138" s="207">
        <f t="shared" si="191"/>
        <v>1358</v>
      </c>
      <c r="AB138" s="222">
        <v>648</v>
      </c>
      <c r="AC138" s="544">
        <f t="shared" si="256"/>
        <v>-31</v>
      </c>
      <c r="AD138" s="208">
        <f>0.814*$AB$1</f>
        <v>925.89243999999997</v>
      </c>
      <c r="AE138" s="678">
        <f t="shared" si="257"/>
        <v>246.89243999999997</v>
      </c>
      <c r="AF138" s="222">
        <v>1205</v>
      </c>
      <c r="AJ138" s="444">
        <f t="shared" si="192"/>
        <v>-31</v>
      </c>
      <c r="AK138" s="444">
        <f t="shared" si="193"/>
        <v>-4.5655375552282749</v>
      </c>
      <c r="AL138" s="539">
        <f t="shared" si="258"/>
        <v>-9.1310751104565508E-3</v>
      </c>
      <c r="AM138" s="444">
        <f t="shared" si="194"/>
        <v>-6.2</v>
      </c>
      <c r="AN138" s="445">
        <f t="shared" si="195"/>
        <v>246.89243999999997</v>
      </c>
      <c r="AO138" s="445">
        <f t="shared" si="196"/>
        <v>36.361184094256259</v>
      </c>
      <c r="AP138" s="542">
        <f t="shared" si="259"/>
        <v>7.2722368188512521E-2</v>
      </c>
      <c r="AQ138" s="445">
        <f t="shared" si="197"/>
        <v>49.37848799999999</v>
      </c>
      <c r="AR138" s="227">
        <f t="shared" si="198"/>
        <v>1598</v>
      </c>
      <c r="AS138" s="210">
        <f t="shared" si="199"/>
        <v>799</v>
      </c>
      <c r="AT138" s="209">
        <f t="shared" si="200"/>
        <v>239.7</v>
      </c>
      <c r="AU138" s="209">
        <f t="shared" si="201"/>
        <v>399.5</v>
      </c>
      <c r="AV138" s="211">
        <f t="shared" si="202"/>
        <v>648</v>
      </c>
      <c r="AW138" s="210">
        <f t="shared" si="203"/>
        <v>151</v>
      </c>
      <c r="AX138" s="210">
        <f t="shared" si="204"/>
        <v>120</v>
      </c>
      <c r="AY138" s="210">
        <f t="shared" si="205"/>
        <v>17.673048600883661</v>
      </c>
      <c r="AZ138" s="211">
        <f t="shared" si="206"/>
        <v>925.89243999999997</v>
      </c>
      <c r="BA138" s="544">
        <f t="shared" si="260"/>
        <v>126.89243999999997</v>
      </c>
      <c r="BB138" s="210">
        <f t="shared" si="261"/>
        <v>31.723109999999991</v>
      </c>
      <c r="BC138" s="213">
        <f t="shared" si="207"/>
        <v>1666.6063919999999</v>
      </c>
      <c r="BD138" s="211">
        <f>[1]MAG_9pak!$F$6</f>
        <v>833.30319599999996</v>
      </c>
      <c r="BE138" s="213">
        <f t="shared" si="208"/>
        <v>249.99095879999999</v>
      </c>
      <c r="BF138" s="213">
        <f t="shared" si="209"/>
        <v>416.65159799999998</v>
      </c>
      <c r="BG138" s="210">
        <f t="shared" si="210"/>
        <v>185.30319599999996</v>
      </c>
      <c r="BH138" s="210">
        <f t="shared" si="211"/>
        <v>154.30319599999996</v>
      </c>
      <c r="BI138" s="210">
        <f t="shared" si="212"/>
        <v>22.725065684830639</v>
      </c>
      <c r="BJ138" s="210">
        <f t="shared" si="213"/>
        <v>841.96</v>
      </c>
      <c r="BK138" s="214">
        <f t="shared" si="214"/>
        <v>252.58799999999999</v>
      </c>
      <c r="BL138" s="214">
        <f t="shared" si="215"/>
        <v>420.98</v>
      </c>
      <c r="BM138" s="210">
        <f t="shared" si="216"/>
        <v>162.96000000000004</v>
      </c>
      <c r="BN138" s="210">
        <f t="shared" si="217"/>
        <v>193.96000000000004</v>
      </c>
      <c r="BO138" s="215">
        <f t="shared" si="218"/>
        <v>1683.92</v>
      </c>
      <c r="BP138" s="210">
        <f t="shared" si="189"/>
        <v>841.96</v>
      </c>
      <c r="BQ138" s="216">
        <f t="shared" si="219"/>
        <v>252.58799999999999</v>
      </c>
      <c r="BR138" s="216">
        <f t="shared" si="220"/>
        <v>420.98</v>
      </c>
      <c r="BS138" s="210">
        <f t="shared" si="221"/>
        <v>162.96000000000004</v>
      </c>
      <c r="BT138" s="210">
        <f t="shared" si="222"/>
        <v>193.96000000000004</v>
      </c>
      <c r="BU138" s="217">
        <f t="shared" si="223"/>
        <v>1683.92</v>
      </c>
      <c r="BV138" s="210">
        <f t="shared" si="190"/>
        <v>841.96</v>
      </c>
      <c r="BW138" s="403">
        <f t="shared" si="224"/>
        <v>252.58799999999999</v>
      </c>
      <c r="BX138" s="403">
        <f t="shared" si="225"/>
        <v>420.98</v>
      </c>
      <c r="BY138" s="210">
        <f t="shared" si="226"/>
        <v>162.96000000000004</v>
      </c>
      <c r="BZ138" s="210">
        <f t="shared" si="227"/>
        <v>193.96000000000004</v>
      </c>
      <c r="CA138" s="210">
        <f t="shared" si="228"/>
        <v>24</v>
      </c>
      <c r="CB138" s="404">
        <f t="shared" si="229"/>
        <v>1683.92</v>
      </c>
      <c r="CC138" s="211"/>
      <c r="CD138" s="537">
        <f t="shared" si="230"/>
        <v>31.723109999999991</v>
      </c>
      <c r="CE138" s="537">
        <f t="shared" si="262"/>
        <v>9.5169329999999963</v>
      </c>
      <c r="CF138" s="537">
        <f t="shared" si="231"/>
        <v>15.861554999999996</v>
      </c>
      <c r="CG138" s="210"/>
      <c r="CH138" s="210"/>
      <c r="CI138" s="210"/>
      <c r="CJ138" s="538">
        <f t="shared" si="232"/>
        <v>63.446219999999983</v>
      </c>
      <c r="CK138" s="216">
        <f t="shared" si="233"/>
        <v>-37.75</v>
      </c>
      <c r="CL138" s="216">
        <f t="shared" si="263"/>
        <v>-11.324999999999999</v>
      </c>
      <c r="CM138" s="216">
        <f t="shared" si="234"/>
        <v>-18.875</v>
      </c>
      <c r="CN138" s="216"/>
      <c r="CO138" s="216"/>
      <c r="CP138" s="216"/>
      <c r="CQ138" s="217">
        <f t="shared" si="235"/>
        <v>-75.5</v>
      </c>
      <c r="CR138" s="403">
        <f t="shared" si="236"/>
        <v>20.983109999999982</v>
      </c>
      <c r="CS138" s="403">
        <f t="shared" si="264"/>
        <v>6.2949329999999941</v>
      </c>
      <c r="CT138" s="403">
        <f t="shared" si="237"/>
        <v>10.491554999999991</v>
      </c>
      <c r="CU138" s="403"/>
      <c r="CV138" s="403"/>
      <c r="CW138" s="403"/>
      <c r="CX138" s="404">
        <f t="shared" si="238"/>
        <v>41.966219999999964</v>
      </c>
      <c r="CY138" s="198"/>
      <c r="CZ138" s="222">
        <v>648</v>
      </c>
      <c r="DA138" s="677">
        <f t="shared" si="239"/>
        <v>-31</v>
      </c>
      <c r="DB138" s="676">
        <f t="shared" si="240"/>
        <v>-4.5655375552282749</v>
      </c>
      <c r="DC138" s="676">
        <f t="shared" si="265"/>
        <v>-0.91310751104565502</v>
      </c>
      <c r="DD138" s="208">
        <v>925.89243999999997</v>
      </c>
      <c r="DE138" s="677">
        <f t="shared" si="241"/>
        <v>246.89243999999997</v>
      </c>
      <c r="DF138" s="676">
        <f t="shared" si="242"/>
        <v>36.361184094256259</v>
      </c>
      <c r="DG138" s="676">
        <f t="shared" si="266"/>
        <v>7.2722368188512521</v>
      </c>
      <c r="DH138" s="222">
        <v>24</v>
      </c>
      <c r="DI138" s="677">
        <f t="shared" si="243"/>
        <v>162.96</v>
      </c>
      <c r="DJ138" s="568">
        <f t="shared" si="244"/>
        <v>841.96</v>
      </c>
      <c r="DK138" s="677">
        <f t="shared" si="245"/>
        <v>1683.92</v>
      </c>
      <c r="DL138" s="677">
        <f t="shared" si="267"/>
        <v>252.58800000000002</v>
      </c>
      <c r="DM138" s="677">
        <f t="shared" si="268"/>
        <v>420.98</v>
      </c>
      <c r="DN138" s="677">
        <f t="shared" si="246"/>
        <v>20.983109999999982</v>
      </c>
      <c r="DO138" s="677">
        <f t="shared" si="269"/>
        <v>6.2949329999999941</v>
      </c>
      <c r="DP138" s="677">
        <f t="shared" si="270"/>
        <v>10.491554999999991</v>
      </c>
      <c r="DQ138" s="677">
        <f t="shared" si="247"/>
        <v>41.966219999999964</v>
      </c>
      <c r="DR138" s="222">
        <v>648</v>
      </c>
      <c r="DS138" s="677">
        <f t="shared" si="248"/>
        <v>-31</v>
      </c>
      <c r="DT138" s="676">
        <f t="shared" si="249"/>
        <v>-4.5655375552282749</v>
      </c>
      <c r="DU138" s="710">
        <f t="shared" si="271"/>
        <v>-0.91310751104565502</v>
      </c>
      <c r="DV138" s="208">
        <v>925.89243999999997</v>
      </c>
      <c r="DW138" s="677">
        <f t="shared" si="250"/>
        <v>246.89243999999997</v>
      </c>
      <c r="DX138" s="676">
        <f t="shared" si="251"/>
        <v>36.361184094256259</v>
      </c>
      <c r="DY138" s="710">
        <f t="shared" si="272"/>
        <v>7.2722368188512521</v>
      </c>
      <c r="DZ138" s="222">
        <v>22</v>
      </c>
      <c r="EA138" s="677">
        <f t="shared" si="252"/>
        <v>149.38</v>
      </c>
      <c r="EB138" s="568">
        <f t="shared" si="253"/>
        <v>828.38</v>
      </c>
      <c r="EC138" s="677">
        <f t="shared" si="254"/>
        <v>1656.76</v>
      </c>
      <c r="ED138" s="677">
        <f t="shared" si="276"/>
        <v>248.51400000000001</v>
      </c>
      <c r="EE138" s="677">
        <f t="shared" si="277"/>
        <v>414.19</v>
      </c>
      <c r="EF138" s="208">
        <f t="shared" si="273"/>
        <v>24.378109999999992</v>
      </c>
      <c r="EG138" s="208">
        <f t="shared" si="274"/>
        <v>7.3134329999999972</v>
      </c>
      <c r="EH138" s="208">
        <f t="shared" si="275"/>
        <v>12.189054999999996</v>
      </c>
      <c r="EI138" s="677">
        <f t="shared" si="255"/>
        <v>48.756219999999985</v>
      </c>
    </row>
    <row r="139" spans="1:139" s="218" customFormat="1" ht="21.75" customHeight="1" x14ac:dyDescent="0.2">
      <c r="A139" s="505">
        <v>136</v>
      </c>
      <c r="B139" s="505" t="s">
        <v>1270</v>
      </c>
      <c r="C139" s="502" t="s">
        <v>817</v>
      </c>
      <c r="D139" s="355" t="s">
        <v>621</v>
      </c>
      <c r="E139" s="355" t="s">
        <v>33</v>
      </c>
      <c r="F139" s="219" t="s">
        <v>41</v>
      </c>
      <c r="G139" s="219" t="s">
        <v>42</v>
      </c>
      <c r="H139" s="219" t="s">
        <v>25</v>
      </c>
      <c r="I139" s="274">
        <v>2.25</v>
      </c>
      <c r="J139" s="234">
        <v>866</v>
      </c>
      <c r="K139" s="222"/>
      <c r="L139" s="219" t="s">
        <v>41</v>
      </c>
      <c r="M139" s="219" t="s">
        <v>42</v>
      </c>
      <c r="N139" s="219" t="s">
        <v>25</v>
      </c>
      <c r="O139" s="269">
        <v>2.25</v>
      </c>
      <c r="P139" s="234">
        <v>866</v>
      </c>
      <c r="Q139" s="219"/>
      <c r="R139" s="219"/>
      <c r="S139" s="219"/>
      <c r="T139" s="269">
        <v>2.25</v>
      </c>
      <c r="U139" s="235">
        <v>866</v>
      </c>
      <c r="V139" s="228" t="s">
        <v>699</v>
      </c>
      <c r="W139" s="228" t="s">
        <v>42</v>
      </c>
      <c r="X139" s="228" t="s">
        <v>45</v>
      </c>
      <c r="Y139" s="270">
        <v>2.25</v>
      </c>
      <c r="Z139" s="236">
        <v>866</v>
      </c>
      <c r="AA139" s="207">
        <f t="shared" si="191"/>
        <v>1948.5</v>
      </c>
      <c r="AB139" s="222">
        <v>758</v>
      </c>
      <c r="AC139" s="544">
        <f t="shared" si="256"/>
        <v>-108</v>
      </c>
      <c r="AD139" s="208">
        <f>0.95*$AB$1</f>
        <v>1080.587</v>
      </c>
      <c r="AE139" s="678">
        <f t="shared" si="257"/>
        <v>214.58699999999999</v>
      </c>
      <c r="AF139" s="222">
        <v>1406</v>
      </c>
      <c r="AJ139" s="444">
        <f t="shared" si="192"/>
        <v>-108</v>
      </c>
      <c r="AK139" s="444">
        <f t="shared" si="193"/>
        <v>-12.47113163972287</v>
      </c>
      <c r="AL139" s="539">
        <f t="shared" si="258"/>
        <v>-2.494226327944574E-2</v>
      </c>
      <c r="AM139" s="444">
        <f t="shared" si="194"/>
        <v>-21.6</v>
      </c>
      <c r="AN139" s="445">
        <f t="shared" si="195"/>
        <v>214.58699999999999</v>
      </c>
      <c r="AO139" s="445">
        <f t="shared" si="196"/>
        <v>24.779099307159356</v>
      </c>
      <c r="AP139" s="542">
        <f t="shared" si="259"/>
        <v>4.9558198614318719E-2</v>
      </c>
      <c r="AQ139" s="445">
        <f t="shared" si="197"/>
        <v>42.917400000000001</v>
      </c>
      <c r="AR139" s="227">
        <f t="shared" si="198"/>
        <v>2218.5</v>
      </c>
      <c r="AS139" s="210">
        <f t="shared" si="199"/>
        <v>986</v>
      </c>
      <c r="AT139" s="209">
        <f t="shared" si="200"/>
        <v>295.8</v>
      </c>
      <c r="AU139" s="209">
        <f t="shared" si="201"/>
        <v>493</v>
      </c>
      <c r="AV139" s="211">
        <f t="shared" si="202"/>
        <v>758</v>
      </c>
      <c r="AW139" s="210">
        <f t="shared" si="203"/>
        <v>228</v>
      </c>
      <c r="AX139" s="210">
        <f t="shared" si="204"/>
        <v>120</v>
      </c>
      <c r="AY139" s="210">
        <f t="shared" si="205"/>
        <v>13.85681293302541</v>
      </c>
      <c r="AZ139" s="211">
        <f t="shared" si="206"/>
        <v>1080.587</v>
      </c>
      <c r="BA139" s="544">
        <f t="shared" si="260"/>
        <v>94.586999999999989</v>
      </c>
      <c r="BB139" s="210">
        <f t="shared" si="261"/>
        <v>23.646749999999997</v>
      </c>
      <c r="BC139" s="213">
        <f t="shared" si="207"/>
        <v>2188.1886750000003</v>
      </c>
      <c r="BD139" s="211">
        <f>[1]MAG_9pak!$F$9</f>
        <v>972.52830000000006</v>
      </c>
      <c r="BE139" s="213">
        <f t="shared" si="208"/>
        <v>291.75848999999999</v>
      </c>
      <c r="BF139" s="213">
        <f t="shared" si="209"/>
        <v>486.26415000000003</v>
      </c>
      <c r="BG139" s="210">
        <f t="shared" si="210"/>
        <v>214.52830000000006</v>
      </c>
      <c r="BH139" s="210">
        <f t="shared" si="211"/>
        <v>106.52830000000006</v>
      </c>
      <c r="BI139" s="210">
        <f t="shared" si="212"/>
        <v>12.301189376443418</v>
      </c>
      <c r="BJ139" s="210">
        <f t="shared" si="213"/>
        <v>1073.8399999999999</v>
      </c>
      <c r="BK139" s="214">
        <f t="shared" si="214"/>
        <v>322.15199999999999</v>
      </c>
      <c r="BL139" s="214">
        <f t="shared" si="215"/>
        <v>536.91999999999996</v>
      </c>
      <c r="BM139" s="210">
        <f t="shared" si="216"/>
        <v>207.83999999999992</v>
      </c>
      <c r="BN139" s="210">
        <f t="shared" si="217"/>
        <v>315.83999999999992</v>
      </c>
      <c r="BO139" s="215">
        <f t="shared" si="218"/>
        <v>2416.14</v>
      </c>
      <c r="BP139" s="210">
        <f t="shared" si="189"/>
        <v>1073.8399999999999</v>
      </c>
      <c r="BQ139" s="216">
        <f t="shared" si="219"/>
        <v>322.15199999999999</v>
      </c>
      <c r="BR139" s="216">
        <f t="shared" si="220"/>
        <v>536.91999999999996</v>
      </c>
      <c r="BS139" s="210">
        <f t="shared" si="221"/>
        <v>207.83999999999992</v>
      </c>
      <c r="BT139" s="210">
        <f t="shared" si="222"/>
        <v>315.83999999999992</v>
      </c>
      <c r="BU139" s="217">
        <f t="shared" si="223"/>
        <v>2416.14</v>
      </c>
      <c r="BV139" s="210">
        <f t="shared" si="190"/>
        <v>1073.8399999999999</v>
      </c>
      <c r="BW139" s="403">
        <f t="shared" si="224"/>
        <v>322.15199999999999</v>
      </c>
      <c r="BX139" s="403">
        <f t="shared" si="225"/>
        <v>536.91999999999996</v>
      </c>
      <c r="BY139" s="210">
        <f t="shared" si="226"/>
        <v>207.83999999999992</v>
      </c>
      <c r="BZ139" s="210">
        <f t="shared" si="227"/>
        <v>315.83999999999992</v>
      </c>
      <c r="CA139" s="210">
        <f t="shared" si="228"/>
        <v>24</v>
      </c>
      <c r="CB139" s="404">
        <f t="shared" si="229"/>
        <v>2416.14</v>
      </c>
      <c r="CC139" s="211"/>
      <c r="CD139" s="537">
        <f t="shared" si="230"/>
        <v>23.646749999999997</v>
      </c>
      <c r="CE139" s="537">
        <f t="shared" si="262"/>
        <v>7.0940249999999994</v>
      </c>
      <c r="CF139" s="537">
        <f t="shared" si="231"/>
        <v>11.823374999999999</v>
      </c>
      <c r="CG139" s="210"/>
      <c r="CH139" s="210"/>
      <c r="CI139" s="210"/>
      <c r="CJ139" s="538">
        <f t="shared" si="232"/>
        <v>53.205187499999994</v>
      </c>
      <c r="CK139" s="216">
        <f t="shared" si="233"/>
        <v>-57</v>
      </c>
      <c r="CL139" s="216">
        <f t="shared" si="263"/>
        <v>-17.099999999999998</v>
      </c>
      <c r="CM139" s="216">
        <f t="shared" si="234"/>
        <v>-28.5</v>
      </c>
      <c r="CN139" s="216"/>
      <c r="CO139" s="216"/>
      <c r="CP139" s="216"/>
      <c r="CQ139" s="217">
        <f t="shared" si="235"/>
        <v>-128.25</v>
      </c>
      <c r="CR139" s="403">
        <f t="shared" si="236"/>
        <v>1.6867500000000177</v>
      </c>
      <c r="CS139" s="403">
        <f t="shared" si="264"/>
        <v>0.50602500000000528</v>
      </c>
      <c r="CT139" s="403">
        <f t="shared" si="237"/>
        <v>0.84337500000000887</v>
      </c>
      <c r="CU139" s="403"/>
      <c r="CV139" s="403"/>
      <c r="CW139" s="403"/>
      <c r="CX139" s="404">
        <f t="shared" si="238"/>
        <v>3.7951875000000399</v>
      </c>
      <c r="CY139" s="198"/>
      <c r="CZ139" s="222">
        <v>758</v>
      </c>
      <c r="DA139" s="677">
        <f t="shared" si="239"/>
        <v>-108</v>
      </c>
      <c r="DB139" s="676">
        <f t="shared" si="240"/>
        <v>-12.47113163972287</v>
      </c>
      <c r="DC139" s="676">
        <f t="shared" si="265"/>
        <v>-2.494226327944574</v>
      </c>
      <c r="DD139" s="208">
        <v>1080.587</v>
      </c>
      <c r="DE139" s="677">
        <f t="shared" si="241"/>
        <v>214.58699999999999</v>
      </c>
      <c r="DF139" s="676">
        <f t="shared" si="242"/>
        <v>24.779099307159356</v>
      </c>
      <c r="DG139" s="676">
        <f t="shared" si="266"/>
        <v>4.9558198614318716</v>
      </c>
      <c r="DH139" s="222">
        <v>20</v>
      </c>
      <c r="DI139" s="677">
        <f t="shared" si="243"/>
        <v>173.2</v>
      </c>
      <c r="DJ139" s="568">
        <f t="shared" si="244"/>
        <v>1039.2</v>
      </c>
      <c r="DK139" s="677">
        <f t="shared" si="245"/>
        <v>2338.2000000000003</v>
      </c>
      <c r="DL139" s="677">
        <f t="shared" si="267"/>
        <v>311.76</v>
      </c>
      <c r="DM139" s="677">
        <f t="shared" si="268"/>
        <v>519.6</v>
      </c>
      <c r="DN139" s="677">
        <f t="shared" si="246"/>
        <v>10.346749999999986</v>
      </c>
      <c r="DO139" s="677">
        <f t="shared" si="269"/>
        <v>3.1040249999999956</v>
      </c>
      <c r="DP139" s="677">
        <f t="shared" si="270"/>
        <v>5.173374999999993</v>
      </c>
      <c r="DQ139" s="677">
        <f t="shared" si="247"/>
        <v>23.280187499999968</v>
      </c>
      <c r="DR139" s="222">
        <v>758</v>
      </c>
      <c r="DS139" s="677">
        <f t="shared" si="248"/>
        <v>-108</v>
      </c>
      <c r="DT139" s="676">
        <f t="shared" si="249"/>
        <v>-12.47113163972287</v>
      </c>
      <c r="DU139" s="710">
        <f t="shared" si="271"/>
        <v>-2.494226327944574</v>
      </c>
      <c r="DV139" s="208">
        <v>1080.587</v>
      </c>
      <c r="DW139" s="677">
        <f t="shared" si="250"/>
        <v>214.58699999999999</v>
      </c>
      <c r="DX139" s="676">
        <f t="shared" si="251"/>
        <v>24.779099307159356</v>
      </c>
      <c r="DY139" s="710">
        <f t="shared" si="272"/>
        <v>4.9558198614318716</v>
      </c>
      <c r="DZ139" s="222">
        <v>19</v>
      </c>
      <c r="EA139" s="677">
        <f t="shared" si="252"/>
        <v>164.54</v>
      </c>
      <c r="EB139" s="568">
        <f t="shared" si="253"/>
        <v>1030.54</v>
      </c>
      <c r="EC139" s="677">
        <f t="shared" si="254"/>
        <v>2318.7150000000001</v>
      </c>
      <c r="ED139" s="677">
        <f t="shared" si="276"/>
        <v>309.16199999999998</v>
      </c>
      <c r="EE139" s="677">
        <f t="shared" si="277"/>
        <v>515.27</v>
      </c>
      <c r="EF139" s="208">
        <f t="shared" si="273"/>
        <v>12.511750000000006</v>
      </c>
      <c r="EG139" s="208">
        <f t="shared" si="274"/>
        <v>3.7535250000000016</v>
      </c>
      <c r="EH139" s="208">
        <f t="shared" si="275"/>
        <v>6.2558750000000032</v>
      </c>
      <c r="EI139" s="677">
        <f t="shared" si="255"/>
        <v>28.151437500000014</v>
      </c>
    </row>
    <row r="140" spans="1:139" s="218" customFormat="1" ht="21.75" customHeight="1" x14ac:dyDescent="0.2">
      <c r="A140" s="505">
        <v>137</v>
      </c>
      <c r="B140" s="505" t="s">
        <v>1270</v>
      </c>
      <c r="C140" s="499" t="s">
        <v>122</v>
      </c>
      <c r="D140" s="355" t="s">
        <v>621</v>
      </c>
      <c r="E140" s="355" t="s">
        <v>81</v>
      </c>
      <c r="F140" s="219" t="s">
        <v>5</v>
      </c>
      <c r="G140" s="219" t="s">
        <v>26</v>
      </c>
      <c r="H140" s="219" t="s">
        <v>10</v>
      </c>
      <c r="I140" s="273">
        <v>3</v>
      </c>
      <c r="J140" s="234">
        <v>575</v>
      </c>
      <c r="K140" s="222"/>
      <c r="L140" s="219" t="s">
        <v>5</v>
      </c>
      <c r="M140" s="219" t="s">
        <v>26</v>
      </c>
      <c r="N140" s="219" t="s">
        <v>10</v>
      </c>
      <c r="O140" s="271">
        <v>6</v>
      </c>
      <c r="P140" s="234">
        <v>575</v>
      </c>
      <c r="Q140" s="219"/>
      <c r="R140" s="219"/>
      <c r="S140" s="219"/>
      <c r="T140" s="271">
        <v>3</v>
      </c>
      <c r="U140" s="235">
        <v>575</v>
      </c>
      <c r="V140" s="228" t="s">
        <v>303</v>
      </c>
      <c r="W140" s="228" t="s">
        <v>24</v>
      </c>
      <c r="X140" s="228" t="s">
        <v>39</v>
      </c>
      <c r="Y140" s="272">
        <v>6</v>
      </c>
      <c r="Z140" s="546">
        <v>575</v>
      </c>
      <c r="AA140" s="207">
        <f t="shared" si="191"/>
        <v>3450</v>
      </c>
      <c r="AB140" s="547">
        <v>620</v>
      </c>
      <c r="AC140" s="544">
        <f t="shared" si="256"/>
        <v>45</v>
      </c>
      <c r="AD140" s="548">
        <f>0.592*$AB$1</f>
        <v>673.37631999999996</v>
      </c>
      <c r="AE140" s="678">
        <f t="shared" si="257"/>
        <v>98.376319999999964</v>
      </c>
      <c r="AF140" s="222">
        <v>875</v>
      </c>
      <c r="AJ140" s="444">
        <f t="shared" si="192"/>
        <v>45</v>
      </c>
      <c r="AK140" s="444">
        <f t="shared" si="193"/>
        <v>7.8260869565217348</v>
      </c>
      <c r="AL140" s="539">
        <f t="shared" si="258"/>
        <v>1.5652173913043469E-2</v>
      </c>
      <c r="AM140" s="444">
        <f t="shared" si="194"/>
        <v>9</v>
      </c>
      <c r="AN140" s="445">
        <f t="shared" si="195"/>
        <v>98.376319999999964</v>
      </c>
      <c r="AO140" s="445">
        <f t="shared" si="196"/>
        <v>17.108925217391288</v>
      </c>
      <c r="AP140" s="542">
        <f t="shared" si="259"/>
        <v>3.4217850434782579E-2</v>
      </c>
      <c r="AQ140" s="445">
        <f t="shared" si="197"/>
        <v>19.675263999999991</v>
      </c>
      <c r="AR140" s="227">
        <f t="shared" si="198"/>
        <v>4170</v>
      </c>
      <c r="AS140" s="545">
        <f t="shared" si="199"/>
        <v>695</v>
      </c>
      <c r="AT140" s="209">
        <f t="shared" si="200"/>
        <v>208.5</v>
      </c>
      <c r="AU140" s="209">
        <f t="shared" si="201"/>
        <v>347.5</v>
      </c>
      <c r="AV140" s="211">
        <f t="shared" si="202"/>
        <v>620</v>
      </c>
      <c r="AW140" s="545">
        <f t="shared" si="203"/>
        <v>75</v>
      </c>
      <c r="AX140" s="210">
        <f t="shared" si="204"/>
        <v>120</v>
      </c>
      <c r="AY140" s="210">
        <f t="shared" si="205"/>
        <v>20.869565217391298</v>
      </c>
      <c r="AZ140" s="211">
        <f t="shared" si="206"/>
        <v>673.37631999999996</v>
      </c>
      <c r="BA140" s="544">
        <f t="shared" si="260"/>
        <v>-21.623680000000036</v>
      </c>
      <c r="BB140" s="210">
        <f t="shared" si="261"/>
        <v>-5.4059200000000089</v>
      </c>
      <c r="BC140" s="213">
        <f t="shared" si="207"/>
        <v>3720</v>
      </c>
      <c r="BD140" s="211">
        <f>[1]MAG_9pak!$F$5</f>
        <v>620</v>
      </c>
      <c r="BE140" s="213">
        <f t="shared" si="208"/>
        <v>186</v>
      </c>
      <c r="BF140" s="213">
        <f t="shared" si="209"/>
        <v>310</v>
      </c>
      <c r="BG140" s="210">
        <f t="shared" si="210"/>
        <v>0</v>
      </c>
      <c r="BH140" s="210">
        <f t="shared" si="211"/>
        <v>45</v>
      </c>
      <c r="BI140" s="210">
        <f t="shared" si="212"/>
        <v>7.8260869565217348</v>
      </c>
      <c r="BJ140" s="210">
        <f t="shared" si="213"/>
        <v>713</v>
      </c>
      <c r="BK140" s="214">
        <f t="shared" si="214"/>
        <v>213.9</v>
      </c>
      <c r="BL140" s="214">
        <f t="shared" si="215"/>
        <v>356.5</v>
      </c>
      <c r="BM140" s="210">
        <f t="shared" si="216"/>
        <v>138</v>
      </c>
      <c r="BN140" s="210">
        <f t="shared" si="217"/>
        <v>93</v>
      </c>
      <c r="BO140" s="215">
        <f t="shared" si="218"/>
        <v>4278</v>
      </c>
      <c r="BP140" s="210">
        <f t="shared" si="189"/>
        <v>713</v>
      </c>
      <c r="BQ140" s="216">
        <f t="shared" si="219"/>
        <v>213.9</v>
      </c>
      <c r="BR140" s="216">
        <f t="shared" si="220"/>
        <v>356.5</v>
      </c>
      <c r="BS140" s="210">
        <f t="shared" si="221"/>
        <v>138</v>
      </c>
      <c r="BT140" s="210">
        <f t="shared" si="222"/>
        <v>93</v>
      </c>
      <c r="BU140" s="217">
        <f t="shared" si="223"/>
        <v>4278</v>
      </c>
      <c r="BV140" s="210">
        <f t="shared" si="190"/>
        <v>713</v>
      </c>
      <c r="BW140" s="403">
        <f t="shared" si="224"/>
        <v>213.9</v>
      </c>
      <c r="BX140" s="403">
        <f t="shared" si="225"/>
        <v>356.5</v>
      </c>
      <c r="BY140" s="210">
        <f t="shared" si="226"/>
        <v>138</v>
      </c>
      <c r="BZ140" s="210">
        <f t="shared" si="227"/>
        <v>93</v>
      </c>
      <c r="CA140" s="210">
        <f t="shared" si="228"/>
        <v>24</v>
      </c>
      <c r="CB140" s="404">
        <f t="shared" si="229"/>
        <v>4278</v>
      </c>
      <c r="CC140" s="211"/>
      <c r="CD140" s="537">
        <f t="shared" si="230"/>
        <v>-5.4059200000000089</v>
      </c>
      <c r="CE140" s="537">
        <f t="shared" si="262"/>
        <v>-1.6217760000000025</v>
      </c>
      <c r="CF140" s="537">
        <f t="shared" si="231"/>
        <v>-2.7029600000000045</v>
      </c>
      <c r="CG140" s="210"/>
      <c r="CH140" s="210"/>
      <c r="CI140" s="210"/>
      <c r="CJ140" s="538">
        <f t="shared" si="232"/>
        <v>-32.435520000000054</v>
      </c>
      <c r="CK140" s="216">
        <f t="shared" si="233"/>
        <v>-18.75</v>
      </c>
      <c r="CL140" s="216">
        <f t="shared" si="263"/>
        <v>-5.625</v>
      </c>
      <c r="CM140" s="216">
        <f t="shared" si="234"/>
        <v>-9.375</v>
      </c>
      <c r="CN140" s="216"/>
      <c r="CO140" s="216"/>
      <c r="CP140" s="216"/>
      <c r="CQ140" s="217">
        <f t="shared" si="235"/>
        <v>-112.5</v>
      </c>
      <c r="CR140" s="403">
        <f t="shared" si="236"/>
        <v>-9.9059200000000089</v>
      </c>
      <c r="CS140" s="403">
        <f t="shared" si="264"/>
        <v>-2.9717760000000024</v>
      </c>
      <c r="CT140" s="403">
        <f t="shared" si="237"/>
        <v>-4.9529600000000045</v>
      </c>
      <c r="CU140" s="403"/>
      <c r="CV140" s="403"/>
      <c r="CW140" s="403"/>
      <c r="CX140" s="404">
        <f t="shared" si="238"/>
        <v>-59.435520000000054</v>
      </c>
      <c r="CY140" s="198"/>
      <c r="CZ140" s="222">
        <v>620</v>
      </c>
      <c r="DA140" s="677">
        <f t="shared" si="239"/>
        <v>45</v>
      </c>
      <c r="DB140" s="676">
        <f t="shared" si="240"/>
        <v>7.8260869565217348</v>
      </c>
      <c r="DC140" s="676">
        <f t="shared" si="265"/>
        <v>1.565217391304347</v>
      </c>
      <c r="DD140" s="208">
        <v>673.37631999999996</v>
      </c>
      <c r="DE140" s="677">
        <f t="shared" si="241"/>
        <v>98.376319999999964</v>
      </c>
      <c r="DF140" s="676">
        <f t="shared" si="242"/>
        <v>17.108925217391288</v>
      </c>
      <c r="DG140" s="676">
        <f t="shared" si="266"/>
        <v>3.4217850434782577</v>
      </c>
      <c r="DH140" s="222">
        <v>24</v>
      </c>
      <c r="DI140" s="677">
        <f t="shared" si="243"/>
        <v>138</v>
      </c>
      <c r="DJ140" s="568">
        <f t="shared" si="244"/>
        <v>713</v>
      </c>
      <c r="DK140" s="677">
        <f t="shared" si="245"/>
        <v>4278</v>
      </c>
      <c r="DL140" s="677">
        <f t="shared" si="267"/>
        <v>213.9</v>
      </c>
      <c r="DM140" s="677">
        <f t="shared" si="268"/>
        <v>356.5</v>
      </c>
      <c r="DN140" s="677">
        <f t="shared" si="246"/>
        <v>-9.9059200000000089</v>
      </c>
      <c r="DO140" s="677">
        <f t="shared" si="269"/>
        <v>-2.9717760000000024</v>
      </c>
      <c r="DP140" s="677">
        <f t="shared" si="270"/>
        <v>-4.9529600000000045</v>
      </c>
      <c r="DQ140" s="677">
        <f t="shared" si="247"/>
        <v>-59.435520000000054</v>
      </c>
      <c r="DR140" s="222">
        <v>620</v>
      </c>
      <c r="DS140" s="677">
        <f t="shared" si="248"/>
        <v>45</v>
      </c>
      <c r="DT140" s="676">
        <f t="shared" si="249"/>
        <v>7.8260869565217348</v>
      </c>
      <c r="DU140" s="710">
        <f t="shared" si="271"/>
        <v>1.565217391304347</v>
      </c>
      <c r="DV140" s="208">
        <v>673.37631999999996</v>
      </c>
      <c r="DW140" s="677">
        <f t="shared" si="250"/>
        <v>98.376319999999964</v>
      </c>
      <c r="DX140" s="676">
        <f t="shared" si="251"/>
        <v>17.108925217391288</v>
      </c>
      <c r="DY140" s="710">
        <f t="shared" si="272"/>
        <v>3.4217850434782577</v>
      </c>
      <c r="DZ140" s="222">
        <v>17</v>
      </c>
      <c r="EA140" s="677">
        <f t="shared" si="252"/>
        <v>97.75</v>
      </c>
      <c r="EB140" s="568">
        <f t="shared" si="253"/>
        <v>672.75</v>
      </c>
      <c r="EC140" s="677">
        <f t="shared" si="254"/>
        <v>4036.5</v>
      </c>
      <c r="ED140" s="677">
        <f t="shared" si="276"/>
        <v>201.82499999999999</v>
      </c>
      <c r="EE140" s="677">
        <f t="shared" si="277"/>
        <v>336.375</v>
      </c>
      <c r="EF140" s="208">
        <f t="shared" si="273"/>
        <v>0.15657999999999106</v>
      </c>
      <c r="EG140" s="208">
        <f t="shared" si="274"/>
        <v>4.6973999999997317E-2</v>
      </c>
      <c r="EH140" s="208">
        <f t="shared" si="275"/>
        <v>7.828999999999553E-2</v>
      </c>
      <c r="EI140" s="677">
        <f t="shared" si="255"/>
        <v>0.93947999999994636</v>
      </c>
    </row>
    <row r="141" spans="1:139" s="218" customFormat="1" ht="21.75" customHeight="1" x14ac:dyDescent="0.2">
      <c r="A141" s="506">
        <v>138</v>
      </c>
      <c r="B141" s="506" t="s">
        <v>1270</v>
      </c>
      <c r="C141" s="499" t="s">
        <v>122</v>
      </c>
      <c r="D141" s="355" t="s">
        <v>621</v>
      </c>
      <c r="E141" s="410" t="s">
        <v>8</v>
      </c>
      <c r="F141" s="219" t="s">
        <v>5</v>
      </c>
      <c r="G141" s="219" t="s">
        <v>26</v>
      </c>
      <c r="H141" s="219" t="s">
        <v>10</v>
      </c>
      <c r="I141" s="273">
        <v>3</v>
      </c>
      <c r="J141" s="234">
        <v>575</v>
      </c>
      <c r="K141" s="222"/>
      <c r="L141" s="219" t="s">
        <v>5</v>
      </c>
      <c r="M141" s="219" t="s">
        <v>26</v>
      </c>
      <c r="N141" s="219" t="s">
        <v>10</v>
      </c>
      <c r="O141" s="271">
        <v>3</v>
      </c>
      <c r="P141" s="234">
        <v>575</v>
      </c>
      <c r="Q141" s="219"/>
      <c r="R141" s="219"/>
      <c r="S141" s="219"/>
      <c r="T141" s="271">
        <v>3</v>
      </c>
      <c r="U141" s="235">
        <v>575</v>
      </c>
      <c r="V141" s="228" t="s">
        <v>303</v>
      </c>
      <c r="W141" s="228" t="s">
        <v>24</v>
      </c>
      <c r="X141" s="228" t="s">
        <v>39</v>
      </c>
      <c r="Y141" s="272">
        <v>3</v>
      </c>
      <c r="Z141" s="546">
        <v>575</v>
      </c>
      <c r="AA141" s="207">
        <f t="shared" si="191"/>
        <v>1725</v>
      </c>
      <c r="AB141" s="547">
        <v>620</v>
      </c>
      <c r="AC141" s="544">
        <f t="shared" si="256"/>
        <v>45</v>
      </c>
      <c r="AD141" s="548">
        <f>0.592*$AB$1</f>
        <v>673.37631999999996</v>
      </c>
      <c r="AE141" s="678">
        <f t="shared" si="257"/>
        <v>98.376319999999964</v>
      </c>
      <c r="AF141" s="222">
        <v>875</v>
      </c>
      <c r="AJ141" s="444">
        <f t="shared" si="192"/>
        <v>45</v>
      </c>
      <c r="AK141" s="444">
        <f t="shared" si="193"/>
        <v>7.8260869565217348</v>
      </c>
      <c r="AL141" s="539">
        <f t="shared" si="258"/>
        <v>1.5652173913043469E-2</v>
      </c>
      <c r="AM141" s="444">
        <f t="shared" si="194"/>
        <v>9</v>
      </c>
      <c r="AN141" s="445">
        <f t="shared" si="195"/>
        <v>98.376319999999964</v>
      </c>
      <c r="AO141" s="445">
        <f t="shared" si="196"/>
        <v>17.108925217391288</v>
      </c>
      <c r="AP141" s="542">
        <f t="shared" si="259"/>
        <v>3.4217850434782579E-2</v>
      </c>
      <c r="AQ141" s="445">
        <f t="shared" si="197"/>
        <v>19.675263999999991</v>
      </c>
      <c r="AR141" s="227">
        <f t="shared" si="198"/>
        <v>2085</v>
      </c>
      <c r="AS141" s="545">
        <f t="shared" si="199"/>
        <v>695</v>
      </c>
      <c r="AT141" s="209">
        <f t="shared" si="200"/>
        <v>208.5</v>
      </c>
      <c r="AU141" s="209">
        <f t="shared" si="201"/>
        <v>347.5</v>
      </c>
      <c r="AV141" s="211">
        <f t="shared" si="202"/>
        <v>620</v>
      </c>
      <c r="AW141" s="545">
        <f t="shared" si="203"/>
        <v>75</v>
      </c>
      <c r="AX141" s="210">
        <f t="shared" si="204"/>
        <v>120</v>
      </c>
      <c r="AY141" s="210">
        <f t="shared" si="205"/>
        <v>20.869565217391298</v>
      </c>
      <c r="AZ141" s="211">
        <f t="shared" si="206"/>
        <v>673.37631999999996</v>
      </c>
      <c r="BA141" s="544">
        <f t="shared" si="260"/>
        <v>-21.623680000000036</v>
      </c>
      <c r="BB141" s="210">
        <f t="shared" si="261"/>
        <v>-5.4059200000000089</v>
      </c>
      <c r="BC141" s="213">
        <f t="shared" si="207"/>
        <v>1860</v>
      </c>
      <c r="BD141" s="211">
        <f>[1]MAG_9pak!$F$5</f>
        <v>620</v>
      </c>
      <c r="BE141" s="213">
        <f t="shared" si="208"/>
        <v>186</v>
      </c>
      <c r="BF141" s="213">
        <f t="shared" si="209"/>
        <v>310</v>
      </c>
      <c r="BG141" s="210">
        <f t="shared" si="210"/>
        <v>0</v>
      </c>
      <c r="BH141" s="210">
        <f t="shared" si="211"/>
        <v>45</v>
      </c>
      <c r="BI141" s="210">
        <f t="shared" si="212"/>
        <v>7.8260869565217348</v>
      </c>
      <c r="BJ141" s="210">
        <f t="shared" si="213"/>
        <v>713</v>
      </c>
      <c r="BK141" s="214">
        <f t="shared" si="214"/>
        <v>213.9</v>
      </c>
      <c r="BL141" s="214">
        <f t="shared" si="215"/>
        <v>356.5</v>
      </c>
      <c r="BM141" s="210">
        <f t="shared" si="216"/>
        <v>138</v>
      </c>
      <c r="BN141" s="210">
        <f t="shared" si="217"/>
        <v>93</v>
      </c>
      <c r="BO141" s="215">
        <f t="shared" si="218"/>
        <v>2139</v>
      </c>
      <c r="BP141" s="210">
        <f t="shared" si="189"/>
        <v>713</v>
      </c>
      <c r="BQ141" s="216">
        <f t="shared" si="219"/>
        <v>213.9</v>
      </c>
      <c r="BR141" s="216">
        <f t="shared" si="220"/>
        <v>356.5</v>
      </c>
      <c r="BS141" s="210">
        <f t="shared" si="221"/>
        <v>138</v>
      </c>
      <c r="BT141" s="210">
        <f t="shared" si="222"/>
        <v>93</v>
      </c>
      <c r="BU141" s="217">
        <f t="shared" si="223"/>
        <v>2139</v>
      </c>
      <c r="BV141" s="210">
        <f t="shared" si="190"/>
        <v>713</v>
      </c>
      <c r="BW141" s="403">
        <f t="shared" si="224"/>
        <v>213.9</v>
      </c>
      <c r="BX141" s="403">
        <f t="shared" si="225"/>
        <v>356.5</v>
      </c>
      <c r="BY141" s="210">
        <f t="shared" si="226"/>
        <v>138</v>
      </c>
      <c r="BZ141" s="210">
        <f t="shared" si="227"/>
        <v>93</v>
      </c>
      <c r="CA141" s="210">
        <f t="shared" si="228"/>
        <v>24</v>
      </c>
      <c r="CB141" s="404">
        <f t="shared" si="229"/>
        <v>2139</v>
      </c>
      <c r="CC141" s="211"/>
      <c r="CD141" s="537">
        <f t="shared" si="230"/>
        <v>-5.4059200000000089</v>
      </c>
      <c r="CE141" s="537">
        <f t="shared" si="262"/>
        <v>-1.6217760000000025</v>
      </c>
      <c r="CF141" s="537">
        <f t="shared" si="231"/>
        <v>-2.7029600000000045</v>
      </c>
      <c r="CG141" s="210"/>
      <c r="CH141" s="210"/>
      <c r="CI141" s="210"/>
      <c r="CJ141" s="538">
        <f t="shared" si="232"/>
        <v>-16.217760000000027</v>
      </c>
      <c r="CK141" s="216">
        <f t="shared" si="233"/>
        <v>-18.75</v>
      </c>
      <c r="CL141" s="216">
        <f t="shared" si="263"/>
        <v>-5.625</v>
      </c>
      <c r="CM141" s="216">
        <f t="shared" si="234"/>
        <v>-9.375</v>
      </c>
      <c r="CN141" s="216"/>
      <c r="CO141" s="216"/>
      <c r="CP141" s="216"/>
      <c r="CQ141" s="217">
        <f t="shared" si="235"/>
        <v>-56.25</v>
      </c>
      <c r="CR141" s="403">
        <f t="shared" si="236"/>
        <v>-9.9059200000000089</v>
      </c>
      <c r="CS141" s="403">
        <f t="shared" si="264"/>
        <v>-2.9717760000000024</v>
      </c>
      <c r="CT141" s="403">
        <f t="shared" si="237"/>
        <v>-4.9529600000000045</v>
      </c>
      <c r="CU141" s="403"/>
      <c r="CV141" s="403"/>
      <c r="CW141" s="403"/>
      <c r="CX141" s="404">
        <f t="shared" si="238"/>
        <v>-29.717760000000027</v>
      </c>
      <c r="CY141" s="198"/>
      <c r="CZ141" s="222">
        <v>620</v>
      </c>
      <c r="DA141" s="677">
        <f t="shared" si="239"/>
        <v>45</v>
      </c>
      <c r="DB141" s="676">
        <f t="shared" si="240"/>
        <v>7.8260869565217348</v>
      </c>
      <c r="DC141" s="676">
        <f t="shared" si="265"/>
        <v>1.565217391304347</v>
      </c>
      <c r="DD141" s="208">
        <v>673.37631999999996</v>
      </c>
      <c r="DE141" s="677">
        <f t="shared" si="241"/>
        <v>98.376319999999964</v>
      </c>
      <c r="DF141" s="676">
        <f t="shared" si="242"/>
        <v>17.108925217391288</v>
      </c>
      <c r="DG141" s="676">
        <f t="shared" si="266"/>
        <v>3.4217850434782577</v>
      </c>
      <c r="DH141" s="222">
        <v>24</v>
      </c>
      <c r="DI141" s="677">
        <f t="shared" si="243"/>
        <v>138</v>
      </c>
      <c r="DJ141" s="568">
        <f t="shared" si="244"/>
        <v>713</v>
      </c>
      <c r="DK141" s="677">
        <f t="shared" si="245"/>
        <v>2139</v>
      </c>
      <c r="DL141" s="677">
        <f t="shared" si="267"/>
        <v>213.9</v>
      </c>
      <c r="DM141" s="677">
        <f t="shared" si="268"/>
        <v>356.5</v>
      </c>
      <c r="DN141" s="677">
        <f t="shared" si="246"/>
        <v>-9.9059200000000089</v>
      </c>
      <c r="DO141" s="677">
        <f t="shared" si="269"/>
        <v>-2.9717760000000024</v>
      </c>
      <c r="DP141" s="677">
        <f t="shared" si="270"/>
        <v>-4.9529600000000045</v>
      </c>
      <c r="DQ141" s="677">
        <f t="shared" si="247"/>
        <v>-29.717760000000027</v>
      </c>
      <c r="DR141" s="222">
        <v>620</v>
      </c>
      <c r="DS141" s="677">
        <f t="shared" si="248"/>
        <v>45</v>
      </c>
      <c r="DT141" s="676">
        <f t="shared" si="249"/>
        <v>7.8260869565217348</v>
      </c>
      <c r="DU141" s="710">
        <f t="shared" si="271"/>
        <v>1.565217391304347</v>
      </c>
      <c r="DV141" s="208">
        <v>673.37631999999996</v>
      </c>
      <c r="DW141" s="677">
        <f t="shared" si="250"/>
        <v>98.376319999999964</v>
      </c>
      <c r="DX141" s="676">
        <f t="shared" si="251"/>
        <v>17.108925217391288</v>
      </c>
      <c r="DY141" s="710">
        <f t="shared" si="272"/>
        <v>3.4217850434782577</v>
      </c>
      <c r="DZ141" s="222">
        <v>17</v>
      </c>
      <c r="EA141" s="677">
        <f t="shared" si="252"/>
        <v>97.75</v>
      </c>
      <c r="EB141" s="568">
        <f t="shared" si="253"/>
        <v>672.75</v>
      </c>
      <c r="EC141" s="677">
        <f t="shared" si="254"/>
        <v>2018.25</v>
      </c>
      <c r="ED141" s="677">
        <f t="shared" si="276"/>
        <v>201.82499999999999</v>
      </c>
      <c r="EE141" s="677">
        <f t="shared" si="277"/>
        <v>336.375</v>
      </c>
      <c r="EF141" s="208">
        <f t="shared" si="273"/>
        <v>0.15657999999999106</v>
      </c>
      <c r="EG141" s="208">
        <f t="shared" si="274"/>
        <v>4.6973999999997317E-2</v>
      </c>
      <c r="EH141" s="208">
        <f t="shared" si="275"/>
        <v>7.828999999999553E-2</v>
      </c>
      <c r="EI141" s="677">
        <f t="shared" si="255"/>
        <v>0.46973999999997318</v>
      </c>
    </row>
    <row r="142" spans="1:139" s="218" customFormat="1" ht="21.75" customHeight="1" x14ac:dyDescent="0.2">
      <c r="A142" s="505">
        <v>139</v>
      </c>
      <c r="B142" s="505" t="s">
        <v>1270</v>
      </c>
      <c r="C142" s="499" t="s">
        <v>122</v>
      </c>
      <c r="D142" s="355" t="s">
        <v>621</v>
      </c>
      <c r="E142" s="355" t="s">
        <v>126</v>
      </c>
      <c r="F142" s="219" t="s">
        <v>5</v>
      </c>
      <c r="G142" s="219" t="s">
        <v>42</v>
      </c>
      <c r="H142" s="219" t="s">
        <v>52</v>
      </c>
      <c r="I142" s="274">
        <v>1</v>
      </c>
      <c r="J142" s="229">
        <v>705</v>
      </c>
      <c r="K142" s="222"/>
      <c r="L142" s="219" t="s">
        <v>5</v>
      </c>
      <c r="M142" s="219" t="s">
        <v>42</v>
      </c>
      <c r="N142" s="219" t="s">
        <v>52</v>
      </c>
      <c r="O142" s="269">
        <v>1</v>
      </c>
      <c r="P142" s="230">
        <v>705</v>
      </c>
      <c r="Q142" s="219" t="s">
        <v>303</v>
      </c>
      <c r="R142" s="219" t="s">
        <v>24</v>
      </c>
      <c r="S142" s="219" t="s">
        <v>39</v>
      </c>
      <c r="T142" s="269">
        <v>1</v>
      </c>
      <c r="U142" s="231">
        <v>705</v>
      </c>
      <c r="V142" s="228" t="s">
        <v>303</v>
      </c>
      <c r="W142" s="228" t="s">
        <v>42</v>
      </c>
      <c r="X142" s="228" t="s">
        <v>10</v>
      </c>
      <c r="Y142" s="270">
        <v>1</v>
      </c>
      <c r="Z142" s="232">
        <v>705</v>
      </c>
      <c r="AA142" s="207">
        <f t="shared" si="191"/>
        <v>705</v>
      </c>
      <c r="AB142" s="222">
        <v>648</v>
      </c>
      <c r="AC142" s="544">
        <f t="shared" si="256"/>
        <v>-57</v>
      </c>
      <c r="AD142" s="208">
        <f>0.814*$AB$1</f>
        <v>925.89243999999997</v>
      </c>
      <c r="AE142" s="678">
        <f t="shared" si="257"/>
        <v>220.89243999999997</v>
      </c>
      <c r="AF142" s="222">
        <v>1205</v>
      </c>
      <c r="AJ142" s="444">
        <f t="shared" si="192"/>
        <v>-57</v>
      </c>
      <c r="AK142" s="444">
        <f t="shared" si="193"/>
        <v>-8.0851063829787222</v>
      </c>
      <c r="AL142" s="539">
        <f t="shared" si="258"/>
        <v>-1.6170212765957443E-2</v>
      </c>
      <c r="AM142" s="444">
        <f t="shared" si="194"/>
        <v>-11.4</v>
      </c>
      <c r="AN142" s="445">
        <f t="shared" si="195"/>
        <v>220.89243999999997</v>
      </c>
      <c r="AO142" s="445">
        <f t="shared" si="196"/>
        <v>31.332260992907806</v>
      </c>
      <c r="AP142" s="542">
        <f t="shared" si="259"/>
        <v>6.2664521985815611E-2</v>
      </c>
      <c r="AQ142" s="445">
        <f t="shared" si="197"/>
        <v>44.178487999999994</v>
      </c>
      <c r="AR142" s="227">
        <f t="shared" si="198"/>
        <v>825</v>
      </c>
      <c r="AS142" s="210">
        <f t="shared" si="199"/>
        <v>825</v>
      </c>
      <c r="AT142" s="209">
        <f t="shared" si="200"/>
        <v>247.5</v>
      </c>
      <c r="AU142" s="209">
        <f t="shared" si="201"/>
        <v>412.5</v>
      </c>
      <c r="AV142" s="211">
        <f t="shared" si="202"/>
        <v>648</v>
      </c>
      <c r="AW142" s="210">
        <f t="shared" si="203"/>
        <v>177</v>
      </c>
      <c r="AX142" s="210">
        <f t="shared" si="204"/>
        <v>120</v>
      </c>
      <c r="AY142" s="210">
        <f t="shared" si="205"/>
        <v>17.021276595744681</v>
      </c>
      <c r="AZ142" s="211">
        <f t="shared" si="206"/>
        <v>925.89243999999997</v>
      </c>
      <c r="BA142" s="544">
        <f t="shared" si="260"/>
        <v>100.89243999999997</v>
      </c>
      <c r="BB142" s="210">
        <f t="shared" si="261"/>
        <v>25.223109999999991</v>
      </c>
      <c r="BC142" s="213">
        <f t="shared" si="207"/>
        <v>833.30319599999996</v>
      </c>
      <c r="BD142" s="211">
        <f>[1]MAG_9pak!$F$6</f>
        <v>833.30319599999996</v>
      </c>
      <c r="BE142" s="213">
        <f t="shared" si="208"/>
        <v>249.99095879999999</v>
      </c>
      <c r="BF142" s="213">
        <f t="shared" si="209"/>
        <v>416.65159799999998</v>
      </c>
      <c r="BG142" s="210">
        <f t="shared" si="210"/>
        <v>185.30319599999996</v>
      </c>
      <c r="BH142" s="210">
        <f t="shared" si="211"/>
        <v>128.30319599999996</v>
      </c>
      <c r="BI142" s="210">
        <f t="shared" si="212"/>
        <v>18.199034893617011</v>
      </c>
      <c r="BJ142" s="210">
        <f t="shared" si="213"/>
        <v>874.2</v>
      </c>
      <c r="BK142" s="214">
        <f t="shared" si="214"/>
        <v>262.26</v>
      </c>
      <c r="BL142" s="214">
        <f t="shared" si="215"/>
        <v>437.1</v>
      </c>
      <c r="BM142" s="210">
        <f t="shared" si="216"/>
        <v>169.20000000000005</v>
      </c>
      <c r="BN142" s="210">
        <f t="shared" si="217"/>
        <v>226.20000000000005</v>
      </c>
      <c r="BO142" s="215">
        <f t="shared" si="218"/>
        <v>874.2</v>
      </c>
      <c r="BP142" s="210">
        <f t="shared" si="189"/>
        <v>874.2</v>
      </c>
      <c r="BQ142" s="216">
        <f t="shared" si="219"/>
        <v>262.26</v>
      </c>
      <c r="BR142" s="216">
        <f t="shared" si="220"/>
        <v>437.1</v>
      </c>
      <c r="BS142" s="210">
        <f t="shared" si="221"/>
        <v>169.20000000000005</v>
      </c>
      <c r="BT142" s="210">
        <f t="shared" si="222"/>
        <v>226.20000000000005</v>
      </c>
      <c r="BU142" s="217">
        <f t="shared" si="223"/>
        <v>874.2</v>
      </c>
      <c r="BV142" s="210">
        <f t="shared" si="190"/>
        <v>874.2</v>
      </c>
      <c r="BW142" s="403">
        <f t="shared" si="224"/>
        <v>262.26</v>
      </c>
      <c r="BX142" s="403">
        <f t="shared" si="225"/>
        <v>437.1</v>
      </c>
      <c r="BY142" s="210">
        <f t="shared" si="226"/>
        <v>169.20000000000005</v>
      </c>
      <c r="BZ142" s="210">
        <f t="shared" si="227"/>
        <v>226.20000000000005</v>
      </c>
      <c r="CA142" s="210">
        <f t="shared" si="228"/>
        <v>24</v>
      </c>
      <c r="CB142" s="404">
        <f t="shared" si="229"/>
        <v>874.2</v>
      </c>
      <c r="CC142" s="211"/>
      <c r="CD142" s="537">
        <f t="shared" si="230"/>
        <v>25.223109999999991</v>
      </c>
      <c r="CE142" s="537">
        <f t="shared" si="262"/>
        <v>7.566932999999997</v>
      </c>
      <c r="CF142" s="537">
        <f t="shared" si="231"/>
        <v>12.611554999999996</v>
      </c>
      <c r="CG142" s="210"/>
      <c r="CH142" s="210"/>
      <c r="CI142" s="210"/>
      <c r="CJ142" s="538">
        <f t="shared" si="232"/>
        <v>25.223109999999991</v>
      </c>
      <c r="CK142" s="216">
        <f t="shared" si="233"/>
        <v>-44.25</v>
      </c>
      <c r="CL142" s="216">
        <f t="shared" si="263"/>
        <v>-13.275</v>
      </c>
      <c r="CM142" s="216">
        <f t="shared" si="234"/>
        <v>-22.125</v>
      </c>
      <c r="CN142" s="216"/>
      <c r="CO142" s="216"/>
      <c r="CP142" s="216"/>
      <c r="CQ142" s="217">
        <f t="shared" si="235"/>
        <v>-44.25</v>
      </c>
      <c r="CR142" s="403">
        <f t="shared" si="236"/>
        <v>12.92310999999998</v>
      </c>
      <c r="CS142" s="403">
        <f t="shared" si="264"/>
        <v>3.876932999999994</v>
      </c>
      <c r="CT142" s="403">
        <f t="shared" si="237"/>
        <v>6.4615549999999899</v>
      </c>
      <c r="CU142" s="403"/>
      <c r="CV142" s="403"/>
      <c r="CW142" s="403"/>
      <c r="CX142" s="404">
        <f t="shared" si="238"/>
        <v>12.92310999999998</v>
      </c>
      <c r="CY142" s="198"/>
      <c r="CZ142" s="222">
        <v>648</v>
      </c>
      <c r="DA142" s="677">
        <f t="shared" si="239"/>
        <v>-57</v>
      </c>
      <c r="DB142" s="676">
        <f t="shared" si="240"/>
        <v>-8.0851063829787222</v>
      </c>
      <c r="DC142" s="676">
        <f t="shared" si="265"/>
        <v>-1.6170212765957444</v>
      </c>
      <c r="DD142" s="208">
        <v>925.89243999999997</v>
      </c>
      <c r="DE142" s="677">
        <f t="shared" si="241"/>
        <v>220.89243999999997</v>
      </c>
      <c r="DF142" s="676">
        <f t="shared" si="242"/>
        <v>31.332260992907806</v>
      </c>
      <c r="DG142" s="676">
        <f t="shared" si="266"/>
        <v>6.2664521985815611</v>
      </c>
      <c r="DH142" s="222">
        <v>24</v>
      </c>
      <c r="DI142" s="677">
        <f t="shared" si="243"/>
        <v>169.2</v>
      </c>
      <c r="DJ142" s="568">
        <f t="shared" si="244"/>
        <v>874.2</v>
      </c>
      <c r="DK142" s="677">
        <f t="shared" si="245"/>
        <v>874.2</v>
      </c>
      <c r="DL142" s="677">
        <f t="shared" si="267"/>
        <v>262.26</v>
      </c>
      <c r="DM142" s="677">
        <f t="shared" si="268"/>
        <v>437.1</v>
      </c>
      <c r="DN142" s="677">
        <f t="shared" si="246"/>
        <v>12.92310999999998</v>
      </c>
      <c r="DO142" s="677">
        <f t="shared" si="269"/>
        <v>3.876932999999994</v>
      </c>
      <c r="DP142" s="677">
        <f t="shared" si="270"/>
        <v>6.4615549999999899</v>
      </c>
      <c r="DQ142" s="677">
        <f t="shared" si="247"/>
        <v>12.92310999999998</v>
      </c>
      <c r="DR142" s="222">
        <v>648</v>
      </c>
      <c r="DS142" s="677">
        <f t="shared" si="248"/>
        <v>-57</v>
      </c>
      <c r="DT142" s="676">
        <f t="shared" si="249"/>
        <v>-8.0851063829787222</v>
      </c>
      <c r="DU142" s="710">
        <f t="shared" si="271"/>
        <v>-1.6170212765957444</v>
      </c>
      <c r="DV142" s="208">
        <v>925.89243999999997</v>
      </c>
      <c r="DW142" s="677">
        <f t="shared" si="250"/>
        <v>220.89243999999997</v>
      </c>
      <c r="DX142" s="676">
        <f t="shared" si="251"/>
        <v>31.332260992907806</v>
      </c>
      <c r="DY142" s="710">
        <f t="shared" si="272"/>
        <v>6.2664521985815611</v>
      </c>
      <c r="DZ142" s="222">
        <v>22</v>
      </c>
      <c r="EA142" s="677">
        <f t="shared" si="252"/>
        <v>155.1</v>
      </c>
      <c r="EB142" s="568">
        <f t="shared" si="253"/>
        <v>860.1</v>
      </c>
      <c r="EC142" s="677">
        <f t="shared" si="254"/>
        <v>860.1</v>
      </c>
      <c r="ED142" s="677">
        <f t="shared" si="276"/>
        <v>258.02999999999997</v>
      </c>
      <c r="EE142" s="677">
        <f t="shared" si="277"/>
        <v>430.05</v>
      </c>
      <c r="EF142" s="208">
        <f t="shared" si="273"/>
        <v>16.448109999999986</v>
      </c>
      <c r="EG142" s="208">
        <f t="shared" si="274"/>
        <v>4.9344329999999959</v>
      </c>
      <c r="EH142" s="208">
        <f t="shared" si="275"/>
        <v>8.2240549999999928</v>
      </c>
      <c r="EI142" s="677">
        <f t="shared" si="255"/>
        <v>16.448109999999986</v>
      </c>
    </row>
    <row r="143" spans="1:139" s="218" customFormat="1" ht="21.75" customHeight="1" x14ac:dyDescent="0.2">
      <c r="A143" s="505">
        <v>140</v>
      </c>
      <c r="B143" s="505" t="s">
        <v>1267</v>
      </c>
      <c r="C143" s="499" t="s">
        <v>151</v>
      </c>
      <c r="D143" s="406" t="s">
        <v>441</v>
      </c>
      <c r="E143" s="355" t="s">
        <v>153</v>
      </c>
      <c r="F143" s="219" t="s">
        <v>5</v>
      </c>
      <c r="G143" s="219" t="s">
        <v>42</v>
      </c>
      <c r="H143" s="219" t="s">
        <v>52</v>
      </c>
      <c r="I143" s="275">
        <v>1</v>
      </c>
      <c r="J143" s="234">
        <v>679</v>
      </c>
      <c r="K143" s="222"/>
      <c r="L143" s="219" t="s">
        <v>5</v>
      </c>
      <c r="M143" s="219" t="s">
        <v>42</v>
      </c>
      <c r="N143" s="219" t="s">
        <v>52</v>
      </c>
      <c r="O143" s="276">
        <v>1</v>
      </c>
      <c r="P143" s="234">
        <v>679</v>
      </c>
      <c r="Q143" s="219"/>
      <c r="R143" s="219"/>
      <c r="S143" s="219"/>
      <c r="T143" s="276">
        <v>1</v>
      </c>
      <c r="U143" s="235">
        <v>679</v>
      </c>
      <c r="V143" s="228" t="s">
        <v>303</v>
      </c>
      <c r="W143" s="228" t="s">
        <v>42</v>
      </c>
      <c r="X143" s="228" t="s">
        <v>10</v>
      </c>
      <c r="Y143" s="759">
        <f>1-1</f>
        <v>0</v>
      </c>
      <c r="Z143" s="236">
        <v>679</v>
      </c>
      <c r="AA143" s="207">
        <f t="shared" si="191"/>
        <v>0</v>
      </c>
      <c r="AB143" s="222">
        <v>648</v>
      </c>
      <c r="AC143" s="544">
        <f t="shared" si="256"/>
        <v>-31</v>
      </c>
      <c r="AD143" s="208">
        <f>0.814*$AB$1</f>
        <v>925.89243999999997</v>
      </c>
      <c r="AE143" s="678">
        <f t="shared" si="257"/>
        <v>246.89243999999997</v>
      </c>
      <c r="AF143" s="222">
        <v>1205</v>
      </c>
      <c r="AJ143" s="444">
        <f t="shared" si="192"/>
        <v>-31</v>
      </c>
      <c r="AK143" s="444">
        <f t="shared" si="193"/>
        <v>-4.5655375552282749</v>
      </c>
      <c r="AL143" s="539">
        <f t="shared" si="258"/>
        <v>-9.1310751104565508E-3</v>
      </c>
      <c r="AM143" s="444">
        <f t="shared" si="194"/>
        <v>-6.2</v>
      </c>
      <c r="AN143" s="445">
        <f t="shared" si="195"/>
        <v>246.89243999999997</v>
      </c>
      <c r="AO143" s="445">
        <f t="shared" si="196"/>
        <v>36.361184094256259</v>
      </c>
      <c r="AP143" s="542">
        <f t="shared" si="259"/>
        <v>7.2722368188512521E-2</v>
      </c>
      <c r="AQ143" s="445">
        <f t="shared" si="197"/>
        <v>49.37848799999999</v>
      </c>
      <c r="AR143" s="227">
        <f t="shared" si="198"/>
        <v>0</v>
      </c>
      <c r="AS143" s="210">
        <f t="shared" si="199"/>
        <v>799</v>
      </c>
      <c r="AT143" s="209">
        <f t="shared" si="200"/>
        <v>239.7</v>
      </c>
      <c r="AU143" s="209">
        <f t="shared" si="201"/>
        <v>399.5</v>
      </c>
      <c r="AV143" s="211">
        <f t="shared" si="202"/>
        <v>648</v>
      </c>
      <c r="AW143" s="210">
        <f t="shared" si="203"/>
        <v>151</v>
      </c>
      <c r="AX143" s="210">
        <f t="shared" si="204"/>
        <v>120</v>
      </c>
      <c r="AY143" s="210">
        <f t="shared" si="205"/>
        <v>17.673048600883661</v>
      </c>
      <c r="AZ143" s="211">
        <f t="shared" si="206"/>
        <v>925.89243999999997</v>
      </c>
      <c r="BA143" s="544">
        <f t="shared" si="260"/>
        <v>126.89243999999997</v>
      </c>
      <c r="BB143" s="210">
        <f t="shared" si="261"/>
        <v>31.723109999999991</v>
      </c>
      <c r="BC143" s="213">
        <f t="shared" si="207"/>
        <v>0</v>
      </c>
      <c r="BD143" s="211">
        <f>[1]MAG_9pak!$F$6</f>
        <v>833.30319599999996</v>
      </c>
      <c r="BE143" s="213">
        <f t="shared" si="208"/>
        <v>249.99095879999999</v>
      </c>
      <c r="BF143" s="213">
        <f t="shared" si="209"/>
        <v>416.65159799999998</v>
      </c>
      <c r="BG143" s="210">
        <f t="shared" si="210"/>
        <v>185.30319599999996</v>
      </c>
      <c r="BH143" s="210">
        <f t="shared" si="211"/>
        <v>154.30319599999996</v>
      </c>
      <c r="BI143" s="210">
        <f t="shared" si="212"/>
        <v>22.725065684830639</v>
      </c>
      <c r="BJ143" s="210">
        <f t="shared" si="213"/>
        <v>841.96</v>
      </c>
      <c r="BK143" s="214">
        <f t="shared" si="214"/>
        <v>252.58799999999999</v>
      </c>
      <c r="BL143" s="214">
        <f t="shared" si="215"/>
        <v>420.98</v>
      </c>
      <c r="BM143" s="210">
        <f t="shared" si="216"/>
        <v>162.96000000000004</v>
      </c>
      <c r="BN143" s="210">
        <f t="shared" si="217"/>
        <v>193.96000000000004</v>
      </c>
      <c r="BO143" s="215">
        <f t="shared" si="218"/>
        <v>0</v>
      </c>
      <c r="BP143" s="210">
        <f t="shared" si="189"/>
        <v>841.96</v>
      </c>
      <c r="BQ143" s="216">
        <f t="shared" si="219"/>
        <v>252.58799999999999</v>
      </c>
      <c r="BR143" s="216">
        <f t="shared" si="220"/>
        <v>420.98</v>
      </c>
      <c r="BS143" s="210">
        <f t="shared" si="221"/>
        <v>162.96000000000004</v>
      </c>
      <c r="BT143" s="210">
        <f t="shared" si="222"/>
        <v>193.96000000000004</v>
      </c>
      <c r="BU143" s="217">
        <f t="shared" si="223"/>
        <v>0</v>
      </c>
      <c r="BV143" s="210">
        <f t="shared" si="190"/>
        <v>841.96</v>
      </c>
      <c r="BW143" s="403">
        <f t="shared" si="224"/>
        <v>252.58799999999999</v>
      </c>
      <c r="BX143" s="403">
        <f t="shared" si="225"/>
        <v>420.98</v>
      </c>
      <c r="BY143" s="210">
        <f t="shared" si="226"/>
        <v>162.96000000000004</v>
      </c>
      <c r="BZ143" s="210">
        <f t="shared" si="227"/>
        <v>193.96000000000004</v>
      </c>
      <c r="CA143" s="210">
        <f t="shared" si="228"/>
        <v>24</v>
      </c>
      <c r="CB143" s="404">
        <f t="shared" si="229"/>
        <v>0</v>
      </c>
      <c r="CC143" s="404"/>
      <c r="CD143" s="537">
        <f t="shared" si="230"/>
        <v>31.723109999999991</v>
      </c>
      <c r="CE143" s="537">
        <f t="shared" si="262"/>
        <v>9.5169329999999963</v>
      </c>
      <c r="CF143" s="537">
        <f t="shared" si="231"/>
        <v>15.861554999999996</v>
      </c>
      <c r="CG143" s="210"/>
      <c r="CH143" s="210"/>
      <c r="CI143" s="210"/>
      <c r="CJ143" s="538">
        <f t="shared" si="232"/>
        <v>0</v>
      </c>
      <c r="CK143" s="216">
        <f t="shared" si="233"/>
        <v>-37.75</v>
      </c>
      <c r="CL143" s="216">
        <f t="shared" si="263"/>
        <v>-11.324999999999999</v>
      </c>
      <c r="CM143" s="216">
        <f t="shared" si="234"/>
        <v>-18.875</v>
      </c>
      <c r="CN143" s="216"/>
      <c r="CO143" s="216"/>
      <c r="CP143" s="216"/>
      <c r="CQ143" s="217">
        <f t="shared" si="235"/>
        <v>0</v>
      </c>
      <c r="CR143" s="403">
        <f t="shared" si="236"/>
        <v>20.983109999999982</v>
      </c>
      <c r="CS143" s="403">
        <f t="shared" si="264"/>
        <v>6.2949329999999941</v>
      </c>
      <c r="CT143" s="403">
        <f t="shared" si="237"/>
        <v>10.491554999999991</v>
      </c>
      <c r="CU143" s="403"/>
      <c r="CV143" s="403"/>
      <c r="CW143" s="403"/>
      <c r="CX143" s="404">
        <f t="shared" si="238"/>
        <v>0</v>
      </c>
      <c r="CY143" s="198"/>
      <c r="CZ143" s="222">
        <v>648</v>
      </c>
      <c r="DA143" s="677">
        <f t="shared" si="239"/>
        <v>-31</v>
      </c>
      <c r="DB143" s="676">
        <f t="shared" si="240"/>
        <v>-4.5655375552282749</v>
      </c>
      <c r="DC143" s="676">
        <f t="shared" si="265"/>
        <v>-0.91310751104565502</v>
      </c>
      <c r="DD143" s="208">
        <v>925.89243999999997</v>
      </c>
      <c r="DE143" s="677">
        <f t="shared" si="241"/>
        <v>246.89243999999997</v>
      </c>
      <c r="DF143" s="676">
        <f t="shared" si="242"/>
        <v>36.361184094256259</v>
      </c>
      <c r="DG143" s="676">
        <f t="shared" si="266"/>
        <v>7.2722368188512521</v>
      </c>
      <c r="DH143" s="222">
        <v>24</v>
      </c>
      <c r="DI143" s="677">
        <f t="shared" si="243"/>
        <v>162.96</v>
      </c>
      <c r="DJ143" s="568">
        <f t="shared" si="244"/>
        <v>841.96</v>
      </c>
      <c r="DK143" s="677">
        <f t="shared" si="245"/>
        <v>0</v>
      </c>
      <c r="DL143" s="677">
        <f t="shared" si="267"/>
        <v>252.58800000000002</v>
      </c>
      <c r="DM143" s="677">
        <f t="shared" si="268"/>
        <v>420.98</v>
      </c>
      <c r="DN143" s="677">
        <f t="shared" si="246"/>
        <v>20.983109999999982</v>
      </c>
      <c r="DO143" s="677">
        <f t="shared" si="269"/>
        <v>6.2949329999999941</v>
      </c>
      <c r="DP143" s="677">
        <f t="shared" si="270"/>
        <v>10.491554999999991</v>
      </c>
      <c r="DQ143" s="677">
        <f t="shared" si="247"/>
        <v>0</v>
      </c>
      <c r="DR143" s="222">
        <v>648</v>
      </c>
      <c r="DS143" s="677">
        <f t="shared" si="248"/>
        <v>-31</v>
      </c>
      <c r="DT143" s="676">
        <f t="shared" si="249"/>
        <v>-4.5655375552282749</v>
      </c>
      <c r="DU143" s="710">
        <f t="shared" si="271"/>
        <v>-0.91310751104565502</v>
      </c>
      <c r="DV143" s="208">
        <v>925.89243999999997</v>
      </c>
      <c r="DW143" s="677">
        <f t="shared" si="250"/>
        <v>246.89243999999997</v>
      </c>
      <c r="DX143" s="676">
        <f t="shared" si="251"/>
        <v>36.361184094256259</v>
      </c>
      <c r="DY143" s="710">
        <f t="shared" si="272"/>
        <v>7.2722368188512521</v>
      </c>
      <c r="DZ143" s="222">
        <v>22</v>
      </c>
      <c r="EA143" s="677">
        <f t="shared" si="252"/>
        <v>149.38</v>
      </c>
      <c r="EB143" s="568">
        <f t="shared" si="253"/>
        <v>828.38</v>
      </c>
      <c r="EC143" s="677">
        <f t="shared" si="254"/>
        <v>0</v>
      </c>
      <c r="ED143" s="677">
        <v>0</v>
      </c>
      <c r="EE143" s="677">
        <v>0</v>
      </c>
      <c r="EF143" s="208">
        <f t="shared" si="273"/>
        <v>24.378109999999992</v>
      </c>
      <c r="EG143" s="208">
        <f t="shared" si="274"/>
        <v>7.3134329999999972</v>
      </c>
      <c r="EH143" s="208">
        <f t="shared" si="275"/>
        <v>12.189054999999996</v>
      </c>
      <c r="EI143" s="677">
        <f t="shared" si="255"/>
        <v>0</v>
      </c>
    </row>
    <row r="144" spans="1:139" s="218" customFormat="1" ht="21.75" customHeight="1" x14ac:dyDescent="0.2">
      <c r="A144" s="506">
        <v>141</v>
      </c>
      <c r="B144" s="505" t="s">
        <v>1267</v>
      </c>
      <c r="C144" s="499" t="s">
        <v>151</v>
      </c>
      <c r="D144" s="406" t="s">
        <v>441</v>
      </c>
      <c r="E144" s="355" t="s">
        <v>126</v>
      </c>
      <c r="F144" s="219" t="s">
        <v>5</v>
      </c>
      <c r="G144" s="219" t="s">
        <v>42</v>
      </c>
      <c r="H144" s="219" t="s">
        <v>52</v>
      </c>
      <c r="I144" s="275">
        <v>1</v>
      </c>
      <c r="J144" s="229">
        <v>705</v>
      </c>
      <c r="K144" s="222"/>
      <c r="L144" s="219" t="s">
        <v>5</v>
      </c>
      <c r="M144" s="219" t="s">
        <v>42</v>
      </c>
      <c r="N144" s="219" t="s">
        <v>52</v>
      </c>
      <c r="O144" s="276">
        <v>1</v>
      </c>
      <c r="P144" s="230">
        <v>705</v>
      </c>
      <c r="Q144" s="219" t="s">
        <v>303</v>
      </c>
      <c r="R144" s="219" t="s">
        <v>24</v>
      </c>
      <c r="S144" s="219" t="s">
        <v>39</v>
      </c>
      <c r="T144" s="276">
        <v>1</v>
      </c>
      <c r="U144" s="231">
        <v>705</v>
      </c>
      <c r="V144" s="228" t="s">
        <v>303</v>
      </c>
      <c r="W144" s="228" t="s">
        <v>42</v>
      </c>
      <c r="X144" s="228" t="s">
        <v>10</v>
      </c>
      <c r="Y144" s="277">
        <v>1</v>
      </c>
      <c r="Z144" s="232">
        <v>705</v>
      </c>
      <c r="AA144" s="207">
        <f t="shared" si="191"/>
        <v>705</v>
      </c>
      <c r="AB144" s="222">
        <v>648</v>
      </c>
      <c r="AC144" s="544">
        <f t="shared" si="256"/>
        <v>-57</v>
      </c>
      <c r="AD144" s="208">
        <f>0.814*$AB$1</f>
        <v>925.89243999999997</v>
      </c>
      <c r="AE144" s="678">
        <f t="shared" si="257"/>
        <v>220.89243999999997</v>
      </c>
      <c r="AF144" s="222">
        <v>1205</v>
      </c>
      <c r="AJ144" s="444">
        <f t="shared" si="192"/>
        <v>-57</v>
      </c>
      <c r="AK144" s="444">
        <f t="shared" si="193"/>
        <v>-8.0851063829787222</v>
      </c>
      <c r="AL144" s="539">
        <f t="shared" si="258"/>
        <v>-1.6170212765957443E-2</v>
      </c>
      <c r="AM144" s="444">
        <f t="shared" si="194"/>
        <v>-11.4</v>
      </c>
      <c r="AN144" s="445">
        <f t="shared" si="195"/>
        <v>220.89243999999997</v>
      </c>
      <c r="AO144" s="445">
        <f t="shared" si="196"/>
        <v>31.332260992907806</v>
      </c>
      <c r="AP144" s="542">
        <f t="shared" si="259"/>
        <v>6.2664521985815611E-2</v>
      </c>
      <c r="AQ144" s="445">
        <f t="shared" si="197"/>
        <v>44.178487999999994</v>
      </c>
      <c r="AR144" s="227">
        <f t="shared" si="198"/>
        <v>825</v>
      </c>
      <c r="AS144" s="210">
        <f t="shared" si="199"/>
        <v>825</v>
      </c>
      <c r="AT144" s="209">
        <f t="shared" si="200"/>
        <v>247.5</v>
      </c>
      <c r="AU144" s="209">
        <f t="shared" si="201"/>
        <v>412.5</v>
      </c>
      <c r="AV144" s="211">
        <f t="shared" si="202"/>
        <v>648</v>
      </c>
      <c r="AW144" s="210">
        <f t="shared" si="203"/>
        <v>177</v>
      </c>
      <c r="AX144" s="210">
        <f t="shared" si="204"/>
        <v>120</v>
      </c>
      <c r="AY144" s="210">
        <f t="shared" si="205"/>
        <v>17.021276595744681</v>
      </c>
      <c r="AZ144" s="211">
        <f t="shared" si="206"/>
        <v>925.89243999999997</v>
      </c>
      <c r="BA144" s="544">
        <f t="shared" si="260"/>
        <v>100.89243999999997</v>
      </c>
      <c r="BB144" s="210">
        <f t="shared" si="261"/>
        <v>25.223109999999991</v>
      </c>
      <c r="BC144" s="213">
        <f t="shared" si="207"/>
        <v>833.30319599999996</v>
      </c>
      <c r="BD144" s="211">
        <f>[1]MAG_9pak!$F$6</f>
        <v>833.30319599999996</v>
      </c>
      <c r="BE144" s="213">
        <f t="shared" si="208"/>
        <v>249.99095879999999</v>
      </c>
      <c r="BF144" s="213">
        <f t="shared" si="209"/>
        <v>416.65159799999998</v>
      </c>
      <c r="BG144" s="210">
        <f t="shared" si="210"/>
        <v>185.30319599999996</v>
      </c>
      <c r="BH144" s="210">
        <f t="shared" si="211"/>
        <v>128.30319599999996</v>
      </c>
      <c r="BI144" s="210">
        <f t="shared" si="212"/>
        <v>18.199034893617011</v>
      </c>
      <c r="BJ144" s="210">
        <f t="shared" si="213"/>
        <v>874.2</v>
      </c>
      <c r="BK144" s="214">
        <f t="shared" si="214"/>
        <v>262.26</v>
      </c>
      <c r="BL144" s="214">
        <f t="shared" si="215"/>
        <v>437.1</v>
      </c>
      <c r="BM144" s="210">
        <f t="shared" si="216"/>
        <v>169.20000000000005</v>
      </c>
      <c r="BN144" s="210">
        <f t="shared" si="217"/>
        <v>226.20000000000005</v>
      </c>
      <c r="BO144" s="215">
        <f t="shared" si="218"/>
        <v>874.2</v>
      </c>
      <c r="BP144" s="210">
        <f t="shared" si="189"/>
        <v>874.2</v>
      </c>
      <c r="BQ144" s="216">
        <f t="shared" si="219"/>
        <v>262.26</v>
      </c>
      <c r="BR144" s="216">
        <f t="shared" si="220"/>
        <v>437.1</v>
      </c>
      <c r="BS144" s="210">
        <f t="shared" si="221"/>
        <v>169.20000000000005</v>
      </c>
      <c r="BT144" s="210">
        <f t="shared" si="222"/>
        <v>226.20000000000005</v>
      </c>
      <c r="BU144" s="217">
        <f t="shared" si="223"/>
        <v>874.2</v>
      </c>
      <c r="BV144" s="210">
        <f t="shared" si="190"/>
        <v>874.2</v>
      </c>
      <c r="BW144" s="403">
        <f t="shared" si="224"/>
        <v>262.26</v>
      </c>
      <c r="BX144" s="403">
        <f t="shared" si="225"/>
        <v>437.1</v>
      </c>
      <c r="BY144" s="210">
        <f t="shared" si="226"/>
        <v>169.20000000000005</v>
      </c>
      <c r="BZ144" s="210">
        <f t="shared" si="227"/>
        <v>226.20000000000005</v>
      </c>
      <c r="CA144" s="210">
        <f t="shared" si="228"/>
        <v>24</v>
      </c>
      <c r="CB144" s="404">
        <f t="shared" si="229"/>
        <v>874.2</v>
      </c>
      <c r="CC144" s="404"/>
      <c r="CD144" s="537">
        <f t="shared" si="230"/>
        <v>25.223109999999991</v>
      </c>
      <c r="CE144" s="537">
        <f t="shared" si="262"/>
        <v>7.566932999999997</v>
      </c>
      <c r="CF144" s="537">
        <f t="shared" si="231"/>
        <v>12.611554999999996</v>
      </c>
      <c r="CG144" s="210"/>
      <c r="CH144" s="210"/>
      <c r="CI144" s="210"/>
      <c r="CJ144" s="538">
        <f t="shared" si="232"/>
        <v>25.223109999999991</v>
      </c>
      <c r="CK144" s="216">
        <f t="shared" si="233"/>
        <v>-44.25</v>
      </c>
      <c r="CL144" s="216">
        <f t="shared" si="263"/>
        <v>-13.275</v>
      </c>
      <c r="CM144" s="216">
        <f t="shared" si="234"/>
        <v>-22.125</v>
      </c>
      <c r="CN144" s="216"/>
      <c r="CO144" s="216"/>
      <c r="CP144" s="216"/>
      <c r="CQ144" s="217">
        <f t="shared" si="235"/>
        <v>-44.25</v>
      </c>
      <c r="CR144" s="403">
        <f t="shared" si="236"/>
        <v>12.92310999999998</v>
      </c>
      <c r="CS144" s="403">
        <f t="shared" si="264"/>
        <v>3.876932999999994</v>
      </c>
      <c r="CT144" s="403">
        <f t="shared" si="237"/>
        <v>6.4615549999999899</v>
      </c>
      <c r="CU144" s="403"/>
      <c r="CV144" s="403"/>
      <c r="CW144" s="403"/>
      <c r="CX144" s="404">
        <f t="shared" si="238"/>
        <v>12.92310999999998</v>
      </c>
      <c r="CY144" s="198"/>
      <c r="CZ144" s="222">
        <v>648</v>
      </c>
      <c r="DA144" s="677">
        <f t="shared" si="239"/>
        <v>-57</v>
      </c>
      <c r="DB144" s="676">
        <f t="shared" si="240"/>
        <v>-8.0851063829787222</v>
      </c>
      <c r="DC144" s="676">
        <f t="shared" si="265"/>
        <v>-1.6170212765957444</v>
      </c>
      <c r="DD144" s="208">
        <v>925.89243999999997</v>
      </c>
      <c r="DE144" s="677">
        <f t="shared" si="241"/>
        <v>220.89243999999997</v>
      </c>
      <c r="DF144" s="676">
        <f t="shared" si="242"/>
        <v>31.332260992907806</v>
      </c>
      <c r="DG144" s="676">
        <f t="shared" si="266"/>
        <v>6.2664521985815611</v>
      </c>
      <c r="DH144" s="222">
        <v>24</v>
      </c>
      <c r="DI144" s="677">
        <f t="shared" si="243"/>
        <v>169.2</v>
      </c>
      <c r="DJ144" s="568">
        <f t="shared" si="244"/>
        <v>874.2</v>
      </c>
      <c r="DK144" s="677">
        <f t="shared" si="245"/>
        <v>874.2</v>
      </c>
      <c r="DL144" s="677">
        <f t="shared" si="267"/>
        <v>262.26</v>
      </c>
      <c r="DM144" s="677">
        <f t="shared" si="268"/>
        <v>437.1</v>
      </c>
      <c r="DN144" s="677">
        <f t="shared" si="246"/>
        <v>12.92310999999998</v>
      </c>
      <c r="DO144" s="677">
        <f t="shared" si="269"/>
        <v>3.876932999999994</v>
      </c>
      <c r="DP144" s="677">
        <f t="shared" si="270"/>
        <v>6.4615549999999899</v>
      </c>
      <c r="DQ144" s="677">
        <f t="shared" si="247"/>
        <v>12.92310999999998</v>
      </c>
      <c r="DR144" s="222">
        <v>648</v>
      </c>
      <c r="DS144" s="677">
        <f t="shared" si="248"/>
        <v>-57</v>
      </c>
      <c r="DT144" s="676">
        <f t="shared" si="249"/>
        <v>-8.0851063829787222</v>
      </c>
      <c r="DU144" s="710">
        <f t="shared" si="271"/>
        <v>-1.6170212765957444</v>
      </c>
      <c r="DV144" s="208">
        <v>925.89243999999997</v>
      </c>
      <c r="DW144" s="677">
        <f t="shared" si="250"/>
        <v>220.89243999999997</v>
      </c>
      <c r="DX144" s="676">
        <f t="shared" si="251"/>
        <v>31.332260992907806</v>
      </c>
      <c r="DY144" s="710">
        <f t="shared" si="272"/>
        <v>6.2664521985815611</v>
      </c>
      <c r="DZ144" s="222">
        <v>22</v>
      </c>
      <c r="EA144" s="677">
        <f t="shared" si="252"/>
        <v>155.1</v>
      </c>
      <c r="EB144" s="568">
        <f t="shared" si="253"/>
        <v>860.1</v>
      </c>
      <c r="EC144" s="677">
        <f t="shared" si="254"/>
        <v>860.1</v>
      </c>
      <c r="ED144" s="677">
        <f t="shared" si="276"/>
        <v>258.02999999999997</v>
      </c>
      <c r="EE144" s="677">
        <f t="shared" si="277"/>
        <v>430.05</v>
      </c>
      <c r="EF144" s="208">
        <f t="shared" si="273"/>
        <v>16.448109999999986</v>
      </c>
      <c r="EG144" s="208">
        <f t="shared" si="274"/>
        <v>4.9344329999999959</v>
      </c>
      <c r="EH144" s="208">
        <f t="shared" si="275"/>
        <v>8.2240549999999928</v>
      </c>
      <c r="EI144" s="677">
        <f t="shared" si="255"/>
        <v>16.448109999999986</v>
      </c>
    </row>
    <row r="145" spans="1:139" s="218" customFormat="1" ht="13.5" customHeight="1" x14ac:dyDescent="0.2">
      <c r="A145" s="505">
        <v>142</v>
      </c>
      <c r="B145" s="505" t="s">
        <v>1270</v>
      </c>
      <c r="C145" s="499" t="s">
        <v>107</v>
      </c>
      <c r="D145" s="253" t="s">
        <v>355</v>
      </c>
      <c r="E145" s="253" t="s">
        <v>36</v>
      </c>
      <c r="F145" s="219" t="s">
        <v>43</v>
      </c>
      <c r="G145" s="219" t="s">
        <v>42</v>
      </c>
      <c r="H145" s="219" t="s">
        <v>25</v>
      </c>
      <c r="I145" s="259">
        <v>1</v>
      </c>
      <c r="J145" s="229">
        <v>1032</v>
      </c>
      <c r="K145" s="222" t="s">
        <v>650</v>
      </c>
      <c r="L145" s="219" t="s">
        <v>43</v>
      </c>
      <c r="M145" s="219" t="s">
        <v>42</v>
      </c>
      <c r="N145" s="219" t="s">
        <v>25</v>
      </c>
      <c r="O145" s="260">
        <v>1</v>
      </c>
      <c r="P145" s="230">
        <v>1032</v>
      </c>
      <c r="Q145" s="219"/>
      <c r="R145" s="219"/>
      <c r="S145" s="219"/>
      <c r="T145" s="260">
        <v>1</v>
      </c>
      <c r="U145" s="231">
        <v>1032</v>
      </c>
      <c r="V145" s="228" t="s">
        <v>695</v>
      </c>
      <c r="W145" s="228" t="s">
        <v>180</v>
      </c>
      <c r="X145" s="228" t="s">
        <v>45</v>
      </c>
      <c r="Y145" s="261">
        <v>1</v>
      </c>
      <c r="Z145" s="551">
        <v>1032</v>
      </c>
      <c r="AA145" s="207">
        <f t="shared" si="191"/>
        <v>1032</v>
      </c>
      <c r="AB145" s="552">
        <v>758</v>
      </c>
      <c r="AC145" s="544">
        <f t="shared" si="256"/>
        <v>-274</v>
      </c>
      <c r="AD145" s="553">
        <f>0.95*$AB$1</f>
        <v>1080.587</v>
      </c>
      <c r="AE145" s="678">
        <f t="shared" si="257"/>
        <v>48.586999999999989</v>
      </c>
      <c r="AF145" s="222">
        <v>1406</v>
      </c>
      <c r="AJ145" s="444">
        <f t="shared" si="192"/>
        <v>-274</v>
      </c>
      <c r="AK145" s="444">
        <f t="shared" si="193"/>
        <v>-26.550387596899228</v>
      </c>
      <c r="AL145" s="539">
        <f t="shared" si="258"/>
        <v>-5.3100775193798452E-2</v>
      </c>
      <c r="AM145" s="444">
        <f t="shared" si="194"/>
        <v>-54.8</v>
      </c>
      <c r="AN145" s="445">
        <f t="shared" si="195"/>
        <v>48.586999999999989</v>
      </c>
      <c r="AO145" s="445">
        <f t="shared" si="196"/>
        <v>4.7080426356589129</v>
      </c>
      <c r="AP145" s="542">
        <f t="shared" si="259"/>
        <v>9.4160852713178252E-3</v>
      </c>
      <c r="AQ145" s="445">
        <f t="shared" si="197"/>
        <v>9.7173999999999978</v>
      </c>
      <c r="AR145" s="227">
        <f t="shared" si="198"/>
        <v>1152</v>
      </c>
      <c r="AS145" s="554">
        <f t="shared" si="199"/>
        <v>1152</v>
      </c>
      <c r="AT145" s="209">
        <f t="shared" si="200"/>
        <v>345.59999999999997</v>
      </c>
      <c r="AU145" s="209">
        <f t="shared" si="201"/>
        <v>576</v>
      </c>
      <c r="AV145" s="211">
        <f t="shared" si="202"/>
        <v>758</v>
      </c>
      <c r="AW145" s="545">
        <f t="shared" si="203"/>
        <v>394</v>
      </c>
      <c r="AX145" s="210">
        <f t="shared" si="204"/>
        <v>120</v>
      </c>
      <c r="AY145" s="210">
        <f t="shared" si="205"/>
        <v>11.627906976744185</v>
      </c>
      <c r="AZ145" s="211">
        <f t="shared" si="206"/>
        <v>1080.587</v>
      </c>
      <c r="BA145" s="544">
        <f t="shared" si="260"/>
        <v>-71.413000000000011</v>
      </c>
      <c r="BB145" s="210">
        <f t="shared" si="261"/>
        <v>-17.853250000000003</v>
      </c>
      <c r="BC145" s="213">
        <f t="shared" si="207"/>
        <v>972.52830000000006</v>
      </c>
      <c r="BD145" s="211">
        <f>[1]MAG_9pak!$F$9</f>
        <v>972.52830000000006</v>
      </c>
      <c r="BE145" s="213">
        <f t="shared" si="208"/>
        <v>291.75848999999999</v>
      </c>
      <c r="BF145" s="213">
        <f t="shared" si="209"/>
        <v>486.26415000000003</v>
      </c>
      <c r="BG145" s="210">
        <f t="shared" si="210"/>
        <v>214.52830000000006</v>
      </c>
      <c r="BH145" s="210">
        <f t="shared" si="211"/>
        <v>-59.471699999999942</v>
      </c>
      <c r="BI145" s="210">
        <f t="shared" si="212"/>
        <v>-5.7627616279069827</v>
      </c>
      <c r="BJ145" s="210">
        <f t="shared" si="213"/>
        <v>1279.68</v>
      </c>
      <c r="BK145" s="214">
        <f t="shared" si="214"/>
        <v>383.904</v>
      </c>
      <c r="BL145" s="214">
        <f t="shared" si="215"/>
        <v>639.84</v>
      </c>
      <c r="BM145" s="210">
        <f t="shared" si="216"/>
        <v>247.68000000000006</v>
      </c>
      <c r="BN145" s="210">
        <f t="shared" si="217"/>
        <v>521.68000000000006</v>
      </c>
      <c r="BO145" s="215">
        <f t="shared" si="218"/>
        <v>1279.68</v>
      </c>
      <c r="BP145" s="210">
        <f t="shared" si="189"/>
        <v>1279.68</v>
      </c>
      <c r="BQ145" s="216">
        <f t="shared" si="219"/>
        <v>383.904</v>
      </c>
      <c r="BR145" s="216">
        <f t="shared" si="220"/>
        <v>639.84</v>
      </c>
      <c r="BS145" s="210">
        <f t="shared" si="221"/>
        <v>247.68000000000006</v>
      </c>
      <c r="BT145" s="210">
        <f t="shared" si="222"/>
        <v>521.68000000000006</v>
      </c>
      <c r="BU145" s="217">
        <f t="shared" si="223"/>
        <v>1279.68</v>
      </c>
      <c r="BV145" s="210">
        <f t="shared" si="190"/>
        <v>1279.68</v>
      </c>
      <c r="BW145" s="403">
        <f t="shared" si="224"/>
        <v>383.904</v>
      </c>
      <c r="BX145" s="403">
        <f t="shared" si="225"/>
        <v>639.84</v>
      </c>
      <c r="BY145" s="210">
        <f t="shared" si="226"/>
        <v>247.68000000000006</v>
      </c>
      <c r="BZ145" s="210">
        <f t="shared" si="227"/>
        <v>521.68000000000006</v>
      </c>
      <c r="CA145" s="210">
        <f t="shared" si="228"/>
        <v>24</v>
      </c>
      <c r="CB145" s="404">
        <f t="shared" si="229"/>
        <v>1279.68</v>
      </c>
      <c r="CC145" s="211"/>
      <c r="CD145" s="537">
        <f t="shared" si="230"/>
        <v>-17.853250000000003</v>
      </c>
      <c r="CE145" s="537">
        <f t="shared" si="262"/>
        <v>-5.3559750000000008</v>
      </c>
      <c r="CF145" s="537">
        <f t="shared" si="231"/>
        <v>-8.9266250000000014</v>
      </c>
      <c r="CG145" s="210"/>
      <c r="CH145" s="210"/>
      <c r="CI145" s="210"/>
      <c r="CJ145" s="538">
        <f t="shared" si="232"/>
        <v>-17.853250000000003</v>
      </c>
      <c r="CK145" s="216">
        <f t="shared" si="233"/>
        <v>-98.5</v>
      </c>
      <c r="CL145" s="216">
        <f t="shared" si="263"/>
        <v>-29.549999999999997</v>
      </c>
      <c r="CM145" s="216">
        <f t="shared" si="234"/>
        <v>-49.25</v>
      </c>
      <c r="CN145" s="216"/>
      <c r="CO145" s="216"/>
      <c r="CP145" s="216"/>
      <c r="CQ145" s="217">
        <f t="shared" si="235"/>
        <v>-98.5</v>
      </c>
      <c r="CR145" s="403">
        <f t="shared" si="236"/>
        <v>-49.773250000000019</v>
      </c>
      <c r="CS145" s="403">
        <f t="shared" si="264"/>
        <v>-14.931975000000005</v>
      </c>
      <c r="CT145" s="403">
        <f t="shared" si="237"/>
        <v>-24.886625000000009</v>
      </c>
      <c r="CU145" s="403"/>
      <c r="CV145" s="403"/>
      <c r="CW145" s="403"/>
      <c r="CX145" s="404">
        <f t="shared" si="238"/>
        <v>-49.773250000000019</v>
      </c>
      <c r="CY145" s="198"/>
      <c r="CZ145" s="222">
        <v>758</v>
      </c>
      <c r="DA145" s="677">
        <f t="shared" si="239"/>
        <v>-274</v>
      </c>
      <c r="DB145" s="676">
        <f t="shared" si="240"/>
        <v>-26.550387596899228</v>
      </c>
      <c r="DC145" s="676">
        <f t="shared" si="265"/>
        <v>-5.3100775193798455</v>
      </c>
      <c r="DD145" s="208">
        <v>1080.587</v>
      </c>
      <c r="DE145" s="677">
        <f t="shared" si="241"/>
        <v>48.586999999999989</v>
      </c>
      <c r="DF145" s="676">
        <f t="shared" si="242"/>
        <v>4.7080426356589129</v>
      </c>
      <c r="DG145" s="676">
        <f t="shared" si="266"/>
        <v>0.94160852713178256</v>
      </c>
      <c r="DH145" s="222">
        <v>20</v>
      </c>
      <c r="DI145" s="677">
        <f t="shared" si="243"/>
        <v>206.4</v>
      </c>
      <c r="DJ145" s="568">
        <f t="shared" si="244"/>
        <v>1238.4000000000001</v>
      </c>
      <c r="DK145" s="677">
        <f t="shared" si="245"/>
        <v>1238.4000000000001</v>
      </c>
      <c r="DL145" s="677">
        <f t="shared" si="267"/>
        <v>371.52</v>
      </c>
      <c r="DM145" s="677">
        <f t="shared" si="268"/>
        <v>619.20000000000005</v>
      </c>
      <c r="DN145" s="677">
        <f t="shared" si="246"/>
        <v>-39.453250000000025</v>
      </c>
      <c r="DO145" s="677">
        <f t="shared" si="269"/>
        <v>-11.835975000000007</v>
      </c>
      <c r="DP145" s="677">
        <f t="shared" si="270"/>
        <v>-19.726625000000013</v>
      </c>
      <c r="DQ145" s="677">
        <f t="shared" si="247"/>
        <v>-39.453250000000025</v>
      </c>
      <c r="DR145" s="222">
        <v>758</v>
      </c>
      <c r="DS145" s="677">
        <f t="shared" si="248"/>
        <v>-274</v>
      </c>
      <c r="DT145" s="676">
        <f t="shared" si="249"/>
        <v>-26.550387596899228</v>
      </c>
      <c r="DU145" s="710">
        <f t="shared" si="271"/>
        <v>-5.3100775193798455</v>
      </c>
      <c r="DV145" s="208">
        <v>1080.587</v>
      </c>
      <c r="DW145" s="677">
        <f t="shared" si="250"/>
        <v>48.586999999999989</v>
      </c>
      <c r="DX145" s="676">
        <f t="shared" si="251"/>
        <v>4.7080426356589129</v>
      </c>
      <c r="DY145" s="710">
        <f t="shared" si="272"/>
        <v>0.94160852713178256</v>
      </c>
      <c r="DZ145" s="222">
        <v>19</v>
      </c>
      <c r="EA145" s="677">
        <f t="shared" si="252"/>
        <v>196.08</v>
      </c>
      <c r="EB145" s="568">
        <f t="shared" si="253"/>
        <v>1228.08</v>
      </c>
      <c r="EC145" s="677">
        <f t="shared" si="254"/>
        <v>1228.08</v>
      </c>
      <c r="ED145" s="677">
        <f t="shared" si="276"/>
        <v>368.42399999999992</v>
      </c>
      <c r="EE145" s="677">
        <f t="shared" si="277"/>
        <v>614.04</v>
      </c>
      <c r="EF145" s="208">
        <f t="shared" si="273"/>
        <v>-36.873249999999985</v>
      </c>
      <c r="EG145" s="208">
        <f t="shared" si="274"/>
        <v>-11.061974999999995</v>
      </c>
      <c r="EH145" s="208">
        <f t="shared" si="275"/>
        <v>-18.436624999999992</v>
      </c>
      <c r="EI145" s="677">
        <f t="shared" si="255"/>
        <v>-36.873249999999985</v>
      </c>
    </row>
    <row r="146" spans="1:139" s="218" customFormat="1" ht="13.5" customHeight="1" x14ac:dyDescent="0.2">
      <c r="A146" s="505">
        <v>143</v>
      </c>
      <c r="B146" s="505" t="s">
        <v>1270</v>
      </c>
      <c r="C146" s="499" t="s">
        <v>107</v>
      </c>
      <c r="D146" s="253" t="s">
        <v>355</v>
      </c>
      <c r="E146" s="253" t="s">
        <v>92</v>
      </c>
      <c r="F146" s="219" t="s">
        <v>96</v>
      </c>
      <c r="G146" s="219" t="s">
        <v>24</v>
      </c>
      <c r="H146" s="219" t="s">
        <v>28</v>
      </c>
      <c r="I146" s="259">
        <v>0.2</v>
      </c>
      <c r="J146" s="229">
        <v>739</v>
      </c>
      <c r="K146" s="222"/>
      <c r="L146" s="219" t="s">
        <v>96</v>
      </c>
      <c r="M146" s="219" t="s">
        <v>24</v>
      </c>
      <c r="N146" s="219" t="s">
        <v>28</v>
      </c>
      <c r="O146" s="260">
        <v>0.2</v>
      </c>
      <c r="P146" s="230">
        <v>739</v>
      </c>
      <c r="Q146" s="219"/>
      <c r="R146" s="219"/>
      <c r="S146" s="219"/>
      <c r="T146" s="260">
        <v>0.2</v>
      </c>
      <c r="U146" s="231">
        <v>739</v>
      </c>
      <c r="V146" s="228" t="s">
        <v>674</v>
      </c>
      <c r="W146" s="228" t="s">
        <v>6</v>
      </c>
      <c r="X146" s="228" t="s">
        <v>28</v>
      </c>
      <c r="Y146" s="261">
        <v>0.2</v>
      </c>
      <c r="Z146" s="232">
        <v>739</v>
      </c>
      <c r="AA146" s="207">
        <f t="shared" si="191"/>
        <v>147.80000000000001</v>
      </c>
      <c r="AB146" s="222">
        <v>967</v>
      </c>
      <c r="AC146" s="544">
        <f t="shared" si="256"/>
        <v>228</v>
      </c>
      <c r="AD146" s="208">
        <f>1.22*$AB$1</f>
        <v>1387.7012</v>
      </c>
      <c r="AE146" s="678">
        <f t="shared" si="257"/>
        <v>648.70119999999997</v>
      </c>
      <c r="AF146" s="222">
        <v>1796</v>
      </c>
      <c r="AJ146" s="444">
        <f t="shared" si="192"/>
        <v>228</v>
      </c>
      <c r="AK146" s="444">
        <f t="shared" si="193"/>
        <v>30.852503382949948</v>
      </c>
      <c r="AL146" s="539">
        <f t="shared" si="258"/>
        <v>6.1705006765899899E-2</v>
      </c>
      <c r="AM146" s="444">
        <f t="shared" si="194"/>
        <v>45.6</v>
      </c>
      <c r="AN146" s="445">
        <f t="shared" si="195"/>
        <v>648.70119999999997</v>
      </c>
      <c r="AO146" s="445">
        <f t="shared" si="196"/>
        <v>87.780947225981038</v>
      </c>
      <c r="AP146" s="542">
        <f t="shared" si="259"/>
        <v>0.17556189445196207</v>
      </c>
      <c r="AQ146" s="445">
        <f t="shared" si="197"/>
        <v>129.74024</v>
      </c>
      <c r="AR146" s="227">
        <f t="shared" si="198"/>
        <v>171.8</v>
      </c>
      <c r="AS146" s="210">
        <f t="shared" si="199"/>
        <v>859</v>
      </c>
      <c r="AT146" s="209">
        <f t="shared" si="200"/>
        <v>257.7</v>
      </c>
      <c r="AU146" s="209">
        <f t="shared" si="201"/>
        <v>429.5</v>
      </c>
      <c r="AV146" s="211">
        <f t="shared" si="202"/>
        <v>967</v>
      </c>
      <c r="AW146" s="212">
        <f t="shared" si="203"/>
        <v>-108</v>
      </c>
      <c r="AX146" s="210">
        <f t="shared" si="204"/>
        <v>120</v>
      </c>
      <c r="AY146" s="210">
        <f t="shared" si="205"/>
        <v>16.238159675236801</v>
      </c>
      <c r="AZ146" s="211">
        <f t="shared" si="206"/>
        <v>1387.7012</v>
      </c>
      <c r="BA146" s="544">
        <f t="shared" si="260"/>
        <v>528.70119999999997</v>
      </c>
      <c r="BB146" s="210">
        <f t="shared" si="261"/>
        <v>132.17529999999999</v>
      </c>
      <c r="BC146" s="213">
        <f t="shared" si="207"/>
        <v>249.78621600000002</v>
      </c>
      <c r="BD146" s="211">
        <f>[1]MAG_9pak!$F$11</f>
        <v>1248.9310800000001</v>
      </c>
      <c r="BE146" s="213">
        <f t="shared" si="208"/>
        <v>374.67932400000001</v>
      </c>
      <c r="BF146" s="213">
        <f t="shared" si="209"/>
        <v>624.46554000000003</v>
      </c>
      <c r="BG146" s="210">
        <f t="shared" si="210"/>
        <v>281.93108000000007</v>
      </c>
      <c r="BH146" s="210">
        <f t="shared" si="211"/>
        <v>509.93108000000007</v>
      </c>
      <c r="BI146" s="210">
        <f t="shared" si="212"/>
        <v>69.002852503382968</v>
      </c>
      <c r="BJ146" s="210">
        <f t="shared" si="213"/>
        <v>916.36</v>
      </c>
      <c r="BK146" s="214">
        <f t="shared" si="214"/>
        <v>274.90800000000002</v>
      </c>
      <c r="BL146" s="214">
        <f t="shared" si="215"/>
        <v>458.18</v>
      </c>
      <c r="BM146" s="210">
        <f t="shared" si="216"/>
        <v>177.36</v>
      </c>
      <c r="BN146" s="210">
        <f t="shared" si="217"/>
        <v>-50.639999999999986</v>
      </c>
      <c r="BO146" s="215">
        <f t="shared" si="218"/>
        <v>183.27200000000002</v>
      </c>
      <c r="BP146" s="210">
        <f t="shared" si="189"/>
        <v>916.36</v>
      </c>
      <c r="BQ146" s="216">
        <f t="shared" si="219"/>
        <v>274.90800000000002</v>
      </c>
      <c r="BR146" s="216">
        <f t="shared" si="220"/>
        <v>458.18</v>
      </c>
      <c r="BS146" s="210">
        <f t="shared" si="221"/>
        <v>177.36</v>
      </c>
      <c r="BT146" s="210">
        <f t="shared" si="222"/>
        <v>-50.639999999999986</v>
      </c>
      <c r="BU146" s="217">
        <f t="shared" si="223"/>
        <v>183.27200000000002</v>
      </c>
      <c r="BV146" s="210">
        <f t="shared" si="190"/>
        <v>916.36</v>
      </c>
      <c r="BW146" s="403">
        <f t="shared" si="224"/>
        <v>274.90800000000002</v>
      </c>
      <c r="BX146" s="403">
        <f t="shared" si="225"/>
        <v>458.18</v>
      </c>
      <c r="BY146" s="210">
        <f t="shared" si="226"/>
        <v>177.36</v>
      </c>
      <c r="BZ146" s="210">
        <f t="shared" si="227"/>
        <v>-50.639999999999986</v>
      </c>
      <c r="CA146" s="210">
        <f t="shared" si="228"/>
        <v>24</v>
      </c>
      <c r="CB146" s="404">
        <f t="shared" si="229"/>
        <v>183.27200000000002</v>
      </c>
      <c r="CC146" s="211"/>
      <c r="CD146" s="537">
        <f t="shared" si="230"/>
        <v>132.17529999999999</v>
      </c>
      <c r="CE146" s="537">
        <f t="shared" si="262"/>
        <v>39.652589999999996</v>
      </c>
      <c r="CF146" s="537">
        <f t="shared" si="231"/>
        <v>66.087649999999996</v>
      </c>
      <c r="CG146" s="210"/>
      <c r="CH146" s="210"/>
      <c r="CI146" s="210"/>
      <c r="CJ146" s="538">
        <f t="shared" si="232"/>
        <v>26.43506</v>
      </c>
      <c r="CK146" s="216">
        <f t="shared" si="233"/>
        <v>27</v>
      </c>
      <c r="CL146" s="216">
        <f t="shared" si="263"/>
        <v>8.1</v>
      </c>
      <c r="CM146" s="216">
        <f t="shared" si="234"/>
        <v>13.5</v>
      </c>
      <c r="CN146" s="216"/>
      <c r="CO146" s="216"/>
      <c r="CP146" s="216"/>
      <c r="CQ146" s="217">
        <f t="shared" si="235"/>
        <v>5.4</v>
      </c>
      <c r="CR146" s="403">
        <f t="shared" si="236"/>
        <v>117.83529999999999</v>
      </c>
      <c r="CS146" s="403">
        <f t="shared" si="264"/>
        <v>35.350589999999997</v>
      </c>
      <c r="CT146" s="403">
        <f t="shared" si="237"/>
        <v>58.917649999999995</v>
      </c>
      <c r="CU146" s="403"/>
      <c r="CV146" s="403"/>
      <c r="CW146" s="403"/>
      <c r="CX146" s="404">
        <f t="shared" si="238"/>
        <v>23.567059999999998</v>
      </c>
      <c r="CY146" s="198"/>
      <c r="CZ146" s="222">
        <v>967</v>
      </c>
      <c r="DA146" s="677">
        <f t="shared" si="239"/>
        <v>228</v>
      </c>
      <c r="DB146" s="676">
        <f t="shared" si="240"/>
        <v>30.852503382949948</v>
      </c>
      <c r="DC146" s="676">
        <f t="shared" si="265"/>
        <v>6.1705006765899899</v>
      </c>
      <c r="DD146" s="208">
        <v>1387.7012</v>
      </c>
      <c r="DE146" s="677">
        <f t="shared" si="241"/>
        <v>648.70119999999997</v>
      </c>
      <c r="DF146" s="676">
        <f t="shared" si="242"/>
        <v>87.780947225981038</v>
      </c>
      <c r="DG146" s="676">
        <f t="shared" si="266"/>
        <v>17.556189445196207</v>
      </c>
      <c r="DH146" s="222">
        <v>20</v>
      </c>
      <c r="DI146" s="677">
        <f t="shared" si="243"/>
        <v>147.80000000000001</v>
      </c>
      <c r="DJ146" s="568">
        <f t="shared" si="244"/>
        <v>886.8</v>
      </c>
      <c r="DK146" s="677">
        <f t="shared" si="245"/>
        <v>177.36</v>
      </c>
      <c r="DL146" s="677">
        <f t="shared" si="267"/>
        <v>266.04000000000002</v>
      </c>
      <c r="DM146" s="677">
        <f t="shared" si="268"/>
        <v>443.4</v>
      </c>
      <c r="DN146" s="677">
        <f t="shared" si="246"/>
        <v>125.2253</v>
      </c>
      <c r="DO146" s="677">
        <f t="shared" si="269"/>
        <v>37.567590000000003</v>
      </c>
      <c r="DP146" s="677">
        <f t="shared" si="270"/>
        <v>62.612650000000002</v>
      </c>
      <c r="DQ146" s="677">
        <f t="shared" si="247"/>
        <v>25.045060000000003</v>
      </c>
      <c r="DR146" s="222">
        <v>967</v>
      </c>
      <c r="DS146" s="677">
        <f t="shared" si="248"/>
        <v>228</v>
      </c>
      <c r="DT146" s="676">
        <f t="shared" si="249"/>
        <v>30.852503382949948</v>
      </c>
      <c r="DU146" s="710">
        <f t="shared" si="271"/>
        <v>6.1705006765899899</v>
      </c>
      <c r="DV146" s="208">
        <v>1387.7012</v>
      </c>
      <c r="DW146" s="677">
        <f t="shared" si="250"/>
        <v>648.70119999999997</v>
      </c>
      <c r="DX146" s="676">
        <f t="shared" si="251"/>
        <v>87.780947225981038</v>
      </c>
      <c r="DY146" s="710">
        <f t="shared" si="272"/>
        <v>17.556189445196207</v>
      </c>
      <c r="DZ146" s="222">
        <v>19</v>
      </c>
      <c r="EA146" s="677">
        <f t="shared" si="252"/>
        <v>140.41</v>
      </c>
      <c r="EB146" s="568">
        <f t="shared" si="253"/>
        <v>879.41</v>
      </c>
      <c r="EC146" s="677">
        <f t="shared" si="254"/>
        <v>175.88200000000001</v>
      </c>
      <c r="ED146" s="677">
        <f t="shared" si="276"/>
        <v>263.82299999999998</v>
      </c>
      <c r="EE146" s="677">
        <f t="shared" si="277"/>
        <v>439.70499999999998</v>
      </c>
      <c r="EF146" s="208">
        <f t="shared" si="273"/>
        <v>127.0728</v>
      </c>
      <c r="EG146" s="208">
        <f t="shared" si="274"/>
        <v>38.121839999999999</v>
      </c>
      <c r="EH146" s="208">
        <f t="shared" si="275"/>
        <v>63.5364</v>
      </c>
      <c r="EI146" s="677">
        <f t="shared" si="255"/>
        <v>25.414560000000002</v>
      </c>
    </row>
    <row r="147" spans="1:139" s="218" customFormat="1" ht="13.5" customHeight="1" x14ac:dyDescent="0.2">
      <c r="A147" s="506">
        <v>144</v>
      </c>
      <c r="B147" s="506" t="s">
        <v>1270</v>
      </c>
      <c r="C147" s="499" t="s">
        <v>107</v>
      </c>
      <c r="D147" s="253" t="s">
        <v>355</v>
      </c>
      <c r="E147" s="253" t="s">
        <v>14</v>
      </c>
      <c r="F147" s="219" t="s">
        <v>38</v>
      </c>
      <c r="G147" s="219" t="s">
        <v>24</v>
      </c>
      <c r="H147" s="219" t="s">
        <v>25</v>
      </c>
      <c r="I147" s="259">
        <v>0.3</v>
      </c>
      <c r="J147" s="229">
        <v>739</v>
      </c>
      <c r="K147" s="222"/>
      <c r="L147" s="219" t="s">
        <v>38</v>
      </c>
      <c r="M147" s="219" t="s">
        <v>24</v>
      </c>
      <c r="N147" s="219" t="s">
        <v>25</v>
      </c>
      <c r="O147" s="260">
        <v>0.3</v>
      </c>
      <c r="P147" s="230">
        <v>739</v>
      </c>
      <c r="Q147" s="219"/>
      <c r="R147" s="219"/>
      <c r="S147" s="219"/>
      <c r="T147" s="260">
        <v>0.3</v>
      </c>
      <c r="U147" s="231">
        <v>739</v>
      </c>
      <c r="V147" s="228" t="s">
        <v>660</v>
      </c>
      <c r="W147" s="228" t="s">
        <v>6</v>
      </c>
      <c r="X147" s="228" t="s">
        <v>45</v>
      </c>
      <c r="Y147" s="261">
        <v>0.3</v>
      </c>
      <c r="Z147" s="232">
        <v>739</v>
      </c>
      <c r="AA147" s="207">
        <f t="shared" si="191"/>
        <v>221.7</v>
      </c>
      <c r="AB147" s="222">
        <v>758</v>
      </c>
      <c r="AC147" s="544">
        <f t="shared" si="256"/>
        <v>19</v>
      </c>
      <c r="AD147" s="208">
        <f>0.95*$AB$1</f>
        <v>1080.587</v>
      </c>
      <c r="AE147" s="678">
        <f t="shared" si="257"/>
        <v>341.58699999999999</v>
      </c>
      <c r="AF147" s="222">
        <v>1406</v>
      </c>
      <c r="AJ147" s="444">
        <f t="shared" si="192"/>
        <v>19</v>
      </c>
      <c r="AK147" s="444">
        <f t="shared" si="193"/>
        <v>2.5710419485791505</v>
      </c>
      <c r="AL147" s="539">
        <f t="shared" si="258"/>
        <v>5.1420838971583003E-3</v>
      </c>
      <c r="AM147" s="444">
        <f t="shared" si="194"/>
        <v>3.8</v>
      </c>
      <c r="AN147" s="445">
        <f t="shared" si="195"/>
        <v>341.58699999999999</v>
      </c>
      <c r="AO147" s="445">
        <f t="shared" si="196"/>
        <v>46.222868741542612</v>
      </c>
      <c r="AP147" s="542">
        <f t="shared" si="259"/>
        <v>9.2445737483085211E-2</v>
      </c>
      <c r="AQ147" s="445">
        <f t="shared" si="197"/>
        <v>68.317399999999992</v>
      </c>
      <c r="AR147" s="227">
        <f t="shared" si="198"/>
        <v>257.7</v>
      </c>
      <c r="AS147" s="210">
        <f t="shared" si="199"/>
        <v>859</v>
      </c>
      <c r="AT147" s="209">
        <f t="shared" si="200"/>
        <v>257.7</v>
      </c>
      <c r="AU147" s="209">
        <f t="shared" si="201"/>
        <v>429.5</v>
      </c>
      <c r="AV147" s="211">
        <f t="shared" si="202"/>
        <v>758</v>
      </c>
      <c r="AW147" s="210">
        <f t="shared" si="203"/>
        <v>101</v>
      </c>
      <c r="AX147" s="210">
        <f t="shared" si="204"/>
        <v>120</v>
      </c>
      <c r="AY147" s="210">
        <f t="shared" si="205"/>
        <v>16.238159675236801</v>
      </c>
      <c r="AZ147" s="211">
        <f t="shared" si="206"/>
        <v>1080.587</v>
      </c>
      <c r="BA147" s="544">
        <f t="shared" si="260"/>
        <v>221.58699999999999</v>
      </c>
      <c r="BB147" s="210">
        <f t="shared" si="261"/>
        <v>55.396749999999997</v>
      </c>
      <c r="BC147" s="213">
        <f t="shared" si="207"/>
        <v>291.75848999999999</v>
      </c>
      <c r="BD147" s="211">
        <f>[1]MAG_9pak!$F$9</f>
        <v>972.52830000000006</v>
      </c>
      <c r="BE147" s="213">
        <f t="shared" si="208"/>
        <v>291.75848999999999</v>
      </c>
      <c r="BF147" s="213">
        <f t="shared" si="209"/>
        <v>486.26415000000003</v>
      </c>
      <c r="BG147" s="210">
        <f t="shared" si="210"/>
        <v>214.52830000000006</v>
      </c>
      <c r="BH147" s="210">
        <f t="shared" si="211"/>
        <v>233.52830000000006</v>
      </c>
      <c r="BI147" s="210">
        <f t="shared" si="212"/>
        <v>31.600581867388371</v>
      </c>
      <c r="BJ147" s="210">
        <f t="shared" si="213"/>
        <v>916.36</v>
      </c>
      <c r="BK147" s="214">
        <f t="shared" si="214"/>
        <v>274.90800000000002</v>
      </c>
      <c r="BL147" s="214">
        <f t="shared" si="215"/>
        <v>458.18</v>
      </c>
      <c r="BM147" s="210">
        <f t="shared" si="216"/>
        <v>177.36</v>
      </c>
      <c r="BN147" s="210">
        <f t="shared" si="217"/>
        <v>158.36000000000001</v>
      </c>
      <c r="BO147" s="215">
        <f t="shared" si="218"/>
        <v>274.90800000000002</v>
      </c>
      <c r="BP147" s="210">
        <f t="shared" si="189"/>
        <v>916.36</v>
      </c>
      <c r="BQ147" s="216">
        <f t="shared" si="219"/>
        <v>274.90800000000002</v>
      </c>
      <c r="BR147" s="216">
        <f t="shared" si="220"/>
        <v>458.18</v>
      </c>
      <c r="BS147" s="210">
        <f t="shared" si="221"/>
        <v>177.36</v>
      </c>
      <c r="BT147" s="210">
        <f t="shared" si="222"/>
        <v>158.36000000000001</v>
      </c>
      <c r="BU147" s="217">
        <f t="shared" si="223"/>
        <v>274.90800000000002</v>
      </c>
      <c r="BV147" s="210">
        <f t="shared" si="190"/>
        <v>916.36</v>
      </c>
      <c r="BW147" s="403">
        <f t="shared" si="224"/>
        <v>274.90800000000002</v>
      </c>
      <c r="BX147" s="403">
        <f t="shared" si="225"/>
        <v>458.18</v>
      </c>
      <c r="BY147" s="210">
        <f t="shared" si="226"/>
        <v>177.36</v>
      </c>
      <c r="BZ147" s="210">
        <f t="shared" si="227"/>
        <v>158.36000000000001</v>
      </c>
      <c r="CA147" s="210">
        <f t="shared" si="228"/>
        <v>24</v>
      </c>
      <c r="CB147" s="404">
        <f t="shared" si="229"/>
        <v>274.90800000000002</v>
      </c>
      <c r="CC147" s="211"/>
      <c r="CD147" s="537">
        <f t="shared" si="230"/>
        <v>55.396749999999997</v>
      </c>
      <c r="CE147" s="537">
        <f t="shared" si="262"/>
        <v>16.619024999999997</v>
      </c>
      <c r="CF147" s="537">
        <f t="shared" si="231"/>
        <v>27.698374999999999</v>
      </c>
      <c r="CG147" s="210"/>
      <c r="CH147" s="210"/>
      <c r="CI147" s="210"/>
      <c r="CJ147" s="538">
        <f t="shared" si="232"/>
        <v>16.619024999999997</v>
      </c>
      <c r="CK147" s="216">
        <f t="shared" si="233"/>
        <v>-25.25</v>
      </c>
      <c r="CL147" s="216">
        <f t="shared" si="263"/>
        <v>-7.5749999999999993</v>
      </c>
      <c r="CM147" s="216">
        <f t="shared" si="234"/>
        <v>-12.625</v>
      </c>
      <c r="CN147" s="216"/>
      <c r="CO147" s="216"/>
      <c r="CP147" s="216"/>
      <c r="CQ147" s="217">
        <f t="shared" si="235"/>
        <v>-7.5749999999999993</v>
      </c>
      <c r="CR147" s="403">
        <f t="shared" si="236"/>
        <v>41.056749999999994</v>
      </c>
      <c r="CS147" s="403">
        <f t="shared" si="264"/>
        <v>12.317024999999997</v>
      </c>
      <c r="CT147" s="403">
        <f t="shared" si="237"/>
        <v>20.528374999999997</v>
      </c>
      <c r="CU147" s="403"/>
      <c r="CV147" s="403"/>
      <c r="CW147" s="403"/>
      <c r="CX147" s="404">
        <f t="shared" si="238"/>
        <v>12.317024999999997</v>
      </c>
      <c r="CY147" s="198"/>
      <c r="CZ147" s="222">
        <v>758</v>
      </c>
      <c r="DA147" s="677">
        <f t="shared" si="239"/>
        <v>19</v>
      </c>
      <c r="DB147" s="676">
        <f t="shared" si="240"/>
        <v>2.5710419485791505</v>
      </c>
      <c r="DC147" s="676">
        <f t="shared" si="265"/>
        <v>0.51420838971583005</v>
      </c>
      <c r="DD147" s="208">
        <v>1080.587</v>
      </c>
      <c r="DE147" s="677">
        <f t="shared" si="241"/>
        <v>341.58699999999999</v>
      </c>
      <c r="DF147" s="676">
        <f t="shared" si="242"/>
        <v>46.222868741542612</v>
      </c>
      <c r="DG147" s="676">
        <f t="shared" si="266"/>
        <v>9.2445737483085217</v>
      </c>
      <c r="DH147" s="222">
        <v>20</v>
      </c>
      <c r="DI147" s="677">
        <f t="shared" si="243"/>
        <v>147.80000000000001</v>
      </c>
      <c r="DJ147" s="568">
        <f t="shared" si="244"/>
        <v>886.8</v>
      </c>
      <c r="DK147" s="677">
        <f t="shared" si="245"/>
        <v>266.03999999999996</v>
      </c>
      <c r="DL147" s="677">
        <f t="shared" si="267"/>
        <v>266.04000000000002</v>
      </c>
      <c r="DM147" s="677">
        <f t="shared" si="268"/>
        <v>443.4</v>
      </c>
      <c r="DN147" s="677">
        <f t="shared" si="246"/>
        <v>48.446750000000009</v>
      </c>
      <c r="DO147" s="677">
        <f t="shared" si="269"/>
        <v>14.534025000000002</v>
      </c>
      <c r="DP147" s="677">
        <f t="shared" si="270"/>
        <v>24.223375000000004</v>
      </c>
      <c r="DQ147" s="677">
        <f t="shared" si="247"/>
        <v>14.534025000000002</v>
      </c>
      <c r="DR147" s="222">
        <v>758</v>
      </c>
      <c r="DS147" s="677">
        <f t="shared" si="248"/>
        <v>19</v>
      </c>
      <c r="DT147" s="676">
        <f t="shared" si="249"/>
        <v>2.5710419485791505</v>
      </c>
      <c r="DU147" s="710">
        <f t="shared" si="271"/>
        <v>0.51420838971583005</v>
      </c>
      <c r="DV147" s="208">
        <v>1080.587</v>
      </c>
      <c r="DW147" s="677">
        <f t="shared" si="250"/>
        <v>341.58699999999999</v>
      </c>
      <c r="DX147" s="676">
        <f t="shared" si="251"/>
        <v>46.222868741542612</v>
      </c>
      <c r="DY147" s="710">
        <f t="shared" si="272"/>
        <v>9.2445737483085217</v>
      </c>
      <c r="DZ147" s="222">
        <v>19</v>
      </c>
      <c r="EA147" s="677">
        <f t="shared" si="252"/>
        <v>140.41</v>
      </c>
      <c r="EB147" s="568">
        <f t="shared" si="253"/>
        <v>879.41</v>
      </c>
      <c r="EC147" s="677">
        <f t="shared" si="254"/>
        <v>263.82299999999998</v>
      </c>
      <c r="ED147" s="677">
        <f t="shared" si="276"/>
        <v>263.82299999999998</v>
      </c>
      <c r="EE147" s="677">
        <f t="shared" si="277"/>
        <v>439.70499999999998</v>
      </c>
      <c r="EF147" s="208">
        <f t="shared" si="273"/>
        <v>50.294250000000005</v>
      </c>
      <c r="EG147" s="208">
        <f t="shared" si="274"/>
        <v>15.088275000000001</v>
      </c>
      <c r="EH147" s="208">
        <f t="shared" si="275"/>
        <v>25.147125000000003</v>
      </c>
      <c r="EI147" s="677">
        <f t="shared" si="255"/>
        <v>15.088275000000001</v>
      </c>
    </row>
    <row r="148" spans="1:139" s="218" customFormat="1" ht="13.5" customHeight="1" x14ac:dyDescent="0.2">
      <c r="A148" s="505">
        <v>145</v>
      </c>
      <c r="B148" s="505" t="s">
        <v>1270</v>
      </c>
      <c r="C148" s="499" t="s">
        <v>107</v>
      </c>
      <c r="D148" s="253" t="s">
        <v>355</v>
      </c>
      <c r="E148" s="253" t="s">
        <v>93</v>
      </c>
      <c r="F148" s="219" t="s">
        <v>90</v>
      </c>
      <c r="G148" s="219" t="s">
        <v>6</v>
      </c>
      <c r="H148" s="219" t="s">
        <v>52</v>
      </c>
      <c r="I148" s="259">
        <v>7</v>
      </c>
      <c r="J148" s="229">
        <v>639</v>
      </c>
      <c r="K148" s="222"/>
      <c r="L148" s="219" t="s">
        <v>90</v>
      </c>
      <c r="M148" s="219" t="s">
        <v>6</v>
      </c>
      <c r="N148" s="219" t="s">
        <v>52</v>
      </c>
      <c r="O148" s="260">
        <v>7</v>
      </c>
      <c r="P148" s="230">
        <v>639</v>
      </c>
      <c r="Q148" s="219"/>
      <c r="R148" s="219"/>
      <c r="S148" s="219"/>
      <c r="T148" s="260">
        <v>7</v>
      </c>
      <c r="U148" s="231">
        <v>639</v>
      </c>
      <c r="V148" s="228" t="s">
        <v>171</v>
      </c>
      <c r="W148" s="228" t="s">
        <v>6</v>
      </c>
      <c r="X148" s="228" t="s">
        <v>52</v>
      </c>
      <c r="Y148" s="261">
        <v>7</v>
      </c>
      <c r="Z148" s="232">
        <v>688</v>
      </c>
      <c r="AA148" s="207">
        <f t="shared" si="191"/>
        <v>4816</v>
      </c>
      <c r="AB148" s="222">
        <v>662</v>
      </c>
      <c r="AC148" s="544">
        <f t="shared" si="256"/>
        <v>-26</v>
      </c>
      <c r="AD148" s="208">
        <f>0.832*$AB$1</f>
        <v>946.36671999999999</v>
      </c>
      <c r="AE148" s="678">
        <f t="shared" si="257"/>
        <v>258.36671999999999</v>
      </c>
      <c r="AF148" s="222">
        <v>1228</v>
      </c>
      <c r="AJ148" s="444">
        <f t="shared" si="192"/>
        <v>-26</v>
      </c>
      <c r="AK148" s="444">
        <f t="shared" si="193"/>
        <v>-3.7790697674418539</v>
      </c>
      <c r="AL148" s="539">
        <f t="shared" si="258"/>
        <v>-7.5581395348837078E-3</v>
      </c>
      <c r="AM148" s="444">
        <f t="shared" si="194"/>
        <v>-5.2</v>
      </c>
      <c r="AN148" s="445">
        <f t="shared" si="195"/>
        <v>258.36671999999999</v>
      </c>
      <c r="AO148" s="445">
        <f t="shared" si="196"/>
        <v>37.55330232558137</v>
      </c>
      <c r="AP148" s="542">
        <f t="shared" si="259"/>
        <v>7.5106604651162742E-2</v>
      </c>
      <c r="AQ148" s="445">
        <f t="shared" si="197"/>
        <v>51.673344</v>
      </c>
      <c r="AR148" s="227">
        <f t="shared" si="198"/>
        <v>5656</v>
      </c>
      <c r="AS148" s="210">
        <f t="shared" si="199"/>
        <v>808</v>
      </c>
      <c r="AT148" s="209">
        <f t="shared" si="200"/>
        <v>242.39999999999998</v>
      </c>
      <c r="AU148" s="209">
        <f t="shared" si="201"/>
        <v>404</v>
      </c>
      <c r="AV148" s="211">
        <f t="shared" si="202"/>
        <v>662</v>
      </c>
      <c r="AW148" s="210">
        <f t="shared" si="203"/>
        <v>146</v>
      </c>
      <c r="AX148" s="210">
        <f t="shared" si="204"/>
        <v>120</v>
      </c>
      <c r="AY148" s="210">
        <f t="shared" si="205"/>
        <v>17.441860465116292</v>
      </c>
      <c r="AZ148" s="211">
        <f t="shared" si="206"/>
        <v>946.36671999999999</v>
      </c>
      <c r="BA148" s="544">
        <f t="shared" si="260"/>
        <v>138.36671999999999</v>
      </c>
      <c r="BB148" s="210">
        <f t="shared" si="261"/>
        <v>34.591679999999997</v>
      </c>
      <c r="BC148" s="213">
        <f t="shared" si="207"/>
        <v>5962.1103359999997</v>
      </c>
      <c r="BD148" s="211">
        <f>[1]MAG_9pak!$F$7</f>
        <v>851.73004800000001</v>
      </c>
      <c r="BE148" s="213">
        <f t="shared" si="208"/>
        <v>255.5190144</v>
      </c>
      <c r="BF148" s="213">
        <f t="shared" si="209"/>
        <v>425.86502400000001</v>
      </c>
      <c r="BG148" s="210">
        <f t="shared" si="210"/>
        <v>189.73004800000001</v>
      </c>
      <c r="BH148" s="210">
        <f t="shared" si="211"/>
        <v>163.73004800000001</v>
      </c>
      <c r="BI148" s="210">
        <f t="shared" si="212"/>
        <v>23.797972093023262</v>
      </c>
      <c r="BJ148" s="210">
        <f t="shared" si="213"/>
        <v>853.12</v>
      </c>
      <c r="BK148" s="214">
        <f t="shared" si="214"/>
        <v>255.93599999999998</v>
      </c>
      <c r="BL148" s="214">
        <f t="shared" si="215"/>
        <v>426.56</v>
      </c>
      <c r="BM148" s="210">
        <f t="shared" si="216"/>
        <v>165.12</v>
      </c>
      <c r="BN148" s="210">
        <f t="shared" si="217"/>
        <v>191.12</v>
      </c>
      <c r="BO148" s="215">
        <f t="shared" si="218"/>
        <v>5971.84</v>
      </c>
      <c r="BP148" s="210">
        <f t="shared" si="189"/>
        <v>853.12</v>
      </c>
      <c r="BQ148" s="216">
        <f t="shared" si="219"/>
        <v>255.93599999999998</v>
      </c>
      <c r="BR148" s="216">
        <f t="shared" si="220"/>
        <v>426.56</v>
      </c>
      <c r="BS148" s="210">
        <f t="shared" si="221"/>
        <v>165.12</v>
      </c>
      <c r="BT148" s="210">
        <f t="shared" si="222"/>
        <v>191.12</v>
      </c>
      <c r="BU148" s="217">
        <f t="shared" si="223"/>
        <v>5971.84</v>
      </c>
      <c r="BV148" s="210">
        <f t="shared" si="190"/>
        <v>853.12</v>
      </c>
      <c r="BW148" s="403">
        <f t="shared" si="224"/>
        <v>255.93599999999998</v>
      </c>
      <c r="BX148" s="403">
        <f t="shared" si="225"/>
        <v>426.56</v>
      </c>
      <c r="BY148" s="210">
        <f t="shared" si="226"/>
        <v>165.12</v>
      </c>
      <c r="BZ148" s="210">
        <f t="shared" si="227"/>
        <v>191.12</v>
      </c>
      <c r="CA148" s="210">
        <f t="shared" si="228"/>
        <v>24</v>
      </c>
      <c r="CB148" s="404">
        <f t="shared" si="229"/>
        <v>5971.84</v>
      </c>
      <c r="CC148" s="211"/>
      <c r="CD148" s="537">
        <f t="shared" si="230"/>
        <v>34.591679999999997</v>
      </c>
      <c r="CE148" s="537">
        <f t="shared" si="262"/>
        <v>10.377503999999998</v>
      </c>
      <c r="CF148" s="537">
        <f t="shared" si="231"/>
        <v>17.295839999999998</v>
      </c>
      <c r="CG148" s="210"/>
      <c r="CH148" s="210"/>
      <c r="CI148" s="210"/>
      <c r="CJ148" s="538">
        <f t="shared" si="232"/>
        <v>242.14175999999998</v>
      </c>
      <c r="CK148" s="216">
        <f t="shared" si="233"/>
        <v>-36.5</v>
      </c>
      <c r="CL148" s="216">
        <f t="shared" si="263"/>
        <v>-10.95</v>
      </c>
      <c r="CM148" s="216">
        <f t="shared" si="234"/>
        <v>-18.25</v>
      </c>
      <c r="CN148" s="216"/>
      <c r="CO148" s="216"/>
      <c r="CP148" s="216"/>
      <c r="CQ148" s="217">
        <f t="shared" si="235"/>
        <v>-255.5</v>
      </c>
      <c r="CR148" s="403">
        <f t="shared" si="236"/>
        <v>23.311679999999996</v>
      </c>
      <c r="CS148" s="403">
        <f t="shared" si="264"/>
        <v>6.9935039999999988</v>
      </c>
      <c r="CT148" s="403">
        <f t="shared" si="237"/>
        <v>11.655839999999998</v>
      </c>
      <c r="CU148" s="403"/>
      <c r="CV148" s="403"/>
      <c r="CW148" s="403"/>
      <c r="CX148" s="404">
        <f t="shared" si="238"/>
        <v>163.18175999999997</v>
      </c>
      <c r="CY148" s="198"/>
      <c r="CZ148" s="222">
        <v>662</v>
      </c>
      <c r="DA148" s="677">
        <f t="shared" si="239"/>
        <v>-26</v>
      </c>
      <c r="DB148" s="676">
        <f t="shared" si="240"/>
        <v>-3.7790697674418539</v>
      </c>
      <c r="DC148" s="676">
        <f t="shared" si="265"/>
        <v>-0.75581395348837077</v>
      </c>
      <c r="DD148" s="208">
        <v>946.36671999999999</v>
      </c>
      <c r="DE148" s="677">
        <f t="shared" si="241"/>
        <v>258.36671999999999</v>
      </c>
      <c r="DF148" s="676">
        <f t="shared" si="242"/>
        <v>37.55330232558137</v>
      </c>
      <c r="DG148" s="676">
        <f t="shared" si="266"/>
        <v>7.5106604651162741</v>
      </c>
      <c r="DH148" s="222">
        <v>24</v>
      </c>
      <c r="DI148" s="677">
        <f t="shared" si="243"/>
        <v>165.12</v>
      </c>
      <c r="DJ148" s="568">
        <f t="shared" si="244"/>
        <v>853.12</v>
      </c>
      <c r="DK148" s="677">
        <f t="shared" si="245"/>
        <v>5971.84</v>
      </c>
      <c r="DL148" s="677">
        <f t="shared" si="267"/>
        <v>255.93599999999998</v>
      </c>
      <c r="DM148" s="677">
        <f t="shared" si="268"/>
        <v>426.56</v>
      </c>
      <c r="DN148" s="677">
        <f t="shared" si="246"/>
        <v>23.311679999999996</v>
      </c>
      <c r="DO148" s="677">
        <f t="shared" si="269"/>
        <v>6.9935039999999988</v>
      </c>
      <c r="DP148" s="677">
        <f t="shared" si="270"/>
        <v>11.655839999999998</v>
      </c>
      <c r="DQ148" s="677">
        <f t="shared" si="247"/>
        <v>163.18175999999997</v>
      </c>
      <c r="DR148" s="222">
        <v>662</v>
      </c>
      <c r="DS148" s="677">
        <f t="shared" si="248"/>
        <v>-26</v>
      </c>
      <c r="DT148" s="676">
        <f t="shared" si="249"/>
        <v>-3.7790697674418539</v>
      </c>
      <c r="DU148" s="710">
        <f t="shared" si="271"/>
        <v>-0.75581395348837077</v>
      </c>
      <c r="DV148" s="208">
        <v>946.36671999999999</v>
      </c>
      <c r="DW148" s="677">
        <f t="shared" si="250"/>
        <v>258.36671999999999</v>
      </c>
      <c r="DX148" s="676">
        <f t="shared" si="251"/>
        <v>37.55330232558137</v>
      </c>
      <c r="DY148" s="710">
        <f t="shared" si="272"/>
        <v>7.5106604651162741</v>
      </c>
      <c r="DZ148" s="222">
        <v>22</v>
      </c>
      <c r="EA148" s="677">
        <f t="shared" si="252"/>
        <v>151.36000000000001</v>
      </c>
      <c r="EB148" s="568">
        <f t="shared" si="253"/>
        <v>839.36</v>
      </c>
      <c r="EC148" s="677">
        <f t="shared" si="254"/>
        <v>5875.52</v>
      </c>
      <c r="ED148" s="677">
        <f t="shared" si="276"/>
        <v>251.80799999999999</v>
      </c>
      <c r="EE148" s="677">
        <f t="shared" si="277"/>
        <v>419.68</v>
      </c>
      <c r="EF148" s="208">
        <f t="shared" si="273"/>
        <v>26.751679999999993</v>
      </c>
      <c r="EG148" s="208">
        <f t="shared" si="274"/>
        <v>8.025503999999998</v>
      </c>
      <c r="EH148" s="208">
        <f t="shared" si="275"/>
        <v>13.375839999999997</v>
      </c>
      <c r="EI148" s="677">
        <f t="shared" si="255"/>
        <v>187.26175999999995</v>
      </c>
    </row>
    <row r="149" spans="1:139" s="218" customFormat="1" ht="29.25" customHeight="1" x14ac:dyDescent="0.2">
      <c r="A149" s="505">
        <v>146</v>
      </c>
      <c r="B149" s="505" t="s">
        <v>1270</v>
      </c>
      <c r="C149" s="499" t="s">
        <v>107</v>
      </c>
      <c r="D149" s="253" t="s">
        <v>357</v>
      </c>
      <c r="E149" s="253" t="s">
        <v>36</v>
      </c>
      <c r="F149" s="219" t="s">
        <v>43</v>
      </c>
      <c r="G149" s="219" t="s">
        <v>42</v>
      </c>
      <c r="H149" s="219" t="s">
        <v>25</v>
      </c>
      <c r="I149" s="259">
        <v>0.25</v>
      </c>
      <c r="J149" s="229">
        <v>1032</v>
      </c>
      <c r="K149" s="222" t="s">
        <v>650</v>
      </c>
      <c r="L149" s="219" t="s">
        <v>43</v>
      </c>
      <c r="M149" s="219" t="s">
        <v>42</v>
      </c>
      <c r="N149" s="219" t="s">
        <v>25</v>
      </c>
      <c r="O149" s="260">
        <v>0.25</v>
      </c>
      <c r="P149" s="230">
        <v>1032</v>
      </c>
      <c r="Q149" s="219"/>
      <c r="R149" s="219"/>
      <c r="S149" s="219"/>
      <c r="T149" s="260">
        <v>0.25</v>
      </c>
      <c r="U149" s="231">
        <v>1032</v>
      </c>
      <c r="V149" s="228" t="s">
        <v>695</v>
      </c>
      <c r="W149" s="228" t="s">
        <v>180</v>
      </c>
      <c r="X149" s="228" t="s">
        <v>45</v>
      </c>
      <c r="Y149" s="261">
        <v>0.25</v>
      </c>
      <c r="Z149" s="551">
        <v>1032</v>
      </c>
      <c r="AA149" s="207">
        <f t="shared" si="191"/>
        <v>258</v>
      </c>
      <c r="AB149" s="552">
        <v>758</v>
      </c>
      <c r="AC149" s="544">
        <f t="shared" si="256"/>
        <v>-274</v>
      </c>
      <c r="AD149" s="553">
        <f>0.95*$AB$1</f>
        <v>1080.587</v>
      </c>
      <c r="AE149" s="678">
        <f t="shared" si="257"/>
        <v>48.586999999999989</v>
      </c>
      <c r="AF149" s="222">
        <v>1406</v>
      </c>
      <c r="AJ149" s="444">
        <f t="shared" si="192"/>
        <v>-274</v>
      </c>
      <c r="AK149" s="444">
        <f t="shared" si="193"/>
        <v>-26.550387596899228</v>
      </c>
      <c r="AL149" s="539">
        <f t="shared" si="258"/>
        <v>-5.3100775193798452E-2</v>
      </c>
      <c r="AM149" s="444">
        <f t="shared" si="194"/>
        <v>-54.8</v>
      </c>
      <c r="AN149" s="445">
        <f t="shared" si="195"/>
        <v>48.586999999999989</v>
      </c>
      <c r="AO149" s="445">
        <f t="shared" si="196"/>
        <v>4.7080426356589129</v>
      </c>
      <c r="AP149" s="542">
        <f t="shared" si="259"/>
        <v>9.4160852713178252E-3</v>
      </c>
      <c r="AQ149" s="445">
        <f t="shared" si="197"/>
        <v>9.7173999999999978</v>
      </c>
      <c r="AR149" s="227">
        <f t="shared" si="198"/>
        <v>288</v>
      </c>
      <c r="AS149" s="554">
        <f t="shared" si="199"/>
        <v>1152</v>
      </c>
      <c r="AT149" s="209">
        <f t="shared" si="200"/>
        <v>345.59999999999997</v>
      </c>
      <c r="AU149" s="209">
        <f t="shared" si="201"/>
        <v>576</v>
      </c>
      <c r="AV149" s="211">
        <f t="shared" si="202"/>
        <v>758</v>
      </c>
      <c r="AW149" s="545">
        <f t="shared" si="203"/>
        <v>394</v>
      </c>
      <c r="AX149" s="210">
        <f t="shared" si="204"/>
        <v>120</v>
      </c>
      <c r="AY149" s="210">
        <f t="shared" si="205"/>
        <v>11.627906976744185</v>
      </c>
      <c r="AZ149" s="211">
        <f t="shared" si="206"/>
        <v>1080.587</v>
      </c>
      <c r="BA149" s="544">
        <f t="shared" si="260"/>
        <v>-71.413000000000011</v>
      </c>
      <c r="BB149" s="210">
        <f t="shared" si="261"/>
        <v>-17.853250000000003</v>
      </c>
      <c r="BC149" s="213">
        <f t="shared" si="207"/>
        <v>243.13207500000001</v>
      </c>
      <c r="BD149" s="211">
        <f>[1]MAG_9pak!$F$9</f>
        <v>972.52830000000006</v>
      </c>
      <c r="BE149" s="213">
        <f t="shared" si="208"/>
        <v>291.75848999999999</v>
      </c>
      <c r="BF149" s="213">
        <f t="shared" si="209"/>
        <v>486.26415000000003</v>
      </c>
      <c r="BG149" s="210">
        <f t="shared" si="210"/>
        <v>214.52830000000006</v>
      </c>
      <c r="BH149" s="210">
        <f t="shared" si="211"/>
        <v>-59.471699999999942</v>
      </c>
      <c r="BI149" s="210">
        <f t="shared" si="212"/>
        <v>-5.7627616279069827</v>
      </c>
      <c r="BJ149" s="210">
        <f t="shared" si="213"/>
        <v>1279.68</v>
      </c>
      <c r="BK149" s="214">
        <f t="shared" si="214"/>
        <v>383.904</v>
      </c>
      <c r="BL149" s="214">
        <f t="shared" si="215"/>
        <v>639.84</v>
      </c>
      <c r="BM149" s="210">
        <f t="shared" si="216"/>
        <v>247.68000000000006</v>
      </c>
      <c r="BN149" s="210">
        <f t="shared" si="217"/>
        <v>521.68000000000006</v>
      </c>
      <c r="BO149" s="215">
        <f t="shared" si="218"/>
        <v>319.92</v>
      </c>
      <c r="BP149" s="210">
        <f t="shared" si="189"/>
        <v>1279.68</v>
      </c>
      <c r="BQ149" s="216">
        <f t="shared" si="219"/>
        <v>383.904</v>
      </c>
      <c r="BR149" s="216">
        <f t="shared" si="220"/>
        <v>639.84</v>
      </c>
      <c r="BS149" s="210">
        <f t="shared" si="221"/>
        <v>247.68000000000006</v>
      </c>
      <c r="BT149" s="210">
        <f t="shared" si="222"/>
        <v>521.68000000000006</v>
      </c>
      <c r="BU149" s="217">
        <f t="shared" si="223"/>
        <v>319.92</v>
      </c>
      <c r="BV149" s="210">
        <f t="shared" si="190"/>
        <v>1279.68</v>
      </c>
      <c r="BW149" s="403">
        <f t="shared" si="224"/>
        <v>383.904</v>
      </c>
      <c r="BX149" s="403">
        <f t="shared" si="225"/>
        <v>639.84</v>
      </c>
      <c r="BY149" s="210">
        <f t="shared" si="226"/>
        <v>247.68000000000006</v>
      </c>
      <c r="BZ149" s="210">
        <f t="shared" si="227"/>
        <v>521.68000000000006</v>
      </c>
      <c r="CA149" s="210">
        <f t="shared" si="228"/>
        <v>24</v>
      </c>
      <c r="CB149" s="404">
        <f t="shared" si="229"/>
        <v>319.92</v>
      </c>
      <c r="CC149" s="211"/>
      <c r="CD149" s="537">
        <f t="shared" si="230"/>
        <v>-17.853250000000003</v>
      </c>
      <c r="CE149" s="537">
        <f t="shared" si="262"/>
        <v>-5.3559750000000008</v>
      </c>
      <c r="CF149" s="537">
        <f t="shared" si="231"/>
        <v>-8.9266250000000014</v>
      </c>
      <c r="CG149" s="210"/>
      <c r="CH149" s="210"/>
      <c r="CI149" s="210"/>
      <c r="CJ149" s="538">
        <f t="shared" si="232"/>
        <v>-4.4633125000000007</v>
      </c>
      <c r="CK149" s="216">
        <f t="shared" si="233"/>
        <v>-98.5</v>
      </c>
      <c r="CL149" s="216">
        <f t="shared" si="263"/>
        <v>-29.549999999999997</v>
      </c>
      <c r="CM149" s="216">
        <f t="shared" si="234"/>
        <v>-49.25</v>
      </c>
      <c r="CN149" s="216"/>
      <c r="CO149" s="216"/>
      <c r="CP149" s="216"/>
      <c r="CQ149" s="217">
        <f t="shared" si="235"/>
        <v>-24.625</v>
      </c>
      <c r="CR149" s="403">
        <f t="shared" si="236"/>
        <v>-49.773250000000019</v>
      </c>
      <c r="CS149" s="403">
        <f t="shared" si="264"/>
        <v>-14.931975000000005</v>
      </c>
      <c r="CT149" s="403">
        <f t="shared" si="237"/>
        <v>-24.886625000000009</v>
      </c>
      <c r="CU149" s="403"/>
      <c r="CV149" s="403"/>
      <c r="CW149" s="403"/>
      <c r="CX149" s="404">
        <f t="shared" si="238"/>
        <v>-12.443312500000005</v>
      </c>
      <c r="CY149" s="198"/>
      <c r="CZ149" s="222">
        <v>758</v>
      </c>
      <c r="DA149" s="677">
        <f t="shared" si="239"/>
        <v>-274</v>
      </c>
      <c r="DB149" s="676">
        <f t="shared" si="240"/>
        <v>-26.550387596899228</v>
      </c>
      <c r="DC149" s="676">
        <f t="shared" si="265"/>
        <v>-5.3100775193798455</v>
      </c>
      <c r="DD149" s="208">
        <v>1080.587</v>
      </c>
      <c r="DE149" s="677">
        <f t="shared" si="241"/>
        <v>48.586999999999989</v>
      </c>
      <c r="DF149" s="676">
        <f t="shared" si="242"/>
        <v>4.7080426356589129</v>
      </c>
      <c r="DG149" s="676">
        <f t="shared" si="266"/>
        <v>0.94160852713178256</v>
      </c>
      <c r="DH149" s="222">
        <v>20</v>
      </c>
      <c r="DI149" s="677">
        <f t="shared" si="243"/>
        <v>206.4</v>
      </c>
      <c r="DJ149" s="568">
        <f t="shared" si="244"/>
        <v>1238.4000000000001</v>
      </c>
      <c r="DK149" s="677">
        <f t="shared" si="245"/>
        <v>309.60000000000002</v>
      </c>
      <c r="DL149" s="677">
        <f t="shared" si="267"/>
        <v>371.52</v>
      </c>
      <c r="DM149" s="677">
        <f t="shared" si="268"/>
        <v>619.20000000000005</v>
      </c>
      <c r="DN149" s="677">
        <f t="shared" si="246"/>
        <v>-39.453250000000025</v>
      </c>
      <c r="DO149" s="677">
        <f t="shared" si="269"/>
        <v>-11.835975000000007</v>
      </c>
      <c r="DP149" s="677">
        <f t="shared" si="270"/>
        <v>-19.726625000000013</v>
      </c>
      <c r="DQ149" s="677">
        <f t="shared" si="247"/>
        <v>-9.8633125000000064</v>
      </c>
      <c r="DR149" s="222">
        <v>758</v>
      </c>
      <c r="DS149" s="677">
        <f t="shared" si="248"/>
        <v>-274</v>
      </c>
      <c r="DT149" s="676">
        <f t="shared" si="249"/>
        <v>-26.550387596899228</v>
      </c>
      <c r="DU149" s="710">
        <f t="shared" si="271"/>
        <v>-5.3100775193798455</v>
      </c>
      <c r="DV149" s="208">
        <v>1080.587</v>
      </c>
      <c r="DW149" s="677">
        <f t="shared" si="250"/>
        <v>48.586999999999989</v>
      </c>
      <c r="DX149" s="676">
        <f t="shared" si="251"/>
        <v>4.7080426356589129</v>
      </c>
      <c r="DY149" s="710">
        <f t="shared" si="272"/>
        <v>0.94160852713178256</v>
      </c>
      <c r="DZ149" s="222">
        <v>19</v>
      </c>
      <c r="EA149" s="677">
        <f t="shared" si="252"/>
        <v>196.08</v>
      </c>
      <c r="EB149" s="568">
        <f t="shared" si="253"/>
        <v>1228.08</v>
      </c>
      <c r="EC149" s="677">
        <f t="shared" si="254"/>
        <v>307.02</v>
      </c>
      <c r="ED149" s="677">
        <f t="shared" si="276"/>
        <v>368.42399999999992</v>
      </c>
      <c r="EE149" s="677">
        <f t="shared" si="277"/>
        <v>614.04</v>
      </c>
      <c r="EF149" s="208">
        <f t="shared" si="273"/>
        <v>-36.873249999999985</v>
      </c>
      <c r="EG149" s="208">
        <f t="shared" si="274"/>
        <v>-11.061974999999995</v>
      </c>
      <c r="EH149" s="208">
        <f t="shared" si="275"/>
        <v>-18.436624999999992</v>
      </c>
      <c r="EI149" s="677">
        <f t="shared" si="255"/>
        <v>-9.2183124999999961</v>
      </c>
    </row>
    <row r="150" spans="1:139" s="218" customFormat="1" ht="29.25" customHeight="1" x14ac:dyDescent="0.2">
      <c r="A150" s="506">
        <v>147</v>
      </c>
      <c r="B150" s="506" t="s">
        <v>1270</v>
      </c>
      <c r="C150" s="499" t="s">
        <v>107</v>
      </c>
      <c r="D150" s="253" t="s">
        <v>357</v>
      </c>
      <c r="E150" s="253" t="s">
        <v>93</v>
      </c>
      <c r="F150" s="219" t="s">
        <v>90</v>
      </c>
      <c r="G150" s="219" t="s">
        <v>6</v>
      </c>
      <c r="H150" s="219" t="s">
        <v>52</v>
      </c>
      <c r="I150" s="259">
        <v>4</v>
      </c>
      <c r="J150" s="229">
        <v>639</v>
      </c>
      <c r="K150" s="222"/>
      <c r="L150" s="219" t="s">
        <v>90</v>
      </c>
      <c r="M150" s="219" t="s">
        <v>6</v>
      </c>
      <c r="N150" s="219" t="s">
        <v>52</v>
      </c>
      <c r="O150" s="260">
        <v>4</v>
      </c>
      <c r="P150" s="230">
        <v>639</v>
      </c>
      <c r="Q150" s="219"/>
      <c r="R150" s="219"/>
      <c r="S150" s="219"/>
      <c r="T150" s="260">
        <v>4</v>
      </c>
      <c r="U150" s="231">
        <v>639</v>
      </c>
      <c r="V150" s="228" t="s">
        <v>171</v>
      </c>
      <c r="W150" s="228" t="s">
        <v>6</v>
      </c>
      <c r="X150" s="228" t="s">
        <v>52</v>
      </c>
      <c r="Y150" s="261">
        <v>4</v>
      </c>
      <c r="Z150" s="232">
        <v>688</v>
      </c>
      <c r="AA150" s="207">
        <f t="shared" si="191"/>
        <v>2752</v>
      </c>
      <c r="AB150" s="222">
        <v>662</v>
      </c>
      <c r="AC150" s="544">
        <f t="shared" si="256"/>
        <v>-26</v>
      </c>
      <c r="AD150" s="208">
        <f>0.832*$AB$1</f>
        <v>946.36671999999999</v>
      </c>
      <c r="AE150" s="678">
        <f t="shared" si="257"/>
        <v>258.36671999999999</v>
      </c>
      <c r="AF150" s="222">
        <v>1228</v>
      </c>
      <c r="AJ150" s="444">
        <f t="shared" si="192"/>
        <v>-26</v>
      </c>
      <c r="AK150" s="444">
        <f t="shared" si="193"/>
        <v>-3.7790697674418539</v>
      </c>
      <c r="AL150" s="539">
        <f t="shared" si="258"/>
        <v>-7.5581395348837078E-3</v>
      </c>
      <c r="AM150" s="444">
        <f t="shared" si="194"/>
        <v>-5.2</v>
      </c>
      <c r="AN150" s="445">
        <f t="shared" si="195"/>
        <v>258.36671999999999</v>
      </c>
      <c r="AO150" s="445">
        <f t="shared" si="196"/>
        <v>37.55330232558137</v>
      </c>
      <c r="AP150" s="542">
        <f t="shared" si="259"/>
        <v>7.5106604651162742E-2</v>
      </c>
      <c r="AQ150" s="445">
        <f t="shared" si="197"/>
        <v>51.673344</v>
      </c>
      <c r="AR150" s="227">
        <f t="shared" si="198"/>
        <v>3232</v>
      </c>
      <c r="AS150" s="210">
        <f t="shared" si="199"/>
        <v>808</v>
      </c>
      <c r="AT150" s="209">
        <f t="shared" si="200"/>
        <v>242.39999999999998</v>
      </c>
      <c r="AU150" s="209">
        <f t="shared" si="201"/>
        <v>404</v>
      </c>
      <c r="AV150" s="211">
        <f t="shared" si="202"/>
        <v>662</v>
      </c>
      <c r="AW150" s="210">
        <f t="shared" si="203"/>
        <v>146</v>
      </c>
      <c r="AX150" s="210">
        <f t="shared" si="204"/>
        <v>120</v>
      </c>
      <c r="AY150" s="210">
        <f t="shared" si="205"/>
        <v>17.441860465116292</v>
      </c>
      <c r="AZ150" s="211">
        <f t="shared" si="206"/>
        <v>946.36671999999999</v>
      </c>
      <c r="BA150" s="544">
        <f t="shared" si="260"/>
        <v>138.36671999999999</v>
      </c>
      <c r="BB150" s="210">
        <f t="shared" si="261"/>
        <v>34.591679999999997</v>
      </c>
      <c r="BC150" s="213">
        <f t="shared" si="207"/>
        <v>3406.920192</v>
      </c>
      <c r="BD150" s="211">
        <f>[1]MAG_9pak!$F$7</f>
        <v>851.73004800000001</v>
      </c>
      <c r="BE150" s="213">
        <f t="shared" si="208"/>
        <v>255.5190144</v>
      </c>
      <c r="BF150" s="213">
        <f t="shared" si="209"/>
        <v>425.86502400000001</v>
      </c>
      <c r="BG150" s="210">
        <f t="shared" si="210"/>
        <v>189.73004800000001</v>
      </c>
      <c r="BH150" s="210">
        <f t="shared" si="211"/>
        <v>163.73004800000001</v>
      </c>
      <c r="BI150" s="210">
        <f t="shared" si="212"/>
        <v>23.797972093023262</v>
      </c>
      <c r="BJ150" s="210">
        <f t="shared" si="213"/>
        <v>853.12</v>
      </c>
      <c r="BK150" s="214">
        <f t="shared" si="214"/>
        <v>255.93599999999998</v>
      </c>
      <c r="BL150" s="214">
        <f t="shared" si="215"/>
        <v>426.56</v>
      </c>
      <c r="BM150" s="210">
        <f t="shared" si="216"/>
        <v>165.12</v>
      </c>
      <c r="BN150" s="210">
        <f t="shared" si="217"/>
        <v>191.12</v>
      </c>
      <c r="BO150" s="215">
        <f t="shared" si="218"/>
        <v>3412.48</v>
      </c>
      <c r="BP150" s="210">
        <f t="shared" si="189"/>
        <v>853.12</v>
      </c>
      <c r="BQ150" s="216">
        <f t="shared" si="219"/>
        <v>255.93599999999998</v>
      </c>
      <c r="BR150" s="216">
        <f t="shared" si="220"/>
        <v>426.56</v>
      </c>
      <c r="BS150" s="210">
        <f t="shared" si="221"/>
        <v>165.12</v>
      </c>
      <c r="BT150" s="210">
        <f t="shared" si="222"/>
        <v>191.12</v>
      </c>
      <c r="BU150" s="217">
        <f t="shared" si="223"/>
        <v>3412.48</v>
      </c>
      <c r="BV150" s="210">
        <f t="shared" si="190"/>
        <v>853.12</v>
      </c>
      <c r="BW150" s="403">
        <f t="shared" si="224"/>
        <v>255.93599999999998</v>
      </c>
      <c r="BX150" s="403">
        <f t="shared" si="225"/>
        <v>426.56</v>
      </c>
      <c r="BY150" s="210">
        <f t="shared" si="226"/>
        <v>165.12</v>
      </c>
      <c r="BZ150" s="210">
        <f t="shared" si="227"/>
        <v>191.12</v>
      </c>
      <c r="CA150" s="210">
        <f t="shared" si="228"/>
        <v>24</v>
      </c>
      <c r="CB150" s="404">
        <f t="shared" si="229"/>
        <v>3412.48</v>
      </c>
      <c r="CC150" s="211"/>
      <c r="CD150" s="537">
        <f t="shared" si="230"/>
        <v>34.591679999999997</v>
      </c>
      <c r="CE150" s="537">
        <f t="shared" si="262"/>
        <v>10.377503999999998</v>
      </c>
      <c r="CF150" s="537">
        <f t="shared" si="231"/>
        <v>17.295839999999998</v>
      </c>
      <c r="CG150" s="210"/>
      <c r="CH150" s="210"/>
      <c r="CI150" s="210"/>
      <c r="CJ150" s="538">
        <f t="shared" si="232"/>
        <v>138.36671999999999</v>
      </c>
      <c r="CK150" s="216">
        <f t="shared" si="233"/>
        <v>-36.5</v>
      </c>
      <c r="CL150" s="216">
        <f t="shared" si="263"/>
        <v>-10.95</v>
      </c>
      <c r="CM150" s="216">
        <f t="shared" si="234"/>
        <v>-18.25</v>
      </c>
      <c r="CN150" s="216"/>
      <c r="CO150" s="216"/>
      <c r="CP150" s="216"/>
      <c r="CQ150" s="217">
        <f t="shared" si="235"/>
        <v>-146</v>
      </c>
      <c r="CR150" s="403">
        <f t="shared" si="236"/>
        <v>23.311679999999996</v>
      </c>
      <c r="CS150" s="403">
        <f t="shared" si="264"/>
        <v>6.9935039999999988</v>
      </c>
      <c r="CT150" s="403">
        <f t="shared" si="237"/>
        <v>11.655839999999998</v>
      </c>
      <c r="CU150" s="403"/>
      <c r="CV150" s="403"/>
      <c r="CW150" s="403"/>
      <c r="CX150" s="404">
        <f t="shared" si="238"/>
        <v>93.246719999999982</v>
      </c>
      <c r="CY150" s="198"/>
      <c r="CZ150" s="222">
        <v>662</v>
      </c>
      <c r="DA150" s="677">
        <f t="shared" si="239"/>
        <v>-26</v>
      </c>
      <c r="DB150" s="676">
        <f t="shared" si="240"/>
        <v>-3.7790697674418539</v>
      </c>
      <c r="DC150" s="676">
        <f t="shared" si="265"/>
        <v>-0.75581395348837077</v>
      </c>
      <c r="DD150" s="208">
        <v>946.36671999999999</v>
      </c>
      <c r="DE150" s="677">
        <f t="shared" si="241"/>
        <v>258.36671999999999</v>
      </c>
      <c r="DF150" s="676">
        <f t="shared" si="242"/>
        <v>37.55330232558137</v>
      </c>
      <c r="DG150" s="676">
        <f t="shared" si="266"/>
        <v>7.5106604651162741</v>
      </c>
      <c r="DH150" s="222">
        <v>24</v>
      </c>
      <c r="DI150" s="677">
        <f t="shared" si="243"/>
        <v>165.12</v>
      </c>
      <c r="DJ150" s="568">
        <f t="shared" si="244"/>
        <v>853.12</v>
      </c>
      <c r="DK150" s="677">
        <f t="shared" si="245"/>
        <v>3412.48</v>
      </c>
      <c r="DL150" s="677">
        <f t="shared" si="267"/>
        <v>255.93599999999998</v>
      </c>
      <c r="DM150" s="677">
        <f t="shared" si="268"/>
        <v>426.56</v>
      </c>
      <c r="DN150" s="677">
        <f t="shared" si="246"/>
        <v>23.311679999999996</v>
      </c>
      <c r="DO150" s="677">
        <f t="shared" si="269"/>
        <v>6.9935039999999988</v>
      </c>
      <c r="DP150" s="677">
        <f t="shared" si="270"/>
        <v>11.655839999999998</v>
      </c>
      <c r="DQ150" s="677">
        <f t="shared" si="247"/>
        <v>93.246719999999982</v>
      </c>
      <c r="DR150" s="222">
        <v>662</v>
      </c>
      <c r="DS150" s="677">
        <f t="shared" si="248"/>
        <v>-26</v>
      </c>
      <c r="DT150" s="676">
        <f t="shared" si="249"/>
        <v>-3.7790697674418539</v>
      </c>
      <c r="DU150" s="710">
        <f t="shared" si="271"/>
        <v>-0.75581395348837077</v>
      </c>
      <c r="DV150" s="208">
        <v>946.36671999999999</v>
      </c>
      <c r="DW150" s="677">
        <f t="shared" si="250"/>
        <v>258.36671999999999</v>
      </c>
      <c r="DX150" s="676">
        <f t="shared" si="251"/>
        <v>37.55330232558137</v>
      </c>
      <c r="DY150" s="710">
        <f t="shared" si="272"/>
        <v>7.5106604651162741</v>
      </c>
      <c r="DZ150" s="222">
        <v>22</v>
      </c>
      <c r="EA150" s="677">
        <f t="shared" si="252"/>
        <v>151.36000000000001</v>
      </c>
      <c r="EB150" s="568">
        <f t="shared" si="253"/>
        <v>839.36</v>
      </c>
      <c r="EC150" s="677">
        <f t="shared" si="254"/>
        <v>3357.44</v>
      </c>
      <c r="ED150" s="677">
        <f t="shared" si="276"/>
        <v>251.80799999999999</v>
      </c>
      <c r="EE150" s="677">
        <f t="shared" si="277"/>
        <v>419.68</v>
      </c>
      <c r="EF150" s="208">
        <f t="shared" si="273"/>
        <v>26.751679999999993</v>
      </c>
      <c r="EG150" s="208">
        <f t="shared" si="274"/>
        <v>8.025503999999998</v>
      </c>
      <c r="EH150" s="208">
        <f t="shared" si="275"/>
        <v>13.375839999999997</v>
      </c>
      <c r="EI150" s="677">
        <f t="shared" si="255"/>
        <v>107.00671999999997</v>
      </c>
    </row>
    <row r="151" spans="1:139" s="218" customFormat="1" ht="13.5" customHeight="1" x14ac:dyDescent="0.2">
      <c r="A151" s="505">
        <v>148</v>
      </c>
      <c r="B151" s="505" t="s">
        <v>1270</v>
      </c>
      <c r="C151" s="499" t="s">
        <v>122</v>
      </c>
      <c r="D151" s="253" t="s">
        <v>121</v>
      </c>
      <c r="E151" s="253" t="s">
        <v>36</v>
      </c>
      <c r="F151" s="219" t="s">
        <v>43</v>
      </c>
      <c r="G151" s="219" t="s">
        <v>42</v>
      </c>
      <c r="H151" s="219" t="s">
        <v>25</v>
      </c>
      <c r="I151" s="259">
        <v>1</v>
      </c>
      <c r="J151" s="229">
        <v>908</v>
      </c>
      <c r="K151" s="222" t="s">
        <v>650</v>
      </c>
      <c r="L151" s="219" t="s">
        <v>43</v>
      </c>
      <c r="M151" s="219" t="s">
        <v>42</v>
      </c>
      <c r="N151" s="219" t="s">
        <v>25</v>
      </c>
      <c r="O151" s="260">
        <v>1</v>
      </c>
      <c r="P151" s="230">
        <v>908</v>
      </c>
      <c r="Q151" s="219"/>
      <c r="R151" s="219"/>
      <c r="S151" s="219"/>
      <c r="T151" s="260">
        <v>1</v>
      </c>
      <c r="U151" s="231">
        <v>908</v>
      </c>
      <c r="V151" s="228" t="s">
        <v>695</v>
      </c>
      <c r="W151" s="228" t="s">
        <v>180</v>
      </c>
      <c r="X151" s="228" t="s">
        <v>45</v>
      </c>
      <c r="Y151" s="261">
        <v>1</v>
      </c>
      <c r="Z151" s="232">
        <v>908</v>
      </c>
      <c r="AA151" s="207">
        <f t="shared" si="191"/>
        <v>908</v>
      </c>
      <c r="AB151" s="222">
        <v>758</v>
      </c>
      <c r="AC151" s="544">
        <f t="shared" si="256"/>
        <v>-150</v>
      </c>
      <c r="AD151" s="208">
        <f>0.95*$AB$1</f>
        <v>1080.587</v>
      </c>
      <c r="AE151" s="678">
        <f t="shared" si="257"/>
        <v>172.58699999999999</v>
      </c>
      <c r="AF151" s="222">
        <v>1406</v>
      </c>
      <c r="AJ151" s="444">
        <f t="shared" si="192"/>
        <v>-150</v>
      </c>
      <c r="AK151" s="444">
        <f t="shared" si="193"/>
        <v>-16.519823788546248</v>
      </c>
      <c r="AL151" s="539">
        <f t="shared" si="258"/>
        <v>-3.3039647577092497E-2</v>
      </c>
      <c r="AM151" s="444">
        <f t="shared" si="194"/>
        <v>-30</v>
      </c>
      <c r="AN151" s="445">
        <f t="shared" si="195"/>
        <v>172.58699999999999</v>
      </c>
      <c r="AO151" s="445">
        <f t="shared" si="196"/>
        <v>19.007378854625557</v>
      </c>
      <c r="AP151" s="542">
        <f t="shared" si="259"/>
        <v>3.8014757709251112E-2</v>
      </c>
      <c r="AQ151" s="445">
        <f t="shared" si="197"/>
        <v>34.517399999999995</v>
      </c>
      <c r="AR151" s="227">
        <f t="shared" si="198"/>
        <v>1028</v>
      </c>
      <c r="AS151" s="210">
        <f t="shared" si="199"/>
        <v>1028</v>
      </c>
      <c r="AT151" s="209">
        <f t="shared" si="200"/>
        <v>308.39999999999998</v>
      </c>
      <c r="AU151" s="209">
        <f t="shared" si="201"/>
        <v>514</v>
      </c>
      <c r="AV151" s="211">
        <f t="shared" si="202"/>
        <v>758</v>
      </c>
      <c r="AW151" s="210">
        <f t="shared" si="203"/>
        <v>270</v>
      </c>
      <c r="AX151" s="210">
        <f t="shared" si="204"/>
        <v>120</v>
      </c>
      <c r="AY151" s="210">
        <f t="shared" si="205"/>
        <v>13.215859030836995</v>
      </c>
      <c r="AZ151" s="211">
        <f t="shared" si="206"/>
        <v>1080.587</v>
      </c>
      <c r="BA151" s="544">
        <f t="shared" si="260"/>
        <v>52.586999999999989</v>
      </c>
      <c r="BB151" s="210">
        <f t="shared" si="261"/>
        <v>13.146749999999997</v>
      </c>
      <c r="BC151" s="213">
        <f t="shared" si="207"/>
        <v>972.52830000000006</v>
      </c>
      <c r="BD151" s="211">
        <f>[1]MAG_9pak!$F$9</f>
        <v>972.52830000000006</v>
      </c>
      <c r="BE151" s="213">
        <f t="shared" si="208"/>
        <v>291.75848999999999</v>
      </c>
      <c r="BF151" s="213">
        <f t="shared" si="209"/>
        <v>486.26415000000003</v>
      </c>
      <c r="BG151" s="210">
        <f t="shared" si="210"/>
        <v>214.52830000000006</v>
      </c>
      <c r="BH151" s="210">
        <f t="shared" si="211"/>
        <v>64.528300000000058</v>
      </c>
      <c r="BI151" s="210">
        <f t="shared" si="212"/>
        <v>7.1066409691630099</v>
      </c>
      <c r="BJ151" s="210">
        <f t="shared" si="213"/>
        <v>1125.92</v>
      </c>
      <c r="BK151" s="214">
        <f t="shared" si="214"/>
        <v>337.77600000000001</v>
      </c>
      <c r="BL151" s="214">
        <f t="shared" si="215"/>
        <v>562.96</v>
      </c>
      <c r="BM151" s="210">
        <f t="shared" si="216"/>
        <v>217.92000000000007</v>
      </c>
      <c r="BN151" s="210">
        <f t="shared" si="217"/>
        <v>367.92000000000007</v>
      </c>
      <c r="BO151" s="215">
        <f t="shared" si="218"/>
        <v>1125.92</v>
      </c>
      <c r="BP151" s="210">
        <f t="shared" si="189"/>
        <v>1125.92</v>
      </c>
      <c r="BQ151" s="216">
        <f t="shared" si="219"/>
        <v>337.77600000000001</v>
      </c>
      <c r="BR151" s="216">
        <f t="shared" si="220"/>
        <v>562.96</v>
      </c>
      <c r="BS151" s="210">
        <f t="shared" si="221"/>
        <v>217.92000000000007</v>
      </c>
      <c r="BT151" s="210">
        <f t="shared" si="222"/>
        <v>367.92000000000007</v>
      </c>
      <c r="BU151" s="217">
        <f t="shared" si="223"/>
        <v>1125.92</v>
      </c>
      <c r="BV151" s="210">
        <f t="shared" si="190"/>
        <v>1125.92</v>
      </c>
      <c r="BW151" s="403">
        <f t="shared" si="224"/>
        <v>337.77600000000001</v>
      </c>
      <c r="BX151" s="403">
        <f t="shared" si="225"/>
        <v>562.96</v>
      </c>
      <c r="BY151" s="210">
        <f t="shared" si="226"/>
        <v>217.92000000000007</v>
      </c>
      <c r="BZ151" s="210">
        <f t="shared" si="227"/>
        <v>367.92000000000007</v>
      </c>
      <c r="CA151" s="210">
        <f t="shared" si="228"/>
        <v>24</v>
      </c>
      <c r="CB151" s="404">
        <f t="shared" si="229"/>
        <v>1125.92</v>
      </c>
      <c r="CC151" s="211"/>
      <c r="CD151" s="537">
        <f t="shared" si="230"/>
        <v>13.146749999999997</v>
      </c>
      <c r="CE151" s="537">
        <f t="shared" si="262"/>
        <v>3.944024999999999</v>
      </c>
      <c r="CF151" s="537">
        <f t="shared" si="231"/>
        <v>6.5733749999999986</v>
      </c>
      <c r="CG151" s="210"/>
      <c r="CH151" s="210"/>
      <c r="CI151" s="210"/>
      <c r="CJ151" s="538">
        <f t="shared" si="232"/>
        <v>13.146749999999997</v>
      </c>
      <c r="CK151" s="216">
        <f t="shared" si="233"/>
        <v>-67.5</v>
      </c>
      <c r="CL151" s="216">
        <f t="shared" si="263"/>
        <v>-20.25</v>
      </c>
      <c r="CM151" s="216">
        <f t="shared" si="234"/>
        <v>-33.75</v>
      </c>
      <c r="CN151" s="216"/>
      <c r="CO151" s="216"/>
      <c r="CP151" s="216"/>
      <c r="CQ151" s="217">
        <f t="shared" si="235"/>
        <v>-67.5</v>
      </c>
      <c r="CR151" s="403">
        <f t="shared" si="236"/>
        <v>-11.333250000000021</v>
      </c>
      <c r="CS151" s="403">
        <f t="shared" si="264"/>
        <v>-3.3999750000000062</v>
      </c>
      <c r="CT151" s="403">
        <f t="shared" si="237"/>
        <v>-5.6666250000000105</v>
      </c>
      <c r="CU151" s="403"/>
      <c r="CV151" s="403"/>
      <c r="CW151" s="403"/>
      <c r="CX151" s="404">
        <f t="shared" si="238"/>
        <v>-11.333250000000021</v>
      </c>
      <c r="CY151" s="198"/>
      <c r="CZ151" s="222">
        <v>758</v>
      </c>
      <c r="DA151" s="677">
        <f t="shared" si="239"/>
        <v>-150</v>
      </c>
      <c r="DB151" s="676">
        <f t="shared" si="240"/>
        <v>-16.519823788546248</v>
      </c>
      <c r="DC151" s="676">
        <f t="shared" si="265"/>
        <v>-3.3039647577092497</v>
      </c>
      <c r="DD151" s="208">
        <v>1080.587</v>
      </c>
      <c r="DE151" s="677">
        <f t="shared" si="241"/>
        <v>172.58699999999999</v>
      </c>
      <c r="DF151" s="676">
        <f t="shared" si="242"/>
        <v>19.007378854625557</v>
      </c>
      <c r="DG151" s="676">
        <f t="shared" si="266"/>
        <v>3.8014757709251112</v>
      </c>
      <c r="DH151" s="222">
        <v>20</v>
      </c>
      <c r="DI151" s="677">
        <f t="shared" si="243"/>
        <v>181.6</v>
      </c>
      <c r="DJ151" s="568">
        <f t="shared" si="244"/>
        <v>1089.5999999999999</v>
      </c>
      <c r="DK151" s="677">
        <f t="shared" si="245"/>
        <v>1089.5999999999999</v>
      </c>
      <c r="DL151" s="677">
        <f t="shared" si="267"/>
        <v>326.87999999999994</v>
      </c>
      <c r="DM151" s="677">
        <f t="shared" si="268"/>
        <v>544.79999999999995</v>
      </c>
      <c r="DN151" s="677">
        <f t="shared" si="246"/>
        <v>-2.25324999999998</v>
      </c>
      <c r="DO151" s="677">
        <f t="shared" si="269"/>
        <v>-0.675974999999994</v>
      </c>
      <c r="DP151" s="677">
        <f t="shared" si="270"/>
        <v>-1.12662499999999</v>
      </c>
      <c r="DQ151" s="677">
        <f t="shared" si="247"/>
        <v>-2.25324999999998</v>
      </c>
      <c r="DR151" s="222">
        <v>758</v>
      </c>
      <c r="DS151" s="677">
        <f t="shared" si="248"/>
        <v>-150</v>
      </c>
      <c r="DT151" s="676">
        <f t="shared" si="249"/>
        <v>-16.519823788546248</v>
      </c>
      <c r="DU151" s="710">
        <f t="shared" si="271"/>
        <v>-3.3039647577092497</v>
      </c>
      <c r="DV151" s="208">
        <v>1080.587</v>
      </c>
      <c r="DW151" s="677">
        <f t="shared" si="250"/>
        <v>172.58699999999999</v>
      </c>
      <c r="DX151" s="676">
        <f t="shared" si="251"/>
        <v>19.007378854625557</v>
      </c>
      <c r="DY151" s="710">
        <f t="shared" si="272"/>
        <v>3.8014757709251112</v>
      </c>
      <c r="DZ151" s="222">
        <v>19</v>
      </c>
      <c r="EA151" s="677">
        <f t="shared" si="252"/>
        <v>172.52</v>
      </c>
      <c r="EB151" s="568">
        <f t="shared" si="253"/>
        <v>1080.52</v>
      </c>
      <c r="EC151" s="677">
        <f t="shared" si="254"/>
        <v>1080.52</v>
      </c>
      <c r="ED151" s="677">
        <f t="shared" si="276"/>
        <v>324.15600000000001</v>
      </c>
      <c r="EE151" s="677">
        <f t="shared" si="277"/>
        <v>540.26</v>
      </c>
      <c r="EF151" s="208">
        <f t="shared" si="273"/>
        <v>1.6750000000001819E-2</v>
      </c>
      <c r="EG151" s="208">
        <f t="shared" si="274"/>
        <v>5.0250000000005455E-3</v>
      </c>
      <c r="EH151" s="208">
        <f t="shared" si="275"/>
        <v>8.3750000000009095E-3</v>
      </c>
      <c r="EI151" s="677">
        <f t="shared" si="255"/>
        <v>1.6750000000001819E-2</v>
      </c>
    </row>
    <row r="152" spans="1:139" s="218" customFormat="1" ht="13.5" customHeight="1" x14ac:dyDescent="0.2">
      <c r="A152" s="505">
        <v>149</v>
      </c>
      <c r="B152" s="505" t="s">
        <v>1270</v>
      </c>
      <c r="C152" s="499" t="s">
        <v>122</v>
      </c>
      <c r="D152" s="253" t="s">
        <v>121</v>
      </c>
      <c r="E152" s="253" t="s">
        <v>92</v>
      </c>
      <c r="F152" s="219" t="s">
        <v>96</v>
      </c>
      <c r="G152" s="219" t="s">
        <v>24</v>
      </c>
      <c r="H152" s="219" t="s">
        <v>28</v>
      </c>
      <c r="I152" s="259">
        <v>0.2</v>
      </c>
      <c r="J152" s="230">
        <v>739</v>
      </c>
      <c r="K152" s="222"/>
      <c r="L152" s="219" t="s">
        <v>96</v>
      </c>
      <c r="M152" s="219" t="s">
        <v>24</v>
      </c>
      <c r="N152" s="219" t="s">
        <v>28</v>
      </c>
      <c r="O152" s="260">
        <v>0.2</v>
      </c>
      <c r="P152" s="230">
        <v>739</v>
      </c>
      <c r="Q152" s="219"/>
      <c r="R152" s="219"/>
      <c r="S152" s="219"/>
      <c r="T152" s="260">
        <v>0.2</v>
      </c>
      <c r="U152" s="231">
        <v>739</v>
      </c>
      <c r="V152" s="228" t="s">
        <v>674</v>
      </c>
      <c r="W152" s="228" t="s">
        <v>6</v>
      </c>
      <c r="X152" s="228" t="s">
        <v>28</v>
      </c>
      <c r="Y152" s="261">
        <v>0.2</v>
      </c>
      <c r="Z152" s="232">
        <v>739</v>
      </c>
      <c r="AA152" s="207">
        <f t="shared" si="191"/>
        <v>147.80000000000001</v>
      </c>
      <c r="AB152" s="222">
        <v>967</v>
      </c>
      <c r="AC152" s="544">
        <f t="shared" si="256"/>
        <v>228</v>
      </c>
      <c r="AD152" s="208">
        <f>1.22*$AB$1</f>
        <v>1387.7012</v>
      </c>
      <c r="AE152" s="678">
        <f t="shared" si="257"/>
        <v>648.70119999999997</v>
      </c>
      <c r="AF152" s="222">
        <v>1796</v>
      </c>
      <c r="AJ152" s="444">
        <f t="shared" si="192"/>
        <v>228</v>
      </c>
      <c r="AK152" s="444">
        <f t="shared" si="193"/>
        <v>30.852503382949948</v>
      </c>
      <c r="AL152" s="539">
        <f t="shared" si="258"/>
        <v>6.1705006765899899E-2</v>
      </c>
      <c r="AM152" s="444">
        <f t="shared" si="194"/>
        <v>45.6</v>
      </c>
      <c r="AN152" s="445">
        <f t="shared" si="195"/>
        <v>648.70119999999997</v>
      </c>
      <c r="AO152" s="445">
        <f t="shared" si="196"/>
        <v>87.780947225981038</v>
      </c>
      <c r="AP152" s="542">
        <f t="shared" si="259"/>
        <v>0.17556189445196207</v>
      </c>
      <c r="AQ152" s="445">
        <f t="shared" si="197"/>
        <v>129.74024</v>
      </c>
      <c r="AR152" s="227">
        <f t="shared" si="198"/>
        <v>171.8</v>
      </c>
      <c r="AS152" s="210">
        <f t="shared" si="199"/>
        <v>859</v>
      </c>
      <c r="AT152" s="209">
        <f t="shared" si="200"/>
        <v>257.7</v>
      </c>
      <c r="AU152" s="209">
        <f t="shared" si="201"/>
        <v>429.5</v>
      </c>
      <c r="AV152" s="211">
        <f t="shared" si="202"/>
        <v>967</v>
      </c>
      <c r="AW152" s="212">
        <f t="shared" si="203"/>
        <v>-108</v>
      </c>
      <c r="AX152" s="210">
        <f t="shared" si="204"/>
        <v>120</v>
      </c>
      <c r="AY152" s="210">
        <f t="shared" si="205"/>
        <v>16.238159675236801</v>
      </c>
      <c r="AZ152" s="211">
        <f t="shared" si="206"/>
        <v>1387.7012</v>
      </c>
      <c r="BA152" s="544">
        <f t="shared" si="260"/>
        <v>528.70119999999997</v>
      </c>
      <c r="BB152" s="210">
        <f t="shared" si="261"/>
        <v>132.17529999999999</v>
      </c>
      <c r="BC152" s="213">
        <f t="shared" si="207"/>
        <v>249.78621600000002</v>
      </c>
      <c r="BD152" s="211">
        <f>[1]MAG_9pak!$F$11</f>
        <v>1248.9310800000001</v>
      </c>
      <c r="BE152" s="213">
        <f t="shared" si="208"/>
        <v>374.67932400000001</v>
      </c>
      <c r="BF152" s="213">
        <f t="shared" si="209"/>
        <v>624.46554000000003</v>
      </c>
      <c r="BG152" s="210">
        <f t="shared" si="210"/>
        <v>281.93108000000007</v>
      </c>
      <c r="BH152" s="210">
        <f t="shared" si="211"/>
        <v>509.93108000000007</v>
      </c>
      <c r="BI152" s="210">
        <f t="shared" si="212"/>
        <v>69.002852503382968</v>
      </c>
      <c r="BJ152" s="210">
        <f t="shared" si="213"/>
        <v>916.36</v>
      </c>
      <c r="BK152" s="214">
        <f t="shared" si="214"/>
        <v>274.90800000000002</v>
      </c>
      <c r="BL152" s="214">
        <f t="shared" si="215"/>
        <v>458.18</v>
      </c>
      <c r="BM152" s="210">
        <f t="shared" si="216"/>
        <v>177.36</v>
      </c>
      <c r="BN152" s="210">
        <f t="shared" si="217"/>
        <v>-50.639999999999986</v>
      </c>
      <c r="BO152" s="215">
        <f t="shared" si="218"/>
        <v>183.27200000000002</v>
      </c>
      <c r="BP152" s="210">
        <f t="shared" si="189"/>
        <v>916.36</v>
      </c>
      <c r="BQ152" s="216">
        <f t="shared" si="219"/>
        <v>274.90800000000002</v>
      </c>
      <c r="BR152" s="216">
        <f t="shared" si="220"/>
        <v>458.18</v>
      </c>
      <c r="BS152" s="210">
        <f t="shared" si="221"/>
        <v>177.36</v>
      </c>
      <c r="BT152" s="210">
        <f t="shared" si="222"/>
        <v>-50.639999999999986</v>
      </c>
      <c r="BU152" s="217">
        <f t="shared" si="223"/>
        <v>183.27200000000002</v>
      </c>
      <c r="BV152" s="210">
        <f t="shared" si="190"/>
        <v>916.36</v>
      </c>
      <c r="BW152" s="403">
        <f t="shared" si="224"/>
        <v>274.90800000000002</v>
      </c>
      <c r="BX152" s="403">
        <f t="shared" si="225"/>
        <v>458.18</v>
      </c>
      <c r="BY152" s="210">
        <f t="shared" si="226"/>
        <v>177.36</v>
      </c>
      <c r="BZ152" s="210">
        <f t="shared" si="227"/>
        <v>-50.639999999999986</v>
      </c>
      <c r="CA152" s="210">
        <f t="shared" si="228"/>
        <v>24</v>
      </c>
      <c r="CB152" s="404">
        <f t="shared" si="229"/>
        <v>183.27200000000002</v>
      </c>
      <c r="CC152" s="211"/>
      <c r="CD152" s="537">
        <f t="shared" si="230"/>
        <v>132.17529999999999</v>
      </c>
      <c r="CE152" s="537">
        <f t="shared" si="262"/>
        <v>39.652589999999996</v>
      </c>
      <c r="CF152" s="537">
        <f t="shared" si="231"/>
        <v>66.087649999999996</v>
      </c>
      <c r="CG152" s="210"/>
      <c r="CH152" s="210"/>
      <c r="CI152" s="210"/>
      <c r="CJ152" s="538">
        <f t="shared" si="232"/>
        <v>26.43506</v>
      </c>
      <c r="CK152" s="216">
        <f t="shared" si="233"/>
        <v>27</v>
      </c>
      <c r="CL152" s="216">
        <f t="shared" si="263"/>
        <v>8.1</v>
      </c>
      <c r="CM152" s="216">
        <f t="shared" si="234"/>
        <v>13.5</v>
      </c>
      <c r="CN152" s="216"/>
      <c r="CO152" s="216"/>
      <c r="CP152" s="216"/>
      <c r="CQ152" s="217">
        <f t="shared" si="235"/>
        <v>5.4</v>
      </c>
      <c r="CR152" s="403">
        <f t="shared" si="236"/>
        <v>117.83529999999999</v>
      </c>
      <c r="CS152" s="403">
        <f t="shared" si="264"/>
        <v>35.350589999999997</v>
      </c>
      <c r="CT152" s="403">
        <f t="shared" si="237"/>
        <v>58.917649999999995</v>
      </c>
      <c r="CU152" s="403"/>
      <c r="CV152" s="403"/>
      <c r="CW152" s="403"/>
      <c r="CX152" s="404">
        <f t="shared" si="238"/>
        <v>23.567059999999998</v>
      </c>
      <c r="CY152" s="198"/>
      <c r="CZ152" s="222">
        <v>967</v>
      </c>
      <c r="DA152" s="677">
        <f t="shared" si="239"/>
        <v>228</v>
      </c>
      <c r="DB152" s="676">
        <f t="shared" si="240"/>
        <v>30.852503382949948</v>
      </c>
      <c r="DC152" s="676">
        <f t="shared" si="265"/>
        <v>6.1705006765899899</v>
      </c>
      <c r="DD152" s="208">
        <v>1387.7012</v>
      </c>
      <c r="DE152" s="677">
        <f t="shared" si="241"/>
        <v>648.70119999999997</v>
      </c>
      <c r="DF152" s="676">
        <f t="shared" si="242"/>
        <v>87.780947225981038</v>
      </c>
      <c r="DG152" s="676">
        <f t="shared" si="266"/>
        <v>17.556189445196207</v>
      </c>
      <c r="DH152" s="222">
        <v>20</v>
      </c>
      <c r="DI152" s="677">
        <f t="shared" si="243"/>
        <v>147.80000000000001</v>
      </c>
      <c r="DJ152" s="568">
        <f t="shared" si="244"/>
        <v>886.8</v>
      </c>
      <c r="DK152" s="677">
        <f t="shared" si="245"/>
        <v>177.36</v>
      </c>
      <c r="DL152" s="677">
        <f t="shared" si="267"/>
        <v>266.04000000000002</v>
      </c>
      <c r="DM152" s="677">
        <f t="shared" si="268"/>
        <v>443.4</v>
      </c>
      <c r="DN152" s="677">
        <f t="shared" si="246"/>
        <v>125.2253</v>
      </c>
      <c r="DO152" s="677">
        <f t="shared" si="269"/>
        <v>37.567590000000003</v>
      </c>
      <c r="DP152" s="677">
        <f t="shared" si="270"/>
        <v>62.612650000000002</v>
      </c>
      <c r="DQ152" s="677">
        <f t="shared" si="247"/>
        <v>25.045060000000003</v>
      </c>
      <c r="DR152" s="222">
        <v>967</v>
      </c>
      <c r="DS152" s="677">
        <f t="shared" si="248"/>
        <v>228</v>
      </c>
      <c r="DT152" s="676">
        <f t="shared" si="249"/>
        <v>30.852503382949948</v>
      </c>
      <c r="DU152" s="710">
        <f t="shared" si="271"/>
        <v>6.1705006765899899</v>
      </c>
      <c r="DV152" s="208">
        <v>1387.7012</v>
      </c>
      <c r="DW152" s="677">
        <f t="shared" si="250"/>
        <v>648.70119999999997</v>
      </c>
      <c r="DX152" s="676">
        <f t="shared" si="251"/>
        <v>87.780947225981038</v>
      </c>
      <c r="DY152" s="710">
        <f t="shared" si="272"/>
        <v>17.556189445196207</v>
      </c>
      <c r="DZ152" s="222">
        <v>19</v>
      </c>
      <c r="EA152" s="677">
        <f t="shared" si="252"/>
        <v>140.41</v>
      </c>
      <c r="EB152" s="568">
        <f t="shared" si="253"/>
        <v>879.41</v>
      </c>
      <c r="EC152" s="677">
        <f t="shared" si="254"/>
        <v>175.88200000000001</v>
      </c>
      <c r="ED152" s="677">
        <f t="shared" si="276"/>
        <v>263.82299999999998</v>
      </c>
      <c r="EE152" s="677">
        <f t="shared" si="277"/>
        <v>439.70499999999998</v>
      </c>
      <c r="EF152" s="208">
        <f t="shared" si="273"/>
        <v>127.0728</v>
      </c>
      <c r="EG152" s="208">
        <f t="shared" si="274"/>
        <v>38.121839999999999</v>
      </c>
      <c r="EH152" s="208">
        <f t="shared" si="275"/>
        <v>63.5364</v>
      </c>
      <c r="EI152" s="677">
        <f t="shared" si="255"/>
        <v>25.414560000000002</v>
      </c>
    </row>
    <row r="153" spans="1:139" s="218" customFormat="1" ht="13.5" customHeight="1" x14ac:dyDescent="0.2">
      <c r="A153" s="506">
        <v>150</v>
      </c>
      <c r="B153" s="506" t="s">
        <v>1270</v>
      </c>
      <c r="C153" s="499" t="s">
        <v>122</v>
      </c>
      <c r="D153" s="253" t="s">
        <v>121</v>
      </c>
      <c r="E153" s="253" t="s">
        <v>14</v>
      </c>
      <c r="F153" s="219" t="s">
        <v>38</v>
      </c>
      <c r="G153" s="219" t="s">
        <v>24</v>
      </c>
      <c r="H153" s="219" t="s">
        <v>25</v>
      </c>
      <c r="I153" s="259">
        <v>0.8</v>
      </c>
      <c r="J153" s="230">
        <v>776</v>
      </c>
      <c r="K153" s="222"/>
      <c r="L153" s="219" t="s">
        <v>38</v>
      </c>
      <c r="M153" s="219" t="s">
        <v>24</v>
      </c>
      <c r="N153" s="219" t="s">
        <v>25</v>
      </c>
      <c r="O153" s="260">
        <v>0.8</v>
      </c>
      <c r="P153" s="230">
        <v>776</v>
      </c>
      <c r="Q153" s="219"/>
      <c r="R153" s="219"/>
      <c r="S153" s="219"/>
      <c r="T153" s="260">
        <v>0.8</v>
      </c>
      <c r="U153" s="231">
        <v>776</v>
      </c>
      <c r="V153" s="228" t="s">
        <v>660</v>
      </c>
      <c r="W153" s="228" t="s">
        <v>6</v>
      </c>
      <c r="X153" s="228" t="s">
        <v>45</v>
      </c>
      <c r="Y153" s="261">
        <v>0.8</v>
      </c>
      <c r="Z153" s="232">
        <v>776</v>
      </c>
      <c r="AA153" s="207">
        <f t="shared" si="191"/>
        <v>620.80000000000007</v>
      </c>
      <c r="AB153" s="222">
        <v>758</v>
      </c>
      <c r="AC153" s="544">
        <f t="shared" si="256"/>
        <v>-18</v>
      </c>
      <c r="AD153" s="208">
        <f>0.95*$AB$1</f>
        <v>1080.587</v>
      </c>
      <c r="AE153" s="678">
        <f t="shared" si="257"/>
        <v>304.58699999999999</v>
      </c>
      <c r="AF153" s="222">
        <v>1406</v>
      </c>
      <c r="AJ153" s="444">
        <f t="shared" si="192"/>
        <v>-18</v>
      </c>
      <c r="AK153" s="444">
        <f t="shared" si="193"/>
        <v>-2.3195876288659889</v>
      </c>
      <c r="AL153" s="539">
        <f t="shared" si="258"/>
        <v>-4.6391752577319778E-3</v>
      </c>
      <c r="AM153" s="444">
        <f t="shared" si="194"/>
        <v>-3.6</v>
      </c>
      <c r="AN153" s="445">
        <f t="shared" si="195"/>
        <v>304.58699999999999</v>
      </c>
      <c r="AO153" s="445">
        <f t="shared" si="196"/>
        <v>39.250902061855669</v>
      </c>
      <c r="AP153" s="542">
        <f t="shared" si="259"/>
        <v>7.8501804123711341E-2</v>
      </c>
      <c r="AQ153" s="445">
        <f t="shared" si="197"/>
        <v>60.917400000000001</v>
      </c>
      <c r="AR153" s="227">
        <f t="shared" si="198"/>
        <v>716.80000000000007</v>
      </c>
      <c r="AS153" s="210">
        <f t="shared" si="199"/>
        <v>896</v>
      </c>
      <c r="AT153" s="209">
        <f t="shared" si="200"/>
        <v>268.8</v>
      </c>
      <c r="AU153" s="209">
        <f t="shared" si="201"/>
        <v>448</v>
      </c>
      <c r="AV153" s="211">
        <f t="shared" si="202"/>
        <v>758</v>
      </c>
      <c r="AW153" s="210">
        <f t="shared" si="203"/>
        <v>138</v>
      </c>
      <c r="AX153" s="210">
        <f t="shared" si="204"/>
        <v>120</v>
      </c>
      <c r="AY153" s="210">
        <f t="shared" si="205"/>
        <v>15.463917525773184</v>
      </c>
      <c r="AZ153" s="211">
        <f t="shared" si="206"/>
        <v>1080.587</v>
      </c>
      <c r="BA153" s="544">
        <f t="shared" si="260"/>
        <v>184.58699999999999</v>
      </c>
      <c r="BB153" s="210">
        <f t="shared" si="261"/>
        <v>46.146749999999997</v>
      </c>
      <c r="BC153" s="213">
        <f t="shared" si="207"/>
        <v>778.02264000000014</v>
      </c>
      <c r="BD153" s="211">
        <f>[1]MAG_9pak!$F$9</f>
        <v>972.52830000000006</v>
      </c>
      <c r="BE153" s="213">
        <f t="shared" si="208"/>
        <v>291.75848999999999</v>
      </c>
      <c r="BF153" s="213">
        <f t="shared" si="209"/>
        <v>486.26415000000003</v>
      </c>
      <c r="BG153" s="210">
        <f t="shared" si="210"/>
        <v>214.52830000000006</v>
      </c>
      <c r="BH153" s="210">
        <f t="shared" si="211"/>
        <v>196.52830000000006</v>
      </c>
      <c r="BI153" s="210">
        <f t="shared" si="212"/>
        <v>25.325811855670111</v>
      </c>
      <c r="BJ153" s="210">
        <f t="shared" si="213"/>
        <v>962.24</v>
      </c>
      <c r="BK153" s="214">
        <f t="shared" si="214"/>
        <v>288.67199999999997</v>
      </c>
      <c r="BL153" s="214">
        <f t="shared" si="215"/>
        <v>481.12</v>
      </c>
      <c r="BM153" s="210">
        <f t="shared" si="216"/>
        <v>186.24</v>
      </c>
      <c r="BN153" s="210">
        <f t="shared" si="217"/>
        <v>204.24</v>
      </c>
      <c r="BO153" s="215">
        <f t="shared" si="218"/>
        <v>769.79200000000003</v>
      </c>
      <c r="BP153" s="210">
        <f t="shared" si="189"/>
        <v>962.24</v>
      </c>
      <c r="BQ153" s="216">
        <f t="shared" si="219"/>
        <v>288.67199999999997</v>
      </c>
      <c r="BR153" s="216">
        <f t="shared" si="220"/>
        <v>481.12</v>
      </c>
      <c r="BS153" s="210">
        <f t="shared" si="221"/>
        <v>186.24</v>
      </c>
      <c r="BT153" s="210">
        <f t="shared" si="222"/>
        <v>204.24</v>
      </c>
      <c r="BU153" s="217">
        <f t="shared" si="223"/>
        <v>769.79200000000003</v>
      </c>
      <c r="BV153" s="210">
        <f t="shared" si="190"/>
        <v>962.24</v>
      </c>
      <c r="BW153" s="403">
        <f t="shared" si="224"/>
        <v>288.67199999999997</v>
      </c>
      <c r="BX153" s="403">
        <f t="shared" si="225"/>
        <v>481.12</v>
      </c>
      <c r="BY153" s="210">
        <f t="shared" si="226"/>
        <v>186.24</v>
      </c>
      <c r="BZ153" s="210">
        <f t="shared" si="227"/>
        <v>204.24</v>
      </c>
      <c r="CA153" s="210">
        <f t="shared" si="228"/>
        <v>24</v>
      </c>
      <c r="CB153" s="404">
        <f t="shared" si="229"/>
        <v>769.79200000000003</v>
      </c>
      <c r="CC153" s="211"/>
      <c r="CD153" s="537">
        <f t="shared" si="230"/>
        <v>46.146749999999997</v>
      </c>
      <c r="CE153" s="537">
        <f t="shared" si="262"/>
        <v>13.844024999999998</v>
      </c>
      <c r="CF153" s="537">
        <f t="shared" si="231"/>
        <v>23.073374999999999</v>
      </c>
      <c r="CG153" s="210"/>
      <c r="CH153" s="210"/>
      <c r="CI153" s="210"/>
      <c r="CJ153" s="538">
        <f t="shared" si="232"/>
        <v>36.917400000000001</v>
      </c>
      <c r="CK153" s="216">
        <f t="shared" si="233"/>
        <v>-34.5</v>
      </c>
      <c r="CL153" s="216">
        <f t="shared" si="263"/>
        <v>-10.35</v>
      </c>
      <c r="CM153" s="216">
        <f t="shared" si="234"/>
        <v>-17.25</v>
      </c>
      <c r="CN153" s="216"/>
      <c r="CO153" s="216"/>
      <c r="CP153" s="216"/>
      <c r="CQ153" s="217">
        <f t="shared" si="235"/>
        <v>-27.6</v>
      </c>
      <c r="CR153" s="403">
        <f t="shared" si="236"/>
        <v>29.586749999999995</v>
      </c>
      <c r="CS153" s="403">
        <f t="shared" si="264"/>
        <v>8.8760249999999985</v>
      </c>
      <c r="CT153" s="403">
        <f t="shared" si="237"/>
        <v>14.793374999999997</v>
      </c>
      <c r="CU153" s="403"/>
      <c r="CV153" s="403"/>
      <c r="CW153" s="403"/>
      <c r="CX153" s="404">
        <f t="shared" si="238"/>
        <v>23.669399999999996</v>
      </c>
      <c r="CY153" s="198"/>
      <c r="CZ153" s="222">
        <v>758</v>
      </c>
      <c r="DA153" s="677">
        <f t="shared" si="239"/>
        <v>-18</v>
      </c>
      <c r="DB153" s="676">
        <f t="shared" si="240"/>
        <v>-2.3195876288659889</v>
      </c>
      <c r="DC153" s="676">
        <f t="shared" si="265"/>
        <v>-0.46391752577319778</v>
      </c>
      <c r="DD153" s="208">
        <v>1080.587</v>
      </c>
      <c r="DE153" s="677">
        <f t="shared" si="241"/>
        <v>304.58699999999999</v>
      </c>
      <c r="DF153" s="676">
        <f t="shared" si="242"/>
        <v>39.250902061855669</v>
      </c>
      <c r="DG153" s="676">
        <f t="shared" si="266"/>
        <v>7.8501804123711336</v>
      </c>
      <c r="DH153" s="222">
        <v>20</v>
      </c>
      <c r="DI153" s="677">
        <f t="shared" si="243"/>
        <v>155.19999999999999</v>
      </c>
      <c r="DJ153" s="568">
        <f t="shared" si="244"/>
        <v>931.2</v>
      </c>
      <c r="DK153" s="677">
        <f t="shared" si="245"/>
        <v>744.96</v>
      </c>
      <c r="DL153" s="677">
        <f t="shared" si="267"/>
        <v>279.36</v>
      </c>
      <c r="DM153" s="677">
        <f t="shared" si="268"/>
        <v>465.6</v>
      </c>
      <c r="DN153" s="677">
        <f t="shared" si="246"/>
        <v>37.346749999999986</v>
      </c>
      <c r="DO153" s="677">
        <f t="shared" si="269"/>
        <v>11.204024999999996</v>
      </c>
      <c r="DP153" s="677">
        <f t="shared" si="270"/>
        <v>18.673374999999993</v>
      </c>
      <c r="DQ153" s="677">
        <f t="shared" si="247"/>
        <v>29.877399999999991</v>
      </c>
      <c r="DR153" s="222">
        <v>758</v>
      </c>
      <c r="DS153" s="677">
        <f t="shared" si="248"/>
        <v>-18</v>
      </c>
      <c r="DT153" s="676">
        <f t="shared" si="249"/>
        <v>-2.3195876288659889</v>
      </c>
      <c r="DU153" s="710">
        <f t="shared" si="271"/>
        <v>-0.46391752577319778</v>
      </c>
      <c r="DV153" s="208">
        <v>1080.587</v>
      </c>
      <c r="DW153" s="677">
        <f t="shared" si="250"/>
        <v>304.58699999999999</v>
      </c>
      <c r="DX153" s="676">
        <f t="shared" si="251"/>
        <v>39.250902061855669</v>
      </c>
      <c r="DY153" s="710">
        <f t="shared" si="272"/>
        <v>7.8501804123711336</v>
      </c>
      <c r="DZ153" s="222">
        <v>19</v>
      </c>
      <c r="EA153" s="677">
        <f t="shared" si="252"/>
        <v>147.44</v>
      </c>
      <c r="EB153" s="568">
        <f t="shared" si="253"/>
        <v>923.44</v>
      </c>
      <c r="EC153" s="677">
        <f t="shared" si="254"/>
        <v>738.75200000000007</v>
      </c>
      <c r="ED153" s="677">
        <f t="shared" si="276"/>
        <v>277.03199999999998</v>
      </c>
      <c r="EE153" s="677">
        <f t="shared" si="277"/>
        <v>461.72</v>
      </c>
      <c r="EF153" s="208">
        <f t="shared" si="273"/>
        <v>39.286749999999984</v>
      </c>
      <c r="EG153" s="208">
        <f t="shared" si="274"/>
        <v>11.786024999999995</v>
      </c>
      <c r="EH153" s="208">
        <f t="shared" si="275"/>
        <v>19.643374999999992</v>
      </c>
      <c r="EI153" s="677">
        <f t="shared" si="255"/>
        <v>31.429399999999987</v>
      </c>
    </row>
    <row r="154" spans="1:139" s="218" customFormat="1" ht="13.5" customHeight="1" x14ac:dyDescent="0.2">
      <c r="A154" s="505">
        <v>151</v>
      </c>
      <c r="B154" s="505" t="s">
        <v>1270</v>
      </c>
      <c r="C154" s="499" t="s">
        <v>122</v>
      </c>
      <c r="D154" s="253" t="s">
        <v>121</v>
      </c>
      <c r="E154" s="253" t="s">
        <v>94</v>
      </c>
      <c r="F154" s="219" t="s">
        <v>97</v>
      </c>
      <c r="G154" s="219" t="s">
        <v>6</v>
      </c>
      <c r="H154" s="219" t="s">
        <v>45</v>
      </c>
      <c r="I154" s="259">
        <v>0.3</v>
      </c>
      <c r="J154" s="230">
        <v>647</v>
      </c>
      <c r="K154" s="222"/>
      <c r="L154" s="219" t="s">
        <v>97</v>
      </c>
      <c r="M154" s="219" t="s">
        <v>6</v>
      </c>
      <c r="N154" s="219" t="s">
        <v>45</v>
      </c>
      <c r="O154" s="260">
        <v>0.3</v>
      </c>
      <c r="P154" s="230">
        <v>647</v>
      </c>
      <c r="Q154" s="219"/>
      <c r="R154" s="219"/>
      <c r="S154" s="219"/>
      <c r="T154" s="260">
        <v>0.3</v>
      </c>
      <c r="U154" s="231">
        <v>647</v>
      </c>
      <c r="V154" s="224" t="s">
        <v>693</v>
      </c>
      <c r="W154" s="224" t="s">
        <v>6</v>
      </c>
      <c r="X154" s="224" t="s">
        <v>25</v>
      </c>
      <c r="Y154" s="261">
        <v>0.3</v>
      </c>
      <c r="Z154" s="232">
        <v>647</v>
      </c>
      <c r="AA154" s="207">
        <f t="shared" si="191"/>
        <v>194.1</v>
      </c>
      <c r="AB154" s="222">
        <v>905</v>
      </c>
      <c r="AC154" s="544">
        <f t="shared" si="256"/>
        <v>258</v>
      </c>
      <c r="AD154" s="208">
        <f>1.137*$AB$1</f>
        <v>1293.2920200000001</v>
      </c>
      <c r="AE154" s="678">
        <f t="shared" si="257"/>
        <v>646.29202000000009</v>
      </c>
      <c r="AF154" s="222">
        <v>1682</v>
      </c>
      <c r="AJ154" s="444">
        <f t="shared" si="192"/>
        <v>258</v>
      </c>
      <c r="AK154" s="444">
        <f t="shared" si="193"/>
        <v>39.876352395672342</v>
      </c>
      <c r="AL154" s="539">
        <f t="shared" si="258"/>
        <v>7.9752704791344678E-2</v>
      </c>
      <c r="AM154" s="444">
        <f t="shared" si="194"/>
        <v>51.6</v>
      </c>
      <c r="AN154" s="445">
        <f t="shared" si="195"/>
        <v>646.29202000000009</v>
      </c>
      <c r="AO154" s="445">
        <f t="shared" si="196"/>
        <v>99.89057496136013</v>
      </c>
      <c r="AP154" s="542">
        <f t="shared" si="259"/>
        <v>0.19978114992272025</v>
      </c>
      <c r="AQ154" s="445">
        <f t="shared" si="197"/>
        <v>129.25840400000001</v>
      </c>
      <c r="AR154" s="227">
        <f t="shared" si="198"/>
        <v>230.1</v>
      </c>
      <c r="AS154" s="210">
        <f t="shared" si="199"/>
        <v>767</v>
      </c>
      <c r="AT154" s="209">
        <f t="shared" si="200"/>
        <v>230.1</v>
      </c>
      <c r="AU154" s="209">
        <f t="shared" si="201"/>
        <v>383.5</v>
      </c>
      <c r="AV154" s="211">
        <f t="shared" si="202"/>
        <v>905</v>
      </c>
      <c r="AW154" s="212">
        <f t="shared" si="203"/>
        <v>-138</v>
      </c>
      <c r="AX154" s="210">
        <f t="shared" si="204"/>
        <v>120</v>
      </c>
      <c r="AY154" s="210">
        <f t="shared" si="205"/>
        <v>18.547140649149924</v>
      </c>
      <c r="AZ154" s="211">
        <f t="shared" si="206"/>
        <v>1293.2920200000001</v>
      </c>
      <c r="BA154" s="544">
        <f t="shared" si="260"/>
        <v>526.29202000000009</v>
      </c>
      <c r="BB154" s="210">
        <f t="shared" si="261"/>
        <v>131.57300500000002</v>
      </c>
      <c r="BC154" s="213">
        <f t="shared" si="207"/>
        <v>349.18884540000005</v>
      </c>
      <c r="BD154" s="211">
        <f>[1]MAG_9pak!$F$10</f>
        <v>1163.9628180000002</v>
      </c>
      <c r="BE154" s="213">
        <f t="shared" si="208"/>
        <v>349.18884540000005</v>
      </c>
      <c r="BF154" s="213">
        <f t="shared" si="209"/>
        <v>581.9814090000001</v>
      </c>
      <c r="BG154" s="210">
        <f t="shared" si="210"/>
        <v>258.9628180000002</v>
      </c>
      <c r="BH154" s="210">
        <f t="shared" si="211"/>
        <v>516.9628180000002</v>
      </c>
      <c r="BI154" s="210">
        <f t="shared" si="212"/>
        <v>79.901517465224146</v>
      </c>
      <c r="BJ154" s="210">
        <f t="shared" si="213"/>
        <v>802.28</v>
      </c>
      <c r="BK154" s="214">
        <f t="shared" si="214"/>
        <v>240.68399999999997</v>
      </c>
      <c r="BL154" s="214">
        <f t="shared" si="215"/>
        <v>401.14</v>
      </c>
      <c r="BM154" s="210">
        <f t="shared" si="216"/>
        <v>155.27999999999997</v>
      </c>
      <c r="BN154" s="210">
        <f t="shared" si="217"/>
        <v>-102.72000000000003</v>
      </c>
      <c r="BO154" s="215">
        <f t="shared" si="218"/>
        <v>240.68399999999997</v>
      </c>
      <c r="BP154" s="210">
        <f t="shared" si="189"/>
        <v>802.28</v>
      </c>
      <c r="BQ154" s="216">
        <f t="shared" si="219"/>
        <v>240.68399999999997</v>
      </c>
      <c r="BR154" s="216">
        <f t="shared" si="220"/>
        <v>401.14</v>
      </c>
      <c r="BS154" s="210">
        <f t="shared" si="221"/>
        <v>155.27999999999997</v>
      </c>
      <c r="BT154" s="210">
        <f t="shared" si="222"/>
        <v>-102.72000000000003</v>
      </c>
      <c r="BU154" s="217">
        <f t="shared" si="223"/>
        <v>240.68399999999997</v>
      </c>
      <c r="BV154" s="210">
        <f t="shared" si="190"/>
        <v>802.28</v>
      </c>
      <c r="BW154" s="403">
        <f t="shared" si="224"/>
        <v>240.68399999999997</v>
      </c>
      <c r="BX154" s="403">
        <f t="shared" si="225"/>
        <v>401.14</v>
      </c>
      <c r="BY154" s="210">
        <f t="shared" si="226"/>
        <v>155.27999999999997</v>
      </c>
      <c r="BZ154" s="210">
        <f t="shared" si="227"/>
        <v>-102.72000000000003</v>
      </c>
      <c r="CA154" s="210">
        <f t="shared" si="228"/>
        <v>24</v>
      </c>
      <c r="CB154" s="404">
        <f t="shared" si="229"/>
        <v>240.68399999999997</v>
      </c>
      <c r="CC154" s="211"/>
      <c r="CD154" s="537">
        <f t="shared" si="230"/>
        <v>131.57300500000002</v>
      </c>
      <c r="CE154" s="537">
        <f t="shared" si="262"/>
        <v>39.471901500000008</v>
      </c>
      <c r="CF154" s="537">
        <f t="shared" si="231"/>
        <v>65.786502500000012</v>
      </c>
      <c r="CG154" s="210"/>
      <c r="CH154" s="210"/>
      <c r="CI154" s="210"/>
      <c r="CJ154" s="538">
        <f t="shared" si="232"/>
        <v>39.471901500000008</v>
      </c>
      <c r="CK154" s="216">
        <f t="shared" si="233"/>
        <v>34.5</v>
      </c>
      <c r="CL154" s="216">
        <f t="shared" si="263"/>
        <v>10.35</v>
      </c>
      <c r="CM154" s="216">
        <f t="shared" si="234"/>
        <v>17.25</v>
      </c>
      <c r="CN154" s="216"/>
      <c r="CO154" s="216"/>
      <c r="CP154" s="216"/>
      <c r="CQ154" s="217">
        <f t="shared" si="235"/>
        <v>10.35</v>
      </c>
      <c r="CR154" s="403">
        <f t="shared" si="236"/>
        <v>122.75300500000003</v>
      </c>
      <c r="CS154" s="403">
        <f t="shared" si="264"/>
        <v>36.825901500000008</v>
      </c>
      <c r="CT154" s="403">
        <f t="shared" si="237"/>
        <v>61.376502500000015</v>
      </c>
      <c r="CU154" s="403"/>
      <c r="CV154" s="403"/>
      <c r="CW154" s="403"/>
      <c r="CX154" s="404">
        <f t="shared" si="238"/>
        <v>36.825901500000008</v>
      </c>
      <c r="CY154" s="198"/>
      <c r="CZ154" s="222">
        <v>905</v>
      </c>
      <c r="DA154" s="677">
        <f t="shared" si="239"/>
        <v>258</v>
      </c>
      <c r="DB154" s="676">
        <f t="shared" si="240"/>
        <v>39.876352395672342</v>
      </c>
      <c r="DC154" s="676">
        <f t="shared" si="265"/>
        <v>7.9752704791344682</v>
      </c>
      <c r="DD154" s="208">
        <v>1293.2920200000001</v>
      </c>
      <c r="DE154" s="677">
        <f t="shared" si="241"/>
        <v>646.29202000000009</v>
      </c>
      <c r="DF154" s="676">
        <f t="shared" si="242"/>
        <v>99.89057496136013</v>
      </c>
      <c r="DG154" s="676">
        <f t="shared" si="266"/>
        <v>19.978114992272026</v>
      </c>
      <c r="DH154" s="222">
        <v>20</v>
      </c>
      <c r="DI154" s="677">
        <f t="shared" si="243"/>
        <v>129.4</v>
      </c>
      <c r="DJ154" s="568">
        <f t="shared" si="244"/>
        <v>776.4</v>
      </c>
      <c r="DK154" s="677">
        <f t="shared" si="245"/>
        <v>232.92</v>
      </c>
      <c r="DL154" s="677">
        <f t="shared" si="267"/>
        <v>232.92</v>
      </c>
      <c r="DM154" s="677">
        <f t="shared" si="268"/>
        <v>388.2</v>
      </c>
      <c r="DN154" s="677">
        <f t="shared" si="246"/>
        <v>129.22300500000003</v>
      </c>
      <c r="DO154" s="677">
        <f t="shared" si="269"/>
        <v>38.76690150000001</v>
      </c>
      <c r="DP154" s="677">
        <f t="shared" si="270"/>
        <v>64.611502500000014</v>
      </c>
      <c r="DQ154" s="677">
        <f t="shared" si="247"/>
        <v>38.76690150000001</v>
      </c>
      <c r="DR154" s="222">
        <v>905</v>
      </c>
      <c r="DS154" s="677">
        <f t="shared" si="248"/>
        <v>258</v>
      </c>
      <c r="DT154" s="676">
        <f t="shared" si="249"/>
        <v>39.876352395672342</v>
      </c>
      <c r="DU154" s="710">
        <f t="shared" si="271"/>
        <v>7.9752704791344682</v>
      </c>
      <c r="DV154" s="208">
        <v>1293.2920200000001</v>
      </c>
      <c r="DW154" s="677">
        <f t="shared" si="250"/>
        <v>646.29202000000009</v>
      </c>
      <c r="DX154" s="676">
        <f t="shared" si="251"/>
        <v>99.89057496136013</v>
      </c>
      <c r="DY154" s="710">
        <f t="shared" si="272"/>
        <v>19.978114992272026</v>
      </c>
      <c r="DZ154" s="222">
        <v>19</v>
      </c>
      <c r="EA154" s="677">
        <f t="shared" si="252"/>
        <v>122.93</v>
      </c>
      <c r="EB154" s="568">
        <f t="shared" si="253"/>
        <v>769.93000000000006</v>
      </c>
      <c r="EC154" s="677">
        <f t="shared" si="254"/>
        <v>230.97900000000001</v>
      </c>
      <c r="ED154" s="677">
        <f t="shared" si="276"/>
        <v>230.97900000000001</v>
      </c>
      <c r="EE154" s="677">
        <f t="shared" si="277"/>
        <v>384.96499999999997</v>
      </c>
      <c r="EF154" s="208">
        <f t="shared" si="273"/>
        <v>130.84050500000001</v>
      </c>
      <c r="EG154" s="208">
        <f t="shared" si="274"/>
        <v>39.252151500000004</v>
      </c>
      <c r="EH154" s="208">
        <f t="shared" si="275"/>
        <v>65.420252500000004</v>
      </c>
      <c r="EI154" s="677">
        <f t="shared" si="255"/>
        <v>39.252151500000004</v>
      </c>
    </row>
    <row r="155" spans="1:139" s="218" customFormat="1" ht="13.5" customHeight="1" x14ac:dyDescent="0.2">
      <c r="A155" s="505">
        <v>152</v>
      </c>
      <c r="B155" s="505" t="s">
        <v>1270</v>
      </c>
      <c r="C155" s="499" t="s">
        <v>122</v>
      </c>
      <c r="D155" s="253" t="s">
        <v>121</v>
      </c>
      <c r="E155" s="253" t="s">
        <v>95</v>
      </c>
      <c r="F155" s="219" t="s">
        <v>5</v>
      </c>
      <c r="G155" s="219" t="s">
        <v>6</v>
      </c>
      <c r="H155" s="219" t="s">
        <v>7</v>
      </c>
      <c r="I155" s="259">
        <v>1.5</v>
      </c>
      <c r="J155" s="230">
        <v>500</v>
      </c>
      <c r="K155" s="222"/>
      <c r="L155" s="219" t="s">
        <v>5</v>
      </c>
      <c r="M155" s="219" t="s">
        <v>6</v>
      </c>
      <c r="N155" s="219" t="s">
        <v>7</v>
      </c>
      <c r="O155" s="260">
        <v>1.5</v>
      </c>
      <c r="P155" s="230">
        <v>500</v>
      </c>
      <c r="Q155" s="219"/>
      <c r="R155" s="219"/>
      <c r="S155" s="219"/>
      <c r="T155" s="260">
        <v>1.5</v>
      </c>
      <c r="U155" s="231">
        <v>500</v>
      </c>
      <c r="V155" s="228" t="s">
        <v>303</v>
      </c>
      <c r="W155" s="228" t="s">
        <v>6</v>
      </c>
      <c r="X155" s="228" t="s">
        <v>7</v>
      </c>
      <c r="Y155" s="261">
        <v>1.5</v>
      </c>
      <c r="Z155" s="232">
        <v>500</v>
      </c>
      <c r="AA155" s="207">
        <f t="shared" si="191"/>
        <v>750</v>
      </c>
      <c r="AB155" s="222">
        <v>620</v>
      </c>
      <c r="AC155" s="544">
        <f t="shared" si="256"/>
        <v>120</v>
      </c>
      <c r="AD155" s="208">
        <f>0.581*$AB$1</f>
        <v>660.86425999999994</v>
      </c>
      <c r="AE155" s="678">
        <f t="shared" si="257"/>
        <v>160.86425999999994</v>
      </c>
      <c r="AF155" s="222">
        <v>859</v>
      </c>
      <c r="AJ155" s="444">
        <f t="shared" si="192"/>
        <v>120</v>
      </c>
      <c r="AK155" s="444">
        <f t="shared" si="193"/>
        <v>24</v>
      </c>
      <c r="AL155" s="539">
        <f t="shared" si="258"/>
        <v>4.8000000000000001E-2</v>
      </c>
      <c r="AM155" s="444">
        <f t="shared" si="194"/>
        <v>24</v>
      </c>
      <c r="AN155" s="445">
        <f t="shared" si="195"/>
        <v>160.86425999999994</v>
      </c>
      <c r="AO155" s="445">
        <f t="shared" si="196"/>
        <v>32.172852000000006</v>
      </c>
      <c r="AP155" s="542">
        <f t="shared" si="259"/>
        <v>6.4345704000000004E-2</v>
      </c>
      <c r="AQ155" s="445">
        <f t="shared" si="197"/>
        <v>32.172851999999992</v>
      </c>
      <c r="AR155" s="227">
        <f t="shared" si="198"/>
        <v>930</v>
      </c>
      <c r="AS155" s="210">
        <f t="shared" si="199"/>
        <v>620</v>
      </c>
      <c r="AT155" s="209">
        <f t="shared" si="200"/>
        <v>186</v>
      </c>
      <c r="AU155" s="209">
        <f t="shared" si="201"/>
        <v>310</v>
      </c>
      <c r="AV155" s="211">
        <f t="shared" si="202"/>
        <v>620</v>
      </c>
      <c r="AW155" s="210">
        <f t="shared" si="203"/>
        <v>0</v>
      </c>
      <c r="AX155" s="210">
        <f t="shared" si="204"/>
        <v>120</v>
      </c>
      <c r="AY155" s="210">
        <f t="shared" si="205"/>
        <v>24</v>
      </c>
      <c r="AZ155" s="211">
        <f t="shared" si="206"/>
        <v>660.86425999999994</v>
      </c>
      <c r="BA155" s="544">
        <f t="shared" si="260"/>
        <v>40.864259999999945</v>
      </c>
      <c r="BB155" s="210">
        <f t="shared" si="261"/>
        <v>10.216064999999986</v>
      </c>
      <c r="BC155" s="213">
        <f t="shared" si="207"/>
        <v>930</v>
      </c>
      <c r="BD155" s="211">
        <f>[1]MAG_9pak!$F$4</f>
        <v>620</v>
      </c>
      <c r="BE155" s="213">
        <f t="shared" si="208"/>
        <v>186</v>
      </c>
      <c r="BF155" s="213">
        <f t="shared" si="209"/>
        <v>310</v>
      </c>
      <c r="BG155" s="210">
        <f t="shared" si="210"/>
        <v>0</v>
      </c>
      <c r="BH155" s="210">
        <f t="shared" si="211"/>
        <v>120</v>
      </c>
      <c r="BI155" s="210">
        <f t="shared" si="212"/>
        <v>24</v>
      </c>
      <c r="BJ155" s="210">
        <f t="shared" si="213"/>
        <v>620</v>
      </c>
      <c r="BK155" s="214">
        <f t="shared" si="214"/>
        <v>186</v>
      </c>
      <c r="BL155" s="214">
        <f t="shared" si="215"/>
        <v>310</v>
      </c>
      <c r="BM155" s="210">
        <f t="shared" si="216"/>
        <v>120</v>
      </c>
      <c r="BN155" s="210">
        <f t="shared" si="217"/>
        <v>0</v>
      </c>
      <c r="BO155" s="215">
        <f t="shared" si="218"/>
        <v>930</v>
      </c>
      <c r="BP155" s="210">
        <f t="shared" si="189"/>
        <v>620</v>
      </c>
      <c r="BQ155" s="216">
        <f t="shared" si="219"/>
        <v>186</v>
      </c>
      <c r="BR155" s="216">
        <f t="shared" si="220"/>
        <v>310</v>
      </c>
      <c r="BS155" s="210">
        <f t="shared" si="221"/>
        <v>120</v>
      </c>
      <c r="BT155" s="210">
        <f t="shared" si="222"/>
        <v>0</v>
      </c>
      <c r="BU155" s="217">
        <f t="shared" si="223"/>
        <v>930</v>
      </c>
      <c r="BV155" s="210">
        <f t="shared" si="190"/>
        <v>620</v>
      </c>
      <c r="BW155" s="403">
        <f t="shared" si="224"/>
        <v>186</v>
      </c>
      <c r="BX155" s="403">
        <f t="shared" si="225"/>
        <v>310</v>
      </c>
      <c r="BY155" s="210">
        <f t="shared" si="226"/>
        <v>120</v>
      </c>
      <c r="BZ155" s="210">
        <f t="shared" si="227"/>
        <v>0</v>
      </c>
      <c r="CA155" s="210">
        <f t="shared" si="228"/>
        <v>24</v>
      </c>
      <c r="CB155" s="404">
        <f t="shared" si="229"/>
        <v>930</v>
      </c>
      <c r="CC155" s="211"/>
      <c r="CD155" s="537">
        <f t="shared" si="230"/>
        <v>10.216064999999986</v>
      </c>
      <c r="CE155" s="537">
        <f t="shared" si="262"/>
        <v>3.0648194999999956</v>
      </c>
      <c r="CF155" s="537">
        <f t="shared" si="231"/>
        <v>5.1080324999999931</v>
      </c>
      <c r="CG155" s="210"/>
      <c r="CH155" s="210"/>
      <c r="CI155" s="210"/>
      <c r="CJ155" s="538">
        <f t="shared" si="232"/>
        <v>15.324097499999979</v>
      </c>
      <c r="CK155" s="216">
        <f t="shared" si="233"/>
        <v>0</v>
      </c>
      <c r="CL155" s="216">
        <f t="shared" si="263"/>
        <v>0</v>
      </c>
      <c r="CM155" s="216">
        <f t="shared" si="234"/>
        <v>0</v>
      </c>
      <c r="CN155" s="216"/>
      <c r="CO155" s="216"/>
      <c r="CP155" s="216"/>
      <c r="CQ155" s="217">
        <f t="shared" si="235"/>
        <v>0</v>
      </c>
      <c r="CR155" s="403">
        <f t="shared" si="236"/>
        <v>10.216064999999986</v>
      </c>
      <c r="CS155" s="403">
        <f t="shared" si="264"/>
        <v>3.0648194999999956</v>
      </c>
      <c r="CT155" s="403">
        <f t="shared" si="237"/>
        <v>5.1080324999999931</v>
      </c>
      <c r="CU155" s="403"/>
      <c r="CV155" s="403"/>
      <c r="CW155" s="403"/>
      <c r="CX155" s="404">
        <f t="shared" si="238"/>
        <v>15.324097499999979</v>
      </c>
      <c r="CY155" s="198"/>
      <c r="CZ155" s="222">
        <v>620</v>
      </c>
      <c r="DA155" s="677">
        <f t="shared" si="239"/>
        <v>120</v>
      </c>
      <c r="DB155" s="676">
        <f t="shared" si="240"/>
        <v>24</v>
      </c>
      <c r="DC155" s="676">
        <f t="shared" si="265"/>
        <v>4.8</v>
      </c>
      <c r="DD155" s="208">
        <v>660.86425999999994</v>
      </c>
      <c r="DE155" s="677">
        <f t="shared" si="241"/>
        <v>160.86425999999994</v>
      </c>
      <c r="DF155" s="676">
        <f t="shared" si="242"/>
        <v>32.172852000000006</v>
      </c>
      <c r="DG155" s="676">
        <f t="shared" si="266"/>
        <v>6.434570400000001</v>
      </c>
      <c r="DH155" s="222">
        <v>24</v>
      </c>
      <c r="DI155" s="677">
        <f t="shared" si="243"/>
        <v>120</v>
      </c>
      <c r="DJ155" s="568">
        <f t="shared" si="244"/>
        <v>620</v>
      </c>
      <c r="DK155" s="677">
        <f t="shared" si="245"/>
        <v>930</v>
      </c>
      <c r="DL155" s="677">
        <f t="shared" si="267"/>
        <v>186</v>
      </c>
      <c r="DM155" s="677">
        <f t="shared" si="268"/>
        <v>310</v>
      </c>
      <c r="DN155" s="677">
        <f t="shared" si="246"/>
        <v>10.216064999999986</v>
      </c>
      <c r="DO155" s="677">
        <f t="shared" si="269"/>
        <v>3.0648194999999956</v>
      </c>
      <c r="DP155" s="677">
        <f t="shared" si="270"/>
        <v>5.1080324999999931</v>
      </c>
      <c r="DQ155" s="677">
        <f t="shared" si="247"/>
        <v>15.324097499999979</v>
      </c>
      <c r="DR155" s="222">
        <v>620</v>
      </c>
      <c r="DS155" s="677">
        <f t="shared" si="248"/>
        <v>120</v>
      </c>
      <c r="DT155" s="676">
        <f t="shared" si="249"/>
        <v>24</v>
      </c>
      <c r="DU155" s="710">
        <f t="shared" si="271"/>
        <v>4.8</v>
      </c>
      <c r="DV155" s="208">
        <v>660.86425999999994</v>
      </c>
      <c r="DW155" s="677">
        <f t="shared" si="250"/>
        <v>160.86425999999994</v>
      </c>
      <c r="DX155" s="676">
        <f t="shared" si="251"/>
        <v>32.172852000000006</v>
      </c>
      <c r="DY155" s="710">
        <f t="shared" si="272"/>
        <v>6.434570400000001</v>
      </c>
      <c r="DZ155" s="222">
        <v>24</v>
      </c>
      <c r="EA155" s="677">
        <f t="shared" si="252"/>
        <v>120</v>
      </c>
      <c r="EB155" s="568">
        <f t="shared" si="253"/>
        <v>620</v>
      </c>
      <c r="EC155" s="677">
        <f t="shared" si="254"/>
        <v>930</v>
      </c>
      <c r="ED155" s="677">
        <f t="shared" si="276"/>
        <v>186</v>
      </c>
      <c r="EE155" s="677">
        <f t="shared" si="277"/>
        <v>310</v>
      </c>
      <c r="EF155" s="208">
        <f t="shared" si="273"/>
        <v>10.216064999999986</v>
      </c>
      <c r="EG155" s="208">
        <f t="shared" si="274"/>
        <v>3.0648194999999956</v>
      </c>
      <c r="EH155" s="208">
        <f t="shared" si="275"/>
        <v>5.1080324999999931</v>
      </c>
      <c r="EI155" s="677">
        <f t="shared" si="255"/>
        <v>15.324097499999979</v>
      </c>
    </row>
    <row r="156" spans="1:139" s="218" customFormat="1" ht="13.5" customHeight="1" x14ac:dyDescent="0.2">
      <c r="A156" s="506">
        <v>153</v>
      </c>
      <c r="B156" s="506" t="s">
        <v>1270</v>
      </c>
      <c r="C156" s="499" t="s">
        <v>819</v>
      </c>
      <c r="D156" s="334" t="s">
        <v>113</v>
      </c>
      <c r="E156" s="253" t="s">
        <v>14</v>
      </c>
      <c r="F156" s="219" t="s">
        <v>21</v>
      </c>
      <c r="G156" s="219" t="s">
        <v>24</v>
      </c>
      <c r="H156" s="219" t="s">
        <v>25</v>
      </c>
      <c r="I156" s="278">
        <v>0.8</v>
      </c>
      <c r="J156" s="229">
        <v>700</v>
      </c>
      <c r="K156" s="222"/>
      <c r="L156" s="219" t="s">
        <v>21</v>
      </c>
      <c r="M156" s="219" t="s">
        <v>24</v>
      </c>
      <c r="N156" s="219" t="s">
        <v>25</v>
      </c>
      <c r="O156" s="278">
        <v>0.8</v>
      </c>
      <c r="P156" s="230">
        <v>700</v>
      </c>
      <c r="Q156" s="219"/>
      <c r="R156" s="219"/>
      <c r="S156" s="219"/>
      <c r="T156" s="278">
        <v>0.8</v>
      </c>
      <c r="U156" s="231">
        <v>700</v>
      </c>
      <c r="V156" s="228" t="s">
        <v>660</v>
      </c>
      <c r="W156" s="228" t="s">
        <v>6</v>
      </c>
      <c r="X156" s="228" t="s">
        <v>45</v>
      </c>
      <c r="Y156" s="279">
        <v>0.8</v>
      </c>
      <c r="Z156" s="232">
        <v>700</v>
      </c>
      <c r="AA156" s="207">
        <f t="shared" si="191"/>
        <v>560</v>
      </c>
      <c r="AB156" s="222">
        <v>758</v>
      </c>
      <c r="AC156" s="544">
        <f t="shared" si="256"/>
        <v>58</v>
      </c>
      <c r="AD156" s="208">
        <f>0.95*$AB$1</f>
        <v>1080.587</v>
      </c>
      <c r="AE156" s="678">
        <f t="shared" si="257"/>
        <v>380.58699999999999</v>
      </c>
      <c r="AF156" s="222">
        <v>1406</v>
      </c>
      <c r="AJ156" s="444">
        <f t="shared" si="192"/>
        <v>58</v>
      </c>
      <c r="AK156" s="444">
        <f t="shared" si="193"/>
        <v>8.2857142857142918</v>
      </c>
      <c r="AL156" s="539">
        <f t="shared" si="258"/>
        <v>1.6571428571428584E-2</v>
      </c>
      <c r="AM156" s="444">
        <f t="shared" si="194"/>
        <v>11.6</v>
      </c>
      <c r="AN156" s="445">
        <f t="shared" si="195"/>
        <v>380.58699999999999</v>
      </c>
      <c r="AO156" s="445">
        <f t="shared" si="196"/>
        <v>54.369571428571419</v>
      </c>
      <c r="AP156" s="542">
        <f t="shared" si="259"/>
        <v>0.10873914285714284</v>
      </c>
      <c r="AQ156" s="445">
        <f t="shared" si="197"/>
        <v>76.117400000000004</v>
      </c>
      <c r="AR156" s="227">
        <f t="shared" si="198"/>
        <v>656</v>
      </c>
      <c r="AS156" s="210">
        <f t="shared" si="199"/>
        <v>820</v>
      </c>
      <c r="AT156" s="209">
        <f t="shared" si="200"/>
        <v>246</v>
      </c>
      <c r="AU156" s="209">
        <f t="shared" si="201"/>
        <v>410</v>
      </c>
      <c r="AV156" s="211">
        <f t="shared" si="202"/>
        <v>758</v>
      </c>
      <c r="AW156" s="210">
        <f t="shared" si="203"/>
        <v>62</v>
      </c>
      <c r="AX156" s="210">
        <f t="shared" si="204"/>
        <v>120</v>
      </c>
      <c r="AY156" s="210">
        <f t="shared" si="205"/>
        <v>17.142857142857153</v>
      </c>
      <c r="AZ156" s="211">
        <f t="shared" si="206"/>
        <v>1080.587</v>
      </c>
      <c r="BA156" s="544">
        <f t="shared" si="260"/>
        <v>260.58699999999999</v>
      </c>
      <c r="BB156" s="210">
        <f t="shared" si="261"/>
        <v>65.146749999999997</v>
      </c>
      <c r="BC156" s="213">
        <f t="shared" si="207"/>
        <v>778.02264000000014</v>
      </c>
      <c r="BD156" s="211">
        <f>[1]MAG_9pak!$F$9</f>
        <v>972.52830000000006</v>
      </c>
      <c r="BE156" s="213">
        <f t="shared" si="208"/>
        <v>291.75848999999999</v>
      </c>
      <c r="BF156" s="213">
        <f t="shared" si="209"/>
        <v>486.26415000000003</v>
      </c>
      <c r="BG156" s="210">
        <f t="shared" si="210"/>
        <v>214.52830000000006</v>
      </c>
      <c r="BH156" s="210">
        <f t="shared" si="211"/>
        <v>272.52830000000006</v>
      </c>
      <c r="BI156" s="210">
        <f t="shared" si="212"/>
        <v>38.932614285714294</v>
      </c>
      <c r="BJ156" s="210">
        <f t="shared" si="213"/>
        <v>868</v>
      </c>
      <c r="BK156" s="214">
        <f t="shared" si="214"/>
        <v>260.39999999999998</v>
      </c>
      <c r="BL156" s="214">
        <f t="shared" si="215"/>
        <v>434</v>
      </c>
      <c r="BM156" s="210">
        <f t="shared" si="216"/>
        <v>168</v>
      </c>
      <c r="BN156" s="210">
        <f t="shared" si="217"/>
        <v>110</v>
      </c>
      <c r="BO156" s="215">
        <f t="shared" si="218"/>
        <v>694.40000000000009</v>
      </c>
      <c r="BP156" s="210">
        <f t="shared" si="189"/>
        <v>868</v>
      </c>
      <c r="BQ156" s="216">
        <f t="shared" si="219"/>
        <v>260.39999999999998</v>
      </c>
      <c r="BR156" s="216">
        <f t="shared" si="220"/>
        <v>434</v>
      </c>
      <c r="BS156" s="210">
        <f t="shared" si="221"/>
        <v>168</v>
      </c>
      <c r="BT156" s="210">
        <f t="shared" si="222"/>
        <v>110</v>
      </c>
      <c r="BU156" s="217">
        <f t="shared" si="223"/>
        <v>694.40000000000009</v>
      </c>
      <c r="BV156" s="210">
        <f t="shared" si="190"/>
        <v>868</v>
      </c>
      <c r="BW156" s="403">
        <f t="shared" si="224"/>
        <v>260.39999999999998</v>
      </c>
      <c r="BX156" s="403">
        <f t="shared" si="225"/>
        <v>434</v>
      </c>
      <c r="BY156" s="210">
        <f t="shared" si="226"/>
        <v>168</v>
      </c>
      <c r="BZ156" s="210">
        <f t="shared" si="227"/>
        <v>110</v>
      </c>
      <c r="CA156" s="210">
        <f t="shared" si="228"/>
        <v>24</v>
      </c>
      <c r="CB156" s="404">
        <f t="shared" si="229"/>
        <v>694.40000000000009</v>
      </c>
      <c r="CC156" s="211"/>
      <c r="CD156" s="537">
        <f t="shared" si="230"/>
        <v>65.146749999999997</v>
      </c>
      <c r="CE156" s="537">
        <f t="shared" si="262"/>
        <v>19.544024999999998</v>
      </c>
      <c r="CF156" s="537">
        <f t="shared" si="231"/>
        <v>32.573374999999999</v>
      </c>
      <c r="CG156" s="210"/>
      <c r="CH156" s="210"/>
      <c r="CI156" s="210"/>
      <c r="CJ156" s="538">
        <f t="shared" si="232"/>
        <v>52.117400000000004</v>
      </c>
      <c r="CK156" s="216">
        <f t="shared" si="233"/>
        <v>-15.5</v>
      </c>
      <c r="CL156" s="216">
        <f t="shared" si="263"/>
        <v>-4.6499999999999995</v>
      </c>
      <c r="CM156" s="216">
        <f t="shared" si="234"/>
        <v>-7.75</v>
      </c>
      <c r="CN156" s="216"/>
      <c r="CO156" s="216"/>
      <c r="CP156" s="216"/>
      <c r="CQ156" s="217">
        <f t="shared" si="235"/>
        <v>-12.4</v>
      </c>
      <c r="CR156" s="403">
        <f t="shared" si="236"/>
        <v>53.146749999999997</v>
      </c>
      <c r="CS156" s="403">
        <f t="shared" si="264"/>
        <v>15.944024999999998</v>
      </c>
      <c r="CT156" s="403">
        <f t="shared" si="237"/>
        <v>26.573374999999999</v>
      </c>
      <c r="CU156" s="403"/>
      <c r="CV156" s="403"/>
      <c r="CW156" s="403"/>
      <c r="CX156" s="404">
        <f t="shared" si="238"/>
        <v>42.517400000000002</v>
      </c>
      <c r="CY156" s="198"/>
      <c r="CZ156" s="222">
        <v>758</v>
      </c>
      <c r="DA156" s="677">
        <f t="shared" si="239"/>
        <v>58</v>
      </c>
      <c r="DB156" s="676">
        <f t="shared" si="240"/>
        <v>8.2857142857142918</v>
      </c>
      <c r="DC156" s="676">
        <f t="shared" si="265"/>
        <v>1.6571428571428584</v>
      </c>
      <c r="DD156" s="208">
        <v>1080.587</v>
      </c>
      <c r="DE156" s="677">
        <f t="shared" si="241"/>
        <v>380.58699999999999</v>
      </c>
      <c r="DF156" s="676">
        <f t="shared" si="242"/>
        <v>54.369571428571419</v>
      </c>
      <c r="DG156" s="676">
        <f t="shared" si="266"/>
        <v>10.873914285714283</v>
      </c>
      <c r="DH156" s="222">
        <v>20</v>
      </c>
      <c r="DI156" s="677">
        <f t="shared" si="243"/>
        <v>140</v>
      </c>
      <c r="DJ156" s="568">
        <f t="shared" si="244"/>
        <v>840</v>
      </c>
      <c r="DK156" s="677">
        <f t="shared" si="245"/>
        <v>672</v>
      </c>
      <c r="DL156" s="677">
        <f t="shared" si="267"/>
        <v>252</v>
      </c>
      <c r="DM156" s="677">
        <f t="shared" si="268"/>
        <v>420</v>
      </c>
      <c r="DN156" s="677">
        <f t="shared" si="246"/>
        <v>60.146749999999997</v>
      </c>
      <c r="DO156" s="677">
        <f t="shared" si="269"/>
        <v>18.044024999999998</v>
      </c>
      <c r="DP156" s="677">
        <f t="shared" si="270"/>
        <v>30.073374999999999</v>
      </c>
      <c r="DQ156" s="677">
        <f t="shared" si="247"/>
        <v>48.117400000000004</v>
      </c>
      <c r="DR156" s="222">
        <v>758</v>
      </c>
      <c r="DS156" s="677">
        <f t="shared" si="248"/>
        <v>58</v>
      </c>
      <c r="DT156" s="676">
        <f t="shared" si="249"/>
        <v>8.2857142857142918</v>
      </c>
      <c r="DU156" s="710">
        <f t="shared" si="271"/>
        <v>1.6571428571428584</v>
      </c>
      <c r="DV156" s="208">
        <v>1080.587</v>
      </c>
      <c r="DW156" s="677">
        <f t="shared" si="250"/>
        <v>380.58699999999999</v>
      </c>
      <c r="DX156" s="676">
        <f t="shared" si="251"/>
        <v>54.369571428571419</v>
      </c>
      <c r="DY156" s="710">
        <f t="shared" si="272"/>
        <v>10.873914285714283</v>
      </c>
      <c r="DZ156" s="222">
        <v>19</v>
      </c>
      <c r="EA156" s="677">
        <f t="shared" si="252"/>
        <v>133</v>
      </c>
      <c r="EB156" s="568">
        <f t="shared" si="253"/>
        <v>833</v>
      </c>
      <c r="EC156" s="677">
        <f t="shared" si="254"/>
        <v>666.40000000000009</v>
      </c>
      <c r="ED156" s="677">
        <f t="shared" si="276"/>
        <v>249.9</v>
      </c>
      <c r="EE156" s="677">
        <f t="shared" si="277"/>
        <v>416.5</v>
      </c>
      <c r="EF156" s="208">
        <f t="shared" si="273"/>
        <v>61.896749999999997</v>
      </c>
      <c r="EG156" s="208">
        <f t="shared" si="274"/>
        <v>18.569025</v>
      </c>
      <c r="EH156" s="208">
        <f t="shared" si="275"/>
        <v>30.948374999999999</v>
      </c>
      <c r="EI156" s="677">
        <f t="shared" si="255"/>
        <v>49.517400000000002</v>
      </c>
    </row>
    <row r="157" spans="1:139" s="218" customFormat="1" ht="13.5" customHeight="1" x14ac:dyDescent="0.2">
      <c r="A157" s="505">
        <v>154</v>
      </c>
      <c r="B157" s="505" t="s">
        <v>1270</v>
      </c>
      <c r="C157" s="499" t="s">
        <v>819</v>
      </c>
      <c r="D157" s="334" t="s">
        <v>113</v>
      </c>
      <c r="E157" s="253" t="s">
        <v>92</v>
      </c>
      <c r="F157" s="219" t="s">
        <v>96</v>
      </c>
      <c r="G157" s="219" t="s">
        <v>24</v>
      </c>
      <c r="H157" s="219" t="s">
        <v>28</v>
      </c>
      <c r="I157" s="278">
        <v>0.2</v>
      </c>
      <c r="J157" s="280">
        <v>739</v>
      </c>
      <c r="K157" s="222"/>
      <c r="L157" s="219" t="s">
        <v>96</v>
      </c>
      <c r="M157" s="219" t="s">
        <v>24</v>
      </c>
      <c r="N157" s="219" t="s">
        <v>28</v>
      </c>
      <c r="O157" s="278">
        <v>0.2</v>
      </c>
      <c r="P157" s="281">
        <v>739</v>
      </c>
      <c r="Q157" s="219"/>
      <c r="R157" s="219"/>
      <c r="S157" s="219"/>
      <c r="T157" s="278">
        <v>0.2</v>
      </c>
      <c r="U157" s="282">
        <v>739</v>
      </c>
      <c r="V157" s="228" t="s">
        <v>674</v>
      </c>
      <c r="W157" s="228" t="s">
        <v>6</v>
      </c>
      <c r="X157" s="228" t="s">
        <v>28</v>
      </c>
      <c r="Y157" s="279">
        <v>0.2</v>
      </c>
      <c r="Z157" s="283">
        <v>739</v>
      </c>
      <c r="AA157" s="207">
        <f t="shared" si="191"/>
        <v>147.80000000000001</v>
      </c>
      <c r="AB157" s="222">
        <v>967</v>
      </c>
      <c r="AC157" s="544">
        <f t="shared" si="256"/>
        <v>228</v>
      </c>
      <c r="AD157" s="208">
        <f>1.22*$AB$1</f>
        <v>1387.7012</v>
      </c>
      <c r="AE157" s="678">
        <f t="shared" si="257"/>
        <v>648.70119999999997</v>
      </c>
      <c r="AF157" s="222">
        <v>1796</v>
      </c>
      <c r="AJ157" s="444">
        <f t="shared" si="192"/>
        <v>228</v>
      </c>
      <c r="AK157" s="444">
        <f t="shared" si="193"/>
        <v>30.852503382949948</v>
      </c>
      <c r="AL157" s="539">
        <f t="shared" si="258"/>
        <v>6.1705006765899899E-2</v>
      </c>
      <c r="AM157" s="444">
        <f t="shared" si="194"/>
        <v>45.6</v>
      </c>
      <c r="AN157" s="445">
        <f t="shared" si="195"/>
        <v>648.70119999999997</v>
      </c>
      <c r="AO157" s="445">
        <f t="shared" si="196"/>
        <v>87.780947225981038</v>
      </c>
      <c r="AP157" s="542">
        <f t="shared" si="259"/>
        <v>0.17556189445196207</v>
      </c>
      <c r="AQ157" s="445">
        <f t="shared" si="197"/>
        <v>129.74024</v>
      </c>
      <c r="AR157" s="227">
        <f t="shared" si="198"/>
        <v>171.8</v>
      </c>
      <c r="AS157" s="210">
        <f t="shared" si="199"/>
        <v>859</v>
      </c>
      <c r="AT157" s="209">
        <f t="shared" si="200"/>
        <v>257.7</v>
      </c>
      <c r="AU157" s="209">
        <f t="shared" si="201"/>
        <v>429.5</v>
      </c>
      <c r="AV157" s="211">
        <f t="shared" si="202"/>
        <v>967</v>
      </c>
      <c r="AW157" s="212">
        <f t="shared" si="203"/>
        <v>-108</v>
      </c>
      <c r="AX157" s="210">
        <f t="shared" si="204"/>
        <v>120</v>
      </c>
      <c r="AY157" s="210">
        <f t="shared" si="205"/>
        <v>16.238159675236801</v>
      </c>
      <c r="AZ157" s="211">
        <f t="shared" si="206"/>
        <v>1387.7012</v>
      </c>
      <c r="BA157" s="544">
        <f t="shared" si="260"/>
        <v>528.70119999999997</v>
      </c>
      <c r="BB157" s="210">
        <f t="shared" si="261"/>
        <v>132.17529999999999</v>
      </c>
      <c r="BC157" s="213">
        <f t="shared" si="207"/>
        <v>249.78621600000002</v>
      </c>
      <c r="BD157" s="211">
        <f>[1]MAG_9pak!$F$11</f>
        <v>1248.9310800000001</v>
      </c>
      <c r="BE157" s="213">
        <f t="shared" si="208"/>
        <v>374.67932400000001</v>
      </c>
      <c r="BF157" s="213">
        <f t="shared" si="209"/>
        <v>624.46554000000003</v>
      </c>
      <c r="BG157" s="210">
        <f t="shared" si="210"/>
        <v>281.93108000000007</v>
      </c>
      <c r="BH157" s="210">
        <f t="shared" si="211"/>
        <v>509.93108000000007</v>
      </c>
      <c r="BI157" s="210">
        <f t="shared" si="212"/>
        <v>69.002852503382968</v>
      </c>
      <c r="BJ157" s="210">
        <f t="shared" si="213"/>
        <v>916.36</v>
      </c>
      <c r="BK157" s="214">
        <f t="shared" si="214"/>
        <v>274.90800000000002</v>
      </c>
      <c r="BL157" s="214">
        <f t="shared" si="215"/>
        <v>458.18</v>
      </c>
      <c r="BM157" s="210">
        <f t="shared" si="216"/>
        <v>177.36</v>
      </c>
      <c r="BN157" s="210">
        <f t="shared" si="217"/>
        <v>-50.639999999999986</v>
      </c>
      <c r="BO157" s="215">
        <f t="shared" si="218"/>
        <v>183.27200000000002</v>
      </c>
      <c r="BP157" s="210">
        <f t="shared" si="189"/>
        <v>916.36</v>
      </c>
      <c r="BQ157" s="216">
        <f t="shared" si="219"/>
        <v>274.90800000000002</v>
      </c>
      <c r="BR157" s="216">
        <f t="shared" si="220"/>
        <v>458.18</v>
      </c>
      <c r="BS157" s="210">
        <f t="shared" si="221"/>
        <v>177.36</v>
      </c>
      <c r="BT157" s="210">
        <f t="shared" si="222"/>
        <v>-50.639999999999986</v>
      </c>
      <c r="BU157" s="217">
        <f t="shared" si="223"/>
        <v>183.27200000000002</v>
      </c>
      <c r="BV157" s="210">
        <f t="shared" si="190"/>
        <v>916.36</v>
      </c>
      <c r="BW157" s="403">
        <f t="shared" si="224"/>
        <v>274.90800000000002</v>
      </c>
      <c r="BX157" s="403">
        <f t="shared" si="225"/>
        <v>458.18</v>
      </c>
      <c r="BY157" s="210">
        <f t="shared" si="226"/>
        <v>177.36</v>
      </c>
      <c r="BZ157" s="210">
        <f t="shared" si="227"/>
        <v>-50.639999999999986</v>
      </c>
      <c r="CA157" s="210">
        <f t="shared" si="228"/>
        <v>24</v>
      </c>
      <c r="CB157" s="404">
        <f t="shared" si="229"/>
        <v>183.27200000000002</v>
      </c>
      <c r="CC157" s="211"/>
      <c r="CD157" s="537">
        <f t="shared" si="230"/>
        <v>132.17529999999999</v>
      </c>
      <c r="CE157" s="537">
        <f t="shared" si="262"/>
        <v>39.652589999999996</v>
      </c>
      <c r="CF157" s="537">
        <f t="shared" si="231"/>
        <v>66.087649999999996</v>
      </c>
      <c r="CG157" s="210"/>
      <c r="CH157" s="210"/>
      <c r="CI157" s="210"/>
      <c r="CJ157" s="538">
        <f t="shared" si="232"/>
        <v>26.43506</v>
      </c>
      <c r="CK157" s="216">
        <f t="shared" si="233"/>
        <v>27</v>
      </c>
      <c r="CL157" s="216">
        <f t="shared" si="263"/>
        <v>8.1</v>
      </c>
      <c r="CM157" s="216">
        <f t="shared" si="234"/>
        <v>13.5</v>
      </c>
      <c r="CN157" s="216"/>
      <c r="CO157" s="216"/>
      <c r="CP157" s="216"/>
      <c r="CQ157" s="217">
        <f t="shared" si="235"/>
        <v>5.4</v>
      </c>
      <c r="CR157" s="403">
        <f t="shared" si="236"/>
        <v>117.83529999999999</v>
      </c>
      <c r="CS157" s="403">
        <f t="shared" si="264"/>
        <v>35.350589999999997</v>
      </c>
      <c r="CT157" s="403">
        <f t="shared" si="237"/>
        <v>58.917649999999995</v>
      </c>
      <c r="CU157" s="403"/>
      <c r="CV157" s="403"/>
      <c r="CW157" s="403"/>
      <c r="CX157" s="404">
        <f t="shared" si="238"/>
        <v>23.567059999999998</v>
      </c>
      <c r="CY157" s="198"/>
      <c r="CZ157" s="222">
        <v>967</v>
      </c>
      <c r="DA157" s="677">
        <f t="shared" si="239"/>
        <v>228</v>
      </c>
      <c r="DB157" s="676">
        <f t="shared" si="240"/>
        <v>30.852503382949948</v>
      </c>
      <c r="DC157" s="676">
        <f t="shared" si="265"/>
        <v>6.1705006765899899</v>
      </c>
      <c r="DD157" s="208">
        <v>1387.7012</v>
      </c>
      <c r="DE157" s="677">
        <f t="shared" si="241"/>
        <v>648.70119999999997</v>
      </c>
      <c r="DF157" s="676">
        <f t="shared" si="242"/>
        <v>87.780947225981038</v>
      </c>
      <c r="DG157" s="676">
        <f t="shared" si="266"/>
        <v>17.556189445196207</v>
      </c>
      <c r="DH157" s="222">
        <v>20</v>
      </c>
      <c r="DI157" s="677">
        <f t="shared" si="243"/>
        <v>147.80000000000001</v>
      </c>
      <c r="DJ157" s="568">
        <f t="shared" si="244"/>
        <v>886.8</v>
      </c>
      <c r="DK157" s="677">
        <f t="shared" si="245"/>
        <v>177.36</v>
      </c>
      <c r="DL157" s="677">
        <f t="shared" si="267"/>
        <v>266.04000000000002</v>
      </c>
      <c r="DM157" s="677">
        <f t="shared" si="268"/>
        <v>443.4</v>
      </c>
      <c r="DN157" s="677">
        <f t="shared" si="246"/>
        <v>125.2253</v>
      </c>
      <c r="DO157" s="677">
        <f t="shared" si="269"/>
        <v>37.567590000000003</v>
      </c>
      <c r="DP157" s="677">
        <f t="shared" si="270"/>
        <v>62.612650000000002</v>
      </c>
      <c r="DQ157" s="677">
        <f t="shared" si="247"/>
        <v>25.045060000000003</v>
      </c>
      <c r="DR157" s="222">
        <v>967</v>
      </c>
      <c r="DS157" s="677">
        <f t="shared" si="248"/>
        <v>228</v>
      </c>
      <c r="DT157" s="676">
        <f t="shared" si="249"/>
        <v>30.852503382949948</v>
      </c>
      <c r="DU157" s="710">
        <f t="shared" si="271"/>
        <v>6.1705006765899899</v>
      </c>
      <c r="DV157" s="208">
        <v>1387.7012</v>
      </c>
      <c r="DW157" s="677">
        <f t="shared" si="250"/>
        <v>648.70119999999997</v>
      </c>
      <c r="DX157" s="676">
        <f t="shared" si="251"/>
        <v>87.780947225981038</v>
      </c>
      <c r="DY157" s="710">
        <f t="shared" si="272"/>
        <v>17.556189445196207</v>
      </c>
      <c r="DZ157" s="222">
        <v>19</v>
      </c>
      <c r="EA157" s="677">
        <f t="shared" si="252"/>
        <v>140.41</v>
      </c>
      <c r="EB157" s="568">
        <f t="shared" si="253"/>
        <v>879.41</v>
      </c>
      <c r="EC157" s="677">
        <f t="shared" si="254"/>
        <v>175.88200000000001</v>
      </c>
      <c r="ED157" s="677">
        <f t="shared" si="276"/>
        <v>263.82299999999998</v>
      </c>
      <c r="EE157" s="677">
        <f t="shared" si="277"/>
        <v>439.70499999999998</v>
      </c>
      <c r="EF157" s="208">
        <f t="shared" si="273"/>
        <v>127.0728</v>
      </c>
      <c r="EG157" s="208">
        <f t="shared" si="274"/>
        <v>38.121839999999999</v>
      </c>
      <c r="EH157" s="208">
        <f t="shared" si="275"/>
        <v>63.5364</v>
      </c>
      <c r="EI157" s="677">
        <f t="shared" si="255"/>
        <v>25.414560000000002</v>
      </c>
    </row>
    <row r="158" spans="1:139" s="218" customFormat="1" ht="13.5" customHeight="1" x14ac:dyDescent="0.2">
      <c r="A158" s="505">
        <v>155</v>
      </c>
      <c r="B158" s="505" t="s">
        <v>1270</v>
      </c>
      <c r="C158" s="499" t="s">
        <v>819</v>
      </c>
      <c r="D158" s="334" t="s">
        <v>113</v>
      </c>
      <c r="E158" s="253" t="s">
        <v>36</v>
      </c>
      <c r="F158" s="219" t="s">
        <v>43</v>
      </c>
      <c r="G158" s="219" t="s">
        <v>42</v>
      </c>
      <c r="H158" s="219">
        <v>7</v>
      </c>
      <c r="I158" s="278">
        <v>0.5</v>
      </c>
      <c r="J158" s="280">
        <v>809</v>
      </c>
      <c r="K158" s="222" t="s">
        <v>650</v>
      </c>
      <c r="L158" s="219" t="s">
        <v>43</v>
      </c>
      <c r="M158" s="219" t="s">
        <v>42</v>
      </c>
      <c r="N158" s="219">
        <v>7</v>
      </c>
      <c r="O158" s="278">
        <v>0.5</v>
      </c>
      <c r="P158" s="281">
        <v>809</v>
      </c>
      <c r="Q158" s="219"/>
      <c r="R158" s="219"/>
      <c r="S158" s="219"/>
      <c r="T158" s="278">
        <v>0.5</v>
      </c>
      <c r="U158" s="282">
        <v>809</v>
      </c>
      <c r="V158" s="228" t="s">
        <v>695</v>
      </c>
      <c r="W158" s="228" t="s">
        <v>180</v>
      </c>
      <c r="X158" s="228" t="s">
        <v>45</v>
      </c>
      <c r="Y158" s="279">
        <v>0.5</v>
      </c>
      <c r="Z158" s="283">
        <v>809</v>
      </c>
      <c r="AA158" s="207">
        <f t="shared" si="191"/>
        <v>404.5</v>
      </c>
      <c r="AB158" s="222">
        <v>758</v>
      </c>
      <c r="AC158" s="544">
        <f t="shared" si="256"/>
        <v>-51</v>
      </c>
      <c r="AD158" s="208">
        <f>0.95*$AB$1</f>
        <v>1080.587</v>
      </c>
      <c r="AE158" s="678">
        <f t="shared" si="257"/>
        <v>271.58699999999999</v>
      </c>
      <c r="AF158" s="222">
        <v>1406</v>
      </c>
      <c r="AJ158" s="444">
        <f t="shared" si="192"/>
        <v>-51</v>
      </c>
      <c r="AK158" s="444">
        <f t="shared" si="193"/>
        <v>-6.304079110012367</v>
      </c>
      <c r="AL158" s="539">
        <f t="shared" si="258"/>
        <v>-1.2608158220024734E-2</v>
      </c>
      <c r="AM158" s="444">
        <f t="shared" si="194"/>
        <v>-10.199999999999999</v>
      </c>
      <c r="AN158" s="445">
        <f t="shared" si="195"/>
        <v>271.58699999999999</v>
      </c>
      <c r="AO158" s="445">
        <f t="shared" si="196"/>
        <v>33.570704573547573</v>
      </c>
      <c r="AP158" s="542">
        <f t="shared" si="259"/>
        <v>6.7141409147095155E-2</v>
      </c>
      <c r="AQ158" s="445">
        <f t="shared" si="197"/>
        <v>54.317399999999999</v>
      </c>
      <c r="AR158" s="227">
        <f t="shared" si="198"/>
        <v>464.5</v>
      </c>
      <c r="AS158" s="210">
        <f t="shared" si="199"/>
        <v>929</v>
      </c>
      <c r="AT158" s="209">
        <f t="shared" si="200"/>
        <v>278.7</v>
      </c>
      <c r="AU158" s="209">
        <f t="shared" si="201"/>
        <v>464.5</v>
      </c>
      <c r="AV158" s="211">
        <f t="shared" si="202"/>
        <v>758</v>
      </c>
      <c r="AW158" s="210">
        <f t="shared" si="203"/>
        <v>171</v>
      </c>
      <c r="AX158" s="210">
        <f t="shared" si="204"/>
        <v>120</v>
      </c>
      <c r="AY158" s="210">
        <f t="shared" si="205"/>
        <v>14.833127317676144</v>
      </c>
      <c r="AZ158" s="211">
        <f t="shared" si="206"/>
        <v>1080.587</v>
      </c>
      <c r="BA158" s="544">
        <f t="shared" si="260"/>
        <v>151.58699999999999</v>
      </c>
      <c r="BB158" s="210">
        <f t="shared" si="261"/>
        <v>37.896749999999997</v>
      </c>
      <c r="BC158" s="213">
        <f t="shared" si="207"/>
        <v>486.26415000000003</v>
      </c>
      <c r="BD158" s="211">
        <f>[1]MAG_9pak!$F$9</f>
        <v>972.52830000000006</v>
      </c>
      <c r="BE158" s="213">
        <f t="shared" si="208"/>
        <v>291.75848999999999</v>
      </c>
      <c r="BF158" s="213">
        <f t="shared" si="209"/>
        <v>486.26415000000003</v>
      </c>
      <c r="BG158" s="210">
        <f t="shared" si="210"/>
        <v>214.52830000000006</v>
      </c>
      <c r="BH158" s="210">
        <f t="shared" si="211"/>
        <v>163.52830000000006</v>
      </c>
      <c r="BI158" s="210">
        <f t="shared" si="212"/>
        <v>20.213634116192836</v>
      </c>
      <c r="BJ158" s="210">
        <f t="shared" si="213"/>
        <v>1003.16</v>
      </c>
      <c r="BK158" s="214">
        <f t="shared" si="214"/>
        <v>300.94799999999998</v>
      </c>
      <c r="BL158" s="214">
        <f t="shared" si="215"/>
        <v>501.58</v>
      </c>
      <c r="BM158" s="210">
        <f t="shared" si="216"/>
        <v>194.15999999999997</v>
      </c>
      <c r="BN158" s="210">
        <f t="shared" si="217"/>
        <v>245.15999999999997</v>
      </c>
      <c r="BO158" s="215">
        <f t="shared" si="218"/>
        <v>501.58</v>
      </c>
      <c r="BP158" s="210">
        <f t="shared" si="189"/>
        <v>1003.16</v>
      </c>
      <c r="BQ158" s="216">
        <f t="shared" si="219"/>
        <v>300.94799999999998</v>
      </c>
      <c r="BR158" s="216">
        <f t="shared" si="220"/>
        <v>501.58</v>
      </c>
      <c r="BS158" s="210">
        <f t="shared" si="221"/>
        <v>194.15999999999997</v>
      </c>
      <c r="BT158" s="210">
        <f t="shared" si="222"/>
        <v>245.15999999999997</v>
      </c>
      <c r="BU158" s="217">
        <f t="shared" si="223"/>
        <v>501.58</v>
      </c>
      <c r="BV158" s="210">
        <f t="shared" si="190"/>
        <v>1003.16</v>
      </c>
      <c r="BW158" s="403">
        <f t="shared" si="224"/>
        <v>300.94799999999998</v>
      </c>
      <c r="BX158" s="403">
        <f t="shared" si="225"/>
        <v>501.58</v>
      </c>
      <c r="BY158" s="210">
        <f t="shared" si="226"/>
        <v>194.15999999999997</v>
      </c>
      <c r="BZ158" s="210">
        <f t="shared" si="227"/>
        <v>245.15999999999997</v>
      </c>
      <c r="CA158" s="210">
        <f t="shared" si="228"/>
        <v>24</v>
      </c>
      <c r="CB158" s="404">
        <f t="shared" si="229"/>
        <v>501.58</v>
      </c>
      <c r="CC158" s="211"/>
      <c r="CD158" s="537">
        <f t="shared" si="230"/>
        <v>37.896749999999997</v>
      </c>
      <c r="CE158" s="537">
        <f t="shared" si="262"/>
        <v>11.369024999999999</v>
      </c>
      <c r="CF158" s="537">
        <f t="shared" si="231"/>
        <v>18.948374999999999</v>
      </c>
      <c r="CG158" s="210"/>
      <c r="CH158" s="210"/>
      <c r="CI158" s="210"/>
      <c r="CJ158" s="538">
        <f t="shared" si="232"/>
        <v>18.948374999999999</v>
      </c>
      <c r="CK158" s="216">
        <f t="shared" si="233"/>
        <v>-42.75</v>
      </c>
      <c r="CL158" s="216">
        <f t="shared" si="263"/>
        <v>-12.824999999999999</v>
      </c>
      <c r="CM158" s="216">
        <f t="shared" si="234"/>
        <v>-21.375</v>
      </c>
      <c r="CN158" s="216"/>
      <c r="CO158" s="216"/>
      <c r="CP158" s="216"/>
      <c r="CQ158" s="217">
        <f t="shared" si="235"/>
        <v>-21.375</v>
      </c>
      <c r="CR158" s="403">
        <f t="shared" si="236"/>
        <v>19.356750000000005</v>
      </c>
      <c r="CS158" s="403">
        <f t="shared" si="264"/>
        <v>5.8070250000000012</v>
      </c>
      <c r="CT158" s="403">
        <f t="shared" si="237"/>
        <v>9.6783750000000026</v>
      </c>
      <c r="CU158" s="403"/>
      <c r="CV158" s="403"/>
      <c r="CW158" s="403"/>
      <c r="CX158" s="404">
        <f t="shared" si="238"/>
        <v>9.6783750000000026</v>
      </c>
      <c r="CY158" s="198"/>
      <c r="CZ158" s="222">
        <v>758</v>
      </c>
      <c r="DA158" s="677">
        <f t="shared" si="239"/>
        <v>-51</v>
      </c>
      <c r="DB158" s="676">
        <f t="shared" si="240"/>
        <v>-6.304079110012367</v>
      </c>
      <c r="DC158" s="676">
        <f t="shared" si="265"/>
        <v>-1.2608158220024734</v>
      </c>
      <c r="DD158" s="208">
        <v>1080.587</v>
      </c>
      <c r="DE158" s="677">
        <f t="shared" si="241"/>
        <v>271.58699999999999</v>
      </c>
      <c r="DF158" s="676">
        <f t="shared" si="242"/>
        <v>33.570704573547573</v>
      </c>
      <c r="DG158" s="676">
        <f t="shared" si="266"/>
        <v>6.7141409147095148</v>
      </c>
      <c r="DH158" s="222">
        <v>20</v>
      </c>
      <c r="DI158" s="677">
        <f t="shared" si="243"/>
        <v>161.80000000000001</v>
      </c>
      <c r="DJ158" s="568">
        <f t="shared" si="244"/>
        <v>970.8</v>
      </c>
      <c r="DK158" s="677">
        <f t="shared" si="245"/>
        <v>485.4</v>
      </c>
      <c r="DL158" s="677">
        <f t="shared" si="267"/>
        <v>291.24</v>
      </c>
      <c r="DM158" s="677">
        <f t="shared" si="268"/>
        <v>485.4</v>
      </c>
      <c r="DN158" s="677">
        <f t="shared" si="246"/>
        <v>27.446750000000009</v>
      </c>
      <c r="DO158" s="677">
        <f t="shared" si="269"/>
        <v>8.2340250000000026</v>
      </c>
      <c r="DP158" s="677">
        <f t="shared" si="270"/>
        <v>13.723375000000004</v>
      </c>
      <c r="DQ158" s="677">
        <f t="shared" si="247"/>
        <v>13.723375000000004</v>
      </c>
      <c r="DR158" s="222">
        <v>758</v>
      </c>
      <c r="DS158" s="677">
        <f t="shared" si="248"/>
        <v>-51</v>
      </c>
      <c r="DT158" s="676">
        <f t="shared" si="249"/>
        <v>-6.304079110012367</v>
      </c>
      <c r="DU158" s="710">
        <f t="shared" si="271"/>
        <v>-1.2608158220024734</v>
      </c>
      <c r="DV158" s="208">
        <v>1080.587</v>
      </c>
      <c r="DW158" s="677">
        <f t="shared" si="250"/>
        <v>271.58699999999999</v>
      </c>
      <c r="DX158" s="676">
        <f t="shared" si="251"/>
        <v>33.570704573547573</v>
      </c>
      <c r="DY158" s="710">
        <f t="shared" si="272"/>
        <v>6.7141409147095148</v>
      </c>
      <c r="DZ158" s="222">
        <v>19</v>
      </c>
      <c r="EA158" s="677">
        <f t="shared" si="252"/>
        <v>153.71</v>
      </c>
      <c r="EB158" s="568">
        <f t="shared" si="253"/>
        <v>962.71</v>
      </c>
      <c r="EC158" s="677">
        <f t="shared" si="254"/>
        <v>481.35500000000002</v>
      </c>
      <c r="ED158" s="677">
        <f t="shared" si="276"/>
        <v>288.81300000000005</v>
      </c>
      <c r="EE158" s="677">
        <f t="shared" si="277"/>
        <v>481.35500000000002</v>
      </c>
      <c r="EF158" s="208">
        <f t="shared" si="273"/>
        <v>29.469249999999988</v>
      </c>
      <c r="EG158" s="208">
        <f t="shared" si="274"/>
        <v>8.8407749999999954</v>
      </c>
      <c r="EH158" s="208">
        <f t="shared" si="275"/>
        <v>14.734624999999994</v>
      </c>
      <c r="EI158" s="677">
        <f t="shared" si="255"/>
        <v>14.734624999999994</v>
      </c>
    </row>
    <row r="159" spans="1:139" s="218" customFormat="1" ht="13.5" customHeight="1" x14ac:dyDescent="0.2">
      <c r="A159" s="506">
        <v>156</v>
      </c>
      <c r="B159" s="506" t="s">
        <v>1270</v>
      </c>
      <c r="C159" s="499" t="s">
        <v>1003</v>
      </c>
      <c r="D159" s="334" t="s">
        <v>113</v>
      </c>
      <c r="E159" s="253" t="s">
        <v>93</v>
      </c>
      <c r="F159" s="219">
        <v>29</v>
      </c>
      <c r="G159" s="219" t="s">
        <v>6</v>
      </c>
      <c r="H159" s="219">
        <v>4</v>
      </c>
      <c r="I159" s="259">
        <v>4</v>
      </c>
      <c r="J159" s="229">
        <v>639</v>
      </c>
      <c r="K159" s="222"/>
      <c r="L159" s="219">
        <v>29</v>
      </c>
      <c r="M159" s="219" t="s">
        <v>6</v>
      </c>
      <c r="N159" s="219">
        <v>4</v>
      </c>
      <c r="O159" s="260">
        <v>4</v>
      </c>
      <c r="P159" s="230">
        <v>639</v>
      </c>
      <c r="Q159" s="219"/>
      <c r="R159" s="219"/>
      <c r="S159" s="219"/>
      <c r="T159" s="260">
        <v>4</v>
      </c>
      <c r="U159" s="231">
        <v>639</v>
      </c>
      <c r="V159" s="228" t="s">
        <v>171</v>
      </c>
      <c r="W159" s="228" t="s">
        <v>6</v>
      </c>
      <c r="X159" s="228" t="s">
        <v>52</v>
      </c>
      <c r="Y159" s="261">
        <v>4</v>
      </c>
      <c r="Z159" s="232">
        <v>688</v>
      </c>
      <c r="AA159" s="207">
        <f t="shared" si="191"/>
        <v>2752</v>
      </c>
      <c r="AB159" s="222">
        <v>662</v>
      </c>
      <c r="AC159" s="544">
        <f t="shared" si="256"/>
        <v>-26</v>
      </c>
      <c r="AD159" s="208">
        <f>0.832*$AB$1</f>
        <v>946.36671999999999</v>
      </c>
      <c r="AE159" s="678">
        <f t="shared" si="257"/>
        <v>258.36671999999999</v>
      </c>
      <c r="AF159" s="222">
        <v>1228</v>
      </c>
      <c r="AJ159" s="444">
        <f t="shared" si="192"/>
        <v>-26</v>
      </c>
      <c r="AK159" s="444">
        <f t="shared" si="193"/>
        <v>-3.7790697674418539</v>
      </c>
      <c r="AL159" s="539">
        <f t="shared" si="258"/>
        <v>-7.5581395348837078E-3</v>
      </c>
      <c r="AM159" s="444">
        <f t="shared" si="194"/>
        <v>-5.2</v>
      </c>
      <c r="AN159" s="445">
        <f t="shared" si="195"/>
        <v>258.36671999999999</v>
      </c>
      <c r="AO159" s="445">
        <f t="shared" si="196"/>
        <v>37.55330232558137</v>
      </c>
      <c r="AP159" s="542">
        <f t="shared" si="259"/>
        <v>7.5106604651162742E-2</v>
      </c>
      <c r="AQ159" s="445">
        <f t="shared" si="197"/>
        <v>51.673344</v>
      </c>
      <c r="AR159" s="227">
        <f t="shared" si="198"/>
        <v>3232</v>
      </c>
      <c r="AS159" s="210">
        <f t="shared" si="199"/>
        <v>808</v>
      </c>
      <c r="AT159" s="209">
        <f t="shared" si="200"/>
        <v>242.39999999999998</v>
      </c>
      <c r="AU159" s="209">
        <f t="shared" si="201"/>
        <v>404</v>
      </c>
      <c r="AV159" s="211">
        <f t="shared" si="202"/>
        <v>662</v>
      </c>
      <c r="AW159" s="210">
        <f t="shared" si="203"/>
        <v>146</v>
      </c>
      <c r="AX159" s="210">
        <f t="shared" si="204"/>
        <v>120</v>
      </c>
      <c r="AY159" s="210">
        <f t="shared" si="205"/>
        <v>17.441860465116292</v>
      </c>
      <c r="AZ159" s="211">
        <f t="shared" si="206"/>
        <v>946.36671999999999</v>
      </c>
      <c r="BA159" s="544">
        <f t="shared" si="260"/>
        <v>138.36671999999999</v>
      </c>
      <c r="BB159" s="210">
        <f t="shared" si="261"/>
        <v>34.591679999999997</v>
      </c>
      <c r="BC159" s="213">
        <f t="shared" si="207"/>
        <v>3406.920192</v>
      </c>
      <c r="BD159" s="211">
        <f>[1]MAG_9pak!$F$7</f>
        <v>851.73004800000001</v>
      </c>
      <c r="BE159" s="213">
        <f t="shared" si="208"/>
        <v>255.5190144</v>
      </c>
      <c r="BF159" s="213">
        <f t="shared" si="209"/>
        <v>425.86502400000001</v>
      </c>
      <c r="BG159" s="210">
        <f t="shared" si="210"/>
        <v>189.73004800000001</v>
      </c>
      <c r="BH159" s="210">
        <f t="shared" si="211"/>
        <v>163.73004800000001</v>
      </c>
      <c r="BI159" s="210">
        <f t="shared" si="212"/>
        <v>23.797972093023262</v>
      </c>
      <c r="BJ159" s="210">
        <f t="shared" si="213"/>
        <v>853.12</v>
      </c>
      <c r="BK159" s="214">
        <f t="shared" si="214"/>
        <v>255.93599999999998</v>
      </c>
      <c r="BL159" s="214">
        <f t="shared" si="215"/>
        <v>426.56</v>
      </c>
      <c r="BM159" s="210">
        <f t="shared" si="216"/>
        <v>165.12</v>
      </c>
      <c r="BN159" s="210">
        <f t="shared" si="217"/>
        <v>191.12</v>
      </c>
      <c r="BO159" s="215">
        <f t="shared" si="218"/>
        <v>3412.48</v>
      </c>
      <c r="BP159" s="210">
        <f t="shared" si="189"/>
        <v>853.12</v>
      </c>
      <c r="BQ159" s="216">
        <f t="shared" si="219"/>
        <v>255.93599999999998</v>
      </c>
      <c r="BR159" s="216">
        <f t="shared" si="220"/>
        <v>426.56</v>
      </c>
      <c r="BS159" s="210">
        <f t="shared" si="221"/>
        <v>165.12</v>
      </c>
      <c r="BT159" s="210">
        <f t="shared" si="222"/>
        <v>191.12</v>
      </c>
      <c r="BU159" s="217">
        <f t="shared" si="223"/>
        <v>3412.48</v>
      </c>
      <c r="BV159" s="210">
        <f t="shared" si="190"/>
        <v>853.12</v>
      </c>
      <c r="BW159" s="403">
        <f t="shared" si="224"/>
        <v>255.93599999999998</v>
      </c>
      <c r="BX159" s="403">
        <f t="shared" si="225"/>
        <v>426.56</v>
      </c>
      <c r="BY159" s="210">
        <f t="shared" si="226"/>
        <v>165.12</v>
      </c>
      <c r="BZ159" s="210">
        <f t="shared" si="227"/>
        <v>191.12</v>
      </c>
      <c r="CA159" s="210">
        <f t="shared" si="228"/>
        <v>24</v>
      </c>
      <c r="CB159" s="404">
        <f t="shared" si="229"/>
        <v>3412.48</v>
      </c>
      <c r="CC159" s="211"/>
      <c r="CD159" s="537">
        <f t="shared" si="230"/>
        <v>34.591679999999997</v>
      </c>
      <c r="CE159" s="537">
        <f t="shared" si="262"/>
        <v>10.377503999999998</v>
      </c>
      <c r="CF159" s="537">
        <f t="shared" si="231"/>
        <v>17.295839999999998</v>
      </c>
      <c r="CG159" s="210"/>
      <c r="CH159" s="210"/>
      <c r="CI159" s="210"/>
      <c r="CJ159" s="538">
        <f t="shared" si="232"/>
        <v>138.36671999999999</v>
      </c>
      <c r="CK159" s="216">
        <f t="shared" si="233"/>
        <v>-36.5</v>
      </c>
      <c r="CL159" s="216">
        <f t="shared" si="263"/>
        <v>-10.95</v>
      </c>
      <c r="CM159" s="216">
        <f t="shared" si="234"/>
        <v>-18.25</v>
      </c>
      <c r="CN159" s="216"/>
      <c r="CO159" s="216"/>
      <c r="CP159" s="216"/>
      <c r="CQ159" s="217">
        <f t="shared" si="235"/>
        <v>-146</v>
      </c>
      <c r="CR159" s="403">
        <f t="shared" si="236"/>
        <v>23.311679999999996</v>
      </c>
      <c r="CS159" s="403">
        <f t="shared" si="264"/>
        <v>6.9935039999999988</v>
      </c>
      <c r="CT159" s="403">
        <f t="shared" si="237"/>
        <v>11.655839999999998</v>
      </c>
      <c r="CU159" s="403"/>
      <c r="CV159" s="403"/>
      <c r="CW159" s="403"/>
      <c r="CX159" s="404">
        <f t="shared" si="238"/>
        <v>93.246719999999982</v>
      </c>
      <c r="CY159" s="198"/>
      <c r="CZ159" s="222">
        <v>662</v>
      </c>
      <c r="DA159" s="677">
        <f t="shared" si="239"/>
        <v>-26</v>
      </c>
      <c r="DB159" s="676">
        <f t="shared" si="240"/>
        <v>-3.7790697674418539</v>
      </c>
      <c r="DC159" s="676">
        <f t="shared" si="265"/>
        <v>-0.75581395348837077</v>
      </c>
      <c r="DD159" s="208">
        <v>946.36671999999999</v>
      </c>
      <c r="DE159" s="677">
        <f t="shared" si="241"/>
        <v>258.36671999999999</v>
      </c>
      <c r="DF159" s="676">
        <f t="shared" si="242"/>
        <v>37.55330232558137</v>
      </c>
      <c r="DG159" s="676">
        <f t="shared" si="266"/>
        <v>7.5106604651162741</v>
      </c>
      <c r="DH159" s="222">
        <v>24</v>
      </c>
      <c r="DI159" s="677">
        <f t="shared" si="243"/>
        <v>165.12</v>
      </c>
      <c r="DJ159" s="568">
        <f t="shared" si="244"/>
        <v>853.12</v>
      </c>
      <c r="DK159" s="677">
        <f t="shared" si="245"/>
        <v>3412.48</v>
      </c>
      <c r="DL159" s="677">
        <f t="shared" si="267"/>
        <v>255.93599999999998</v>
      </c>
      <c r="DM159" s="677">
        <f t="shared" si="268"/>
        <v>426.56</v>
      </c>
      <c r="DN159" s="677">
        <f t="shared" si="246"/>
        <v>23.311679999999996</v>
      </c>
      <c r="DO159" s="677">
        <f t="shared" si="269"/>
        <v>6.9935039999999988</v>
      </c>
      <c r="DP159" s="677">
        <f t="shared" si="270"/>
        <v>11.655839999999998</v>
      </c>
      <c r="DQ159" s="677">
        <f t="shared" si="247"/>
        <v>93.246719999999982</v>
      </c>
      <c r="DR159" s="222">
        <v>662</v>
      </c>
      <c r="DS159" s="677">
        <f t="shared" si="248"/>
        <v>-26</v>
      </c>
      <c r="DT159" s="676">
        <f t="shared" si="249"/>
        <v>-3.7790697674418539</v>
      </c>
      <c r="DU159" s="710">
        <f t="shared" si="271"/>
        <v>-0.75581395348837077</v>
      </c>
      <c r="DV159" s="208">
        <v>946.36671999999999</v>
      </c>
      <c r="DW159" s="677">
        <f t="shared" si="250"/>
        <v>258.36671999999999</v>
      </c>
      <c r="DX159" s="676">
        <f t="shared" si="251"/>
        <v>37.55330232558137</v>
      </c>
      <c r="DY159" s="710">
        <f t="shared" si="272"/>
        <v>7.5106604651162741</v>
      </c>
      <c r="DZ159" s="222">
        <v>22</v>
      </c>
      <c r="EA159" s="677">
        <f t="shared" si="252"/>
        <v>151.36000000000001</v>
      </c>
      <c r="EB159" s="568">
        <f t="shared" si="253"/>
        <v>839.36</v>
      </c>
      <c r="EC159" s="677">
        <f t="shared" si="254"/>
        <v>3357.44</v>
      </c>
      <c r="ED159" s="677">
        <f t="shared" si="276"/>
        <v>251.80799999999999</v>
      </c>
      <c r="EE159" s="677">
        <f t="shared" si="277"/>
        <v>419.68</v>
      </c>
      <c r="EF159" s="208">
        <f t="shared" si="273"/>
        <v>26.751679999999993</v>
      </c>
      <c r="EG159" s="208">
        <f t="shared" si="274"/>
        <v>8.025503999999998</v>
      </c>
      <c r="EH159" s="208">
        <f t="shared" si="275"/>
        <v>13.375839999999997</v>
      </c>
      <c r="EI159" s="677">
        <f t="shared" si="255"/>
        <v>107.00671999999997</v>
      </c>
    </row>
    <row r="160" spans="1:139" s="218" customFormat="1" ht="13.5" customHeight="1" x14ac:dyDescent="0.2">
      <c r="A160" s="505">
        <v>157</v>
      </c>
      <c r="B160" s="505" t="s">
        <v>1265</v>
      </c>
      <c r="C160" s="501" t="s">
        <v>147</v>
      </c>
      <c r="D160" s="355" t="s">
        <v>155</v>
      </c>
      <c r="E160" s="355" t="s">
        <v>13</v>
      </c>
      <c r="F160" s="219" t="s">
        <v>7</v>
      </c>
      <c r="G160" s="219" t="s">
        <v>89</v>
      </c>
      <c r="H160" s="219" t="s">
        <v>5</v>
      </c>
      <c r="I160" s="274">
        <v>1</v>
      </c>
      <c r="J160" s="234">
        <v>1401</v>
      </c>
      <c r="K160" s="222"/>
      <c r="L160" s="219" t="s">
        <v>7</v>
      </c>
      <c r="M160" s="219" t="s">
        <v>89</v>
      </c>
      <c r="N160" s="219" t="s">
        <v>5</v>
      </c>
      <c r="O160" s="269">
        <v>1</v>
      </c>
      <c r="P160" s="234">
        <v>1401</v>
      </c>
      <c r="Q160" s="219"/>
      <c r="R160" s="219"/>
      <c r="S160" s="219"/>
      <c r="T160" s="269">
        <v>1</v>
      </c>
      <c r="U160" s="235">
        <v>1401</v>
      </c>
      <c r="V160" s="228" t="s">
        <v>664</v>
      </c>
      <c r="W160" s="228" t="s">
        <v>6</v>
      </c>
      <c r="X160" s="228" t="s">
        <v>88</v>
      </c>
      <c r="Y160" s="270">
        <v>1</v>
      </c>
      <c r="Z160" s="236">
        <v>1401</v>
      </c>
      <c r="AA160" s="207">
        <f t="shared" si="191"/>
        <v>1401</v>
      </c>
      <c r="AB160" s="222">
        <v>2174</v>
      </c>
      <c r="AC160" s="544">
        <f t="shared" si="256"/>
        <v>773</v>
      </c>
      <c r="AD160" s="208">
        <f>2.73*$AB$1</f>
        <v>3105.2658000000001</v>
      </c>
      <c r="AE160" s="678">
        <f t="shared" si="257"/>
        <v>1704.2658000000001</v>
      </c>
      <c r="AF160" s="222">
        <v>3726</v>
      </c>
      <c r="AJ160" s="444">
        <f t="shared" si="192"/>
        <v>773</v>
      </c>
      <c r="AK160" s="444">
        <f t="shared" si="193"/>
        <v>55.174875089221985</v>
      </c>
      <c r="AL160" s="539">
        <f t="shared" si="258"/>
        <v>0.11034975017844398</v>
      </c>
      <c r="AM160" s="444">
        <f t="shared" si="194"/>
        <v>154.6</v>
      </c>
      <c r="AN160" s="445">
        <f t="shared" si="195"/>
        <v>1704.2658000000001</v>
      </c>
      <c r="AO160" s="445">
        <f t="shared" si="196"/>
        <v>121.64638115631692</v>
      </c>
      <c r="AP160" s="542">
        <f t="shared" si="259"/>
        <v>0.24329276231263386</v>
      </c>
      <c r="AQ160" s="445">
        <f t="shared" si="197"/>
        <v>340.85316</v>
      </c>
      <c r="AR160" s="227">
        <f t="shared" si="198"/>
        <v>1521</v>
      </c>
      <c r="AS160" s="210">
        <f t="shared" si="199"/>
        <v>1521</v>
      </c>
      <c r="AT160" s="209">
        <f t="shared" si="200"/>
        <v>456.3</v>
      </c>
      <c r="AU160" s="209">
        <f t="shared" si="201"/>
        <v>760.5</v>
      </c>
      <c r="AV160" s="211">
        <f t="shared" si="202"/>
        <v>2174</v>
      </c>
      <c r="AW160" s="212">
        <f t="shared" si="203"/>
        <v>-653</v>
      </c>
      <c r="AX160" s="210">
        <f t="shared" si="204"/>
        <v>120</v>
      </c>
      <c r="AY160" s="210">
        <f t="shared" si="205"/>
        <v>8.5653104925053469</v>
      </c>
      <c r="AZ160" s="211">
        <f t="shared" si="206"/>
        <v>3105.2658000000001</v>
      </c>
      <c r="BA160" s="544">
        <f t="shared" si="260"/>
        <v>1584.2658000000001</v>
      </c>
      <c r="BB160" s="210">
        <f t="shared" si="261"/>
        <v>396.06645000000003</v>
      </c>
      <c r="BC160" s="213">
        <f t="shared" si="207"/>
        <v>2173.68606</v>
      </c>
      <c r="BD160" s="211">
        <f>[1]MAG_9pak!$C$15</f>
        <v>2173.68606</v>
      </c>
      <c r="BE160" s="213">
        <f t="shared" si="208"/>
        <v>652.105818</v>
      </c>
      <c r="BF160" s="213">
        <f t="shared" si="209"/>
        <v>1086.84303</v>
      </c>
      <c r="BG160" s="210">
        <f t="shared" si="210"/>
        <v>-0.31394000000000233</v>
      </c>
      <c r="BH160" s="210">
        <f t="shared" si="211"/>
        <v>772.68606</v>
      </c>
      <c r="BI160" s="210">
        <f t="shared" si="212"/>
        <v>55.152466809421838</v>
      </c>
      <c r="BJ160" s="210">
        <f t="shared" si="213"/>
        <v>1737.24</v>
      </c>
      <c r="BK160" s="214">
        <f t="shared" si="214"/>
        <v>521.17200000000003</v>
      </c>
      <c r="BL160" s="214">
        <f t="shared" si="215"/>
        <v>868.62</v>
      </c>
      <c r="BM160" s="210">
        <f t="shared" si="216"/>
        <v>336.24</v>
      </c>
      <c r="BN160" s="210">
        <f t="shared" si="217"/>
        <v>-436.76</v>
      </c>
      <c r="BO160" s="215">
        <f t="shared" si="218"/>
        <v>1737.24</v>
      </c>
      <c r="BP160" s="210">
        <f>Z160*1.2</f>
        <v>1681.2</v>
      </c>
      <c r="BQ160" s="216">
        <f t="shared" si="219"/>
        <v>504.36</v>
      </c>
      <c r="BR160" s="216">
        <f t="shared" si="220"/>
        <v>840.6</v>
      </c>
      <c r="BS160" s="210">
        <f t="shared" si="221"/>
        <v>280.20000000000005</v>
      </c>
      <c r="BT160" s="210">
        <f t="shared" si="222"/>
        <v>-492.79999999999995</v>
      </c>
      <c r="BU160" s="217">
        <f t="shared" si="223"/>
        <v>1681.2</v>
      </c>
      <c r="BV160" s="210">
        <f>Z160*1.19</f>
        <v>1667.1899999999998</v>
      </c>
      <c r="BW160" s="403">
        <f t="shared" si="224"/>
        <v>500.15699999999993</v>
      </c>
      <c r="BX160" s="403">
        <f t="shared" si="225"/>
        <v>833.59499999999991</v>
      </c>
      <c r="BY160" s="210">
        <f t="shared" si="226"/>
        <v>266.18999999999983</v>
      </c>
      <c r="BZ160" s="210">
        <f t="shared" si="227"/>
        <v>-506.81000000000017</v>
      </c>
      <c r="CA160" s="210">
        <f t="shared" si="228"/>
        <v>19</v>
      </c>
      <c r="CB160" s="404">
        <f t="shared" si="229"/>
        <v>1667.1899999999998</v>
      </c>
      <c r="CC160" s="404"/>
      <c r="CD160" s="537">
        <f t="shared" si="230"/>
        <v>396.06645000000003</v>
      </c>
      <c r="CE160" s="537">
        <f t="shared" si="262"/>
        <v>118.819935</v>
      </c>
      <c r="CF160" s="537">
        <f t="shared" si="231"/>
        <v>198.03322500000002</v>
      </c>
      <c r="CG160" s="210"/>
      <c r="CH160" s="210"/>
      <c r="CI160" s="210"/>
      <c r="CJ160" s="538">
        <f t="shared" si="232"/>
        <v>396.06645000000003</v>
      </c>
      <c r="CK160" s="216">
        <f t="shared" si="233"/>
        <v>163.25</v>
      </c>
      <c r="CL160" s="216">
        <f t="shared" si="263"/>
        <v>48.975000000000001</v>
      </c>
      <c r="CM160" s="216">
        <f t="shared" si="234"/>
        <v>81.625</v>
      </c>
      <c r="CN160" s="216"/>
      <c r="CO160" s="216"/>
      <c r="CP160" s="216"/>
      <c r="CQ160" s="217">
        <f t="shared" si="235"/>
        <v>163.25</v>
      </c>
      <c r="CR160" s="403">
        <f t="shared" si="236"/>
        <v>359.51895000000007</v>
      </c>
      <c r="CS160" s="403">
        <f t="shared" si="264"/>
        <v>107.85568500000002</v>
      </c>
      <c r="CT160" s="403">
        <f t="shared" si="237"/>
        <v>179.75947500000004</v>
      </c>
      <c r="CU160" s="403"/>
      <c r="CV160" s="403"/>
      <c r="CW160" s="403"/>
      <c r="CX160" s="404">
        <f t="shared" si="238"/>
        <v>359.51895000000007</v>
      </c>
      <c r="CY160" s="198"/>
      <c r="CZ160" s="222">
        <v>2174</v>
      </c>
      <c r="DA160" s="677">
        <f t="shared" si="239"/>
        <v>773</v>
      </c>
      <c r="DB160" s="676">
        <f t="shared" si="240"/>
        <v>55.174875089221985</v>
      </c>
      <c r="DC160" s="676">
        <f t="shared" si="265"/>
        <v>11.034975017844397</v>
      </c>
      <c r="DD160" s="208">
        <v>3105.2658000000001</v>
      </c>
      <c r="DE160" s="677">
        <f t="shared" si="241"/>
        <v>1704.2658000000001</v>
      </c>
      <c r="DF160" s="676">
        <f t="shared" si="242"/>
        <v>121.64638115631692</v>
      </c>
      <c r="DG160" s="676">
        <f t="shared" si="266"/>
        <v>24.329276231263385</v>
      </c>
      <c r="DH160" s="222">
        <v>15</v>
      </c>
      <c r="DI160" s="677">
        <f t="shared" si="243"/>
        <v>210.15</v>
      </c>
      <c r="DJ160" s="568">
        <f t="shared" si="244"/>
        <v>1611.15</v>
      </c>
      <c r="DK160" s="677">
        <f t="shared" si="245"/>
        <v>1611.15</v>
      </c>
      <c r="DL160" s="677">
        <f t="shared" si="267"/>
        <v>483.34500000000003</v>
      </c>
      <c r="DM160" s="677">
        <f t="shared" si="268"/>
        <v>805.57500000000005</v>
      </c>
      <c r="DN160" s="677">
        <f t="shared" si="246"/>
        <v>373.52895000000001</v>
      </c>
      <c r="DO160" s="677">
        <f t="shared" si="269"/>
        <v>112.058685</v>
      </c>
      <c r="DP160" s="677">
        <f t="shared" si="270"/>
        <v>186.764475</v>
      </c>
      <c r="DQ160" s="677">
        <f t="shared" si="247"/>
        <v>373.52895000000001</v>
      </c>
      <c r="DR160" s="222">
        <v>2174</v>
      </c>
      <c r="DS160" s="677">
        <f t="shared" si="248"/>
        <v>773</v>
      </c>
      <c r="DT160" s="676">
        <f t="shared" si="249"/>
        <v>55.174875089221985</v>
      </c>
      <c r="DU160" s="710">
        <f t="shared" si="271"/>
        <v>11.034975017844397</v>
      </c>
      <c r="DV160" s="208">
        <v>3105.2658000000001</v>
      </c>
      <c r="DW160" s="677">
        <f t="shared" si="250"/>
        <v>1704.2658000000001</v>
      </c>
      <c r="DX160" s="676">
        <f t="shared" si="251"/>
        <v>121.64638115631692</v>
      </c>
      <c r="DY160" s="710">
        <f t="shared" si="272"/>
        <v>24.329276231263385</v>
      </c>
      <c r="DZ160" s="222">
        <v>15</v>
      </c>
      <c r="EA160" s="677">
        <f t="shared" si="252"/>
        <v>210.15</v>
      </c>
      <c r="EB160" s="568">
        <f t="shared" si="253"/>
        <v>1611.15</v>
      </c>
      <c r="EC160" s="677">
        <f t="shared" si="254"/>
        <v>1611.15</v>
      </c>
      <c r="ED160" s="677">
        <f t="shared" si="276"/>
        <v>483.34500000000003</v>
      </c>
      <c r="EE160" s="677">
        <f t="shared" si="277"/>
        <v>805.57500000000005</v>
      </c>
      <c r="EF160" s="208">
        <f t="shared" si="273"/>
        <v>373.52895000000001</v>
      </c>
      <c r="EG160" s="208">
        <f t="shared" si="274"/>
        <v>112.058685</v>
      </c>
      <c r="EH160" s="208">
        <f t="shared" si="275"/>
        <v>186.764475</v>
      </c>
      <c r="EI160" s="677">
        <f t="shared" si="255"/>
        <v>373.52895000000001</v>
      </c>
    </row>
    <row r="161" spans="1:139" s="218" customFormat="1" ht="13.5" customHeight="1" x14ac:dyDescent="0.2">
      <c r="A161" s="505">
        <v>158</v>
      </c>
      <c r="B161" s="505" t="s">
        <v>1266</v>
      </c>
      <c r="C161" s="499" t="s">
        <v>1002</v>
      </c>
      <c r="D161" s="355" t="s">
        <v>155</v>
      </c>
      <c r="E161" s="253" t="s">
        <v>83</v>
      </c>
      <c r="F161" s="219" t="s">
        <v>10</v>
      </c>
      <c r="G161" s="219" t="s">
        <v>26</v>
      </c>
      <c r="H161" s="219" t="s">
        <v>28</v>
      </c>
      <c r="I161" s="274">
        <v>1</v>
      </c>
      <c r="J161" s="229">
        <v>1050</v>
      </c>
      <c r="K161" s="222"/>
      <c r="L161" s="219" t="s">
        <v>10</v>
      </c>
      <c r="M161" s="219" t="s">
        <v>26</v>
      </c>
      <c r="N161" s="219" t="s">
        <v>28</v>
      </c>
      <c r="O161" s="269">
        <v>1</v>
      </c>
      <c r="P161" s="230">
        <v>1050</v>
      </c>
      <c r="Q161" s="219"/>
      <c r="R161" s="219"/>
      <c r="S161" s="219"/>
      <c r="T161" s="269">
        <v>1</v>
      </c>
      <c r="U161" s="231">
        <v>1050</v>
      </c>
      <c r="V161" s="228" t="s">
        <v>10</v>
      </c>
      <c r="W161" s="228" t="s">
        <v>24</v>
      </c>
      <c r="X161" s="228" t="s">
        <v>25</v>
      </c>
      <c r="Y161" s="270">
        <v>1</v>
      </c>
      <c r="Z161" s="232">
        <v>1050</v>
      </c>
      <c r="AA161" s="207">
        <f t="shared" si="191"/>
        <v>1050</v>
      </c>
      <c r="AB161" s="222">
        <v>905</v>
      </c>
      <c r="AC161" s="544">
        <f t="shared" si="256"/>
        <v>-145</v>
      </c>
      <c r="AD161" s="208">
        <f>1.137*$AB$1</f>
        <v>1293.2920200000001</v>
      </c>
      <c r="AE161" s="678">
        <f t="shared" si="257"/>
        <v>243.29202000000009</v>
      </c>
      <c r="AF161" s="222">
        <v>1682</v>
      </c>
      <c r="AJ161" s="444">
        <f t="shared" si="192"/>
        <v>-145</v>
      </c>
      <c r="AK161" s="444">
        <f t="shared" si="193"/>
        <v>-13.80952380952381</v>
      </c>
      <c r="AL161" s="539">
        <f t="shared" si="258"/>
        <v>-2.7619047619047619E-2</v>
      </c>
      <c r="AM161" s="444">
        <f t="shared" si="194"/>
        <v>-29</v>
      </c>
      <c r="AN161" s="445">
        <f t="shared" si="195"/>
        <v>243.29202000000009</v>
      </c>
      <c r="AO161" s="445">
        <f t="shared" si="196"/>
        <v>23.170668571428578</v>
      </c>
      <c r="AP161" s="542">
        <f t="shared" si="259"/>
        <v>4.6341337142857153E-2</v>
      </c>
      <c r="AQ161" s="445">
        <f t="shared" si="197"/>
        <v>48.658404000000019</v>
      </c>
      <c r="AR161" s="227">
        <f t="shared" si="198"/>
        <v>1170</v>
      </c>
      <c r="AS161" s="210">
        <f t="shared" si="199"/>
        <v>1170</v>
      </c>
      <c r="AT161" s="209">
        <f t="shared" si="200"/>
        <v>351</v>
      </c>
      <c r="AU161" s="209">
        <f t="shared" si="201"/>
        <v>585</v>
      </c>
      <c r="AV161" s="211">
        <f t="shared" si="202"/>
        <v>905</v>
      </c>
      <c r="AW161" s="210">
        <f t="shared" si="203"/>
        <v>265</v>
      </c>
      <c r="AX161" s="210">
        <f t="shared" si="204"/>
        <v>120</v>
      </c>
      <c r="AY161" s="210">
        <f t="shared" si="205"/>
        <v>11.428571428571431</v>
      </c>
      <c r="AZ161" s="211">
        <f t="shared" si="206"/>
        <v>1293.2920200000001</v>
      </c>
      <c r="BA161" s="544">
        <f t="shared" si="260"/>
        <v>123.29202000000009</v>
      </c>
      <c r="BB161" s="210">
        <f t="shared" si="261"/>
        <v>30.823005000000023</v>
      </c>
      <c r="BC161" s="213">
        <f t="shared" si="207"/>
        <v>1163.9628180000002</v>
      </c>
      <c r="BD161" s="211">
        <f>[1]MAG_9pak!$F$10</f>
        <v>1163.9628180000002</v>
      </c>
      <c r="BE161" s="213">
        <f t="shared" si="208"/>
        <v>349.18884540000005</v>
      </c>
      <c r="BF161" s="213">
        <f t="shared" si="209"/>
        <v>581.9814090000001</v>
      </c>
      <c r="BG161" s="210">
        <f t="shared" si="210"/>
        <v>258.9628180000002</v>
      </c>
      <c r="BH161" s="210">
        <f t="shared" si="211"/>
        <v>113.9628180000002</v>
      </c>
      <c r="BI161" s="210">
        <f t="shared" si="212"/>
        <v>10.85360171428573</v>
      </c>
      <c r="BJ161" s="210">
        <f t="shared" si="213"/>
        <v>1302</v>
      </c>
      <c r="BK161" s="214">
        <f t="shared" si="214"/>
        <v>390.59999999999997</v>
      </c>
      <c r="BL161" s="214">
        <f t="shared" si="215"/>
        <v>651</v>
      </c>
      <c r="BM161" s="210">
        <f t="shared" si="216"/>
        <v>252</v>
      </c>
      <c r="BN161" s="210">
        <f t="shared" si="217"/>
        <v>397</v>
      </c>
      <c r="BO161" s="215">
        <f t="shared" si="218"/>
        <v>1302</v>
      </c>
      <c r="BP161" s="210">
        <f t="shared" ref="BP161:BP172" si="278">Z161*1.24</f>
        <v>1302</v>
      </c>
      <c r="BQ161" s="216">
        <f t="shared" si="219"/>
        <v>390.59999999999997</v>
      </c>
      <c r="BR161" s="216">
        <f t="shared" si="220"/>
        <v>651</v>
      </c>
      <c r="BS161" s="210">
        <f t="shared" si="221"/>
        <v>252</v>
      </c>
      <c r="BT161" s="210">
        <f t="shared" si="222"/>
        <v>397</v>
      </c>
      <c r="BU161" s="217">
        <f t="shared" si="223"/>
        <v>1302</v>
      </c>
      <c r="BV161" s="210">
        <f t="shared" ref="BV161:BV172" si="279">Z161*1.24</f>
        <v>1302</v>
      </c>
      <c r="BW161" s="403">
        <f t="shared" si="224"/>
        <v>390.59999999999997</v>
      </c>
      <c r="BX161" s="403">
        <f t="shared" si="225"/>
        <v>651</v>
      </c>
      <c r="BY161" s="210">
        <f t="shared" si="226"/>
        <v>252</v>
      </c>
      <c r="BZ161" s="210">
        <f t="shared" si="227"/>
        <v>397</v>
      </c>
      <c r="CA161" s="210">
        <f t="shared" si="228"/>
        <v>24</v>
      </c>
      <c r="CB161" s="404">
        <f t="shared" si="229"/>
        <v>1302</v>
      </c>
      <c r="CC161" s="404"/>
      <c r="CD161" s="537">
        <f t="shared" si="230"/>
        <v>30.823005000000023</v>
      </c>
      <c r="CE161" s="537">
        <f t="shared" si="262"/>
        <v>9.246901500000007</v>
      </c>
      <c r="CF161" s="537">
        <f t="shared" si="231"/>
        <v>15.411502500000012</v>
      </c>
      <c r="CG161" s="210"/>
      <c r="CH161" s="210"/>
      <c r="CI161" s="210"/>
      <c r="CJ161" s="538">
        <f t="shared" si="232"/>
        <v>30.823005000000023</v>
      </c>
      <c r="CK161" s="216">
        <f t="shared" si="233"/>
        <v>-66.25</v>
      </c>
      <c r="CL161" s="216">
        <f t="shared" si="263"/>
        <v>-19.875</v>
      </c>
      <c r="CM161" s="216">
        <f t="shared" si="234"/>
        <v>-33.125</v>
      </c>
      <c r="CN161" s="216"/>
      <c r="CO161" s="216"/>
      <c r="CP161" s="216"/>
      <c r="CQ161" s="217">
        <f t="shared" si="235"/>
        <v>-66.25</v>
      </c>
      <c r="CR161" s="403">
        <f t="shared" si="236"/>
        <v>-2.1769949999999767</v>
      </c>
      <c r="CS161" s="403">
        <f t="shared" si="264"/>
        <v>-0.65309849999999303</v>
      </c>
      <c r="CT161" s="403">
        <f t="shared" si="237"/>
        <v>-1.0884974999999883</v>
      </c>
      <c r="CU161" s="403"/>
      <c r="CV161" s="403"/>
      <c r="CW161" s="403"/>
      <c r="CX161" s="404">
        <f t="shared" si="238"/>
        <v>-2.1769949999999767</v>
      </c>
      <c r="CY161" s="198"/>
      <c r="CZ161" s="222">
        <v>905</v>
      </c>
      <c r="DA161" s="677">
        <f t="shared" si="239"/>
        <v>-145</v>
      </c>
      <c r="DB161" s="676">
        <f t="shared" si="240"/>
        <v>-13.80952380952381</v>
      </c>
      <c r="DC161" s="676">
        <f t="shared" si="265"/>
        <v>-2.7619047619047619</v>
      </c>
      <c r="DD161" s="208">
        <v>1293.2920200000001</v>
      </c>
      <c r="DE161" s="677">
        <f t="shared" si="241"/>
        <v>243.29202000000009</v>
      </c>
      <c r="DF161" s="676">
        <f t="shared" si="242"/>
        <v>23.170668571428578</v>
      </c>
      <c r="DG161" s="676">
        <f t="shared" si="266"/>
        <v>4.6341337142857153</v>
      </c>
      <c r="DH161" s="222">
        <v>20</v>
      </c>
      <c r="DI161" s="677">
        <f t="shared" si="243"/>
        <v>210</v>
      </c>
      <c r="DJ161" s="568">
        <f t="shared" si="244"/>
        <v>1260</v>
      </c>
      <c r="DK161" s="677">
        <f t="shared" si="245"/>
        <v>1260</v>
      </c>
      <c r="DL161" s="677">
        <f t="shared" si="267"/>
        <v>378</v>
      </c>
      <c r="DM161" s="677">
        <f t="shared" si="268"/>
        <v>630</v>
      </c>
      <c r="DN161" s="677">
        <f t="shared" si="246"/>
        <v>8.3230050000000233</v>
      </c>
      <c r="DO161" s="677">
        <f t="shared" si="269"/>
        <v>2.496901500000007</v>
      </c>
      <c r="DP161" s="677">
        <f t="shared" si="270"/>
        <v>4.1615025000000117</v>
      </c>
      <c r="DQ161" s="677">
        <f t="shared" si="247"/>
        <v>8.3230050000000233</v>
      </c>
      <c r="DR161" s="222">
        <v>905</v>
      </c>
      <c r="DS161" s="677">
        <f t="shared" si="248"/>
        <v>-145</v>
      </c>
      <c r="DT161" s="676">
        <f t="shared" si="249"/>
        <v>-13.80952380952381</v>
      </c>
      <c r="DU161" s="710">
        <f t="shared" si="271"/>
        <v>-2.7619047619047619</v>
      </c>
      <c r="DV161" s="208">
        <v>1293.2920200000001</v>
      </c>
      <c r="DW161" s="677">
        <f t="shared" si="250"/>
        <v>243.29202000000009</v>
      </c>
      <c r="DX161" s="676">
        <f t="shared" si="251"/>
        <v>23.170668571428578</v>
      </c>
      <c r="DY161" s="710">
        <f t="shared" si="272"/>
        <v>4.6341337142857153</v>
      </c>
      <c r="DZ161" s="222">
        <v>19</v>
      </c>
      <c r="EA161" s="677">
        <f t="shared" si="252"/>
        <v>199.5</v>
      </c>
      <c r="EB161" s="568">
        <f t="shared" si="253"/>
        <v>1249.5</v>
      </c>
      <c r="EC161" s="677">
        <f t="shared" si="254"/>
        <v>1249.5</v>
      </c>
      <c r="ED161" s="677">
        <f t="shared" si="276"/>
        <v>374.85</v>
      </c>
      <c r="EE161" s="677">
        <f t="shared" si="277"/>
        <v>624.75</v>
      </c>
      <c r="EF161" s="208">
        <f t="shared" si="273"/>
        <v>10.948005000000023</v>
      </c>
      <c r="EG161" s="208">
        <f t="shared" si="274"/>
        <v>3.2844015000000071</v>
      </c>
      <c r="EH161" s="208">
        <f t="shared" si="275"/>
        <v>5.4740025000000117</v>
      </c>
      <c r="EI161" s="677">
        <f t="shared" si="255"/>
        <v>10.948005000000023</v>
      </c>
    </row>
    <row r="162" spans="1:139" s="218" customFormat="1" ht="13.5" customHeight="1" x14ac:dyDescent="0.2">
      <c r="A162" s="506">
        <v>159</v>
      </c>
      <c r="B162" s="505" t="s">
        <v>1266</v>
      </c>
      <c r="C162" s="499" t="s">
        <v>1002</v>
      </c>
      <c r="D162" s="355" t="s">
        <v>155</v>
      </c>
      <c r="E162" s="355" t="s">
        <v>112</v>
      </c>
      <c r="F162" s="219" t="s">
        <v>10</v>
      </c>
      <c r="G162" s="219" t="s">
        <v>40</v>
      </c>
      <c r="H162" s="219" t="s">
        <v>45</v>
      </c>
      <c r="I162" s="274">
        <v>1</v>
      </c>
      <c r="J162" s="229">
        <v>850</v>
      </c>
      <c r="K162" s="222"/>
      <c r="L162" s="219" t="s">
        <v>10</v>
      </c>
      <c r="M162" s="219" t="s">
        <v>40</v>
      </c>
      <c r="N162" s="219" t="s">
        <v>45</v>
      </c>
      <c r="O162" s="269">
        <v>1</v>
      </c>
      <c r="P162" s="230">
        <v>850</v>
      </c>
      <c r="Q162" s="219"/>
      <c r="R162" s="219"/>
      <c r="S162" s="219"/>
      <c r="T162" s="269">
        <v>1</v>
      </c>
      <c r="U162" s="231">
        <v>850</v>
      </c>
      <c r="V162" s="228" t="s">
        <v>10</v>
      </c>
      <c r="W162" s="228" t="s">
        <v>6</v>
      </c>
      <c r="X162" s="228" t="s">
        <v>27</v>
      </c>
      <c r="Y162" s="270">
        <v>1</v>
      </c>
      <c r="Z162" s="232">
        <v>850</v>
      </c>
      <c r="AA162" s="207">
        <f t="shared" si="191"/>
        <v>850</v>
      </c>
      <c r="AB162" s="222">
        <v>709</v>
      </c>
      <c r="AC162" s="544">
        <f t="shared" si="256"/>
        <v>-141</v>
      </c>
      <c r="AD162" s="208">
        <f>0.89*$AB$1</f>
        <v>1012.3394000000001</v>
      </c>
      <c r="AE162" s="678">
        <f t="shared" si="257"/>
        <v>162.33940000000007</v>
      </c>
      <c r="AF162" s="222">
        <v>1315</v>
      </c>
      <c r="AJ162" s="444">
        <f t="shared" si="192"/>
        <v>-141</v>
      </c>
      <c r="AK162" s="444">
        <f t="shared" si="193"/>
        <v>-16.588235294117652</v>
      </c>
      <c r="AL162" s="539">
        <f t="shared" si="258"/>
        <v>-3.3176470588235307E-2</v>
      </c>
      <c r="AM162" s="444">
        <f t="shared" si="194"/>
        <v>-28.2</v>
      </c>
      <c r="AN162" s="445">
        <f t="shared" si="195"/>
        <v>162.33940000000007</v>
      </c>
      <c r="AO162" s="445">
        <f t="shared" si="196"/>
        <v>19.098752941176485</v>
      </c>
      <c r="AP162" s="542">
        <f t="shared" si="259"/>
        <v>3.8197505882352968E-2</v>
      </c>
      <c r="AQ162" s="445">
        <f t="shared" si="197"/>
        <v>32.467880000000015</v>
      </c>
      <c r="AR162" s="227">
        <f t="shared" si="198"/>
        <v>970</v>
      </c>
      <c r="AS162" s="210">
        <f t="shared" si="199"/>
        <v>970</v>
      </c>
      <c r="AT162" s="209">
        <f t="shared" si="200"/>
        <v>291</v>
      </c>
      <c r="AU162" s="209">
        <f t="shared" si="201"/>
        <v>485</v>
      </c>
      <c r="AV162" s="211">
        <f t="shared" si="202"/>
        <v>709</v>
      </c>
      <c r="AW162" s="210">
        <f t="shared" si="203"/>
        <v>261</v>
      </c>
      <c r="AX162" s="210">
        <f t="shared" si="204"/>
        <v>120</v>
      </c>
      <c r="AY162" s="210">
        <f t="shared" si="205"/>
        <v>14.117647058823522</v>
      </c>
      <c r="AZ162" s="211">
        <f t="shared" si="206"/>
        <v>1012.3394000000001</v>
      </c>
      <c r="BA162" s="544">
        <f t="shared" si="260"/>
        <v>42.339400000000069</v>
      </c>
      <c r="BB162" s="210">
        <f t="shared" si="261"/>
        <v>10.584850000000017</v>
      </c>
      <c r="BC162" s="213">
        <f t="shared" si="207"/>
        <v>911.10546000000011</v>
      </c>
      <c r="BD162" s="211">
        <f>[1]MAG_9pak!$F$8</f>
        <v>911.10546000000011</v>
      </c>
      <c r="BE162" s="213">
        <f t="shared" si="208"/>
        <v>273.331638</v>
      </c>
      <c r="BF162" s="213">
        <f t="shared" si="209"/>
        <v>455.55273000000005</v>
      </c>
      <c r="BG162" s="210">
        <f t="shared" si="210"/>
        <v>202.10546000000011</v>
      </c>
      <c r="BH162" s="210">
        <f t="shared" si="211"/>
        <v>61.105460000000107</v>
      </c>
      <c r="BI162" s="210">
        <f t="shared" si="212"/>
        <v>7.1888776470588454</v>
      </c>
      <c r="BJ162" s="210">
        <f t="shared" si="213"/>
        <v>1054</v>
      </c>
      <c r="BK162" s="214">
        <f t="shared" si="214"/>
        <v>316.2</v>
      </c>
      <c r="BL162" s="214">
        <f t="shared" si="215"/>
        <v>527</v>
      </c>
      <c r="BM162" s="210">
        <f t="shared" si="216"/>
        <v>204</v>
      </c>
      <c r="BN162" s="210">
        <f t="shared" si="217"/>
        <v>345</v>
      </c>
      <c r="BO162" s="215">
        <f t="shared" si="218"/>
        <v>1054</v>
      </c>
      <c r="BP162" s="210">
        <f t="shared" si="278"/>
        <v>1054</v>
      </c>
      <c r="BQ162" s="216">
        <f t="shared" si="219"/>
        <v>316.2</v>
      </c>
      <c r="BR162" s="216">
        <f t="shared" si="220"/>
        <v>527</v>
      </c>
      <c r="BS162" s="210">
        <f t="shared" si="221"/>
        <v>204</v>
      </c>
      <c r="BT162" s="210">
        <f t="shared" si="222"/>
        <v>345</v>
      </c>
      <c r="BU162" s="217">
        <f t="shared" si="223"/>
        <v>1054</v>
      </c>
      <c r="BV162" s="210">
        <f t="shared" si="279"/>
        <v>1054</v>
      </c>
      <c r="BW162" s="403">
        <f t="shared" si="224"/>
        <v>316.2</v>
      </c>
      <c r="BX162" s="403">
        <f t="shared" si="225"/>
        <v>527</v>
      </c>
      <c r="BY162" s="210">
        <f t="shared" si="226"/>
        <v>204</v>
      </c>
      <c r="BZ162" s="210">
        <f t="shared" si="227"/>
        <v>345</v>
      </c>
      <c r="CA162" s="210">
        <f t="shared" si="228"/>
        <v>24</v>
      </c>
      <c r="CB162" s="404">
        <f t="shared" si="229"/>
        <v>1054</v>
      </c>
      <c r="CC162" s="404"/>
      <c r="CD162" s="537">
        <f t="shared" si="230"/>
        <v>10.584850000000017</v>
      </c>
      <c r="CE162" s="537">
        <f t="shared" si="262"/>
        <v>3.1754550000000052</v>
      </c>
      <c r="CF162" s="537">
        <f t="shared" si="231"/>
        <v>5.2924250000000086</v>
      </c>
      <c r="CG162" s="210"/>
      <c r="CH162" s="210"/>
      <c r="CI162" s="210"/>
      <c r="CJ162" s="538">
        <f t="shared" si="232"/>
        <v>10.584850000000017</v>
      </c>
      <c r="CK162" s="216">
        <f t="shared" si="233"/>
        <v>-65.25</v>
      </c>
      <c r="CL162" s="216">
        <f t="shared" si="263"/>
        <v>-19.574999999999999</v>
      </c>
      <c r="CM162" s="216">
        <f t="shared" si="234"/>
        <v>-32.625</v>
      </c>
      <c r="CN162" s="216"/>
      <c r="CO162" s="216"/>
      <c r="CP162" s="216"/>
      <c r="CQ162" s="217">
        <f t="shared" si="235"/>
        <v>-65.25</v>
      </c>
      <c r="CR162" s="403">
        <f t="shared" si="236"/>
        <v>-10.415149999999983</v>
      </c>
      <c r="CS162" s="403">
        <f t="shared" si="264"/>
        <v>-3.1245449999999946</v>
      </c>
      <c r="CT162" s="403">
        <f t="shared" si="237"/>
        <v>-5.2075749999999914</v>
      </c>
      <c r="CU162" s="403"/>
      <c r="CV162" s="403"/>
      <c r="CW162" s="403"/>
      <c r="CX162" s="404">
        <f t="shared" si="238"/>
        <v>-10.415149999999983</v>
      </c>
      <c r="CY162" s="198"/>
      <c r="CZ162" s="222">
        <v>709</v>
      </c>
      <c r="DA162" s="677">
        <f t="shared" si="239"/>
        <v>-141</v>
      </c>
      <c r="DB162" s="676">
        <f t="shared" si="240"/>
        <v>-16.588235294117652</v>
      </c>
      <c r="DC162" s="676">
        <f t="shared" si="265"/>
        <v>-3.3176470588235305</v>
      </c>
      <c r="DD162" s="208">
        <v>1012.3394000000001</v>
      </c>
      <c r="DE162" s="677">
        <f t="shared" si="241"/>
        <v>162.33940000000007</v>
      </c>
      <c r="DF162" s="676">
        <f t="shared" si="242"/>
        <v>19.098752941176485</v>
      </c>
      <c r="DG162" s="676">
        <f t="shared" si="266"/>
        <v>3.8197505882352969</v>
      </c>
      <c r="DH162" s="222">
        <v>20</v>
      </c>
      <c r="DI162" s="677">
        <f t="shared" si="243"/>
        <v>170</v>
      </c>
      <c r="DJ162" s="568">
        <f t="shared" si="244"/>
        <v>1020</v>
      </c>
      <c r="DK162" s="677">
        <f t="shared" si="245"/>
        <v>1020</v>
      </c>
      <c r="DL162" s="677">
        <f t="shared" si="267"/>
        <v>306</v>
      </c>
      <c r="DM162" s="677">
        <f t="shared" si="268"/>
        <v>510</v>
      </c>
      <c r="DN162" s="677">
        <f t="shared" si="246"/>
        <v>-1.9151499999999828</v>
      </c>
      <c r="DO162" s="677">
        <f t="shared" si="269"/>
        <v>-0.57454499999999487</v>
      </c>
      <c r="DP162" s="677">
        <f t="shared" si="270"/>
        <v>-0.95757499999999141</v>
      </c>
      <c r="DQ162" s="677">
        <f t="shared" si="247"/>
        <v>-1.9151499999999828</v>
      </c>
      <c r="DR162" s="222">
        <v>709</v>
      </c>
      <c r="DS162" s="677">
        <f t="shared" si="248"/>
        <v>-141</v>
      </c>
      <c r="DT162" s="676">
        <f t="shared" si="249"/>
        <v>-16.588235294117652</v>
      </c>
      <c r="DU162" s="710">
        <f t="shared" si="271"/>
        <v>-3.3176470588235305</v>
      </c>
      <c r="DV162" s="208">
        <v>1012.3394000000001</v>
      </c>
      <c r="DW162" s="677">
        <f t="shared" si="250"/>
        <v>162.33940000000007</v>
      </c>
      <c r="DX162" s="676">
        <f t="shared" si="251"/>
        <v>19.098752941176485</v>
      </c>
      <c r="DY162" s="710">
        <f t="shared" si="272"/>
        <v>3.8197505882352969</v>
      </c>
      <c r="DZ162" s="222">
        <v>19</v>
      </c>
      <c r="EA162" s="677">
        <f t="shared" si="252"/>
        <v>161.5</v>
      </c>
      <c r="EB162" s="568">
        <f t="shared" si="253"/>
        <v>1011.5</v>
      </c>
      <c r="EC162" s="677">
        <f t="shared" si="254"/>
        <v>1011.5</v>
      </c>
      <c r="ED162" s="677">
        <f t="shared" si="276"/>
        <v>303.45</v>
      </c>
      <c r="EE162" s="677">
        <f t="shared" si="277"/>
        <v>505.75</v>
      </c>
      <c r="EF162" s="208">
        <f t="shared" si="273"/>
        <v>0.20985000000001719</v>
      </c>
      <c r="EG162" s="208">
        <f t="shared" si="274"/>
        <v>6.295500000000516E-2</v>
      </c>
      <c r="EH162" s="208">
        <f t="shared" si="275"/>
        <v>0.10492500000000859</v>
      </c>
      <c r="EI162" s="677">
        <f t="shared" si="255"/>
        <v>0.20985000000001719</v>
      </c>
    </row>
    <row r="163" spans="1:139" s="218" customFormat="1" ht="13.5" customHeight="1" x14ac:dyDescent="0.2">
      <c r="A163" s="505">
        <v>160</v>
      </c>
      <c r="B163" s="505" t="s">
        <v>1266</v>
      </c>
      <c r="C163" s="499" t="s">
        <v>1002</v>
      </c>
      <c r="D163" s="355" t="s">
        <v>155</v>
      </c>
      <c r="E163" s="355" t="s">
        <v>33</v>
      </c>
      <c r="F163" s="219" t="s">
        <v>41</v>
      </c>
      <c r="G163" s="219" t="s">
        <v>42</v>
      </c>
      <c r="H163" s="219" t="s">
        <v>25</v>
      </c>
      <c r="I163" s="274">
        <v>1</v>
      </c>
      <c r="J163" s="234">
        <v>866</v>
      </c>
      <c r="K163" s="222"/>
      <c r="L163" s="219" t="s">
        <v>41</v>
      </c>
      <c r="M163" s="219" t="s">
        <v>42</v>
      </c>
      <c r="N163" s="219" t="s">
        <v>25</v>
      </c>
      <c r="O163" s="269">
        <v>1</v>
      </c>
      <c r="P163" s="234">
        <v>866</v>
      </c>
      <c r="Q163" s="219"/>
      <c r="R163" s="219"/>
      <c r="S163" s="219"/>
      <c r="T163" s="269">
        <v>1</v>
      </c>
      <c r="U163" s="235">
        <v>866</v>
      </c>
      <c r="V163" s="228" t="s">
        <v>699</v>
      </c>
      <c r="W163" s="228" t="s">
        <v>42</v>
      </c>
      <c r="X163" s="228" t="s">
        <v>45</v>
      </c>
      <c r="Y163" s="270">
        <v>1</v>
      </c>
      <c r="Z163" s="236">
        <v>866</v>
      </c>
      <c r="AA163" s="207">
        <f t="shared" si="191"/>
        <v>866</v>
      </c>
      <c r="AB163" s="222">
        <v>758</v>
      </c>
      <c r="AC163" s="544">
        <f t="shared" si="256"/>
        <v>-108</v>
      </c>
      <c r="AD163" s="208">
        <f>0.95*$AB$1</f>
        <v>1080.587</v>
      </c>
      <c r="AE163" s="678">
        <f t="shared" si="257"/>
        <v>214.58699999999999</v>
      </c>
      <c r="AF163" s="222">
        <v>1406</v>
      </c>
      <c r="AJ163" s="444">
        <f t="shared" si="192"/>
        <v>-108</v>
      </c>
      <c r="AK163" s="444">
        <f t="shared" si="193"/>
        <v>-12.47113163972287</v>
      </c>
      <c r="AL163" s="539">
        <f t="shared" si="258"/>
        <v>-2.494226327944574E-2</v>
      </c>
      <c r="AM163" s="444">
        <f t="shared" si="194"/>
        <v>-21.6</v>
      </c>
      <c r="AN163" s="445">
        <f t="shared" si="195"/>
        <v>214.58699999999999</v>
      </c>
      <c r="AO163" s="445">
        <f t="shared" si="196"/>
        <v>24.779099307159356</v>
      </c>
      <c r="AP163" s="542">
        <f t="shared" si="259"/>
        <v>4.9558198614318719E-2</v>
      </c>
      <c r="AQ163" s="445">
        <f t="shared" si="197"/>
        <v>42.917400000000001</v>
      </c>
      <c r="AR163" s="227">
        <f t="shared" si="198"/>
        <v>986</v>
      </c>
      <c r="AS163" s="210">
        <f t="shared" si="199"/>
        <v>986</v>
      </c>
      <c r="AT163" s="209">
        <f t="shared" si="200"/>
        <v>295.8</v>
      </c>
      <c r="AU163" s="209">
        <f t="shared" si="201"/>
        <v>493</v>
      </c>
      <c r="AV163" s="211">
        <f t="shared" si="202"/>
        <v>758</v>
      </c>
      <c r="AW163" s="210">
        <f t="shared" si="203"/>
        <v>228</v>
      </c>
      <c r="AX163" s="210">
        <f t="shared" si="204"/>
        <v>120</v>
      </c>
      <c r="AY163" s="210">
        <f t="shared" si="205"/>
        <v>13.85681293302541</v>
      </c>
      <c r="AZ163" s="211">
        <f t="shared" si="206"/>
        <v>1080.587</v>
      </c>
      <c r="BA163" s="544">
        <f t="shared" si="260"/>
        <v>94.586999999999989</v>
      </c>
      <c r="BB163" s="210">
        <f t="shared" si="261"/>
        <v>23.646749999999997</v>
      </c>
      <c r="BC163" s="213">
        <f t="shared" si="207"/>
        <v>972.52830000000006</v>
      </c>
      <c r="BD163" s="211">
        <f>[1]MAG_9pak!$F$9</f>
        <v>972.52830000000006</v>
      </c>
      <c r="BE163" s="213">
        <f t="shared" si="208"/>
        <v>291.75848999999999</v>
      </c>
      <c r="BF163" s="213">
        <f t="shared" si="209"/>
        <v>486.26415000000003</v>
      </c>
      <c r="BG163" s="210">
        <f t="shared" si="210"/>
        <v>214.52830000000006</v>
      </c>
      <c r="BH163" s="210">
        <f t="shared" si="211"/>
        <v>106.52830000000006</v>
      </c>
      <c r="BI163" s="210">
        <f t="shared" si="212"/>
        <v>12.301189376443418</v>
      </c>
      <c r="BJ163" s="210">
        <f t="shared" si="213"/>
        <v>1073.8399999999999</v>
      </c>
      <c r="BK163" s="214">
        <f t="shared" si="214"/>
        <v>322.15199999999999</v>
      </c>
      <c r="BL163" s="214">
        <f t="shared" si="215"/>
        <v>536.91999999999996</v>
      </c>
      <c r="BM163" s="210">
        <f t="shared" si="216"/>
        <v>207.83999999999992</v>
      </c>
      <c r="BN163" s="210">
        <f t="shared" si="217"/>
        <v>315.83999999999992</v>
      </c>
      <c r="BO163" s="215">
        <f t="shared" si="218"/>
        <v>1073.8399999999999</v>
      </c>
      <c r="BP163" s="210">
        <f t="shared" si="278"/>
        <v>1073.8399999999999</v>
      </c>
      <c r="BQ163" s="216">
        <f t="shared" si="219"/>
        <v>322.15199999999999</v>
      </c>
      <c r="BR163" s="216">
        <f t="shared" si="220"/>
        <v>536.91999999999996</v>
      </c>
      <c r="BS163" s="210">
        <f t="shared" si="221"/>
        <v>207.83999999999992</v>
      </c>
      <c r="BT163" s="210">
        <f t="shared" si="222"/>
        <v>315.83999999999992</v>
      </c>
      <c r="BU163" s="217">
        <f t="shared" si="223"/>
        <v>1073.8399999999999</v>
      </c>
      <c r="BV163" s="210">
        <f t="shared" si="279"/>
        <v>1073.8399999999999</v>
      </c>
      <c r="BW163" s="403">
        <f t="shared" si="224"/>
        <v>322.15199999999999</v>
      </c>
      <c r="BX163" s="403">
        <f t="shared" si="225"/>
        <v>536.91999999999996</v>
      </c>
      <c r="BY163" s="210">
        <f t="shared" si="226"/>
        <v>207.83999999999992</v>
      </c>
      <c r="BZ163" s="210">
        <f t="shared" si="227"/>
        <v>315.83999999999992</v>
      </c>
      <c r="CA163" s="210">
        <f t="shared" si="228"/>
        <v>24</v>
      </c>
      <c r="CB163" s="404">
        <f t="shared" si="229"/>
        <v>1073.8399999999999</v>
      </c>
      <c r="CC163" s="404"/>
      <c r="CD163" s="537">
        <f t="shared" si="230"/>
        <v>23.646749999999997</v>
      </c>
      <c r="CE163" s="537">
        <f t="shared" si="262"/>
        <v>7.0940249999999994</v>
      </c>
      <c r="CF163" s="537">
        <f t="shared" si="231"/>
        <v>11.823374999999999</v>
      </c>
      <c r="CG163" s="210"/>
      <c r="CH163" s="210"/>
      <c r="CI163" s="210"/>
      <c r="CJ163" s="538">
        <f t="shared" si="232"/>
        <v>23.646749999999997</v>
      </c>
      <c r="CK163" s="216">
        <f t="shared" si="233"/>
        <v>-57</v>
      </c>
      <c r="CL163" s="216">
        <f t="shared" si="263"/>
        <v>-17.099999999999998</v>
      </c>
      <c r="CM163" s="216">
        <f t="shared" si="234"/>
        <v>-28.5</v>
      </c>
      <c r="CN163" s="216"/>
      <c r="CO163" s="216"/>
      <c r="CP163" s="216"/>
      <c r="CQ163" s="217">
        <f t="shared" si="235"/>
        <v>-57</v>
      </c>
      <c r="CR163" s="403">
        <f t="shared" si="236"/>
        <v>1.6867500000000177</v>
      </c>
      <c r="CS163" s="403">
        <f t="shared" si="264"/>
        <v>0.50602500000000528</v>
      </c>
      <c r="CT163" s="403">
        <f t="shared" si="237"/>
        <v>0.84337500000000887</v>
      </c>
      <c r="CU163" s="403"/>
      <c r="CV163" s="403"/>
      <c r="CW163" s="403"/>
      <c r="CX163" s="404">
        <f t="shared" si="238"/>
        <v>1.6867500000000177</v>
      </c>
      <c r="CY163" s="198"/>
      <c r="CZ163" s="222">
        <v>758</v>
      </c>
      <c r="DA163" s="677">
        <f t="shared" si="239"/>
        <v>-108</v>
      </c>
      <c r="DB163" s="676">
        <f t="shared" si="240"/>
        <v>-12.47113163972287</v>
      </c>
      <c r="DC163" s="676">
        <f t="shared" si="265"/>
        <v>-2.494226327944574</v>
      </c>
      <c r="DD163" s="208">
        <v>1080.587</v>
      </c>
      <c r="DE163" s="677">
        <f t="shared" si="241"/>
        <v>214.58699999999999</v>
      </c>
      <c r="DF163" s="676">
        <f t="shared" si="242"/>
        <v>24.779099307159356</v>
      </c>
      <c r="DG163" s="676">
        <f t="shared" si="266"/>
        <v>4.9558198614318716</v>
      </c>
      <c r="DH163" s="222">
        <v>20</v>
      </c>
      <c r="DI163" s="677">
        <f t="shared" si="243"/>
        <v>173.2</v>
      </c>
      <c r="DJ163" s="568">
        <f t="shared" si="244"/>
        <v>1039.2</v>
      </c>
      <c r="DK163" s="677">
        <f t="shared" si="245"/>
        <v>1039.2</v>
      </c>
      <c r="DL163" s="677">
        <f t="shared" si="267"/>
        <v>311.76</v>
      </c>
      <c r="DM163" s="677">
        <f t="shared" si="268"/>
        <v>519.6</v>
      </c>
      <c r="DN163" s="677">
        <f t="shared" si="246"/>
        <v>10.346749999999986</v>
      </c>
      <c r="DO163" s="677">
        <f t="shared" si="269"/>
        <v>3.1040249999999956</v>
      </c>
      <c r="DP163" s="677">
        <f t="shared" si="270"/>
        <v>5.173374999999993</v>
      </c>
      <c r="DQ163" s="677">
        <f t="shared" si="247"/>
        <v>10.346749999999986</v>
      </c>
      <c r="DR163" s="222">
        <v>758</v>
      </c>
      <c r="DS163" s="677">
        <f t="shared" si="248"/>
        <v>-108</v>
      </c>
      <c r="DT163" s="676">
        <f t="shared" si="249"/>
        <v>-12.47113163972287</v>
      </c>
      <c r="DU163" s="710">
        <f t="shared" si="271"/>
        <v>-2.494226327944574</v>
      </c>
      <c r="DV163" s="208">
        <v>1080.587</v>
      </c>
      <c r="DW163" s="677">
        <f t="shared" si="250"/>
        <v>214.58699999999999</v>
      </c>
      <c r="DX163" s="676">
        <f t="shared" si="251"/>
        <v>24.779099307159356</v>
      </c>
      <c r="DY163" s="710">
        <f t="shared" si="272"/>
        <v>4.9558198614318716</v>
      </c>
      <c r="DZ163" s="222">
        <v>19</v>
      </c>
      <c r="EA163" s="677">
        <f t="shared" si="252"/>
        <v>164.54</v>
      </c>
      <c r="EB163" s="568">
        <f t="shared" si="253"/>
        <v>1030.54</v>
      </c>
      <c r="EC163" s="677">
        <f t="shared" si="254"/>
        <v>1030.54</v>
      </c>
      <c r="ED163" s="677">
        <f t="shared" si="276"/>
        <v>309.16199999999998</v>
      </c>
      <c r="EE163" s="677">
        <f t="shared" si="277"/>
        <v>515.27</v>
      </c>
      <c r="EF163" s="208">
        <f t="shared" si="273"/>
        <v>12.511750000000006</v>
      </c>
      <c r="EG163" s="208">
        <f t="shared" si="274"/>
        <v>3.7535250000000016</v>
      </c>
      <c r="EH163" s="208">
        <f t="shared" si="275"/>
        <v>6.2558750000000032</v>
      </c>
      <c r="EI163" s="677">
        <f t="shared" si="255"/>
        <v>12.511750000000006</v>
      </c>
    </row>
    <row r="164" spans="1:139" s="218" customFormat="1" ht="13.5" customHeight="1" x14ac:dyDescent="0.2">
      <c r="A164" s="505">
        <v>161</v>
      </c>
      <c r="B164" s="505" t="s">
        <v>1266</v>
      </c>
      <c r="C164" s="499" t="s">
        <v>938</v>
      </c>
      <c r="D164" s="355" t="s">
        <v>155</v>
      </c>
      <c r="E164" s="355" t="s">
        <v>81</v>
      </c>
      <c r="F164" s="219" t="s">
        <v>5</v>
      </c>
      <c r="G164" s="219" t="s">
        <v>6</v>
      </c>
      <c r="H164" s="219" t="s">
        <v>7</v>
      </c>
      <c r="I164" s="274">
        <v>2</v>
      </c>
      <c r="J164" s="234">
        <v>500</v>
      </c>
      <c r="K164" s="222"/>
      <c r="L164" s="219" t="s">
        <v>5</v>
      </c>
      <c r="M164" s="219" t="s">
        <v>6</v>
      </c>
      <c r="N164" s="219" t="s">
        <v>7</v>
      </c>
      <c r="O164" s="269">
        <v>2</v>
      </c>
      <c r="P164" s="234">
        <v>500</v>
      </c>
      <c r="Q164" s="219"/>
      <c r="R164" s="219"/>
      <c r="S164" s="219"/>
      <c r="T164" s="269">
        <v>2</v>
      </c>
      <c r="U164" s="235">
        <v>500</v>
      </c>
      <c r="V164" s="228" t="s">
        <v>303</v>
      </c>
      <c r="W164" s="228" t="s">
        <v>6</v>
      </c>
      <c r="X164" s="228" t="s">
        <v>7</v>
      </c>
      <c r="Y164" s="270">
        <v>2</v>
      </c>
      <c r="Z164" s="236">
        <v>500</v>
      </c>
      <c r="AA164" s="207">
        <f t="shared" si="191"/>
        <v>1000</v>
      </c>
      <c r="AB164" s="222">
        <v>620</v>
      </c>
      <c r="AC164" s="544">
        <f t="shared" si="256"/>
        <v>120</v>
      </c>
      <c r="AD164" s="208">
        <f>0.581*$AB$1</f>
        <v>660.86425999999994</v>
      </c>
      <c r="AE164" s="678">
        <f t="shared" si="257"/>
        <v>160.86425999999994</v>
      </c>
      <c r="AF164" s="222">
        <v>859</v>
      </c>
      <c r="AJ164" s="444">
        <f t="shared" si="192"/>
        <v>120</v>
      </c>
      <c r="AK164" s="444">
        <f t="shared" si="193"/>
        <v>24</v>
      </c>
      <c r="AL164" s="539">
        <f t="shared" si="258"/>
        <v>4.8000000000000001E-2</v>
      </c>
      <c r="AM164" s="444">
        <f t="shared" si="194"/>
        <v>24</v>
      </c>
      <c r="AN164" s="445">
        <f t="shared" si="195"/>
        <v>160.86425999999994</v>
      </c>
      <c r="AO164" s="445">
        <f t="shared" si="196"/>
        <v>32.172852000000006</v>
      </c>
      <c r="AP164" s="542">
        <f t="shared" si="259"/>
        <v>6.4345704000000004E-2</v>
      </c>
      <c r="AQ164" s="445">
        <f t="shared" si="197"/>
        <v>32.172851999999992</v>
      </c>
      <c r="AR164" s="227">
        <f t="shared" si="198"/>
        <v>1240</v>
      </c>
      <c r="AS164" s="210">
        <f t="shared" si="199"/>
        <v>620</v>
      </c>
      <c r="AT164" s="209">
        <f t="shared" si="200"/>
        <v>186</v>
      </c>
      <c r="AU164" s="209">
        <f t="shared" si="201"/>
        <v>310</v>
      </c>
      <c r="AV164" s="211">
        <f t="shared" si="202"/>
        <v>620</v>
      </c>
      <c r="AW164" s="210">
        <f t="shared" si="203"/>
        <v>0</v>
      </c>
      <c r="AX164" s="210">
        <f t="shared" si="204"/>
        <v>120</v>
      </c>
      <c r="AY164" s="210">
        <f t="shared" si="205"/>
        <v>24</v>
      </c>
      <c r="AZ164" s="211">
        <f t="shared" si="206"/>
        <v>660.86425999999994</v>
      </c>
      <c r="BA164" s="544">
        <f t="shared" si="260"/>
        <v>40.864259999999945</v>
      </c>
      <c r="BB164" s="210">
        <f t="shared" si="261"/>
        <v>10.216064999999986</v>
      </c>
      <c r="BC164" s="213">
        <f t="shared" si="207"/>
        <v>1240</v>
      </c>
      <c r="BD164" s="211">
        <f>[1]MAG_9pak!$F$4</f>
        <v>620</v>
      </c>
      <c r="BE164" s="213">
        <f t="shared" si="208"/>
        <v>186</v>
      </c>
      <c r="BF164" s="213">
        <f t="shared" si="209"/>
        <v>310</v>
      </c>
      <c r="BG164" s="210">
        <f t="shared" si="210"/>
        <v>0</v>
      </c>
      <c r="BH164" s="210">
        <f t="shared" si="211"/>
        <v>120</v>
      </c>
      <c r="BI164" s="210">
        <f t="shared" si="212"/>
        <v>24</v>
      </c>
      <c r="BJ164" s="210">
        <f t="shared" si="213"/>
        <v>620</v>
      </c>
      <c r="BK164" s="214">
        <f t="shared" si="214"/>
        <v>186</v>
      </c>
      <c r="BL164" s="214">
        <f t="shared" si="215"/>
        <v>310</v>
      </c>
      <c r="BM164" s="210">
        <f t="shared" si="216"/>
        <v>120</v>
      </c>
      <c r="BN164" s="210">
        <f t="shared" si="217"/>
        <v>0</v>
      </c>
      <c r="BO164" s="215">
        <f t="shared" si="218"/>
        <v>1240</v>
      </c>
      <c r="BP164" s="210">
        <f t="shared" si="278"/>
        <v>620</v>
      </c>
      <c r="BQ164" s="216">
        <f t="shared" si="219"/>
        <v>186</v>
      </c>
      <c r="BR164" s="216">
        <f t="shared" si="220"/>
        <v>310</v>
      </c>
      <c r="BS164" s="210">
        <f t="shared" si="221"/>
        <v>120</v>
      </c>
      <c r="BT164" s="210">
        <f t="shared" si="222"/>
        <v>0</v>
      </c>
      <c r="BU164" s="217">
        <f t="shared" si="223"/>
        <v>1240</v>
      </c>
      <c r="BV164" s="210">
        <f t="shared" si="279"/>
        <v>620</v>
      </c>
      <c r="BW164" s="403">
        <f t="shared" si="224"/>
        <v>186</v>
      </c>
      <c r="BX164" s="403">
        <f t="shared" si="225"/>
        <v>310</v>
      </c>
      <c r="BY164" s="210">
        <f t="shared" si="226"/>
        <v>120</v>
      </c>
      <c r="BZ164" s="210">
        <f t="shared" si="227"/>
        <v>0</v>
      </c>
      <c r="CA164" s="210">
        <f t="shared" si="228"/>
        <v>24</v>
      </c>
      <c r="CB164" s="404">
        <f t="shared" si="229"/>
        <v>1240</v>
      </c>
      <c r="CC164" s="404"/>
      <c r="CD164" s="537">
        <f t="shared" si="230"/>
        <v>10.216064999999986</v>
      </c>
      <c r="CE164" s="537">
        <f t="shared" si="262"/>
        <v>3.0648194999999956</v>
      </c>
      <c r="CF164" s="537">
        <f t="shared" si="231"/>
        <v>5.1080324999999931</v>
      </c>
      <c r="CG164" s="210"/>
      <c r="CH164" s="210"/>
      <c r="CI164" s="210"/>
      <c r="CJ164" s="538">
        <f t="shared" si="232"/>
        <v>20.432129999999972</v>
      </c>
      <c r="CK164" s="216">
        <f t="shared" si="233"/>
        <v>0</v>
      </c>
      <c r="CL164" s="216">
        <f t="shared" si="263"/>
        <v>0</v>
      </c>
      <c r="CM164" s="216">
        <f t="shared" si="234"/>
        <v>0</v>
      </c>
      <c r="CN164" s="216"/>
      <c r="CO164" s="216"/>
      <c r="CP164" s="216"/>
      <c r="CQ164" s="217">
        <f t="shared" si="235"/>
        <v>0</v>
      </c>
      <c r="CR164" s="403">
        <f t="shared" si="236"/>
        <v>10.216064999999986</v>
      </c>
      <c r="CS164" s="403">
        <f t="shared" si="264"/>
        <v>3.0648194999999956</v>
      </c>
      <c r="CT164" s="403">
        <f t="shared" si="237"/>
        <v>5.1080324999999931</v>
      </c>
      <c r="CU164" s="403"/>
      <c r="CV164" s="403"/>
      <c r="CW164" s="403"/>
      <c r="CX164" s="404">
        <f t="shared" si="238"/>
        <v>20.432129999999972</v>
      </c>
      <c r="CY164" s="198"/>
      <c r="CZ164" s="222">
        <v>620</v>
      </c>
      <c r="DA164" s="677">
        <f t="shared" si="239"/>
        <v>120</v>
      </c>
      <c r="DB164" s="676">
        <f t="shared" si="240"/>
        <v>24</v>
      </c>
      <c r="DC164" s="676">
        <f t="shared" si="265"/>
        <v>4.8</v>
      </c>
      <c r="DD164" s="208">
        <v>660.86425999999994</v>
      </c>
      <c r="DE164" s="677">
        <f t="shared" si="241"/>
        <v>160.86425999999994</v>
      </c>
      <c r="DF164" s="676">
        <f t="shared" si="242"/>
        <v>32.172852000000006</v>
      </c>
      <c r="DG164" s="676">
        <f t="shared" si="266"/>
        <v>6.434570400000001</v>
      </c>
      <c r="DH164" s="222">
        <v>24</v>
      </c>
      <c r="DI164" s="677">
        <f t="shared" si="243"/>
        <v>120</v>
      </c>
      <c r="DJ164" s="568">
        <f t="shared" si="244"/>
        <v>620</v>
      </c>
      <c r="DK164" s="677">
        <f t="shared" si="245"/>
        <v>1240</v>
      </c>
      <c r="DL164" s="677">
        <f t="shared" si="267"/>
        <v>186</v>
      </c>
      <c r="DM164" s="677">
        <f t="shared" si="268"/>
        <v>310</v>
      </c>
      <c r="DN164" s="677">
        <f t="shared" si="246"/>
        <v>10.216064999999986</v>
      </c>
      <c r="DO164" s="677">
        <f t="shared" si="269"/>
        <v>3.0648194999999956</v>
      </c>
      <c r="DP164" s="677">
        <f t="shared" si="270"/>
        <v>5.1080324999999931</v>
      </c>
      <c r="DQ164" s="677">
        <f t="shared" si="247"/>
        <v>20.432129999999972</v>
      </c>
      <c r="DR164" s="222">
        <v>620</v>
      </c>
      <c r="DS164" s="677">
        <f t="shared" si="248"/>
        <v>120</v>
      </c>
      <c r="DT164" s="676">
        <f t="shared" si="249"/>
        <v>24</v>
      </c>
      <c r="DU164" s="710">
        <f t="shared" si="271"/>
        <v>4.8</v>
      </c>
      <c r="DV164" s="208">
        <v>660.86425999999994</v>
      </c>
      <c r="DW164" s="677">
        <f t="shared" si="250"/>
        <v>160.86425999999994</v>
      </c>
      <c r="DX164" s="676">
        <f t="shared" si="251"/>
        <v>32.172852000000006</v>
      </c>
      <c r="DY164" s="710">
        <f t="shared" si="272"/>
        <v>6.434570400000001</v>
      </c>
      <c r="DZ164" s="222">
        <v>24</v>
      </c>
      <c r="EA164" s="677">
        <f t="shared" si="252"/>
        <v>120</v>
      </c>
      <c r="EB164" s="568">
        <f t="shared" si="253"/>
        <v>620</v>
      </c>
      <c r="EC164" s="677">
        <f t="shared" si="254"/>
        <v>1240</v>
      </c>
      <c r="ED164" s="677">
        <f t="shared" si="276"/>
        <v>186</v>
      </c>
      <c r="EE164" s="677">
        <f t="shared" si="277"/>
        <v>310</v>
      </c>
      <c r="EF164" s="208">
        <f t="shared" si="273"/>
        <v>10.216064999999986</v>
      </c>
      <c r="EG164" s="208">
        <f t="shared" si="274"/>
        <v>3.0648194999999956</v>
      </c>
      <c r="EH164" s="208">
        <f t="shared" si="275"/>
        <v>5.1080324999999931</v>
      </c>
      <c r="EI164" s="677">
        <f t="shared" si="255"/>
        <v>20.432129999999972</v>
      </c>
    </row>
    <row r="165" spans="1:139" s="218" customFormat="1" ht="13.5" customHeight="1" x14ac:dyDescent="0.2">
      <c r="A165" s="506">
        <v>162</v>
      </c>
      <c r="B165" s="505" t="s">
        <v>1266</v>
      </c>
      <c r="C165" s="499" t="s">
        <v>1002</v>
      </c>
      <c r="D165" s="355" t="s">
        <v>155</v>
      </c>
      <c r="E165" s="355" t="s">
        <v>126</v>
      </c>
      <c r="F165" s="219" t="s">
        <v>5</v>
      </c>
      <c r="G165" s="219" t="s">
        <v>42</v>
      </c>
      <c r="H165" s="219" t="s">
        <v>52</v>
      </c>
      <c r="I165" s="274">
        <v>2</v>
      </c>
      <c r="J165" s="229">
        <v>705</v>
      </c>
      <c r="K165" s="222"/>
      <c r="L165" s="219" t="s">
        <v>5</v>
      </c>
      <c r="M165" s="219" t="s">
        <v>42</v>
      </c>
      <c r="N165" s="219" t="s">
        <v>52</v>
      </c>
      <c r="O165" s="269">
        <v>2</v>
      </c>
      <c r="P165" s="230">
        <v>705</v>
      </c>
      <c r="Q165" s="219" t="s">
        <v>303</v>
      </c>
      <c r="R165" s="219" t="s">
        <v>24</v>
      </c>
      <c r="S165" s="219" t="s">
        <v>39</v>
      </c>
      <c r="T165" s="269">
        <v>2</v>
      </c>
      <c r="U165" s="231">
        <v>705</v>
      </c>
      <c r="V165" s="228" t="s">
        <v>303</v>
      </c>
      <c r="W165" s="228" t="s">
        <v>42</v>
      </c>
      <c r="X165" s="228" t="s">
        <v>10</v>
      </c>
      <c r="Y165" s="270">
        <v>2</v>
      </c>
      <c r="Z165" s="232">
        <v>705</v>
      </c>
      <c r="AA165" s="207">
        <f t="shared" si="191"/>
        <v>1410</v>
      </c>
      <c r="AB165" s="222">
        <v>648</v>
      </c>
      <c r="AC165" s="544">
        <f t="shared" si="256"/>
        <v>-57</v>
      </c>
      <c r="AD165" s="208">
        <f>0.814*$AB$1</f>
        <v>925.89243999999997</v>
      </c>
      <c r="AE165" s="678">
        <f t="shared" si="257"/>
        <v>220.89243999999997</v>
      </c>
      <c r="AF165" s="222">
        <v>1205</v>
      </c>
      <c r="AJ165" s="444">
        <f t="shared" si="192"/>
        <v>-57</v>
      </c>
      <c r="AK165" s="444">
        <f t="shared" si="193"/>
        <v>-8.0851063829787222</v>
      </c>
      <c r="AL165" s="539">
        <f t="shared" si="258"/>
        <v>-1.6170212765957443E-2</v>
      </c>
      <c r="AM165" s="444">
        <f t="shared" si="194"/>
        <v>-11.4</v>
      </c>
      <c r="AN165" s="445">
        <f t="shared" si="195"/>
        <v>220.89243999999997</v>
      </c>
      <c r="AO165" s="445">
        <f t="shared" si="196"/>
        <v>31.332260992907806</v>
      </c>
      <c r="AP165" s="542">
        <f t="shared" si="259"/>
        <v>6.2664521985815611E-2</v>
      </c>
      <c r="AQ165" s="445">
        <f t="shared" si="197"/>
        <v>44.178487999999994</v>
      </c>
      <c r="AR165" s="227">
        <f t="shared" si="198"/>
        <v>1650</v>
      </c>
      <c r="AS165" s="210">
        <f t="shared" si="199"/>
        <v>825</v>
      </c>
      <c r="AT165" s="209">
        <f t="shared" si="200"/>
        <v>247.5</v>
      </c>
      <c r="AU165" s="209">
        <f t="shared" si="201"/>
        <v>412.5</v>
      </c>
      <c r="AV165" s="211">
        <f t="shared" si="202"/>
        <v>648</v>
      </c>
      <c r="AW165" s="210">
        <f t="shared" si="203"/>
        <v>177</v>
      </c>
      <c r="AX165" s="210">
        <f t="shared" si="204"/>
        <v>120</v>
      </c>
      <c r="AY165" s="210">
        <f t="shared" si="205"/>
        <v>17.021276595744681</v>
      </c>
      <c r="AZ165" s="211">
        <f t="shared" si="206"/>
        <v>925.89243999999997</v>
      </c>
      <c r="BA165" s="544">
        <f t="shared" si="260"/>
        <v>100.89243999999997</v>
      </c>
      <c r="BB165" s="210">
        <f t="shared" si="261"/>
        <v>25.223109999999991</v>
      </c>
      <c r="BC165" s="213">
        <f t="shared" si="207"/>
        <v>1666.6063919999999</v>
      </c>
      <c r="BD165" s="211">
        <f>[1]MAG_9pak!$F$6</f>
        <v>833.30319599999996</v>
      </c>
      <c r="BE165" s="213">
        <f t="shared" si="208"/>
        <v>249.99095879999999</v>
      </c>
      <c r="BF165" s="213">
        <f t="shared" si="209"/>
        <v>416.65159799999998</v>
      </c>
      <c r="BG165" s="210">
        <f t="shared" si="210"/>
        <v>185.30319599999996</v>
      </c>
      <c r="BH165" s="210">
        <f t="shared" si="211"/>
        <v>128.30319599999996</v>
      </c>
      <c r="BI165" s="210">
        <f t="shared" si="212"/>
        <v>18.199034893617011</v>
      </c>
      <c r="BJ165" s="210">
        <f t="shared" si="213"/>
        <v>874.2</v>
      </c>
      <c r="BK165" s="214">
        <f t="shared" si="214"/>
        <v>262.26</v>
      </c>
      <c r="BL165" s="214">
        <f t="shared" si="215"/>
        <v>437.1</v>
      </c>
      <c r="BM165" s="210">
        <f t="shared" si="216"/>
        <v>169.20000000000005</v>
      </c>
      <c r="BN165" s="210">
        <f t="shared" si="217"/>
        <v>226.20000000000005</v>
      </c>
      <c r="BO165" s="215">
        <f t="shared" si="218"/>
        <v>1748.4</v>
      </c>
      <c r="BP165" s="210">
        <f t="shared" si="278"/>
        <v>874.2</v>
      </c>
      <c r="BQ165" s="216">
        <f t="shared" si="219"/>
        <v>262.26</v>
      </c>
      <c r="BR165" s="216">
        <f t="shared" si="220"/>
        <v>437.1</v>
      </c>
      <c r="BS165" s="210">
        <f t="shared" si="221"/>
        <v>169.20000000000005</v>
      </c>
      <c r="BT165" s="210">
        <f t="shared" si="222"/>
        <v>226.20000000000005</v>
      </c>
      <c r="BU165" s="217">
        <f t="shared" si="223"/>
        <v>1748.4</v>
      </c>
      <c r="BV165" s="210">
        <f t="shared" si="279"/>
        <v>874.2</v>
      </c>
      <c r="BW165" s="403">
        <f t="shared" si="224"/>
        <v>262.26</v>
      </c>
      <c r="BX165" s="403">
        <f t="shared" si="225"/>
        <v>437.1</v>
      </c>
      <c r="BY165" s="210">
        <f t="shared" si="226"/>
        <v>169.20000000000005</v>
      </c>
      <c r="BZ165" s="210">
        <f t="shared" si="227"/>
        <v>226.20000000000005</v>
      </c>
      <c r="CA165" s="210">
        <f t="shared" si="228"/>
        <v>24</v>
      </c>
      <c r="CB165" s="404">
        <f t="shared" si="229"/>
        <v>1748.4</v>
      </c>
      <c r="CC165" s="404"/>
      <c r="CD165" s="537">
        <f t="shared" si="230"/>
        <v>25.223109999999991</v>
      </c>
      <c r="CE165" s="537">
        <f t="shared" si="262"/>
        <v>7.566932999999997</v>
      </c>
      <c r="CF165" s="537">
        <f t="shared" si="231"/>
        <v>12.611554999999996</v>
      </c>
      <c r="CG165" s="210"/>
      <c r="CH165" s="210"/>
      <c r="CI165" s="210"/>
      <c r="CJ165" s="538">
        <f t="shared" si="232"/>
        <v>50.446219999999983</v>
      </c>
      <c r="CK165" s="216">
        <f t="shared" si="233"/>
        <v>-44.25</v>
      </c>
      <c r="CL165" s="216">
        <f t="shared" si="263"/>
        <v>-13.275</v>
      </c>
      <c r="CM165" s="216">
        <f t="shared" si="234"/>
        <v>-22.125</v>
      </c>
      <c r="CN165" s="216"/>
      <c r="CO165" s="216"/>
      <c r="CP165" s="216"/>
      <c r="CQ165" s="217">
        <f t="shared" si="235"/>
        <v>-88.5</v>
      </c>
      <c r="CR165" s="403">
        <f t="shared" si="236"/>
        <v>12.92310999999998</v>
      </c>
      <c r="CS165" s="403">
        <f t="shared" si="264"/>
        <v>3.876932999999994</v>
      </c>
      <c r="CT165" s="403">
        <f t="shared" si="237"/>
        <v>6.4615549999999899</v>
      </c>
      <c r="CU165" s="403"/>
      <c r="CV165" s="403"/>
      <c r="CW165" s="403"/>
      <c r="CX165" s="404">
        <f t="shared" si="238"/>
        <v>25.84621999999996</v>
      </c>
      <c r="CY165" s="198"/>
      <c r="CZ165" s="222">
        <v>648</v>
      </c>
      <c r="DA165" s="677">
        <f t="shared" si="239"/>
        <v>-57</v>
      </c>
      <c r="DB165" s="676">
        <f t="shared" si="240"/>
        <v>-8.0851063829787222</v>
      </c>
      <c r="DC165" s="676">
        <f t="shared" si="265"/>
        <v>-1.6170212765957444</v>
      </c>
      <c r="DD165" s="208">
        <v>925.89243999999997</v>
      </c>
      <c r="DE165" s="677">
        <f t="shared" si="241"/>
        <v>220.89243999999997</v>
      </c>
      <c r="DF165" s="676">
        <f t="shared" si="242"/>
        <v>31.332260992907806</v>
      </c>
      <c r="DG165" s="676">
        <f t="shared" si="266"/>
        <v>6.2664521985815611</v>
      </c>
      <c r="DH165" s="222">
        <v>24</v>
      </c>
      <c r="DI165" s="677">
        <f t="shared" si="243"/>
        <v>169.2</v>
      </c>
      <c r="DJ165" s="568">
        <f t="shared" si="244"/>
        <v>874.2</v>
      </c>
      <c r="DK165" s="677">
        <f t="shared" si="245"/>
        <v>1748.4</v>
      </c>
      <c r="DL165" s="677">
        <f t="shared" si="267"/>
        <v>262.26</v>
      </c>
      <c r="DM165" s="677">
        <f t="shared" si="268"/>
        <v>437.1</v>
      </c>
      <c r="DN165" s="677">
        <f t="shared" si="246"/>
        <v>12.92310999999998</v>
      </c>
      <c r="DO165" s="677">
        <f t="shared" si="269"/>
        <v>3.876932999999994</v>
      </c>
      <c r="DP165" s="677">
        <f t="shared" si="270"/>
        <v>6.4615549999999899</v>
      </c>
      <c r="DQ165" s="677">
        <f t="shared" si="247"/>
        <v>25.84621999999996</v>
      </c>
      <c r="DR165" s="222">
        <v>648</v>
      </c>
      <c r="DS165" s="677">
        <f t="shared" si="248"/>
        <v>-57</v>
      </c>
      <c r="DT165" s="676">
        <f t="shared" si="249"/>
        <v>-8.0851063829787222</v>
      </c>
      <c r="DU165" s="710">
        <f t="shared" si="271"/>
        <v>-1.6170212765957444</v>
      </c>
      <c r="DV165" s="208">
        <v>925.89243999999997</v>
      </c>
      <c r="DW165" s="677">
        <f t="shared" si="250"/>
        <v>220.89243999999997</v>
      </c>
      <c r="DX165" s="676">
        <f t="shared" si="251"/>
        <v>31.332260992907806</v>
      </c>
      <c r="DY165" s="710">
        <f t="shared" si="272"/>
        <v>6.2664521985815611</v>
      </c>
      <c r="DZ165" s="222">
        <v>22</v>
      </c>
      <c r="EA165" s="677">
        <f t="shared" si="252"/>
        <v>155.1</v>
      </c>
      <c r="EB165" s="568">
        <f t="shared" si="253"/>
        <v>860.1</v>
      </c>
      <c r="EC165" s="677">
        <f t="shared" si="254"/>
        <v>1720.2</v>
      </c>
      <c r="ED165" s="677">
        <f t="shared" si="276"/>
        <v>258.02999999999997</v>
      </c>
      <c r="EE165" s="677">
        <f t="shared" si="277"/>
        <v>430.05</v>
      </c>
      <c r="EF165" s="208">
        <f t="shared" si="273"/>
        <v>16.448109999999986</v>
      </c>
      <c r="EG165" s="208">
        <f t="shared" si="274"/>
        <v>4.9344329999999959</v>
      </c>
      <c r="EH165" s="208">
        <f t="shared" si="275"/>
        <v>8.2240549999999928</v>
      </c>
      <c r="EI165" s="677">
        <f t="shared" si="255"/>
        <v>32.896219999999971</v>
      </c>
    </row>
    <row r="166" spans="1:139" s="218" customFormat="1" ht="27" customHeight="1" x14ac:dyDescent="0.2">
      <c r="A166" s="505">
        <v>163</v>
      </c>
      <c r="B166" s="505" t="s">
        <v>1267</v>
      </c>
      <c r="C166" s="499" t="s">
        <v>993</v>
      </c>
      <c r="D166" s="253" t="s">
        <v>411</v>
      </c>
      <c r="E166" s="410" t="s">
        <v>8</v>
      </c>
      <c r="F166" s="219" t="s">
        <v>5</v>
      </c>
      <c r="G166" s="219" t="s">
        <v>6</v>
      </c>
      <c r="H166" s="219" t="s">
        <v>7</v>
      </c>
      <c r="I166" s="274">
        <v>1</v>
      </c>
      <c r="J166" s="234">
        <v>500</v>
      </c>
      <c r="K166" s="222"/>
      <c r="L166" s="219" t="s">
        <v>5</v>
      </c>
      <c r="M166" s="219" t="s">
        <v>6</v>
      </c>
      <c r="N166" s="219" t="s">
        <v>7</v>
      </c>
      <c r="O166" s="269">
        <v>1</v>
      </c>
      <c r="P166" s="234">
        <v>500</v>
      </c>
      <c r="Q166" s="219"/>
      <c r="R166" s="219"/>
      <c r="S166" s="219"/>
      <c r="T166" s="269">
        <v>1</v>
      </c>
      <c r="U166" s="235">
        <v>500</v>
      </c>
      <c r="V166" s="228" t="s">
        <v>303</v>
      </c>
      <c r="W166" s="228" t="s">
        <v>6</v>
      </c>
      <c r="X166" s="228" t="s">
        <v>7</v>
      </c>
      <c r="Y166" s="270">
        <v>1</v>
      </c>
      <c r="Z166" s="236">
        <v>500</v>
      </c>
      <c r="AA166" s="207">
        <f t="shared" si="191"/>
        <v>500</v>
      </c>
      <c r="AB166" s="222">
        <v>620</v>
      </c>
      <c r="AC166" s="544">
        <f t="shared" si="256"/>
        <v>120</v>
      </c>
      <c r="AD166" s="208">
        <f t="shared" ref="AD166:AD172" si="280">0.581*$AB$1</f>
        <v>660.86425999999994</v>
      </c>
      <c r="AE166" s="678">
        <f t="shared" si="257"/>
        <v>160.86425999999994</v>
      </c>
      <c r="AF166" s="222">
        <v>859</v>
      </c>
      <c r="AJ166" s="444">
        <f t="shared" si="192"/>
        <v>120</v>
      </c>
      <c r="AK166" s="444">
        <f t="shared" si="193"/>
        <v>24</v>
      </c>
      <c r="AL166" s="539">
        <f t="shared" si="258"/>
        <v>4.8000000000000001E-2</v>
      </c>
      <c r="AM166" s="444">
        <f t="shared" si="194"/>
        <v>24</v>
      </c>
      <c r="AN166" s="445">
        <f t="shared" si="195"/>
        <v>160.86425999999994</v>
      </c>
      <c r="AO166" s="445">
        <f t="shared" si="196"/>
        <v>32.172852000000006</v>
      </c>
      <c r="AP166" s="542">
        <f t="shared" si="259"/>
        <v>6.4345704000000004E-2</v>
      </c>
      <c r="AQ166" s="445">
        <f t="shared" si="197"/>
        <v>32.172851999999992</v>
      </c>
      <c r="AR166" s="227">
        <f t="shared" si="198"/>
        <v>620</v>
      </c>
      <c r="AS166" s="210">
        <f t="shared" si="199"/>
        <v>620</v>
      </c>
      <c r="AT166" s="209">
        <f t="shared" si="200"/>
        <v>186</v>
      </c>
      <c r="AU166" s="209">
        <f t="shared" si="201"/>
        <v>310</v>
      </c>
      <c r="AV166" s="211">
        <f t="shared" si="202"/>
        <v>620</v>
      </c>
      <c r="AW166" s="210">
        <f t="shared" si="203"/>
        <v>0</v>
      </c>
      <c r="AX166" s="210">
        <f t="shared" si="204"/>
        <v>120</v>
      </c>
      <c r="AY166" s="210">
        <f t="shared" si="205"/>
        <v>24</v>
      </c>
      <c r="AZ166" s="211">
        <f t="shared" si="206"/>
        <v>660.86425999999994</v>
      </c>
      <c r="BA166" s="544">
        <f t="shared" si="260"/>
        <v>40.864259999999945</v>
      </c>
      <c r="BB166" s="210">
        <f t="shared" si="261"/>
        <v>10.216064999999986</v>
      </c>
      <c r="BC166" s="213">
        <f t="shared" si="207"/>
        <v>620</v>
      </c>
      <c r="BD166" s="211">
        <f>[1]MAG_9pak!$F$4</f>
        <v>620</v>
      </c>
      <c r="BE166" s="213">
        <f t="shared" si="208"/>
        <v>186</v>
      </c>
      <c r="BF166" s="213">
        <f t="shared" si="209"/>
        <v>310</v>
      </c>
      <c r="BG166" s="210">
        <f t="shared" si="210"/>
        <v>0</v>
      </c>
      <c r="BH166" s="210">
        <f t="shared" si="211"/>
        <v>120</v>
      </c>
      <c r="BI166" s="210">
        <f t="shared" si="212"/>
        <v>24</v>
      </c>
      <c r="BJ166" s="210">
        <f t="shared" si="213"/>
        <v>620</v>
      </c>
      <c r="BK166" s="214">
        <f t="shared" si="214"/>
        <v>186</v>
      </c>
      <c r="BL166" s="214">
        <f t="shared" si="215"/>
        <v>310</v>
      </c>
      <c r="BM166" s="210">
        <f t="shared" si="216"/>
        <v>120</v>
      </c>
      <c r="BN166" s="210">
        <f t="shared" si="217"/>
        <v>0</v>
      </c>
      <c r="BO166" s="215">
        <f t="shared" si="218"/>
        <v>620</v>
      </c>
      <c r="BP166" s="210">
        <f t="shared" si="278"/>
        <v>620</v>
      </c>
      <c r="BQ166" s="216">
        <f t="shared" si="219"/>
        <v>186</v>
      </c>
      <c r="BR166" s="216">
        <f t="shared" si="220"/>
        <v>310</v>
      </c>
      <c r="BS166" s="210">
        <f t="shared" si="221"/>
        <v>120</v>
      </c>
      <c r="BT166" s="210">
        <f t="shared" si="222"/>
        <v>0</v>
      </c>
      <c r="BU166" s="217">
        <f t="shared" si="223"/>
        <v>620</v>
      </c>
      <c r="BV166" s="210">
        <f t="shared" si="279"/>
        <v>620</v>
      </c>
      <c r="BW166" s="403">
        <f t="shared" si="224"/>
        <v>186</v>
      </c>
      <c r="BX166" s="403">
        <f t="shared" si="225"/>
        <v>310</v>
      </c>
      <c r="BY166" s="210">
        <f t="shared" si="226"/>
        <v>120</v>
      </c>
      <c r="BZ166" s="210">
        <f t="shared" si="227"/>
        <v>0</v>
      </c>
      <c r="CA166" s="210">
        <f t="shared" si="228"/>
        <v>24</v>
      </c>
      <c r="CB166" s="404">
        <f t="shared" si="229"/>
        <v>620</v>
      </c>
      <c r="CC166" s="404"/>
      <c r="CD166" s="537">
        <f t="shared" si="230"/>
        <v>10.216064999999986</v>
      </c>
      <c r="CE166" s="537">
        <f t="shared" si="262"/>
        <v>3.0648194999999956</v>
      </c>
      <c r="CF166" s="537">
        <f t="shared" si="231"/>
        <v>5.1080324999999931</v>
      </c>
      <c r="CG166" s="210"/>
      <c r="CH166" s="210"/>
      <c r="CI166" s="210"/>
      <c r="CJ166" s="538">
        <f t="shared" si="232"/>
        <v>10.216064999999986</v>
      </c>
      <c r="CK166" s="216">
        <f t="shared" si="233"/>
        <v>0</v>
      </c>
      <c r="CL166" s="216">
        <f t="shared" si="263"/>
        <v>0</v>
      </c>
      <c r="CM166" s="216">
        <f t="shared" si="234"/>
        <v>0</v>
      </c>
      <c r="CN166" s="216"/>
      <c r="CO166" s="216"/>
      <c r="CP166" s="216"/>
      <c r="CQ166" s="217">
        <f t="shared" si="235"/>
        <v>0</v>
      </c>
      <c r="CR166" s="403">
        <f t="shared" si="236"/>
        <v>10.216064999999986</v>
      </c>
      <c r="CS166" s="403">
        <f t="shared" si="264"/>
        <v>3.0648194999999956</v>
      </c>
      <c r="CT166" s="403">
        <f t="shared" si="237"/>
        <v>5.1080324999999931</v>
      </c>
      <c r="CU166" s="403"/>
      <c r="CV166" s="403"/>
      <c r="CW166" s="403"/>
      <c r="CX166" s="404">
        <f t="shared" si="238"/>
        <v>10.216064999999986</v>
      </c>
      <c r="CY166" s="198"/>
      <c r="CZ166" s="222">
        <v>620</v>
      </c>
      <c r="DA166" s="677">
        <f t="shared" si="239"/>
        <v>120</v>
      </c>
      <c r="DB166" s="676">
        <f t="shared" si="240"/>
        <v>24</v>
      </c>
      <c r="DC166" s="676">
        <f t="shared" si="265"/>
        <v>4.8</v>
      </c>
      <c r="DD166" s="208">
        <v>660.86425999999994</v>
      </c>
      <c r="DE166" s="677">
        <f t="shared" si="241"/>
        <v>160.86425999999994</v>
      </c>
      <c r="DF166" s="676">
        <f t="shared" si="242"/>
        <v>32.172852000000006</v>
      </c>
      <c r="DG166" s="676">
        <f t="shared" si="266"/>
        <v>6.434570400000001</v>
      </c>
      <c r="DH166" s="222">
        <v>24</v>
      </c>
      <c r="DI166" s="677">
        <f t="shared" si="243"/>
        <v>120</v>
      </c>
      <c r="DJ166" s="568">
        <f t="shared" si="244"/>
        <v>620</v>
      </c>
      <c r="DK166" s="677">
        <f t="shared" si="245"/>
        <v>620</v>
      </c>
      <c r="DL166" s="677">
        <f t="shared" si="267"/>
        <v>186</v>
      </c>
      <c r="DM166" s="677">
        <f t="shared" si="268"/>
        <v>310</v>
      </c>
      <c r="DN166" s="677">
        <f t="shared" si="246"/>
        <v>10.216064999999986</v>
      </c>
      <c r="DO166" s="677">
        <f t="shared" si="269"/>
        <v>3.0648194999999956</v>
      </c>
      <c r="DP166" s="677">
        <f t="shared" si="270"/>
        <v>5.1080324999999931</v>
      </c>
      <c r="DQ166" s="677">
        <f t="shared" si="247"/>
        <v>10.216064999999986</v>
      </c>
      <c r="DR166" s="222">
        <v>620</v>
      </c>
      <c r="DS166" s="677">
        <f t="shared" si="248"/>
        <v>120</v>
      </c>
      <c r="DT166" s="676">
        <f t="shared" si="249"/>
        <v>24</v>
      </c>
      <c r="DU166" s="710">
        <f t="shared" si="271"/>
        <v>4.8</v>
      </c>
      <c r="DV166" s="208">
        <v>660.86425999999994</v>
      </c>
      <c r="DW166" s="677">
        <f t="shared" si="250"/>
        <v>160.86425999999994</v>
      </c>
      <c r="DX166" s="676">
        <f t="shared" si="251"/>
        <v>32.172852000000006</v>
      </c>
      <c r="DY166" s="710">
        <f t="shared" si="272"/>
        <v>6.434570400000001</v>
      </c>
      <c r="DZ166" s="222">
        <v>24</v>
      </c>
      <c r="EA166" s="677">
        <f t="shared" si="252"/>
        <v>120</v>
      </c>
      <c r="EB166" s="568">
        <f t="shared" si="253"/>
        <v>620</v>
      </c>
      <c r="EC166" s="677">
        <f t="shared" si="254"/>
        <v>620</v>
      </c>
      <c r="ED166" s="677">
        <f t="shared" si="276"/>
        <v>186</v>
      </c>
      <c r="EE166" s="677">
        <f t="shared" si="277"/>
        <v>310</v>
      </c>
      <c r="EF166" s="208">
        <f t="shared" si="273"/>
        <v>10.216064999999986</v>
      </c>
      <c r="EG166" s="208">
        <f t="shared" si="274"/>
        <v>3.0648194999999956</v>
      </c>
      <c r="EH166" s="208">
        <f t="shared" si="275"/>
        <v>5.1080324999999931</v>
      </c>
      <c r="EI166" s="677">
        <f t="shared" si="255"/>
        <v>10.216064999999986</v>
      </c>
    </row>
    <row r="167" spans="1:139" s="218" customFormat="1" ht="27" customHeight="1" x14ac:dyDescent="0.2">
      <c r="A167" s="505">
        <v>164</v>
      </c>
      <c r="B167" s="505" t="s">
        <v>1270</v>
      </c>
      <c r="C167" s="499" t="s">
        <v>1000</v>
      </c>
      <c r="D167" s="355" t="s">
        <v>636</v>
      </c>
      <c r="E167" s="410" t="s">
        <v>8</v>
      </c>
      <c r="F167" s="219" t="s">
        <v>5</v>
      </c>
      <c r="G167" s="219" t="s">
        <v>6</v>
      </c>
      <c r="H167" s="219" t="s">
        <v>7</v>
      </c>
      <c r="I167" s="275">
        <v>1</v>
      </c>
      <c r="J167" s="234">
        <v>500</v>
      </c>
      <c r="K167" s="222"/>
      <c r="L167" s="219" t="s">
        <v>5</v>
      </c>
      <c r="M167" s="219" t="s">
        <v>6</v>
      </c>
      <c r="N167" s="219" t="s">
        <v>7</v>
      </c>
      <c r="O167" s="276">
        <v>1</v>
      </c>
      <c r="P167" s="234">
        <v>500</v>
      </c>
      <c r="Q167" s="219"/>
      <c r="R167" s="219"/>
      <c r="S167" s="219"/>
      <c r="T167" s="276">
        <v>1</v>
      </c>
      <c r="U167" s="235">
        <v>500</v>
      </c>
      <c r="V167" s="228" t="s">
        <v>303</v>
      </c>
      <c r="W167" s="228" t="s">
        <v>6</v>
      </c>
      <c r="X167" s="228" t="s">
        <v>7</v>
      </c>
      <c r="Y167" s="277">
        <v>1</v>
      </c>
      <c r="Z167" s="236">
        <v>500</v>
      </c>
      <c r="AA167" s="207">
        <f t="shared" si="191"/>
        <v>500</v>
      </c>
      <c r="AB167" s="222">
        <v>620</v>
      </c>
      <c r="AC167" s="544">
        <f t="shared" si="256"/>
        <v>120</v>
      </c>
      <c r="AD167" s="208">
        <f t="shared" si="280"/>
        <v>660.86425999999994</v>
      </c>
      <c r="AE167" s="678">
        <f t="shared" si="257"/>
        <v>160.86425999999994</v>
      </c>
      <c r="AF167" s="222">
        <v>859</v>
      </c>
      <c r="AJ167" s="444">
        <f t="shared" si="192"/>
        <v>120</v>
      </c>
      <c r="AK167" s="444">
        <f t="shared" si="193"/>
        <v>24</v>
      </c>
      <c r="AL167" s="539">
        <f t="shared" si="258"/>
        <v>4.8000000000000001E-2</v>
      </c>
      <c r="AM167" s="444">
        <f t="shared" si="194"/>
        <v>24</v>
      </c>
      <c r="AN167" s="445">
        <f t="shared" si="195"/>
        <v>160.86425999999994</v>
      </c>
      <c r="AO167" s="445">
        <f t="shared" si="196"/>
        <v>32.172852000000006</v>
      </c>
      <c r="AP167" s="542">
        <f t="shared" si="259"/>
        <v>6.4345704000000004E-2</v>
      </c>
      <c r="AQ167" s="445">
        <f t="shared" si="197"/>
        <v>32.172851999999992</v>
      </c>
      <c r="AR167" s="227">
        <f t="shared" si="198"/>
        <v>620</v>
      </c>
      <c r="AS167" s="210">
        <f t="shared" si="199"/>
        <v>620</v>
      </c>
      <c r="AT167" s="209">
        <f t="shared" si="200"/>
        <v>186</v>
      </c>
      <c r="AU167" s="209">
        <f t="shared" si="201"/>
        <v>310</v>
      </c>
      <c r="AV167" s="211">
        <f t="shared" si="202"/>
        <v>620</v>
      </c>
      <c r="AW167" s="210">
        <f t="shared" si="203"/>
        <v>0</v>
      </c>
      <c r="AX167" s="210">
        <f t="shared" si="204"/>
        <v>120</v>
      </c>
      <c r="AY167" s="210">
        <f t="shared" si="205"/>
        <v>24</v>
      </c>
      <c r="AZ167" s="211">
        <f t="shared" si="206"/>
        <v>660.86425999999994</v>
      </c>
      <c r="BA167" s="544">
        <f t="shared" si="260"/>
        <v>40.864259999999945</v>
      </c>
      <c r="BB167" s="210">
        <f t="shared" si="261"/>
        <v>10.216064999999986</v>
      </c>
      <c r="BC167" s="213">
        <f t="shared" si="207"/>
        <v>620</v>
      </c>
      <c r="BD167" s="211">
        <f>[1]MAG_9pak!$F$4</f>
        <v>620</v>
      </c>
      <c r="BE167" s="213">
        <f t="shared" si="208"/>
        <v>186</v>
      </c>
      <c r="BF167" s="213">
        <f t="shared" si="209"/>
        <v>310</v>
      </c>
      <c r="BG167" s="210">
        <f t="shared" si="210"/>
        <v>0</v>
      </c>
      <c r="BH167" s="210">
        <f t="shared" si="211"/>
        <v>120</v>
      </c>
      <c r="BI167" s="210">
        <f t="shared" si="212"/>
        <v>24</v>
      </c>
      <c r="BJ167" s="210">
        <f t="shared" si="213"/>
        <v>620</v>
      </c>
      <c r="BK167" s="214">
        <f t="shared" si="214"/>
        <v>186</v>
      </c>
      <c r="BL167" s="214">
        <f t="shared" si="215"/>
        <v>310</v>
      </c>
      <c r="BM167" s="210">
        <f t="shared" si="216"/>
        <v>120</v>
      </c>
      <c r="BN167" s="210">
        <f t="shared" si="217"/>
        <v>0</v>
      </c>
      <c r="BO167" s="215">
        <f t="shared" si="218"/>
        <v>620</v>
      </c>
      <c r="BP167" s="210">
        <f t="shared" si="278"/>
        <v>620</v>
      </c>
      <c r="BQ167" s="216">
        <f t="shared" si="219"/>
        <v>186</v>
      </c>
      <c r="BR167" s="216">
        <f t="shared" si="220"/>
        <v>310</v>
      </c>
      <c r="BS167" s="210">
        <f t="shared" si="221"/>
        <v>120</v>
      </c>
      <c r="BT167" s="210">
        <f t="shared" si="222"/>
        <v>0</v>
      </c>
      <c r="BU167" s="217">
        <f t="shared" si="223"/>
        <v>620</v>
      </c>
      <c r="BV167" s="210">
        <f t="shared" si="279"/>
        <v>620</v>
      </c>
      <c r="BW167" s="403">
        <f t="shared" si="224"/>
        <v>186</v>
      </c>
      <c r="BX167" s="403">
        <f t="shared" si="225"/>
        <v>310</v>
      </c>
      <c r="BY167" s="210">
        <f t="shared" si="226"/>
        <v>120</v>
      </c>
      <c r="BZ167" s="210">
        <f t="shared" si="227"/>
        <v>0</v>
      </c>
      <c r="CA167" s="210">
        <f t="shared" si="228"/>
        <v>24</v>
      </c>
      <c r="CB167" s="404">
        <f t="shared" si="229"/>
        <v>620</v>
      </c>
      <c r="CC167" s="211"/>
      <c r="CD167" s="537">
        <f t="shared" si="230"/>
        <v>10.216064999999986</v>
      </c>
      <c r="CE167" s="537">
        <f t="shared" si="262"/>
        <v>3.0648194999999956</v>
      </c>
      <c r="CF167" s="537">
        <f t="shared" si="231"/>
        <v>5.1080324999999931</v>
      </c>
      <c r="CG167" s="210"/>
      <c r="CH167" s="210"/>
      <c r="CI167" s="210"/>
      <c r="CJ167" s="538">
        <f t="shared" si="232"/>
        <v>10.216064999999986</v>
      </c>
      <c r="CK167" s="216">
        <f t="shared" si="233"/>
        <v>0</v>
      </c>
      <c r="CL167" s="216">
        <f t="shared" si="263"/>
        <v>0</v>
      </c>
      <c r="CM167" s="216">
        <f t="shared" si="234"/>
        <v>0</v>
      </c>
      <c r="CN167" s="216"/>
      <c r="CO167" s="216"/>
      <c r="CP167" s="216"/>
      <c r="CQ167" s="217">
        <f t="shared" si="235"/>
        <v>0</v>
      </c>
      <c r="CR167" s="403">
        <f t="shared" si="236"/>
        <v>10.216064999999986</v>
      </c>
      <c r="CS167" s="403">
        <f t="shared" si="264"/>
        <v>3.0648194999999956</v>
      </c>
      <c r="CT167" s="403">
        <f t="shared" si="237"/>
        <v>5.1080324999999931</v>
      </c>
      <c r="CU167" s="403"/>
      <c r="CV167" s="403"/>
      <c r="CW167" s="403"/>
      <c r="CX167" s="404">
        <f t="shared" si="238"/>
        <v>10.216064999999986</v>
      </c>
      <c r="CY167" s="198"/>
      <c r="CZ167" s="222">
        <v>620</v>
      </c>
      <c r="DA167" s="677">
        <f t="shared" si="239"/>
        <v>120</v>
      </c>
      <c r="DB167" s="676">
        <f t="shared" si="240"/>
        <v>24</v>
      </c>
      <c r="DC167" s="676">
        <f t="shared" si="265"/>
        <v>4.8</v>
      </c>
      <c r="DD167" s="208">
        <v>660.86425999999994</v>
      </c>
      <c r="DE167" s="677">
        <f t="shared" si="241"/>
        <v>160.86425999999994</v>
      </c>
      <c r="DF167" s="676">
        <f t="shared" si="242"/>
        <v>32.172852000000006</v>
      </c>
      <c r="DG167" s="676">
        <f t="shared" si="266"/>
        <v>6.434570400000001</v>
      </c>
      <c r="DH167" s="222">
        <v>24</v>
      </c>
      <c r="DI167" s="677">
        <f t="shared" si="243"/>
        <v>120</v>
      </c>
      <c r="DJ167" s="568">
        <f t="shared" si="244"/>
        <v>620</v>
      </c>
      <c r="DK167" s="677">
        <f t="shared" si="245"/>
        <v>620</v>
      </c>
      <c r="DL167" s="677">
        <f t="shared" si="267"/>
        <v>186</v>
      </c>
      <c r="DM167" s="677">
        <f t="shared" si="268"/>
        <v>310</v>
      </c>
      <c r="DN167" s="677">
        <f t="shared" si="246"/>
        <v>10.216064999999986</v>
      </c>
      <c r="DO167" s="677">
        <f t="shared" si="269"/>
        <v>3.0648194999999956</v>
      </c>
      <c r="DP167" s="677">
        <f t="shared" si="270"/>
        <v>5.1080324999999931</v>
      </c>
      <c r="DQ167" s="677">
        <f t="shared" si="247"/>
        <v>10.216064999999986</v>
      </c>
      <c r="DR167" s="222">
        <v>620</v>
      </c>
      <c r="DS167" s="677">
        <f t="shared" si="248"/>
        <v>120</v>
      </c>
      <c r="DT167" s="676">
        <f t="shared" si="249"/>
        <v>24</v>
      </c>
      <c r="DU167" s="710">
        <f t="shared" si="271"/>
        <v>4.8</v>
      </c>
      <c r="DV167" s="208">
        <v>660.86425999999994</v>
      </c>
      <c r="DW167" s="677">
        <f t="shared" si="250"/>
        <v>160.86425999999994</v>
      </c>
      <c r="DX167" s="676">
        <f t="shared" si="251"/>
        <v>32.172852000000006</v>
      </c>
      <c r="DY167" s="710">
        <f t="shared" si="272"/>
        <v>6.434570400000001</v>
      </c>
      <c r="DZ167" s="222">
        <v>24</v>
      </c>
      <c r="EA167" s="677">
        <f t="shared" si="252"/>
        <v>120</v>
      </c>
      <c r="EB167" s="568">
        <f t="shared" si="253"/>
        <v>620</v>
      </c>
      <c r="EC167" s="677">
        <f t="shared" si="254"/>
        <v>620</v>
      </c>
      <c r="ED167" s="677">
        <f t="shared" si="276"/>
        <v>186</v>
      </c>
      <c r="EE167" s="677">
        <f t="shared" si="277"/>
        <v>310</v>
      </c>
      <c r="EF167" s="208">
        <f t="shared" si="273"/>
        <v>10.216064999999986</v>
      </c>
      <c r="EG167" s="208">
        <f t="shared" si="274"/>
        <v>3.0648194999999956</v>
      </c>
      <c r="EH167" s="208">
        <f t="shared" si="275"/>
        <v>5.1080324999999931</v>
      </c>
      <c r="EI167" s="677">
        <f t="shared" si="255"/>
        <v>10.216064999999986</v>
      </c>
    </row>
    <row r="168" spans="1:139" s="218" customFormat="1" ht="27" customHeight="1" x14ac:dyDescent="0.2">
      <c r="A168" s="506">
        <v>165</v>
      </c>
      <c r="B168" s="506" t="s">
        <v>1270</v>
      </c>
      <c r="C168" s="499" t="s">
        <v>1000</v>
      </c>
      <c r="D168" s="355" t="s">
        <v>636</v>
      </c>
      <c r="E168" s="355" t="s">
        <v>11</v>
      </c>
      <c r="F168" s="219" t="s">
        <v>5</v>
      </c>
      <c r="G168" s="219" t="s">
        <v>6</v>
      </c>
      <c r="H168" s="219" t="s">
        <v>7</v>
      </c>
      <c r="I168" s="275">
        <v>1</v>
      </c>
      <c r="J168" s="234">
        <v>500</v>
      </c>
      <c r="K168" s="222"/>
      <c r="L168" s="219" t="s">
        <v>5</v>
      </c>
      <c r="M168" s="219" t="s">
        <v>6</v>
      </c>
      <c r="N168" s="219" t="s">
        <v>7</v>
      </c>
      <c r="O168" s="276">
        <v>1</v>
      </c>
      <c r="P168" s="234">
        <v>500</v>
      </c>
      <c r="Q168" s="219"/>
      <c r="R168" s="219"/>
      <c r="S168" s="219"/>
      <c r="T168" s="276">
        <v>1</v>
      </c>
      <c r="U168" s="235">
        <v>500</v>
      </c>
      <c r="V168" s="228" t="s">
        <v>303</v>
      </c>
      <c r="W168" s="228" t="s">
        <v>6</v>
      </c>
      <c r="X168" s="228" t="s">
        <v>7</v>
      </c>
      <c r="Y168" s="277">
        <v>1</v>
      </c>
      <c r="Z168" s="236">
        <v>500</v>
      </c>
      <c r="AA168" s="207">
        <f t="shared" si="191"/>
        <v>500</v>
      </c>
      <c r="AB168" s="222">
        <v>620</v>
      </c>
      <c r="AC168" s="544">
        <f t="shared" si="256"/>
        <v>120</v>
      </c>
      <c r="AD168" s="208">
        <f t="shared" si="280"/>
        <v>660.86425999999994</v>
      </c>
      <c r="AE168" s="678">
        <f t="shared" si="257"/>
        <v>160.86425999999994</v>
      </c>
      <c r="AF168" s="222">
        <v>859</v>
      </c>
      <c r="AJ168" s="444">
        <f t="shared" si="192"/>
        <v>120</v>
      </c>
      <c r="AK168" s="444">
        <f t="shared" si="193"/>
        <v>24</v>
      </c>
      <c r="AL168" s="539">
        <f t="shared" si="258"/>
        <v>4.8000000000000001E-2</v>
      </c>
      <c r="AM168" s="444">
        <f t="shared" si="194"/>
        <v>24</v>
      </c>
      <c r="AN168" s="445">
        <f t="shared" si="195"/>
        <v>160.86425999999994</v>
      </c>
      <c r="AO168" s="445">
        <f t="shared" si="196"/>
        <v>32.172852000000006</v>
      </c>
      <c r="AP168" s="542">
        <f t="shared" si="259"/>
        <v>6.4345704000000004E-2</v>
      </c>
      <c r="AQ168" s="445">
        <f t="shared" si="197"/>
        <v>32.172851999999992</v>
      </c>
      <c r="AR168" s="227">
        <f t="shared" si="198"/>
        <v>620</v>
      </c>
      <c r="AS168" s="210">
        <f t="shared" si="199"/>
        <v>620</v>
      </c>
      <c r="AT168" s="209">
        <f t="shared" si="200"/>
        <v>186</v>
      </c>
      <c r="AU168" s="209">
        <f t="shared" si="201"/>
        <v>310</v>
      </c>
      <c r="AV168" s="211">
        <f t="shared" si="202"/>
        <v>620</v>
      </c>
      <c r="AW168" s="210">
        <f t="shared" si="203"/>
        <v>0</v>
      </c>
      <c r="AX168" s="210">
        <f t="shared" si="204"/>
        <v>120</v>
      </c>
      <c r="AY168" s="210">
        <f t="shared" si="205"/>
        <v>24</v>
      </c>
      <c r="AZ168" s="211">
        <f t="shared" si="206"/>
        <v>660.86425999999994</v>
      </c>
      <c r="BA168" s="544">
        <f t="shared" si="260"/>
        <v>40.864259999999945</v>
      </c>
      <c r="BB168" s="210">
        <f t="shared" si="261"/>
        <v>10.216064999999986</v>
      </c>
      <c r="BC168" s="213">
        <f t="shared" si="207"/>
        <v>620</v>
      </c>
      <c r="BD168" s="211">
        <f>[1]MAG_9pak!$F$4</f>
        <v>620</v>
      </c>
      <c r="BE168" s="213">
        <f t="shared" si="208"/>
        <v>186</v>
      </c>
      <c r="BF168" s="213">
        <f t="shared" si="209"/>
        <v>310</v>
      </c>
      <c r="BG168" s="210">
        <f t="shared" si="210"/>
        <v>0</v>
      </c>
      <c r="BH168" s="210">
        <f t="shared" si="211"/>
        <v>120</v>
      </c>
      <c r="BI168" s="210">
        <f t="shared" si="212"/>
        <v>24</v>
      </c>
      <c r="BJ168" s="210">
        <f t="shared" si="213"/>
        <v>620</v>
      </c>
      <c r="BK168" s="214">
        <f t="shared" si="214"/>
        <v>186</v>
      </c>
      <c r="BL168" s="214">
        <f t="shared" si="215"/>
        <v>310</v>
      </c>
      <c r="BM168" s="210">
        <f t="shared" si="216"/>
        <v>120</v>
      </c>
      <c r="BN168" s="210">
        <f t="shared" si="217"/>
        <v>0</v>
      </c>
      <c r="BO168" s="215">
        <f t="shared" si="218"/>
        <v>620</v>
      </c>
      <c r="BP168" s="210">
        <f t="shared" si="278"/>
        <v>620</v>
      </c>
      <c r="BQ168" s="216">
        <f t="shared" si="219"/>
        <v>186</v>
      </c>
      <c r="BR168" s="216">
        <f t="shared" si="220"/>
        <v>310</v>
      </c>
      <c r="BS168" s="210">
        <f t="shared" si="221"/>
        <v>120</v>
      </c>
      <c r="BT168" s="210">
        <f t="shared" si="222"/>
        <v>0</v>
      </c>
      <c r="BU168" s="217">
        <f t="shared" si="223"/>
        <v>620</v>
      </c>
      <c r="BV168" s="210">
        <f t="shared" si="279"/>
        <v>620</v>
      </c>
      <c r="BW168" s="403">
        <f t="shared" si="224"/>
        <v>186</v>
      </c>
      <c r="BX168" s="403">
        <f t="shared" si="225"/>
        <v>310</v>
      </c>
      <c r="BY168" s="210">
        <f t="shared" si="226"/>
        <v>120</v>
      </c>
      <c r="BZ168" s="210">
        <f t="shared" si="227"/>
        <v>0</v>
      </c>
      <c r="CA168" s="210">
        <f t="shared" si="228"/>
        <v>24</v>
      </c>
      <c r="CB168" s="404">
        <f t="shared" si="229"/>
        <v>620</v>
      </c>
      <c r="CC168" s="211"/>
      <c r="CD168" s="537">
        <f t="shared" si="230"/>
        <v>10.216064999999986</v>
      </c>
      <c r="CE168" s="537">
        <f t="shared" si="262"/>
        <v>3.0648194999999956</v>
      </c>
      <c r="CF168" s="537">
        <f t="shared" si="231"/>
        <v>5.1080324999999931</v>
      </c>
      <c r="CG168" s="210"/>
      <c r="CH168" s="210"/>
      <c r="CI168" s="210"/>
      <c r="CJ168" s="538">
        <f t="shared" si="232"/>
        <v>10.216064999999986</v>
      </c>
      <c r="CK168" s="216">
        <f t="shared" si="233"/>
        <v>0</v>
      </c>
      <c r="CL168" s="216">
        <f t="shared" si="263"/>
        <v>0</v>
      </c>
      <c r="CM168" s="216">
        <f t="shared" si="234"/>
        <v>0</v>
      </c>
      <c r="CN168" s="216"/>
      <c r="CO168" s="216"/>
      <c r="CP168" s="216"/>
      <c r="CQ168" s="217">
        <f t="shared" si="235"/>
        <v>0</v>
      </c>
      <c r="CR168" s="403">
        <f t="shared" si="236"/>
        <v>10.216064999999986</v>
      </c>
      <c r="CS168" s="403">
        <f t="shared" si="264"/>
        <v>3.0648194999999956</v>
      </c>
      <c r="CT168" s="403">
        <f t="shared" si="237"/>
        <v>5.1080324999999931</v>
      </c>
      <c r="CU168" s="403"/>
      <c r="CV168" s="403"/>
      <c r="CW168" s="403"/>
      <c r="CX168" s="404">
        <f t="shared" si="238"/>
        <v>10.216064999999986</v>
      </c>
      <c r="CY168" s="198"/>
      <c r="CZ168" s="222">
        <v>620</v>
      </c>
      <c r="DA168" s="677">
        <f t="shared" si="239"/>
        <v>120</v>
      </c>
      <c r="DB168" s="676">
        <f t="shared" si="240"/>
        <v>24</v>
      </c>
      <c r="DC168" s="676">
        <f t="shared" si="265"/>
        <v>4.8</v>
      </c>
      <c r="DD168" s="208">
        <v>660.86425999999994</v>
      </c>
      <c r="DE168" s="677">
        <f t="shared" si="241"/>
        <v>160.86425999999994</v>
      </c>
      <c r="DF168" s="676">
        <f t="shared" si="242"/>
        <v>32.172852000000006</v>
      </c>
      <c r="DG168" s="676">
        <f t="shared" si="266"/>
        <v>6.434570400000001</v>
      </c>
      <c r="DH168" s="222">
        <v>24</v>
      </c>
      <c r="DI168" s="677">
        <f t="shared" si="243"/>
        <v>120</v>
      </c>
      <c r="DJ168" s="568">
        <f t="shared" si="244"/>
        <v>620</v>
      </c>
      <c r="DK168" s="677">
        <f t="shared" si="245"/>
        <v>620</v>
      </c>
      <c r="DL168" s="677">
        <f t="shared" si="267"/>
        <v>186</v>
      </c>
      <c r="DM168" s="677">
        <f t="shared" si="268"/>
        <v>310</v>
      </c>
      <c r="DN168" s="677">
        <f t="shared" si="246"/>
        <v>10.216064999999986</v>
      </c>
      <c r="DO168" s="677">
        <f t="shared" si="269"/>
        <v>3.0648194999999956</v>
      </c>
      <c r="DP168" s="677">
        <f t="shared" si="270"/>
        <v>5.1080324999999931</v>
      </c>
      <c r="DQ168" s="677">
        <f t="shared" si="247"/>
        <v>10.216064999999986</v>
      </c>
      <c r="DR168" s="222">
        <v>620</v>
      </c>
      <c r="DS168" s="677">
        <f t="shared" si="248"/>
        <v>120</v>
      </c>
      <c r="DT168" s="676">
        <f t="shared" si="249"/>
        <v>24</v>
      </c>
      <c r="DU168" s="710">
        <f t="shared" si="271"/>
        <v>4.8</v>
      </c>
      <c r="DV168" s="208">
        <v>660.86425999999994</v>
      </c>
      <c r="DW168" s="677">
        <f t="shared" si="250"/>
        <v>160.86425999999994</v>
      </c>
      <c r="DX168" s="676">
        <f t="shared" si="251"/>
        <v>32.172852000000006</v>
      </c>
      <c r="DY168" s="710">
        <f t="shared" si="272"/>
        <v>6.434570400000001</v>
      </c>
      <c r="DZ168" s="222">
        <v>24</v>
      </c>
      <c r="EA168" s="677">
        <f t="shared" si="252"/>
        <v>120</v>
      </c>
      <c r="EB168" s="568">
        <f t="shared" si="253"/>
        <v>620</v>
      </c>
      <c r="EC168" s="677">
        <f t="shared" si="254"/>
        <v>620</v>
      </c>
      <c r="ED168" s="677">
        <f t="shared" si="276"/>
        <v>186</v>
      </c>
      <c r="EE168" s="677">
        <f t="shared" si="277"/>
        <v>310</v>
      </c>
      <c r="EF168" s="208">
        <f t="shared" si="273"/>
        <v>10.216064999999986</v>
      </c>
      <c r="EG168" s="208">
        <f t="shared" si="274"/>
        <v>3.0648194999999956</v>
      </c>
      <c r="EH168" s="208">
        <f t="shared" si="275"/>
        <v>5.1080324999999931</v>
      </c>
      <c r="EI168" s="677">
        <f t="shared" si="255"/>
        <v>10.216064999999986</v>
      </c>
    </row>
    <row r="169" spans="1:139" s="218" customFormat="1" ht="27" customHeight="1" x14ac:dyDescent="0.2">
      <c r="A169" s="505">
        <v>166</v>
      </c>
      <c r="B169" s="505" t="s">
        <v>1266</v>
      </c>
      <c r="C169" s="499" t="s">
        <v>938</v>
      </c>
      <c r="D169" s="355" t="s">
        <v>614</v>
      </c>
      <c r="E169" s="355" t="s">
        <v>81</v>
      </c>
      <c r="F169" s="219" t="s">
        <v>5</v>
      </c>
      <c r="G169" s="219" t="s">
        <v>6</v>
      </c>
      <c r="H169" s="219" t="s">
        <v>7</v>
      </c>
      <c r="I169" s="275">
        <v>1</v>
      </c>
      <c r="J169" s="234">
        <v>500</v>
      </c>
      <c r="K169" s="222"/>
      <c r="L169" s="219" t="s">
        <v>5</v>
      </c>
      <c r="M169" s="219" t="s">
        <v>6</v>
      </c>
      <c r="N169" s="219" t="s">
        <v>7</v>
      </c>
      <c r="O169" s="276">
        <v>1</v>
      </c>
      <c r="P169" s="234">
        <v>500</v>
      </c>
      <c r="Q169" s="219"/>
      <c r="R169" s="219"/>
      <c r="S169" s="219"/>
      <c r="T169" s="276">
        <v>1</v>
      </c>
      <c r="U169" s="235">
        <v>500</v>
      </c>
      <c r="V169" s="228" t="s">
        <v>303</v>
      </c>
      <c r="W169" s="228" t="s">
        <v>6</v>
      </c>
      <c r="X169" s="228" t="s">
        <v>7</v>
      </c>
      <c r="Y169" s="277">
        <v>1</v>
      </c>
      <c r="Z169" s="236">
        <v>500</v>
      </c>
      <c r="AA169" s="207">
        <f t="shared" si="191"/>
        <v>500</v>
      </c>
      <c r="AB169" s="222">
        <v>620</v>
      </c>
      <c r="AC169" s="544">
        <f t="shared" si="256"/>
        <v>120</v>
      </c>
      <c r="AD169" s="208">
        <f t="shared" si="280"/>
        <v>660.86425999999994</v>
      </c>
      <c r="AE169" s="678">
        <f t="shared" si="257"/>
        <v>160.86425999999994</v>
      </c>
      <c r="AF169" s="222">
        <v>859</v>
      </c>
      <c r="AJ169" s="444">
        <f t="shared" si="192"/>
        <v>120</v>
      </c>
      <c r="AK169" s="444">
        <f t="shared" si="193"/>
        <v>24</v>
      </c>
      <c r="AL169" s="539">
        <f t="shared" si="258"/>
        <v>4.8000000000000001E-2</v>
      </c>
      <c r="AM169" s="444">
        <f t="shared" si="194"/>
        <v>24</v>
      </c>
      <c r="AN169" s="445">
        <f t="shared" si="195"/>
        <v>160.86425999999994</v>
      </c>
      <c r="AO169" s="445">
        <f t="shared" si="196"/>
        <v>32.172852000000006</v>
      </c>
      <c r="AP169" s="542">
        <f t="shared" si="259"/>
        <v>6.4345704000000004E-2</v>
      </c>
      <c r="AQ169" s="445">
        <f t="shared" si="197"/>
        <v>32.172851999999992</v>
      </c>
      <c r="AR169" s="227">
        <f t="shared" si="198"/>
        <v>620</v>
      </c>
      <c r="AS169" s="210">
        <f t="shared" si="199"/>
        <v>620</v>
      </c>
      <c r="AT169" s="209">
        <f t="shared" si="200"/>
        <v>186</v>
      </c>
      <c r="AU169" s="209">
        <f t="shared" si="201"/>
        <v>310</v>
      </c>
      <c r="AV169" s="211">
        <f t="shared" si="202"/>
        <v>620</v>
      </c>
      <c r="AW169" s="210">
        <f t="shared" si="203"/>
        <v>0</v>
      </c>
      <c r="AX169" s="210">
        <f t="shared" si="204"/>
        <v>120</v>
      </c>
      <c r="AY169" s="210">
        <f t="shared" si="205"/>
        <v>24</v>
      </c>
      <c r="AZ169" s="211">
        <f t="shared" si="206"/>
        <v>660.86425999999994</v>
      </c>
      <c r="BA169" s="544">
        <f t="shared" si="260"/>
        <v>40.864259999999945</v>
      </c>
      <c r="BB169" s="210">
        <f t="shared" si="261"/>
        <v>10.216064999999986</v>
      </c>
      <c r="BC169" s="213">
        <f t="shared" si="207"/>
        <v>620</v>
      </c>
      <c r="BD169" s="211">
        <f>[1]MAG_9pak!$F$4</f>
        <v>620</v>
      </c>
      <c r="BE169" s="213">
        <f t="shared" si="208"/>
        <v>186</v>
      </c>
      <c r="BF169" s="213">
        <f t="shared" si="209"/>
        <v>310</v>
      </c>
      <c r="BG169" s="210">
        <f t="shared" si="210"/>
        <v>0</v>
      </c>
      <c r="BH169" s="210">
        <f t="shared" si="211"/>
        <v>120</v>
      </c>
      <c r="BI169" s="210">
        <f t="shared" si="212"/>
        <v>24</v>
      </c>
      <c r="BJ169" s="210">
        <f t="shared" si="213"/>
        <v>620</v>
      </c>
      <c r="BK169" s="214">
        <f t="shared" si="214"/>
        <v>186</v>
      </c>
      <c r="BL169" s="214">
        <f t="shared" si="215"/>
        <v>310</v>
      </c>
      <c r="BM169" s="210">
        <f t="shared" si="216"/>
        <v>120</v>
      </c>
      <c r="BN169" s="210">
        <f t="shared" si="217"/>
        <v>0</v>
      </c>
      <c r="BO169" s="215">
        <f t="shared" si="218"/>
        <v>620</v>
      </c>
      <c r="BP169" s="210">
        <f t="shared" si="278"/>
        <v>620</v>
      </c>
      <c r="BQ169" s="216">
        <f t="shared" si="219"/>
        <v>186</v>
      </c>
      <c r="BR169" s="216">
        <f t="shared" si="220"/>
        <v>310</v>
      </c>
      <c r="BS169" s="210">
        <f t="shared" si="221"/>
        <v>120</v>
      </c>
      <c r="BT169" s="210">
        <f t="shared" si="222"/>
        <v>0</v>
      </c>
      <c r="BU169" s="217">
        <f t="shared" si="223"/>
        <v>620</v>
      </c>
      <c r="BV169" s="210">
        <f t="shared" si="279"/>
        <v>620</v>
      </c>
      <c r="BW169" s="403">
        <f t="shared" si="224"/>
        <v>186</v>
      </c>
      <c r="BX169" s="403">
        <f t="shared" si="225"/>
        <v>310</v>
      </c>
      <c r="BY169" s="210">
        <f t="shared" si="226"/>
        <v>120</v>
      </c>
      <c r="BZ169" s="210">
        <f t="shared" si="227"/>
        <v>0</v>
      </c>
      <c r="CA169" s="210">
        <f t="shared" si="228"/>
        <v>24</v>
      </c>
      <c r="CB169" s="404">
        <f t="shared" si="229"/>
        <v>620</v>
      </c>
      <c r="CC169" s="404"/>
      <c r="CD169" s="537">
        <f t="shared" si="230"/>
        <v>10.216064999999986</v>
      </c>
      <c r="CE169" s="537">
        <f t="shared" si="262"/>
        <v>3.0648194999999956</v>
      </c>
      <c r="CF169" s="537">
        <f t="shared" si="231"/>
        <v>5.1080324999999931</v>
      </c>
      <c r="CG169" s="210"/>
      <c r="CH169" s="210"/>
      <c r="CI169" s="210"/>
      <c r="CJ169" s="538">
        <f t="shared" si="232"/>
        <v>10.216064999999986</v>
      </c>
      <c r="CK169" s="216">
        <f t="shared" si="233"/>
        <v>0</v>
      </c>
      <c r="CL169" s="216">
        <f t="shared" si="263"/>
        <v>0</v>
      </c>
      <c r="CM169" s="216">
        <f t="shared" si="234"/>
        <v>0</v>
      </c>
      <c r="CN169" s="216"/>
      <c r="CO169" s="216"/>
      <c r="CP169" s="216"/>
      <c r="CQ169" s="217">
        <f t="shared" si="235"/>
        <v>0</v>
      </c>
      <c r="CR169" s="403">
        <f t="shared" si="236"/>
        <v>10.216064999999986</v>
      </c>
      <c r="CS169" s="403">
        <f t="shared" si="264"/>
        <v>3.0648194999999956</v>
      </c>
      <c r="CT169" s="403">
        <f t="shared" si="237"/>
        <v>5.1080324999999931</v>
      </c>
      <c r="CU169" s="403"/>
      <c r="CV169" s="403"/>
      <c r="CW169" s="403"/>
      <c r="CX169" s="404">
        <f t="shared" si="238"/>
        <v>10.216064999999986</v>
      </c>
      <c r="CY169" s="198"/>
      <c r="CZ169" s="222">
        <v>620</v>
      </c>
      <c r="DA169" s="677">
        <f t="shared" si="239"/>
        <v>120</v>
      </c>
      <c r="DB169" s="676">
        <f t="shared" si="240"/>
        <v>24</v>
      </c>
      <c r="DC169" s="676">
        <f t="shared" si="265"/>
        <v>4.8</v>
      </c>
      <c r="DD169" s="208">
        <v>660.86425999999994</v>
      </c>
      <c r="DE169" s="677">
        <f t="shared" si="241"/>
        <v>160.86425999999994</v>
      </c>
      <c r="DF169" s="676">
        <f t="shared" si="242"/>
        <v>32.172852000000006</v>
      </c>
      <c r="DG169" s="676">
        <f t="shared" si="266"/>
        <v>6.434570400000001</v>
      </c>
      <c r="DH169" s="222">
        <v>24</v>
      </c>
      <c r="DI169" s="677">
        <f t="shared" si="243"/>
        <v>120</v>
      </c>
      <c r="DJ169" s="568">
        <f t="shared" si="244"/>
        <v>620</v>
      </c>
      <c r="DK169" s="677">
        <f t="shared" si="245"/>
        <v>620</v>
      </c>
      <c r="DL169" s="677">
        <f t="shared" si="267"/>
        <v>186</v>
      </c>
      <c r="DM169" s="677">
        <f t="shared" si="268"/>
        <v>310</v>
      </c>
      <c r="DN169" s="677">
        <f t="shared" si="246"/>
        <v>10.216064999999986</v>
      </c>
      <c r="DO169" s="677">
        <f t="shared" si="269"/>
        <v>3.0648194999999956</v>
      </c>
      <c r="DP169" s="677">
        <f t="shared" si="270"/>
        <v>5.1080324999999931</v>
      </c>
      <c r="DQ169" s="677">
        <f t="shared" si="247"/>
        <v>10.216064999999986</v>
      </c>
      <c r="DR169" s="222">
        <v>620</v>
      </c>
      <c r="DS169" s="677">
        <f t="shared" si="248"/>
        <v>120</v>
      </c>
      <c r="DT169" s="676">
        <f t="shared" si="249"/>
        <v>24</v>
      </c>
      <c r="DU169" s="710">
        <f t="shared" si="271"/>
        <v>4.8</v>
      </c>
      <c r="DV169" s="208">
        <v>660.86425999999994</v>
      </c>
      <c r="DW169" s="677">
        <f t="shared" si="250"/>
        <v>160.86425999999994</v>
      </c>
      <c r="DX169" s="676">
        <f t="shared" si="251"/>
        <v>32.172852000000006</v>
      </c>
      <c r="DY169" s="710">
        <f t="shared" si="272"/>
        <v>6.434570400000001</v>
      </c>
      <c r="DZ169" s="222">
        <v>24</v>
      </c>
      <c r="EA169" s="677">
        <f t="shared" si="252"/>
        <v>120</v>
      </c>
      <c r="EB169" s="568">
        <f t="shared" si="253"/>
        <v>620</v>
      </c>
      <c r="EC169" s="677">
        <f t="shared" si="254"/>
        <v>620</v>
      </c>
      <c r="ED169" s="677">
        <f t="shared" si="276"/>
        <v>186</v>
      </c>
      <c r="EE169" s="677">
        <f t="shared" si="277"/>
        <v>310</v>
      </c>
      <c r="EF169" s="208">
        <f t="shared" si="273"/>
        <v>10.216064999999986</v>
      </c>
      <c r="EG169" s="208">
        <f t="shared" si="274"/>
        <v>3.0648194999999956</v>
      </c>
      <c r="EH169" s="208">
        <f t="shared" si="275"/>
        <v>5.1080324999999931</v>
      </c>
      <c r="EI169" s="677">
        <f t="shared" si="255"/>
        <v>10.216064999999986</v>
      </c>
    </row>
    <row r="170" spans="1:139" s="218" customFormat="1" ht="27" customHeight="1" x14ac:dyDescent="0.2">
      <c r="A170" s="505">
        <v>167</v>
      </c>
      <c r="B170" s="505" t="s">
        <v>1270</v>
      </c>
      <c r="C170" s="499" t="s">
        <v>939</v>
      </c>
      <c r="D170" s="355" t="s">
        <v>622</v>
      </c>
      <c r="E170" s="355" t="s">
        <v>81</v>
      </c>
      <c r="F170" s="219" t="s">
        <v>5</v>
      </c>
      <c r="G170" s="219" t="s">
        <v>6</v>
      </c>
      <c r="H170" s="219" t="s">
        <v>7</v>
      </c>
      <c r="I170" s="275">
        <v>4.7</v>
      </c>
      <c r="J170" s="234">
        <v>500</v>
      </c>
      <c r="K170" s="222"/>
      <c r="L170" s="219" t="s">
        <v>5</v>
      </c>
      <c r="M170" s="219" t="s">
        <v>6</v>
      </c>
      <c r="N170" s="219" t="s">
        <v>7</v>
      </c>
      <c r="O170" s="276">
        <v>4.7</v>
      </c>
      <c r="P170" s="234">
        <v>500</v>
      </c>
      <c r="Q170" s="219"/>
      <c r="R170" s="219"/>
      <c r="S170" s="219"/>
      <c r="T170" s="276">
        <v>4.7</v>
      </c>
      <c r="U170" s="235">
        <v>500</v>
      </c>
      <c r="V170" s="228" t="s">
        <v>303</v>
      </c>
      <c r="W170" s="228" t="s">
        <v>6</v>
      </c>
      <c r="X170" s="228" t="s">
        <v>7</v>
      </c>
      <c r="Y170" s="277">
        <v>4.7</v>
      </c>
      <c r="Z170" s="236">
        <v>500</v>
      </c>
      <c r="AA170" s="207">
        <f t="shared" si="191"/>
        <v>2350</v>
      </c>
      <c r="AB170" s="222">
        <v>620</v>
      </c>
      <c r="AC170" s="544">
        <f t="shared" si="256"/>
        <v>120</v>
      </c>
      <c r="AD170" s="208">
        <f t="shared" si="280"/>
        <v>660.86425999999994</v>
      </c>
      <c r="AE170" s="678">
        <f t="shared" si="257"/>
        <v>160.86425999999994</v>
      </c>
      <c r="AF170" s="222">
        <v>859</v>
      </c>
      <c r="AJ170" s="444">
        <f t="shared" si="192"/>
        <v>120</v>
      </c>
      <c r="AK170" s="444">
        <f t="shared" si="193"/>
        <v>24</v>
      </c>
      <c r="AL170" s="539">
        <f t="shared" si="258"/>
        <v>4.8000000000000001E-2</v>
      </c>
      <c r="AM170" s="444">
        <f t="shared" si="194"/>
        <v>24</v>
      </c>
      <c r="AN170" s="445">
        <f t="shared" si="195"/>
        <v>160.86425999999994</v>
      </c>
      <c r="AO170" s="445">
        <f t="shared" si="196"/>
        <v>32.172852000000006</v>
      </c>
      <c r="AP170" s="542">
        <f t="shared" si="259"/>
        <v>6.4345704000000004E-2</v>
      </c>
      <c r="AQ170" s="445">
        <f t="shared" si="197"/>
        <v>32.172851999999992</v>
      </c>
      <c r="AR170" s="227">
        <f t="shared" si="198"/>
        <v>2914</v>
      </c>
      <c r="AS170" s="210">
        <f t="shared" si="199"/>
        <v>620</v>
      </c>
      <c r="AT170" s="209">
        <f t="shared" si="200"/>
        <v>186</v>
      </c>
      <c r="AU170" s="209">
        <f t="shared" si="201"/>
        <v>310</v>
      </c>
      <c r="AV170" s="211">
        <f t="shared" si="202"/>
        <v>620</v>
      </c>
      <c r="AW170" s="210">
        <f t="shared" si="203"/>
        <v>0</v>
      </c>
      <c r="AX170" s="210">
        <f t="shared" si="204"/>
        <v>120</v>
      </c>
      <c r="AY170" s="210">
        <f t="shared" si="205"/>
        <v>24</v>
      </c>
      <c r="AZ170" s="211">
        <f t="shared" si="206"/>
        <v>660.86425999999994</v>
      </c>
      <c r="BA170" s="544">
        <f t="shared" si="260"/>
        <v>40.864259999999945</v>
      </c>
      <c r="BB170" s="210">
        <f t="shared" si="261"/>
        <v>10.216064999999986</v>
      </c>
      <c r="BC170" s="213">
        <f t="shared" si="207"/>
        <v>2914</v>
      </c>
      <c r="BD170" s="211">
        <f>[1]MAG_9pak!$F$4</f>
        <v>620</v>
      </c>
      <c r="BE170" s="213">
        <f t="shared" si="208"/>
        <v>186</v>
      </c>
      <c r="BF170" s="213">
        <f t="shared" si="209"/>
        <v>310</v>
      </c>
      <c r="BG170" s="210">
        <f t="shared" si="210"/>
        <v>0</v>
      </c>
      <c r="BH170" s="210">
        <f t="shared" si="211"/>
        <v>120</v>
      </c>
      <c r="BI170" s="210">
        <f t="shared" si="212"/>
        <v>24</v>
      </c>
      <c r="BJ170" s="210">
        <f t="shared" si="213"/>
        <v>620</v>
      </c>
      <c r="BK170" s="214">
        <f t="shared" si="214"/>
        <v>186</v>
      </c>
      <c r="BL170" s="214">
        <f t="shared" si="215"/>
        <v>310</v>
      </c>
      <c r="BM170" s="210">
        <f t="shared" si="216"/>
        <v>120</v>
      </c>
      <c r="BN170" s="210">
        <f t="shared" si="217"/>
        <v>0</v>
      </c>
      <c r="BO170" s="215">
        <f t="shared" si="218"/>
        <v>2914</v>
      </c>
      <c r="BP170" s="210">
        <f t="shared" si="278"/>
        <v>620</v>
      </c>
      <c r="BQ170" s="216">
        <f t="shared" si="219"/>
        <v>186</v>
      </c>
      <c r="BR170" s="216">
        <f t="shared" si="220"/>
        <v>310</v>
      </c>
      <c r="BS170" s="210">
        <f t="shared" si="221"/>
        <v>120</v>
      </c>
      <c r="BT170" s="210">
        <f t="shared" si="222"/>
        <v>0</v>
      </c>
      <c r="BU170" s="217">
        <f t="shared" si="223"/>
        <v>2914</v>
      </c>
      <c r="BV170" s="210">
        <f t="shared" si="279"/>
        <v>620</v>
      </c>
      <c r="BW170" s="403">
        <f t="shared" si="224"/>
        <v>186</v>
      </c>
      <c r="BX170" s="403">
        <f t="shared" si="225"/>
        <v>310</v>
      </c>
      <c r="BY170" s="210">
        <f t="shared" si="226"/>
        <v>120</v>
      </c>
      <c r="BZ170" s="210">
        <f t="shared" si="227"/>
        <v>0</v>
      </c>
      <c r="CA170" s="210">
        <f t="shared" si="228"/>
        <v>24</v>
      </c>
      <c r="CB170" s="404">
        <f t="shared" si="229"/>
        <v>2914</v>
      </c>
      <c r="CC170" s="211"/>
      <c r="CD170" s="537">
        <f t="shared" si="230"/>
        <v>10.216064999999986</v>
      </c>
      <c r="CE170" s="537">
        <f t="shared" si="262"/>
        <v>3.0648194999999956</v>
      </c>
      <c r="CF170" s="537">
        <f t="shared" si="231"/>
        <v>5.1080324999999931</v>
      </c>
      <c r="CG170" s="210"/>
      <c r="CH170" s="210"/>
      <c r="CI170" s="210"/>
      <c r="CJ170" s="538">
        <f t="shared" si="232"/>
        <v>48.015505499999939</v>
      </c>
      <c r="CK170" s="216">
        <f t="shared" si="233"/>
        <v>0</v>
      </c>
      <c r="CL170" s="216">
        <f t="shared" si="263"/>
        <v>0</v>
      </c>
      <c r="CM170" s="216">
        <f t="shared" si="234"/>
        <v>0</v>
      </c>
      <c r="CN170" s="216"/>
      <c r="CO170" s="216"/>
      <c r="CP170" s="216"/>
      <c r="CQ170" s="217">
        <f t="shared" si="235"/>
        <v>0</v>
      </c>
      <c r="CR170" s="403">
        <f t="shared" si="236"/>
        <v>10.216064999999986</v>
      </c>
      <c r="CS170" s="403">
        <f t="shared" si="264"/>
        <v>3.0648194999999956</v>
      </c>
      <c r="CT170" s="403">
        <f t="shared" si="237"/>
        <v>5.1080324999999931</v>
      </c>
      <c r="CU170" s="403"/>
      <c r="CV170" s="403"/>
      <c r="CW170" s="403"/>
      <c r="CX170" s="404">
        <f t="shared" si="238"/>
        <v>48.015505499999939</v>
      </c>
      <c r="CY170" s="198"/>
      <c r="CZ170" s="222">
        <v>620</v>
      </c>
      <c r="DA170" s="677">
        <f t="shared" si="239"/>
        <v>120</v>
      </c>
      <c r="DB170" s="676">
        <f t="shared" si="240"/>
        <v>24</v>
      </c>
      <c r="DC170" s="676">
        <f t="shared" si="265"/>
        <v>4.8</v>
      </c>
      <c r="DD170" s="208">
        <v>660.86425999999994</v>
      </c>
      <c r="DE170" s="677">
        <f t="shared" si="241"/>
        <v>160.86425999999994</v>
      </c>
      <c r="DF170" s="676">
        <f t="shared" si="242"/>
        <v>32.172852000000006</v>
      </c>
      <c r="DG170" s="676">
        <f t="shared" si="266"/>
        <v>6.434570400000001</v>
      </c>
      <c r="DH170" s="222">
        <v>24</v>
      </c>
      <c r="DI170" s="677">
        <f t="shared" si="243"/>
        <v>120</v>
      </c>
      <c r="DJ170" s="568">
        <f t="shared" si="244"/>
        <v>620</v>
      </c>
      <c r="DK170" s="677">
        <f t="shared" si="245"/>
        <v>2914</v>
      </c>
      <c r="DL170" s="677">
        <f t="shared" si="267"/>
        <v>186</v>
      </c>
      <c r="DM170" s="677">
        <f t="shared" si="268"/>
        <v>310</v>
      </c>
      <c r="DN170" s="677">
        <f t="shared" si="246"/>
        <v>10.216064999999986</v>
      </c>
      <c r="DO170" s="677">
        <f t="shared" si="269"/>
        <v>3.0648194999999956</v>
      </c>
      <c r="DP170" s="677">
        <f t="shared" si="270"/>
        <v>5.1080324999999931</v>
      </c>
      <c r="DQ170" s="677">
        <f t="shared" si="247"/>
        <v>48.015505499999939</v>
      </c>
      <c r="DR170" s="222">
        <v>620</v>
      </c>
      <c r="DS170" s="677">
        <f t="shared" si="248"/>
        <v>120</v>
      </c>
      <c r="DT170" s="676">
        <f t="shared" si="249"/>
        <v>24</v>
      </c>
      <c r="DU170" s="710">
        <f t="shared" si="271"/>
        <v>4.8</v>
      </c>
      <c r="DV170" s="208">
        <v>660.86425999999994</v>
      </c>
      <c r="DW170" s="677">
        <f t="shared" si="250"/>
        <v>160.86425999999994</v>
      </c>
      <c r="DX170" s="676">
        <f t="shared" si="251"/>
        <v>32.172852000000006</v>
      </c>
      <c r="DY170" s="710">
        <f t="shared" si="272"/>
        <v>6.434570400000001</v>
      </c>
      <c r="DZ170" s="222">
        <v>24</v>
      </c>
      <c r="EA170" s="677">
        <f t="shared" si="252"/>
        <v>120</v>
      </c>
      <c r="EB170" s="568">
        <f t="shared" si="253"/>
        <v>620</v>
      </c>
      <c r="EC170" s="677">
        <f t="shared" si="254"/>
        <v>2914</v>
      </c>
      <c r="ED170" s="677">
        <f t="shared" si="276"/>
        <v>186</v>
      </c>
      <c r="EE170" s="677">
        <f t="shared" si="277"/>
        <v>310</v>
      </c>
      <c r="EF170" s="208">
        <f t="shared" si="273"/>
        <v>10.216064999999986</v>
      </c>
      <c r="EG170" s="208">
        <f t="shared" si="274"/>
        <v>3.0648194999999956</v>
      </c>
      <c r="EH170" s="208">
        <f t="shared" si="275"/>
        <v>5.1080324999999931</v>
      </c>
      <c r="EI170" s="677">
        <f t="shared" si="255"/>
        <v>48.015505499999939</v>
      </c>
    </row>
    <row r="171" spans="1:139" s="218" customFormat="1" ht="27" customHeight="1" x14ac:dyDescent="0.2">
      <c r="A171" s="506">
        <v>168</v>
      </c>
      <c r="B171" s="506" t="s">
        <v>1270</v>
      </c>
      <c r="C171" s="499" t="s">
        <v>989</v>
      </c>
      <c r="D171" s="355" t="s">
        <v>623</v>
      </c>
      <c r="E171" s="410" t="s">
        <v>8</v>
      </c>
      <c r="F171" s="219" t="s">
        <v>5</v>
      </c>
      <c r="G171" s="219" t="s">
        <v>6</v>
      </c>
      <c r="H171" s="219" t="s">
        <v>7</v>
      </c>
      <c r="I171" s="275">
        <v>1</v>
      </c>
      <c r="J171" s="234">
        <v>500</v>
      </c>
      <c r="K171" s="222"/>
      <c r="L171" s="219" t="s">
        <v>5</v>
      </c>
      <c r="M171" s="219" t="s">
        <v>6</v>
      </c>
      <c r="N171" s="219" t="s">
        <v>7</v>
      </c>
      <c r="O171" s="276">
        <v>1</v>
      </c>
      <c r="P171" s="234">
        <v>500</v>
      </c>
      <c r="Q171" s="219"/>
      <c r="R171" s="219"/>
      <c r="S171" s="219"/>
      <c r="T171" s="276">
        <v>1</v>
      </c>
      <c r="U171" s="235">
        <v>500</v>
      </c>
      <c r="V171" s="228" t="s">
        <v>303</v>
      </c>
      <c r="W171" s="228" t="s">
        <v>6</v>
      </c>
      <c r="X171" s="228" t="s">
        <v>7</v>
      </c>
      <c r="Y171" s="277">
        <v>1</v>
      </c>
      <c r="Z171" s="236">
        <v>500</v>
      </c>
      <c r="AA171" s="207">
        <f t="shared" si="191"/>
        <v>500</v>
      </c>
      <c r="AB171" s="222">
        <v>620</v>
      </c>
      <c r="AC171" s="544">
        <f t="shared" si="256"/>
        <v>120</v>
      </c>
      <c r="AD171" s="208">
        <f t="shared" si="280"/>
        <v>660.86425999999994</v>
      </c>
      <c r="AE171" s="678">
        <f t="shared" si="257"/>
        <v>160.86425999999994</v>
      </c>
      <c r="AF171" s="222">
        <v>859</v>
      </c>
      <c r="AJ171" s="444">
        <f t="shared" si="192"/>
        <v>120</v>
      </c>
      <c r="AK171" s="444">
        <f t="shared" si="193"/>
        <v>24</v>
      </c>
      <c r="AL171" s="539">
        <f t="shared" si="258"/>
        <v>4.8000000000000001E-2</v>
      </c>
      <c r="AM171" s="444">
        <f t="shared" si="194"/>
        <v>24</v>
      </c>
      <c r="AN171" s="445">
        <f t="shared" si="195"/>
        <v>160.86425999999994</v>
      </c>
      <c r="AO171" s="445">
        <f t="shared" si="196"/>
        <v>32.172852000000006</v>
      </c>
      <c r="AP171" s="542">
        <f t="shared" si="259"/>
        <v>6.4345704000000004E-2</v>
      </c>
      <c r="AQ171" s="445">
        <f t="shared" si="197"/>
        <v>32.172851999999992</v>
      </c>
      <c r="AR171" s="227">
        <f t="shared" si="198"/>
        <v>620</v>
      </c>
      <c r="AS171" s="210">
        <f t="shared" si="199"/>
        <v>620</v>
      </c>
      <c r="AT171" s="209">
        <f t="shared" si="200"/>
        <v>186</v>
      </c>
      <c r="AU171" s="209">
        <f t="shared" si="201"/>
        <v>310</v>
      </c>
      <c r="AV171" s="211">
        <f t="shared" si="202"/>
        <v>620</v>
      </c>
      <c r="AW171" s="210">
        <f t="shared" si="203"/>
        <v>0</v>
      </c>
      <c r="AX171" s="210">
        <f t="shared" si="204"/>
        <v>120</v>
      </c>
      <c r="AY171" s="210">
        <f t="shared" si="205"/>
        <v>24</v>
      </c>
      <c r="AZ171" s="211">
        <f t="shared" si="206"/>
        <v>660.86425999999994</v>
      </c>
      <c r="BA171" s="544">
        <f t="shared" si="260"/>
        <v>40.864259999999945</v>
      </c>
      <c r="BB171" s="210">
        <f t="shared" si="261"/>
        <v>10.216064999999986</v>
      </c>
      <c r="BC171" s="213">
        <f t="shared" si="207"/>
        <v>620</v>
      </c>
      <c r="BD171" s="211">
        <f>[1]MAG_9pak!$F$4</f>
        <v>620</v>
      </c>
      <c r="BE171" s="213">
        <f t="shared" si="208"/>
        <v>186</v>
      </c>
      <c r="BF171" s="213">
        <f t="shared" si="209"/>
        <v>310</v>
      </c>
      <c r="BG171" s="210">
        <f t="shared" si="210"/>
        <v>0</v>
      </c>
      <c r="BH171" s="210">
        <f t="shared" si="211"/>
        <v>120</v>
      </c>
      <c r="BI171" s="210">
        <f t="shared" si="212"/>
        <v>24</v>
      </c>
      <c r="BJ171" s="210">
        <f t="shared" si="213"/>
        <v>620</v>
      </c>
      <c r="BK171" s="214">
        <f t="shared" si="214"/>
        <v>186</v>
      </c>
      <c r="BL171" s="214">
        <f t="shared" si="215"/>
        <v>310</v>
      </c>
      <c r="BM171" s="210">
        <f t="shared" si="216"/>
        <v>120</v>
      </c>
      <c r="BN171" s="210">
        <f t="shared" si="217"/>
        <v>0</v>
      </c>
      <c r="BO171" s="215">
        <f t="shared" si="218"/>
        <v>620</v>
      </c>
      <c r="BP171" s="210">
        <f t="shared" si="278"/>
        <v>620</v>
      </c>
      <c r="BQ171" s="216">
        <f t="shared" si="219"/>
        <v>186</v>
      </c>
      <c r="BR171" s="216">
        <f t="shared" si="220"/>
        <v>310</v>
      </c>
      <c r="BS171" s="210">
        <f t="shared" si="221"/>
        <v>120</v>
      </c>
      <c r="BT171" s="210">
        <f t="shared" si="222"/>
        <v>0</v>
      </c>
      <c r="BU171" s="217">
        <f t="shared" si="223"/>
        <v>620</v>
      </c>
      <c r="BV171" s="210">
        <f t="shared" si="279"/>
        <v>620</v>
      </c>
      <c r="BW171" s="403">
        <f t="shared" si="224"/>
        <v>186</v>
      </c>
      <c r="BX171" s="403">
        <f t="shared" si="225"/>
        <v>310</v>
      </c>
      <c r="BY171" s="210">
        <f t="shared" si="226"/>
        <v>120</v>
      </c>
      <c r="BZ171" s="210">
        <f t="shared" si="227"/>
        <v>0</v>
      </c>
      <c r="CA171" s="210">
        <f t="shared" si="228"/>
        <v>24</v>
      </c>
      <c r="CB171" s="404">
        <f t="shared" si="229"/>
        <v>620</v>
      </c>
      <c r="CC171" s="211"/>
      <c r="CD171" s="537">
        <f t="shared" si="230"/>
        <v>10.216064999999986</v>
      </c>
      <c r="CE171" s="537">
        <f t="shared" si="262"/>
        <v>3.0648194999999956</v>
      </c>
      <c r="CF171" s="537">
        <f t="shared" si="231"/>
        <v>5.1080324999999931</v>
      </c>
      <c r="CG171" s="210"/>
      <c r="CH171" s="210"/>
      <c r="CI171" s="210"/>
      <c r="CJ171" s="538">
        <f t="shared" si="232"/>
        <v>10.216064999999986</v>
      </c>
      <c r="CK171" s="216">
        <f t="shared" si="233"/>
        <v>0</v>
      </c>
      <c r="CL171" s="216">
        <f t="shared" si="263"/>
        <v>0</v>
      </c>
      <c r="CM171" s="216">
        <f t="shared" si="234"/>
        <v>0</v>
      </c>
      <c r="CN171" s="216"/>
      <c r="CO171" s="216"/>
      <c r="CP171" s="216"/>
      <c r="CQ171" s="217">
        <f t="shared" si="235"/>
        <v>0</v>
      </c>
      <c r="CR171" s="403">
        <f t="shared" si="236"/>
        <v>10.216064999999986</v>
      </c>
      <c r="CS171" s="403">
        <f t="shared" si="264"/>
        <v>3.0648194999999956</v>
      </c>
      <c r="CT171" s="403">
        <f t="shared" si="237"/>
        <v>5.1080324999999931</v>
      </c>
      <c r="CU171" s="403"/>
      <c r="CV171" s="403"/>
      <c r="CW171" s="403"/>
      <c r="CX171" s="404">
        <f t="shared" si="238"/>
        <v>10.216064999999986</v>
      </c>
      <c r="CY171" s="198"/>
      <c r="CZ171" s="222">
        <v>620</v>
      </c>
      <c r="DA171" s="677">
        <f t="shared" si="239"/>
        <v>120</v>
      </c>
      <c r="DB171" s="676">
        <f t="shared" si="240"/>
        <v>24</v>
      </c>
      <c r="DC171" s="676">
        <f t="shared" si="265"/>
        <v>4.8</v>
      </c>
      <c r="DD171" s="208">
        <v>660.86425999999994</v>
      </c>
      <c r="DE171" s="677">
        <f t="shared" si="241"/>
        <v>160.86425999999994</v>
      </c>
      <c r="DF171" s="676">
        <f t="shared" si="242"/>
        <v>32.172852000000006</v>
      </c>
      <c r="DG171" s="676">
        <f t="shared" si="266"/>
        <v>6.434570400000001</v>
      </c>
      <c r="DH171" s="222">
        <v>24</v>
      </c>
      <c r="DI171" s="677">
        <f t="shared" si="243"/>
        <v>120</v>
      </c>
      <c r="DJ171" s="568">
        <f t="shared" si="244"/>
        <v>620</v>
      </c>
      <c r="DK171" s="677">
        <f t="shared" si="245"/>
        <v>620</v>
      </c>
      <c r="DL171" s="677">
        <f t="shared" si="267"/>
        <v>186</v>
      </c>
      <c r="DM171" s="677">
        <f t="shared" si="268"/>
        <v>310</v>
      </c>
      <c r="DN171" s="677">
        <f t="shared" si="246"/>
        <v>10.216064999999986</v>
      </c>
      <c r="DO171" s="677">
        <f t="shared" si="269"/>
        <v>3.0648194999999956</v>
      </c>
      <c r="DP171" s="677">
        <f t="shared" si="270"/>
        <v>5.1080324999999931</v>
      </c>
      <c r="DQ171" s="677">
        <f t="shared" si="247"/>
        <v>10.216064999999986</v>
      </c>
      <c r="DR171" s="222">
        <v>620</v>
      </c>
      <c r="DS171" s="677">
        <f t="shared" si="248"/>
        <v>120</v>
      </c>
      <c r="DT171" s="676">
        <f t="shared" si="249"/>
        <v>24</v>
      </c>
      <c r="DU171" s="710">
        <f t="shared" si="271"/>
        <v>4.8</v>
      </c>
      <c r="DV171" s="208">
        <v>660.86425999999994</v>
      </c>
      <c r="DW171" s="677">
        <f t="shared" si="250"/>
        <v>160.86425999999994</v>
      </c>
      <c r="DX171" s="676">
        <f t="shared" si="251"/>
        <v>32.172852000000006</v>
      </c>
      <c r="DY171" s="710">
        <f t="shared" si="272"/>
        <v>6.434570400000001</v>
      </c>
      <c r="DZ171" s="222">
        <v>24</v>
      </c>
      <c r="EA171" s="677">
        <f t="shared" si="252"/>
        <v>120</v>
      </c>
      <c r="EB171" s="568">
        <f t="shared" si="253"/>
        <v>620</v>
      </c>
      <c r="EC171" s="677">
        <f t="shared" si="254"/>
        <v>620</v>
      </c>
      <c r="ED171" s="677">
        <f t="shared" si="276"/>
        <v>186</v>
      </c>
      <c r="EE171" s="677">
        <f t="shared" si="277"/>
        <v>310</v>
      </c>
      <c r="EF171" s="208">
        <f t="shared" si="273"/>
        <v>10.216064999999986</v>
      </c>
      <c r="EG171" s="208">
        <f t="shared" si="274"/>
        <v>3.0648194999999956</v>
      </c>
      <c r="EH171" s="208">
        <f t="shared" si="275"/>
        <v>5.1080324999999931</v>
      </c>
      <c r="EI171" s="677">
        <f t="shared" si="255"/>
        <v>10.216064999999986</v>
      </c>
    </row>
    <row r="172" spans="1:139" s="218" customFormat="1" ht="27" customHeight="1" x14ac:dyDescent="0.2">
      <c r="A172" s="505">
        <v>169</v>
      </c>
      <c r="B172" s="505" t="s">
        <v>1270</v>
      </c>
      <c r="C172" s="499" t="s">
        <v>989</v>
      </c>
      <c r="D172" s="355" t="s">
        <v>623</v>
      </c>
      <c r="E172" s="355" t="s">
        <v>156</v>
      </c>
      <c r="F172" s="219" t="s">
        <v>5</v>
      </c>
      <c r="G172" s="219" t="s">
        <v>6</v>
      </c>
      <c r="H172" s="219" t="s">
        <v>7</v>
      </c>
      <c r="I172" s="275">
        <v>1</v>
      </c>
      <c r="J172" s="234">
        <v>500</v>
      </c>
      <c r="K172" s="222"/>
      <c r="L172" s="219" t="s">
        <v>5</v>
      </c>
      <c r="M172" s="219" t="s">
        <v>6</v>
      </c>
      <c r="N172" s="219" t="s">
        <v>7</v>
      </c>
      <c r="O172" s="276">
        <v>1</v>
      </c>
      <c r="P172" s="234">
        <v>500</v>
      </c>
      <c r="Q172" s="219"/>
      <c r="R172" s="219"/>
      <c r="S172" s="219"/>
      <c r="T172" s="276">
        <v>1</v>
      </c>
      <c r="U172" s="235">
        <v>500</v>
      </c>
      <c r="V172" s="228" t="s">
        <v>303</v>
      </c>
      <c r="W172" s="228" t="s">
        <v>6</v>
      </c>
      <c r="X172" s="228" t="s">
        <v>7</v>
      </c>
      <c r="Y172" s="277">
        <v>1</v>
      </c>
      <c r="Z172" s="236">
        <v>500</v>
      </c>
      <c r="AA172" s="207">
        <f t="shared" si="191"/>
        <v>500</v>
      </c>
      <c r="AB172" s="222">
        <v>620</v>
      </c>
      <c r="AC172" s="544">
        <f t="shared" si="256"/>
        <v>120</v>
      </c>
      <c r="AD172" s="208">
        <f t="shared" si="280"/>
        <v>660.86425999999994</v>
      </c>
      <c r="AE172" s="678">
        <f t="shared" si="257"/>
        <v>160.86425999999994</v>
      </c>
      <c r="AF172" s="222">
        <v>859</v>
      </c>
      <c r="AJ172" s="444">
        <f t="shared" si="192"/>
        <v>120</v>
      </c>
      <c r="AK172" s="444">
        <f t="shared" si="193"/>
        <v>24</v>
      </c>
      <c r="AL172" s="539">
        <f t="shared" si="258"/>
        <v>4.8000000000000001E-2</v>
      </c>
      <c r="AM172" s="444">
        <f t="shared" si="194"/>
        <v>24</v>
      </c>
      <c r="AN172" s="445">
        <f t="shared" si="195"/>
        <v>160.86425999999994</v>
      </c>
      <c r="AO172" s="445">
        <f t="shared" si="196"/>
        <v>32.172852000000006</v>
      </c>
      <c r="AP172" s="542">
        <f t="shared" si="259"/>
        <v>6.4345704000000004E-2</v>
      </c>
      <c r="AQ172" s="445">
        <f t="shared" si="197"/>
        <v>32.172851999999992</v>
      </c>
      <c r="AR172" s="227">
        <f t="shared" si="198"/>
        <v>620</v>
      </c>
      <c r="AS172" s="210">
        <f t="shared" si="199"/>
        <v>620</v>
      </c>
      <c r="AT172" s="209">
        <f t="shared" si="200"/>
        <v>186</v>
      </c>
      <c r="AU172" s="209">
        <f t="shared" si="201"/>
        <v>310</v>
      </c>
      <c r="AV172" s="211">
        <f t="shared" si="202"/>
        <v>620</v>
      </c>
      <c r="AW172" s="210">
        <f t="shared" si="203"/>
        <v>0</v>
      </c>
      <c r="AX172" s="210">
        <f t="shared" si="204"/>
        <v>120</v>
      </c>
      <c r="AY172" s="210">
        <f t="shared" si="205"/>
        <v>24</v>
      </c>
      <c r="AZ172" s="211">
        <f t="shared" si="206"/>
        <v>660.86425999999994</v>
      </c>
      <c r="BA172" s="544">
        <f t="shared" si="260"/>
        <v>40.864259999999945</v>
      </c>
      <c r="BB172" s="210">
        <f t="shared" si="261"/>
        <v>10.216064999999986</v>
      </c>
      <c r="BC172" s="213">
        <f t="shared" si="207"/>
        <v>620</v>
      </c>
      <c r="BD172" s="211">
        <f>[1]MAG_9pak!$F$4</f>
        <v>620</v>
      </c>
      <c r="BE172" s="213">
        <f t="shared" si="208"/>
        <v>186</v>
      </c>
      <c r="BF172" s="213">
        <f t="shared" si="209"/>
        <v>310</v>
      </c>
      <c r="BG172" s="210">
        <f t="shared" si="210"/>
        <v>0</v>
      </c>
      <c r="BH172" s="210">
        <f t="shared" si="211"/>
        <v>120</v>
      </c>
      <c r="BI172" s="210">
        <f t="shared" si="212"/>
        <v>24</v>
      </c>
      <c r="BJ172" s="210">
        <f t="shared" si="213"/>
        <v>620</v>
      </c>
      <c r="BK172" s="214">
        <f t="shared" si="214"/>
        <v>186</v>
      </c>
      <c r="BL172" s="214">
        <f t="shared" si="215"/>
        <v>310</v>
      </c>
      <c r="BM172" s="210">
        <f t="shared" si="216"/>
        <v>120</v>
      </c>
      <c r="BN172" s="210">
        <f t="shared" si="217"/>
        <v>0</v>
      </c>
      <c r="BO172" s="215">
        <f t="shared" si="218"/>
        <v>620</v>
      </c>
      <c r="BP172" s="210">
        <f t="shared" si="278"/>
        <v>620</v>
      </c>
      <c r="BQ172" s="216">
        <f t="shared" si="219"/>
        <v>186</v>
      </c>
      <c r="BR172" s="216">
        <f t="shared" si="220"/>
        <v>310</v>
      </c>
      <c r="BS172" s="210">
        <f t="shared" si="221"/>
        <v>120</v>
      </c>
      <c r="BT172" s="210">
        <f t="shared" si="222"/>
        <v>0</v>
      </c>
      <c r="BU172" s="217">
        <f t="shared" si="223"/>
        <v>620</v>
      </c>
      <c r="BV172" s="210">
        <f t="shared" si="279"/>
        <v>620</v>
      </c>
      <c r="BW172" s="403">
        <f t="shared" si="224"/>
        <v>186</v>
      </c>
      <c r="BX172" s="403">
        <f t="shared" si="225"/>
        <v>310</v>
      </c>
      <c r="BY172" s="210">
        <f t="shared" si="226"/>
        <v>120</v>
      </c>
      <c r="BZ172" s="210">
        <f t="shared" si="227"/>
        <v>0</v>
      </c>
      <c r="CA172" s="210">
        <f t="shared" si="228"/>
        <v>24</v>
      </c>
      <c r="CB172" s="404">
        <f t="shared" si="229"/>
        <v>620</v>
      </c>
      <c r="CC172" s="211"/>
      <c r="CD172" s="537">
        <f t="shared" si="230"/>
        <v>10.216064999999986</v>
      </c>
      <c r="CE172" s="537">
        <f t="shared" si="262"/>
        <v>3.0648194999999956</v>
      </c>
      <c r="CF172" s="537">
        <f t="shared" si="231"/>
        <v>5.1080324999999931</v>
      </c>
      <c r="CG172" s="210"/>
      <c r="CH172" s="210"/>
      <c r="CI172" s="210"/>
      <c r="CJ172" s="538">
        <f t="shared" si="232"/>
        <v>10.216064999999986</v>
      </c>
      <c r="CK172" s="216">
        <f t="shared" si="233"/>
        <v>0</v>
      </c>
      <c r="CL172" s="216">
        <f t="shared" si="263"/>
        <v>0</v>
      </c>
      <c r="CM172" s="216">
        <f t="shared" si="234"/>
        <v>0</v>
      </c>
      <c r="CN172" s="216"/>
      <c r="CO172" s="216"/>
      <c r="CP172" s="216"/>
      <c r="CQ172" s="217">
        <f t="shared" si="235"/>
        <v>0</v>
      </c>
      <c r="CR172" s="403">
        <f t="shared" si="236"/>
        <v>10.216064999999986</v>
      </c>
      <c r="CS172" s="403">
        <f t="shared" si="264"/>
        <v>3.0648194999999956</v>
      </c>
      <c r="CT172" s="403">
        <f t="shared" si="237"/>
        <v>5.1080324999999931</v>
      </c>
      <c r="CU172" s="403"/>
      <c r="CV172" s="403"/>
      <c r="CW172" s="403"/>
      <c r="CX172" s="404">
        <f t="shared" si="238"/>
        <v>10.216064999999986</v>
      </c>
      <c r="CY172" s="198"/>
      <c r="CZ172" s="222">
        <v>620</v>
      </c>
      <c r="DA172" s="677">
        <f t="shared" si="239"/>
        <v>120</v>
      </c>
      <c r="DB172" s="676">
        <f t="shared" si="240"/>
        <v>24</v>
      </c>
      <c r="DC172" s="676">
        <f t="shared" si="265"/>
        <v>4.8</v>
      </c>
      <c r="DD172" s="208">
        <v>660.86425999999994</v>
      </c>
      <c r="DE172" s="677">
        <f t="shared" si="241"/>
        <v>160.86425999999994</v>
      </c>
      <c r="DF172" s="676">
        <f t="shared" si="242"/>
        <v>32.172852000000006</v>
      </c>
      <c r="DG172" s="676">
        <f t="shared" si="266"/>
        <v>6.434570400000001</v>
      </c>
      <c r="DH172" s="222">
        <v>24</v>
      </c>
      <c r="DI172" s="677">
        <f t="shared" si="243"/>
        <v>120</v>
      </c>
      <c r="DJ172" s="568">
        <f t="shared" si="244"/>
        <v>620</v>
      </c>
      <c r="DK172" s="677">
        <f t="shared" si="245"/>
        <v>620</v>
      </c>
      <c r="DL172" s="677">
        <f t="shared" si="267"/>
        <v>186</v>
      </c>
      <c r="DM172" s="677">
        <f t="shared" si="268"/>
        <v>310</v>
      </c>
      <c r="DN172" s="677">
        <f t="shared" si="246"/>
        <v>10.216064999999986</v>
      </c>
      <c r="DO172" s="677">
        <f t="shared" si="269"/>
        <v>3.0648194999999956</v>
      </c>
      <c r="DP172" s="677">
        <f t="shared" si="270"/>
        <v>5.1080324999999931</v>
      </c>
      <c r="DQ172" s="677">
        <f t="shared" si="247"/>
        <v>10.216064999999986</v>
      </c>
      <c r="DR172" s="222">
        <v>620</v>
      </c>
      <c r="DS172" s="677">
        <f t="shared" si="248"/>
        <v>120</v>
      </c>
      <c r="DT172" s="676">
        <f t="shared" si="249"/>
        <v>24</v>
      </c>
      <c r="DU172" s="710">
        <f t="shared" si="271"/>
        <v>4.8</v>
      </c>
      <c r="DV172" s="208">
        <v>660.86425999999994</v>
      </c>
      <c r="DW172" s="677">
        <f t="shared" si="250"/>
        <v>160.86425999999994</v>
      </c>
      <c r="DX172" s="676">
        <f t="shared" si="251"/>
        <v>32.172852000000006</v>
      </c>
      <c r="DY172" s="710">
        <f t="shared" si="272"/>
        <v>6.434570400000001</v>
      </c>
      <c r="DZ172" s="222">
        <v>24</v>
      </c>
      <c r="EA172" s="677">
        <f t="shared" si="252"/>
        <v>120</v>
      </c>
      <c r="EB172" s="568">
        <f t="shared" si="253"/>
        <v>620</v>
      </c>
      <c r="EC172" s="677">
        <f t="shared" si="254"/>
        <v>620</v>
      </c>
      <c r="ED172" s="677">
        <f t="shared" si="276"/>
        <v>186</v>
      </c>
      <c r="EE172" s="677">
        <f t="shared" si="277"/>
        <v>310</v>
      </c>
      <c r="EF172" s="208">
        <f t="shared" si="273"/>
        <v>10.216064999999986</v>
      </c>
      <c r="EG172" s="208">
        <f t="shared" si="274"/>
        <v>3.0648194999999956</v>
      </c>
      <c r="EH172" s="208">
        <f t="shared" si="275"/>
        <v>5.1080324999999931</v>
      </c>
      <c r="EI172" s="677">
        <f t="shared" si="255"/>
        <v>10.216064999999986</v>
      </c>
    </row>
    <row r="173" spans="1:139" s="218" customFormat="1" ht="24.75" customHeight="1" x14ac:dyDescent="0.2">
      <c r="A173" s="505">
        <v>170</v>
      </c>
      <c r="B173" s="505" t="s">
        <v>1266</v>
      </c>
      <c r="C173" s="501" t="s">
        <v>147</v>
      </c>
      <c r="D173" s="253" t="s">
        <v>157</v>
      </c>
      <c r="E173" s="253" t="s">
        <v>13</v>
      </c>
      <c r="F173" s="219" t="s">
        <v>7</v>
      </c>
      <c r="G173" s="219" t="s">
        <v>89</v>
      </c>
      <c r="H173" s="219" t="s">
        <v>5</v>
      </c>
      <c r="I173" s="248">
        <v>1</v>
      </c>
      <c r="J173" s="234">
        <v>1401</v>
      </c>
      <c r="K173" s="222"/>
      <c r="L173" s="219" t="s">
        <v>7</v>
      </c>
      <c r="M173" s="219" t="s">
        <v>89</v>
      </c>
      <c r="N173" s="219" t="s">
        <v>5</v>
      </c>
      <c r="O173" s="249">
        <v>1</v>
      </c>
      <c r="P173" s="234">
        <v>1401</v>
      </c>
      <c r="Q173" s="219"/>
      <c r="R173" s="219"/>
      <c r="S173" s="219"/>
      <c r="T173" s="249">
        <v>1</v>
      </c>
      <c r="U173" s="235">
        <v>1401</v>
      </c>
      <c r="V173" s="228" t="s">
        <v>664</v>
      </c>
      <c r="W173" s="228" t="s">
        <v>6</v>
      </c>
      <c r="X173" s="228" t="s">
        <v>88</v>
      </c>
      <c r="Y173" s="252">
        <v>1</v>
      </c>
      <c r="Z173" s="236">
        <v>1401</v>
      </c>
      <c r="AA173" s="207">
        <f t="shared" si="191"/>
        <v>1401</v>
      </c>
      <c r="AB173" s="222">
        <v>2174</v>
      </c>
      <c r="AC173" s="544">
        <f t="shared" si="256"/>
        <v>773</v>
      </c>
      <c r="AD173" s="208">
        <f>2.73*$AB$1</f>
        <v>3105.2658000000001</v>
      </c>
      <c r="AE173" s="678">
        <f t="shared" si="257"/>
        <v>1704.2658000000001</v>
      </c>
      <c r="AF173" s="222">
        <v>3726</v>
      </c>
      <c r="AJ173" s="444">
        <f t="shared" si="192"/>
        <v>773</v>
      </c>
      <c r="AK173" s="444">
        <f t="shared" si="193"/>
        <v>55.174875089221985</v>
      </c>
      <c r="AL173" s="539">
        <f t="shared" si="258"/>
        <v>0.11034975017844398</v>
      </c>
      <c r="AM173" s="444">
        <f t="shared" si="194"/>
        <v>154.6</v>
      </c>
      <c r="AN173" s="445">
        <f t="shared" si="195"/>
        <v>1704.2658000000001</v>
      </c>
      <c r="AO173" s="445">
        <f t="shared" si="196"/>
        <v>121.64638115631692</v>
      </c>
      <c r="AP173" s="542">
        <f t="shared" si="259"/>
        <v>0.24329276231263386</v>
      </c>
      <c r="AQ173" s="445">
        <f t="shared" si="197"/>
        <v>340.85316</v>
      </c>
      <c r="AR173" s="227">
        <f t="shared" si="198"/>
        <v>1521</v>
      </c>
      <c r="AS173" s="210">
        <f t="shared" si="199"/>
        <v>1521</v>
      </c>
      <c r="AT173" s="209">
        <f t="shared" si="200"/>
        <v>456.3</v>
      </c>
      <c r="AU173" s="209">
        <f t="shared" si="201"/>
        <v>760.5</v>
      </c>
      <c r="AV173" s="211">
        <f t="shared" si="202"/>
        <v>2174</v>
      </c>
      <c r="AW173" s="212">
        <f t="shared" si="203"/>
        <v>-653</v>
      </c>
      <c r="AX173" s="210">
        <f t="shared" si="204"/>
        <v>120</v>
      </c>
      <c r="AY173" s="210">
        <f t="shared" si="205"/>
        <v>8.5653104925053469</v>
      </c>
      <c r="AZ173" s="211">
        <f t="shared" si="206"/>
        <v>3105.2658000000001</v>
      </c>
      <c r="BA173" s="544">
        <f t="shared" si="260"/>
        <v>1584.2658000000001</v>
      </c>
      <c r="BB173" s="210">
        <f t="shared" si="261"/>
        <v>396.06645000000003</v>
      </c>
      <c r="BC173" s="213">
        <f t="shared" si="207"/>
        <v>2173.68606</v>
      </c>
      <c r="BD173" s="211">
        <f>[1]MAG_9pak!$C$15</f>
        <v>2173.68606</v>
      </c>
      <c r="BE173" s="213">
        <f t="shared" si="208"/>
        <v>652.105818</v>
      </c>
      <c r="BF173" s="213">
        <f t="shared" si="209"/>
        <v>1086.84303</v>
      </c>
      <c r="BG173" s="210">
        <f t="shared" si="210"/>
        <v>-0.31394000000000233</v>
      </c>
      <c r="BH173" s="210">
        <f t="shared" si="211"/>
        <v>772.68606</v>
      </c>
      <c r="BI173" s="210">
        <f t="shared" si="212"/>
        <v>55.152466809421838</v>
      </c>
      <c r="BJ173" s="210">
        <f t="shared" si="213"/>
        <v>1737.24</v>
      </c>
      <c r="BK173" s="214">
        <f t="shared" si="214"/>
        <v>521.17200000000003</v>
      </c>
      <c r="BL173" s="214">
        <f t="shared" si="215"/>
        <v>868.62</v>
      </c>
      <c r="BM173" s="210">
        <f t="shared" si="216"/>
        <v>336.24</v>
      </c>
      <c r="BN173" s="210">
        <f t="shared" si="217"/>
        <v>-436.76</v>
      </c>
      <c r="BO173" s="215">
        <f t="shared" si="218"/>
        <v>1737.24</v>
      </c>
      <c r="BP173" s="210">
        <f>Z173*1.2</f>
        <v>1681.2</v>
      </c>
      <c r="BQ173" s="216">
        <f t="shared" si="219"/>
        <v>504.36</v>
      </c>
      <c r="BR173" s="216">
        <f t="shared" si="220"/>
        <v>840.6</v>
      </c>
      <c r="BS173" s="210">
        <f t="shared" si="221"/>
        <v>280.20000000000005</v>
      </c>
      <c r="BT173" s="210">
        <f t="shared" si="222"/>
        <v>-492.79999999999995</v>
      </c>
      <c r="BU173" s="217">
        <f t="shared" si="223"/>
        <v>1681.2</v>
      </c>
      <c r="BV173" s="210">
        <f>Z173*1.19</f>
        <v>1667.1899999999998</v>
      </c>
      <c r="BW173" s="403">
        <f t="shared" si="224"/>
        <v>500.15699999999993</v>
      </c>
      <c r="BX173" s="403">
        <f t="shared" si="225"/>
        <v>833.59499999999991</v>
      </c>
      <c r="BY173" s="210">
        <f t="shared" si="226"/>
        <v>266.18999999999983</v>
      </c>
      <c r="BZ173" s="210">
        <f t="shared" si="227"/>
        <v>-506.81000000000017</v>
      </c>
      <c r="CA173" s="210">
        <f t="shared" si="228"/>
        <v>19</v>
      </c>
      <c r="CB173" s="404">
        <f t="shared" si="229"/>
        <v>1667.1899999999998</v>
      </c>
      <c r="CC173" s="404"/>
      <c r="CD173" s="537">
        <f t="shared" si="230"/>
        <v>396.06645000000003</v>
      </c>
      <c r="CE173" s="537">
        <f t="shared" si="262"/>
        <v>118.819935</v>
      </c>
      <c r="CF173" s="537">
        <f t="shared" si="231"/>
        <v>198.03322500000002</v>
      </c>
      <c r="CG173" s="210"/>
      <c r="CH173" s="210"/>
      <c r="CI173" s="210"/>
      <c r="CJ173" s="538">
        <f t="shared" si="232"/>
        <v>396.06645000000003</v>
      </c>
      <c r="CK173" s="216">
        <f t="shared" si="233"/>
        <v>163.25</v>
      </c>
      <c r="CL173" s="216">
        <f t="shared" si="263"/>
        <v>48.975000000000001</v>
      </c>
      <c r="CM173" s="216">
        <f t="shared" si="234"/>
        <v>81.625</v>
      </c>
      <c r="CN173" s="216"/>
      <c r="CO173" s="216"/>
      <c r="CP173" s="216"/>
      <c r="CQ173" s="217">
        <f t="shared" si="235"/>
        <v>163.25</v>
      </c>
      <c r="CR173" s="403">
        <f t="shared" si="236"/>
        <v>359.51895000000007</v>
      </c>
      <c r="CS173" s="403">
        <f t="shared" si="264"/>
        <v>107.85568500000002</v>
      </c>
      <c r="CT173" s="403">
        <f t="shared" si="237"/>
        <v>179.75947500000004</v>
      </c>
      <c r="CU173" s="403"/>
      <c r="CV173" s="403"/>
      <c r="CW173" s="403"/>
      <c r="CX173" s="404">
        <f t="shared" si="238"/>
        <v>359.51895000000007</v>
      </c>
      <c r="CY173" s="198"/>
      <c r="CZ173" s="222">
        <v>2174</v>
      </c>
      <c r="DA173" s="677">
        <f t="shared" si="239"/>
        <v>773</v>
      </c>
      <c r="DB173" s="676">
        <f t="shared" si="240"/>
        <v>55.174875089221985</v>
      </c>
      <c r="DC173" s="676">
        <f t="shared" si="265"/>
        <v>11.034975017844397</v>
      </c>
      <c r="DD173" s="208">
        <v>3105.2658000000001</v>
      </c>
      <c r="DE173" s="677">
        <f t="shared" si="241"/>
        <v>1704.2658000000001</v>
      </c>
      <c r="DF173" s="676">
        <f t="shared" si="242"/>
        <v>121.64638115631692</v>
      </c>
      <c r="DG173" s="676">
        <f t="shared" si="266"/>
        <v>24.329276231263385</v>
      </c>
      <c r="DH173" s="222">
        <v>15</v>
      </c>
      <c r="DI173" s="677">
        <f t="shared" si="243"/>
        <v>210.15</v>
      </c>
      <c r="DJ173" s="568">
        <f t="shared" si="244"/>
        <v>1611.15</v>
      </c>
      <c r="DK173" s="677">
        <f t="shared" si="245"/>
        <v>1611.15</v>
      </c>
      <c r="DL173" s="677">
        <f t="shared" si="267"/>
        <v>483.34500000000003</v>
      </c>
      <c r="DM173" s="677">
        <f t="shared" si="268"/>
        <v>805.57500000000005</v>
      </c>
      <c r="DN173" s="677">
        <f t="shared" si="246"/>
        <v>373.52895000000001</v>
      </c>
      <c r="DO173" s="677">
        <f t="shared" si="269"/>
        <v>112.058685</v>
      </c>
      <c r="DP173" s="677">
        <f t="shared" si="270"/>
        <v>186.764475</v>
      </c>
      <c r="DQ173" s="677">
        <f t="shared" si="247"/>
        <v>373.52895000000001</v>
      </c>
      <c r="DR173" s="222">
        <v>2174</v>
      </c>
      <c r="DS173" s="677">
        <f t="shared" si="248"/>
        <v>773</v>
      </c>
      <c r="DT173" s="676">
        <f t="shared" si="249"/>
        <v>55.174875089221985</v>
      </c>
      <c r="DU173" s="710">
        <f t="shared" si="271"/>
        <v>11.034975017844397</v>
      </c>
      <c r="DV173" s="208">
        <v>3105.2658000000001</v>
      </c>
      <c r="DW173" s="677">
        <f t="shared" si="250"/>
        <v>1704.2658000000001</v>
      </c>
      <c r="DX173" s="676">
        <f t="shared" si="251"/>
        <v>121.64638115631692</v>
      </c>
      <c r="DY173" s="710">
        <f t="shared" si="272"/>
        <v>24.329276231263385</v>
      </c>
      <c r="DZ173" s="222">
        <v>15</v>
      </c>
      <c r="EA173" s="677">
        <f t="shared" si="252"/>
        <v>210.15</v>
      </c>
      <c r="EB173" s="568">
        <f t="shared" si="253"/>
        <v>1611.15</v>
      </c>
      <c r="EC173" s="677">
        <f t="shared" si="254"/>
        <v>1611.15</v>
      </c>
      <c r="ED173" s="677">
        <f t="shared" si="276"/>
        <v>483.34500000000003</v>
      </c>
      <c r="EE173" s="677">
        <f t="shared" si="277"/>
        <v>805.57500000000005</v>
      </c>
      <c r="EF173" s="208">
        <f t="shared" si="273"/>
        <v>373.52895000000001</v>
      </c>
      <c r="EG173" s="208">
        <f t="shared" si="274"/>
        <v>112.058685</v>
      </c>
      <c r="EH173" s="208">
        <f t="shared" si="275"/>
        <v>186.764475</v>
      </c>
      <c r="EI173" s="677">
        <f t="shared" si="255"/>
        <v>373.52895000000001</v>
      </c>
    </row>
    <row r="174" spans="1:139" s="218" customFormat="1" ht="24.75" customHeight="1" x14ac:dyDescent="0.2">
      <c r="A174" s="506">
        <v>171</v>
      </c>
      <c r="B174" s="505" t="s">
        <v>1266</v>
      </c>
      <c r="C174" s="499" t="s">
        <v>1001</v>
      </c>
      <c r="D174" s="253" t="s">
        <v>157</v>
      </c>
      <c r="E174" s="253" t="s">
        <v>83</v>
      </c>
      <c r="F174" s="219" t="s">
        <v>10</v>
      </c>
      <c r="G174" s="219" t="s">
        <v>26</v>
      </c>
      <c r="H174" s="219" t="s">
        <v>28</v>
      </c>
      <c r="I174" s="248">
        <v>1</v>
      </c>
      <c r="J174" s="229">
        <v>1050</v>
      </c>
      <c r="K174" s="222"/>
      <c r="L174" s="219" t="s">
        <v>10</v>
      </c>
      <c r="M174" s="219" t="s">
        <v>26</v>
      </c>
      <c r="N174" s="219" t="s">
        <v>28</v>
      </c>
      <c r="O174" s="249">
        <v>1</v>
      </c>
      <c r="P174" s="230">
        <v>1050</v>
      </c>
      <c r="Q174" s="219"/>
      <c r="R174" s="219"/>
      <c r="S174" s="219"/>
      <c r="T174" s="249">
        <v>1</v>
      </c>
      <c r="U174" s="231">
        <v>1050</v>
      </c>
      <c r="V174" s="228" t="s">
        <v>10</v>
      </c>
      <c r="W174" s="228" t="s">
        <v>24</v>
      </c>
      <c r="X174" s="228" t="s">
        <v>25</v>
      </c>
      <c r="Y174" s="252">
        <v>1</v>
      </c>
      <c r="Z174" s="232">
        <v>1050</v>
      </c>
      <c r="AA174" s="207">
        <f t="shared" si="191"/>
        <v>1050</v>
      </c>
      <c r="AB174" s="222">
        <v>905</v>
      </c>
      <c r="AC174" s="544">
        <f t="shared" si="256"/>
        <v>-145</v>
      </c>
      <c r="AD174" s="208">
        <f>1.137*$AB$1</f>
        <v>1293.2920200000001</v>
      </c>
      <c r="AE174" s="678">
        <f t="shared" si="257"/>
        <v>243.29202000000009</v>
      </c>
      <c r="AF174" s="222">
        <v>1682</v>
      </c>
      <c r="AJ174" s="444">
        <f t="shared" si="192"/>
        <v>-145</v>
      </c>
      <c r="AK174" s="444">
        <f t="shared" si="193"/>
        <v>-13.80952380952381</v>
      </c>
      <c r="AL174" s="539">
        <f t="shared" si="258"/>
        <v>-2.7619047619047619E-2</v>
      </c>
      <c r="AM174" s="444">
        <f t="shared" si="194"/>
        <v>-29</v>
      </c>
      <c r="AN174" s="445">
        <f t="shared" si="195"/>
        <v>243.29202000000009</v>
      </c>
      <c r="AO174" s="445">
        <f t="shared" si="196"/>
        <v>23.170668571428578</v>
      </c>
      <c r="AP174" s="542">
        <f t="shared" si="259"/>
        <v>4.6341337142857153E-2</v>
      </c>
      <c r="AQ174" s="445">
        <f t="shared" si="197"/>
        <v>48.658404000000019</v>
      </c>
      <c r="AR174" s="227">
        <f t="shared" si="198"/>
        <v>1170</v>
      </c>
      <c r="AS174" s="210">
        <f t="shared" si="199"/>
        <v>1170</v>
      </c>
      <c r="AT174" s="209">
        <f t="shared" si="200"/>
        <v>351</v>
      </c>
      <c r="AU174" s="209">
        <f t="shared" si="201"/>
        <v>585</v>
      </c>
      <c r="AV174" s="211">
        <f t="shared" si="202"/>
        <v>905</v>
      </c>
      <c r="AW174" s="210">
        <f t="shared" si="203"/>
        <v>265</v>
      </c>
      <c r="AX174" s="210">
        <f t="shared" si="204"/>
        <v>120</v>
      </c>
      <c r="AY174" s="210">
        <f t="shared" si="205"/>
        <v>11.428571428571431</v>
      </c>
      <c r="AZ174" s="211">
        <f t="shared" si="206"/>
        <v>1293.2920200000001</v>
      </c>
      <c r="BA174" s="544">
        <f t="shared" si="260"/>
        <v>123.29202000000009</v>
      </c>
      <c r="BB174" s="210">
        <f t="shared" si="261"/>
        <v>30.823005000000023</v>
      </c>
      <c r="BC174" s="213">
        <f t="shared" si="207"/>
        <v>1163.9628180000002</v>
      </c>
      <c r="BD174" s="211">
        <f>[1]MAG_9pak!$F$10</f>
        <v>1163.9628180000002</v>
      </c>
      <c r="BE174" s="213">
        <f t="shared" si="208"/>
        <v>349.18884540000005</v>
      </c>
      <c r="BF174" s="213">
        <f t="shared" si="209"/>
        <v>581.9814090000001</v>
      </c>
      <c r="BG174" s="210">
        <f t="shared" si="210"/>
        <v>258.9628180000002</v>
      </c>
      <c r="BH174" s="210">
        <f t="shared" si="211"/>
        <v>113.9628180000002</v>
      </c>
      <c r="BI174" s="210">
        <f t="shared" si="212"/>
        <v>10.85360171428573</v>
      </c>
      <c r="BJ174" s="210">
        <f t="shared" si="213"/>
        <v>1302</v>
      </c>
      <c r="BK174" s="214">
        <f t="shared" si="214"/>
        <v>390.59999999999997</v>
      </c>
      <c r="BL174" s="214">
        <f t="shared" si="215"/>
        <v>651</v>
      </c>
      <c r="BM174" s="210">
        <f t="shared" si="216"/>
        <v>252</v>
      </c>
      <c r="BN174" s="210">
        <f t="shared" si="217"/>
        <v>397</v>
      </c>
      <c r="BO174" s="215">
        <f t="shared" si="218"/>
        <v>1302</v>
      </c>
      <c r="BP174" s="210">
        <f t="shared" ref="BP174:BP190" si="281">Z174*1.24</f>
        <v>1302</v>
      </c>
      <c r="BQ174" s="216">
        <f t="shared" si="219"/>
        <v>390.59999999999997</v>
      </c>
      <c r="BR174" s="216">
        <f t="shared" si="220"/>
        <v>651</v>
      </c>
      <c r="BS174" s="210">
        <f t="shared" si="221"/>
        <v>252</v>
      </c>
      <c r="BT174" s="210">
        <f t="shared" si="222"/>
        <v>397</v>
      </c>
      <c r="BU174" s="217">
        <f t="shared" si="223"/>
        <v>1302</v>
      </c>
      <c r="BV174" s="210">
        <f t="shared" ref="BV174:BV190" si="282">Z174*1.24</f>
        <v>1302</v>
      </c>
      <c r="BW174" s="403">
        <f t="shared" si="224"/>
        <v>390.59999999999997</v>
      </c>
      <c r="BX174" s="403">
        <f t="shared" si="225"/>
        <v>651</v>
      </c>
      <c r="BY174" s="210">
        <f t="shared" si="226"/>
        <v>252</v>
      </c>
      <c r="BZ174" s="210">
        <f t="shared" si="227"/>
        <v>397</v>
      </c>
      <c r="CA174" s="210">
        <f t="shared" si="228"/>
        <v>24</v>
      </c>
      <c r="CB174" s="404">
        <f t="shared" si="229"/>
        <v>1302</v>
      </c>
      <c r="CC174" s="404"/>
      <c r="CD174" s="537">
        <f t="shared" si="230"/>
        <v>30.823005000000023</v>
      </c>
      <c r="CE174" s="537">
        <f t="shared" si="262"/>
        <v>9.246901500000007</v>
      </c>
      <c r="CF174" s="537">
        <f t="shared" si="231"/>
        <v>15.411502500000012</v>
      </c>
      <c r="CG174" s="210"/>
      <c r="CH174" s="210"/>
      <c r="CI174" s="210"/>
      <c r="CJ174" s="538">
        <f t="shared" si="232"/>
        <v>30.823005000000023</v>
      </c>
      <c r="CK174" s="216">
        <f t="shared" si="233"/>
        <v>-66.25</v>
      </c>
      <c r="CL174" s="216">
        <f t="shared" si="263"/>
        <v>-19.875</v>
      </c>
      <c r="CM174" s="216">
        <f t="shared" si="234"/>
        <v>-33.125</v>
      </c>
      <c r="CN174" s="216"/>
      <c r="CO174" s="216"/>
      <c r="CP174" s="216"/>
      <c r="CQ174" s="217">
        <f t="shared" si="235"/>
        <v>-66.25</v>
      </c>
      <c r="CR174" s="403">
        <f t="shared" si="236"/>
        <v>-2.1769949999999767</v>
      </c>
      <c r="CS174" s="403">
        <f t="shared" si="264"/>
        <v>-0.65309849999999303</v>
      </c>
      <c r="CT174" s="403">
        <f t="shared" si="237"/>
        <v>-1.0884974999999883</v>
      </c>
      <c r="CU174" s="403"/>
      <c r="CV174" s="403"/>
      <c r="CW174" s="403"/>
      <c r="CX174" s="404">
        <f t="shared" si="238"/>
        <v>-2.1769949999999767</v>
      </c>
      <c r="CY174" s="198"/>
      <c r="CZ174" s="222">
        <v>905</v>
      </c>
      <c r="DA174" s="677">
        <f t="shared" si="239"/>
        <v>-145</v>
      </c>
      <c r="DB174" s="676">
        <f t="shared" si="240"/>
        <v>-13.80952380952381</v>
      </c>
      <c r="DC174" s="676">
        <f t="shared" si="265"/>
        <v>-2.7619047619047619</v>
      </c>
      <c r="DD174" s="208">
        <v>1293.2920200000001</v>
      </c>
      <c r="DE174" s="677">
        <f t="shared" si="241"/>
        <v>243.29202000000009</v>
      </c>
      <c r="DF174" s="676">
        <f t="shared" si="242"/>
        <v>23.170668571428578</v>
      </c>
      <c r="DG174" s="676">
        <f t="shared" si="266"/>
        <v>4.6341337142857153</v>
      </c>
      <c r="DH174" s="222">
        <v>20</v>
      </c>
      <c r="DI174" s="677">
        <f t="shared" si="243"/>
        <v>210</v>
      </c>
      <c r="DJ174" s="568">
        <f t="shared" si="244"/>
        <v>1260</v>
      </c>
      <c r="DK174" s="677">
        <f t="shared" si="245"/>
        <v>1260</v>
      </c>
      <c r="DL174" s="677">
        <f t="shared" si="267"/>
        <v>378</v>
      </c>
      <c r="DM174" s="677">
        <f t="shared" si="268"/>
        <v>630</v>
      </c>
      <c r="DN174" s="677">
        <f t="shared" si="246"/>
        <v>8.3230050000000233</v>
      </c>
      <c r="DO174" s="677">
        <f t="shared" si="269"/>
        <v>2.496901500000007</v>
      </c>
      <c r="DP174" s="677">
        <f t="shared" si="270"/>
        <v>4.1615025000000117</v>
      </c>
      <c r="DQ174" s="677">
        <f t="shared" si="247"/>
        <v>8.3230050000000233</v>
      </c>
      <c r="DR174" s="222">
        <v>905</v>
      </c>
      <c r="DS174" s="677">
        <f t="shared" si="248"/>
        <v>-145</v>
      </c>
      <c r="DT174" s="676">
        <f t="shared" si="249"/>
        <v>-13.80952380952381</v>
      </c>
      <c r="DU174" s="710">
        <f t="shared" si="271"/>
        <v>-2.7619047619047619</v>
      </c>
      <c r="DV174" s="208">
        <v>1293.2920200000001</v>
      </c>
      <c r="DW174" s="677">
        <f t="shared" si="250"/>
        <v>243.29202000000009</v>
      </c>
      <c r="DX174" s="676">
        <f t="shared" si="251"/>
        <v>23.170668571428578</v>
      </c>
      <c r="DY174" s="710">
        <f t="shared" si="272"/>
        <v>4.6341337142857153</v>
      </c>
      <c r="DZ174" s="222">
        <v>19</v>
      </c>
      <c r="EA174" s="677">
        <f t="shared" si="252"/>
        <v>199.5</v>
      </c>
      <c r="EB174" s="568">
        <f t="shared" si="253"/>
        <v>1249.5</v>
      </c>
      <c r="EC174" s="677">
        <f t="shared" si="254"/>
        <v>1249.5</v>
      </c>
      <c r="ED174" s="677">
        <f t="shared" si="276"/>
        <v>374.85</v>
      </c>
      <c r="EE174" s="677">
        <f t="shared" si="277"/>
        <v>624.75</v>
      </c>
      <c r="EF174" s="208">
        <f t="shared" si="273"/>
        <v>10.948005000000023</v>
      </c>
      <c r="EG174" s="208">
        <f t="shared" si="274"/>
        <v>3.2844015000000071</v>
      </c>
      <c r="EH174" s="208">
        <f t="shared" si="275"/>
        <v>5.4740025000000117</v>
      </c>
      <c r="EI174" s="677">
        <f t="shared" si="255"/>
        <v>10.948005000000023</v>
      </c>
    </row>
    <row r="175" spans="1:139" s="218" customFormat="1" ht="24.75" customHeight="1" x14ac:dyDescent="0.2">
      <c r="A175" s="505">
        <v>172</v>
      </c>
      <c r="B175" s="505" t="s">
        <v>1266</v>
      </c>
      <c r="C175" s="499" t="s">
        <v>1001</v>
      </c>
      <c r="D175" s="253" t="s">
        <v>157</v>
      </c>
      <c r="E175" s="253" t="s">
        <v>112</v>
      </c>
      <c r="F175" s="219" t="s">
        <v>10</v>
      </c>
      <c r="G175" s="219" t="s">
        <v>40</v>
      </c>
      <c r="H175" s="219" t="s">
        <v>45</v>
      </c>
      <c r="I175" s="248">
        <v>0.5</v>
      </c>
      <c r="J175" s="229">
        <v>850</v>
      </c>
      <c r="K175" s="222"/>
      <c r="L175" s="219" t="s">
        <v>10</v>
      </c>
      <c r="M175" s="219" t="s">
        <v>40</v>
      </c>
      <c r="N175" s="219" t="s">
        <v>45</v>
      </c>
      <c r="O175" s="249">
        <v>0.5</v>
      </c>
      <c r="P175" s="230">
        <v>850</v>
      </c>
      <c r="Q175" s="219"/>
      <c r="R175" s="219"/>
      <c r="S175" s="219"/>
      <c r="T175" s="249">
        <v>0.5</v>
      </c>
      <c r="U175" s="231">
        <v>850</v>
      </c>
      <c r="V175" s="228" t="s">
        <v>10</v>
      </c>
      <c r="W175" s="228" t="s">
        <v>6</v>
      </c>
      <c r="X175" s="228" t="s">
        <v>27</v>
      </c>
      <c r="Y175" s="252">
        <v>0.5</v>
      </c>
      <c r="Z175" s="232">
        <v>850</v>
      </c>
      <c r="AA175" s="207">
        <f t="shared" si="191"/>
        <v>425</v>
      </c>
      <c r="AB175" s="222">
        <v>709</v>
      </c>
      <c r="AC175" s="544">
        <f t="shared" si="256"/>
        <v>-141</v>
      </c>
      <c r="AD175" s="208">
        <f>0.89*$AB$1</f>
        <v>1012.3394000000001</v>
      </c>
      <c r="AE175" s="678">
        <f t="shared" si="257"/>
        <v>162.33940000000007</v>
      </c>
      <c r="AF175" s="222">
        <v>1315</v>
      </c>
      <c r="AJ175" s="444">
        <f t="shared" si="192"/>
        <v>-141</v>
      </c>
      <c r="AK175" s="444">
        <f t="shared" si="193"/>
        <v>-16.588235294117652</v>
      </c>
      <c r="AL175" s="539">
        <f t="shared" si="258"/>
        <v>-3.3176470588235307E-2</v>
      </c>
      <c r="AM175" s="444">
        <f t="shared" si="194"/>
        <v>-28.2</v>
      </c>
      <c r="AN175" s="445">
        <f t="shared" si="195"/>
        <v>162.33940000000007</v>
      </c>
      <c r="AO175" s="445">
        <f t="shared" si="196"/>
        <v>19.098752941176485</v>
      </c>
      <c r="AP175" s="542">
        <f t="shared" si="259"/>
        <v>3.8197505882352968E-2</v>
      </c>
      <c r="AQ175" s="445">
        <f t="shared" si="197"/>
        <v>32.467880000000015</v>
      </c>
      <c r="AR175" s="227">
        <f t="shared" si="198"/>
        <v>485</v>
      </c>
      <c r="AS175" s="210">
        <f t="shared" si="199"/>
        <v>970</v>
      </c>
      <c r="AT175" s="209">
        <f t="shared" si="200"/>
        <v>291</v>
      </c>
      <c r="AU175" s="209">
        <f t="shared" si="201"/>
        <v>485</v>
      </c>
      <c r="AV175" s="211">
        <f t="shared" si="202"/>
        <v>709</v>
      </c>
      <c r="AW175" s="210">
        <f t="shared" si="203"/>
        <v>261</v>
      </c>
      <c r="AX175" s="210">
        <f t="shared" si="204"/>
        <v>120</v>
      </c>
      <c r="AY175" s="210">
        <f t="shared" si="205"/>
        <v>14.117647058823522</v>
      </c>
      <c r="AZ175" s="211">
        <f t="shared" si="206"/>
        <v>1012.3394000000001</v>
      </c>
      <c r="BA175" s="544">
        <f t="shared" si="260"/>
        <v>42.339400000000069</v>
      </c>
      <c r="BB175" s="210">
        <f t="shared" si="261"/>
        <v>10.584850000000017</v>
      </c>
      <c r="BC175" s="213">
        <f t="shared" si="207"/>
        <v>455.55273000000005</v>
      </c>
      <c r="BD175" s="211">
        <f>[1]MAG_9pak!$F$8</f>
        <v>911.10546000000011</v>
      </c>
      <c r="BE175" s="213">
        <f t="shared" si="208"/>
        <v>273.331638</v>
      </c>
      <c r="BF175" s="213">
        <f t="shared" si="209"/>
        <v>455.55273000000005</v>
      </c>
      <c r="BG175" s="210">
        <f t="shared" si="210"/>
        <v>202.10546000000011</v>
      </c>
      <c r="BH175" s="210">
        <f t="shared" si="211"/>
        <v>61.105460000000107</v>
      </c>
      <c r="BI175" s="210">
        <f t="shared" si="212"/>
        <v>7.1888776470588454</v>
      </c>
      <c r="BJ175" s="210">
        <f t="shared" si="213"/>
        <v>1054</v>
      </c>
      <c r="BK175" s="214">
        <f t="shared" si="214"/>
        <v>316.2</v>
      </c>
      <c r="BL175" s="214">
        <f t="shared" si="215"/>
        <v>527</v>
      </c>
      <c r="BM175" s="210">
        <f t="shared" si="216"/>
        <v>204</v>
      </c>
      <c r="BN175" s="210">
        <f t="shared" si="217"/>
        <v>345</v>
      </c>
      <c r="BO175" s="215">
        <f t="shared" si="218"/>
        <v>527</v>
      </c>
      <c r="BP175" s="210">
        <f t="shared" si="281"/>
        <v>1054</v>
      </c>
      <c r="BQ175" s="216">
        <f t="shared" si="219"/>
        <v>316.2</v>
      </c>
      <c r="BR175" s="216">
        <f t="shared" si="220"/>
        <v>527</v>
      </c>
      <c r="BS175" s="210">
        <f t="shared" si="221"/>
        <v>204</v>
      </c>
      <c r="BT175" s="210">
        <f t="shared" si="222"/>
        <v>345</v>
      </c>
      <c r="BU175" s="217">
        <f t="shared" si="223"/>
        <v>527</v>
      </c>
      <c r="BV175" s="210">
        <f t="shared" si="282"/>
        <v>1054</v>
      </c>
      <c r="BW175" s="403">
        <f t="shared" si="224"/>
        <v>316.2</v>
      </c>
      <c r="BX175" s="403">
        <f t="shared" si="225"/>
        <v>527</v>
      </c>
      <c r="BY175" s="210">
        <f t="shared" si="226"/>
        <v>204</v>
      </c>
      <c r="BZ175" s="210">
        <f t="shared" si="227"/>
        <v>345</v>
      </c>
      <c r="CA175" s="210">
        <f t="shared" si="228"/>
        <v>24</v>
      </c>
      <c r="CB175" s="404">
        <f t="shared" si="229"/>
        <v>527</v>
      </c>
      <c r="CC175" s="404"/>
      <c r="CD175" s="537">
        <f t="shared" si="230"/>
        <v>10.584850000000017</v>
      </c>
      <c r="CE175" s="537">
        <f t="shared" si="262"/>
        <v>3.1754550000000052</v>
      </c>
      <c r="CF175" s="537">
        <f t="shared" si="231"/>
        <v>5.2924250000000086</v>
      </c>
      <c r="CG175" s="210"/>
      <c r="CH175" s="210"/>
      <c r="CI175" s="210"/>
      <c r="CJ175" s="538">
        <f t="shared" si="232"/>
        <v>5.2924250000000086</v>
      </c>
      <c r="CK175" s="216">
        <f t="shared" si="233"/>
        <v>-65.25</v>
      </c>
      <c r="CL175" s="216">
        <f t="shared" si="263"/>
        <v>-19.574999999999999</v>
      </c>
      <c r="CM175" s="216">
        <f t="shared" si="234"/>
        <v>-32.625</v>
      </c>
      <c r="CN175" s="216"/>
      <c r="CO175" s="216"/>
      <c r="CP175" s="216"/>
      <c r="CQ175" s="217">
        <f t="shared" si="235"/>
        <v>-32.625</v>
      </c>
      <c r="CR175" s="403">
        <f t="shared" si="236"/>
        <v>-10.415149999999983</v>
      </c>
      <c r="CS175" s="403">
        <f t="shared" si="264"/>
        <v>-3.1245449999999946</v>
      </c>
      <c r="CT175" s="403">
        <f t="shared" si="237"/>
        <v>-5.2075749999999914</v>
      </c>
      <c r="CU175" s="403"/>
      <c r="CV175" s="403"/>
      <c r="CW175" s="403"/>
      <c r="CX175" s="404">
        <f t="shared" si="238"/>
        <v>-5.2075749999999914</v>
      </c>
      <c r="CY175" s="198"/>
      <c r="CZ175" s="222">
        <v>709</v>
      </c>
      <c r="DA175" s="677">
        <f t="shared" si="239"/>
        <v>-141</v>
      </c>
      <c r="DB175" s="676">
        <f t="shared" si="240"/>
        <v>-16.588235294117652</v>
      </c>
      <c r="DC175" s="676">
        <f t="shared" si="265"/>
        <v>-3.3176470588235305</v>
      </c>
      <c r="DD175" s="208">
        <v>1012.3394000000001</v>
      </c>
      <c r="DE175" s="677">
        <f t="shared" si="241"/>
        <v>162.33940000000007</v>
      </c>
      <c r="DF175" s="676">
        <f t="shared" si="242"/>
        <v>19.098752941176485</v>
      </c>
      <c r="DG175" s="676">
        <f t="shared" si="266"/>
        <v>3.8197505882352969</v>
      </c>
      <c r="DH175" s="222">
        <v>20</v>
      </c>
      <c r="DI175" s="677">
        <f t="shared" si="243"/>
        <v>170</v>
      </c>
      <c r="DJ175" s="568">
        <f t="shared" si="244"/>
        <v>1020</v>
      </c>
      <c r="DK175" s="677">
        <f t="shared" si="245"/>
        <v>510</v>
      </c>
      <c r="DL175" s="677">
        <f t="shared" si="267"/>
        <v>306</v>
      </c>
      <c r="DM175" s="677">
        <f t="shared" si="268"/>
        <v>510</v>
      </c>
      <c r="DN175" s="677">
        <f t="shared" si="246"/>
        <v>-1.9151499999999828</v>
      </c>
      <c r="DO175" s="677">
        <f t="shared" si="269"/>
        <v>-0.57454499999999487</v>
      </c>
      <c r="DP175" s="677">
        <f t="shared" si="270"/>
        <v>-0.95757499999999141</v>
      </c>
      <c r="DQ175" s="677">
        <f t="shared" si="247"/>
        <v>-0.95757499999999141</v>
      </c>
      <c r="DR175" s="222">
        <v>709</v>
      </c>
      <c r="DS175" s="677">
        <f t="shared" si="248"/>
        <v>-141</v>
      </c>
      <c r="DT175" s="676">
        <f t="shared" si="249"/>
        <v>-16.588235294117652</v>
      </c>
      <c r="DU175" s="710">
        <f t="shared" si="271"/>
        <v>-3.3176470588235305</v>
      </c>
      <c r="DV175" s="208">
        <v>1012.3394000000001</v>
      </c>
      <c r="DW175" s="677">
        <f t="shared" si="250"/>
        <v>162.33940000000007</v>
      </c>
      <c r="DX175" s="676">
        <f t="shared" si="251"/>
        <v>19.098752941176485</v>
      </c>
      <c r="DY175" s="710">
        <f t="shared" si="272"/>
        <v>3.8197505882352969</v>
      </c>
      <c r="DZ175" s="222">
        <v>19</v>
      </c>
      <c r="EA175" s="677">
        <f t="shared" si="252"/>
        <v>161.5</v>
      </c>
      <c r="EB175" s="568">
        <f t="shared" si="253"/>
        <v>1011.5</v>
      </c>
      <c r="EC175" s="677">
        <f t="shared" si="254"/>
        <v>505.75</v>
      </c>
      <c r="ED175" s="677">
        <f t="shared" si="276"/>
        <v>303.45</v>
      </c>
      <c r="EE175" s="677">
        <f t="shared" si="277"/>
        <v>505.75</v>
      </c>
      <c r="EF175" s="208">
        <f t="shared" si="273"/>
        <v>0.20985000000001719</v>
      </c>
      <c r="EG175" s="208">
        <f t="shared" si="274"/>
        <v>6.295500000000516E-2</v>
      </c>
      <c r="EH175" s="208">
        <f t="shared" si="275"/>
        <v>0.10492500000000859</v>
      </c>
      <c r="EI175" s="677">
        <f t="shared" si="255"/>
        <v>0.10492500000000859</v>
      </c>
    </row>
    <row r="176" spans="1:139" s="218" customFormat="1" ht="24.75" customHeight="1" x14ac:dyDescent="0.2">
      <c r="A176" s="505">
        <v>173</v>
      </c>
      <c r="B176" s="505" t="s">
        <v>1266</v>
      </c>
      <c r="C176" s="499" t="s">
        <v>1001</v>
      </c>
      <c r="D176" s="253" t="s">
        <v>157</v>
      </c>
      <c r="E176" s="253" t="s">
        <v>153</v>
      </c>
      <c r="F176" s="219" t="s">
        <v>5</v>
      </c>
      <c r="G176" s="219" t="s">
        <v>42</v>
      </c>
      <c r="H176" s="219" t="s">
        <v>52</v>
      </c>
      <c r="I176" s="248">
        <v>1.3</v>
      </c>
      <c r="J176" s="234">
        <v>679</v>
      </c>
      <c r="K176" s="222"/>
      <c r="L176" s="219" t="s">
        <v>5</v>
      </c>
      <c r="M176" s="219" t="s">
        <v>42</v>
      </c>
      <c r="N176" s="219" t="s">
        <v>52</v>
      </c>
      <c r="O176" s="249">
        <v>1.3</v>
      </c>
      <c r="P176" s="234">
        <v>679</v>
      </c>
      <c r="Q176" s="219"/>
      <c r="R176" s="219"/>
      <c r="S176" s="219"/>
      <c r="T176" s="249">
        <v>1.3</v>
      </c>
      <c r="U176" s="235">
        <v>679</v>
      </c>
      <c r="V176" s="228" t="s">
        <v>303</v>
      </c>
      <c r="W176" s="228" t="s">
        <v>42</v>
      </c>
      <c r="X176" s="228" t="s">
        <v>10</v>
      </c>
      <c r="Y176" s="252">
        <v>1.3</v>
      </c>
      <c r="Z176" s="236">
        <v>679</v>
      </c>
      <c r="AA176" s="207">
        <f t="shared" si="191"/>
        <v>882.7</v>
      </c>
      <c r="AB176" s="222">
        <v>648</v>
      </c>
      <c r="AC176" s="544">
        <f t="shared" si="256"/>
        <v>-31</v>
      </c>
      <c r="AD176" s="208">
        <f>0.814*$AB$1</f>
        <v>925.89243999999997</v>
      </c>
      <c r="AE176" s="678">
        <f t="shared" si="257"/>
        <v>246.89243999999997</v>
      </c>
      <c r="AF176" s="222">
        <v>1205</v>
      </c>
      <c r="AJ176" s="444">
        <f t="shared" si="192"/>
        <v>-31</v>
      </c>
      <c r="AK176" s="444">
        <f t="shared" si="193"/>
        <v>-4.5655375552282749</v>
      </c>
      <c r="AL176" s="539">
        <f t="shared" si="258"/>
        <v>-9.1310751104565508E-3</v>
      </c>
      <c r="AM176" s="444">
        <f t="shared" si="194"/>
        <v>-6.2</v>
      </c>
      <c r="AN176" s="445">
        <f t="shared" si="195"/>
        <v>246.89243999999997</v>
      </c>
      <c r="AO176" s="445">
        <f t="shared" si="196"/>
        <v>36.361184094256259</v>
      </c>
      <c r="AP176" s="542">
        <f t="shared" si="259"/>
        <v>7.2722368188512521E-2</v>
      </c>
      <c r="AQ176" s="445">
        <f t="shared" si="197"/>
        <v>49.37848799999999</v>
      </c>
      <c r="AR176" s="227">
        <f t="shared" si="198"/>
        <v>1038.7</v>
      </c>
      <c r="AS176" s="210">
        <f t="shared" si="199"/>
        <v>799</v>
      </c>
      <c r="AT176" s="209">
        <f t="shared" si="200"/>
        <v>239.7</v>
      </c>
      <c r="AU176" s="209">
        <f t="shared" si="201"/>
        <v>399.5</v>
      </c>
      <c r="AV176" s="211">
        <f t="shared" si="202"/>
        <v>648</v>
      </c>
      <c r="AW176" s="210">
        <f t="shared" si="203"/>
        <v>151</v>
      </c>
      <c r="AX176" s="210">
        <f t="shared" si="204"/>
        <v>120</v>
      </c>
      <c r="AY176" s="210">
        <f t="shared" si="205"/>
        <v>17.673048600883661</v>
      </c>
      <c r="AZ176" s="211">
        <f t="shared" si="206"/>
        <v>925.89243999999997</v>
      </c>
      <c r="BA176" s="544">
        <f t="shared" si="260"/>
        <v>126.89243999999997</v>
      </c>
      <c r="BB176" s="210">
        <f t="shared" si="261"/>
        <v>31.723109999999991</v>
      </c>
      <c r="BC176" s="213">
        <f t="shared" si="207"/>
        <v>1083.2941547999999</v>
      </c>
      <c r="BD176" s="211">
        <f>[1]MAG_9pak!$F$6</f>
        <v>833.30319599999996</v>
      </c>
      <c r="BE176" s="213">
        <f t="shared" si="208"/>
        <v>249.99095879999999</v>
      </c>
      <c r="BF176" s="213">
        <f t="shared" si="209"/>
        <v>416.65159799999998</v>
      </c>
      <c r="BG176" s="210">
        <f t="shared" si="210"/>
        <v>185.30319599999996</v>
      </c>
      <c r="BH176" s="210">
        <f t="shared" si="211"/>
        <v>154.30319599999996</v>
      </c>
      <c r="BI176" s="210">
        <f t="shared" si="212"/>
        <v>22.725065684830639</v>
      </c>
      <c r="BJ176" s="210">
        <f t="shared" si="213"/>
        <v>841.96</v>
      </c>
      <c r="BK176" s="214">
        <f t="shared" si="214"/>
        <v>252.58799999999999</v>
      </c>
      <c r="BL176" s="214">
        <f t="shared" si="215"/>
        <v>420.98</v>
      </c>
      <c r="BM176" s="210">
        <f t="shared" si="216"/>
        <v>162.96000000000004</v>
      </c>
      <c r="BN176" s="210">
        <f t="shared" si="217"/>
        <v>193.96000000000004</v>
      </c>
      <c r="BO176" s="215">
        <f t="shared" si="218"/>
        <v>1094.548</v>
      </c>
      <c r="BP176" s="210">
        <f t="shared" si="281"/>
        <v>841.96</v>
      </c>
      <c r="BQ176" s="216">
        <f t="shared" si="219"/>
        <v>252.58799999999999</v>
      </c>
      <c r="BR176" s="216">
        <f t="shared" si="220"/>
        <v>420.98</v>
      </c>
      <c r="BS176" s="210">
        <f t="shared" si="221"/>
        <v>162.96000000000004</v>
      </c>
      <c r="BT176" s="210">
        <f t="shared" si="222"/>
        <v>193.96000000000004</v>
      </c>
      <c r="BU176" s="217">
        <f t="shared" si="223"/>
        <v>1094.548</v>
      </c>
      <c r="BV176" s="210">
        <f t="shared" si="282"/>
        <v>841.96</v>
      </c>
      <c r="BW176" s="403">
        <f t="shared" si="224"/>
        <v>252.58799999999999</v>
      </c>
      <c r="BX176" s="403">
        <f t="shared" si="225"/>
        <v>420.98</v>
      </c>
      <c r="BY176" s="210">
        <f t="shared" si="226"/>
        <v>162.96000000000004</v>
      </c>
      <c r="BZ176" s="210">
        <f t="shared" si="227"/>
        <v>193.96000000000004</v>
      </c>
      <c r="CA176" s="210">
        <f t="shared" si="228"/>
        <v>24</v>
      </c>
      <c r="CB176" s="404">
        <f t="shared" si="229"/>
        <v>1094.548</v>
      </c>
      <c r="CC176" s="404"/>
      <c r="CD176" s="537">
        <f t="shared" si="230"/>
        <v>31.723109999999991</v>
      </c>
      <c r="CE176" s="537">
        <f t="shared" si="262"/>
        <v>9.5169329999999963</v>
      </c>
      <c r="CF176" s="537">
        <f t="shared" si="231"/>
        <v>15.861554999999996</v>
      </c>
      <c r="CG176" s="210"/>
      <c r="CH176" s="210"/>
      <c r="CI176" s="210"/>
      <c r="CJ176" s="538">
        <f t="shared" si="232"/>
        <v>41.240042999999993</v>
      </c>
      <c r="CK176" s="216">
        <f t="shared" si="233"/>
        <v>-37.75</v>
      </c>
      <c r="CL176" s="216">
        <f t="shared" si="263"/>
        <v>-11.324999999999999</v>
      </c>
      <c r="CM176" s="216">
        <f t="shared" si="234"/>
        <v>-18.875</v>
      </c>
      <c r="CN176" s="216"/>
      <c r="CO176" s="216"/>
      <c r="CP176" s="216"/>
      <c r="CQ176" s="217">
        <f t="shared" si="235"/>
        <v>-49.075000000000003</v>
      </c>
      <c r="CR176" s="403">
        <f t="shared" si="236"/>
        <v>20.983109999999982</v>
      </c>
      <c r="CS176" s="403">
        <f t="shared" si="264"/>
        <v>6.2949329999999941</v>
      </c>
      <c r="CT176" s="403">
        <f t="shared" si="237"/>
        <v>10.491554999999991</v>
      </c>
      <c r="CU176" s="403"/>
      <c r="CV176" s="403"/>
      <c r="CW176" s="403"/>
      <c r="CX176" s="404">
        <f t="shared" si="238"/>
        <v>27.278042999999979</v>
      </c>
      <c r="CY176" s="198"/>
      <c r="CZ176" s="222">
        <v>648</v>
      </c>
      <c r="DA176" s="677">
        <f t="shared" si="239"/>
        <v>-31</v>
      </c>
      <c r="DB176" s="676">
        <f t="shared" si="240"/>
        <v>-4.5655375552282749</v>
      </c>
      <c r="DC176" s="676">
        <f t="shared" si="265"/>
        <v>-0.91310751104565502</v>
      </c>
      <c r="DD176" s="208">
        <v>925.89243999999997</v>
      </c>
      <c r="DE176" s="677">
        <f t="shared" si="241"/>
        <v>246.89243999999997</v>
      </c>
      <c r="DF176" s="676">
        <f t="shared" si="242"/>
        <v>36.361184094256259</v>
      </c>
      <c r="DG176" s="676">
        <f t="shared" si="266"/>
        <v>7.2722368188512521</v>
      </c>
      <c r="DH176" s="222">
        <v>24</v>
      </c>
      <c r="DI176" s="677">
        <f t="shared" si="243"/>
        <v>162.96</v>
      </c>
      <c r="DJ176" s="568">
        <f t="shared" si="244"/>
        <v>841.96</v>
      </c>
      <c r="DK176" s="677">
        <f t="shared" si="245"/>
        <v>1094.548</v>
      </c>
      <c r="DL176" s="677">
        <f t="shared" si="267"/>
        <v>252.58800000000002</v>
      </c>
      <c r="DM176" s="677">
        <f t="shared" si="268"/>
        <v>420.98</v>
      </c>
      <c r="DN176" s="677">
        <f t="shared" si="246"/>
        <v>20.983109999999982</v>
      </c>
      <c r="DO176" s="677">
        <f t="shared" si="269"/>
        <v>6.2949329999999941</v>
      </c>
      <c r="DP176" s="677">
        <f t="shared" si="270"/>
        <v>10.491554999999991</v>
      </c>
      <c r="DQ176" s="677">
        <f t="shared" si="247"/>
        <v>27.278042999999979</v>
      </c>
      <c r="DR176" s="222">
        <v>648</v>
      </c>
      <c r="DS176" s="677">
        <f t="shared" si="248"/>
        <v>-31</v>
      </c>
      <c r="DT176" s="676">
        <f t="shared" si="249"/>
        <v>-4.5655375552282749</v>
      </c>
      <c r="DU176" s="710">
        <f t="shared" si="271"/>
        <v>-0.91310751104565502</v>
      </c>
      <c r="DV176" s="208">
        <v>925.89243999999997</v>
      </c>
      <c r="DW176" s="677">
        <f t="shared" si="250"/>
        <v>246.89243999999997</v>
      </c>
      <c r="DX176" s="676">
        <f t="shared" si="251"/>
        <v>36.361184094256259</v>
      </c>
      <c r="DY176" s="710">
        <f t="shared" si="272"/>
        <v>7.2722368188512521</v>
      </c>
      <c r="DZ176" s="222">
        <v>22</v>
      </c>
      <c r="EA176" s="677">
        <f t="shared" si="252"/>
        <v>149.38</v>
      </c>
      <c r="EB176" s="568">
        <f t="shared" si="253"/>
        <v>828.38</v>
      </c>
      <c r="EC176" s="677">
        <f t="shared" si="254"/>
        <v>1076.894</v>
      </c>
      <c r="ED176" s="677">
        <f t="shared" si="276"/>
        <v>248.51400000000001</v>
      </c>
      <c r="EE176" s="677">
        <f t="shared" si="277"/>
        <v>414.19</v>
      </c>
      <c r="EF176" s="208">
        <f t="shared" si="273"/>
        <v>24.378109999999992</v>
      </c>
      <c r="EG176" s="208">
        <f t="shared" si="274"/>
        <v>7.3134329999999972</v>
      </c>
      <c r="EH176" s="208">
        <f t="shared" si="275"/>
        <v>12.189054999999996</v>
      </c>
      <c r="EI176" s="677">
        <f t="shared" si="255"/>
        <v>31.691542999999992</v>
      </c>
    </row>
    <row r="177" spans="1:139" s="218" customFormat="1" ht="24.75" customHeight="1" x14ac:dyDescent="0.2">
      <c r="A177" s="506">
        <v>174</v>
      </c>
      <c r="B177" s="505" t="s">
        <v>1266</v>
      </c>
      <c r="C177" s="499" t="s">
        <v>1001</v>
      </c>
      <c r="D177" s="253" t="s">
        <v>157</v>
      </c>
      <c r="E177" s="410" t="s">
        <v>8</v>
      </c>
      <c r="F177" s="219" t="s">
        <v>5</v>
      </c>
      <c r="G177" s="219" t="s">
        <v>6</v>
      </c>
      <c r="H177" s="219" t="s">
        <v>7</v>
      </c>
      <c r="I177" s="248">
        <v>1.4</v>
      </c>
      <c r="J177" s="230">
        <v>500</v>
      </c>
      <c r="K177" s="222"/>
      <c r="L177" s="219" t="s">
        <v>5</v>
      </c>
      <c r="M177" s="219" t="s">
        <v>6</v>
      </c>
      <c r="N177" s="219" t="s">
        <v>7</v>
      </c>
      <c r="O177" s="249">
        <v>1.4</v>
      </c>
      <c r="P177" s="230">
        <v>500</v>
      </c>
      <c r="Q177" s="219"/>
      <c r="R177" s="219"/>
      <c r="S177" s="219"/>
      <c r="T177" s="249">
        <v>1.4</v>
      </c>
      <c r="U177" s="231">
        <v>500</v>
      </c>
      <c r="V177" s="228" t="s">
        <v>303</v>
      </c>
      <c r="W177" s="228" t="s">
        <v>6</v>
      </c>
      <c r="X177" s="228" t="s">
        <v>7</v>
      </c>
      <c r="Y177" s="252">
        <v>1.4</v>
      </c>
      <c r="Z177" s="232">
        <v>500</v>
      </c>
      <c r="AA177" s="207">
        <f t="shared" si="191"/>
        <v>700</v>
      </c>
      <c r="AB177" s="222">
        <v>620</v>
      </c>
      <c r="AC177" s="544">
        <f t="shared" si="256"/>
        <v>120</v>
      </c>
      <c r="AD177" s="208">
        <f>0.581*$AB$1</f>
        <v>660.86425999999994</v>
      </c>
      <c r="AE177" s="678">
        <f t="shared" si="257"/>
        <v>160.86425999999994</v>
      </c>
      <c r="AF177" s="222">
        <v>859</v>
      </c>
      <c r="AJ177" s="444">
        <f t="shared" si="192"/>
        <v>120</v>
      </c>
      <c r="AK177" s="444">
        <f t="shared" si="193"/>
        <v>24</v>
      </c>
      <c r="AL177" s="539">
        <f t="shared" si="258"/>
        <v>4.8000000000000001E-2</v>
      </c>
      <c r="AM177" s="444">
        <f t="shared" si="194"/>
        <v>24</v>
      </c>
      <c r="AN177" s="445">
        <f t="shared" si="195"/>
        <v>160.86425999999994</v>
      </c>
      <c r="AO177" s="445">
        <f t="shared" si="196"/>
        <v>32.172852000000006</v>
      </c>
      <c r="AP177" s="542">
        <f t="shared" si="259"/>
        <v>6.4345704000000004E-2</v>
      </c>
      <c r="AQ177" s="445">
        <f t="shared" si="197"/>
        <v>32.172851999999992</v>
      </c>
      <c r="AR177" s="227">
        <f t="shared" si="198"/>
        <v>868</v>
      </c>
      <c r="AS177" s="210">
        <f t="shared" si="199"/>
        <v>620</v>
      </c>
      <c r="AT177" s="209">
        <f t="shared" si="200"/>
        <v>186</v>
      </c>
      <c r="AU177" s="209">
        <f t="shared" si="201"/>
        <v>310</v>
      </c>
      <c r="AV177" s="211">
        <f t="shared" si="202"/>
        <v>620</v>
      </c>
      <c r="AW177" s="210">
        <f t="shared" si="203"/>
        <v>0</v>
      </c>
      <c r="AX177" s="210">
        <f t="shared" si="204"/>
        <v>120</v>
      </c>
      <c r="AY177" s="210">
        <f t="shared" si="205"/>
        <v>24</v>
      </c>
      <c r="AZ177" s="211">
        <f t="shared" si="206"/>
        <v>660.86425999999994</v>
      </c>
      <c r="BA177" s="544">
        <f t="shared" si="260"/>
        <v>40.864259999999945</v>
      </c>
      <c r="BB177" s="210">
        <f t="shared" si="261"/>
        <v>10.216064999999986</v>
      </c>
      <c r="BC177" s="213">
        <f t="shared" si="207"/>
        <v>868</v>
      </c>
      <c r="BD177" s="211">
        <f>[1]MAG_9pak!$F$4</f>
        <v>620</v>
      </c>
      <c r="BE177" s="213">
        <f t="shared" si="208"/>
        <v>186</v>
      </c>
      <c r="BF177" s="213">
        <f t="shared" si="209"/>
        <v>310</v>
      </c>
      <c r="BG177" s="210">
        <f t="shared" si="210"/>
        <v>0</v>
      </c>
      <c r="BH177" s="210">
        <f t="shared" si="211"/>
        <v>120</v>
      </c>
      <c r="BI177" s="210">
        <f t="shared" si="212"/>
        <v>24</v>
      </c>
      <c r="BJ177" s="210">
        <f t="shared" si="213"/>
        <v>620</v>
      </c>
      <c r="BK177" s="214">
        <f t="shared" si="214"/>
        <v>186</v>
      </c>
      <c r="BL177" s="214">
        <f t="shared" si="215"/>
        <v>310</v>
      </c>
      <c r="BM177" s="210">
        <f t="shared" si="216"/>
        <v>120</v>
      </c>
      <c r="BN177" s="210">
        <f t="shared" si="217"/>
        <v>0</v>
      </c>
      <c r="BO177" s="215">
        <f t="shared" si="218"/>
        <v>868</v>
      </c>
      <c r="BP177" s="210">
        <f t="shared" si="281"/>
        <v>620</v>
      </c>
      <c r="BQ177" s="216">
        <f t="shared" si="219"/>
        <v>186</v>
      </c>
      <c r="BR177" s="216">
        <f t="shared" si="220"/>
        <v>310</v>
      </c>
      <c r="BS177" s="210">
        <f t="shared" si="221"/>
        <v>120</v>
      </c>
      <c r="BT177" s="210">
        <f t="shared" si="222"/>
        <v>0</v>
      </c>
      <c r="BU177" s="217">
        <f t="shared" si="223"/>
        <v>868</v>
      </c>
      <c r="BV177" s="210">
        <f t="shared" si="282"/>
        <v>620</v>
      </c>
      <c r="BW177" s="403">
        <f t="shared" si="224"/>
        <v>186</v>
      </c>
      <c r="BX177" s="403">
        <f t="shared" si="225"/>
        <v>310</v>
      </c>
      <c r="BY177" s="210">
        <f t="shared" si="226"/>
        <v>120</v>
      </c>
      <c r="BZ177" s="210">
        <f t="shared" si="227"/>
        <v>0</v>
      </c>
      <c r="CA177" s="210">
        <f t="shared" si="228"/>
        <v>24</v>
      </c>
      <c r="CB177" s="404">
        <f t="shared" si="229"/>
        <v>868</v>
      </c>
      <c r="CC177" s="404"/>
      <c r="CD177" s="537">
        <f t="shared" si="230"/>
        <v>10.216064999999986</v>
      </c>
      <c r="CE177" s="537">
        <f t="shared" si="262"/>
        <v>3.0648194999999956</v>
      </c>
      <c r="CF177" s="537">
        <f t="shared" si="231"/>
        <v>5.1080324999999931</v>
      </c>
      <c r="CG177" s="210"/>
      <c r="CH177" s="210"/>
      <c r="CI177" s="210"/>
      <c r="CJ177" s="538">
        <f t="shared" si="232"/>
        <v>14.30249099999998</v>
      </c>
      <c r="CK177" s="216">
        <f t="shared" si="233"/>
        <v>0</v>
      </c>
      <c r="CL177" s="216">
        <f t="shared" si="263"/>
        <v>0</v>
      </c>
      <c r="CM177" s="216">
        <f t="shared" si="234"/>
        <v>0</v>
      </c>
      <c r="CN177" s="216"/>
      <c r="CO177" s="216"/>
      <c r="CP177" s="216"/>
      <c r="CQ177" s="217">
        <f t="shared" si="235"/>
        <v>0</v>
      </c>
      <c r="CR177" s="403">
        <f t="shared" si="236"/>
        <v>10.216064999999986</v>
      </c>
      <c r="CS177" s="403">
        <f t="shared" si="264"/>
        <v>3.0648194999999956</v>
      </c>
      <c r="CT177" s="403">
        <f t="shared" si="237"/>
        <v>5.1080324999999931</v>
      </c>
      <c r="CU177" s="403"/>
      <c r="CV177" s="403"/>
      <c r="CW177" s="403"/>
      <c r="CX177" s="404">
        <f t="shared" si="238"/>
        <v>14.30249099999998</v>
      </c>
      <c r="CY177" s="198"/>
      <c r="CZ177" s="222">
        <v>620</v>
      </c>
      <c r="DA177" s="677">
        <f t="shared" si="239"/>
        <v>120</v>
      </c>
      <c r="DB177" s="676">
        <f t="shared" si="240"/>
        <v>24</v>
      </c>
      <c r="DC177" s="676">
        <f t="shared" si="265"/>
        <v>4.8</v>
      </c>
      <c r="DD177" s="208">
        <v>660.86425999999994</v>
      </c>
      <c r="DE177" s="677">
        <f t="shared" si="241"/>
        <v>160.86425999999994</v>
      </c>
      <c r="DF177" s="676">
        <f t="shared" si="242"/>
        <v>32.172852000000006</v>
      </c>
      <c r="DG177" s="676">
        <f t="shared" si="266"/>
        <v>6.434570400000001</v>
      </c>
      <c r="DH177" s="222">
        <v>24</v>
      </c>
      <c r="DI177" s="677">
        <f t="shared" si="243"/>
        <v>120</v>
      </c>
      <c r="DJ177" s="568">
        <f t="shared" si="244"/>
        <v>620</v>
      </c>
      <c r="DK177" s="677">
        <f t="shared" si="245"/>
        <v>868</v>
      </c>
      <c r="DL177" s="677">
        <f t="shared" si="267"/>
        <v>186</v>
      </c>
      <c r="DM177" s="677">
        <f t="shared" si="268"/>
        <v>310</v>
      </c>
      <c r="DN177" s="677">
        <f t="shared" si="246"/>
        <v>10.216064999999986</v>
      </c>
      <c r="DO177" s="677">
        <f t="shared" si="269"/>
        <v>3.0648194999999956</v>
      </c>
      <c r="DP177" s="677">
        <f t="shared" si="270"/>
        <v>5.1080324999999931</v>
      </c>
      <c r="DQ177" s="677">
        <f t="shared" si="247"/>
        <v>14.30249099999998</v>
      </c>
      <c r="DR177" s="222">
        <v>620</v>
      </c>
      <c r="DS177" s="677">
        <f t="shared" si="248"/>
        <v>120</v>
      </c>
      <c r="DT177" s="676">
        <f t="shared" si="249"/>
        <v>24</v>
      </c>
      <c r="DU177" s="710">
        <f t="shared" si="271"/>
        <v>4.8</v>
      </c>
      <c r="DV177" s="208">
        <v>660.86425999999994</v>
      </c>
      <c r="DW177" s="677">
        <f t="shared" si="250"/>
        <v>160.86425999999994</v>
      </c>
      <c r="DX177" s="676">
        <f t="shared" si="251"/>
        <v>32.172852000000006</v>
      </c>
      <c r="DY177" s="710">
        <f t="shared" si="272"/>
        <v>6.434570400000001</v>
      </c>
      <c r="DZ177" s="222">
        <v>24</v>
      </c>
      <c r="EA177" s="677">
        <f t="shared" si="252"/>
        <v>120</v>
      </c>
      <c r="EB177" s="568">
        <f t="shared" si="253"/>
        <v>620</v>
      </c>
      <c r="EC177" s="677">
        <f t="shared" si="254"/>
        <v>868</v>
      </c>
      <c r="ED177" s="677">
        <f t="shared" si="276"/>
        <v>186</v>
      </c>
      <c r="EE177" s="677">
        <f t="shared" si="277"/>
        <v>310</v>
      </c>
      <c r="EF177" s="208">
        <f t="shared" si="273"/>
        <v>10.216064999999986</v>
      </c>
      <c r="EG177" s="208">
        <f t="shared" si="274"/>
        <v>3.0648194999999956</v>
      </c>
      <c r="EH177" s="208">
        <f t="shared" si="275"/>
        <v>5.1080324999999931</v>
      </c>
      <c r="EI177" s="677">
        <f t="shared" si="255"/>
        <v>14.30249099999998</v>
      </c>
    </row>
    <row r="178" spans="1:139" s="218" customFormat="1" ht="24.75" customHeight="1" x14ac:dyDescent="0.2">
      <c r="A178" s="505">
        <v>175</v>
      </c>
      <c r="B178" s="505" t="s">
        <v>1266</v>
      </c>
      <c r="C178" s="499" t="s">
        <v>940</v>
      </c>
      <c r="D178" s="253" t="s">
        <v>157</v>
      </c>
      <c r="E178" s="253" t="s">
        <v>81</v>
      </c>
      <c r="F178" s="219" t="s">
        <v>5</v>
      </c>
      <c r="G178" s="219" t="s">
        <v>6</v>
      </c>
      <c r="H178" s="219" t="s">
        <v>7</v>
      </c>
      <c r="I178" s="248">
        <v>4</v>
      </c>
      <c r="J178" s="230">
        <v>500</v>
      </c>
      <c r="K178" s="222"/>
      <c r="L178" s="219" t="s">
        <v>5</v>
      </c>
      <c r="M178" s="219" t="s">
        <v>6</v>
      </c>
      <c r="N178" s="219" t="s">
        <v>7</v>
      </c>
      <c r="O178" s="249">
        <v>4</v>
      </c>
      <c r="P178" s="230">
        <v>500</v>
      </c>
      <c r="Q178" s="219"/>
      <c r="R178" s="219"/>
      <c r="S178" s="219"/>
      <c r="T178" s="249">
        <v>4</v>
      </c>
      <c r="U178" s="231">
        <v>500</v>
      </c>
      <c r="V178" s="228" t="s">
        <v>303</v>
      </c>
      <c r="W178" s="228" t="s">
        <v>6</v>
      </c>
      <c r="X178" s="228" t="s">
        <v>7</v>
      </c>
      <c r="Y178" s="761">
        <f>4-2-1</f>
        <v>1</v>
      </c>
      <c r="Z178" s="232">
        <v>500</v>
      </c>
      <c r="AA178" s="207">
        <f t="shared" si="191"/>
        <v>500</v>
      </c>
      <c r="AB178" s="222">
        <v>620</v>
      </c>
      <c r="AC178" s="544">
        <f t="shared" si="256"/>
        <v>120</v>
      </c>
      <c r="AD178" s="208">
        <f>0.581*$AB$1</f>
        <v>660.86425999999994</v>
      </c>
      <c r="AE178" s="678">
        <f t="shared" si="257"/>
        <v>160.86425999999994</v>
      </c>
      <c r="AF178" s="222">
        <v>859</v>
      </c>
      <c r="AJ178" s="444">
        <f t="shared" si="192"/>
        <v>120</v>
      </c>
      <c r="AK178" s="444">
        <f t="shared" si="193"/>
        <v>24</v>
      </c>
      <c r="AL178" s="539">
        <f t="shared" si="258"/>
        <v>4.8000000000000001E-2</v>
      </c>
      <c r="AM178" s="444">
        <f t="shared" si="194"/>
        <v>24</v>
      </c>
      <c r="AN178" s="445">
        <f t="shared" si="195"/>
        <v>160.86425999999994</v>
      </c>
      <c r="AO178" s="445">
        <f t="shared" si="196"/>
        <v>32.172852000000006</v>
      </c>
      <c r="AP178" s="542">
        <f t="shared" si="259"/>
        <v>6.4345704000000004E-2</v>
      </c>
      <c r="AQ178" s="445">
        <f t="shared" si="197"/>
        <v>32.172851999999992</v>
      </c>
      <c r="AR178" s="227">
        <f t="shared" si="198"/>
        <v>620</v>
      </c>
      <c r="AS178" s="210">
        <f t="shared" si="199"/>
        <v>620</v>
      </c>
      <c r="AT178" s="209">
        <f t="shared" si="200"/>
        <v>186</v>
      </c>
      <c r="AU178" s="209">
        <f t="shared" si="201"/>
        <v>310</v>
      </c>
      <c r="AV178" s="211">
        <f t="shared" si="202"/>
        <v>620</v>
      </c>
      <c r="AW178" s="210">
        <f t="shared" si="203"/>
        <v>0</v>
      </c>
      <c r="AX178" s="210">
        <f t="shared" si="204"/>
        <v>120</v>
      </c>
      <c r="AY178" s="210">
        <f t="shared" si="205"/>
        <v>24</v>
      </c>
      <c r="AZ178" s="211">
        <f t="shared" si="206"/>
        <v>660.86425999999994</v>
      </c>
      <c r="BA178" s="544">
        <f t="shared" si="260"/>
        <v>40.864259999999945</v>
      </c>
      <c r="BB178" s="210">
        <f t="shared" si="261"/>
        <v>10.216064999999986</v>
      </c>
      <c r="BC178" s="213">
        <f t="shared" si="207"/>
        <v>620</v>
      </c>
      <c r="BD178" s="211">
        <f>[1]MAG_9pak!$F$4</f>
        <v>620</v>
      </c>
      <c r="BE178" s="213">
        <f t="shared" si="208"/>
        <v>186</v>
      </c>
      <c r="BF178" s="213">
        <f t="shared" si="209"/>
        <v>310</v>
      </c>
      <c r="BG178" s="210">
        <f t="shared" si="210"/>
        <v>0</v>
      </c>
      <c r="BH178" s="210">
        <f t="shared" si="211"/>
        <v>120</v>
      </c>
      <c r="BI178" s="210">
        <f t="shared" si="212"/>
        <v>24</v>
      </c>
      <c r="BJ178" s="210">
        <f t="shared" si="213"/>
        <v>620</v>
      </c>
      <c r="BK178" s="214">
        <f t="shared" si="214"/>
        <v>186</v>
      </c>
      <c r="BL178" s="214">
        <f t="shared" si="215"/>
        <v>310</v>
      </c>
      <c r="BM178" s="210">
        <f t="shared" si="216"/>
        <v>120</v>
      </c>
      <c r="BN178" s="210">
        <f t="shared" si="217"/>
        <v>0</v>
      </c>
      <c r="BO178" s="215">
        <f t="shared" si="218"/>
        <v>620</v>
      </c>
      <c r="BP178" s="210">
        <f t="shared" si="281"/>
        <v>620</v>
      </c>
      <c r="BQ178" s="216">
        <f t="shared" si="219"/>
        <v>186</v>
      </c>
      <c r="BR178" s="216">
        <f t="shared" si="220"/>
        <v>310</v>
      </c>
      <c r="BS178" s="210">
        <f t="shared" si="221"/>
        <v>120</v>
      </c>
      <c r="BT178" s="210">
        <f t="shared" si="222"/>
        <v>0</v>
      </c>
      <c r="BU178" s="217">
        <f t="shared" si="223"/>
        <v>620</v>
      </c>
      <c r="BV178" s="210">
        <f t="shared" si="282"/>
        <v>620</v>
      </c>
      <c r="BW178" s="403">
        <f t="shared" si="224"/>
        <v>186</v>
      </c>
      <c r="BX178" s="403">
        <f t="shared" si="225"/>
        <v>310</v>
      </c>
      <c r="BY178" s="210">
        <f t="shared" si="226"/>
        <v>120</v>
      </c>
      <c r="BZ178" s="210">
        <f t="shared" si="227"/>
        <v>0</v>
      </c>
      <c r="CA178" s="210">
        <f t="shared" si="228"/>
        <v>24</v>
      </c>
      <c r="CB178" s="404">
        <f t="shared" si="229"/>
        <v>620</v>
      </c>
      <c r="CC178" s="404"/>
      <c r="CD178" s="537">
        <f t="shared" si="230"/>
        <v>10.216064999999986</v>
      </c>
      <c r="CE178" s="537">
        <f t="shared" si="262"/>
        <v>3.0648194999999956</v>
      </c>
      <c r="CF178" s="537">
        <f t="shared" si="231"/>
        <v>5.1080324999999931</v>
      </c>
      <c r="CG178" s="210"/>
      <c r="CH178" s="210"/>
      <c r="CI178" s="210"/>
      <c r="CJ178" s="538">
        <f t="shared" si="232"/>
        <v>10.216064999999986</v>
      </c>
      <c r="CK178" s="216">
        <f t="shared" si="233"/>
        <v>0</v>
      </c>
      <c r="CL178" s="216">
        <f t="shared" si="263"/>
        <v>0</v>
      </c>
      <c r="CM178" s="216">
        <f t="shared" si="234"/>
        <v>0</v>
      </c>
      <c r="CN178" s="216"/>
      <c r="CO178" s="216"/>
      <c r="CP178" s="216"/>
      <c r="CQ178" s="217">
        <f t="shared" si="235"/>
        <v>0</v>
      </c>
      <c r="CR178" s="403">
        <f t="shared" si="236"/>
        <v>10.216064999999986</v>
      </c>
      <c r="CS178" s="403">
        <f t="shared" si="264"/>
        <v>3.0648194999999956</v>
      </c>
      <c r="CT178" s="403">
        <f t="shared" si="237"/>
        <v>5.1080324999999931</v>
      </c>
      <c r="CU178" s="403"/>
      <c r="CV178" s="403"/>
      <c r="CW178" s="403"/>
      <c r="CX178" s="404">
        <f t="shared" si="238"/>
        <v>10.216064999999986</v>
      </c>
      <c r="CY178" s="198"/>
      <c r="CZ178" s="222">
        <v>620</v>
      </c>
      <c r="DA178" s="677">
        <f t="shared" si="239"/>
        <v>120</v>
      </c>
      <c r="DB178" s="676">
        <f t="shared" si="240"/>
        <v>24</v>
      </c>
      <c r="DC178" s="676">
        <f t="shared" si="265"/>
        <v>4.8</v>
      </c>
      <c r="DD178" s="208">
        <v>660.86425999999994</v>
      </c>
      <c r="DE178" s="677">
        <f t="shared" si="241"/>
        <v>160.86425999999994</v>
      </c>
      <c r="DF178" s="676">
        <f t="shared" si="242"/>
        <v>32.172852000000006</v>
      </c>
      <c r="DG178" s="676">
        <f t="shared" si="266"/>
        <v>6.434570400000001</v>
      </c>
      <c r="DH178" s="222">
        <v>24</v>
      </c>
      <c r="DI178" s="677">
        <f t="shared" si="243"/>
        <v>120</v>
      </c>
      <c r="DJ178" s="568">
        <f t="shared" si="244"/>
        <v>620</v>
      </c>
      <c r="DK178" s="677">
        <f t="shared" si="245"/>
        <v>620</v>
      </c>
      <c r="DL178" s="677">
        <f t="shared" si="267"/>
        <v>186</v>
      </c>
      <c r="DM178" s="677">
        <f t="shared" si="268"/>
        <v>310</v>
      </c>
      <c r="DN178" s="677">
        <f t="shared" si="246"/>
        <v>10.216064999999986</v>
      </c>
      <c r="DO178" s="677">
        <f t="shared" si="269"/>
        <v>3.0648194999999956</v>
      </c>
      <c r="DP178" s="677">
        <f t="shared" si="270"/>
        <v>5.1080324999999931</v>
      </c>
      <c r="DQ178" s="677">
        <f t="shared" si="247"/>
        <v>10.216064999999986</v>
      </c>
      <c r="DR178" s="222">
        <v>620</v>
      </c>
      <c r="DS178" s="677">
        <f t="shared" si="248"/>
        <v>120</v>
      </c>
      <c r="DT178" s="676">
        <f t="shared" si="249"/>
        <v>24</v>
      </c>
      <c r="DU178" s="710">
        <f t="shared" si="271"/>
        <v>4.8</v>
      </c>
      <c r="DV178" s="208">
        <v>660.86425999999994</v>
      </c>
      <c r="DW178" s="677">
        <f t="shared" si="250"/>
        <v>160.86425999999994</v>
      </c>
      <c r="DX178" s="676">
        <f t="shared" si="251"/>
        <v>32.172852000000006</v>
      </c>
      <c r="DY178" s="710">
        <f t="shared" si="272"/>
        <v>6.434570400000001</v>
      </c>
      <c r="DZ178" s="222">
        <v>24</v>
      </c>
      <c r="EA178" s="677">
        <f t="shared" si="252"/>
        <v>120</v>
      </c>
      <c r="EB178" s="568">
        <f t="shared" si="253"/>
        <v>620</v>
      </c>
      <c r="EC178" s="677">
        <f t="shared" si="254"/>
        <v>620</v>
      </c>
      <c r="ED178" s="677">
        <f t="shared" si="276"/>
        <v>186</v>
      </c>
      <c r="EE178" s="677">
        <f t="shared" si="277"/>
        <v>310</v>
      </c>
      <c r="EF178" s="208">
        <f t="shared" si="273"/>
        <v>10.216064999999986</v>
      </c>
      <c r="EG178" s="208">
        <f t="shared" si="274"/>
        <v>3.0648194999999956</v>
      </c>
      <c r="EH178" s="208">
        <f t="shared" si="275"/>
        <v>5.1080324999999931</v>
      </c>
      <c r="EI178" s="677">
        <f t="shared" si="255"/>
        <v>10.216064999999986</v>
      </c>
    </row>
    <row r="179" spans="1:139" s="218" customFormat="1" ht="24.75" customHeight="1" x14ac:dyDescent="0.2">
      <c r="A179" s="505">
        <v>176</v>
      </c>
      <c r="B179" s="505" t="s">
        <v>1266</v>
      </c>
      <c r="C179" s="499" t="s">
        <v>1001</v>
      </c>
      <c r="D179" s="253" t="s">
        <v>157</v>
      </c>
      <c r="E179" s="253" t="s">
        <v>126</v>
      </c>
      <c r="F179" s="219" t="s">
        <v>5</v>
      </c>
      <c r="G179" s="219" t="s">
        <v>40</v>
      </c>
      <c r="H179" s="219" t="s">
        <v>39</v>
      </c>
      <c r="I179" s="248">
        <v>0.7</v>
      </c>
      <c r="J179" s="284">
        <v>530</v>
      </c>
      <c r="K179" s="222"/>
      <c r="L179" s="219" t="s">
        <v>5</v>
      </c>
      <c r="M179" s="219" t="s">
        <v>40</v>
      </c>
      <c r="N179" s="219" t="s">
        <v>39</v>
      </c>
      <c r="O179" s="249">
        <v>0.7</v>
      </c>
      <c r="P179" s="284">
        <v>530</v>
      </c>
      <c r="Q179" s="219" t="s">
        <v>303</v>
      </c>
      <c r="R179" s="219" t="s">
        <v>6</v>
      </c>
      <c r="S179" s="219" t="s">
        <v>7</v>
      </c>
      <c r="T179" s="249">
        <v>0.7</v>
      </c>
      <c r="U179" s="285">
        <v>530</v>
      </c>
      <c r="V179" s="228" t="s">
        <v>303</v>
      </c>
      <c r="W179" s="228" t="s">
        <v>6</v>
      </c>
      <c r="X179" s="228" t="s">
        <v>7</v>
      </c>
      <c r="Y179" s="252">
        <v>0.7</v>
      </c>
      <c r="Z179" s="286">
        <v>530</v>
      </c>
      <c r="AA179" s="207">
        <f t="shared" si="191"/>
        <v>371</v>
      </c>
      <c r="AB179" s="222">
        <v>620</v>
      </c>
      <c r="AC179" s="544">
        <f t="shared" si="256"/>
        <v>90</v>
      </c>
      <c r="AD179" s="208">
        <f>0.581*$AB$1</f>
        <v>660.86425999999994</v>
      </c>
      <c r="AE179" s="678">
        <f t="shared" si="257"/>
        <v>130.86425999999994</v>
      </c>
      <c r="AF179" s="222">
        <v>859</v>
      </c>
      <c r="AJ179" s="444">
        <f t="shared" si="192"/>
        <v>90</v>
      </c>
      <c r="AK179" s="444">
        <f t="shared" si="193"/>
        <v>16.981132075471692</v>
      </c>
      <c r="AL179" s="539">
        <f t="shared" si="258"/>
        <v>3.3962264150943382E-2</v>
      </c>
      <c r="AM179" s="444">
        <f t="shared" si="194"/>
        <v>18</v>
      </c>
      <c r="AN179" s="445">
        <f t="shared" si="195"/>
        <v>130.86425999999994</v>
      </c>
      <c r="AO179" s="445">
        <f t="shared" si="196"/>
        <v>24.69136981132074</v>
      </c>
      <c r="AP179" s="542">
        <f t="shared" si="259"/>
        <v>4.9382739622641482E-2</v>
      </c>
      <c r="AQ179" s="445">
        <f t="shared" si="197"/>
        <v>26.172851999999988</v>
      </c>
      <c r="AR179" s="227">
        <f t="shared" si="198"/>
        <v>454.99999999999994</v>
      </c>
      <c r="AS179" s="210">
        <f t="shared" si="199"/>
        <v>650</v>
      </c>
      <c r="AT179" s="209">
        <f t="shared" si="200"/>
        <v>195</v>
      </c>
      <c r="AU179" s="209">
        <f t="shared" si="201"/>
        <v>325</v>
      </c>
      <c r="AV179" s="211">
        <f t="shared" si="202"/>
        <v>620</v>
      </c>
      <c r="AW179" s="210">
        <f t="shared" si="203"/>
        <v>30</v>
      </c>
      <c r="AX179" s="210">
        <f t="shared" si="204"/>
        <v>120</v>
      </c>
      <c r="AY179" s="210">
        <f t="shared" si="205"/>
        <v>22.641509433962256</v>
      </c>
      <c r="AZ179" s="211">
        <f t="shared" si="206"/>
        <v>660.86425999999994</v>
      </c>
      <c r="BA179" s="544">
        <f t="shared" si="260"/>
        <v>10.864259999999945</v>
      </c>
      <c r="BB179" s="210">
        <f t="shared" si="261"/>
        <v>2.7160649999999862</v>
      </c>
      <c r="BC179" s="213">
        <f t="shared" si="207"/>
        <v>434</v>
      </c>
      <c r="BD179" s="211">
        <f>[1]MAG_9pak!$F$4</f>
        <v>620</v>
      </c>
      <c r="BE179" s="213">
        <f t="shared" si="208"/>
        <v>186</v>
      </c>
      <c r="BF179" s="213">
        <f t="shared" si="209"/>
        <v>310</v>
      </c>
      <c r="BG179" s="210">
        <f t="shared" si="210"/>
        <v>0</v>
      </c>
      <c r="BH179" s="210">
        <f t="shared" si="211"/>
        <v>90</v>
      </c>
      <c r="BI179" s="210">
        <f t="shared" si="212"/>
        <v>16.981132075471692</v>
      </c>
      <c r="BJ179" s="210">
        <f t="shared" si="213"/>
        <v>657.2</v>
      </c>
      <c r="BK179" s="214">
        <f t="shared" si="214"/>
        <v>197.16</v>
      </c>
      <c r="BL179" s="214">
        <f t="shared" si="215"/>
        <v>328.6</v>
      </c>
      <c r="BM179" s="210">
        <f t="shared" si="216"/>
        <v>127.20000000000005</v>
      </c>
      <c r="BN179" s="210">
        <f t="shared" si="217"/>
        <v>37.200000000000045</v>
      </c>
      <c r="BO179" s="215">
        <f t="shared" si="218"/>
        <v>460.04</v>
      </c>
      <c r="BP179" s="210">
        <f t="shared" si="281"/>
        <v>657.2</v>
      </c>
      <c r="BQ179" s="216">
        <f t="shared" si="219"/>
        <v>197.16</v>
      </c>
      <c r="BR179" s="216">
        <f t="shared" si="220"/>
        <v>328.6</v>
      </c>
      <c r="BS179" s="210">
        <f t="shared" si="221"/>
        <v>127.20000000000005</v>
      </c>
      <c r="BT179" s="210">
        <f t="shared" si="222"/>
        <v>37.200000000000045</v>
      </c>
      <c r="BU179" s="217">
        <f t="shared" si="223"/>
        <v>460.04</v>
      </c>
      <c r="BV179" s="210">
        <f t="shared" si="282"/>
        <v>657.2</v>
      </c>
      <c r="BW179" s="403">
        <f t="shared" si="224"/>
        <v>197.16</v>
      </c>
      <c r="BX179" s="403">
        <f t="shared" si="225"/>
        <v>328.6</v>
      </c>
      <c r="BY179" s="210">
        <f t="shared" si="226"/>
        <v>127.20000000000005</v>
      </c>
      <c r="BZ179" s="210">
        <f t="shared" si="227"/>
        <v>37.200000000000045</v>
      </c>
      <c r="CA179" s="210">
        <f t="shared" si="228"/>
        <v>24</v>
      </c>
      <c r="CB179" s="404">
        <f t="shared" si="229"/>
        <v>460.04</v>
      </c>
      <c r="CC179" s="404"/>
      <c r="CD179" s="537">
        <f t="shared" si="230"/>
        <v>2.7160649999999862</v>
      </c>
      <c r="CE179" s="537">
        <f t="shared" si="262"/>
        <v>0.81481949999999581</v>
      </c>
      <c r="CF179" s="537">
        <f t="shared" si="231"/>
        <v>1.3580324999999931</v>
      </c>
      <c r="CG179" s="210"/>
      <c r="CH179" s="210"/>
      <c r="CI179" s="210"/>
      <c r="CJ179" s="538">
        <f t="shared" si="232"/>
        <v>1.9012454999999902</v>
      </c>
      <c r="CK179" s="216">
        <f t="shared" si="233"/>
        <v>-7.5</v>
      </c>
      <c r="CL179" s="216">
        <f t="shared" si="263"/>
        <v>-2.25</v>
      </c>
      <c r="CM179" s="216">
        <f t="shared" si="234"/>
        <v>-3.75</v>
      </c>
      <c r="CN179" s="216"/>
      <c r="CO179" s="216"/>
      <c r="CP179" s="216"/>
      <c r="CQ179" s="217">
        <f t="shared" si="235"/>
        <v>-5.25</v>
      </c>
      <c r="CR179" s="403">
        <f t="shared" si="236"/>
        <v>0.91606499999997482</v>
      </c>
      <c r="CS179" s="403">
        <f t="shared" si="264"/>
        <v>0.27481949999999244</v>
      </c>
      <c r="CT179" s="403">
        <f t="shared" si="237"/>
        <v>0.45803249999998741</v>
      </c>
      <c r="CU179" s="403"/>
      <c r="CV179" s="403"/>
      <c r="CW179" s="403"/>
      <c r="CX179" s="404">
        <f t="shared" si="238"/>
        <v>0.64124549999998237</v>
      </c>
      <c r="CY179" s="198"/>
      <c r="CZ179" s="222">
        <v>620</v>
      </c>
      <c r="DA179" s="677">
        <f t="shared" si="239"/>
        <v>90</v>
      </c>
      <c r="DB179" s="676">
        <f t="shared" si="240"/>
        <v>16.981132075471692</v>
      </c>
      <c r="DC179" s="676">
        <f t="shared" si="265"/>
        <v>3.3962264150943384</v>
      </c>
      <c r="DD179" s="208">
        <v>660.86425999999994</v>
      </c>
      <c r="DE179" s="677">
        <f t="shared" si="241"/>
        <v>130.86425999999994</v>
      </c>
      <c r="DF179" s="676">
        <f t="shared" si="242"/>
        <v>24.69136981132074</v>
      </c>
      <c r="DG179" s="676">
        <f t="shared" si="266"/>
        <v>4.9382739622641481</v>
      </c>
      <c r="DH179" s="222">
        <v>24</v>
      </c>
      <c r="DI179" s="677">
        <f t="shared" si="243"/>
        <v>127.2</v>
      </c>
      <c r="DJ179" s="568">
        <f t="shared" si="244"/>
        <v>657.2</v>
      </c>
      <c r="DK179" s="677">
        <f t="shared" si="245"/>
        <v>460.04</v>
      </c>
      <c r="DL179" s="677">
        <f t="shared" si="267"/>
        <v>197.16</v>
      </c>
      <c r="DM179" s="677">
        <f t="shared" si="268"/>
        <v>328.6</v>
      </c>
      <c r="DN179" s="677">
        <f t="shared" si="246"/>
        <v>0.91606499999997482</v>
      </c>
      <c r="DO179" s="677">
        <f t="shared" si="269"/>
        <v>0.27481949999999244</v>
      </c>
      <c r="DP179" s="677">
        <f t="shared" si="270"/>
        <v>0.45803249999998741</v>
      </c>
      <c r="DQ179" s="677">
        <f t="shared" si="247"/>
        <v>0.64124549999998237</v>
      </c>
      <c r="DR179" s="222">
        <v>620</v>
      </c>
      <c r="DS179" s="677">
        <f t="shared" si="248"/>
        <v>90</v>
      </c>
      <c r="DT179" s="676">
        <f t="shared" si="249"/>
        <v>16.981132075471692</v>
      </c>
      <c r="DU179" s="710">
        <f t="shared" si="271"/>
        <v>3.3962264150943384</v>
      </c>
      <c r="DV179" s="208">
        <v>660.86425999999994</v>
      </c>
      <c r="DW179" s="677">
        <f t="shared" si="250"/>
        <v>130.86425999999994</v>
      </c>
      <c r="DX179" s="676">
        <f t="shared" si="251"/>
        <v>24.69136981132074</v>
      </c>
      <c r="DY179" s="710">
        <f t="shared" si="272"/>
        <v>4.9382739622641481</v>
      </c>
      <c r="DZ179" s="222">
        <v>24</v>
      </c>
      <c r="EA179" s="677">
        <f t="shared" si="252"/>
        <v>127.2</v>
      </c>
      <c r="EB179" s="568">
        <f t="shared" si="253"/>
        <v>657.2</v>
      </c>
      <c r="EC179" s="677">
        <f t="shared" si="254"/>
        <v>460.04</v>
      </c>
      <c r="ED179" s="677">
        <f t="shared" si="276"/>
        <v>197.16</v>
      </c>
      <c r="EE179" s="677">
        <f t="shared" si="277"/>
        <v>328.6</v>
      </c>
      <c r="EF179" s="208">
        <f t="shared" si="273"/>
        <v>0.91606499999997482</v>
      </c>
      <c r="EG179" s="208">
        <f t="shared" si="274"/>
        <v>0.27481949999999244</v>
      </c>
      <c r="EH179" s="208">
        <f t="shared" si="275"/>
        <v>0.45803249999998741</v>
      </c>
      <c r="EI179" s="677">
        <f t="shared" si="255"/>
        <v>0.64124549999998237</v>
      </c>
    </row>
    <row r="180" spans="1:139" s="218" customFormat="1" ht="24.75" customHeight="1" x14ac:dyDescent="0.2">
      <c r="A180" s="506">
        <v>177</v>
      </c>
      <c r="B180" s="505" t="s">
        <v>1266</v>
      </c>
      <c r="C180" s="499" t="s">
        <v>1001</v>
      </c>
      <c r="D180" s="253" t="s">
        <v>157</v>
      </c>
      <c r="E180" s="253" t="s">
        <v>126</v>
      </c>
      <c r="F180" s="219" t="s">
        <v>5</v>
      </c>
      <c r="G180" s="219" t="s">
        <v>42</v>
      </c>
      <c r="H180" s="219" t="s">
        <v>52</v>
      </c>
      <c r="I180" s="248">
        <v>0.8</v>
      </c>
      <c r="J180" s="229">
        <v>705</v>
      </c>
      <c r="K180" s="222"/>
      <c r="L180" s="219" t="s">
        <v>5</v>
      </c>
      <c r="M180" s="219" t="s">
        <v>42</v>
      </c>
      <c r="N180" s="219" t="s">
        <v>52</v>
      </c>
      <c r="O180" s="249">
        <v>0.8</v>
      </c>
      <c r="P180" s="230">
        <v>705</v>
      </c>
      <c r="Q180" s="219" t="s">
        <v>303</v>
      </c>
      <c r="R180" s="219" t="s">
        <v>24</v>
      </c>
      <c r="S180" s="219" t="s">
        <v>39</v>
      </c>
      <c r="T180" s="249">
        <v>0.8</v>
      </c>
      <c r="U180" s="231">
        <v>705</v>
      </c>
      <c r="V180" s="228" t="s">
        <v>303</v>
      </c>
      <c r="W180" s="228" t="s">
        <v>42</v>
      </c>
      <c r="X180" s="228" t="s">
        <v>10</v>
      </c>
      <c r="Y180" s="252">
        <v>0.8</v>
      </c>
      <c r="Z180" s="232">
        <v>705</v>
      </c>
      <c r="AA180" s="207">
        <f t="shared" si="191"/>
        <v>564</v>
      </c>
      <c r="AB180" s="222">
        <v>648</v>
      </c>
      <c r="AC180" s="544">
        <f t="shared" si="256"/>
        <v>-57</v>
      </c>
      <c r="AD180" s="208">
        <f>0.814*$AB$1</f>
        <v>925.89243999999997</v>
      </c>
      <c r="AE180" s="678">
        <f t="shared" si="257"/>
        <v>220.89243999999997</v>
      </c>
      <c r="AF180" s="222">
        <v>1205</v>
      </c>
      <c r="AJ180" s="444">
        <f t="shared" si="192"/>
        <v>-57</v>
      </c>
      <c r="AK180" s="444">
        <f t="shared" si="193"/>
        <v>-8.0851063829787222</v>
      </c>
      <c r="AL180" s="539">
        <f t="shared" si="258"/>
        <v>-1.6170212765957443E-2</v>
      </c>
      <c r="AM180" s="444">
        <f t="shared" si="194"/>
        <v>-11.4</v>
      </c>
      <c r="AN180" s="445">
        <f t="shared" si="195"/>
        <v>220.89243999999997</v>
      </c>
      <c r="AO180" s="445">
        <f t="shared" si="196"/>
        <v>31.332260992907806</v>
      </c>
      <c r="AP180" s="542">
        <f t="shared" si="259"/>
        <v>6.2664521985815611E-2</v>
      </c>
      <c r="AQ180" s="445">
        <f t="shared" si="197"/>
        <v>44.178487999999994</v>
      </c>
      <c r="AR180" s="227">
        <f t="shared" si="198"/>
        <v>660</v>
      </c>
      <c r="AS180" s="210">
        <f t="shared" si="199"/>
        <v>825</v>
      </c>
      <c r="AT180" s="209">
        <f t="shared" si="200"/>
        <v>247.5</v>
      </c>
      <c r="AU180" s="209">
        <f t="shared" si="201"/>
        <v>412.5</v>
      </c>
      <c r="AV180" s="211">
        <f t="shared" si="202"/>
        <v>648</v>
      </c>
      <c r="AW180" s="210">
        <f t="shared" si="203"/>
        <v>177</v>
      </c>
      <c r="AX180" s="210">
        <f t="shared" si="204"/>
        <v>120</v>
      </c>
      <c r="AY180" s="210">
        <f t="shared" si="205"/>
        <v>17.021276595744681</v>
      </c>
      <c r="AZ180" s="211">
        <f t="shared" si="206"/>
        <v>925.89243999999997</v>
      </c>
      <c r="BA180" s="544">
        <f t="shared" si="260"/>
        <v>100.89243999999997</v>
      </c>
      <c r="BB180" s="210">
        <f t="shared" si="261"/>
        <v>25.223109999999991</v>
      </c>
      <c r="BC180" s="213">
        <f t="shared" si="207"/>
        <v>666.64255679999997</v>
      </c>
      <c r="BD180" s="211">
        <f>[1]MAG_9pak!$F$6</f>
        <v>833.30319599999996</v>
      </c>
      <c r="BE180" s="213">
        <f t="shared" si="208"/>
        <v>249.99095879999999</v>
      </c>
      <c r="BF180" s="213">
        <f t="shared" si="209"/>
        <v>416.65159799999998</v>
      </c>
      <c r="BG180" s="210">
        <f t="shared" si="210"/>
        <v>185.30319599999996</v>
      </c>
      <c r="BH180" s="210">
        <f t="shared" si="211"/>
        <v>128.30319599999996</v>
      </c>
      <c r="BI180" s="210">
        <f t="shared" si="212"/>
        <v>18.199034893617011</v>
      </c>
      <c r="BJ180" s="210">
        <f t="shared" si="213"/>
        <v>874.2</v>
      </c>
      <c r="BK180" s="214">
        <f t="shared" si="214"/>
        <v>262.26</v>
      </c>
      <c r="BL180" s="214">
        <f t="shared" si="215"/>
        <v>437.1</v>
      </c>
      <c r="BM180" s="210">
        <f t="shared" si="216"/>
        <v>169.20000000000005</v>
      </c>
      <c r="BN180" s="210">
        <f t="shared" si="217"/>
        <v>226.20000000000005</v>
      </c>
      <c r="BO180" s="215">
        <f t="shared" si="218"/>
        <v>699.36000000000013</v>
      </c>
      <c r="BP180" s="210">
        <f t="shared" si="281"/>
        <v>874.2</v>
      </c>
      <c r="BQ180" s="216">
        <f t="shared" si="219"/>
        <v>262.26</v>
      </c>
      <c r="BR180" s="216">
        <f t="shared" si="220"/>
        <v>437.1</v>
      </c>
      <c r="BS180" s="210">
        <f t="shared" si="221"/>
        <v>169.20000000000005</v>
      </c>
      <c r="BT180" s="210">
        <f t="shared" si="222"/>
        <v>226.20000000000005</v>
      </c>
      <c r="BU180" s="217">
        <f t="shared" si="223"/>
        <v>699.36000000000013</v>
      </c>
      <c r="BV180" s="210">
        <f t="shared" si="282"/>
        <v>874.2</v>
      </c>
      <c r="BW180" s="403">
        <f t="shared" si="224"/>
        <v>262.26</v>
      </c>
      <c r="BX180" s="403">
        <f t="shared" si="225"/>
        <v>437.1</v>
      </c>
      <c r="BY180" s="210">
        <f t="shared" si="226"/>
        <v>169.20000000000005</v>
      </c>
      <c r="BZ180" s="210">
        <f t="shared" si="227"/>
        <v>226.20000000000005</v>
      </c>
      <c r="CA180" s="210">
        <f t="shared" si="228"/>
        <v>24</v>
      </c>
      <c r="CB180" s="404">
        <f t="shared" si="229"/>
        <v>699.36000000000013</v>
      </c>
      <c r="CC180" s="404"/>
      <c r="CD180" s="537">
        <f t="shared" si="230"/>
        <v>25.223109999999991</v>
      </c>
      <c r="CE180" s="537">
        <f t="shared" si="262"/>
        <v>7.566932999999997</v>
      </c>
      <c r="CF180" s="537">
        <f t="shared" si="231"/>
        <v>12.611554999999996</v>
      </c>
      <c r="CG180" s="210"/>
      <c r="CH180" s="210"/>
      <c r="CI180" s="210"/>
      <c r="CJ180" s="538">
        <f t="shared" si="232"/>
        <v>20.178487999999994</v>
      </c>
      <c r="CK180" s="216">
        <f t="shared" si="233"/>
        <v>-44.25</v>
      </c>
      <c r="CL180" s="216">
        <f t="shared" si="263"/>
        <v>-13.275</v>
      </c>
      <c r="CM180" s="216">
        <f t="shared" si="234"/>
        <v>-22.125</v>
      </c>
      <c r="CN180" s="216"/>
      <c r="CO180" s="216"/>
      <c r="CP180" s="216"/>
      <c r="CQ180" s="217">
        <f t="shared" si="235"/>
        <v>-35.4</v>
      </c>
      <c r="CR180" s="403">
        <f t="shared" si="236"/>
        <v>12.92310999999998</v>
      </c>
      <c r="CS180" s="403">
        <f t="shared" si="264"/>
        <v>3.876932999999994</v>
      </c>
      <c r="CT180" s="403">
        <f t="shared" si="237"/>
        <v>6.4615549999999899</v>
      </c>
      <c r="CU180" s="403"/>
      <c r="CV180" s="403"/>
      <c r="CW180" s="403"/>
      <c r="CX180" s="404">
        <f t="shared" si="238"/>
        <v>10.338487999999984</v>
      </c>
      <c r="CY180" s="198"/>
      <c r="CZ180" s="222">
        <v>648</v>
      </c>
      <c r="DA180" s="677">
        <f t="shared" si="239"/>
        <v>-57</v>
      </c>
      <c r="DB180" s="676">
        <f t="shared" si="240"/>
        <v>-8.0851063829787222</v>
      </c>
      <c r="DC180" s="676">
        <f t="shared" si="265"/>
        <v>-1.6170212765957444</v>
      </c>
      <c r="DD180" s="208">
        <v>925.89243999999997</v>
      </c>
      <c r="DE180" s="677">
        <f t="shared" si="241"/>
        <v>220.89243999999997</v>
      </c>
      <c r="DF180" s="676">
        <f t="shared" si="242"/>
        <v>31.332260992907806</v>
      </c>
      <c r="DG180" s="676">
        <f t="shared" si="266"/>
        <v>6.2664521985815611</v>
      </c>
      <c r="DH180" s="222">
        <v>24</v>
      </c>
      <c r="DI180" s="677">
        <f t="shared" si="243"/>
        <v>169.2</v>
      </c>
      <c r="DJ180" s="568">
        <f t="shared" si="244"/>
        <v>874.2</v>
      </c>
      <c r="DK180" s="677">
        <f t="shared" si="245"/>
        <v>699.36000000000013</v>
      </c>
      <c r="DL180" s="677">
        <f t="shared" si="267"/>
        <v>262.26</v>
      </c>
      <c r="DM180" s="677">
        <f t="shared" si="268"/>
        <v>437.1</v>
      </c>
      <c r="DN180" s="677">
        <f t="shared" si="246"/>
        <v>12.92310999999998</v>
      </c>
      <c r="DO180" s="677">
        <f t="shared" si="269"/>
        <v>3.876932999999994</v>
      </c>
      <c r="DP180" s="677">
        <f t="shared" si="270"/>
        <v>6.4615549999999899</v>
      </c>
      <c r="DQ180" s="677">
        <f t="shared" si="247"/>
        <v>10.338487999999984</v>
      </c>
      <c r="DR180" s="222">
        <v>648</v>
      </c>
      <c r="DS180" s="677">
        <f t="shared" si="248"/>
        <v>-57</v>
      </c>
      <c r="DT180" s="676">
        <f t="shared" si="249"/>
        <v>-8.0851063829787222</v>
      </c>
      <c r="DU180" s="710">
        <f t="shared" si="271"/>
        <v>-1.6170212765957444</v>
      </c>
      <c r="DV180" s="208">
        <v>925.89243999999997</v>
      </c>
      <c r="DW180" s="677">
        <f t="shared" si="250"/>
        <v>220.89243999999997</v>
      </c>
      <c r="DX180" s="676">
        <f t="shared" si="251"/>
        <v>31.332260992907806</v>
      </c>
      <c r="DY180" s="710">
        <f t="shared" si="272"/>
        <v>6.2664521985815611</v>
      </c>
      <c r="DZ180" s="222">
        <v>22</v>
      </c>
      <c r="EA180" s="677">
        <f t="shared" si="252"/>
        <v>155.1</v>
      </c>
      <c r="EB180" s="568">
        <f t="shared" si="253"/>
        <v>860.1</v>
      </c>
      <c r="EC180" s="677">
        <f t="shared" si="254"/>
        <v>688.08</v>
      </c>
      <c r="ED180" s="677">
        <f t="shared" si="276"/>
        <v>258.02999999999997</v>
      </c>
      <c r="EE180" s="677">
        <f t="shared" si="277"/>
        <v>430.05</v>
      </c>
      <c r="EF180" s="208">
        <f t="shared" si="273"/>
        <v>16.448109999999986</v>
      </c>
      <c r="EG180" s="208">
        <f t="shared" si="274"/>
        <v>4.9344329999999959</v>
      </c>
      <c r="EH180" s="208">
        <f t="shared" si="275"/>
        <v>8.2240549999999928</v>
      </c>
      <c r="EI180" s="677">
        <f t="shared" si="255"/>
        <v>13.15848799999999</v>
      </c>
    </row>
    <row r="181" spans="1:139" s="218" customFormat="1" ht="24.75" customHeight="1" x14ac:dyDescent="0.2">
      <c r="A181" s="505">
        <v>178</v>
      </c>
      <c r="B181" s="505" t="s">
        <v>1270</v>
      </c>
      <c r="C181" s="499" t="s">
        <v>152</v>
      </c>
      <c r="D181" s="253" t="s">
        <v>376</v>
      </c>
      <c r="E181" s="253" t="s">
        <v>81</v>
      </c>
      <c r="F181" s="219" t="s">
        <v>5</v>
      </c>
      <c r="G181" s="219" t="s">
        <v>6</v>
      </c>
      <c r="H181" s="219" t="s">
        <v>7</v>
      </c>
      <c r="I181" s="248">
        <v>1</v>
      </c>
      <c r="J181" s="230">
        <v>500</v>
      </c>
      <c r="K181" s="222"/>
      <c r="L181" s="219" t="s">
        <v>5</v>
      </c>
      <c r="M181" s="219" t="s">
        <v>6</v>
      </c>
      <c r="N181" s="219" t="s">
        <v>7</v>
      </c>
      <c r="O181" s="249">
        <v>1</v>
      </c>
      <c r="P181" s="230">
        <v>500</v>
      </c>
      <c r="Q181" s="219"/>
      <c r="R181" s="219"/>
      <c r="S181" s="219"/>
      <c r="T181" s="249">
        <v>1</v>
      </c>
      <c r="U181" s="231">
        <v>500</v>
      </c>
      <c r="V181" s="228" t="s">
        <v>303</v>
      </c>
      <c r="W181" s="228" t="s">
        <v>6</v>
      </c>
      <c r="X181" s="228" t="s">
        <v>7</v>
      </c>
      <c r="Y181" s="252">
        <v>1</v>
      </c>
      <c r="Z181" s="232">
        <v>500</v>
      </c>
      <c r="AA181" s="207">
        <f t="shared" si="191"/>
        <v>500</v>
      </c>
      <c r="AB181" s="222">
        <v>620</v>
      </c>
      <c r="AC181" s="544">
        <f t="shared" si="256"/>
        <v>120</v>
      </c>
      <c r="AD181" s="208">
        <f>0.581*$AB$1</f>
        <v>660.86425999999994</v>
      </c>
      <c r="AE181" s="678">
        <f t="shared" si="257"/>
        <v>160.86425999999994</v>
      </c>
      <c r="AF181" s="222">
        <v>859</v>
      </c>
      <c r="AJ181" s="444">
        <f t="shared" si="192"/>
        <v>120</v>
      </c>
      <c r="AK181" s="444">
        <f t="shared" si="193"/>
        <v>24</v>
      </c>
      <c r="AL181" s="539">
        <f t="shared" si="258"/>
        <v>4.8000000000000001E-2</v>
      </c>
      <c r="AM181" s="444">
        <f t="shared" si="194"/>
        <v>24</v>
      </c>
      <c r="AN181" s="445">
        <f t="shared" si="195"/>
        <v>160.86425999999994</v>
      </c>
      <c r="AO181" s="445">
        <f t="shared" si="196"/>
        <v>32.172852000000006</v>
      </c>
      <c r="AP181" s="542">
        <f t="shared" si="259"/>
        <v>6.4345704000000004E-2</v>
      </c>
      <c r="AQ181" s="445">
        <f t="shared" si="197"/>
        <v>32.172851999999992</v>
      </c>
      <c r="AR181" s="227">
        <f t="shared" si="198"/>
        <v>620</v>
      </c>
      <c r="AS181" s="210">
        <f t="shared" si="199"/>
        <v>620</v>
      </c>
      <c r="AT181" s="209">
        <f t="shared" si="200"/>
        <v>186</v>
      </c>
      <c r="AU181" s="209">
        <f t="shared" si="201"/>
        <v>310</v>
      </c>
      <c r="AV181" s="211">
        <f t="shared" si="202"/>
        <v>620</v>
      </c>
      <c r="AW181" s="210">
        <f t="shared" si="203"/>
        <v>0</v>
      </c>
      <c r="AX181" s="210">
        <f t="shared" si="204"/>
        <v>120</v>
      </c>
      <c r="AY181" s="210">
        <f t="shared" si="205"/>
        <v>24</v>
      </c>
      <c r="AZ181" s="211">
        <f t="shared" si="206"/>
        <v>660.86425999999994</v>
      </c>
      <c r="BA181" s="544">
        <f t="shared" si="260"/>
        <v>40.864259999999945</v>
      </c>
      <c r="BB181" s="210">
        <f t="shared" si="261"/>
        <v>10.216064999999986</v>
      </c>
      <c r="BC181" s="213">
        <f t="shared" si="207"/>
        <v>620</v>
      </c>
      <c r="BD181" s="211">
        <f>[1]MAG_9pak!$F$4</f>
        <v>620</v>
      </c>
      <c r="BE181" s="213">
        <f t="shared" si="208"/>
        <v>186</v>
      </c>
      <c r="BF181" s="213">
        <f t="shared" si="209"/>
        <v>310</v>
      </c>
      <c r="BG181" s="210">
        <f t="shared" si="210"/>
        <v>0</v>
      </c>
      <c r="BH181" s="210">
        <f t="shared" si="211"/>
        <v>120</v>
      </c>
      <c r="BI181" s="210">
        <f t="shared" si="212"/>
        <v>24</v>
      </c>
      <c r="BJ181" s="210">
        <f t="shared" si="213"/>
        <v>620</v>
      </c>
      <c r="BK181" s="214">
        <f t="shared" si="214"/>
        <v>186</v>
      </c>
      <c r="BL181" s="214">
        <f t="shared" si="215"/>
        <v>310</v>
      </c>
      <c r="BM181" s="210">
        <f t="shared" si="216"/>
        <v>120</v>
      </c>
      <c r="BN181" s="210">
        <f t="shared" si="217"/>
        <v>0</v>
      </c>
      <c r="BO181" s="215">
        <f t="shared" si="218"/>
        <v>620</v>
      </c>
      <c r="BP181" s="210">
        <f t="shared" si="281"/>
        <v>620</v>
      </c>
      <c r="BQ181" s="216">
        <f t="shared" si="219"/>
        <v>186</v>
      </c>
      <c r="BR181" s="216">
        <f t="shared" si="220"/>
        <v>310</v>
      </c>
      <c r="BS181" s="210">
        <f t="shared" si="221"/>
        <v>120</v>
      </c>
      <c r="BT181" s="210">
        <f t="shared" si="222"/>
        <v>0</v>
      </c>
      <c r="BU181" s="217">
        <f t="shared" si="223"/>
        <v>620</v>
      </c>
      <c r="BV181" s="210">
        <f t="shared" si="282"/>
        <v>620</v>
      </c>
      <c r="BW181" s="403">
        <f t="shared" si="224"/>
        <v>186</v>
      </c>
      <c r="BX181" s="403">
        <f t="shared" si="225"/>
        <v>310</v>
      </c>
      <c r="BY181" s="210">
        <f t="shared" si="226"/>
        <v>120</v>
      </c>
      <c r="BZ181" s="210">
        <f t="shared" si="227"/>
        <v>0</v>
      </c>
      <c r="CA181" s="210">
        <f t="shared" si="228"/>
        <v>24</v>
      </c>
      <c r="CB181" s="404">
        <f t="shared" si="229"/>
        <v>620</v>
      </c>
      <c r="CC181" s="211"/>
      <c r="CD181" s="537">
        <f t="shared" si="230"/>
        <v>10.216064999999986</v>
      </c>
      <c r="CE181" s="537">
        <f t="shared" si="262"/>
        <v>3.0648194999999956</v>
      </c>
      <c r="CF181" s="537">
        <f t="shared" si="231"/>
        <v>5.1080324999999931</v>
      </c>
      <c r="CG181" s="210"/>
      <c r="CH181" s="210"/>
      <c r="CI181" s="210"/>
      <c r="CJ181" s="538">
        <f t="shared" si="232"/>
        <v>10.216064999999986</v>
      </c>
      <c r="CK181" s="216">
        <f t="shared" si="233"/>
        <v>0</v>
      </c>
      <c r="CL181" s="216">
        <f t="shared" si="263"/>
        <v>0</v>
      </c>
      <c r="CM181" s="216">
        <f t="shared" si="234"/>
        <v>0</v>
      </c>
      <c r="CN181" s="216"/>
      <c r="CO181" s="216"/>
      <c r="CP181" s="216"/>
      <c r="CQ181" s="217">
        <f t="shared" si="235"/>
        <v>0</v>
      </c>
      <c r="CR181" s="403">
        <f t="shared" si="236"/>
        <v>10.216064999999986</v>
      </c>
      <c r="CS181" s="403">
        <f t="shared" si="264"/>
        <v>3.0648194999999956</v>
      </c>
      <c r="CT181" s="403">
        <f t="shared" si="237"/>
        <v>5.1080324999999931</v>
      </c>
      <c r="CU181" s="403"/>
      <c r="CV181" s="403"/>
      <c r="CW181" s="403"/>
      <c r="CX181" s="404">
        <f t="shared" si="238"/>
        <v>10.216064999999986</v>
      </c>
      <c r="CY181" s="198"/>
      <c r="CZ181" s="222">
        <v>620</v>
      </c>
      <c r="DA181" s="677">
        <f t="shared" si="239"/>
        <v>120</v>
      </c>
      <c r="DB181" s="676">
        <f t="shared" si="240"/>
        <v>24</v>
      </c>
      <c r="DC181" s="676">
        <f t="shared" si="265"/>
        <v>4.8</v>
      </c>
      <c r="DD181" s="208">
        <v>660.86425999999994</v>
      </c>
      <c r="DE181" s="677">
        <f t="shared" si="241"/>
        <v>160.86425999999994</v>
      </c>
      <c r="DF181" s="676">
        <f t="shared" si="242"/>
        <v>32.172852000000006</v>
      </c>
      <c r="DG181" s="676">
        <f t="shared" si="266"/>
        <v>6.434570400000001</v>
      </c>
      <c r="DH181" s="222">
        <v>24</v>
      </c>
      <c r="DI181" s="677">
        <f t="shared" si="243"/>
        <v>120</v>
      </c>
      <c r="DJ181" s="568">
        <f t="shared" si="244"/>
        <v>620</v>
      </c>
      <c r="DK181" s="677">
        <f t="shared" si="245"/>
        <v>620</v>
      </c>
      <c r="DL181" s="677">
        <f t="shared" si="267"/>
        <v>186</v>
      </c>
      <c r="DM181" s="677">
        <f t="shared" si="268"/>
        <v>310</v>
      </c>
      <c r="DN181" s="677">
        <f t="shared" si="246"/>
        <v>10.216064999999986</v>
      </c>
      <c r="DO181" s="677">
        <f t="shared" si="269"/>
        <v>3.0648194999999956</v>
      </c>
      <c r="DP181" s="677">
        <f t="shared" si="270"/>
        <v>5.1080324999999931</v>
      </c>
      <c r="DQ181" s="677">
        <f t="shared" si="247"/>
        <v>10.216064999999986</v>
      </c>
      <c r="DR181" s="222">
        <v>620</v>
      </c>
      <c r="DS181" s="677">
        <f t="shared" si="248"/>
        <v>120</v>
      </c>
      <c r="DT181" s="676">
        <f t="shared" si="249"/>
        <v>24</v>
      </c>
      <c r="DU181" s="710">
        <f t="shared" si="271"/>
        <v>4.8</v>
      </c>
      <c r="DV181" s="208">
        <v>660.86425999999994</v>
      </c>
      <c r="DW181" s="677">
        <f t="shared" si="250"/>
        <v>160.86425999999994</v>
      </c>
      <c r="DX181" s="676">
        <f t="shared" si="251"/>
        <v>32.172852000000006</v>
      </c>
      <c r="DY181" s="710">
        <f t="shared" si="272"/>
        <v>6.434570400000001</v>
      </c>
      <c r="DZ181" s="222">
        <v>24</v>
      </c>
      <c r="EA181" s="677">
        <f t="shared" si="252"/>
        <v>120</v>
      </c>
      <c r="EB181" s="568">
        <f t="shared" si="253"/>
        <v>620</v>
      </c>
      <c r="EC181" s="677">
        <f t="shared" si="254"/>
        <v>620</v>
      </c>
      <c r="ED181" s="677">
        <f t="shared" si="276"/>
        <v>186</v>
      </c>
      <c r="EE181" s="677">
        <f t="shared" si="277"/>
        <v>310</v>
      </c>
      <c r="EF181" s="208">
        <f t="shared" si="273"/>
        <v>10.216064999999986</v>
      </c>
      <c r="EG181" s="208">
        <f t="shared" si="274"/>
        <v>3.0648194999999956</v>
      </c>
      <c r="EH181" s="208">
        <f t="shared" si="275"/>
        <v>5.1080324999999931</v>
      </c>
      <c r="EI181" s="677">
        <f t="shared" si="255"/>
        <v>10.216064999999986</v>
      </c>
    </row>
    <row r="182" spans="1:139" s="218" customFormat="1" ht="24.75" customHeight="1" x14ac:dyDescent="0.2">
      <c r="A182" s="505">
        <v>179</v>
      </c>
      <c r="B182" s="506" t="s">
        <v>1268</v>
      </c>
      <c r="C182" s="499" t="s">
        <v>941</v>
      </c>
      <c r="D182" s="253" t="s">
        <v>372</v>
      </c>
      <c r="E182" s="253" t="s">
        <v>81</v>
      </c>
      <c r="F182" s="219" t="s">
        <v>5</v>
      </c>
      <c r="G182" s="219" t="s">
        <v>6</v>
      </c>
      <c r="H182" s="219" t="s">
        <v>7</v>
      </c>
      <c r="I182" s="248">
        <v>2</v>
      </c>
      <c r="J182" s="230">
        <v>500</v>
      </c>
      <c r="K182" s="222"/>
      <c r="L182" s="219" t="s">
        <v>5</v>
      </c>
      <c r="M182" s="219" t="s">
        <v>6</v>
      </c>
      <c r="N182" s="219" t="s">
        <v>7</v>
      </c>
      <c r="O182" s="249">
        <v>2</v>
      </c>
      <c r="P182" s="230">
        <v>500</v>
      </c>
      <c r="Q182" s="219"/>
      <c r="R182" s="219"/>
      <c r="S182" s="219"/>
      <c r="T182" s="249">
        <v>2</v>
      </c>
      <c r="U182" s="231">
        <v>500</v>
      </c>
      <c r="V182" s="228" t="s">
        <v>303</v>
      </c>
      <c r="W182" s="228" t="s">
        <v>6</v>
      </c>
      <c r="X182" s="228" t="s">
        <v>7</v>
      </c>
      <c r="Y182" s="761">
        <f>2-1</f>
        <v>1</v>
      </c>
      <c r="Z182" s="232">
        <v>500</v>
      </c>
      <c r="AA182" s="207">
        <f t="shared" si="191"/>
        <v>500</v>
      </c>
      <c r="AB182" s="222">
        <v>620</v>
      </c>
      <c r="AC182" s="544">
        <f t="shared" si="256"/>
        <v>120</v>
      </c>
      <c r="AD182" s="208">
        <f>0.581*$AB$1</f>
        <v>660.86425999999994</v>
      </c>
      <c r="AE182" s="678">
        <f t="shared" si="257"/>
        <v>160.86425999999994</v>
      </c>
      <c r="AF182" s="222">
        <v>859</v>
      </c>
      <c r="AJ182" s="444">
        <f t="shared" si="192"/>
        <v>120</v>
      </c>
      <c r="AK182" s="444">
        <f t="shared" si="193"/>
        <v>24</v>
      </c>
      <c r="AL182" s="539">
        <f t="shared" si="258"/>
        <v>4.8000000000000001E-2</v>
      </c>
      <c r="AM182" s="444">
        <f t="shared" si="194"/>
        <v>24</v>
      </c>
      <c r="AN182" s="445">
        <f t="shared" si="195"/>
        <v>160.86425999999994</v>
      </c>
      <c r="AO182" s="445">
        <f t="shared" si="196"/>
        <v>32.172852000000006</v>
      </c>
      <c r="AP182" s="542">
        <f t="shared" si="259"/>
        <v>6.4345704000000004E-2</v>
      </c>
      <c r="AQ182" s="445">
        <f t="shared" si="197"/>
        <v>32.172851999999992</v>
      </c>
      <c r="AR182" s="227">
        <f t="shared" si="198"/>
        <v>620</v>
      </c>
      <c r="AS182" s="210">
        <f t="shared" si="199"/>
        <v>620</v>
      </c>
      <c r="AT182" s="209">
        <f t="shared" si="200"/>
        <v>186</v>
      </c>
      <c r="AU182" s="209">
        <f t="shared" si="201"/>
        <v>310</v>
      </c>
      <c r="AV182" s="211">
        <f t="shared" si="202"/>
        <v>620</v>
      </c>
      <c r="AW182" s="210">
        <f t="shared" si="203"/>
        <v>0</v>
      </c>
      <c r="AX182" s="210">
        <f t="shared" si="204"/>
        <v>120</v>
      </c>
      <c r="AY182" s="210">
        <f t="shared" si="205"/>
        <v>24</v>
      </c>
      <c r="AZ182" s="211">
        <f t="shared" si="206"/>
        <v>660.86425999999994</v>
      </c>
      <c r="BA182" s="544">
        <f t="shared" si="260"/>
        <v>40.864259999999945</v>
      </c>
      <c r="BB182" s="210">
        <f t="shared" si="261"/>
        <v>10.216064999999986</v>
      </c>
      <c r="BC182" s="213">
        <f t="shared" si="207"/>
        <v>620</v>
      </c>
      <c r="BD182" s="211">
        <f>[1]MAG_9pak!$F$4</f>
        <v>620</v>
      </c>
      <c r="BE182" s="213">
        <f t="shared" si="208"/>
        <v>186</v>
      </c>
      <c r="BF182" s="213">
        <f t="shared" si="209"/>
        <v>310</v>
      </c>
      <c r="BG182" s="210">
        <f t="shared" si="210"/>
        <v>0</v>
      </c>
      <c r="BH182" s="210">
        <f t="shared" si="211"/>
        <v>120</v>
      </c>
      <c r="BI182" s="210">
        <f t="shared" si="212"/>
        <v>24</v>
      </c>
      <c r="BJ182" s="210">
        <f t="shared" si="213"/>
        <v>620</v>
      </c>
      <c r="BK182" s="214">
        <f t="shared" si="214"/>
        <v>186</v>
      </c>
      <c r="BL182" s="214">
        <f t="shared" si="215"/>
        <v>310</v>
      </c>
      <c r="BM182" s="210">
        <f t="shared" si="216"/>
        <v>120</v>
      </c>
      <c r="BN182" s="210">
        <f t="shared" si="217"/>
        <v>0</v>
      </c>
      <c r="BO182" s="215">
        <f t="shared" si="218"/>
        <v>620</v>
      </c>
      <c r="BP182" s="210">
        <f t="shared" si="281"/>
        <v>620</v>
      </c>
      <c r="BQ182" s="216">
        <f t="shared" si="219"/>
        <v>186</v>
      </c>
      <c r="BR182" s="216">
        <f t="shared" si="220"/>
        <v>310</v>
      </c>
      <c r="BS182" s="210">
        <f t="shared" si="221"/>
        <v>120</v>
      </c>
      <c r="BT182" s="210">
        <f t="shared" si="222"/>
        <v>0</v>
      </c>
      <c r="BU182" s="217">
        <f t="shared" si="223"/>
        <v>620</v>
      </c>
      <c r="BV182" s="210">
        <f t="shared" si="282"/>
        <v>620</v>
      </c>
      <c r="BW182" s="403">
        <f t="shared" si="224"/>
        <v>186</v>
      </c>
      <c r="BX182" s="403">
        <f t="shared" si="225"/>
        <v>310</v>
      </c>
      <c r="BY182" s="210">
        <f t="shared" si="226"/>
        <v>120</v>
      </c>
      <c r="BZ182" s="210">
        <f t="shared" si="227"/>
        <v>0</v>
      </c>
      <c r="CA182" s="210">
        <f t="shared" si="228"/>
        <v>24</v>
      </c>
      <c r="CB182" s="404">
        <f t="shared" si="229"/>
        <v>620</v>
      </c>
      <c r="CC182" s="404"/>
      <c r="CD182" s="537">
        <f t="shared" si="230"/>
        <v>10.216064999999986</v>
      </c>
      <c r="CE182" s="537">
        <f t="shared" si="262"/>
        <v>3.0648194999999956</v>
      </c>
      <c r="CF182" s="537">
        <f t="shared" si="231"/>
        <v>5.1080324999999931</v>
      </c>
      <c r="CG182" s="210"/>
      <c r="CH182" s="210"/>
      <c r="CI182" s="210"/>
      <c r="CJ182" s="538">
        <f t="shared" si="232"/>
        <v>10.216064999999986</v>
      </c>
      <c r="CK182" s="216">
        <f t="shared" si="233"/>
        <v>0</v>
      </c>
      <c r="CL182" s="216">
        <f t="shared" si="263"/>
        <v>0</v>
      </c>
      <c r="CM182" s="216">
        <f t="shared" si="234"/>
        <v>0</v>
      </c>
      <c r="CN182" s="216"/>
      <c r="CO182" s="216"/>
      <c r="CP182" s="216"/>
      <c r="CQ182" s="217">
        <f t="shared" si="235"/>
        <v>0</v>
      </c>
      <c r="CR182" s="403">
        <f t="shared" si="236"/>
        <v>10.216064999999986</v>
      </c>
      <c r="CS182" s="403">
        <f t="shared" si="264"/>
        <v>3.0648194999999956</v>
      </c>
      <c r="CT182" s="403">
        <f t="shared" si="237"/>
        <v>5.1080324999999931</v>
      </c>
      <c r="CU182" s="403"/>
      <c r="CV182" s="403"/>
      <c r="CW182" s="403"/>
      <c r="CX182" s="404">
        <f t="shared" si="238"/>
        <v>10.216064999999986</v>
      </c>
      <c r="CY182" s="198"/>
      <c r="CZ182" s="222">
        <v>620</v>
      </c>
      <c r="DA182" s="677">
        <f t="shared" si="239"/>
        <v>120</v>
      </c>
      <c r="DB182" s="676">
        <f t="shared" si="240"/>
        <v>24</v>
      </c>
      <c r="DC182" s="676">
        <f t="shared" si="265"/>
        <v>4.8</v>
      </c>
      <c r="DD182" s="208">
        <v>660.86425999999994</v>
      </c>
      <c r="DE182" s="677">
        <f t="shared" si="241"/>
        <v>160.86425999999994</v>
      </c>
      <c r="DF182" s="676">
        <f t="shared" si="242"/>
        <v>32.172852000000006</v>
      </c>
      <c r="DG182" s="676">
        <f t="shared" si="266"/>
        <v>6.434570400000001</v>
      </c>
      <c r="DH182" s="222">
        <v>24</v>
      </c>
      <c r="DI182" s="677">
        <f t="shared" si="243"/>
        <v>120</v>
      </c>
      <c r="DJ182" s="568">
        <f t="shared" si="244"/>
        <v>620</v>
      </c>
      <c r="DK182" s="677">
        <f t="shared" si="245"/>
        <v>620</v>
      </c>
      <c r="DL182" s="677">
        <f t="shared" si="267"/>
        <v>186</v>
      </c>
      <c r="DM182" s="677">
        <f t="shared" si="268"/>
        <v>310</v>
      </c>
      <c r="DN182" s="677">
        <f t="shared" si="246"/>
        <v>10.216064999999986</v>
      </c>
      <c r="DO182" s="677">
        <f t="shared" si="269"/>
        <v>3.0648194999999956</v>
      </c>
      <c r="DP182" s="677">
        <f t="shared" si="270"/>
        <v>5.1080324999999931</v>
      </c>
      <c r="DQ182" s="677">
        <f t="shared" si="247"/>
        <v>10.216064999999986</v>
      </c>
      <c r="DR182" s="222">
        <v>620</v>
      </c>
      <c r="DS182" s="677">
        <f t="shared" si="248"/>
        <v>120</v>
      </c>
      <c r="DT182" s="676">
        <f t="shared" si="249"/>
        <v>24</v>
      </c>
      <c r="DU182" s="710">
        <f t="shared" si="271"/>
        <v>4.8</v>
      </c>
      <c r="DV182" s="208">
        <v>660.86425999999994</v>
      </c>
      <c r="DW182" s="677">
        <f t="shared" si="250"/>
        <v>160.86425999999994</v>
      </c>
      <c r="DX182" s="676">
        <f t="shared" si="251"/>
        <v>32.172852000000006</v>
      </c>
      <c r="DY182" s="710">
        <f t="shared" si="272"/>
        <v>6.434570400000001</v>
      </c>
      <c r="DZ182" s="222">
        <v>24</v>
      </c>
      <c r="EA182" s="677">
        <f t="shared" si="252"/>
        <v>120</v>
      </c>
      <c r="EB182" s="568">
        <f t="shared" si="253"/>
        <v>620</v>
      </c>
      <c r="EC182" s="677">
        <f t="shared" si="254"/>
        <v>620</v>
      </c>
      <c r="ED182" s="677">
        <f t="shared" si="276"/>
        <v>186</v>
      </c>
      <c r="EE182" s="677">
        <f t="shared" si="277"/>
        <v>310</v>
      </c>
      <c r="EF182" s="208">
        <f t="shared" si="273"/>
        <v>10.216064999999986</v>
      </c>
      <c r="EG182" s="208">
        <f t="shared" si="274"/>
        <v>3.0648194999999956</v>
      </c>
      <c r="EH182" s="208">
        <f t="shared" si="275"/>
        <v>5.1080324999999931</v>
      </c>
      <c r="EI182" s="677">
        <f t="shared" si="255"/>
        <v>10.216064999999986</v>
      </c>
    </row>
    <row r="183" spans="1:139" s="218" customFormat="1" ht="24.75" customHeight="1" x14ac:dyDescent="0.2">
      <c r="A183" s="506">
        <v>180</v>
      </c>
      <c r="B183" s="506" t="s">
        <v>1269</v>
      </c>
      <c r="C183" s="499" t="s">
        <v>942</v>
      </c>
      <c r="D183" s="253" t="s">
        <v>613</v>
      </c>
      <c r="E183" s="412" t="s">
        <v>81</v>
      </c>
      <c r="F183" s="219" t="s">
        <v>5</v>
      </c>
      <c r="G183" s="219" t="s">
        <v>6</v>
      </c>
      <c r="H183" s="219" t="s">
        <v>7</v>
      </c>
      <c r="I183" s="248">
        <v>3</v>
      </c>
      <c r="J183" s="230">
        <v>500</v>
      </c>
      <c r="K183" s="222"/>
      <c r="L183" s="219" t="s">
        <v>5</v>
      </c>
      <c r="M183" s="219" t="s">
        <v>6</v>
      </c>
      <c r="N183" s="219" t="s">
        <v>7</v>
      </c>
      <c r="O183" s="249">
        <v>3</v>
      </c>
      <c r="P183" s="230">
        <v>500</v>
      </c>
      <c r="Q183" s="219"/>
      <c r="R183" s="219"/>
      <c r="S183" s="219"/>
      <c r="T183" s="249">
        <v>3</v>
      </c>
      <c r="U183" s="231">
        <v>500</v>
      </c>
      <c r="V183" s="228" t="s">
        <v>303</v>
      </c>
      <c r="W183" s="228" t="s">
        <v>6</v>
      </c>
      <c r="X183" s="228" t="s">
        <v>7</v>
      </c>
      <c r="Y183" s="252">
        <v>3</v>
      </c>
      <c r="Z183" s="232">
        <v>500</v>
      </c>
      <c r="AA183" s="207">
        <f t="shared" si="191"/>
        <v>1500</v>
      </c>
      <c r="AB183" s="222">
        <v>620</v>
      </c>
      <c r="AC183" s="544">
        <f t="shared" si="256"/>
        <v>120</v>
      </c>
      <c r="AD183" s="208">
        <f>0.581*$AB$1</f>
        <v>660.86425999999994</v>
      </c>
      <c r="AE183" s="678">
        <f t="shared" si="257"/>
        <v>160.86425999999994</v>
      </c>
      <c r="AF183" s="222">
        <v>859</v>
      </c>
      <c r="AJ183" s="444">
        <f t="shared" si="192"/>
        <v>120</v>
      </c>
      <c r="AK183" s="444">
        <f t="shared" si="193"/>
        <v>24</v>
      </c>
      <c r="AL183" s="539">
        <f t="shared" si="258"/>
        <v>4.8000000000000001E-2</v>
      </c>
      <c r="AM183" s="444">
        <f t="shared" si="194"/>
        <v>24</v>
      </c>
      <c r="AN183" s="445">
        <f t="shared" si="195"/>
        <v>160.86425999999994</v>
      </c>
      <c r="AO183" s="445">
        <f t="shared" si="196"/>
        <v>32.172852000000006</v>
      </c>
      <c r="AP183" s="542">
        <f t="shared" si="259"/>
        <v>6.4345704000000004E-2</v>
      </c>
      <c r="AQ183" s="445">
        <f t="shared" si="197"/>
        <v>32.172851999999992</v>
      </c>
      <c r="AR183" s="227">
        <f t="shared" si="198"/>
        <v>1860</v>
      </c>
      <c r="AS183" s="210">
        <f t="shared" si="199"/>
        <v>620</v>
      </c>
      <c r="AT183" s="209">
        <f t="shared" si="200"/>
        <v>186</v>
      </c>
      <c r="AU183" s="209">
        <f t="shared" si="201"/>
        <v>310</v>
      </c>
      <c r="AV183" s="211">
        <f t="shared" si="202"/>
        <v>620</v>
      </c>
      <c r="AW183" s="210">
        <f t="shared" si="203"/>
        <v>0</v>
      </c>
      <c r="AX183" s="210">
        <f t="shared" si="204"/>
        <v>120</v>
      </c>
      <c r="AY183" s="210">
        <f t="shared" si="205"/>
        <v>24</v>
      </c>
      <c r="AZ183" s="211">
        <f t="shared" si="206"/>
        <v>660.86425999999994</v>
      </c>
      <c r="BA183" s="544">
        <f t="shared" si="260"/>
        <v>40.864259999999945</v>
      </c>
      <c r="BB183" s="210">
        <f t="shared" si="261"/>
        <v>10.216064999999986</v>
      </c>
      <c r="BC183" s="213">
        <f t="shared" si="207"/>
        <v>1860</v>
      </c>
      <c r="BD183" s="211">
        <f>[1]MAG_9pak!$F$4</f>
        <v>620</v>
      </c>
      <c r="BE183" s="213">
        <f t="shared" si="208"/>
        <v>186</v>
      </c>
      <c r="BF183" s="213">
        <f t="shared" si="209"/>
        <v>310</v>
      </c>
      <c r="BG183" s="210">
        <f t="shared" si="210"/>
        <v>0</v>
      </c>
      <c r="BH183" s="210">
        <f t="shared" si="211"/>
        <v>120</v>
      </c>
      <c r="BI183" s="210">
        <f t="shared" si="212"/>
        <v>24</v>
      </c>
      <c r="BJ183" s="210">
        <f t="shared" si="213"/>
        <v>620</v>
      </c>
      <c r="BK183" s="214">
        <f t="shared" si="214"/>
        <v>186</v>
      </c>
      <c r="BL183" s="214">
        <f t="shared" si="215"/>
        <v>310</v>
      </c>
      <c r="BM183" s="210">
        <f t="shared" si="216"/>
        <v>120</v>
      </c>
      <c r="BN183" s="210">
        <f t="shared" si="217"/>
        <v>0</v>
      </c>
      <c r="BO183" s="215">
        <f t="shared" si="218"/>
        <v>1860</v>
      </c>
      <c r="BP183" s="210">
        <f t="shared" si="281"/>
        <v>620</v>
      </c>
      <c r="BQ183" s="216">
        <f t="shared" si="219"/>
        <v>186</v>
      </c>
      <c r="BR183" s="216">
        <f t="shared" si="220"/>
        <v>310</v>
      </c>
      <c r="BS183" s="210">
        <f t="shared" si="221"/>
        <v>120</v>
      </c>
      <c r="BT183" s="210">
        <f t="shared" si="222"/>
        <v>0</v>
      </c>
      <c r="BU183" s="217">
        <f t="shared" si="223"/>
        <v>1860</v>
      </c>
      <c r="BV183" s="210">
        <f t="shared" si="282"/>
        <v>620</v>
      </c>
      <c r="BW183" s="403">
        <f t="shared" si="224"/>
        <v>186</v>
      </c>
      <c r="BX183" s="403">
        <f t="shared" si="225"/>
        <v>310</v>
      </c>
      <c r="BY183" s="210">
        <f t="shared" si="226"/>
        <v>120</v>
      </c>
      <c r="BZ183" s="210">
        <f t="shared" si="227"/>
        <v>0</v>
      </c>
      <c r="CA183" s="210">
        <f t="shared" si="228"/>
        <v>24</v>
      </c>
      <c r="CB183" s="404">
        <f t="shared" si="229"/>
        <v>1860</v>
      </c>
      <c r="CC183" s="404"/>
      <c r="CD183" s="537">
        <f t="shared" si="230"/>
        <v>10.216064999999986</v>
      </c>
      <c r="CE183" s="537">
        <f t="shared" si="262"/>
        <v>3.0648194999999956</v>
      </c>
      <c r="CF183" s="537">
        <f t="shared" si="231"/>
        <v>5.1080324999999931</v>
      </c>
      <c r="CG183" s="210"/>
      <c r="CH183" s="210"/>
      <c r="CI183" s="210"/>
      <c r="CJ183" s="538">
        <f t="shared" si="232"/>
        <v>30.648194999999959</v>
      </c>
      <c r="CK183" s="216">
        <f t="shared" si="233"/>
        <v>0</v>
      </c>
      <c r="CL183" s="216">
        <f t="shared" si="263"/>
        <v>0</v>
      </c>
      <c r="CM183" s="216">
        <f t="shared" si="234"/>
        <v>0</v>
      </c>
      <c r="CN183" s="216"/>
      <c r="CO183" s="216"/>
      <c r="CP183" s="216"/>
      <c r="CQ183" s="217">
        <f t="shared" si="235"/>
        <v>0</v>
      </c>
      <c r="CR183" s="403">
        <f t="shared" si="236"/>
        <v>10.216064999999986</v>
      </c>
      <c r="CS183" s="403">
        <f t="shared" si="264"/>
        <v>3.0648194999999956</v>
      </c>
      <c r="CT183" s="403">
        <f t="shared" si="237"/>
        <v>5.1080324999999931</v>
      </c>
      <c r="CU183" s="403"/>
      <c r="CV183" s="403"/>
      <c r="CW183" s="403"/>
      <c r="CX183" s="404">
        <f t="shared" si="238"/>
        <v>30.648194999999959</v>
      </c>
      <c r="CY183" s="198"/>
      <c r="CZ183" s="222">
        <v>620</v>
      </c>
      <c r="DA183" s="677">
        <f t="shared" si="239"/>
        <v>120</v>
      </c>
      <c r="DB183" s="676">
        <f t="shared" si="240"/>
        <v>24</v>
      </c>
      <c r="DC183" s="676">
        <f t="shared" si="265"/>
        <v>4.8</v>
      </c>
      <c r="DD183" s="208">
        <v>660.86425999999994</v>
      </c>
      <c r="DE183" s="677">
        <f t="shared" si="241"/>
        <v>160.86425999999994</v>
      </c>
      <c r="DF183" s="676">
        <f t="shared" si="242"/>
        <v>32.172852000000006</v>
      </c>
      <c r="DG183" s="676">
        <f t="shared" si="266"/>
        <v>6.434570400000001</v>
      </c>
      <c r="DH183" s="222">
        <v>24</v>
      </c>
      <c r="DI183" s="677">
        <f t="shared" si="243"/>
        <v>120</v>
      </c>
      <c r="DJ183" s="568">
        <f t="shared" si="244"/>
        <v>620</v>
      </c>
      <c r="DK183" s="677">
        <f t="shared" si="245"/>
        <v>1860</v>
      </c>
      <c r="DL183" s="677">
        <f t="shared" si="267"/>
        <v>186</v>
      </c>
      <c r="DM183" s="677">
        <f t="shared" si="268"/>
        <v>310</v>
      </c>
      <c r="DN183" s="677">
        <f t="shared" si="246"/>
        <v>10.216064999999986</v>
      </c>
      <c r="DO183" s="677">
        <f t="shared" si="269"/>
        <v>3.0648194999999956</v>
      </c>
      <c r="DP183" s="677">
        <f t="shared" si="270"/>
        <v>5.1080324999999931</v>
      </c>
      <c r="DQ183" s="677">
        <f t="shared" si="247"/>
        <v>30.648194999999959</v>
      </c>
      <c r="DR183" s="222">
        <v>620</v>
      </c>
      <c r="DS183" s="677">
        <f t="shared" si="248"/>
        <v>120</v>
      </c>
      <c r="DT183" s="676">
        <f t="shared" si="249"/>
        <v>24</v>
      </c>
      <c r="DU183" s="710">
        <f t="shared" si="271"/>
        <v>4.8</v>
      </c>
      <c r="DV183" s="208">
        <v>660.86425999999994</v>
      </c>
      <c r="DW183" s="677">
        <f t="shared" si="250"/>
        <v>160.86425999999994</v>
      </c>
      <c r="DX183" s="676">
        <f t="shared" si="251"/>
        <v>32.172852000000006</v>
      </c>
      <c r="DY183" s="710">
        <f t="shared" si="272"/>
        <v>6.434570400000001</v>
      </c>
      <c r="DZ183" s="222">
        <v>24</v>
      </c>
      <c r="EA183" s="677">
        <f t="shared" si="252"/>
        <v>120</v>
      </c>
      <c r="EB183" s="568">
        <f t="shared" si="253"/>
        <v>620</v>
      </c>
      <c r="EC183" s="677">
        <f t="shared" si="254"/>
        <v>1860</v>
      </c>
      <c r="ED183" s="677">
        <f t="shared" si="276"/>
        <v>186</v>
      </c>
      <c r="EE183" s="677">
        <f t="shared" si="277"/>
        <v>310</v>
      </c>
      <c r="EF183" s="208">
        <f t="shared" si="273"/>
        <v>10.216064999999986</v>
      </c>
      <c r="EG183" s="208">
        <f t="shared" si="274"/>
        <v>3.0648194999999956</v>
      </c>
      <c r="EH183" s="208">
        <f t="shared" si="275"/>
        <v>5.1080324999999931</v>
      </c>
      <c r="EI183" s="677">
        <f t="shared" si="255"/>
        <v>30.648194999999959</v>
      </c>
    </row>
    <row r="184" spans="1:139" s="218" customFormat="1" ht="24.75" customHeight="1" x14ac:dyDescent="0.2">
      <c r="A184" s="505">
        <v>181</v>
      </c>
      <c r="B184" s="505" t="s">
        <v>1270</v>
      </c>
      <c r="C184" s="499" t="s">
        <v>984</v>
      </c>
      <c r="D184" s="253" t="s">
        <v>624</v>
      </c>
      <c r="E184" s="253" t="s">
        <v>112</v>
      </c>
      <c r="F184" s="219" t="s">
        <v>10</v>
      </c>
      <c r="G184" s="219" t="s">
        <v>40</v>
      </c>
      <c r="H184" s="219" t="s">
        <v>45</v>
      </c>
      <c r="I184" s="248">
        <v>1</v>
      </c>
      <c r="J184" s="287">
        <v>850</v>
      </c>
      <c r="K184" s="222"/>
      <c r="L184" s="219" t="s">
        <v>10</v>
      </c>
      <c r="M184" s="219" t="s">
        <v>40</v>
      </c>
      <c r="N184" s="219" t="s">
        <v>45</v>
      </c>
      <c r="O184" s="249">
        <v>1</v>
      </c>
      <c r="P184" s="284">
        <v>850</v>
      </c>
      <c r="Q184" s="219"/>
      <c r="R184" s="219"/>
      <c r="S184" s="219"/>
      <c r="T184" s="249">
        <v>1</v>
      </c>
      <c r="U184" s="285">
        <v>850</v>
      </c>
      <c r="V184" s="228" t="s">
        <v>10</v>
      </c>
      <c r="W184" s="228" t="s">
        <v>6</v>
      </c>
      <c r="X184" s="228" t="s">
        <v>27</v>
      </c>
      <c r="Y184" s="252">
        <v>1</v>
      </c>
      <c r="Z184" s="286">
        <v>850</v>
      </c>
      <c r="AA184" s="207">
        <f t="shared" si="191"/>
        <v>850</v>
      </c>
      <c r="AB184" s="222">
        <v>709</v>
      </c>
      <c r="AC184" s="544">
        <f t="shared" si="256"/>
        <v>-141</v>
      </c>
      <c r="AD184" s="208">
        <f>0.89*$AB$1</f>
        <v>1012.3394000000001</v>
      </c>
      <c r="AE184" s="678">
        <f t="shared" si="257"/>
        <v>162.33940000000007</v>
      </c>
      <c r="AF184" s="222">
        <v>1315</v>
      </c>
      <c r="AJ184" s="444">
        <f t="shared" si="192"/>
        <v>-141</v>
      </c>
      <c r="AK184" s="444">
        <f t="shared" si="193"/>
        <v>-16.588235294117652</v>
      </c>
      <c r="AL184" s="539">
        <f t="shared" si="258"/>
        <v>-3.3176470588235307E-2</v>
      </c>
      <c r="AM184" s="444">
        <f t="shared" si="194"/>
        <v>-28.2</v>
      </c>
      <c r="AN184" s="445">
        <f t="shared" si="195"/>
        <v>162.33940000000007</v>
      </c>
      <c r="AO184" s="445">
        <f t="shared" si="196"/>
        <v>19.098752941176485</v>
      </c>
      <c r="AP184" s="542">
        <f t="shared" si="259"/>
        <v>3.8197505882352968E-2</v>
      </c>
      <c r="AQ184" s="445">
        <f t="shared" si="197"/>
        <v>32.467880000000015</v>
      </c>
      <c r="AR184" s="227">
        <f t="shared" si="198"/>
        <v>970</v>
      </c>
      <c r="AS184" s="210">
        <f t="shared" si="199"/>
        <v>970</v>
      </c>
      <c r="AT184" s="209">
        <f t="shared" si="200"/>
        <v>291</v>
      </c>
      <c r="AU184" s="209">
        <f t="shared" si="201"/>
        <v>485</v>
      </c>
      <c r="AV184" s="211">
        <f t="shared" si="202"/>
        <v>709</v>
      </c>
      <c r="AW184" s="210">
        <f t="shared" si="203"/>
        <v>261</v>
      </c>
      <c r="AX184" s="210">
        <f t="shared" si="204"/>
        <v>120</v>
      </c>
      <c r="AY184" s="210">
        <f t="shared" si="205"/>
        <v>14.117647058823522</v>
      </c>
      <c r="AZ184" s="211">
        <f t="shared" si="206"/>
        <v>1012.3394000000001</v>
      </c>
      <c r="BA184" s="544">
        <f t="shared" si="260"/>
        <v>42.339400000000069</v>
      </c>
      <c r="BB184" s="210">
        <f t="shared" si="261"/>
        <v>10.584850000000017</v>
      </c>
      <c r="BC184" s="213">
        <f t="shared" si="207"/>
        <v>911.10546000000011</v>
      </c>
      <c r="BD184" s="211">
        <f>[1]MAG_9pak!$F$8</f>
        <v>911.10546000000011</v>
      </c>
      <c r="BE184" s="213">
        <f t="shared" si="208"/>
        <v>273.331638</v>
      </c>
      <c r="BF184" s="213">
        <f t="shared" si="209"/>
        <v>455.55273000000005</v>
      </c>
      <c r="BG184" s="210">
        <f t="shared" si="210"/>
        <v>202.10546000000011</v>
      </c>
      <c r="BH184" s="210">
        <f t="shared" si="211"/>
        <v>61.105460000000107</v>
      </c>
      <c r="BI184" s="210">
        <f t="shared" si="212"/>
        <v>7.1888776470588454</v>
      </c>
      <c r="BJ184" s="210">
        <f t="shared" si="213"/>
        <v>1054</v>
      </c>
      <c r="BK184" s="214">
        <f t="shared" si="214"/>
        <v>316.2</v>
      </c>
      <c r="BL184" s="214">
        <f t="shared" si="215"/>
        <v>527</v>
      </c>
      <c r="BM184" s="210">
        <f t="shared" si="216"/>
        <v>204</v>
      </c>
      <c r="BN184" s="210">
        <f t="shared" si="217"/>
        <v>345</v>
      </c>
      <c r="BO184" s="215">
        <f t="shared" si="218"/>
        <v>1054</v>
      </c>
      <c r="BP184" s="210">
        <f t="shared" si="281"/>
        <v>1054</v>
      </c>
      <c r="BQ184" s="216">
        <f t="shared" si="219"/>
        <v>316.2</v>
      </c>
      <c r="BR184" s="216">
        <f t="shared" si="220"/>
        <v>527</v>
      </c>
      <c r="BS184" s="210">
        <f t="shared" si="221"/>
        <v>204</v>
      </c>
      <c r="BT184" s="210">
        <f t="shared" si="222"/>
        <v>345</v>
      </c>
      <c r="BU184" s="217">
        <f t="shared" si="223"/>
        <v>1054</v>
      </c>
      <c r="BV184" s="210">
        <f t="shared" si="282"/>
        <v>1054</v>
      </c>
      <c r="BW184" s="403">
        <f t="shared" si="224"/>
        <v>316.2</v>
      </c>
      <c r="BX184" s="403">
        <f t="shared" si="225"/>
        <v>527</v>
      </c>
      <c r="BY184" s="210">
        <f t="shared" si="226"/>
        <v>204</v>
      </c>
      <c r="BZ184" s="210">
        <f t="shared" si="227"/>
        <v>345</v>
      </c>
      <c r="CA184" s="210">
        <f t="shared" si="228"/>
        <v>24</v>
      </c>
      <c r="CB184" s="404">
        <f t="shared" si="229"/>
        <v>1054</v>
      </c>
      <c r="CC184" s="211"/>
      <c r="CD184" s="537">
        <f t="shared" si="230"/>
        <v>10.584850000000017</v>
      </c>
      <c r="CE184" s="537">
        <f t="shared" si="262"/>
        <v>3.1754550000000052</v>
      </c>
      <c r="CF184" s="537">
        <f t="shared" si="231"/>
        <v>5.2924250000000086</v>
      </c>
      <c r="CG184" s="210"/>
      <c r="CH184" s="210"/>
      <c r="CI184" s="210"/>
      <c r="CJ184" s="538">
        <f t="shared" si="232"/>
        <v>10.584850000000017</v>
      </c>
      <c r="CK184" s="216">
        <f t="shared" si="233"/>
        <v>-65.25</v>
      </c>
      <c r="CL184" s="216">
        <f t="shared" si="263"/>
        <v>-19.574999999999999</v>
      </c>
      <c r="CM184" s="216">
        <f t="shared" si="234"/>
        <v>-32.625</v>
      </c>
      <c r="CN184" s="216"/>
      <c r="CO184" s="216"/>
      <c r="CP184" s="216"/>
      <c r="CQ184" s="217">
        <f t="shared" si="235"/>
        <v>-65.25</v>
      </c>
      <c r="CR184" s="403">
        <f t="shared" si="236"/>
        <v>-10.415149999999983</v>
      </c>
      <c r="CS184" s="403">
        <f t="shared" si="264"/>
        <v>-3.1245449999999946</v>
      </c>
      <c r="CT184" s="403">
        <f t="shared" si="237"/>
        <v>-5.2075749999999914</v>
      </c>
      <c r="CU184" s="403"/>
      <c r="CV184" s="403"/>
      <c r="CW184" s="403"/>
      <c r="CX184" s="404">
        <f t="shared" si="238"/>
        <v>-10.415149999999983</v>
      </c>
      <c r="CY184" s="198"/>
      <c r="CZ184" s="222">
        <v>709</v>
      </c>
      <c r="DA184" s="677">
        <f t="shared" si="239"/>
        <v>-141</v>
      </c>
      <c r="DB184" s="676">
        <f t="shared" si="240"/>
        <v>-16.588235294117652</v>
      </c>
      <c r="DC184" s="676">
        <f t="shared" si="265"/>
        <v>-3.3176470588235305</v>
      </c>
      <c r="DD184" s="208">
        <v>1012.3394000000001</v>
      </c>
      <c r="DE184" s="677">
        <f t="shared" si="241"/>
        <v>162.33940000000007</v>
      </c>
      <c r="DF184" s="676">
        <f t="shared" si="242"/>
        <v>19.098752941176485</v>
      </c>
      <c r="DG184" s="676">
        <f t="shared" si="266"/>
        <v>3.8197505882352969</v>
      </c>
      <c r="DH184" s="222">
        <v>20</v>
      </c>
      <c r="DI184" s="677">
        <f t="shared" si="243"/>
        <v>170</v>
      </c>
      <c r="DJ184" s="568">
        <f t="shared" si="244"/>
        <v>1020</v>
      </c>
      <c r="DK184" s="677">
        <f t="shared" si="245"/>
        <v>1020</v>
      </c>
      <c r="DL184" s="677">
        <f t="shared" si="267"/>
        <v>306</v>
      </c>
      <c r="DM184" s="677">
        <f t="shared" si="268"/>
        <v>510</v>
      </c>
      <c r="DN184" s="677">
        <f t="shared" si="246"/>
        <v>-1.9151499999999828</v>
      </c>
      <c r="DO184" s="677">
        <f t="shared" si="269"/>
        <v>-0.57454499999999487</v>
      </c>
      <c r="DP184" s="677">
        <f t="shared" si="270"/>
        <v>-0.95757499999999141</v>
      </c>
      <c r="DQ184" s="677">
        <f t="shared" si="247"/>
        <v>-1.9151499999999828</v>
      </c>
      <c r="DR184" s="222">
        <v>709</v>
      </c>
      <c r="DS184" s="677">
        <f t="shared" si="248"/>
        <v>-141</v>
      </c>
      <c r="DT184" s="676">
        <f t="shared" si="249"/>
        <v>-16.588235294117652</v>
      </c>
      <c r="DU184" s="710">
        <f t="shared" si="271"/>
        <v>-3.3176470588235305</v>
      </c>
      <c r="DV184" s="208">
        <v>1012.3394000000001</v>
      </c>
      <c r="DW184" s="677">
        <f t="shared" si="250"/>
        <v>162.33940000000007</v>
      </c>
      <c r="DX184" s="676">
        <f t="shared" si="251"/>
        <v>19.098752941176485</v>
      </c>
      <c r="DY184" s="710">
        <f t="shared" si="272"/>
        <v>3.8197505882352969</v>
      </c>
      <c r="DZ184" s="222">
        <v>19</v>
      </c>
      <c r="EA184" s="677">
        <f t="shared" si="252"/>
        <v>161.5</v>
      </c>
      <c r="EB184" s="568">
        <f t="shared" si="253"/>
        <v>1011.5</v>
      </c>
      <c r="EC184" s="677">
        <f t="shared" si="254"/>
        <v>1011.5</v>
      </c>
      <c r="ED184" s="677">
        <f t="shared" si="276"/>
        <v>303.45</v>
      </c>
      <c r="EE184" s="677">
        <f t="shared" si="277"/>
        <v>505.75</v>
      </c>
      <c r="EF184" s="208">
        <f t="shared" si="273"/>
        <v>0.20985000000001719</v>
      </c>
      <c r="EG184" s="208">
        <f t="shared" si="274"/>
        <v>6.295500000000516E-2</v>
      </c>
      <c r="EH184" s="208">
        <f t="shared" si="275"/>
        <v>0.10492500000000859</v>
      </c>
      <c r="EI184" s="677">
        <f t="shared" si="255"/>
        <v>0.20985000000001719</v>
      </c>
    </row>
    <row r="185" spans="1:139" s="218" customFormat="1" ht="24.75" customHeight="1" x14ac:dyDescent="0.2">
      <c r="A185" s="505">
        <v>182</v>
      </c>
      <c r="B185" s="505" t="s">
        <v>1270</v>
      </c>
      <c r="C185" s="499" t="s">
        <v>976</v>
      </c>
      <c r="D185" s="253" t="s">
        <v>624</v>
      </c>
      <c r="E185" s="253" t="s">
        <v>32</v>
      </c>
      <c r="F185" s="219" t="s">
        <v>5</v>
      </c>
      <c r="G185" s="219" t="s">
        <v>40</v>
      </c>
      <c r="H185" s="219">
        <v>2</v>
      </c>
      <c r="I185" s="248">
        <v>1</v>
      </c>
      <c r="J185" s="284">
        <v>530</v>
      </c>
      <c r="K185" s="222"/>
      <c r="L185" s="219" t="s">
        <v>5</v>
      </c>
      <c r="M185" s="219" t="s">
        <v>40</v>
      </c>
      <c r="N185" s="219">
        <v>2</v>
      </c>
      <c r="O185" s="249">
        <v>1</v>
      </c>
      <c r="P185" s="284">
        <v>530</v>
      </c>
      <c r="Q185" s="219"/>
      <c r="R185" s="219"/>
      <c r="S185" s="219"/>
      <c r="T185" s="249">
        <v>1</v>
      </c>
      <c r="U185" s="285">
        <v>530</v>
      </c>
      <c r="V185" s="228" t="s">
        <v>303</v>
      </c>
      <c r="W185" s="228" t="s">
        <v>6</v>
      </c>
      <c r="X185" s="228" t="s">
        <v>7</v>
      </c>
      <c r="Y185" s="252">
        <v>1</v>
      </c>
      <c r="Z185" s="286">
        <v>530</v>
      </c>
      <c r="AA185" s="207">
        <f t="shared" si="191"/>
        <v>530</v>
      </c>
      <c r="AB185" s="222">
        <v>620</v>
      </c>
      <c r="AC185" s="544">
        <f t="shared" si="256"/>
        <v>90</v>
      </c>
      <c r="AD185" s="208">
        <f>0.581*$AB$1</f>
        <v>660.86425999999994</v>
      </c>
      <c r="AE185" s="678">
        <f t="shared" si="257"/>
        <v>130.86425999999994</v>
      </c>
      <c r="AF185" s="222">
        <v>859</v>
      </c>
      <c r="AJ185" s="444">
        <f t="shared" si="192"/>
        <v>90</v>
      </c>
      <c r="AK185" s="444">
        <f t="shared" si="193"/>
        <v>16.981132075471692</v>
      </c>
      <c r="AL185" s="539">
        <f t="shared" si="258"/>
        <v>3.3962264150943382E-2</v>
      </c>
      <c r="AM185" s="444">
        <f t="shared" si="194"/>
        <v>18</v>
      </c>
      <c r="AN185" s="445">
        <f t="shared" si="195"/>
        <v>130.86425999999994</v>
      </c>
      <c r="AO185" s="445">
        <f t="shared" si="196"/>
        <v>24.69136981132074</v>
      </c>
      <c r="AP185" s="542">
        <f t="shared" si="259"/>
        <v>4.9382739622641482E-2</v>
      </c>
      <c r="AQ185" s="445">
        <f t="shared" si="197"/>
        <v>26.172851999999988</v>
      </c>
      <c r="AR185" s="227">
        <f t="shared" si="198"/>
        <v>650</v>
      </c>
      <c r="AS185" s="210">
        <f t="shared" si="199"/>
        <v>650</v>
      </c>
      <c r="AT185" s="209">
        <f t="shared" si="200"/>
        <v>195</v>
      </c>
      <c r="AU185" s="209">
        <f t="shared" si="201"/>
        <v>325</v>
      </c>
      <c r="AV185" s="211">
        <f t="shared" si="202"/>
        <v>620</v>
      </c>
      <c r="AW185" s="210">
        <f t="shared" si="203"/>
        <v>30</v>
      </c>
      <c r="AX185" s="210">
        <f t="shared" si="204"/>
        <v>120</v>
      </c>
      <c r="AY185" s="210">
        <f t="shared" si="205"/>
        <v>22.641509433962256</v>
      </c>
      <c r="AZ185" s="211">
        <f t="shared" si="206"/>
        <v>660.86425999999994</v>
      </c>
      <c r="BA185" s="544">
        <f t="shared" si="260"/>
        <v>10.864259999999945</v>
      </c>
      <c r="BB185" s="210">
        <f t="shared" si="261"/>
        <v>2.7160649999999862</v>
      </c>
      <c r="BC185" s="213">
        <f t="shared" si="207"/>
        <v>620</v>
      </c>
      <c r="BD185" s="211">
        <f>[1]MAG_9pak!$F$4</f>
        <v>620</v>
      </c>
      <c r="BE185" s="213">
        <f t="shared" si="208"/>
        <v>186</v>
      </c>
      <c r="BF185" s="213">
        <f t="shared" si="209"/>
        <v>310</v>
      </c>
      <c r="BG185" s="210">
        <f t="shared" si="210"/>
        <v>0</v>
      </c>
      <c r="BH185" s="210">
        <f t="shared" si="211"/>
        <v>90</v>
      </c>
      <c r="BI185" s="210">
        <f t="shared" si="212"/>
        <v>16.981132075471692</v>
      </c>
      <c r="BJ185" s="210">
        <f t="shared" si="213"/>
        <v>657.2</v>
      </c>
      <c r="BK185" s="214">
        <f t="shared" si="214"/>
        <v>197.16</v>
      </c>
      <c r="BL185" s="214">
        <f t="shared" si="215"/>
        <v>328.6</v>
      </c>
      <c r="BM185" s="210">
        <f t="shared" si="216"/>
        <v>127.20000000000005</v>
      </c>
      <c r="BN185" s="210">
        <f t="shared" si="217"/>
        <v>37.200000000000045</v>
      </c>
      <c r="BO185" s="215">
        <f t="shared" si="218"/>
        <v>657.2</v>
      </c>
      <c r="BP185" s="210">
        <f t="shared" si="281"/>
        <v>657.2</v>
      </c>
      <c r="BQ185" s="216">
        <f t="shared" si="219"/>
        <v>197.16</v>
      </c>
      <c r="BR185" s="216">
        <f t="shared" si="220"/>
        <v>328.6</v>
      </c>
      <c r="BS185" s="210">
        <f t="shared" si="221"/>
        <v>127.20000000000005</v>
      </c>
      <c r="BT185" s="210">
        <f t="shared" si="222"/>
        <v>37.200000000000045</v>
      </c>
      <c r="BU185" s="217">
        <f t="shared" si="223"/>
        <v>657.2</v>
      </c>
      <c r="BV185" s="210">
        <f t="shared" si="282"/>
        <v>657.2</v>
      </c>
      <c r="BW185" s="403">
        <f t="shared" si="224"/>
        <v>197.16</v>
      </c>
      <c r="BX185" s="403">
        <f t="shared" si="225"/>
        <v>328.6</v>
      </c>
      <c r="BY185" s="210">
        <f t="shared" si="226"/>
        <v>127.20000000000005</v>
      </c>
      <c r="BZ185" s="210">
        <f t="shared" si="227"/>
        <v>37.200000000000045</v>
      </c>
      <c r="CA185" s="210">
        <f t="shared" si="228"/>
        <v>24</v>
      </c>
      <c r="CB185" s="404">
        <f t="shared" si="229"/>
        <v>657.2</v>
      </c>
      <c r="CC185" s="211"/>
      <c r="CD185" s="537">
        <f t="shared" si="230"/>
        <v>2.7160649999999862</v>
      </c>
      <c r="CE185" s="537">
        <f t="shared" si="262"/>
        <v>0.81481949999999581</v>
      </c>
      <c r="CF185" s="537">
        <f t="shared" si="231"/>
        <v>1.3580324999999931</v>
      </c>
      <c r="CG185" s="210"/>
      <c r="CH185" s="210"/>
      <c r="CI185" s="210"/>
      <c r="CJ185" s="538">
        <f t="shared" si="232"/>
        <v>2.7160649999999862</v>
      </c>
      <c r="CK185" s="216">
        <f t="shared" si="233"/>
        <v>-7.5</v>
      </c>
      <c r="CL185" s="216">
        <f t="shared" si="263"/>
        <v>-2.25</v>
      </c>
      <c r="CM185" s="216">
        <f t="shared" si="234"/>
        <v>-3.75</v>
      </c>
      <c r="CN185" s="216"/>
      <c r="CO185" s="216"/>
      <c r="CP185" s="216"/>
      <c r="CQ185" s="217">
        <f t="shared" si="235"/>
        <v>-7.5</v>
      </c>
      <c r="CR185" s="403">
        <f t="shared" si="236"/>
        <v>0.91606499999997482</v>
      </c>
      <c r="CS185" s="403">
        <f t="shared" si="264"/>
        <v>0.27481949999999244</v>
      </c>
      <c r="CT185" s="403">
        <f t="shared" si="237"/>
        <v>0.45803249999998741</v>
      </c>
      <c r="CU185" s="403"/>
      <c r="CV185" s="403"/>
      <c r="CW185" s="403"/>
      <c r="CX185" s="404">
        <f t="shared" si="238"/>
        <v>0.91606499999997482</v>
      </c>
      <c r="CY185" s="198"/>
      <c r="CZ185" s="222">
        <v>620</v>
      </c>
      <c r="DA185" s="677">
        <f t="shared" si="239"/>
        <v>90</v>
      </c>
      <c r="DB185" s="676">
        <f t="shared" si="240"/>
        <v>16.981132075471692</v>
      </c>
      <c r="DC185" s="676">
        <f t="shared" si="265"/>
        <v>3.3962264150943384</v>
      </c>
      <c r="DD185" s="208">
        <v>660.86425999999994</v>
      </c>
      <c r="DE185" s="677">
        <f t="shared" si="241"/>
        <v>130.86425999999994</v>
      </c>
      <c r="DF185" s="676">
        <f t="shared" si="242"/>
        <v>24.69136981132074</v>
      </c>
      <c r="DG185" s="676">
        <f t="shared" si="266"/>
        <v>4.9382739622641481</v>
      </c>
      <c r="DH185" s="222">
        <v>24</v>
      </c>
      <c r="DI185" s="677">
        <f t="shared" si="243"/>
        <v>127.2</v>
      </c>
      <c r="DJ185" s="568">
        <f t="shared" si="244"/>
        <v>657.2</v>
      </c>
      <c r="DK185" s="677">
        <f t="shared" si="245"/>
        <v>657.2</v>
      </c>
      <c r="DL185" s="677">
        <f t="shared" si="267"/>
        <v>197.16</v>
      </c>
      <c r="DM185" s="677">
        <f t="shared" si="268"/>
        <v>328.6</v>
      </c>
      <c r="DN185" s="677">
        <f t="shared" si="246"/>
        <v>0.91606499999997482</v>
      </c>
      <c r="DO185" s="677">
        <f t="shared" si="269"/>
        <v>0.27481949999999244</v>
      </c>
      <c r="DP185" s="677">
        <f t="shared" si="270"/>
        <v>0.45803249999998741</v>
      </c>
      <c r="DQ185" s="677">
        <f t="shared" si="247"/>
        <v>0.91606499999997482</v>
      </c>
      <c r="DR185" s="222">
        <v>620</v>
      </c>
      <c r="DS185" s="677">
        <f t="shared" si="248"/>
        <v>90</v>
      </c>
      <c r="DT185" s="676">
        <f t="shared" si="249"/>
        <v>16.981132075471692</v>
      </c>
      <c r="DU185" s="710">
        <f t="shared" si="271"/>
        <v>3.3962264150943384</v>
      </c>
      <c r="DV185" s="208">
        <v>660.86425999999994</v>
      </c>
      <c r="DW185" s="677">
        <f t="shared" si="250"/>
        <v>130.86425999999994</v>
      </c>
      <c r="DX185" s="676">
        <f t="shared" si="251"/>
        <v>24.69136981132074</v>
      </c>
      <c r="DY185" s="710">
        <f t="shared" si="272"/>
        <v>4.9382739622641481</v>
      </c>
      <c r="DZ185" s="222">
        <v>24</v>
      </c>
      <c r="EA185" s="677">
        <f t="shared" si="252"/>
        <v>127.2</v>
      </c>
      <c r="EB185" s="568">
        <f t="shared" si="253"/>
        <v>657.2</v>
      </c>
      <c r="EC185" s="677">
        <f t="shared" si="254"/>
        <v>657.2</v>
      </c>
      <c r="ED185" s="677">
        <f t="shared" si="276"/>
        <v>197.16</v>
      </c>
      <c r="EE185" s="677">
        <f t="shared" si="277"/>
        <v>328.6</v>
      </c>
      <c r="EF185" s="208">
        <f t="shared" si="273"/>
        <v>0.91606499999997482</v>
      </c>
      <c r="EG185" s="208">
        <f t="shared" si="274"/>
        <v>0.27481949999999244</v>
      </c>
      <c r="EH185" s="208">
        <f t="shared" si="275"/>
        <v>0.45803249999998741</v>
      </c>
      <c r="EI185" s="677">
        <f t="shared" si="255"/>
        <v>0.91606499999997482</v>
      </c>
    </row>
    <row r="186" spans="1:139" s="218" customFormat="1" ht="24.75" customHeight="1" x14ac:dyDescent="0.2">
      <c r="A186" s="506">
        <v>183</v>
      </c>
      <c r="B186" s="506" t="s">
        <v>1270</v>
      </c>
      <c r="C186" s="499" t="s">
        <v>984</v>
      </c>
      <c r="D186" s="253" t="s">
        <v>624</v>
      </c>
      <c r="E186" s="253" t="s">
        <v>153</v>
      </c>
      <c r="F186" s="219" t="s">
        <v>5</v>
      </c>
      <c r="G186" s="219" t="s">
        <v>42</v>
      </c>
      <c r="H186" s="219" t="s">
        <v>52</v>
      </c>
      <c r="I186" s="248">
        <v>0.5</v>
      </c>
      <c r="J186" s="288">
        <v>679</v>
      </c>
      <c r="K186" s="222"/>
      <c r="L186" s="219" t="s">
        <v>5</v>
      </c>
      <c r="M186" s="219" t="s">
        <v>42</v>
      </c>
      <c r="N186" s="219" t="s">
        <v>52</v>
      </c>
      <c r="O186" s="249">
        <v>0.5</v>
      </c>
      <c r="P186" s="288">
        <v>679</v>
      </c>
      <c r="Q186" s="219"/>
      <c r="R186" s="219"/>
      <c r="S186" s="219"/>
      <c r="T186" s="249">
        <v>0.5</v>
      </c>
      <c r="U186" s="235">
        <v>679</v>
      </c>
      <c r="V186" s="228" t="s">
        <v>303</v>
      </c>
      <c r="W186" s="228" t="s">
        <v>42</v>
      </c>
      <c r="X186" s="228" t="s">
        <v>10</v>
      </c>
      <c r="Y186" s="252">
        <v>0.5</v>
      </c>
      <c r="Z186" s="236">
        <v>679</v>
      </c>
      <c r="AA186" s="207">
        <f t="shared" si="191"/>
        <v>339.5</v>
      </c>
      <c r="AB186" s="222">
        <v>648</v>
      </c>
      <c r="AC186" s="544">
        <f t="shared" si="256"/>
        <v>-31</v>
      </c>
      <c r="AD186" s="208">
        <f>0.814*$AB$1</f>
        <v>925.89243999999997</v>
      </c>
      <c r="AE186" s="678">
        <f t="shared" si="257"/>
        <v>246.89243999999997</v>
      </c>
      <c r="AF186" s="222">
        <v>1205</v>
      </c>
      <c r="AJ186" s="444">
        <f t="shared" si="192"/>
        <v>-31</v>
      </c>
      <c r="AK186" s="444">
        <f t="shared" si="193"/>
        <v>-4.5655375552282749</v>
      </c>
      <c r="AL186" s="539">
        <f t="shared" si="258"/>
        <v>-9.1310751104565508E-3</v>
      </c>
      <c r="AM186" s="444">
        <f t="shared" si="194"/>
        <v>-6.2</v>
      </c>
      <c r="AN186" s="445">
        <f t="shared" si="195"/>
        <v>246.89243999999997</v>
      </c>
      <c r="AO186" s="445">
        <f t="shared" si="196"/>
        <v>36.361184094256259</v>
      </c>
      <c r="AP186" s="542">
        <f t="shared" si="259"/>
        <v>7.2722368188512521E-2</v>
      </c>
      <c r="AQ186" s="445">
        <f t="shared" si="197"/>
        <v>49.37848799999999</v>
      </c>
      <c r="AR186" s="227">
        <f t="shared" si="198"/>
        <v>399.5</v>
      </c>
      <c r="AS186" s="210">
        <f t="shared" si="199"/>
        <v>799</v>
      </c>
      <c r="AT186" s="209">
        <f t="shared" si="200"/>
        <v>239.7</v>
      </c>
      <c r="AU186" s="209">
        <f t="shared" si="201"/>
        <v>399.5</v>
      </c>
      <c r="AV186" s="211">
        <f t="shared" si="202"/>
        <v>648</v>
      </c>
      <c r="AW186" s="210">
        <f t="shared" si="203"/>
        <v>151</v>
      </c>
      <c r="AX186" s="210">
        <f t="shared" si="204"/>
        <v>120</v>
      </c>
      <c r="AY186" s="210">
        <f t="shared" si="205"/>
        <v>17.673048600883661</v>
      </c>
      <c r="AZ186" s="211">
        <f t="shared" si="206"/>
        <v>925.89243999999997</v>
      </c>
      <c r="BA186" s="544">
        <f t="shared" si="260"/>
        <v>126.89243999999997</v>
      </c>
      <c r="BB186" s="210">
        <f t="shared" si="261"/>
        <v>31.723109999999991</v>
      </c>
      <c r="BC186" s="213">
        <f t="shared" si="207"/>
        <v>416.65159799999998</v>
      </c>
      <c r="BD186" s="211">
        <f>[1]MAG_9pak!$F$6</f>
        <v>833.30319599999996</v>
      </c>
      <c r="BE186" s="213">
        <f t="shared" si="208"/>
        <v>249.99095879999999</v>
      </c>
      <c r="BF186" s="213">
        <f t="shared" si="209"/>
        <v>416.65159799999998</v>
      </c>
      <c r="BG186" s="210">
        <f t="shared" si="210"/>
        <v>185.30319599999996</v>
      </c>
      <c r="BH186" s="210">
        <f t="shared" si="211"/>
        <v>154.30319599999996</v>
      </c>
      <c r="BI186" s="210">
        <f t="shared" si="212"/>
        <v>22.725065684830639</v>
      </c>
      <c r="BJ186" s="210">
        <f t="shared" si="213"/>
        <v>841.96</v>
      </c>
      <c r="BK186" s="214">
        <f t="shared" si="214"/>
        <v>252.58799999999999</v>
      </c>
      <c r="BL186" s="214">
        <f t="shared" si="215"/>
        <v>420.98</v>
      </c>
      <c r="BM186" s="210">
        <f t="shared" si="216"/>
        <v>162.96000000000004</v>
      </c>
      <c r="BN186" s="210">
        <f t="shared" si="217"/>
        <v>193.96000000000004</v>
      </c>
      <c r="BO186" s="215">
        <f t="shared" si="218"/>
        <v>420.98</v>
      </c>
      <c r="BP186" s="210">
        <f t="shared" si="281"/>
        <v>841.96</v>
      </c>
      <c r="BQ186" s="216">
        <f t="shared" si="219"/>
        <v>252.58799999999999</v>
      </c>
      <c r="BR186" s="216">
        <f t="shared" si="220"/>
        <v>420.98</v>
      </c>
      <c r="BS186" s="210">
        <f t="shared" si="221"/>
        <v>162.96000000000004</v>
      </c>
      <c r="BT186" s="210">
        <f t="shared" si="222"/>
        <v>193.96000000000004</v>
      </c>
      <c r="BU186" s="217">
        <f t="shared" si="223"/>
        <v>420.98</v>
      </c>
      <c r="BV186" s="210">
        <f t="shared" si="282"/>
        <v>841.96</v>
      </c>
      <c r="BW186" s="403">
        <f t="shared" si="224"/>
        <v>252.58799999999999</v>
      </c>
      <c r="BX186" s="403">
        <f t="shared" si="225"/>
        <v>420.98</v>
      </c>
      <c r="BY186" s="210">
        <f t="shared" si="226"/>
        <v>162.96000000000004</v>
      </c>
      <c r="BZ186" s="210">
        <f t="shared" si="227"/>
        <v>193.96000000000004</v>
      </c>
      <c r="CA186" s="210">
        <f t="shared" si="228"/>
        <v>24</v>
      </c>
      <c r="CB186" s="404">
        <f t="shared" si="229"/>
        <v>420.98</v>
      </c>
      <c r="CC186" s="211"/>
      <c r="CD186" s="537">
        <f t="shared" si="230"/>
        <v>31.723109999999991</v>
      </c>
      <c r="CE186" s="537">
        <f t="shared" si="262"/>
        <v>9.5169329999999963</v>
      </c>
      <c r="CF186" s="537">
        <f t="shared" si="231"/>
        <v>15.861554999999996</v>
      </c>
      <c r="CG186" s="210"/>
      <c r="CH186" s="210"/>
      <c r="CI186" s="210"/>
      <c r="CJ186" s="538">
        <f t="shared" si="232"/>
        <v>15.861554999999996</v>
      </c>
      <c r="CK186" s="216">
        <f t="shared" si="233"/>
        <v>-37.75</v>
      </c>
      <c r="CL186" s="216">
        <f t="shared" si="263"/>
        <v>-11.324999999999999</v>
      </c>
      <c r="CM186" s="216">
        <f t="shared" si="234"/>
        <v>-18.875</v>
      </c>
      <c r="CN186" s="216"/>
      <c r="CO186" s="216"/>
      <c r="CP186" s="216"/>
      <c r="CQ186" s="217">
        <f t="shared" si="235"/>
        <v>-18.875</v>
      </c>
      <c r="CR186" s="403">
        <f t="shared" si="236"/>
        <v>20.983109999999982</v>
      </c>
      <c r="CS186" s="403">
        <f t="shared" si="264"/>
        <v>6.2949329999999941</v>
      </c>
      <c r="CT186" s="403">
        <f t="shared" si="237"/>
        <v>10.491554999999991</v>
      </c>
      <c r="CU186" s="403"/>
      <c r="CV186" s="403"/>
      <c r="CW186" s="403"/>
      <c r="CX186" s="404">
        <f t="shared" si="238"/>
        <v>10.491554999999991</v>
      </c>
      <c r="CY186" s="198"/>
      <c r="CZ186" s="222">
        <v>648</v>
      </c>
      <c r="DA186" s="677">
        <f t="shared" si="239"/>
        <v>-31</v>
      </c>
      <c r="DB186" s="676">
        <f t="shared" si="240"/>
        <v>-4.5655375552282749</v>
      </c>
      <c r="DC186" s="676">
        <f t="shared" si="265"/>
        <v>-0.91310751104565502</v>
      </c>
      <c r="DD186" s="208">
        <v>925.89243999999997</v>
      </c>
      <c r="DE186" s="677">
        <f t="shared" si="241"/>
        <v>246.89243999999997</v>
      </c>
      <c r="DF186" s="676">
        <f t="shared" si="242"/>
        <v>36.361184094256259</v>
      </c>
      <c r="DG186" s="676">
        <f t="shared" si="266"/>
        <v>7.2722368188512521</v>
      </c>
      <c r="DH186" s="222">
        <v>24</v>
      </c>
      <c r="DI186" s="677">
        <f t="shared" si="243"/>
        <v>162.96</v>
      </c>
      <c r="DJ186" s="568">
        <f t="shared" si="244"/>
        <v>841.96</v>
      </c>
      <c r="DK186" s="677">
        <f t="shared" si="245"/>
        <v>420.98</v>
      </c>
      <c r="DL186" s="677">
        <f t="shared" si="267"/>
        <v>252.58800000000002</v>
      </c>
      <c r="DM186" s="677">
        <f t="shared" si="268"/>
        <v>420.98</v>
      </c>
      <c r="DN186" s="677">
        <f t="shared" si="246"/>
        <v>20.983109999999982</v>
      </c>
      <c r="DO186" s="677">
        <f t="shared" si="269"/>
        <v>6.2949329999999941</v>
      </c>
      <c r="DP186" s="677">
        <f t="shared" si="270"/>
        <v>10.491554999999991</v>
      </c>
      <c r="DQ186" s="677">
        <f t="shared" si="247"/>
        <v>10.491554999999991</v>
      </c>
      <c r="DR186" s="222">
        <v>648</v>
      </c>
      <c r="DS186" s="677">
        <f t="shared" si="248"/>
        <v>-31</v>
      </c>
      <c r="DT186" s="676">
        <f t="shared" si="249"/>
        <v>-4.5655375552282749</v>
      </c>
      <c r="DU186" s="710">
        <f t="shared" si="271"/>
        <v>-0.91310751104565502</v>
      </c>
      <c r="DV186" s="208">
        <v>925.89243999999997</v>
      </c>
      <c r="DW186" s="677">
        <f t="shared" si="250"/>
        <v>246.89243999999997</v>
      </c>
      <c r="DX186" s="676">
        <f t="shared" si="251"/>
        <v>36.361184094256259</v>
      </c>
      <c r="DY186" s="710">
        <f t="shared" si="272"/>
        <v>7.2722368188512521</v>
      </c>
      <c r="DZ186" s="222">
        <v>22</v>
      </c>
      <c r="EA186" s="677">
        <f t="shared" si="252"/>
        <v>149.38</v>
      </c>
      <c r="EB186" s="568">
        <f t="shared" si="253"/>
        <v>828.38</v>
      </c>
      <c r="EC186" s="677">
        <f t="shared" si="254"/>
        <v>414.19</v>
      </c>
      <c r="ED186" s="677">
        <f t="shared" si="276"/>
        <v>248.51400000000001</v>
      </c>
      <c r="EE186" s="677">
        <f t="shared" si="277"/>
        <v>414.19</v>
      </c>
      <c r="EF186" s="208">
        <f t="shared" si="273"/>
        <v>24.378109999999992</v>
      </c>
      <c r="EG186" s="208">
        <f t="shared" si="274"/>
        <v>7.3134329999999972</v>
      </c>
      <c r="EH186" s="208">
        <f t="shared" si="275"/>
        <v>12.189054999999996</v>
      </c>
      <c r="EI186" s="677">
        <f t="shared" si="255"/>
        <v>12.189054999999996</v>
      </c>
    </row>
    <row r="187" spans="1:139" s="218" customFormat="1" ht="24.75" customHeight="1" x14ac:dyDescent="0.2">
      <c r="A187" s="505">
        <v>184</v>
      </c>
      <c r="B187" s="505" t="s">
        <v>1270</v>
      </c>
      <c r="C187" s="499" t="s">
        <v>991</v>
      </c>
      <c r="D187" s="253" t="s">
        <v>624</v>
      </c>
      <c r="E187" s="253" t="s">
        <v>33</v>
      </c>
      <c r="F187" s="219" t="s">
        <v>41</v>
      </c>
      <c r="G187" s="219" t="s">
        <v>42</v>
      </c>
      <c r="H187" s="219" t="s">
        <v>25</v>
      </c>
      <c r="I187" s="248">
        <v>3</v>
      </c>
      <c r="J187" s="230">
        <v>866</v>
      </c>
      <c r="K187" s="222"/>
      <c r="L187" s="219" t="s">
        <v>41</v>
      </c>
      <c r="M187" s="219" t="s">
        <v>42</v>
      </c>
      <c r="N187" s="219" t="s">
        <v>25</v>
      </c>
      <c r="O187" s="249">
        <v>3</v>
      </c>
      <c r="P187" s="230">
        <v>866</v>
      </c>
      <c r="Q187" s="219"/>
      <c r="R187" s="219"/>
      <c r="S187" s="219"/>
      <c r="T187" s="249">
        <v>3</v>
      </c>
      <c r="U187" s="231">
        <v>866</v>
      </c>
      <c r="V187" s="228" t="s">
        <v>699</v>
      </c>
      <c r="W187" s="228" t="s">
        <v>42</v>
      </c>
      <c r="X187" s="228" t="s">
        <v>45</v>
      </c>
      <c r="Y187" s="252">
        <v>3</v>
      </c>
      <c r="Z187" s="232">
        <v>866</v>
      </c>
      <c r="AA187" s="207">
        <f t="shared" si="191"/>
        <v>2598</v>
      </c>
      <c r="AB187" s="222">
        <v>758</v>
      </c>
      <c r="AC187" s="544">
        <f t="shared" si="256"/>
        <v>-108</v>
      </c>
      <c r="AD187" s="208">
        <f>0.95*$AB$1</f>
        <v>1080.587</v>
      </c>
      <c r="AE187" s="678">
        <f t="shared" si="257"/>
        <v>214.58699999999999</v>
      </c>
      <c r="AF187" s="222">
        <v>1406</v>
      </c>
      <c r="AJ187" s="444">
        <f t="shared" si="192"/>
        <v>-108</v>
      </c>
      <c r="AK187" s="444">
        <f t="shared" si="193"/>
        <v>-12.47113163972287</v>
      </c>
      <c r="AL187" s="539">
        <f t="shared" si="258"/>
        <v>-2.494226327944574E-2</v>
      </c>
      <c r="AM187" s="444">
        <f t="shared" si="194"/>
        <v>-21.6</v>
      </c>
      <c r="AN187" s="445">
        <f t="shared" si="195"/>
        <v>214.58699999999999</v>
      </c>
      <c r="AO187" s="445">
        <f t="shared" si="196"/>
        <v>24.779099307159356</v>
      </c>
      <c r="AP187" s="542">
        <f t="shared" si="259"/>
        <v>4.9558198614318719E-2</v>
      </c>
      <c r="AQ187" s="445">
        <f t="shared" si="197"/>
        <v>42.917400000000001</v>
      </c>
      <c r="AR187" s="227">
        <f t="shared" si="198"/>
        <v>2958</v>
      </c>
      <c r="AS187" s="210">
        <f t="shared" si="199"/>
        <v>986</v>
      </c>
      <c r="AT187" s="209">
        <f t="shared" si="200"/>
        <v>295.8</v>
      </c>
      <c r="AU187" s="209">
        <f t="shared" si="201"/>
        <v>493</v>
      </c>
      <c r="AV187" s="211">
        <f t="shared" si="202"/>
        <v>758</v>
      </c>
      <c r="AW187" s="210">
        <f t="shared" si="203"/>
        <v>228</v>
      </c>
      <c r="AX187" s="210">
        <f t="shared" si="204"/>
        <v>120</v>
      </c>
      <c r="AY187" s="210">
        <f t="shared" si="205"/>
        <v>13.85681293302541</v>
      </c>
      <c r="AZ187" s="211">
        <f t="shared" si="206"/>
        <v>1080.587</v>
      </c>
      <c r="BA187" s="544">
        <f t="shared" si="260"/>
        <v>94.586999999999989</v>
      </c>
      <c r="BB187" s="210">
        <f t="shared" si="261"/>
        <v>23.646749999999997</v>
      </c>
      <c r="BC187" s="213">
        <f t="shared" si="207"/>
        <v>2917.5849000000003</v>
      </c>
      <c r="BD187" s="211">
        <f>[1]MAG_9pak!$F$9</f>
        <v>972.52830000000006</v>
      </c>
      <c r="BE187" s="213">
        <f t="shared" si="208"/>
        <v>291.75848999999999</v>
      </c>
      <c r="BF187" s="213">
        <f t="shared" si="209"/>
        <v>486.26415000000003</v>
      </c>
      <c r="BG187" s="210">
        <f t="shared" si="210"/>
        <v>214.52830000000006</v>
      </c>
      <c r="BH187" s="210">
        <f t="shared" si="211"/>
        <v>106.52830000000006</v>
      </c>
      <c r="BI187" s="210">
        <f t="shared" si="212"/>
        <v>12.301189376443418</v>
      </c>
      <c r="BJ187" s="210">
        <f t="shared" si="213"/>
        <v>1073.8399999999999</v>
      </c>
      <c r="BK187" s="214">
        <f t="shared" si="214"/>
        <v>322.15199999999999</v>
      </c>
      <c r="BL187" s="214">
        <f t="shared" si="215"/>
        <v>536.91999999999996</v>
      </c>
      <c r="BM187" s="210">
        <f t="shared" si="216"/>
        <v>207.83999999999992</v>
      </c>
      <c r="BN187" s="210">
        <f t="shared" si="217"/>
        <v>315.83999999999992</v>
      </c>
      <c r="BO187" s="215">
        <f t="shared" si="218"/>
        <v>3221.5199999999995</v>
      </c>
      <c r="BP187" s="210">
        <f t="shared" si="281"/>
        <v>1073.8399999999999</v>
      </c>
      <c r="BQ187" s="216">
        <f t="shared" si="219"/>
        <v>322.15199999999999</v>
      </c>
      <c r="BR187" s="216">
        <f t="shared" si="220"/>
        <v>536.91999999999996</v>
      </c>
      <c r="BS187" s="210">
        <f t="shared" si="221"/>
        <v>207.83999999999992</v>
      </c>
      <c r="BT187" s="210">
        <f t="shared" si="222"/>
        <v>315.83999999999992</v>
      </c>
      <c r="BU187" s="217">
        <f t="shared" si="223"/>
        <v>3221.5199999999995</v>
      </c>
      <c r="BV187" s="210">
        <f t="shared" si="282"/>
        <v>1073.8399999999999</v>
      </c>
      <c r="BW187" s="403">
        <f t="shared" si="224"/>
        <v>322.15199999999999</v>
      </c>
      <c r="BX187" s="403">
        <f t="shared" si="225"/>
        <v>536.91999999999996</v>
      </c>
      <c r="BY187" s="210">
        <f t="shared" si="226"/>
        <v>207.83999999999992</v>
      </c>
      <c r="BZ187" s="210">
        <f t="shared" si="227"/>
        <v>315.83999999999992</v>
      </c>
      <c r="CA187" s="210">
        <f t="shared" si="228"/>
        <v>24</v>
      </c>
      <c r="CB187" s="404">
        <f t="shared" si="229"/>
        <v>3221.5199999999995</v>
      </c>
      <c r="CC187" s="211"/>
      <c r="CD187" s="537">
        <f t="shared" si="230"/>
        <v>23.646749999999997</v>
      </c>
      <c r="CE187" s="537">
        <f t="shared" si="262"/>
        <v>7.0940249999999994</v>
      </c>
      <c r="CF187" s="537">
        <f t="shared" si="231"/>
        <v>11.823374999999999</v>
      </c>
      <c r="CG187" s="210"/>
      <c r="CH187" s="210"/>
      <c r="CI187" s="210"/>
      <c r="CJ187" s="538">
        <f t="shared" si="232"/>
        <v>70.940249999999992</v>
      </c>
      <c r="CK187" s="216">
        <f t="shared" si="233"/>
        <v>-57</v>
      </c>
      <c r="CL187" s="216">
        <f t="shared" si="263"/>
        <v>-17.099999999999998</v>
      </c>
      <c r="CM187" s="216">
        <f t="shared" si="234"/>
        <v>-28.5</v>
      </c>
      <c r="CN187" s="216"/>
      <c r="CO187" s="216"/>
      <c r="CP187" s="216"/>
      <c r="CQ187" s="217">
        <f t="shared" si="235"/>
        <v>-171</v>
      </c>
      <c r="CR187" s="403">
        <f t="shared" si="236"/>
        <v>1.6867500000000177</v>
      </c>
      <c r="CS187" s="403">
        <f t="shared" si="264"/>
        <v>0.50602500000000528</v>
      </c>
      <c r="CT187" s="403">
        <f t="shared" si="237"/>
        <v>0.84337500000000887</v>
      </c>
      <c r="CU187" s="403"/>
      <c r="CV187" s="403"/>
      <c r="CW187" s="403"/>
      <c r="CX187" s="404">
        <f t="shared" si="238"/>
        <v>5.0602500000000532</v>
      </c>
      <c r="CY187" s="198"/>
      <c r="CZ187" s="222">
        <v>758</v>
      </c>
      <c r="DA187" s="677">
        <f t="shared" si="239"/>
        <v>-108</v>
      </c>
      <c r="DB187" s="676">
        <f t="shared" si="240"/>
        <v>-12.47113163972287</v>
      </c>
      <c r="DC187" s="676">
        <f t="shared" si="265"/>
        <v>-2.494226327944574</v>
      </c>
      <c r="DD187" s="208">
        <v>1080.587</v>
      </c>
      <c r="DE187" s="677">
        <f t="shared" si="241"/>
        <v>214.58699999999999</v>
      </c>
      <c r="DF187" s="676">
        <f t="shared" si="242"/>
        <v>24.779099307159356</v>
      </c>
      <c r="DG187" s="676">
        <f t="shared" si="266"/>
        <v>4.9558198614318716</v>
      </c>
      <c r="DH187" s="222">
        <v>20</v>
      </c>
      <c r="DI187" s="677">
        <f t="shared" si="243"/>
        <v>173.2</v>
      </c>
      <c r="DJ187" s="568">
        <f t="shared" si="244"/>
        <v>1039.2</v>
      </c>
      <c r="DK187" s="677">
        <f t="shared" si="245"/>
        <v>3117.6000000000004</v>
      </c>
      <c r="DL187" s="677">
        <f t="shared" si="267"/>
        <v>311.76</v>
      </c>
      <c r="DM187" s="677">
        <f t="shared" si="268"/>
        <v>519.6</v>
      </c>
      <c r="DN187" s="677">
        <f t="shared" si="246"/>
        <v>10.346749999999986</v>
      </c>
      <c r="DO187" s="677">
        <f t="shared" si="269"/>
        <v>3.1040249999999956</v>
      </c>
      <c r="DP187" s="677">
        <f t="shared" si="270"/>
        <v>5.173374999999993</v>
      </c>
      <c r="DQ187" s="677">
        <f t="shared" si="247"/>
        <v>31.040249999999958</v>
      </c>
      <c r="DR187" s="222">
        <v>758</v>
      </c>
      <c r="DS187" s="677">
        <f t="shared" si="248"/>
        <v>-108</v>
      </c>
      <c r="DT187" s="676">
        <f t="shared" si="249"/>
        <v>-12.47113163972287</v>
      </c>
      <c r="DU187" s="710">
        <f t="shared" si="271"/>
        <v>-2.494226327944574</v>
      </c>
      <c r="DV187" s="208">
        <v>1080.587</v>
      </c>
      <c r="DW187" s="677">
        <f t="shared" si="250"/>
        <v>214.58699999999999</v>
      </c>
      <c r="DX187" s="676">
        <f t="shared" si="251"/>
        <v>24.779099307159356</v>
      </c>
      <c r="DY187" s="710">
        <f t="shared" si="272"/>
        <v>4.9558198614318716</v>
      </c>
      <c r="DZ187" s="222">
        <v>19</v>
      </c>
      <c r="EA187" s="677">
        <f t="shared" si="252"/>
        <v>164.54</v>
      </c>
      <c r="EB187" s="568">
        <f t="shared" si="253"/>
        <v>1030.54</v>
      </c>
      <c r="EC187" s="677">
        <f t="shared" si="254"/>
        <v>3091.62</v>
      </c>
      <c r="ED187" s="677">
        <f t="shared" si="276"/>
        <v>309.16199999999998</v>
      </c>
      <c r="EE187" s="677">
        <f t="shared" si="277"/>
        <v>515.27</v>
      </c>
      <c r="EF187" s="208">
        <f t="shared" si="273"/>
        <v>12.511750000000006</v>
      </c>
      <c r="EG187" s="208">
        <f t="shared" si="274"/>
        <v>3.7535250000000016</v>
      </c>
      <c r="EH187" s="208">
        <f t="shared" si="275"/>
        <v>6.2558750000000032</v>
      </c>
      <c r="EI187" s="677">
        <f t="shared" si="255"/>
        <v>37.535250000000019</v>
      </c>
    </row>
    <row r="188" spans="1:139" s="218" customFormat="1" ht="24.75" customHeight="1" x14ac:dyDescent="0.2">
      <c r="A188" s="505">
        <v>185</v>
      </c>
      <c r="B188" s="505" t="s">
        <v>1270</v>
      </c>
      <c r="C188" s="499" t="s">
        <v>984</v>
      </c>
      <c r="D188" s="253" t="s">
        <v>624</v>
      </c>
      <c r="E188" s="410" t="s">
        <v>8</v>
      </c>
      <c r="F188" s="219" t="s">
        <v>5</v>
      </c>
      <c r="G188" s="219" t="s">
        <v>26</v>
      </c>
      <c r="H188" s="219" t="s">
        <v>10</v>
      </c>
      <c r="I188" s="248">
        <v>3</v>
      </c>
      <c r="J188" s="230">
        <v>575</v>
      </c>
      <c r="K188" s="222"/>
      <c r="L188" s="219" t="s">
        <v>5</v>
      </c>
      <c r="M188" s="219" t="s">
        <v>26</v>
      </c>
      <c r="N188" s="219" t="s">
        <v>10</v>
      </c>
      <c r="O188" s="249">
        <v>3</v>
      </c>
      <c r="P188" s="230">
        <v>575</v>
      </c>
      <c r="Q188" s="219"/>
      <c r="R188" s="219"/>
      <c r="S188" s="219"/>
      <c r="T188" s="249">
        <v>3</v>
      </c>
      <c r="U188" s="231">
        <v>575</v>
      </c>
      <c r="V188" s="228" t="s">
        <v>303</v>
      </c>
      <c r="W188" s="228" t="s">
        <v>24</v>
      </c>
      <c r="X188" s="228" t="s">
        <v>39</v>
      </c>
      <c r="Y188" s="252">
        <v>3</v>
      </c>
      <c r="Z188" s="549">
        <v>575</v>
      </c>
      <c r="AA188" s="207">
        <f t="shared" si="191"/>
        <v>1725</v>
      </c>
      <c r="AB188" s="547">
        <v>620</v>
      </c>
      <c r="AC188" s="544">
        <f t="shared" si="256"/>
        <v>45</v>
      </c>
      <c r="AD188" s="548">
        <f>0.592*$AB$1</f>
        <v>673.37631999999996</v>
      </c>
      <c r="AE188" s="678">
        <f t="shared" si="257"/>
        <v>98.376319999999964</v>
      </c>
      <c r="AF188" s="222">
        <v>875</v>
      </c>
      <c r="AJ188" s="444">
        <f t="shared" si="192"/>
        <v>45</v>
      </c>
      <c r="AK188" s="444">
        <f t="shared" si="193"/>
        <v>7.8260869565217348</v>
      </c>
      <c r="AL188" s="539">
        <f t="shared" si="258"/>
        <v>1.5652173913043469E-2</v>
      </c>
      <c r="AM188" s="444">
        <f t="shared" si="194"/>
        <v>9</v>
      </c>
      <c r="AN188" s="445">
        <f t="shared" si="195"/>
        <v>98.376319999999964</v>
      </c>
      <c r="AO188" s="445">
        <f t="shared" si="196"/>
        <v>17.108925217391288</v>
      </c>
      <c r="AP188" s="542">
        <f t="shared" si="259"/>
        <v>3.4217850434782579E-2</v>
      </c>
      <c r="AQ188" s="445">
        <f t="shared" si="197"/>
        <v>19.675263999999991</v>
      </c>
      <c r="AR188" s="227">
        <f t="shared" si="198"/>
        <v>2085</v>
      </c>
      <c r="AS188" s="545">
        <f t="shared" si="199"/>
        <v>695</v>
      </c>
      <c r="AT188" s="209">
        <f t="shared" si="200"/>
        <v>208.5</v>
      </c>
      <c r="AU188" s="209">
        <f t="shared" si="201"/>
        <v>347.5</v>
      </c>
      <c r="AV188" s="211">
        <f t="shared" si="202"/>
        <v>620</v>
      </c>
      <c r="AW188" s="545">
        <f t="shared" si="203"/>
        <v>75</v>
      </c>
      <c r="AX188" s="210">
        <f t="shared" si="204"/>
        <v>120</v>
      </c>
      <c r="AY188" s="210">
        <f t="shared" si="205"/>
        <v>20.869565217391298</v>
      </c>
      <c r="AZ188" s="211">
        <f t="shared" si="206"/>
        <v>673.37631999999996</v>
      </c>
      <c r="BA188" s="544">
        <f t="shared" si="260"/>
        <v>-21.623680000000036</v>
      </c>
      <c r="BB188" s="210">
        <f t="shared" si="261"/>
        <v>-5.4059200000000089</v>
      </c>
      <c r="BC188" s="213">
        <f t="shared" si="207"/>
        <v>1860</v>
      </c>
      <c r="BD188" s="211">
        <f>[1]MAG_9pak!$F$5</f>
        <v>620</v>
      </c>
      <c r="BE188" s="213">
        <f t="shared" si="208"/>
        <v>186</v>
      </c>
      <c r="BF188" s="213">
        <f t="shared" si="209"/>
        <v>310</v>
      </c>
      <c r="BG188" s="210">
        <f t="shared" si="210"/>
        <v>0</v>
      </c>
      <c r="BH188" s="210">
        <f t="shared" si="211"/>
        <v>45</v>
      </c>
      <c r="BI188" s="210">
        <f t="shared" si="212"/>
        <v>7.8260869565217348</v>
      </c>
      <c r="BJ188" s="210">
        <f t="shared" si="213"/>
        <v>713</v>
      </c>
      <c r="BK188" s="214">
        <f t="shared" si="214"/>
        <v>213.9</v>
      </c>
      <c r="BL188" s="214">
        <f t="shared" si="215"/>
        <v>356.5</v>
      </c>
      <c r="BM188" s="210">
        <f t="shared" si="216"/>
        <v>138</v>
      </c>
      <c r="BN188" s="210">
        <f t="shared" si="217"/>
        <v>93</v>
      </c>
      <c r="BO188" s="215">
        <f t="shared" si="218"/>
        <v>2139</v>
      </c>
      <c r="BP188" s="210">
        <f t="shared" si="281"/>
        <v>713</v>
      </c>
      <c r="BQ188" s="216">
        <f t="shared" si="219"/>
        <v>213.9</v>
      </c>
      <c r="BR188" s="216">
        <f t="shared" si="220"/>
        <v>356.5</v>
      </c>
      <c r="BS188" s="210">
        <f t="shared" si="221"/>
        <v>138</v>
      </c>
      <c r="BT188" s="210">
        <f t="shared" si="222"/>
        <v>93</v>
      </c>
      <c r="BU188" s="217">
        <f t="shared" si="223"/>
        <v>2139</v>
      </c>
      <c r="BV188" s="210">
        <f t="shared" si="282"/>
        <v>713</v>
      </c>
      <c r="BW188" s="403">
        <f t="shared" si="224"/>
        <v>213.9</v>
      </c>
      <c r="BX188" s="403">
        <f t="shared" si="225"/>
        <v>356.5</v>
      </c>
      <c r="BY188" s="210">
        <f t="shared" si="226"/>
        <v>138</v>
      </c>
      <c r="BZ188" s="210">
        <f t="shared" si="227"/>
        <v>93</v>
      </c>
      <c r="CA188" s="210">
        <f t="shared" si="228"/>
        <v>24</v>
      </c>
      <c r="CB188" s="404">
        <f t="shared" si="229"/>
        <v>2139</v>
      </c>
      <c r="CC188" s="211"/>
      <c r="CD188" s="537">
        <f t="shared" si="230"/>
        <v>-5.4059200000000089</v>
      </c>
      <c r="CE188" s="537">
        <f t="shared" si="262"/>
        <v>-1.6217760000000025</v>
      </c>
      <c r="CF188" s="537">
        <f t="shared" si="231"/>
        <v>-2.7029600000000045</v>
      </c>
      <c r="CG188" s="210"/>
      <c r="CH188" s="210"/>
      <c r="CI188" s="210"/>
      <c r="CJ188" s="538">
        <f t="shared" si="232"/>
        <v>-16.217760000000027</v>
      </c>
      <c r="CK188" s="216">
        <f t="shared" si="233"/>
        <v>-18.75</v>
      </c>
      <c r="CL188" s="216">
        <f t="shared" si="263"/>
        <v>-5.625</v>
      </c>
      <c r="CM188" s="216">
        <f t="shared" si="234"/>
        <v>-9.375</v>
      </c>
      <c r="CN188" s="216"/>
      <c r="CO188" s="216"/>
      <c r="CP188" s="216"/>
      <c r="CQ188" s="217">
        <f t="shared" si="235"/>
        <v>-56.25</v>
      </c>
      <c r="CR188" s="403">
        <f t="shared" si="236"/>
        <v>-9.9059200000000089</v>
      </c>
      <c r="CS188" s="403">
        <f t="shared" si="264"/>
        <v>-2.9717760000000024</v>
      </c>
      <c r="CT188" s="403">
        <f t="shared" si="237"/>
        <v>-4.9529600000000045</v>
      </c>
      <c r="CU188" s="403"/>
      <c r="CV188" s="403"/>
      <c r="CW188" s="403"/>
      <c r="CX188" s="404">
        <f t="shared" si="238"/>
        <v>-29.717760000000027</v>
      </c>
      <c r="CY188" s="198"/>
      <c r="CZ188" s="222">
        <v>620</v>
      </c>
      <c r="DA188" s="677">
        <f t="shared" si="239"/>
        <v>45</v>
      </c>
      <c r="DB188" s="676">
        <f t="shared" si="240"/>
        <v>7.8260869565217348</v>
      </c>
      <c r="DC188" s="676">
        <f t="shared" si="265"/>
        <v>1.565217391304347</v>
      </c>
      <c r="DD188" s="208">
        <v>673.37631999999996</v>
      </c>
      <c r="DE188" s="677">
        <f t="shared" si="241"/>
        <v>98.376319999999964</v>
      </c>
      <c r="DF188" s="676">
        <f t="shared" si="242"/>
        <v>17.108925217391288</v>
      </c>
      <c r="DG188" s="676">
        <f t="shared" si="266"/>
        <v>3.4217850434782577</v>
      </c>
      <c r="DH188" s="222">
        <v>24</v>
      </c>
      <c r="DI188" s="677">
        <f t="shared" si="243"/>
        <v>138</v>
      </c>
      <c r="DJ188" s="568">
        <f t="shared" si="244"/>
        <v>713</v>
      </c>
      <c r="DK188" s="677">
        <f t="shared" si="245"/>
        <v>2139</v>
      </c>
      <c r="DL188" s="677">
        <f t="shared" si="267"/>
        <v>213.9</v>
      </c>
      <c r="DM188" s="677">
        <f t="shared" si="268"/>
        <v>356.5</v>
      </c>
      <c r="DN188" s="677">
        <f t="shared" si="246"/>
        <v>-9.9059200000000089</v>
      </c>
      <c r="DO188" s="677">
        <f t="shared" si="269"/>
        <v>-2.9717760000000024</v>
      </c>
      <c r="DP188" s="677">
        <f t="shared" si="270"/>
        <v>-4.9529600000000045</v>
      </c>
      <c r="DQ188" s="677">
        <f t="shared" si="247"/>
        <v>-29.717760000000027</v>
      </c>
      <c r="DR188" s="222">
        <v>620</v>
      </c>
      <c r="DS188" s="677">
        <f t="shared" si="248"/>
        <v>45</v>
      </c>
      <c r="DT188" s="676">
        <f t="shared" si="249"/>
        <v>7.8260869565217348</v>
      </c>
      <c r="DU188" s="710">
        <f t="shared" si="271"/>
        <v>1.565217391304347</v>
      </c>
      <c r="DV188" s="208">
        <v>673.37631999999996</v>
      </c>
      <c r="DW188" s="677">
        <f t="shared" si="250"/>
        <v>98.376319999999964</v>
      </c>
      <c r="DX188" s="676">
        <f t="shared" si="251"/>
        <v>17.108925217391288</v>
      </c>
      <c r="DY188" s="710">
        <f t="shared" si="272"/>
        <v>3.4217850434782577</v>
      </c>
      <c r="DZ188" s="222">
        <v>17</v>
      </c>
      <c r="EA188" s="677">
        <f t="shared" si="252"/>
        <v>97.75</v>
      </c>
      <c r="EB188" s="568">
        <f t="shared" si="253"/>
        <v>672.75</v>
      </c>
      <c r="EC188" s="677">
        <f t="shared" si="254"/>
        <v>2018.25</v>
      </c>
      <c r="ED188" s="677">
        <f t="shared" si="276"/>
        <v>201.82499999999999</v>
      </c>
      <c r="EE188" s="677">
        <f t="shared" si="277"/>
        <v>336.375</v>
      </c>
      <c r="EF188" s="208">
        <f t="shared" si="273"/>
        <v>0.15657999999999106</v>
      </c>
      <c r="EG188" s="208">
        <f t="shared" si="274"/>
        <v>4.6973999999997317E-2</v>
      </c>
      <c r="EH188" s="208">
        <f t="shared" si="275"/>
        <v>7.828999999999553E-2</v>
      </c>
      <c r="EI188" s="677">
        <f t="shared" si="255"/>
        <v>0.46973999999997318</v>
      </c>
    </row>
    <row r="189" spans="1:139" s="218" customFormat="1" ht="24.75" customHeight="1" x14ac:dyDescent="0.2">
      <c r="A189" s="506">
        <v>186</v>
      </c>
      <c r="B189" s="506" t="s">
        <v>1270</v>
      </c>
      <c r="C189" s="499" t="s">
        <v>943</v>
      </c>
      <c r="D189" s="253" t="s">
        <v>624</v>
      </c>
      <c r="E189" s="253" t="s">
        <v>81</v>
      </c>
      <c r="F189" s="219" t="s">
        <v>5</v>
      </c>
      <c r="G189" s="219" t="s">
        <v>26</v>
      </c>
      <c r="H189" s="219" t="s">
        <v>10</v>
      </c>
      <c r="I189" s="248">
        <v>2</v>
      </c>
      <c r="J189" s="230">
        <v>575</v>
      </c>
      <c r="K189" s="222"/>
      <c r="L189" s="219" t="s">
        <v>5</v>
      </c>
      <c r="M189" s="219" t="s">
        <v>26</v>
      </c>
      <c r="N189" s="219" t="s">
        <v>10</v>
      </c>
      <c r="O189" s="249">
        <v>2</v>
      </c>
      <c r="P189" s="230">
        <v>575</v>
      </c>
      <c r="Q189" s="219"/>
      <c r="R189" s="219"/>
      <c r="S189" s="219"/>
      <c r="T189" s="249">
        <v>2</v>
      </c>
      <c r="U189" s="231">
        <v>575</v>
      </c>
      <c r="V189" s="228" t="s">
        <v>303</v>
      </c>
      <c r="W189" s="228" t="s">
        <v>24</v>
      </c>
      <c r="X189" s="228" t="s">
        <v>39</v>
      </c>
      <c r="Y189" s="252">
        <v>2</v>
      </c>
      <c r="Z189" s="549">
        <v>575</v>
      </c>
      <c r="AA189" s="207">
        <f t="shared" si="191"/>
        <v>1150</v>
      </c>
      <c r="AB189" s="547">
        <v>620</v>
      </c>
      <c r="AC189" s="544">
        <f t="shared" si="256"/>
        <v>45</v>
      </c>
      <c r="AD189" s="548">
        <f>0.592*$AB$1</f>
        <v>673.37631999999996</v>
      </c>
      <c r="AE189" s="678">
        <f t="shared" si="257"/>
        <v>98.376319999999964</v>
      </c>
      <c r="AF189" s="222">
        <v>875</v>
      </c>
      <c r="AJ189" s="444">
        <f t="shared" si="192"/>
        <v>45</v>
      </c>
      <c r="AK189" s="444">
        <f t="shared" si="193"/>
        <v>7.8260869565217348</v>
      </c>
      <c r="AL189" s="539">
        <f t="shared" si="258"/>
        <v>1.5652173913043469E-2</v>
      </c>
      <c r="AM189" s="444">
        <f t="shared" si="194"/>
        <v>9</v>
      </c>
      <c r="AN189" s="445">
        <f t="shared" si="195"/>
        <v>98.376319999999964</v>
      </c>
      <c r="AO189" s="445">
        <f t="shared" si="196"/>
        <v>17.108925217391288</v>
      </c>
      <c r="AP189" s="542">
        <f t="shared" si="259"/>
        <v>3.4217850434782579E-2</v>
      </c>
      <c r="AQ189" s="445">
        <f t="shared" si="197"/>
        <v>19.675263999999991</v>
      </c>
      <c r="AR189" s="227">
        <f t="shared" si="198"/>
        <v>1390</v>
      </c>
      <c r="AS189" s="545">
        <f t="shared" si="199"/>
        <v>695</v>
      </c>
      <c r="AT189" s="209">
        <f t="shared" si="200"/>
        <v>208.5</v>
      </c>
      <c r="AU189" s="209">
        <f t="shared" si="201"/>
        <v>347.5</v>
      </c>
      <c r="AV189" s="211">
        <f t="shared" si="202"/>
        <v>620</v>
      </c>
      <c r="AW189" s="545">
        <f t="shared" si="203"/>
        <v>75</v>
      </c>
      <c r="AX189" s="210">
        <f t="shared" si="204"/>
        <v>120</v>
      </c>
      <c r="AY189" s="210">
        <f t="shared" si="205"/>
        <v>20.869565217391298</v>
      </c>
      <c r="AZ189" s="211">
        <f t="shared" si="206"/>
        <v>673.37631999999996</v>
      </c>
      <c r="BA189" s="544">
        <f t="shared" si="260"/>
        <v>-21.623680000000036</v>
      </c>
      <c r="BB189" s="210">
        <f t="shared" si="261"/>
        <v>-5.4059200000000089</v>
      </c>
      <c r="BC189" s="213">
        <f t="shared" si="207"/>
        <v>1240</v>
      </c>
      <c r="BD189" s="211">
        <f>[1]MAG_9pak!$F$5</f>
        <v>620</v>
      </c>
      <c r="BE189" s="213">
        <f t="shared" si="208"/>
        <v>186</v>
      </c>
      <c r="BF189" s="213">
        <f t="shared" si="209"/>
        <v>310</v>
      </c>
      <c r="BG189" s="210">
        <f t="shared" si="210"/>
        <v>0</v>
      </c>
      <c r="BH189" s="210">
        <f t="shared" si="211"/>
        <v>45</v>
      </c>
      <c r="BI189" s="210">
        <f t="shared" si="212"/>
        <v>7.8260869565217348</v>
      </c>
      <c r="BJ189" s="210">
        <f t="shared" si="213"/>
        <v>713</v>
      </c>
      <c r="BK189" s="214">
        <f t="shared" si="214"/>
        <v>213.9</v>
      </c>
      <c r="BL189" s="214">
        <f t="shared" si="215"/>
        <v>356.5</v>
      </c>
      <c r="BM189" s="210">
        <f t="shared" si="216"/>
        <v>138</v>
      </c>
      <c r="BN189" s="210">
        <f t="shared" si="217"/>
        <v>93</v>
      </c>
      <c r="BO189" s="215">
        <f t="shared" si="218"/>
        <v>1426</v>
      </c>
      <c r="BP189" s="210">
        <f t="shared" si="281"/>
        <v>713</v>
      </c>
      <c r="BQ189" s="216">
        <f t="shared" si="219"/>
        <v>213.9</v>
      </c>
      <c r="BR189" s="216">
        <f t="shared" si="220"/>
        <v>356.5</v>
      </c>
      <c r="BS189" s="210">
        <f t="shared" si="221"/>
        <v>138</v>
      </c>
      <c r="BT189" s="210">
        <f t="shared" si="222"/>
        <v>93</v>
      </c>
      <c r="BU189" s="217">
        <f t="shared" si="223"/>
        <v>1426</v>
      </c>
      <c r="BV189" s="210">
        <f t="shared" si="282"/>
        <v>713</v>
      </c>
      <c r="BW189" s="403">
        <f t="shared" si="224"/>
        <v>213.9</v>
      </c>
      <c r="BX189" s="403">
        <f t="shared" si="225"/>
        <v>356.5</v>
      </c>
      <c r="BY189" s="210">
        <f t="shared" si="226"/>
        <v>138</v>
      </c>
      <c r="BZ189" s="210">
        <f t="shared" si="227"/>
        <v>93</v>
      </c>
      <c r="CA189" s="210">
        <f t="shared" si="228"/>
        <v>24</v>
      </c>
      <c r="CB189" s="404">
        <f t="shared" si="229"/>
        <v>1426</v>
      </c>
      <c r="CC189" s="211"/>
      <c r="CD189" s="537">
        <f t="shared" si="230"/>
        <v>-5.4059200000000089</v>
      </c>
      <c r="CE189" s="537">
        <f t="shared" si="262"/>
        <v>-1.6217760000000025</v>
      </c>
      <c r="CF189" s="537">
        <f t="shared" si="231"/>
        <v>-2.7029600000000045</v>
      </c>
      <c r="CG189" s="210"/>
      <c r="CH189" s="210"/>
      <c r="CI189" s="210"/>
      <c r="CJ189" s="538">
        <f t="shared" si="232"/>
        <v>-10.811840000000018</v>
      </c>
      <c r="CK189" s="216">
        <f t="shared" si="233"/>
        <v>-18.75</v>
      </c>
      <c r="CL189" s="216">
        <f t="shared" si="263"/>
        <v>-5.625</v>
      </c>
      <c r="CM189" s="216">
        <f t="shared" si="234"/>
        <v>-9.375</v>
      </c>
      <c r="CN189" s="216"/>
      <c r="CO189" s="216"/>
      <c r="CP189" s="216"/>
      <c r="CQ189" s="217">
        <f t="shared" si="235"/>
        <v>-37.5</v>
      </c>
      <c r="CR189" s="403">
        <f t="shared" si="236"/>
        <v>-9.9059200000000089</v>
      </c>
      <c r="CS189" s="403">
        <f t="shared" si="264"/>
        <v>-2.9717760000000024</v>
      </c>
      <c r="CT189" s="403">
        <f t="shared" si="237"/>
        <v>-4.9529600000000045</v>
      </c>
      <c r="CU189" s="403"/>
      <c r="CV189" s="403"/>
      <c r="CW189" s="403"/>
      <c r="CX189" s="404">
        <f t="shared" si="238"/>
        <v>-19.811840000000018</v>
      </c>
      <c r="CY189" s="198"/>
      <c r="CZ189" s="222">
        <v>620</v>
      </c>
      <c r="DA189" s="677">
        <f t="shared" si="239"/>
        <v>45</v>
      </c>
      <c r="DB189" s="676">
        <f t="shared" si="240"/>
        <v>7.8260869565217348</v>
      </c>
      <c r="DC189" s="676">
        <f t="shared" si="265"/>
        <v>1.565217391304347</v>
      </c>
      <c r="DD189" s="208">
        <v>673.37631999999996</v>
      </c>
      <c r="DE189" s="677">
        <f t="shared" si="241"/>
        <v>98.376319999999964</v>
      </c>
      <c r="DF189" s="676">
        <f t="shared" si="242"/>
        <v>17.108925217391288</v>
      </c>
      <c r="DG189" s="676">
        <f t="shared" si="266"/>
        <v>3.4217850434782577</v>
      </c>
      <c r="DH189" s="222">
        <v>24</v>
      </c>
      <c r="DI189" s="677">
        <f t="shared" si="243"/>
        <v>138</v>
      </c>
      <c r="DJ189" s="568">
        <f t="shared" si="244"/>
        <v>713</v>
      </c>
      <c r="DK189" s="677">
        <f t="shared" si="245"/>
        <v>1426</v>
      </c>
      <c r="DL189" s="677">
        <f t="shared" si="267"/>
        <v>213.9</v>
      </c>
      <c r="DM189" s="677">
        <f t="shared" si="268"/>
        <v>356.5</v>
      </c>
      <c r="DN189" s="677">
        <f t="shared" si="246"/>
        <v>-9.9059200000000089</v>
      </c>
      <c r="DO189" s="677">
        <f t="shared" si="269"/>
        <v>-2.9717760000000024</v>
      </c>
      <c r="DP189" s="677">
        <f t="shared" si="270"/>
        <v>-4.9529600000000045</v>
      </c>
      <c r="DQ189" s="677">
        <f t="shared" si="247"/>
        <v>-19.811840000000018</v>
      </c>
      <c r="DR189" s="222">
        <v>620</v>
      </c>
      <c r="DS189" s="677">
        <f t="shared" si="248"/>
        <v>45</v>
      </c>
      <c r="DT189" s="676">
        <f t="shared" si="249"/>
        <v>7.8260869565217348</v>
      </c>
      <c r="DU189" s="710">
        <f t="shared" si="271"/>
        <v>1.565217391304347</v>
      </c>
      <c r="DV189" s="208">
        <v>673.37631999999996</v>
      </c>
      <c r="DW189" s="677">
        <f t="shared" si="250"/>
        <v>98.376319999999964</v>
      </c>
      <c r="DX189" s="676">
        <f t="shared" si="251"/>
        <v>17.108925217391288</v>
      </c>
      <c r="DY189" s="710">
        <f t="shared" si="272"/>
        <v>3.4217850434782577</v>
      </c>
      <c r="DZ189" s="222">
        <v>17</v>
      </c>
      <c r="EA189" s="677">
        <f t="shared" si="252"/>
        <v>97.75</v>
      </c>
      <c r="EB189" s="568">
        <f t="shared" si="253"/>
        <v>672.75</v>
      </c>
      <c r="EC189" s="677">
        <f t="shared" si="254"/>
        <v>1345.5</v>
      </c>
      <c r="ED189" s="677">
        <f t="shared" si="276"/>
        <v>201.82499999999999</v>
      </c>
      <c r="EE189" s="677">
        <f t="shared" si="277"/>
        <v>336.375</v>
      </c>
      <c r="EF189" s="208">
        <f t="shared" si="273"/>
        <v>0.15657999999999106</v>
      </c>
      <c r="EG189" s="208">
        <f t="shared" si="274"/>
        <v>4.6973999999997317E-2</v>
      </c>
      <c r="EH189" s="208">
        <f t="shared" si="275"/>
        <v>7.828999999999553E-2</v>
      </c>
      <c r="EI189" s="677">
        <f t="shared" si="255"/>
        <v>0.31315999999998212</v>
      </c>
    </row>
    <row r="190" spans="1:139" s="218" customFormat="1" ht="24.75" customHeight="1" x14ac:dyDescent="0.2">
      <c r="A190" s="505">
        <v>187</v>
      </c>
      <c r="B190" s="505" t="s">
        <v>1270</v>
      </c>
      <c r="C190" s="499" t="s">
        <v>984</v>
      </c>
      <c r="D190" s="253" t="s">
        <v>624</v>
      </c>
      <c r="E190" s="253" t="s">
        <v>126</v>
      </c>
      <c r="F190" s="219" t="s">
        <v>5</v>
      </c>
      <c r="G190" s="219" t="s">
        <v>40</v>
      </c>
      <c r="H190" s="219" t="s">
        <v>39</v>
      </c>
      <c r="I190" s="248">
        <v>0.5</v>
      </c>
      <c r="J190" s="230">
        <v>530</v>
      </c>
      <c r="K190" s="222"/>
      <c r="L190" s="219" t="s">
        <v>5</v>
      </c>
      <c r="M190" s="219" t="s">
        <v>40</v>
      </c>
      <c r="N190" s="219" t="s">
        <v>39</v>
      </c>
      <c r="O190" s="249">
        <v>0.5</v>
      </c>
      <c r="P190" s="230">
        <v>530</v>
      </c>
      <c r="Q190" s="219" t="s">
        <v>303</v>
      </c>
      <c r="R190" s="219" t="s">
        <v>6</v>
      </c>
      <c r="S190" s="219" t="s">
        <v>7</v>
      </c>
      <c r="T190" s="249">
        <v>0.5</v>
      </c>
      <c r="U190" s="231">
        <v>530</v>
      </c>
      <c r="V190" s="228" t="s">
        <v>303</v>
      </c>
      <c r="W190" s="228" t="s">
        <v>6</v>
      </c>
      <c r="X190" s="228" t="s">
        <v>7</v>
      </c>
      <c r="Y190" s="252">
        <v>0.5</v>
      </c>
      <c r="Z190" s="232">
        <v>530</v>
      </c>
      <c r="AA190" s="207">
        <f t="shared" si="191"/>
        <v>265</v>
      </c>
      <c r="AB190" s="222">
        <v>620</v>
      </c>
      <c r="AC190" s="544">
        <f t="shared" si="256"/>
        <v>90</v>
      </c>
      <c r="AD190" s="208">
        <f>0.581*$AB$1</f>
        <v>660.86425999999994</v>
      </c>
      <c r="AE190" s="678">
        <f t="shared" si="257"/>
        <v>130.86425999999994</v>
      </c>
      <c r="AF190" s="222">
        <v>859</v>
      </c>
      <c r="AJ190" s="444">
        <f t="shared" si="192"/>
        <v>90</v>
      </c>
      <c r="AK190" s="444">
        <f t="shared" si="193"/>
        <v>16.981132075471692</v>
      </c>
      <c r="AL190" s="539">
        <f t="shared" si="258"/>
        <v>3.3962264150943382E-2</v>
      </c>
      <c r="AM190" s="444">
        <f t="shared" si="194"/>
        <v>18</v>
      </c>
      <c r="AN190" s="445">
        <f t="shared" si="195"/>
        <v>130.86425999999994</v>
      </c>
      <c r="AO190" s="445">
        <f t="shared" si="196"/>
        <v>24.69136981132074</v>
      </c>
      <c r="AP190" s="542">
        <f t="shared" si="259"/>
        <v>4.9382739622641482E-2</v>
      </c>
      <c r="AQ190" s="445">
        <f t="shared" si="197"/>
        <v>26.172851999999988</v>
      </c>
      <c r="AR190" s="227">
        <f t="shared" si="198"/>
        <v>325</v>
      </c>
      <c r="AS190" s="210">
        <f t="shared" si="199"/>
        <v>650</v>
      </c>
      <c r="AT190" s="209">
        <f t="shared" si="200"/>
        <v>195</v>
      </c>
      <c r="AU190" s="209">
        <f t="shared" si="201"/>
        <v>325</v>
      </c>
      <c r="AV190" s="211">
        <f t="shared" si="202"/>
        <v>620</v>
      </c>
      <c r="AW190" s="210">
        <f t="shared" si="203"/>
        <v>30</v>
      </c>
      <c r="AX190" s="210">
        <f t="shared" si="204"/>
        <v>120</v>
      </c>
      <c r="AY190" s="210">
        <f t="shared" si="205"/>
        <v>22.641509433962256</v>
      </c>
      <c r="AZ190" s="211">
        <f t="shared" si="206"/>
        <v>660.86425999999994</v>
      </c>
      <c r="BA190" s="544">
        <f t="shared" si="260"/>
        <v>10.864259999999945</v>
      </c>
      <c r="BB190" s="210">
        <f t="shared" si="261"/>
        <v>2.7160649999999862</v>
      </c>
      <c r="BC190" s="213">
        <f t="shared" si="207"/>
        <v>310</v>
      </c>
      <c r="BD190" s="211">
        <f>[1]MAG_9pak!$F$4</f>
        <v>620</v>
      </c>
      <c r="BE190" s="213">
        <f t="shared" si="208"/>
        <v>186</v>
      </c>
      <c r="BF190" s="213">
        <f t="shared" si="209"/>
        <v>310</v>
      </c>
      <c r="BG190" s="210">
        <f t="shared" si="210"/>
        <v>0</v>
      </c>
      <c r="BH190" s="210">
        <f t="shared" si="211"/>
        <v>90</v>
      </c>
      <c r="BI190" s="210">
        <f t="shared" si="212"/>
        <v>16.981132075471692</v>
      </c>
      <c r="BJ190" s="210">
        <f t="shared" si="213"/>
        <v>657.2</v>
      </c>
      <c r="BK190" s="214">
        <f t="shared" si="214"/>
        <v>197.16</v>
      </c>
      <c r="BL190" s="214">
        <f t="shared" si="215"/>
        <v>328.6</v>
      </c>
      <c r="BM190" s="210">
        <f t="shared" si="216"/>
        <v>127.20000000000005</v>
      </c>
      <c r="BN190" s="210">
        <f t="shared" si="217"/>
        <v>37.200000000000045</v>
      </c>
      <c r="BO190" s="215">
        <f t="shared" si="218"/>
        <v>328.6</v>
      </c>
      <c r="BP190" s="210">
        <f t="shared" si="281"/>
        <v>657.2</v>
      </c>
      <c r="BQ190" s="216">
        <f t="shared" si="219"/>
        <v>197.16</v>
      </c>
      <c r="BR190" s="216">
        <f t="shared" si="220"/>
        <v>328.6</v>
      </c>
      <c r="BS190" s="210">
        <f t="shared" si="221"/>
        <v>127.20000000000005</v>
      </c>
      <c r="BT190" s="210">
        <f t="shared" si="222"/>
        <v>37.200000000000045</v>
      </c>
      <c r="BU190" s="217">
        <f t="shared" si="223"/>
        <v>328.6</v>
      </c>
      <c r="BV190" s="210">
        <f t="shared" si="282"/>
        <v>657.2</v>
      </c>
      <c r="BW190" s="403">
        <f t="shared" si="224"/>
        <v>197.16</v>
      </c>
      <c r="BX190" s="403">
        <f t="shared" si="225"/>
        <v>328.6</v>
      </c>
      <c r="BY190" s="210">
        <f t="shared" si="226"/>
        <v>127.20000000000005</v>
      </c>
      <c r="BZ190" s="210">
        <f t="shared" si="227"/>
        <v>37.200000000000045</v>
      </c>
      <c r="CA190" s="210">
        <f t="shared" si="228"/>
        <v>24</v>
      </c>
      <c r="CB190" s="404">
        <f t="shared" si="229"/>
        <v>328.6</v>
      </c>
      <c r="CC190" s="211"/>
      <c r="CD190" s="537">
        <f t="shared" si="230"/>
        <v>2.7160649999999862</v>
      </c>
      <c r="CE190" s="537">
        <f t="shared" si="262"/>
        <v>0.81481949999999581</v>
      </c>
      <c r="CF190" s="537">
        <f t="shared" si="231"/>
        <v>1.3580324999999931</v>
      </c>
      <c r="CG190" s="210"/>
      <c r="CH190" s="210"/>
      <c r="CI190" s="210"/>
      <c r="CJ190" s="538">
        <f t="shared" si="232"/>
        <v>1.3580324999999931</v>
      </c>
      <c r="CK190" s="216">
        <f t="shared" si="233"/>
        <v>-7.5</v>
      </c>
      <c r="CL190" s="216">
        <f t="shared" si="263"/>
        <v>-2.25</v>
      </c>
      <c r="CM190" s="216">
        <f t="shared" si="234"/>
        <v>-3.75</v>
      </c>
      <c r="CN190" s="216"/>
      <c r="CO190" s="216"/>
      <c r="CP190" s="216"/>
      <c r="CQ190" s="217">
        <f t="shared" si="235"/>
        <v>-3.75</v>
      </c>
      <c r="CR190" s="403">
        <f t="shared" si="236"/>
        <v>0.91606499999997482</v>
      </c>
      <c r="CS190" s="403">
        <f t="shared" si="264"/>
        <v>0.27481949999999244</v>
      </c>
      <c r="CT190" s="403">
        <f t="shared" si="237"/>
        <v>0.45803249999998741</v>
      </c>
      <c r="CU190" s="403"/>
      <c r="CV190" s="403"/>
      <c r="CW190" s="403"/>
      <c r="CX190" s="404">
        <f t="shared" si="238"/>
        <v>0.45803249999998741</v>
      </c>
      <c r="CY190" s="198"/>
      <c r="CZ190" s="222">
        <v>620</v>
      </c>
      <c r="DA190" s="677">
        <f t="shared" si="239"/>
        <v>90</v>
      </c>
      <c r="DB190" s="676">
        <f t="shared" si="240"/>
        <v>16.981132075471692</v>
      </c>
      <c r="DC190" s="676">
        <f t="shared" si="265"/>
        <v>3.3962264150943384</v>
      </c>
      <c r="DD190" s="208">
        <v>660.86425999999994</v>
      </c>
      <c r="DE190" s="677">
        <f t="shared" si="241"/>
        <v>130.86425999999994</v>
      </c>
      <c r="DF190" s="676">
        <f t="shared" si="242"/>
        <v>24.69136981132074</v>
      </c>
      <c r="DG190" s="676">
        <f t="shared" si="266"/>
        <v>4.9382739622641481</v>
      </c>
      <c r="DH190" s="222">
        <v>24</v>
      </c>
      <c r="DI190" s="677">
        <f t="shared" si="243"/>
        <v>127.2</v>
      </c>
      <c r="DJ190" s="568">
        <f t="shared" si="244"/>
        <v>657.2</v>
      </c>
      <c r="DK190" s="677">
        <f t="shared" si="245"/>
        <v>328.6</v>
      </c>
      <c r="DL190" s="677">
        <f t="shared" si="267"/>
        <v>197.16</v>
      </c>
      <c r="DM190" s="677">
        <f t="shared" si="268"/>
        <v>328.6</v>
      </c>
      <c r="DN190" s="677">
        <f t="shared" si="246"/>
        <v>0.91606499999997482</v>
      </c>
      <c r="DO190" s="677">
        <f t="shared" si="269"/>
        <v>0.27481949999999244</v>
      </c>
      <c r="DP190" s="677">
        <f t="shared" si="270"/>
        <v>0.45803249999998741</v>
      </c>
      <c r="DQ190" s="677">
        <f t="shared" si="247"/>
        <v>0.45803249999998741</v>
      </c>
      <c r="DR190" s="222">
        <v>620</v>
      </c>
      <c r="DS190" s="677">
        <f t="shared" si="248"/>
        <v>90</v>
      </c>
      <c r="DT190" s="676">
        <f t="shared" si="249"/>
        <v>16.981132075471692</v>
      </c>
      <c r="DU190" s="710">
        <f t="shared" si="271"/>
        <v>3.3962264150943384</v>
      </c>
      <c r="DV190" s="208">
        <v>660.86425999999994</v>
      </c>
      <c r="DW190" s="677">
        <f t="shared" si="250"/>
        <v>130.86425999999994</v>
      </c>
      <c r="DX190" s="676">
        <f t="shared" si="251"/>
        <v>24.69136981132074</v>
      </c>
      <c r="DY190" s="710">
        <f t="shared" si="272"/>
        <v>4.9382739622641481</v>
      </c>
      <c r="DZ190" s="222">
        <v>24</v>
      </c>
      <c r="EA190" s="677">
        <f t="shared" si="252"/>
        <v>127.2</v>
      </c>
      <c r="EB190" s="568">
        <f t="shared" si="253"/>
        <v>657.2</v>
      </c>
      <c r="EC190" s="677">
        <f t="shared" si="254"/>
        <v>328.6</v>
      </c>
      <c r="ED190" s="677">
        <f t="shared" si="276"/>
        <v>197.16</v>
      </c>
      <c r="EE190" s="677">
        <f t="shared" si="277"/>
        <v>328.6</v>
      </c>
      <c r="EF190" s="208">
        <f t="shared" si="273"/>
        <v>0.91606499999997482</v>
      </c>
      <c r="EG190" s="208">
        <f t="shared" si="274"/>
        <v>0.27481949999999244</v>
      </c>
      <c r="EH190" s="208">
        <f t="shared" si="275"/>
        <v>0.45803249999998741</v>
      </c>
      <c r="EI190" s="677">
        <f t="shared" si="255"/>
        <v>0.45803249999998741</v>
      </c>
    </row>
    <row r="191" spans="1:139" s="218" customFormat="1" ht="24.75" customHeight="1" x14ac:dyDescent="0.2">
      <c r="A191" s="505">
        <v>188</v>
      </c>
      <c r="B191" s="505" t="s">
        <v>1267</v>
      </c>
      <c r="C191" s="499" t="s">
        <v>71</v>
      </c>
      <c r="D191" s="355" t="s">
        <v>401</v>
      </c>
      <c r="E191" s="355" t="s">
        <v>72</v>
      </c>
      <c r="F191" s="219" t="s">
        <v>7</v>
      </c>
      <c r="G191" s="219" t="s">
        <v>65</v>
      </c>
      <c r="H191" s="219" t="s">
        <v>5</v>
      </c>
      <c r="I191" s="240">
        <v>1</v>
      </c>
      <c r="J191" s="221">
        <v>1731</v>
      </c>
      <c r="K191" s="222"/>
      <c r="L191" s="219" t="s">
        <v>7</v>
      </c>
      <c r="M191" s="219" t="s">
        <v>65</v>
      </c>
      <c r="N191" s="219" t="s">
        <v>5</v>
      </c>
      <c r="O191" s="240">
        <v>1</v>
      </c>
      <c r="P191" s="221">
        <v>1731</v>
      </c>
      <c r="Q191" s="219"/>
      <c r="R191" s="219"/>
      <c r="S191" s="219"/>
      <c r="T191" s="240">
        <v>1</v>
      </c>
      <c r="U191" s="223">
        <v>1731</v>
      </c>
      <c r="V191" s="228" t="s">
        <v>664</v>
      </c>
      <c r="W191" s="228" t="s">
        <v>6</v>
      </c>
      <c r="X191" s="228" t="s">
        <v>88</v>
      </c>
      <c r="Y191" s="242">
        <v>1</v>
      </c>
      <c r="Z191" s="226">
        <v>1731</v>
      </c>
      <c r="AA191" s="207">
        <f t="shared" si="191"/>
        <v>1731</v>
      </c>
      <c r="AB191" s="222">
        <v>2695</v>
      </c>
      <c r="AC191" s="544">
        <f t="shared" si="256"/>
        <v>964</v>
      </c>
      <c r="AD191" s="208">
        <f>3.385*$AB$1</f>
        <v>3850.3020999999999</v>
      </c>
      <c r="AE191" s="678">
        <f t="shared" si="257"/>
        <v>2119.3020999999999</v>
      </c>
      <c r="AF191" s="222">
        <v>4620</v>
      </c>
      <c r="AJ191" s="444">
        <f t="shared" si="192"/>
        <v>964</v>
      </c>
      <c r="AK191" s="444">
        <f t="shared" si="193"/>
        <v>55.690352397458128</v>
      </c>
      <c r="AL191" s="539">
        <f t="shared" si="258"/>
        <v>0.11138070479491625</v>
      </c>
      <c r="AM191" s="444">
        <f t="shared" si="194"/>
        <v>192.8</v>
      </c>
      <c r="AN191" s="445">
        <f t="shared" si="195"/>
        <v>2119.3020999999999</v>
      </c>
      <c r="AO191" s="445">
        <f t="shared" si="196"/>
        <v>122.43224147891391</v>
      </c>
      <c r="AP191" s="542">
        <f t="shared" si="259"/>
        <v>0.24486448295782781</v>
      </c>
      <c r="AQ191" s="445">
        <f t="shared" si="197"/>
        <v>423.86041999999998</v>
      </c>
      <c r="AR191" s="227">
        <f t="shared" si="198"/>
        <v>1851</v>
      </c>
      <c r="AS191" s="210">
        <f t="shared" si="199"/>
        <v>1851</v>
      </c>
      <c r="AT191" s="209">
        <f t="shared" si="200"/>
        <v>555.29999999999995</v>
      </c>
      <c r="AU191" s="209">
        <f t="shared" si="201"/>
        <v>925.5</v>
      </c>
      <c r="AV191" s="211">
        <f t="shared" si="202"/>
        <v>2695</v>
      </c>
      <c r="AW191" s="212">
        <f t="shared" si="203"/>
        <v>-844</v>
      </c>
      <c r="AX191" s="210">
        <f t="shared" si="204"/>
        <v>120</v>
      </c>
      <c r="AY191" s="210">
        <f t="shared" si="205"/>
        <v>6.9324090121317283</v>
      </c>
      <c r="AZ191" s="211">
        <f t="shared" si="206"/>
        <v>3850.3020999999999</v>
      </c>
      <c r="BA191" s="544">
        <f t="shared" si="260"/>
        <v>1999.3020999999999</v>
      </c>
      <c r="BB191" s="210">
        <f t="shared" si="261"/>
        <v>499.82552499999997</v>
      </c>
      <c r="BC191" s="213">
        <f t="shared" si="207"/>
        <v>2694.6427400000002</v>
      </c>
      <c r="BD191" s="211">
        <f>[1]MAG_9pak!$C$16</f>
        <v>2694.6427400000002</v>
      </c>
      <c r="BE191" s="213">
        <f t="shared" si="208"/>
        <v>808.39282200000002</v>
      </c>
      <c r="BF191" s="213">
        <f t="shared" si="209"/>
        <v>1347.3213700000001</v>
      </c>
      <c r="BG191" s="210">
        <f t="shared" si="210"/>
        <v>-0.35725999999976921</v>
      </c>
      <c r="BH191" s="210">
        <f t="shared" si="211"/>
        <v>963.64274000000023</v>
      </c>
      <c r="BI191" s="210">
        <f t="shared" si="212"/>
        <v>55.669713460427516</v>
      </c>
      <c r="BJ191" s="210">
        <f t="shared" si="213"/>
        <v>2146.44</v>
      </c>
      <c r="BK191" s="214">
        <f t="shared" si="214"/>
        <v>643.93200000000002</v>
      </c>
      <c r="BL191" s="214">
        <f t="shared" si="215"/>
        <v>1073.22</v>
      </c>
      <c r="BM191" s="210">
        <f t="shared" si="216"/>
        <v>415.44000000000005</v>
      </c>
      <c r="BN191" s="210">
        <f t="shared" si="217"/>
        <v>-548.55999999999995</v>
      </c>
      <c r="BO191" s="215">
        <f t="shared" si="218"/>
        <v>2146.44</v>
      </c>
      <c r="BP191" s="210">
        <f>Z191*1.2</f>
        <v>2077.1999999999998</v>
      </c>
      <c r="BQ191" s="216">
        <f t="shared" si="219"/>
        <v>623.16</v>
      </c>
      <c r="BR191" s="216">
        <f t="shared" si="220"/>
        <v>1038.5999999999999</v>
      </c>
      <c r="BS191" s="210">
        <f t="shared" si="221"/>
        <v>346.19999999999982</v>
      </c>
      <c r="BT191" s="210">
        <f t="shared" si="222"/>
        <v>-617.80000000000018</v>
      </c>
      <c r="BU191" s="217">
        <f t="shared" si="223"/>
        <v>2077.1999999999998</v>
      </c>
      <c r="BV191" s="210">
        <f>Z191*1.14</f>
        <v>1973.34</v>
      </c>
      <c r="BW191" s="403">
        <f t="shared" si="224"/>
        <v>592.00199999999995</v>
      </c>
      <c r="BX191" s="403">
        <f t="shared" si="225"/>
        <v>986.67</v>
      </c>
      <c r="BY191" s="210">
        <f t="shared" si="226"/>
        <v>242.33999999999992</v>
      </c>
      <c r="BZ191" s="210">
        <f t="shared" si="227"/>
        <v>-721.66000000000008</v>
      </c>
      <c r="CA191" s="210">
        <f t="shared" si="228"/>
        <v>13.999999999999986</v>
      </c>
      <c r="CB191" s="404">
        <f t="shared" si="229"/>
        <v>1973.34</v>
      </c>
      <c r="CC191" s="404"/>
      <c r="CD191" s="537">
        <f t="shared" si="230"/>
        <v>499.82552499999997</v>
      </c>
      <c r="CE191" s="537">
        <f t="shared" si="262"/>
        <v>149.94765749999999</v>
      </c>
      <c r="CF191" s="537">
        <f t="shared" si="231"/>
        <v>249.91276249999999</v>
      </c>
      <c r="CG191" s="210"/>
      <c r="CH191" s="210"/>
      <c r="CI191" s="210"/>
      <c r="CJ191" s="538">
        <f t="shared" si="232"/>
        <v>499.82552499999997</v>
      </c>
      <c r="CK191" s="216">
        <f t="shared" si="233"/>
        <v>211</v>
      </c>
      <c r="CL191" s="216">
        <f t="shared" si="263"/>
        <v>63.3</v>
      </c>
      <c r="CM191" s="216">
        <f t="shared" si="234"/>
        <v>105.5</v>
      </c>
      <c r="CN191" s="216"/>
      <c r="CO191" s="216"/>
      <c r="CP191" s="216"/>
      <c r="CQ191" s="217">
        <f t="shared" si="235"/>
        <v>211</v>
      </c>
      <c r="CR191" s="403">
        <f t="shared" si="236"/>
        <v>469.24052499999999</v>
      </c>
      <c r="CS191" s="403">
        <f t="shared" si="264"/>
        <v>140.77215749999999</v>
      </c>
      <c r="CT191" s="403">
        <f t="shared" si="237"/>
        <v>234.6202625</v>
      </c>
      <c r="CU191" s="403"/>
      <c r="CV191" s="403"/>
      <c r="CW191" s="403"/>
      <c r="CX191" s="404">
        <f t="shared" si="238"/>
        <v>469.24052499999999</v>
      </c>
      <c r="CY191" s="198"/>
      <c r="CZ191" s="222">
        <v>2695</v>
      </c>
      <c r="DA191" s="677">
        <f t="shared" si="239"/>
        <v>964</v>
      </c>
      <c r="DB191" s="676">
        <f t="shared" si="240"/>
        <v>55.690352397458128</v>
      </c>
      <c r="DC191" s="676">
        <f t="shared" si="265"/>
        <v>11.138070479491626</v>
      </c>
      <c r="DD191" s="208">
        <v>3850.3020999999999</v>
      </c>
      <c r="DE191" s="677">
        <f t="shared" si="241"/>
        <v>2119.3020999999999</v>
      </c>
      <c r="DF191" s="676">
        <f t="shared" si="242"/>
        <v>122.43224147891391</v>
      </c>
      <c r="DG191" s="676">
        <f t="shared" si="266"/>
        <v>24.486448295782782</v>
      </c>
      <c r="DH191" s="203">
        <v>11</v>
      </c>
      <c r="DI191" s="677">
        <f t="shared" si="243"/>
        <v>190.41</v>
      </c>
      <c r="DJ191" s="568">
        <f t="shared" si="244"/>
        <v>1921.41</v>
      </c>
      <c r="DK191" s="677">
        <f t="shared" si="245"/>
        <v>1921.41</v>
      </c>
      <c r="DL191" s="677">
        <f t="shared" si="267"/>
        <v>576.423</v>
      </c>
      <c r="DM191" s="677">
        <f t="shared" si="268"/>
        <v>960.70500000000004</v>
      </c>
      <c r="DN191" s="677">
        <f t="shared" si="246"/>
        <v>482.22302499999995</v>
      </c>
      <c r="DO191" s="677">
        <f t="shared" si="269"/>
        <v>144.66690749999998</v>
      </c>
      <c r="DP191" s="677">
        <f t="shared" si="270"/>
        <v>241.11151249999998</v>
      </c>
      <c r="DQ191" s="677">
        <f t="shared" si="247"/>
        <v>482.22302499999995</v>
      </c>
      <c r="DR191" s="222">
        <v>2695</v>
      </c>
      <c r="DS191" s="677">
        <f t="shared" si="248"/>
        <v>964</v>
      </c>
      <c r="DT191" s="676">
        <f t="shared" si="249"/>
        <v>55.690352397458128</v>
      </c>
      <c r="DU191" s="710">
        <f t="shared" si="271"/>
        <v>11.138070479491626</v>
      </c>
      <c r="DV191" s="208">
        <v>3850.3020999999999</v>
      </c>
      <c r="DW191" s="677">
        <f t="shared" si="250"/>
        <v>2119.3020999999999</v>
      </c>
      <c r="DX191" s="676">
        <f t="shared" si="251"/>
        <v>122.43224147891391</v>
      </c>
      <c r="DY191" s="710">
        <f t="shared" si="272"/>
        <v>24.486448295782782</v>
      </c>
      <c r="DZ191" s="222">
        <v>11</v>
      </c>
      <c r="EA191" s="677">
        <f t="shared" si="252"/>
        <v>190.41</v>
      </c>
      <c r="EB191" s="568">
        <f t="shared" si="253"/>
        <v>1921.41</v>
      </c>
      <c r="EC191" s="677">
        <f t="shared" si="254"/>
        <v>1921.41</v>
      </c>
      <c r="ED191" s="677">
        <f t="shared" si="276"/>
        <v>576.423</v>
      </c>
      <c r="EE191" s="677">
        <f t="shared" si="277"/>
        <v>960.70500000000004</v>
      </c>
      <c r="EF191" s="208">
        <f t="shared" si="273"/>
        <v>482.22302499999995</v>
      </c>
      <c r="EG191" s="208">
        <f t="shared" si="274"/>
        <v>144.66690749999998</v>
      </c>
      <c r="EH191" s="208">
        <f t="shared" si="275"/>
        <v>241.11151249999998</v>
      </c>
      <c r="EI191" s="677">
        <f t="shared" si="255"/>
        <v>482.22302499999995</v>
      </c>
    </row>
    <row r="192" spans="1:139" s="218" customFormat="1" ht="24.75" customHeight="1" x14ac:dyDescent="0.2">
      <c r="A192" s="506">
        <v>189</v>
      </c>
      <c r="B192" s="505" t="s">
        <v>1267</v>
      </c>
      <c r="C192" s="499" t="s">
        <v>71</v>
      </c>
      <c r="D192" s="355" t="s">
        <v>401</v>
      </c>
      <c r="E192" s="355" t="s">
        <v>73</v>
      </c>
      <c r="F192" s="219" t="s">
        <v>75</v>
      </c>
      <c r="G192" s="219" t="s">
        <v>42</v>
      </c>
      <c r="H192" s="219" t="s">
        <v>23</v>
      </c>
      <c r="I192" s="240">
        <v>1</v>
      </c>
      <c r="J192" s="233">
        <v>1382</v>
      </c>
      <c r="K192" s="222" t="s">
        <v>649</v>
      </c>
      <c r="L192" s="219" t="s">
        <v>75</v>
      </c>
      <c r="M192" s="219" t="s">
        <v>42</v>
      </c>
      <c r="N192" s="219" t="s">
        <v>23</v>
      </c>
      <c r="O192" s="240">
        <v>1</v>
      </c>
      <c r="P192" s="221">
        <v>1382</v>
      </c>
      <c r="Q192" s="219"/>
      <c r="R192" s="219"/>
      <c r="S192" s="219"/>
      <c r="T192" s="240">
        <v>1</v>
      </c>
      <c r="U192" s="223">
        <v>1382</v>
      </c>
      <c r="V192" s="228" t="s">
        <v>25</v>
      </c>
      <c r="W192" s="228" t="s">
        <v>22</v>
      </c>
      <c r="X192" s="228" t="s">
        <v>23</v>
      </c>
      <c r="Y192" s="242">
        <v>1</v>
      </c>
      <c r="Z192" s="226">
        <v>1382</v>
      </c>
      <c r="AA192" s="207">
        <f t="shared" si="191"/>
        <v>1382</v>
      </c>
      <c r="AB192" s="222">
        <v>1746</v>
      </c>
      <c r="AC192" s="544">
        <f t="shared" si="256"/>
        <v>364</v>
      </c>
      <c r="AD192" s="208">
        <f>2.194*$AB$1</f>
        <v>2495.5872399999998</v>
      </c>
      <c r="AE192" s="678">
        <f t="shared" si="257"/>
        <v>1113.5872399999998</v>
      </c>
      <c r="AF192" s="222">
        <v>3120</v>
      </c>
      <c r="AJ192" s="444">
        <f t="shared" si="192"/>
        <v>364</v>
      </c>
      <c r="AK192" s="444">
        <f t="shared" si="193"/>
        <v>26.338639652677287</v>
      </c>
      <c r="AL192" s="539">
        <f t="shared" si="258"/>
        <v>5.2677279305354575E-2</v>
      </c>
      <c r="AM192" s="444">
        <f t="shared" si="194"/>
        <v>72.8</v>
      </c>
      <c r="AN192" s="445">
        <f t="shared" si="195"/>
        <v>1113.5872399999998</v>
      </c>
      <c r="AO192" s="445">
        <f t="shared" si="196"/>
        <v>80.57794790159187</v>
      </c>
      <c r="AP192" s="542">
        <f t="shared" si="259"/>
        <v>0.16115589580318374</v>
      </c>
      <c r="AQ192" s="445">
        <f t="shared" si="197"/>
        <v>222.71744799999996</v>
      </c>
      <c r="AR192" s="227">
        <f t="shared" si="198"/>
        <v>1502</v>
      </c>
      <c r="AS192" s="210">
        <f t="shared" si="199"/>
        <v>1502</v>
      </c>
      <c r="AT192" s="209">
        <f t="shared" si="200"/>
        <v>450.59999999999997</v>
      </c>
      <c r="AU192" s="209">
        <f t="shared" si="201"/>
        <v>751</v>
      </c>
      <c r="AV192" s="211">
        <f t="shared" si="202"/>
        <v>1746</v>
      </c>
      <c r="AW192" s="210">
        <f t="shared" si="203"/>
        <v>-244</v>
      </c>
      <c r="AX192" s="210">
        <f t="shared" si="204"/>
        <v>120</v>
      </c>
      <c r="AY192" s="210">
        <f t="shared" si="205"/>
        <v>8.6830680173661392</v>
      </c>
      <c r="AZ192" s="211">
        <f t="shared" si="206"/>
        <v>2495.5872399999998</v>
      </c>
      <c r="BA192" s="544">
        <f t="shared" si="260"/>
        <v>993.58723999999984</v>
      </c>
      <c r="BB192" s="210">
        <f t="shared" si="261"/>
        <v>248.39680999999996</v>
      </c>
      <c r="BC192" s="213">
        <f t="shared" si="207"/>
        <v>1618.7989482</v>
      </c>
      <c r="BD192" s="211">
        <f>[1]MAG_9pak!$E$13</f>
        <v>1618.7989482</v>
      </c>
      <c r="BE192" s="213">
        <f t="shared" si="208"/>
        <v>485.63968446000001</v>
      </c>
      <c r="BF192" s="213">
        <f t="shared" si="209"/>
        <v>809.39947410000002</v>
      </c>
      <c r="BG192" s="210">
        <f t="shared" si="210"/>
        <v>-127.20105179999996</v>
      </c>
      <c r="BH192" s="210">
        <f t="shared" si="211"/>
        <v>236.79894820000004</v>
      </c>
      <c r="BI192" s="210">
        <f t="shared" si="212"/>
        <v>17.134511447178014</v>
      </c>
      <c r="BJ192" s="210">
        <f t="shared" si="213"/>
        <v>1713.68</v>
      </c>
      <c r="BK192" s="214">
        <f t="shared" si="214"/>
        <v>514.10400000000004</v>
      </c>
      <c r="BL192" s="214">
        <f t="shared" si="215"/>
        <v>856.84</v>
      </c>
      <c r="BM192" s="210">
        <f t="shared" si="216"/>
        <v>331.68000000000006</v>
      </c>
      <c r="BN192" s="210">
        <f t="shared" si="217"/>
        <v>-32.319999999999936</v>
      </c>
      <c r="BO192" s="215">
        <f t="shared" si="218"/>
        <v>1713.68</v>
      </c>
      <c r="BP192" s="210">
        <f t="shared" ref="BP192:BP198" si="283">Z192*1.24</f>
        <v>1713.68</v>
      </c>
      <c r="BQ192" s="216">
        <f t="shared" si="219"/>
        <v>514.10400000000004</v>
      </c>
      <c r="BR192" s="216">
        <f t="shared" si="220"/>
        <v>856.84</v>
      </c>
      <c r="BS192" s="210">
        <f t="shared" si="221"/>
        <v>331.68000000000006</v>
      </c>
      <c r="BT192" s="210">
        <f t="shared" si="222"/>
        <v>-32.319999999999936</v>
      </c>
      <c r="BU192" s="217">
        <f t="shared" si="223"/>
        <v>1713.68</v>
      </c>
      <c r="BV192" s="210">
        <f t="shared" ref="BV192:BV198" si="284">Z192*1.24</f>
        <v>1713.68</v>
      </c>
      <c r="BW192" s="403">
        <f t="shared" si="224"/>
        <v>514.10400000000004</v>
      </c>
      <c r="BX192" s="403">
        <f t="shared" si="225"/>
        <v>856.84</v>
      </c>
      <c r="BY192" s="210">
        <f t="shared" si="226"/>
        <v>331.68000000000006</v>
      </c>
      <c r="BZ192" s="210">
        <f t="shared" si="227"/>
        <v>-32.319999999999936</v>
      </c>
      <c r="CA192" s="210">
        <f t="shared" si="228"/>
        <v>24</v>
      </c>
      <c r="CB192" s="404">
        <f t="shared" si="229"/>
        <v>1713.68</v>
      </c>
      <c r="CC192" s="404"/>
      <c r="CD192" s="537">
        <f t="shared" si="230"/>
        <v>248.39680999999996</v>
      </c>
      <c r="CE192" s="537">
        <f t="shared" si="262"/>
        <v>74.519042999999982</v>
      </c>
      <c r="CF192" s="537">
        <f t="shared" si="231"/>
        <v>124.19840499999998</v>
      </c>
      <c r="CG192" s="210"/>
      <c r="CH192" s="210"/>
      <c r="CI192" s="210"/>
      <c r="CJ192" s="538">
        <f t="shared" si="232"/>
        <v>248.39680999999996</v>
      </c>
      <c r="CK192" s="216">
        <f t="shared" si="233"/>
        <v>61</v>
      </c>
      <c r="CL192" s="216">
        <f t="shared" si="263"/>
        <v>18.3</v>
      </c>
      <c r="CM192" s="216">
        <f t="shared" si="234"/>
        <v>30.5</v>
      </c>
      <c r="CN192" s="216"/>
      <c r="CO192" s="216"/>
      <c r="CP192" s="216"/>
      <c r="CQ192" s="217">
        <f t="shared" si="235"/>
        <v>61</v>
      </c>
      <c r="CR192" s="403">
        <f t="shared" si="236"/>
        <v>195.47680999999994</v>
      </c>
      <c r="CS192" s="403">
        <f t="shared" si="264"/>
        <v>58.643042999999977</v>
      </c>
      <c r="CT192" s="403">
        <f t="shared" si="237"/>
        <v>97.738404999999972</v>
      </c>
      <c r="CU192" s="403"/>
      <c r="CV192" s="403"/>
      <c r="CW192" s="403"/>
      <c r="CX192" s="404">
        <f t="shared" si="238"/>
        <v>195.47680999999994</v>
      </c>
      <c r="CY192" s="198"/>
      <c r="CZ192" s="222">
        <v>1399</v>
      </c>
      <c r="DA192" s="677">
        <f t="shared" si="239"/>
        <v>17</v>
      </c>
      <c r="DB192" s="676">
        <f t="shared" si="240"/>
        <v>1.2301013024601986</v>
      </c>
      <c r="DC192" s="676">
        <f t="shared" si="265"/>
        <v>0.24602026049203971</v>
      </c>
      <c r="DD192" s="208">
        <v>1998.51722</v>
      </c>
      <c r="DE192" s="677">
        <f t="shared" si="241"/>
        <v>616.51721999999995</v>
      </c>
      <c r="DF192" s="676">
        <f t="shared" si="242"/>
        <v>44.610507959479008</v>
      </c>
      <c r="DG192" s="676">
        <f t="shared" si="266"/>
        <v>8.9221015918958013</v>
      </c>
      <c r="DH192" s="222">
        <v>19</v>
      </c>
      <c r="DI192" s="677">
        <f t="shared" si="243"/>
        <v>262.58</v>
      </c>
      <c r="DJ192" s="568">
        <f t="shared" si="244"/>
        <v>1644.58</v>
      </c>
      <c r="DK192" s="677">
        <f t="shared" si="245"/>
        <v>1644.58</v>
      </c>
      <c r="DL192" s="677">
        <f t="shared" si="267"/>
        <v>493.37399999999997</v>
      </c>
      <c r="DM192" s="677">
        <f t="shared" si="268"/>
        <v>822.29</v>
      </c>
      <c r="DN192" s="677">
        <f t="shared" si="246"/>
        <v>88.484305000000006</v>
      </c>
      <c r="DO192" s="677">
        <f t="shared" si="269"/>
        <v>26.545291500000001</v>
      </c>
      <c r="DP192" s="677">
        <f t="shared" si="270"/>
        <v>44.242152500000003</v>
      </c>
      <c r="DQ192" s="677">
        <f t="shared" si="247"/>
        <v>88.484305000000006</v>
      </c>
      <c r="DR192" s="222">
        <v>1399</v>
      </c>
      <c r="DS192" s="677">
        <f t="shared" si="248"/>
        <v>17</v>
      </c>
      <c r="DT192" s="676">
        <f t="shared" si="249"/>
        <v>1.2301013024601986</v>
      </c>
      <c r="DU192" s="710">
        <f t="shared" si="271"/>
        <v>0.24602026049203971</v>
      </c>
      <c r="DV192" s="208">
        <v>1998.51722</v>
      </c>
      <c r="DW192" s="677">
        <f t="shared" si="250"/>
        <v>616.51721999999995</v>
      </c>
      <c r="DX192" s="676">
        <f t="shared" si="251"/>
        <v>44.610507959479008</v>
      </c>
      <c r="DY192" s="710">
        <f t="shared" si="272"/>
        <v>8.9221015918958013</v>
      </c>
      <c r="DZ192" s="222">
        <v>15</v>
      </c>
      <c r="EA192" s="677">
        <f t="shared" si="252"/>
        <v>207.3</v>
      </c>
      <c r="EB192" s="568">
        <f t="shared" si="253"/>
        <v>1589.3</v>
      </c>
      <c r="EC192" s="677">
        <f t="shared" si="254"/>
        <v>1589.3</v>
      </c>
      <c r="ED192" s="677">
        <f t="shared" si="276"/>
        <v>476.79</v>
      </c>
      <c r="EE192" s="677">
        <f t="shared" si="277"/>
        <v>794.65</v>
      </c>
      <c r="EF192" s="208">
        <f t="shared" si="273"/>
        <v>102.304305</v>
      </c>
      <c r="EG192" s="208">
        <f t="shared" si="274"/>
        <v>30.691291499999998</v>
      </c>
      <c r="EH192" s="208">
        <f t="shared" si="275"/>
        <v>51.1521525</v>
      </c>
      <c r="EI192" s="677">
        <f t="shared" si="255"/>
        <v>102.304305</v>
      </c>
    </row>
    <row r="193" spans="1:139" s="218" customFormat="1" ht="24.75" customHeight="1" x14ac:dyDescent="0.2">
      <c r="A193" s="505">
        <v>190</v>
      </c>
      <c r="B193" s="505" t="s">
        <v>1267</v>
      </c>
      <c r="C193" s="499" t="s">
        <v>71</v>
      </c>
      <c r="D193" s="355" t="s">
        <v>401</v>
      </c>
      <c r="E193" s="413" t="s">
        <v>61</v>
      </c>
      <c r="F193" s="219" t="s">
        <v>38</v>
      </c>
      <c r="G193" s="219" t="s">
        <v>24</v>
      </c>
      <c r="H193" s="219" t="s">
        <v>25</v>
      </c>
      <c r="I193" s="240">
        <v>1</v>
      </c>
      <c r="J193" s="221">
        <v>899</v>
      </c>
      <c r="K193" s="222"/>
      <c r="L193" s="219" t="s">
        <v>38</v>
      </c>
      <c r="M193" s="219" t="s">
        <v>24</v>
      </c>
      <c r="N193" s="219" t="s">
        <v>25</v>
      </c>
      <c r="O193" s="240">
        <v>1</v>
      </c>
      <c r="P193" s="221">
        <v>899</v>
      </c>
      <c r="Q193" s="219"/>
      <c r="R193" s="219"/>
      <c r="S193" s="219"/>
      <c r="T193" s="240">
        <v>1</v>
      </c>
      <c r="U193" s="223">
        <v>899</v>
      </c>
      <c r="V193" s="224" t="s">
        <v>684</v>
      </c>
      <c r="W193" s="224" t="s">
        <v>6</v>
      </c>
      <c r="X193" s="228" t="s">
        <v>45</v>
      </c>
      <c r="Y193" s="242">
        <v>1</v>
      </c>
      <c r="Z193" s="226">
        <v>899</v>
      </c>
      <c r="AA193" s="207">
        <f t="shared" si="191"/>
        <v>899</v>
      </c>
      <c r="AB193" s="222">
        <v>758</v>
      </c>
      <c r="AC193" s="544">
        <f t="shared" si="256"/>
        <v>-141</v>
      </c>
      <c r="AD193" s="208">
        <f>0.95*$AB$1</f>
        <v>1080.587</v>
      </c>
      <c r="AE193" s="678">
        <f t="shared" si="257"/>
        <v>181.58699999999999</v>
      </c>
      <c r="AF193" s="222">
        <v>1406</v>
      </c>
      <c r="AJ193" s="444">
        <f t="shared" si="192"/>
        <v>-141</v>
      </c>
      <c r="AK193" s="444">
        <f t="shared" si="193"/>
        <v>-15.684093437152384</v>
      </c>
      <c r="AL193" s="539">
        <f t="shared" si="258"/>
        <v>-3.1368186874304767E-2</v>
      </c>
      <c r="AM193" s="444">
        <f t="shared" si="194"/>
        <v>-28.2</v>
      </c>
      <c r="AN193" s="445">
        <f t="shared" si="195"/>
        <v>181.58699999999999</v>
      </c>
      <c r="AO193" s="445">
        <f t="shared" si="196"/>
        <v>20.198776418242488</v>
      </c>
      <c r="AP193" s="542">
        <f t="shared" si="259"/>
        <v>4.0397552836484982E-2</v>
      </c>
      <c r="AQ193" s="445">
        <f t="shared" si="197"/>
        <v>36.317399999999999</v>
      </c>
      <c r="AR193" s="227">
        <f t="shared" si="198"/>
        <v>1019</v>
      </c>
      <c r="AS193" s="210">
        <f t="shared" si="199"/>
        <v>1019</v>
      </c>
      <c r="AT193" s="209">
        <f t="shared" si="200"/>
        <v>305.7</v>
      </c>
      <c r="AU193" s="209">
        <f t="shared" si="201"/>
        <v>509.5</v>
      </c>
      <c r="AV193" s="211">
        <f t="shared" si="202"/>
        <v>758</v>
      </c>
      <c r="AW193" s="210">
        <f t="shared" si="203"/>
        <v>261</v>
      </c>
      <c r="AX193" s="210">
        <f t="shared" si="204"/>
        <v>120</v>
      </c>
      <c r="AY193" s="210">
        <f t="shared" si="205"/>
        <v>13.348164627363744</v>
      </c>
      <c r="AZ193" s="211">
        <f t="shared" si="206"/>
        <v>1080.587</v>
      </c>
      <c r="BA193" s="544">
        <f t="shared" si="260"/>
        <v>61.586999999999989</v>
      </c>
      <c r="BB193" s="210">
        <f t="shared" si="261"/>
        <v>15.396749999999997</v>
      </c>
      <c r="BC193" s="213">
        <f t="shared" si="207"/>
        <v>972.52830000000006</v>
      </c>
      <c r="BD193" s="211">
        <f>[1]MAG_9pak!$F$9</f>
        <v>972.52830000000006</v>
      </c>
      <c r="BE193" s="213">
        <f t="shared" si="208"/>
        <v>291.75848999999999</v>
      </c>
      <c r="BF193" s="213">
        <f t="shared" si="209"/>
        <v>486.26415000000003</v>
      </c>
      <c r="BG193" s="210">
        <f t="shared" si="210"/>
        <v>214.52830000000006</v>
      </c>
      <c r="BH193" s="210">
        <f t="shared" si="211"/>
        <v>73.528300000000058</v>
      </c>
      <c r="BI193" s="210">
        <f t="shared" si="212"/>
        <v>8.1788987764182366</v>
      </c>
      <c r="BJ193" s="210">
        <f t="shared" si="213"/>
        <v>1114.76</v>
      </c>
      <c r="BK193" s="214">
        <f t="shared" si="214"/>
        <v>334.428</v>
      </c>
      <c r="BL193" s="214">
        <f t="shared" si="215"/>
        <v>557.38</v>
      </c>
      <c r="BM193" s="210">
        <f t="shared" si="216"/>
        <v>215.76</v>
      </c>
      <c r="BN193" s="210">
        <f t="shared" si="217"/>
        <v>356.76</v>
      </c>
      <c r="BO193" s="215">
        <f t="shared" si="218"/>
        <v>1114.76</v>
      </c>
      <c r="BP193" s="210">
        <f t="shared" si="283"/>
        <v>1114.76</v>
      </c>
      <c r="BQ193" s="216">
        <f t="shared" si="219"/>
        <v>334.428</v>
      </c>
      <c r="BR193" s="216">
        <f t="shared" si="220"/>
        <v>557.38</v>
      </c>
      <c r="BS193" s="210">
        <f t="shared" si="221"/>
        <v>215.76</v>
      </c>
      <c r="BT193" s="210">
        <f t="shared" si="222"/>
        <v>356.76</v>
      </c>
      <c r="BU193" s="217">
        <f t="shared" si="223"/>
        <v>1114.76</v>
      </c>
      <c r="BV193" s="210">
        <f t="shared" si="284"/>
        <v>1114.76</v>
      </c>
      <c r="BW193" s="403">
        <f t="shared" si="224"/>
        <v>334.428</v>
      </c>
      <c r="BX193" s="403">
        <f t="shared" si="225"/>
        <v>557.38</v>
      </c>
      <c r="BY193" s="210">
        <f t="shared" si="226"/>
        <v>215.76</v>
      </c>
      <c r="BZ193" s="210">
        <f t="shared" si="227"/>
        <v>356.76</v>
      </c>
      <c r="CA193" s="210">
        <f t="shared" si="228"/>
        <v>24</v>
      </c>
      <c r="CB193" s="404">
        <f t="shared" si="229"/>
        <v>1114.76</v>
      </c>
      <c r="CC193" s="404"/>
      <c r="CD193" s="537">
        <f t="shared" si="230"/>
        <v>15.396749999999997</v>
      </c>
      <c r="CE193" s="537">
        <f t="shared" si="262"/>
        <v>4.6190249999999988</v>
      </c>
      <c r="CF193" s="537">
        <f t="shared" si="231"/>
        <v>7.6983749999999986</v>
      </c>
      <c r="CG193" s="210"/>
      <c r="CH193" s="210"/>
      <c r="CI193" s="210"/>
      <c r="CJ193" s="538">
        <f t="shared" si="232"/>
        <v>15.396749999999997</v>
      </c>
      <c r="CK193" s="216">
        <f t="shared" si="233"/>
        <v>-65.25</v>
      </c>
      <c r="CL193" s="216">
        <f t="shared" si="263"/>
        <v>-19.574999999999999</v>
      </c>
      <c r="CM193" s="216">
        <f t="shared" si="234"/>
        <v>-32.625</v>
      </c>
      <c r="CN193" s="216"/>
      <c r="CO193" s="216"/>
      <c r="CP193" s="216"/>
      <c r="CQ193" s="217">
        <f t="shared" si="235"/>
        <v>-65.25</v>
      </c>
      <c r="CR193" s="403">
        <f t="shared" si="236"/>
        <v>-8.5432500000000005</v>
      </c>
      <c r="CS193" s="403">
        <f t="shared" si="264"/>
        <v>-2.5629750000000002</v>
      </c>
      <c r="CT193" s="403">
        <f t="shared" si="237"/>
        <v>-4.2716250000000002</v>
      </c>
      <c r="CU193" s="403"/>
      <c r="CV193" s="403"/>
      <c r="CW193" s="403"/>
      <c r="CX193" s="404">
        <f t="shared" si="238"/>
        <v>-8.5432500000000005</v>
      </c>
      <c r="CY193" s="198"/>
      <c r="CZ193" s="222">
        <v>758</v>
      </c>
      <c r="DA193" s="677">
        <f t="shared" si="239"/>
        <v>-141</v>
      </c>
      <c r="DB193" s="676">
        <f t="shared" si="240"/>
        <v>-15.684093437152384</v>
      </c>
      <c r="DC193" s="676">
        <f t="shared" si="265"/>
        <v>-3.1368186874304769</v>
      </c>
      <c r="DD193" s="208">
        <v>1080.587</v>
      </c>
      <c r="DE193" s="677">
        <f t="shared" si="241"/>
        <v>181.58699999999999</v>
      </c>
      <c r="DF193" s="676">
        <f t="shared" si="242"/>
        <v>20.198776418242488</v>
      </c>
      <c r="DG193" s="676">
        <f t="shared" si="266"/>
        <v>4.039755283648498</v>
      </c>
      <c r="DH193" s="222">
        <v>20</v>
      </c>
      <c r="DI193" s="677">
        <f t="shared" si="243"/>
        <v>179.8</v>
      </c>
      <c r="DJ193" s="568">
        <f t="shared" si="244"/>
        <v>1078.8</v>
      </c>
      <c r="DK193" s="677">
        <f t="shared" si="245"/>
        <v>1078.8</v>
      </c>
      <c r="DL193" s="677">
        <f t="shared" si="267"/>
        <v>323.64</v>
      </c>
      <c r="DM193" s="677">
        <f t="shared" si="268"/>
        <v>539.4</v>
      </c>
      <c r="DN193" s="677">
        <f t="shared" si="246"/>
        <v>0.44675000000000864</v>
      </c>
      <c r="DO193" s="677">
        <f t="shared" si="269"/>
        <v>0.13402500000000259</v>
      </c>
      <c r="DP193" s="677">
        <f t="shared" si="270"/>
        <v>0.22337500000000432</v>
      </c>
      <c r="DQ193" s="677">
        <f t="shared" si="247"/>
        <v>0.44675000000000864</v>
      </c>
      <c r="DR193" s="222">
        <v>758</v>
      </c>
      <c r="DS193" s="677">
        <f t="shared" si="248"/>
        <v>-141</v>
      </c>
      <c r="DT193" s="676">
        <f t="shared" si="249"/>
        <v>-15.684093437152384</v>
      </c>
      <c r="DU193" s="710">
        <f t="shared" si="271"/>
        <v>-3.1368186874304769</v>
      </c>
      <c r="DV193" s="208">
        <v>1080.587</v>
      </c>
      <c r="DW193" s="677">
        <f t="shared" si="250"/>
        <v>181.58699999999999</v>
      </c>
      <c r="DX193" s="676">
        <f t="shared" si="251"/>
        <v>20.198776418242488</v>
      </c>
      <c r="DY193" s="710">
        <f t="shared" si="272"/>
        <v>4.039755283648498</v>
      </c>
      <c r="DZ193" s="222">
        <v>19</v>
      </c>
      <c r="EA193" s="677">
        <f t="shared" si="252"/>
        <v>170.81</v>
      </c>
      <c r="EB193" s="568">
        <f t="shared" si="253"/>
        <v>1069.81</v>
      </c>
      <c r="EC193" s="677">
        <f t="shared" si="254"/>
        <v>1069.81</v>
      </c>
      <c r="ED193" s="677">
        <f t="shared" si="276"/>
        <v>320.94299999999998</v>
      </c>
      <c r="EE193" s="677">
        <f t="shared" si="277"/>
        <v>534.90499999999997</v>
      </c>
      <c r="EF193" s="208">
        <f t="shared" si="273"/>
        <v>2.6942500000000109</v>
      </c>
      <c r="EG193" s="208">
        <f t="shared" si="274"/>
        <v>0.8082750000000033</v>
      </c>
      <c r="EH193" s="208">
        <f t="shared" si="275"/>
        <v>1.3471250000000055</v>
      </c>
      <c r="EI193" s="677">
        <f t="shared" si="255"/>
        <v>2.6942500000000109</v>
      </c>
    </row>
    <row r="194" spans="1:139" s="218" customFormat="1" ht="24.75" customHeight="1" x14ac:dyDescent="0.2">
      <c r="A194" s="505">
        <v>191</v>
      </c>
      <c r="B194" s="505" t="s">
        <v>1267</v>
      </c>
      <c r="C194" s="499" t="s">
        <v>71</v>
      </c>
      <c r="D194" s="355" t="s">
        <v>401</v>
      </c>
      <c r="E194" s="411" t="s">
        <v>14</v>
      </c>
      <c r="F194" s="219" t="s">
        <v>38</v>
      </c>
      <c r="G194" s="219" t="s">
        <v>24</v>
      </c>
      <c r="H194" s="219" t="s">
        <v>25</v>
      </c>
      <c r="I194" s="240">
        <v>1</v>
      </c>
      <c r="J194" s="221">
        <v>911</v>
      </c>
      <c r="K194" s="222"/>
      <c r="L194" s="219" t="s">
        <v>38</v>
      </c>
      <c r="M194" s="219" t="s">
        <v>24</v>
      </c>
      <c r="N194" s="219" t="s">
        <v>25</v>
      </c>
      <c r="O194" s="240">
        <v>1</v>
      </c>
      <c r="P194" s="221">
        <v>911</v>
      </c>
      <c r="Q194" s="219"/>
      <c r="R194" s="219"/>
      <c r="S194" s="219"/>
      <c r="T194" s="240">
        <v>1</v>
      </c>
      <c r="U194" s="223">
        <v>911</v>
      </c>
      <c r="V194" s="228" t="s">
        <v>683</v>
      </c>
      <c r="W194" s="228" t="s">
        <v>24</v>
      </c>
      <c r="X194" s="228" t="s">
        <v>25</v>
      </c>
      <c r="Y194" s="242">
        <v>1</v>
      </c>
      <c r="Z194" s="226">
        <v>911</v>
      </c>
      <c r="AA194" s="207">
        <f t="shared" si="191"/>
        <v>911</v>
      </c>
      <c r="AB194" s="222">
        <v>905</v>
      </c>
      <c r="AC194" s="544">
        <f t="shared" si="256"/>
        <v>-6</v>
      </c>
      <c r="AD194" s="208">
        <f>1.137*$AB$1</f>
        <v>1293.2920200000001</v>
      </c>
      <c r="AE194" s="678">
        <f t="shared" si="257"/>
        <v>382.29202000000009</v>
      </c>
      <c r="AF194" s="222">
        <v>1682</v>
      </c>
      <c r="AJ194" s="444">
        <f t="shared" si="192"/>
        <v>-6</v>
      </c>
      <c r="AK194" s="444">
        <f t="shared" si="193"/>
        <v>-0.65861690450054766</v>
      </c>
      <c r="AL194" s="539">
        <f t="shared" si="258"/>
        <v>-1.3172338090010954E-3</v>
      </c>
      <c r="AM194" s="444">
        <f t="shared" si="194"/>
        <v>-1.2</v>
      </c>
      <c r="AN194" s="445">
        <f t="shared" si="195"/>
        <v>382.29202000000009</v>
      </c>
      <c r="AO194" s="445">
        <f t="shared" si="196"/>
        <v>41.963997804610329</v>
      </c>
      <c r="AP194" s="542">
        <f t="shared" si="259"/>
        <v>8.3927995609220665E-2</v>
      </c>
      <c r="AQ194" s="445">
        <f t="shared" si="197"/>
        <v>76.458404000000016</v>
      </c>
      <c r="AR194" s="227">
        <f t="shared" si="198"/>
        <v>1031</v>
      </c>
      <c r="AS194" s="210">
        <f t="shared" si="199"/>
        <v>1031</v>
      </c>
      <c r="AT194" s="209">
        <f t="shared" si="200"/>
        <v>309.3</v>
      </c>
      <c r="AU194" s="209">
        <f t="shared" si="201"/>
        <v>515.5</v>
      </c>
      <c r="AV194" s="211">
        <f t="shared" si="202"/>
        <v>905</v>
      </c>
      <c r="AW194" s="210">
        <f t="shared" si="203"/>
        <v>126</v>
      </c>
      <c r="AX194" s="210">
        <f t="shared" si="204"/>
        <v>120</v>
      </c>
      <c r="AY194" s="210">
        <f t="shared" si="205"/>
        <v>13.172338090010967</v>
      </c>
      <c r="AZ194" s="211">
        <f t="shared" si="206"/>
        <v>1293.2920200000001</v>
      </c>
      <c r="BA194" s="544">
        <f t="shared" si="260"/>
        <v>262.29202000000009</v>
      </c>
      <c r="BB194" s="210">
        <f t="shared" si="261"/>
        <v>65.573005000000023</v>
      </c>
      <c r="BC194" s="213">
        <f t="shared" si="207"/>
        <v>1163.9628180000002</v>
      </c>
      <c r="BD194" s="211">
        <f>[1]MAG_9pak!$F$10</f>
        <v>1163.9628180000002</v>
      </c>
      <c r="BE194" s="213">
        <f t="shared" si="208"/>
        <v>349.18884540000005</v>
      </c>
      <c r="BF194" s="213">
        <f t="shared" si="209"/>
        <v>581.9814090000001</v>
      </c>
      <c r="BG194" s="210">
        <f t="shared" si="210"/>
        <v>258.9628180000002</v>
      </c>
      <c r="BH194" s="210">
        <f t="shared" si="211"/>
        <v>252.9628180000002</v>
      </c>
      <c r="BI194" s="210">
        <f t="shared" si="212"/>
        <v>27.767598024149294</v>
      </c>
      <c r="BJ194" s="210">
        <f t="shared" si="213"/>
        <v>1129.6400000000001</v>
      </c>
      <c r="BK194" s="214">
        <f t="shared" si="214"/>
        <v>338.892</v>
      </c>
      <c r="BL194" s="214">
        <f t="shared" si="215"/>
        <v>564.82000000000005</v>
      </c>
      <c r="BM194" s="210">
        <f t="shared" si="216"/>
        <v>218.6400000000001</v>
      </c>
      <c r="BN194" s="210">
        <f t="shared" si="217"/>
        <v>224.6400000000001</v>
      </c>
      <c r="BO194" s="215">
        <f t="shared" si="218"/>
        <v>1129.6400000000001</v>
      </c>
      <c r="BP194" s="210">
        <f t="shared" si="283"/>
        <v>1129.6400000000001</v>
      </c>
      <c r="BQ194" s="216">
        <f t="shared" si="219"/>
        <v>338.892</v>
      </c>
      <c r="BR194" s="216">
        <f t="shared" si="220"/>
        <v>564.82000000000005</v>
      </c>
      <c r="BS194" s="210">
        <f t="shared" si="221"/>
        <v>218.6400000000001</v>
      </c>
      <c r="BT194" s="210">
        <f t="shared" si="222"/>
        <v>224.6400000000001</v>
      </c>
      <c r="BU194" s="217">
        <f t="shared" si="223"/>
        <v>1129.6400000000001</v>
      </c>
      <c r="BV194" s="210">
        <f t="shared" si="284"/>
        <v>1129.6400000000001</v>
      </c>
      <c r="BW194" s="403">
        <f t="shared" si="224"/>
        <v>338.892</v>
      </c>
      <c r="BX194" s="403">
        <f t="shared" si="225"/>
        <v>564.82000000000005</v>
      </c>
      <c r="BY194" s="210">
        <f t="shared" si="226"/>
        <v>218.6400000000001</v>
      </c>
      <c r="BZ194" s="210">
        <f t="shared" si="227"/>
        <v>224.6400000000001</v>
      </c>
      <c r="CA194" s="210">
        <f t="shared" si="228"/>
        <v>24.000000000000028</v>
      </c>
      <c r="CB194" s="404">
        <f t="shared" si="229"/>
        <v>1129.6400000000001</v>
      </c>
      <c r="CC194" s="404"/>
      <c r="CD194" s="537">
        <f t="shared" si="230"/>
        <v>65.573005000000023</v>
      </c>
      <c r="CE194" s="537">
        <f t="shared" si="262"/>
        <v>19.671901500000008</v>
      </c>
      <c r="CF194" s="537">
        <f t="shared" si="231"/>
        <v>32.786502500000012</v>
      </c>
      <c r="CG194" s="210"/>
      <c r="CH194" s="210"/>
      <c r="CI194" s="210"/>
      <c r="CJ194" s="538">
        <f t="shared" si="232"/>
        <v>65.573005000000023</v>
      </c>
      <c r="CK194" s="216">
        <f t="shared" si="233"/>
        <v>-31.5</v>
      </c>
      <c r="CL194" s="216">
        <f t="shared" si="263"/>
        <v>-9.4499999999999993</v>
      </c>
      <c r="CM194" s="216">
        <f t="shared" si="234"/>
        <v>-15.75</v>
      </c>
      <c r="CN194" s="216"/>
      <c r="CO194" s="216"/>
      <c r="CP194" s="216"/>
      <c r="CQ194" s="217">
        <f t="shared" si="235"/>
        <v>-31.5</v>
      </c>
      <c r="CR194" s="403">
        <f t="shared" si="236"/>
        <v>40.913004999999998</v>
      </c>
      <c r="CS194" s="403">
        <f t="shared" si="264"/>
        <v>12.273901499999999</v>
      </c>
      <c r="CT194" s="403">
        <f t="shared" si="237"/>
        <v>20.456502499999999</v>
      </c>
      <c r="CU194" s="403"/>
      <c r="CV194" s="403"/>
      <c r="CW194" s="403"/>
      <c r="CX194" s="404">
        <f t="shared" si="238"/>
        <v>40.913004999999998</v>
      </c>
      <c r="CY194" s="198"/>
      <c r="CZ194" s="222">
        <v>905</v>
      </c>
      <c r="DA194" s="677">
        <f t="shared" si="239"/>
        <v>-6</v>
      </c>
      <c r="DB194" s="676">
        <f t="shared" si="240"/>
        <v>-0.65861690450054766</v>
      </c>
      <c r="DC194" s="676">
        <f t="shared" si="265"/>
        <v>-0.13172338090010954</v>
      </c>
      <c r="DD194" s="208">
        <v>1293.2920200000001</v>
      </c>
      <c r="DE194" s="677">
        <f t="shared" si="241"/>
        <v>382.29202000000009</v>
      </c>
      <c r="DF194" s="676">
        <f t="shared" si="242"/>
        <v>41.963997804610329</v>
      </c>
      <c r="DG194" s="676">
        <f t="shared" si="266"/>
        <v>8.3927995609220662</v>
      </c>
      <c r="DH194" s="222">
        <v>20</v>
      </c>
      <c r="DI194" s="677">
        <f t="shared" si="243"/>
        <v>182.2</v>
      </c>
      <c r="DJ194" s="568">
        <f t="shared" si="244"/>
        <v>1093.2</v>
      </c>
      <c r="DK194" s="677">
        <f t="shared" si="245"/>
        <v>1093.2</v>
      </c>
      <c r="DL194" s="677">
        <f t="shared" si="267"/>
        <v>327.96</v>
      </c>
      <c r="DM194" s="677">
        <f t="shared" si="268"/>
        <v>546.6</v>
      </c>
      <c r="DN194" s="677">
        <f t="shared" si="246"/>
        <v>50.023005000000012</v>
      </c>
      <c r="DO194" s="677">
        <f t="shared" si="269"/>
        <v>15.006901500000003</v>
      </c>
      <c r="DP194" s="677">
        <f t="shared" si="270"/>
        <v>25.011502500000006</v>
      </c>
      <c r="DQ194" s="677">
        <f t="shared" si="247"/>
        <v>50.023005000000012</v>
      </c>
      <c r="DR194" s="222">
        <v>905</v>
      </c>
      <c r="DS194" s="677">
        <f t="shared" si="248"/>
        <v>-6</v>
      </c>
      <c r="DT194" s="676">
        <f t="shared" si="249"/>
        <v>-0.65861690450054766</v>
      </c>
      <c r="DU194" s="710">
        <f t="shared" si="271"/>
        <v>-0.13172338090010954</v>
      </c>
      <c r="DV194" s="208">
        <v>1293.2920200000001</v>
      </c>
      <c r="DW194" s="677">
        <f t="shared" si="250"/>
        <v>382.29202000000009</v>
      </c>
      <c r="DX194" s="676">
        <f t="shared" si="251"/>
        <v>41.963997804610329</v>
      </c>
      <c r="DY194" s="710">
        <f t="shared" si="272"/>
        <v>8.3927995609220662</v>
      </c>
      <c r="DZ194" s="222">
        <v>19</v>
      </c>
      <c r="EA194" s="677">
        <f t="shared" si="252"/>
        <v>173.09</v>
      </c>
      <c r="EB194" s="568">
        <f t="shared" si="253"/>
        <v>1084.0899999999999</v>
      </c>
      <c r="EC194" s="677">
        <f t="shared" si="254"/>
        <v>1084.0899999999999</v>
      </c>
      <c r="ED194" s="677">
        <f t="shared" si="276"/>
        <v>325.22699999999998</v>
      </c>
      <c r="EE194" s="677">
        <f t="shared" si="277"/>
        <v>542.04499999999996</v>
      </c>
      <c r="EF194" s="208">
        <f t="shared" si="273"/>
        <v>52.300505000000044</v>
      </c>
      <c r="EG194" s="208">
        <f t="shared" si="274"/>
        <v>15.690151500000013</v>
      </c>
      <c r="EH194" s="208">
        <f t="shared" si="275"/>
        <v>26.150252500000022</v>
      </c>
      <c r="EI194" s="677">
        <f t="shared" si="255"/>
        <v>52.300505000000044</v>
      </c>
    </row>
    <row r="195" spans="1:139" s="218" customFormat="1" ht="24.75" customHeight="1" x14ac:dyDescent="0.2">
      <c r="A195" s="506">
        <v>192</v>
      </c>
      <c r="B195" s="505" t="s">
        <v>1267</v>
      </c>
      <c r="C195" s="499" t="s">
        <v>71</v>
      </c>
      <c r="D195" s="355" t="s">
        <v>401</v>
      </c>
      <c r="E195" s="355" t="s">
        <v>74</v>
      </c>
      <c r="F195" s="219" t="s">
        <v>75</v>
      </c>
      <c r="G195" s="219" t="s">
        <v>24</v>
      </c>
      <c r="H195" s="219" t="s">
        <v>70</v>
      </c>
      <c r="I195" s="240">
        <v>7</v>
      </c>
      <c r="J195" s="221">
        <v>1050</v>
      </c>
      <c r="K195" s="222"/>
      <c r="L195" s="219" t="s">
        <v>75</v>
      </c>
      <c r="M195" s="219" t="s">
        <v>24</v>
      </c>
      <c r="N195" s="219" t="s">
        <v>70</v>
      </c>
      <c r="O195" s="240">
        <v>7</v>
      </c>
      <c r="P195" s="221">
        <v>1050</v>
      </c>
      <c r="Q195" s="219"/>
      <c r="R195" s="219"/>
      <c r="S195" s="219"/>
      <c r="T195" s="240">
        <v>7</v>
      </c>
      <c r="U195" s="223">
        <v>1050</v>
      </c>
      <c r="V195" s="228" t="s">
        <v>25</v>
      </c>
      <c r="W195" s="228" t="s">
        <v>42</v>
      </c>
      <c r="X195" s="228" t="s">
        <v>70</v>
      </c>
      <c r="Y195" s="242">
        <v>7</v>
      </c>
      <c r="Z195" s="226">
        <v>1050</v>
      </c>
      <c r="AA195" s="207">
        <f t="shared" si="191"/>
        <v>7350</v>
      </c>
      <c r="AB195" s="222">
        <v>1157</v>
      </c>
      <c r="AC195" s="544">
        <f t="shared" si="256"/>
        <v>107</v>
      </c>
      <c r="AD195" s="208">
        <f>1.453*$AB$1</f>
        <v>1652.7293800000002</v>
      </c>
      <c r="AE195" s="678">
        <f t="shared" si="257"/>
        <v>602.72938000000022</v>
      </c>
      <c r="AF195" s="222">
        <v>2067</v>
      </c>
      <c r="AJ195" s="444">
        <f t="shared" si="192"/>
        <v>107</v>
      </c>
      <c r="AK195" s="444">
        <f t="shared" si="193"/>
        <v>10.19047619047619</v>
      </c>
      <c r="AL195" s="539">
        <f t="shared" si="258"/>
        <v>2.0380952380952378E-2</v>
      </c>
      <c r="AM195" s="444">
        <f t="shared" si="194"/>
        <v>21.4</v>
      </c>
      <c r="AN195" s="445">
        <f t="shared" si="195"/>
        <v>602.72938000000022</v>
      </c>
      <c r="AO195" s="445">
        <f t="shared" si="196"/>
        <v>57.402798095238126</v>
      </c>
      <c r="AP195" s="542">
        <f t="shared" si="259"/>
        <v>0.11480559619047626</v>
      </c>
      <c r="AQ195" s="445">
        <f t="shared" si="197"/>
        <v>120.54587600000005</v>
      </c>
      <c r="AR195" s="227">
        <f t="shared" si="198"/>
        <v>8190</v>
      </c>
      <c r="AS195" s="210">
        <f t="shared" si="199"/>
        <v>1170</v>
      </c>
      <c r="AT195" s="209">
        <f t="shared" si="200"/>
        <v>351</v>
      </c>
      <c r="AU195" s="209">
        <f t="shared" si="201"/>
        <v>585</v>
      </c>
      <c r="AV195" s="211">
        <f t="shared" si="202"/>
        <v>1157</v>
      </c>
      <c r="AW195" s="210">
        <f t="shared" si="203"/>
        <v>13</v>
      </c>
      <c r="AX195" s="210">
        <f t="shared" si="204"/>
        <v>120</v>
      </c>
      <c r="AY195" s="210">
        <f t="shared" si="205"/>
        <v>11.428571428571431</v>
      </c>
      <c r="AZ195" s="211">
        <f t="shared" si="206"/>
        <v>1652.7293800000002</v>
      </c>
      <c r="BA195" s="544">
        <f t="shared" si="260"/>
        <v>482.72938000000022</v>
      </c>
      <c r="BB195" s="210">
        <f t="shared" si="261"/>
        <v>120.68234500000005</v>
      </c>
      <c r="BC195" s="213">
        <f t="shared" si="207"/>
        <v>10412.195094000001</v>
      </c>
      <c r="BD195" s="211">
        <f>[1]MAG_9pak!$F$12</f>
        <v>1487.4564420000002</v>
      </c>
      <c r="BE195" s="213">
        <f t="shared" si="208"/>
        <v>446.23693260000005</v>
      </c>
      <c r="BF195" s="213">
        <f t="shared" si="209"/>
        <v>743.72822100000008</v>
      </c>
      <c r="BG195" s="210">
        <f t="shared" si="210"/>
        <v>330.45644200000015</v>
      </c>
      <c r="BH195" s="210">
        <f t="shared" si="211"/>
        <v>437.45644200000015</v>
      </c>
      <c r="BI195" s="210">
        <f t="shared" si="212"/>
        <v>41.662518285714299</v>
      </c>
      <c r="BJ195" s="210">
        <f t="shared" si="213"/>
        <v>1302</v>
      </c>
      <c r="BK195" s="214">
        <f t="shared" si="214"/>
        <v>390.59999999999997</v>
      </c>
      <c r="BL195" s="214">
        <f t="shared" si="215"/>
        <v>651</v>
      </c>
      <c r="BM195" s="210">
        <f t="shared" si="216"/>
        <v>252</v>
      </c>
      <c r="BN195" s="210">
        <f t="shared" si="217"/>
        <v>145</v>
      </c>
      <c r="BO195" s="215">
        <f t="shared" si="218"/>
        <v>9114</v>
      </c>
      <c r="BP195" s="210">
        <f t="shared" si="283"/>
        <v>1302</v>
      </c>
      <c r="BQ195" s="216">
        <f t="shared" si="219"/>
        <v>390.59999999999997</v>
      </c>
      <c r="BR195" s="216">
        <f t="shared" si="220"/>
        <v>651</v>
      </c>
      <c r="BS195" s="210">
        <f t="shared" si="221"/>
        <v>252</v>
      </c>
      <c r="BT195" s="210">
        <f t="shared" si="222"/>
        <v>145</v>
      </c>
      <c r="BU195" s="217">
        <f t="shared" si="223"/>
        <v>9114</v>
      </c>
      <c r="BV195" s="210">
        <f t="shared" si="284"/>
        <v>1302</v>
      </c>
      <c r="BW195" s="403">
        <f t="shared" si="224"/>
        <v>390.59999999999997</v>
      </c>
      <c r="BX195" s="403">
        <f t="shared" si="225"/>
        <v>651</v>
      </c>
      <c r="BY195" s="210">
        <f t="shared" si="226"/>
        <v>252</v>
      </c>
      <c r="BZ195" s="210">
        <f t="shared" si="227"/>
        <v>145</v>
      </c>
      <c r="CA195" s="210">
        <f t="shared" si="228"/>
        <v>24</v>
      </c>
      <c r="CB195" s="404">
        <f t="shared" si="229"/>
        <v>9114</v>
      </c>
      <c r="CC195" s="404"/>
      <c r="CD195" s="537">
        <f t="shared" si="230"/>
        <v>120.68234500000005</v>
      </c>
      <c r="CE195" s="537">
        <f t="shared" si="262"/>
        <v>36.204703500000015</v>
      </c>
      <c r="CF195" s="537">
        <f t="shared" si="231"/>
        <v>60.341172500000027</v>
      </c>
      <c r="CG195" s="210"/>
      <c r="CH195" s="210"/>
      <c r="CI195" s="210"/>
      <c r="CJ195" s="538">
        <f t="shared" si="232"/>
        <v>844.77641500000038</v>
      </c>
      <c r="CK195" s="216">
        <f t="shared" si="233"/>
        <v>-3.25</v>
      </c>
      <c r="CL195" s="216">
        <f t="shared" si="263"/>
        <v>-0.97499999999999998</v>
      </c>
      <c r="CM195" s="216">
        <f t="shared" si="234"/>
        <v>-1.625</v>
      </c>
      <c r="CN195" s="216"/>
      <c r="CO195" s="216"/>
      <c r="CP195" s="216"/>
      <c r="CQ195" s="217">
        <f t="shared" si="235"/>
        <v>-22.75</v>
      </c>
      <c r="CR195" s="403">
        <f t="shared" si="236"/>
        <v>87.682345000000055</v>
      </c>
      <c r="CS195" s="403">
        <f t="shared" si="264"/>
        <v>26.304703500000016</v>
      </c>
      <c r="CT195" s="403">
        <f t="shared" si="237"/>
        <v>43.841172500000027</v>
      </c>
      <c r="CU195" s="403"/>
      <c r="CV195" s="403"/>
      <c r="CW195" s="403"/>
      <c r="CX195" s="404">
        <f t="shared" si="238"/>
        <v>613.77641500000038</v>
      </c>
      <c r="CY195" s="198"/>
      <c r="CZ195" s="222">
        <v>1157</v>
      </c>
      <c r="DA195" s="677">
        <f t="shared" si="239"/>
        <v>107</v>
      </c>
      <c r="DB195" s="676">
        <f t="shared" si="240"/>
        <v>10.19047619047619</v>
      </c>
      <c r="DC195" s="676">
        <f t="shared" si="265"/>
        <v>2.038095238095238</v>
      </c>
      <c r="DD195" s="208">
        <v>1652.7293800000002</v>
      </c>
      <c r="DE195" s="677">
        <f t="shared" si="241"/>
        <v>602.72938000000022</v>
      </c>
      <c r="DF195" s="676">
        <f t="shared" si="242"/>
        <v>57.402798095238126</v>
      </c>
      <c r="DG195" s="676">
        <f t="shared" si="266"/>
        <v>11.480559619047625</v>
      </c>
      <c r="DH195" s="222">
        <v>19</v>
      </c>
      <c r="DI195" s="677">
        <f t="shared" si="243"/>
        <v>199.5</v>
      </c>
      <c r="DJ195" s="568">
        <f t="shared" si="244"/>
        <v>1249.5</v>
      </c>
      <c r="DK195" s="677">
        <f t="shared" si="245"/>
        <v>8746.5</v>
      </c>
      <c r="DL195" s="677">
        <f t="shared" si="267"/>
        <v>374.85</v>
      </c>
      <c r="DM195" s="677">
        <f t="shared" si="268"/>
        <v>624.75</v>
      </c>
      <c r="DN195" s="677">
        <f t="shared" si="246"/>
        <v>100.80734500000005</v>
      </c>
      <c r="DO195" s="677">
        <f t="shared" si="269"/>
        <v>30.242203500000016</v>
      </c>
      <c r="DP195" s="677">
        <f t="shared" si="270"/>
        <v>50.403672500000027</v>
      </c>
      <c r="DQ195" s="677">
        <f t="shared" si="247"/>
        <v>705.65141500000038</v>
      </c>
      <c r="DR195" s="222">
        <v>1157</v>
      </c>
      <c r="DS195" s="677">
        <f t="shared" si="248"/>
        <v>107</v>
      </c>
      <c r="DT195" s="676">
        <f t="shared" si="249"/>
        <v>10.19047619047619</v>
      </c>
      <c r="DU195" s="710">
        <f t="shared" si="271"/>
        <v>2.038095238095238</v>
      </c>
      <c r="DV195" s="208">
        <v>1652.7293800000002</v>
      </c>
      <c r="DW195" s="677">
        <f t="shared" si="250"/>
        <v>602.72938000000022</v>
      </c>
      <c r="DX195" s="676">
        <f t="shared" si="251"/>
        <v>57.402798095238126</v>
      </c>
      <c r="DY195" s="710">
        <f t="shared" si="272"/>
        <v>11.480559619047625</v>
      </c>
      <c r="DZ195" s="222">
        <v>15</v>
      </c>
      <c r="EA195" s="677">
        <f t="shared" si="252"/>
        <v>157.5</v>
      </c>
      <c r="EB195" s="568">
        <f t="shared" si="253"/>
        <v>1207.5</v>
      </c>
      <c r="EC195" s="677">
        <f t="shared" si="254"/>
        <v>8452.5</v>
      </c>
      <c r="ED195" s="677">
        <f t="shared" si="276"/>
        <v>362.25</v>
      </c>
      <c r="EE195" s="677">
        <f t="shared" si="277"/>
        <v>603.75</v>
      </c>
      <c r="EF195" s="208">
        <f t="shared" si="273"/>
        <v>111.30734500000005</v>
      </c>
      <c r="EG195" s="208">
        <f t="shared" si="274"/>
        <v>33.392203500000015</v>
      </c>
      <c r="EH195" s="208">
        <f t="shared" si="275"/>
        <v>55.653672500000027</v>
      </c>
      <c r="EI195" s="677">
        <f t="shared" si="255"/>
        <v>779.15141500000038</v>
      </c>
    </row>
    <row r="196" spans="1:139" s="218" customFormat="1" ht="24.75" customHeight="1" x14ac:dyDescent="0.2">
      <c r="A196" s="505">
        <v>193</v>
      </c>
      <c r="B196" s="505" t="s">
        <v>1267</v>
      </c>
      <c r="C196" s="499" t="s">
        <v>71</v>
      </c>
      <c r="D196" s="355" t="s">
        <v>401</v>
      </c>
      <c r="E196" s="355" t="s">
        <v>74</v>
      </c>
      <c r="F196" s="219" t="s">
        <v>75</v>
      </c>
      <c r="G196" s="219" t="s">
        <v>24</v>
      </c>
      <c r="H196" s="219" t="s">
        <v>70</v>
      </c>
      <c r="I196" s="240">
        <v>5</v>
      </c>
      <c r="J196" s="221">
        <v>1090</v>
      </c>
      <c r="K196" s="222"/>
      <c r="L196" s="219" t="s">
        <v>75</v>
      </c>
      <c r="M196" s="219" t="s">
        <v>24</v>
      </c>
      <c r="N196" s="219" t="s">
        <v>70</v>
      </c>
      <c r="O196" s="240">
        <v>5</v>
      </c>
      <c r="P196" s="221">
        <v>1090</v>
      </c>
      <c r="Q196" s="219"/>
      <c r="R196" s="219"/>
      <c r="S196" s="219"/>
      <c r="T196" s="240">
        <v>5</v>
      </c>
      <c r="U196" s="223">
        <v>1090</v>
      </c>
      <c r="V196" s="228" t="s">
        <v>25</v>
      </c>
      <c r="W196" s="228" t="s">
        <v>42</v>
      </c>
      <c r="X196" s="228" t="s">
        <v>70</v>
      </c>
      <c r="Y196" s="242">
        <v>5</v>
      </c>
      <c r="Z196" s="226">
        <v>1090</v>
      </c>
      <c r="AA196" s="207">
        <f t="shared" ref="AA196:AA259" si="285">Z196*Y196</f>
        <v>5450</v>
      </c>
      <c r="AB196" s="222">
        <v>1157</v>
      </c>
      <c r="AC196" s="544">
        <f t="shared" si="256"/>
        <v>67</v>
      </c>
      <c r="AD196" s="208">
        <f>1.453*$AB$1</f>
        <v>1652.7293800000002</v>
      </c>
      <c r="AE196" s="678">
        <f t="shared" si="257"/>
        <v>562.72938000000022</v>
      </c>
      <c r="AF196" s="222">
        <v>2067</v>
      </c>
      <c r="AJ196" s="444">
        <f t="shared" ref="AJ196:AJ259" si="286">AB196-Z196</f>
        <v>67</v>
      </c>
      <c r="AK196" s="444">
        <f t="shared" ref="AK196:AK259" si="287">(AB196/Z196)*100-100</f>
        <v>6.1467889908256836</v>
      </c>
      <c r="AL196" s="539">
        <f t="shared" si="258"/>
        <v>1.2293577981651366E-2</v>
      </c>
      <c r="AM196" s="444">
        <f t="shared" ref="AM196:AM259" si="288">AJ196/5</f>
        <v>13.4</v>
      </c>
      <c r="AN196" s="445">
        <f t="shared" ref="AN196:AN259" si="289">AD196-Z196</f>
        <v>562.72938000000022</v>
      </c>
      <c r="AO196" s="445">
        <f t="shared" ref="AO196:AO259" si="290">(AD196/Z196)*100-100</f>
        <v>51.626548623853239</v>
      </c>
      <c r="AP196" s="542">
        <f t="shared" si="259"/>
        <v>0.10325309724770648</v>
      </c>
      <c r="AQ196" s="445">
        <f t="shared" ref="AQ196:AQ259" si="291">AN196/5</f>
        <v>112.54587600000005</v>
      </c>
      <c r="AR196" s="227">
        <f t="shared" ref="AR196:AR259" si="292">(Z196+120)*Y196</f>
        <v>6050</v>
      </c>
      <c r="AS196" s="210">
        <f t="shared" ref="AS196:AS259" si="293">SUM(Z196+120)</f>
        <v>1210</v>
      </c>
      <c r="AT196" s="209">
        <f t="shared" ref="AT196:AT259" si="294">AS196*0.3</f>
        <v>363</v>
      </c>
      <c r="AU196" s="209">
        <f t="shared" ref="AU196:AU259" si="295">AS196*0.5</f>
        <v>605</v>
      </c>
      <c r="AV196" s="211">
        <f t="shared" ref="AV196:AV259" si="296">AB196</f>
        <v>1157</v>
      </c>
      <c r="AW196" s="210">
        <f t="shared" ref="AW196:AW259" si="297">SUM(AS196-AV196)</f>
        <v>53</v>
      </c>
      <c r="AX196" s="210">
        <f t="shared" ref="AX196:AX259" si="298">AS196-Z196</f>
        <v>120</v>
      </c>
      <c r="AY196" s="210">
        <f t="shared" ref="AY196:AY259" si="299">(AS196/Z196*100)-100</f>
        <v>11.0091743119266</v>
      </c>
      <c r="AZ196" s="211">
        <f t="shared" ref="AZ196:AZ259" si="300">AD196</f>
        <v>1652.7293800000002</v>
      </c>
      <c r="BA196" s="544">
        <f t="shared" si="260"/>
        <v>442.72938000000022</v>
      </c>
      <c r="BB196" s="210">
        <f t="shared" si="261"/>
        <v>110.68234500000005</v>
      </c>
      <c r="BC196" s="213">
        <f t="shared" ref="BC196:BC259" si="301">BD196*Y196</f>
        <v>7437.2822100000012</v>
      </c>
      <c r="BD196" s="211">
        <f>[1]MAG_9pak!$F$12</f>
        <v>1487.4564420000002</v>
      </c>
      <c r="BE196" s="213">
        <f t="shared" ref="BE196:BE259" si="302">BD196*0.3</f>
        <v>446.23693260000005</v>
      </c>
      <c r="BF196" s="213">
        <f t="shared" ref="BF196:BF259" si="303">BD196*0.5</f>
        <v>743.72822100000008</v>
      </c>
      <c r="BG196" s="210">
        <f t="shared" ref="BG196:BG259" si="304">BD196-AB196</f>
        <v>330.45644200000015</v>
      </c>
      <c r="BH196" s="210">
        <f t="shared" ref="BH196:BH259" si="305">SUM(BD196-Z196)</f>
        <v>397.45644200000015</v>
      </c>
      <c r="BI196" s="210">
        <f t="shared" ref="BI196:BI259" si="306">(BD196/Z196*100)-100</f>
        <v>36.463893761467915</v>
      </c>
      <c r="BJ196" s="210">
        <f t="shared" ref="BJ196:BJ259" si="307">Z196*1.24</f>
        <v>1351.6</v>
      </c>
      <c r="BK196" s="214">
        <f t="shared" ref="BK196:BK259" si="308">BJ196*0.3</f>
        <v>405.47999999999996</v>
      </c>
      <c r="BL196" s="214">
        <f t="shared" ref="BL196:BL259" si="309">BJ196*0.5</f>
        <v>675.8</v>
      </c>
      <c r="BM196" s="210">
        <f t="shared" ref="BM196:BM259" si="310">BJ196-Z196</f>
        <v>261.59999999999991</v>
      </c>
      <c r="BN196" s="210">
        <f t="shared" ref="BN196:BN259" si="311">BJ196-AB196</f>
        <v>194.59999999999991</v>
      </c>
      <c r="BO196" s="215">
        <f t="shared" ref="BO196:BO259" si="312">BJ196*Y196</f>
        <v>6758</v>
      </c>
      <c r="BP196" s="210">
        <f t="shared" si="283"/>
        <v>1351.6</v>
      </c>
      <c r="BQ196" s="216">
        <f t="shared" ref="BQ196:BQ259" si="313">BP196*0.3</f>
        <v>405.47999999999996</v>
      </c>
      <c r="BR196" s="216">
        <f t="shared" ref="BR196:BR259" si="314">BP196*0.5</f>
        <v>675.8</v>
      </c>
      <c r="BS196" s="210">
        <f t="shared" ref="BS196:BS259" si="315">BP196-Z196</f>
        <v>261.59999999999991</v>
      </c>
      <c r="BT196" s="210">
        <f t="shared" ref="BT196:BT259" si="316">BP196-AB196</f>
        <v>194.59999999999991</v>
      </c>
      <c r="BU196" s="217">
        <f t="shared" ref="BU196:BU259" si="317">BP196*Y196</f>
        <v>6758</v>
      </c>
      <c r="BV196" s="210">
        <f t="shared" si="284"/>
        <v>1351.6</v>
      </c>
      <c r="BW196" s="403">
        <f t="shared" ref="BW196:BW259" si="318">BV196*0.3</f>
        <v>405.47999999999996</v>
      </c>
      <c r="BX196" s="403">
        <f t="shared" ref="BX196:BX259" si="319">BV196*0.5</f>
        <v>675.8</v>
      </c>
      <c r="BY196" s="210">
        <f t="shared" ref="BY196:BY259" si="320">BV196-Z196</f>
        <v>261.59999999999991</v>
      </c>
      <c r="BZ196" s="210">
        <f t="shared" ref="BZ196:BZ259" si="321">BV196-AB196</f>
        <v>194.59999999999991</v>
      </c>
      <c r="CA196" s="210">
        <f t="shared" ref="CA196:CA259" si="322">(BV196/Z196*100)-100</f>
        <v>24</v>
      </c>
      <c r="CB196" s="404">
        <f t="shared" ref="CB196:CB259" si="323">BV196*Y196</f>
        <v>6758</v>
      </c>
      <c r="CC196" s="404"/>
      <c r="CD196" s="537">
        <f t="shared" ref="CD196:CD259" si="324">(AD196-AS196)/4</f>
        <v>110.68234500000005</v>
      </c>
      <c r="CE196" s="537">
        <f t="shared" si="262"/>
        <v>33.204703500000015</v>
      </c>
      <c r="CF196" s="537">
        <f t="shared" ref="CF196:CF259" si="325">CD196*0.5</f>
        <v>55.341172500000027</v>
      </c>
      <c r="CG196" s="210"/>
      <c r="CH196" s="210"/>
      <c r="CI196" s="210"/>
      <c r="CJ196" s="538">
        <f t="shared" ref="CJ196:CJ259" si="326">CD196*Y196</f>
        <v>553.41172500000027</v>
      </c>
      <c r="CK196" s="216">
        <f t="shared" ref="CK196:CK259" si="327">(AB196-AS196)/4</f>
        <v>-13.25</v>
      </c>
      <c r="CL196" s="216">
        <f t="shared" si="263"/>
        <v>-3.9749999999999996</v>
      </c>
      <c r="CM196" s="216">
        <f t="shared" ref="CM196:CM259" si="328">CK196*0.5</f>
        <v>-6.625</v>
      </c>
      <c r="CN196" s="216"/>
      <c r="CO196" s="216"/>
      <c r="CP196" s="216"/>
      <c r="CQ196" s="217">
        <f t="shared" ref="CQ196:CQ259" si="329">CK196*Y196</f>
        <v>-66.25</v>
      </c>
      <c r="CR196" s="403">
        <f t="shared" ref="CR196:CR259" si="330">(AD196-BV196)/4</f>
        <v>75.282345000000078</v>
      </c>
      <c r="CS196" s="403">
        <f t="shared" si="264"/>
        <v>22.584703500000021</v>
      </c>
      <c r="CT196" s="403">
        <f t="shared" ref="CT196:CT259" si="331">CR196*0.5</f>
        <v>37.641172500000039</v>
      </c>
      <c r="CU196" s="403"/>
      <c r="CV196" s="403"/>
      <c r="CW196" s="403"/>
      <c r="CX196" s="404">
        <f t="shared" ref="CX196:CX259" si="332">CR196*Y196</f>
        <v>376.41172500000039</v>
      </c>
      <c r="CY196" s="198"/>
      <c r="CZ196" s="222">
        <v>1157</v>
      </c>
      <c r="DA196" s="677">
        <f t="shared" ref="DA196:DA259" si="333">CZ196-Z196</f>
        <v>67</v>
      </c>
      <c r="DB196" s="676">
        <f t="shared" ref="DB196:DB259" si="334">(CZ196/Z196*100)-100</f>
        <v>6.1467889908256836</v>
      </c>
      <c r="DC196" s="676">
        <f t="shared" si="265"/>
        <v>1.2293577981651367</v>
      </c>
      <c r="DD196" s="208">
        <v>1652.7293800000002</v>
      </c>
      <c r="DE196" s="677">
        <f t="shared" ref="DE196:DE259" si="335">DD196-Z196</f>
        <v>562.72938000000022</v>
      </c>
      <c r="DF196" s="676">
        <f t="shared" ref="DF196:DF259" si="336">(DD196/Z196)*100-100</f>
        <v>51.626548623853239</v>
      </c>
      <c r="DG196" s="676">
        <f t="shared" si="266"/>
        <v>10.325309724770648</v>
      </c>
      <c r="DH196" s="222">
        <v>19</v>
      </c>
      <c r="DI196" s="677">
        <f t="shared" ref="DI196:DI259" si="337">Z196*DH196/100</f>
        <v>207.1</v>
      </c>
      <c r="DJ196" s="568">
        <f t="shared" ref="DJ196:DJ259" si="338">Z196+DI196</f>
        <v>1297.0999999999999</v>
      </c>
      <c r="DK196" s="677">
        <f t="shared" ref="DK196:DK259" si="339">DJ196*Y196</f>
        <v>6485.5</v>
      </c>
      <c r="DL196" s="677">
        <f t="shared" si="267"/>
        <v>389.13</v>
      </c>
      <c r="DM196" s="677">
        <f t="shared" si="268"/>
        <v>648.54999999999995</v>
      </c>
      <c r="DN196" s="677">
        <f t="shared" ref="DN196:DN259" si="340">(DD196-DJ196)/4</f>
        <v>88.907345000000078</v>
      </c>
      <c r="DO196" s="677">
        <f t="shared" si="269"/>
        <v>26.672203500000023</v>
      </c>
      <c r="DP196" s="677">
        <f t="shared" si="270"/>
        <v>44.453672500000039</v>
      </c>
      <c r="DQ196" s="677">
        <f t="shared" ref="DQ196:DQ259" si="341">DN196*Y196</f>
        <v>444.53672500000039</v>
      </c>
      <c r="DR196" s="222">
        <v>1157</v>
      </c>
      <c r="DS196" s="677">
        <f t="shared" ref="DS196:DS259" si="342">DR196-Z196</f>
        <v>67</v>
      </c>
      <c r="DT196" s="676">
        <f t="shared" ref="DT196:DT259" si="343">(DR196/Z196*100)-100</f>
        <v>6.1467889908256836</v>
      </c>
      <c r="DU196" s="710">
        <f t="shared" si="271"/>
        <v>1.2293577981651367</v>
      </c>
      <c r="DV196" s="208">
        <v>1652.7293800000002</v>
      </c>
      <c r="DW196" s="677">
        <f t="shared" ref="DW196:DW259" si="344">DV196-Z196</f>
        <v>562.72938000000022</v>
      </c>
      <c r="DX196" s="676">
        <f t="shared" ref="DX196:DX259" si="345">(DV196/Z196)*100-100</f>
        <v>51.626548623853239</v>
      </c>
      <c r="DY196" s="710">
        <f t="shared" si="272"/>
        <v>10.325309724770648</v>
      </c>
      <c r="DZ196" s="222">
        <v>15</v>
      </c>
      <c r="EA196" s="677">
        <f t="shared" ref="EA196:EA259" si="346">Z196*DZ196/100</f>
        <v>163.5</v>
      </c>
      <c r="EB196" s="568">
        <f t="shared" ref="EB196:EB259" si="347">Z196+EA196</f>
        <v>1253.5</v>
      </c>
      <c r="EC196" s="677">
        <f t="shared" ref="EC196:EC259" si="348">EB196*Y196</f>
        <v>6267.5</v>
      </c>
      <c r="ED196" s="677">
        <f t="shared" si="276"/>
        <v>376.05</v>
      </c>
      <c r="EE196" s="677">
        <f t="shared" si="277"/>
        <v>626.75</v>
      </c>
      <c r="EF196" s="208">
        <f t="shared" si="273"/>
        <v>99.807345000000055</v>
      </c>
      <c r="EG196" s="208">
        <f t="shared" si="274"/>
        <v>29.942203500000016</v>
      </c>
      <c r="EH196" s="208">
        <f t="shared" si="275"/>
        <v>49.903672500000027</v>
      </c>
      <c r="EI196" s="677">
        <f t="shared" ref="EI196:EI259" si="349">EF196*Y196</f>
        <v>499.03672500000027</v>
      </c>
    </row>
    <row r="197" spans="1:139" s="218" customFormat="1" ht="24.75" customHeight="1" x14ac:dyDescent="0.2">
      <c r="A197" s="505">
        <v>194</v>
      </c>
      <c r="B197" s="505" t="s">
        <v>1267</v>
      </c>
      <c r="C197" s="499" t="s">
        <v>71</v>
      </c>
      <c r="D197" s="355" t="s">
        <v>401</v>
      </c>
      <c r="E197" s="355" t="s">
        <v>74</v>
      </c>
      <c r="F197" s="219" t="s">
        <v>75</v>
      </c>
      <c r="G197" s="219" t="s">
        <v>24</v>
      </c>
      <c r="H197" s="219" t="s">
        <v>70</v>
      </c>
      <c r="I197" s="240">
        <v>3</v>
      </c>
      <c r="J197" s="221">
        <v>1190</v>
      </c>
      <c r="K197" s="222"/>
      <c r="L197" s="219" t="s">
        <v>75</v>
      </c>
      <c r="M197" s="219" t="s">
        <v>24</v>
      </c>
      <c r="N197" s="219" t="s">
        <v>70</v>
      </c>
      <c r="O197" s="240">
        <v>3</v>
      </c>
      <c r="P197" s="221">
        <v>1190</v>
      </c>
      <c r="Q197" s="219"/>
      <c r="R197" s="219"/>
      <c r="S197" s="219"/>
      <c r="T197" s="240">
        <v>3</v>
      </c>
      <c r="U197" s="223">
        <v>1190</v>
      </c>
      <c r="V197" s="228" t="s">
        <v>25</v>
      </c>
      <c r="W197" s="228" t="s">
        <v>42</v>
      </c>
      <c r="X197" s="228" t="s">
        <v>70</v>
      </c>
      <c r="Y197" s="242">
        <v>3</v>
      </c>
      <c r="Z197" s="226">
        <v>1190</v>
      </c>
      <c r="AA197" s="207">
        <f t="shared" si="285"/>
        <v>3570</v>
      </c>
      <c r="AB197" s="222">
        <v>1157</v>
      </c>
      <c r="AC197" s="544">
        <f t="shared" ref="AC197:AC260" si="350">AB197-Z197</f>
        <v>-33</v>
      </c>
      <c r="AD197" s="208">
        <f>1.453*$AB$1</f>
        <v>1652.7293800000002</v>
      </c>
      <c r="AE197" s="678">
        <f t="shared" ref="AE197:AE260" si="351">AD197-Z197</f>
        <v>462.72938000000022</v>
      </c>
      <c r="AF197" s="222">
        <v>2067</v>
      </c>
      <c r="AJ197" s="444">
        <f t="shared" si="286"/>
        <v>-33</v>
      </c>
      <c r="AK197" s="444">
        <f t="shared" si="287"/>
        <v>-2.7731092436974762</v>
      </c>
      <c r="AL197" s="539">
        <f t="shared" ref="AL197:AL260" si="352">AK197/5/100</f>
        <v>-5.5462184873949529E-3</v>
      </c>
      <c r="AM197" s="444">
        <f t="shared" si="288"/>
        <v>-6.6</v>
      </c>
      <c r="AN197" s="445">
        <f t="shared" si="289"/>
        <v>462.72938000000022</v>
      </c>
      <c r="AO197" s="445">
        <f t="shared" si="290"/>
        <v>38.884821848739506</v>
      </c>
      <c r="AP197" s="542">
        <f t="shared" ref="AP197:AP260" si="353">AO197/5/100</f>
        <v>7.7769643697479018E-2</v>
      </c>
      <c r="AQ197" s="445">
        <f t="shared" si="291"/>
        <v>92.54587600000005</v>
      </c>
      <c r="AR197" s="227">
        <f t="shared" si="292"/>
        <v>3930</v>
      </c>
      <c r="AS197" s="210">
        <f t="shared" si="293"/>
        <v>1310</v>
      </c>
      <c r="AT197" s="209">
        <f t="shared" si="294"/>
        <v>393</v>
      </c>
      <c r="AU197" s="209">
        <f t="shared" si="295"/>
        <v>655</v>
      </c>
      <c r="AV197" s="211">
        <f t="shared" si="296"/>
        <v>1157</v>
      </c>
      <c r="AW197" s="210">
        <f t="shared" si="297"/>
        <v>153</v>
      </c>
      <c r="AX197" s="210">
        <f t="shared" si="298"/>
        <v>120</v>
      </c>
      <c r="AY197" s="210">
        <f t="shared" si="299"/>
        <v>10.084033613445385</v>
      </c>
      <c r="AZ197" s="211">
        <f t="shared" si="300"/>
        <v>1652.7293800000002</v>
      </c>
      <c r="BA197" s="544">
        <f t="shared" ref="BA197:BA260" si="354">AZ197-AS197</f>
        <v>342.72938000000022</v>
      </c>
      <c r="BB197" s="210">
        <f t="shared" ref="BB197:BB260" si="355">BA197/4</f>
        <v>85.682345000000055</v>
      </c>
      <c r="BC197" s="213">
        <f t="shared" si="301"/>
        <v>4462.369326</v>
      </c>
      <c r="BD197" s="211">
        <f>[1]MAG_9pak!$F$12</f>
        <v>1487.4564420000002</v>
      </c>
      <c r="BE197" s="213">
        <f t="shared" si="302"/>
        <v>446.23693260000005</v>
      </c>
      <c r="BF197" s="213">
        <f t="shared" si="303"/>
        <v>743.72822100000008</v>
      </c>
      <c r="BG197" s="210">
        <f t="shared" si="304"/>
        <v>330.45644200000015</v>
      </c>
      <c r="BH197" s="210">
        <f t="shared" si="305"/>
        <v>297.45644200000015</v>
      </c>
      <c r="BI197" s="210">
        <f t="shared" si="306"/>
        <v>24.996339663865569</v>
      </c>
      <c r="BJ197" s="210">
        <f t="shared" si="307"/>
        <v>1475.6</v>
      </c>
      <c r="BK197" s="214">
        <f t="shared" si="308"/>
        <v>442.67999999999995</v>
      </c>
      <c r="BL197" s="214">
        <f t="shared" si="309"/>
        <v>737.8</v>
      </c>
      <c r="BM197" s="210">
        <f t="shared" si="310"/>
        <v>285.59999999999991</v>
      </c>
      <c r="BN197" s="210">
        <f t="shared" si="311"/>
        <v>318.59999999999991</v>
      </c>
      <c r="BO197" s="215">
        <f t="shared" si="312"/>
        <v>4426.7999999999993</v>
      </c>
      <c r="BP197" s="210">
        <f t="shared" si="283"/>
        <v>1475.6</v>
      </c>
      <c r="BQ197" s="216">
        <f t="shared" si="313"/>
        <v>442.67999999999995</v>
      </c>
      <c r="BR197" s="216">
        <f t="shared" si="314"/>
        <v>737.8</v>
      </c>
      <c r="BS197" s="210">
        <f t="shared" si="315"/>
        <v>285.59999999999991</v>
      </c>
      <c r="BT197" s="210">
        <f t="shared" si="316"/>
        <v>318.59999999999991</v>
      </c>
      <c r="BU197" s="217">
        <f t="shared" si="317"/>
        <v>4426.7999999999993</v>
      </c>
      <c r="BV197" s="210">
        <f t="shared" si="284"/>
        <v>1475.6</v>
      </c>
      <c r="BW197" s="403">
        <f t="shared" si="318"/>
        <v>442.67999999999995</v>
      </c>
      <c r="BX197" s="403">
        <f t="shared" si="319"/>
        <v>737.8</v>
      </c>
      <c r="BY197" s="210">
        <f t="shared" si="320"/>
        <v>285.59999999999991</v>
      </c>
      <c r="BZ197" s="210">
        <f t="shared" si="321"/>
        <v>318.59999999999991</v>
      </c>
      <c r="CA197" s="210">
        <f t="shared" si="322"/>
        <v>24</v>
      </c>
      <c r="CB197" s="404">
        <f t="shared" si="323"/>
        <v>4426.7999999999993</v>
      </c>
      <c r="CC197" s="404"/>
      <c r="CD197" s="537">
        <f t="shared" si="324"/>
        <v>85.682345000000055</v>
      </c>
      <c r="CE197" s="537">
        <f t="shared" ref="CE197:CE260" si="356">CD197*0.3</f>
        <v>25.704703500000015</v>
      </c>
      <c r="CF197" s="537">
        <f t="shared" si="325"/>
        <v>42.841172500000027</v>
      </c>
      <c r="CG197" s="210"/>
      <c r="CH197" s="210"/>
      <c r="CI197" s="210"/>
      <c r="CJ197" s="538">
        <f t="shared" si="326"/>
        <v>257.04703500000016</v>
      </c>
      <c r="CK197" s="216">
        <f t="shared" si="327"/>
        <v>-38.25</v>
      </c>
      <c r="CL197" s="216">
        <f t="shared" ref="CL197:CL260" si="357">CK197*0.3</f>
        <v>-11.475</v>
      </c>
      <c r="CM197" s="216">
        <f t="shared" si="328"/>
        <v>-19.125</v>
      </c>
      <c r="CN197" s="216"/>
      <c r="CO197" s="216"/>
      <c r="CP197" s="216"/>
      <c r="CQ197" s="217">
        <f t="shared" si="329"/>
        <v>-114.75</v>
      </c>
      <c r="CR197" s="403">
        <f t="shared" si="330"/>
        <v>44.282345000000078</v>
      </c>
      <c r="CS197" s="403">
        <f t="shared" ref="CS197:CS260" si="358">CR197*0.3</f>
        <v>13.284703500000022</v>
      </c>
      <c r="CT197" s="403">
        <f t="shared" si="331"/>
        <v>22.141172500000039</v>
      </c>
      <c r="CU197" s="403"/>
      <c r="CV197" s="403"/>
      <c r="CW197" s="403"/>
      <c r="CX197" s="404">
        <f t="shared" si="332"/>
        <v>132.84703500000023</v>
      </c>
      <c r="CY197" s="198"/>
      <c r="CZ197" s="222">
        <v>1157</v>
      </c>
      <c r="DA197" s="677">
        <f t="shared" si="333"/>
        <v>-33</v>
      </c>
      <c r="DB197" s="676">
        <f t="shared" si="334"/>
        <v>-2.7731092436974762</v>
      </c>
      <c r="DC197" s="676">
        <f t="shared" ref="DC197:DC260" si="359">DB197/5</f>
        <v>-0.55462184873949527</v>
      </c>
      <c r="DD197" s="208">
        <v>1652.7293800000002</v>
      </c>
      <c r="DE197" s="677">
        <f t="shared" si="335"/>
        <v>462.72938000000022</v>
      </c>
      <c r="DF197" s="676">
        <f t="shared" si="336"/>
        <v>38.884821848739506</v>
      </c>
      <c r="DG197" s="676">
        <f t="shared" ref="DG197:DG260" si="360">DF197/5</f>
        <v>7.7769643697479012</v>
      </c>
      <c r="DH197" s="222">
        <v>19</v>
      </c>
      <c r="DI197" s="677">
        <f t="shared" si="337"/>
        <v>226.1</v>
      </c>
      <c r="DJ197" s="568">
        <f t="shared" si="338"/>
        <v>1416.1</v>
      </c>
      <c r="DK197" s="677">
        <f t="shared" si="339"/>
        <v>4248.2999999999993</v>
      </c>
      <c r="DL197" s="677">
        <f t="shared" ref="DL197:DL260" si="361">DJ197*30/100</f>
        <v>424.83</v>
      </c>
      <c r="DM197" s="677">
        <f t="shared" ref="DM197:DM260" si="362">DJ197*50/100</f>
        <v>708.05</v>
      </c>
      <c r="DN197" s="677">
        <f t="shared" si="340"/>
        <v>59.157345000000078</v>
      </c>
      <c r="DO197" s="677">
        <f t="shared" ref="DO197:DO260" si="363">DN197*0.3</f>
        <v>17.747203500000023</v>
      </c>
      <c r="DP197" s="677">
        <f t="shared" ref="DP197:DP260" si="364">DN197*0.5</f>
        <v>29.578672500000039</v>
      </c>
      <c r="DQ197" s="677">
        <f t="shared" si="341"/>
        <v>177.47203500000023</v>
      </c>
      <c r="DR197" s="222">
        <v>1157</v>
      </c>
      <c r="DS197" s="677">
        <f t="shared" si="342"/>
        <v>-33</v>
      </c>
      <c r="DT197" s="676">
        <f t="shared" si="343"/>
        <v>-2.7731092436974762</v>
      </c>
      <c r="DU197" s="710">
        <f t="shared" ref="DU197:DU260" si="365">DT197/5</f>
        <v>-0.55462184873949527</v>
      </c>
      <c r="DV197" s="208">
        <v>1652.7293800000002</v>
      </c>
      <c r="DW197" s="677">
        <f t="shared" si="344"/>
        <v>462.72938000000022</v>
      </c>
      <c r="DX197" s="676">
        <f t="shared" si="345"/>
        <v>38.884821848739506</v>
      </c>
      <c r="DY197" s="710">
        <f t="shared" ref="DY197:DY260" si="366">DX197/5</f>
        <v>7.7769643697479012</v>
      </c>
      <c r="DZ197" s="222">
        <v>15</v>
      </c>
      <c r="EA197" s="677">
        <f t="shared" si="346"/>
        <v>178.5</v>
      </c>
      <c r="EB197" s="568">
        <f t="shared" si="347"/>
        <v>1368.5</v>
      </c>
      <c r="EC197" s="677">
        <f t="shared" si="348"/>
        <v>4105.5</v>
      </c>
      <c r="ED197" s="677">
        <f t="shared" ref="ED197:ED260" si="367">EB197*30/100</f>
        <v>410.55</v>
      </c>
      <c r="EE197" s="677">
        <f t="shared" ref="EE197:EE260" si="368">EB197*50/100</f>
        <v>684.25</v>
      </c>
      <c r="EF197" s="208">
        <f t="shared" ref="EF197:EF260" si="369">(DV197-EB197)/4</f>
        <v>71.057345000000055</v>
      </c>
      <c r="EG197" s="208">
        <f t="shared" ref="EG197:EG260" si="370">EF197*0.3</f>
        <v>21.317203500000016</v>
      </c>
      <c r="EH197" s="208">
        <f t="shared" ref="EH197:EH260" si="371">EF197*0.5</f>
        <v>35.528672500000027</v>
      </c>
      <c r="EI197" s="677">
        <f t="shared" si="349"/>
        <v>213.17203500000016</v>
      </c>
    </row>
    <row r="198" spans="1:139" s="218" customFormat="1" ht="24.75" customHeight="1" x14ac:dyDescent="0.2">
      <c r="A198" s="506">
        <v>195</v>
      </c>
      <c r="B198" s="505" t="s">
        <v>1267</v>
      </c>
      <c r="C198" s="499" t="s">
        <v>71</v>
      </c>
      <c r="D198" s="355" t="s">
        <v>401</v>
      </c>
      <c r="E198" s="406" t="s">
        <v>58</v>
      </c>
      <c r="F198" s="219" t="s">
        <v>20</v>
      </c>
      <c r="G198" s="219" t="s">
        <v>9</v>
      </c>
      <c r="H198" s="219" t="s">
        <v>28</v>
      </c>
      <c r="I198" s="240">
        <v>0.5</v>
      </c>
      <c r="J198" s="221">
        <v>1090</v>
      </c>
      <c r="K198" s="222"/>
      <c r="L198" s="219" t="s">
        <v>20</v>
      </c>
      <c r="M198" s="219" t="s">
        <v>9</v>
      </c>
      <c r="N198" s="219" t="s">
        <v>28</v>
      </c>
      <c r="O198" s="240">
        <v>0.5</v>
      </c>
      <c r="P198" s="221">
        <v>1090</v>
      </c>
      <c r="Q198" s="219"/>
      <c r="R198" s="219"/>
      <c r="S198" s="219"/>
      <c r="T198" s="240">
        <v>0.5</v>
      </c>
      <c r="U198" s="223">
        <v>1090</v>
      </c>
      <c r="V198" s="228" t="s">
        <v>685</v>
      </c>
      <c r="W198" s="228" t="s">
        <v>47</v>
      </c>
      <c r="X198" s="228" t="s">
        <v>28</v>
      </c>
      <c r="Y198" s="242">
        <v>0.5</v>
      </c>
      <c r="Z198" s="226">
        <v>1090</v>
      </c>
      <c r="AA198" s="207">
        <f t="shared" si="285"/>
        <v>545</v>
      </c>
      <c r="AB198" s="222">
        <v>967</v>
      </c>
      <c r="AC198" s="544">
        <f t="shared" si="350"/>
        <v>-123</v>
      </c>
      <c r="AD198" s="208">
        <f>1.22*$AB$1</f>
        <v>1387.7012</v>
      </c>
      <c r="AE198" s="678">
        <f t="shared" si="351"/>
        <v>297.70119999999997</v>
      </c>
      <c r="AF198" s="222">
        <v>1796</v>
      </c>
      <c r="AJ198" s="444">
        <f t="shared" si="286"/>
        <v>-123</v>
      </c>
      <c r="AK198" s="444">
        <f t="shared" si="287"/>
        <v>-11.284403669724767</v>
      </c>
      <c r="AL198" s="539">
        <f t="shared" si="352"/>
        <v>-2.2568807339449534E-2</v>
      </c>
      <c r="AM198" s="444">
        <f t="shared" si="288"/>
        <v>-24.6</v>
      </c>
      <c r="AN198" s="445">
        <f t="shared" si="289"/>
        <v>297.70119999999997</v>
      </c>
      <c r="AO198" s="445">
        <f t="shared" si="290"/>
        <v>27.312036697247706</v>
      </c>
      <c r="AP198" s="542">
        <f t="shared" si="353"/>
        <v>5.4624073394495411E-2</v>
      </c>
      <c r="AQ198" s="445">
        <f t="shared" si="291"/>
        <v>59.540239999999997</v>
      </c>
      <c r="AR198" s="227">
        <f t="shared" si="292"/>
        <v>605</v>
      </c>
      <c r="AS198" s="210">
        <f t="shared" si="293"/>
        <v>1210</v>
      </c>
      <c r="AT198" s="209">
        <f t="shared" si="294"/>
        <v>363</v>
      </c>
      <c r="AU198" s="209">
        <f t="shared" si="295"/>
        <v>605</v>
      </c>
      <c r="AV198" s="211">
        <f t="shared" si="296"/>
        <v>967</v>
      </c>
      <c r="AW198" s="210">
        <f t="shared" si="297"/>
        <v>243</v>
      </c>
      <c r="AX198" s="210">
        <f t="shared" si="298"/>
        <v>120</v>
      </c>
      <c r="AY198" s="210">
        <f t="shared" si="299"/>
        <v>11.0091743119266</v>
      </c>
      <c r="AZ198" s="211">
        <f t="shared" si="300"/>
        <v>1387.7012</v>
      </c>
      <c r="BA198" s="544">
        <f t="shared" si="354"/>
        <v>177.70119999999997</v>
      </c>
      <c r="BB198" s="210">
        <f t="shared" si="355"/>
        <v>44.425299999999993</v>
      </c>
      <c r="BC198" s="213">
        <f t="shared" si="301"/>
        <v>624.46554000000003</v>
      </c>
      <c r="BD198" s="211">
        <f>[1]MAG_9pak!$F$11</f>
        <v>1248.9310800000001</v>
      </c>
      <c r="BE198" s="213">
        <f t="shared" si="302"/>
        <v>374.67932400000001</v>
      </c>
      <c r="BF198" s="213">
        <f t="shared" si="303"/>
        <v>624.46554000000003</v>
      </c>
      <c r="BG198" s="210">
        <f t="shared" si="304"/>
        <v>281.93108000000007</v>
      </c>
      <c r="BH198" s="210">
        <f t="shared" si="305"/>
        <v>158.93108000000007</v>
      </c>
      <c r="BI198" s="210">
        <f t="shared" si="306"/>
        <v>14.580833027522928</v>
      </c>
      <c r="BJ198" s="210">
        <f t="shared" si="307"/>
        <v>1351.6</v>
      </c>
      <c r="BK198" s="214">
        <f t="shared" si="308"/>
        <v>405.47999999999996</v>
      </c>
      <c r="BL198" s="214">
        <f t="shared" si="309"/>
        <v>675.8</v>
      </c>
      <c r="BM198" s="210">
        <f t="shared" si="310"/>
        <v>261.59999999999991</v>
      </c>
      <c r="BN198" s="210">
        <f t="shared" si="311"/>
        <v>384.59999999999991</v>
      </c>
      <c r="BO198" s="215">
        <f t="shared" si="312"/>
        <v>675.8</v>
      </c>
      <c r="BP198" s="210">
        <f t="shared" si="283"/>
        <v>1351.6</v>
      </c>
      <c r="BQ198" s="216">
        <f t="shared" si="313"/>
        <v>405.47999999999996</v>
      </c>
      <c r="BR198" s="216">
        <f t="shared" si="314"/>
        <v>675.8</v>
      </c>
      <c r="BS198" s="210">
        <f t="shared" si="315"/>
        <v>261.59999999999991</v>
      </c>
      <c r="BT198" s="210">
        <f t="shared" si="316"/>
        <v>384.59999999999991</v>
      </c>
      <c r="BU198" s="217">
        <f t="shared" si="317"/>
        <v>675.8</v>
      </c>
      <c r="BV198" s="210">
        <f t="shared" si="284"/>
        <v>1351.6</v>
      </c>
      <c r="BW198" s="403">
        <f t="shared" si="318"/>
        <v>405.47999999999996</v>
      </c>
      <c r="BX198" s="403">
        <f t="shared" si="319"/>
        <v>675.8</v>
      </c>
      <c r="BY198" s="210">
        <f t="shared" si="320"/>
        <v>261.59999999999991</v>
      </c>
      <c r="BZ198" s="210">
        <f t="shared" si="321"/>
        <v>384.59999999999991</v>
      </c>
      <c r="CA198" s="210">
        <f t="shared" si="322"/>
        <v>24</v>
      </c>
      <c r="CB198" s="404">
        <f t="shared" si="323"/>
        <v>675.8</v>
      </c>
      <c r="CC198" s="404"/>
      <c r="CD198" s="537">
        <f t="shared" si="324"/>
        <v>44.425299999999993</v>
      </c>
      <c r="CE198" s="537">
        <f t="shared" si="356"/>
        <v>13.327589999999997</v>
      </c>
      <c r="CF198" s="537">
        <f t="shared" si="325"/>
        <v>22.212649999999996</v>
      </c>
      <c r="CG198" s="210"/>
      <c r="CH198" s="210"/>
      <c r="CI198" s="210"/>
      <c r="CJ198" s="538">
        <f t="shared" si="326"/>
        <v>22.212649999999996</v>
      </c>
      <c r="CK198" s="216">
        <f t="shared" si="327"/>
        <v>-60.75</v>
      </c>
      <c r="CL198" s="216">
        <f t="shared" si="357"/>
        <v>-18.224999999999998</v>
      </c>
      <c r="CM198" s="216">
        <f t="shared" si="328"/>
        <v>-30.375</v>
      </c>
      <c r="CN198" s="216"/>
      <c r="CO198" s="216"/>
      <c r="CP198" s="216"/>
      <c r="CQ198" s="217">
        <f t="shared" si="329"/>
        <v>-30.375</v>
      </c>
      <c r="CR198" s="403">
        <f t="shared" si="330"/>
        <v>9.0253000000000156</v>
      </c>
      <c r="CS198" s="403">
        <f t="shared" si="358"/>
        <v>2.7075900000000046</v>
      </c>
      <c r="CT198" s="403">
        <f t="shared" si="331"/>
        <v>4.5126500000000078</v>
      </c>
      <c r="CU198" s="403"/>
      <c r="CV198" s="403"/>
      <c r="CW198" s="403"/>
      <c r="CX198" s="404">
        <f t="shared" si="332"/>
        <v>4.5126500000000078</v>
      </c>
      <c r="CY198" s="198"/>
      <c r="CZ198" s="222">
        <v>967</v>
      </c>
      <c r="DA198" s="677">
        <f t="shared" si="333"/>
        <v>-123</v>
      </c>
      <c r="DB198" s="676">
        <f t="shared" si="334"/>
        <v>-11.284403669724767</v>
      </c>
      <c r="DC198" s="676">
        <f t="shared" si="359"/>
        <v>-2.2568807339449535</v>
      </c>
      <c r="DD198" s="208">
        <v>1387.7012</v>
      </c>
      <c r="DE198" s="677">
        <f t="shared" si="335"/>
        <v>297.70119999999997</v>
      </c>
      <c r="DF198" s="676">
        <f t="shared" si="336"/>
        <v>27.312036697247706</v>
      </c>
      <c r="DG198" s="676">
        <f t="shared" si="360"/>
        <v>5.4624073394495412</v>
      </c>
      <c r="DH198" s="222">
        <v>20</v>
      </c>
      <c r="DI198" s="677">
        <f t="shared" si="337"/>
        <v>218</v>
      </c>
      <c r="DJ198" s="568">
        <f t="shared" si="338"/>
        <v>1308</v>
      </c>
      <c r="DK198" s="677">
        <f t="shared" si="339"/>
        <v>654</v>
      </c>
      <c r="DL198" s="677">
        <f t="shared" si="361"/>
        <v>392.4</v>
      </c>
      <c r="DM198" s="677">
        <f t="shared" si="362"/>
        <v>654</v>
      </c>
      <c r="DN198" s="677">
        <f t="shared" si="340"/>
        <v>19.925299999999993</v>
      </c>
      <c r="DO198" s="677">
        <f t="shared" si="363"/>
        <v>5.9775899999999975</v>
      </c>
      <c r="DP198" s="677">
        <f t="shared" si="364"/>
        <v>9.9626499999999965</v>
      </c>
      <c r="DQ198" s="677">
        <f t="shared" si="341"/>
        <v>9.9626499999999965</v>
      </c>
      <c r="DR198" s="222">
        <v>967</v>
      </c>
      <c r="DS198" s="677">
        <f t="shared" si="342"/>
        <v>-123</v>
      </c>
      <c r="DT198" s="676">
        <f t="shared" si="343"/>
        <v>-11.284403669724767</v>
      </c>
      <c r="DU198" s="710">
        <f t="shared" si="365"/>
        <v>-2.2568807339449535</v>
      </c>
      <c r="DV198" s="208">
        <v>1387.7012</v>
      </c>
      <c r="DW198" s="677">
        <f t="shared" si="344"/>
        <v>297.70119999999997</v>
      </c>
      <c r="DX198" s="676">
        <f t="shared" si="345"/>
        <v>27.312036697247706</v>
      </c>
      <c r="DY198" s="710">
        <f t="shared" si="366"/>
        <v>5.4624073394495412</v>
      </c>
      <c r="DZ198" s="222">
        <v>19</v>
      </c>
      <c r="EA198" s="677">
        <f t="shared" si="346"/>
        <v>207.1</v>
      </c>
      <c r="EB198" s="568">
        <f t="shared" si="347"/>
        <v>1297.0999999999999</v>
      </c>
      <c r="EC198" s="677">
        <f t="shared" si="348"/>
        <v>648.54999999999995</v>
      </c>
      <c r="ED198" s="677">
        <f t="shared" si="367"/>
        <v>389.13</v>
      </c>
      <c r="EE198" s="677">
        <f t="shared" si="368"/>
        <v>648.54999999999995</v>
      </c>
      <c r="EF198" s="208">
        <f t="shared" si="369"/>
        <v>22.650300000000016</v>
      </c>
      <c r="EG198" s="208">
        <f t="shared" si="370"/>
        <v>6.7950900000000045</v>
      </c>
      <c r="EH198" s="208">
        <f t="shared" si="371"/>
        <v>11.325150000000008</v>
      </c>
      <c r="EI198" s="677">
        <f t="shared" si="349"/>
        <v>11.325150000000008</v>
      </c>
    </row>
    <row r="199" spans="1:139" s="218" customFormat="1" ht="24.75" customHeight="1" x14ac:dyDescent="0.2">
      <c r="A199" s="505">
        <v>196</v>
      </c>
      <c r="B199" s="505" t="s">
        <v>1265</v>
      </c>
      <c r="C199" s="499" t="s">
        <v>178</v>
      </c>
      <c r="D199" s="253" t="s">
        <v>402</v>
      </c>
      <c r="E199" s="253" t="s">
        <v>13</v>
      </c>
      <c r="F199" s="219" t="s">
        <v>179</v>
      </c>
      <c r="G199" s="219" t="s">
        <v>22</v>
      </c>
      <c r="H199" s="219" t="s">
        <v>5</v>
      </c>
      <c r="I199" s="248">
        <v>1</v>
      </c>
      <c r="J199" s="221">
        <v>1731</v>
      </c>
      <c r="K199" s="222" t="s">
        <v>647</v>
      </c>
      <c r="L199" s="219" t="s">
        <v>179</v>
      </c>
      <c r="M199" s="219" t="s">
        <v>22</v>
      </c>
      <c r="N199" s="219" t="s">
        <v>5</v>
      </c>
      <c r="O199" s="249">
        <v>1</v>
      </c>
      <c r="P199" s="221">
        <v>1731</v>
      </c>
      <c r="Q199" s="219"/>
      <c r="R199" s="219"/>
      <c r="S199" s="219"/>
      <c r="T199" s="249">
        <v>1</v>
      </c>
      <c r="U199" s="223">
        <v>1731</v>
      </c>
      <c r="V199" s="228" t="s">
        <v>664</v>
      </c>
      <c r="W199" s="228" t="s">
        <v>6</v>
      </c>
      <c r="X199" s="228" t="s">
        <v>88</v>
      </c>
      <c r="Y199" s="252">
        <v>1</v>
      </c>
      <c r="Z199" s="226">
        <v>1731</v>
      </c>
      <c r="AA199" s="207">
        <f t="shared" si="285"/>
        <v>1731</v>
      </c>
      <c r="AB199" s="222">
        <v>2695</v>
      </c>
      <c r="AC199" s="544">
        <f t="shared" si="350"/>
        <v>964</v>
      </c>
      <c r="AD199" s="208">
        <f>3.385*$AB$1</f>
        <v>3850.3020999999999</v>
      </c>
      <c r="AE199" s="678">
        <f t="shared" si="351"/>
        <v>2119.3020999999999</v>
      </c>
      <c r="AF199" s="222">
        <v>4620</v>
      </c>
      <c r="AJ199" s="444">
        <f t="shared" si="286"/>
        <v>964</v>
      </c>
      <c r="AK199" s="444">
        <f t="shared" si="287"/>
        <v>55.690352397458128</v>
      </c>
      <c r="AL199" s="539">
        <f t="shared" si="352"/>
        <v>0.11138070479491625</v>
      </c>
      <c r="AM199" s="444">
        <f t="shared" si="288"/>
        <v>192.8</v>
      </c>
      <c r="AN199" s="445">
        <f t="shared" si="289"/>
        <v>2119.3020999999999</v>
      </c>
      <c r="AO199" s="445">
        <f t="shared" si="290"/>
        <v>122.43224147891391</v>
      </c>
      <c r="AP199" s="542">
        <f t="shared" si="353"/>
        <v>0.24486448295782781</v>
      </c>
      <c r="AQ199" s="445">
        <f t="shared" si="291"/>
        <v>423.86041999999998</v>
      </c>
      <c r="AR199" s="227">
        <f t="shared" si="292"/>
        <v>1851</v>
      </c>
      <c r="AS199" s="210">
        <f t="shared" si="293"/>
        <v>1851</v>
      </c>
      <c r="AT199" s="209">
        <f t="shared" si="294"/>
        <v>555.29999999999995</v>
      </c>
      <c r="AU199" s="209">
        <f t="shared" si="295"/>
        <v>925.5</v>
      </c>
      <c r="AV199" s="211">
        <f t="shared" si="296"/>
        <v>2695</v>
      </c>
      <c r="AW199" s="212">
        <f t="shared" si="297"/>
        <v>-844</v>
      </c>
      <c r="AX199" s="210">
        <f t="shared" si="298"/>
        <v>120</v>
      </c>
      <c r="AY199" s="210">
        <f t="shared" si="299"/>
        <v>6.9324090121317283</v>
      </c>
      <c r="AZ199" s="211">
        <f t="shared" si="300"/>
        <v>3850.3020999999999</v>
      </c>
      <c r="BA199" s="544">
        <f t="shared" si="354"/>
        <v>1999.3020999999999</v>
      </c>
      <c r="BB199" s="210">
        <f t="shared" si="355"/>
        <v>499.82552499999997</v>
      </c>
      <c r="BC199" s="213">
        <f t="shared" si="301"/>
        <v>2173.68606</v>
      </c>
      <c r="BD199" s="211">
        <f>[1]MAG_9pak!$C$15</f>
        <v>2173.68606</v>
      </c>
      <c r="BE199" s="213">
        <f t="shared" si="302"/>
        <v>652.105818</v>
      </c>
      <c r="BF199" s="213">
        <f t="shared" si="303"/>
        <v>1086.84303</v>
      </c>
      <c r="BG199" s="210">
        <f t="shared" si="304"/>
        <v>-521.31394</v>
      </c>
      <c r="BH199" s="210">
        <f t="shared" si="305"/>
        <v>442.68606</v>
      </c>
      <c r="BI199" s="210">
        <f t="shared" si="306"/>
        <v>25.574006932409006</v>
      </c>
      <c r="BJ199" s="210">
        <f t="shared" si="307"/>
        <v>2146.44</v>
      </c>
      <c r="BK199" s="214">
        <f t="shared" si="308"/>
        <v>643.93200000000002</v>
      </c>
      <c r="BL199" s="214">
        <f t="shared" si="309"/>
        <v>1073.22</v>
      </c>
      <c r="BM199" s="210">
        <f t="shared" si="310"/>
        <v>415.44000000000005</v>
      </c>
      <c r="BN199" s="210">
        <f t="shared" si="311"/>
        <v>-548.55999999999995</v>
      </c>
      <c r="BO199" s="215">
        <f t="shared" si="312"/>
        <v>2146.44</v>
      </c>
      <c r="BP199" s="210">
        <f>Z199*1.2</f>
        <v>2077.1999999999998</v>
      </c>
      <c r="BQ199" s="216">
        <f t="shared" si="313"/>
        <v>623.16</v>
      </c>
      <c r="BR199" s="216">
        <f t="shared" si="314"/>
        <v>1038.5999999999999</v>
      </c>
      <c r="BS199" s="210">
        <f t="shared" si="315"/>
        <v>346.19999999999982</v>
      </c>
      <c r="BT199" s="210">
        <f t="shared" si="316"/>
        <v>-617.80000000000018</v>
      </c>
      <c r="BU199" s="217">
        <f t="shared" si="317"/>
        <v>2077.1999999999998</v>
      </c>
      <c r="BV199" s="210">
        <f>Z199*1.19</f>
        <v>2059.89</v>
      </c>
      <c r="BW199" s="403">
        <f t="shared" si="318"/>
        <v>617.96699999999998</v>
      </c>
      <c r="BX199" s="403">
        <f t="shared" si="319"/>
        <v>1029.9449999999999</v>
      </c>
      <c r="BY199" s="210">
        <f t="shared" si="320"/>
        <v>328.88999999999987</v>
      </c>
      <c r="BZ199" s="210">
        <f t="shared" si="321"/>
        <v>-635.11000000000013</v>
      </c>
      <c r="CA199" s="210">
        <f t="shared" si="322"/>
        <v>19</v>
      </c>
      <c r="CB199" s="404">
        <f t="shared" si="323"/>
        <v>2059.89</v>
      </c>
      <c r="CC199" s="404"/>
      <c r="CD199" s="537">
        <f t="shared" si="324"/>
        <v>499.82552499999997</v>
      </c>
      <c r="CE199" s="537">
        <f t="shared" si="356"/>
        <v>149.94765749999999</v>
      </c>
      <c r="CF199" s="537">
        <f t="shared" si="325"/>
        <v>249.91276249999999</v>
      </c>
      <c r="CG199" s="210"/>
      <c r="CH199" s="210"/>
      <c r="CI199" s="210"/>
      <c r="CJ199" s="538">
        <f t="shared" si="326"/>
        <v>499.82552499999997</v>
      </c>
      <c r="CK199" s="216">
        <f t="shared" si="327"/>
        <v>211</v>
      </c>
      <c r="CL199" s="216">
        <f t="shared" si="357"/>
        <v>63.3</v>
      </c>
      <c r="CM199" s="216">
        <f t="shared" si="328"/>
        <v>105.5</v>
      </c>
      <c r="CN199" s="216"/>
      <c r="CO199" s="216"/>
      <c r="CP199" s="216"/>
      <c r="CQ199" s="217">
        <f t="shared" si="329"/>
        <v>211</v>
      </c>
      <c r="CR199" s="403">
        <f t="shared" si="330"/>
        <v>447.603025</v>
      </c>
      <c r="CS199" s="403">
        <f t="shared" si="358"/>
        <v>134.28090749999998</v>
      </c>
      <c r="CT199" s="403">
        <f t="shared" si="331"/>
        <v>223.8015125</v>
      </c>
      <c r="CU199" s="403"/>
      <c r="CV199" s="403"/>
      <c r="CW199" s="403"/>
      <c r="CX199" s="404">
        <f t="shared" si="332"/>
        <v>447.603025</v>
      </c>
      <c r="CY199" s="198"/>
      <c r="CZ199" s="222">
        <v>2174</v>
      </c>
      <c r="DA199" s="677">
        <f t="shared" si="333"/>
        <v>443</v>
      </c>
      <c r="DB199" s="676">
        <f t="shared" si="334"/>
        <v>25.592143269786249</v>
      </c>
      <c r="DC199" s="676">
        <f t="shared" si="359"/>
        <v>5.1184286539572499</v>
      </c>
      <c r="DD199" s="208">
        <v>3105.2658000000001</v>
      </c>
      <c r="DE199" s="677">
        <f t="shared" si="335"/>
        <v>1374.2658000000001</v>
      </c>
      <c r="DF199" s="676">
        <f t="shared" si="336"/>
        <v>79.391438474870029</v>
      </c>
      <c r="DG199" s="676">
        <f t="shared" si="360"/>
        <v>15.878287694974006</v>
      </c>
      <c r="DH199" s="222">
        <v>15</v>
      </c>
      <c r="DI199" s="677">
        <f t="shared" si="337"/>
        <v>259.64999999999998</v>
      </c>
      <c r="DJ199" s="568">
        <f t="shared" si="338"/>
        <v>1990.65</v>
      </c>
      <c r="DK199" s="677">
        <f t="shared" si="339"/>
        <v>1990.65</v>
      </c>
      <c r="DL199" s="677">
        <f t="shared" si="361"/>
        <v>597.19500000000005</v>
      </c>
      <c r="DM199" s="677">
        <f t="shared" si="362"/>
        <v>995.32500000000005</v>
      </c>
      <c r="DN199" s="677">
        <f t="shared" si="340"/>
        <v>278.65395000000001</v>
      </c>
      <c r="DO199" s="677">
        <f t="shared" si="363"/>
        <v>83.596185000000006</v>
      </c>
      <c r="DP199" s="677">
        <f t="shared" si="364"/>
        <v>139.326975</v>
      </c>
      <c r="DQ199" s="677">
        <f t="shared" si="341"/>
        <v>278.65395000000001</v>
      </c>
      <c r="DR199" s="222">
        <v>2174</v>
      </c>
      <c r="DS199" s="677">
        <f t="shared" si="342"/>
        <v>443</v>
      </c>
      <c r="DT199" s="676">
        <f t="shared" si="343"/>
        <v>25.592143269786249</v>
      </c>
      <c r="DU199" s="710">
        <f t="shared" si="365"/>
        <v>5.1184286539572499</v>
      </c>
      <c r="DV199" s="208">
        <v>3105.2658000000001</v>
      </c>
      <c r="DW199" s="677">
        <f t="shared" si="344"/>
        <v>1374.2658000000001</v>
      </c>
      <c r="DX199" s="676">
        <f t="shared" si="345"/>
        <v>79.391438474870029</v>
      </c>
      <c r="DY199" s="710">
        <f t="shared" si="366"/>
        <v>15.878287694974006</v>
      </c>
      <c r="DZ199" s="222">
        <v>15</v>
      </c>
      <c r="EA199" s="677">
        <f t="shared" si="346"/>
        <v>259.64999999999998</v>
      </c>
      <c r="EB199" s="568">
        <f t="shared" si="347"/>
        <v>1990.65</v>
      </c>
      <c r="EC199" s="677">
        <f t="shared" si="348"/>
        <v>1990.65</v>
      </c>
      <c r="ED199" s="677">
        <f t="shared" si="367"/>
        <v>597.19500000000005</v>
      </c>
      <c r="EE199" s="677">
        <f t="shared" si="368"/>
        <v>995.32500000000005</v>
      </c>
      <c r="EF199" s="208">
        <f t="shared" si="369"/>
        <v>278.65395000000001</v>
      </c>
      <c r="EG199" s="208">
        <f t="shared" si="370"/>
        <v>83.596185000000006</v>
      </c>
      <c r="EH199" s="208">
        <f t="shared" si="371"/>
        <v>139.326975</v>
      </c>
      <c r="EI199" s="677">
        <f t="shared" si="349"/>
        <v>278.65395000000001</v>
      </c>
    </row>
    <row r="200" spans="1:139" s="218" customFormat="1" ht="24.75" customHeight="1" x14ac:dyDescent="0.2">
      <c r="A200" s="505">
        <v>197</v>
      </c>
      <c r="B200" s="505" t="s">
        <v>1265</v>
      </c>
      <c r="C200" s="499" t="s">
        <v>178</v>
      </c>
      <c r="D200" s="253" t="s">
        <v>402</v>
      </c>
      <c r="E200" s="253" t="s">
        <v>56</v>
      </c>
      <c r="F200" s="219" t="s">
        <v>179</v>
      </c>
      <c r="G200" s="219" t="s">
        <v>180</v>
      </c>
      <c r="H200" s="219" t="s">
        <v>88</v>
      </c>
      <c r="I200" s="248">
        <v>1</v>
      </c>
      <c r="J200" s="229">
        <v>1471</v>
      </c>
      <c r="K200" s="222" t="s">
        <v>647</v>
      </c>
      <c r="L200" s="219" t="s">
        <v>179</v>
      </c>
      <c r="M200" s="219" t="s">
        <v>180</v>
      </c>
      <c r="N200" s="219" t="s">
        <v>88</v>
      </c>
      <c r="O200" s="249">
        <v>1</v>
      </c>
      <c r="P200" s="230">
        <v>1471</v>
      </c>
      <c r="Q200" s="219"/>
      <c r="R200" s="219"/>
      <c r="S200" s="219"/>
      <c r="T200" s="249">
        <v>1</v>
      </c>
      <c r="U200" s="231">
        <v>1471</v>
      </c>
      <c r="V200" s="228" t="s">
        <v>46</v>
      </c>
      <c r="W200" s="228" t="s">
        <v>22</v>
      </c>
      <c r="X200" s="228" t="s">
        <v>23</v>
      </c>
      <c r="Y200" s="252">
        <v>1</v>
      </c>
      <c r="Z200" s="232">
        <v>1471</v>
      </c>
      <c r="AA200" s="207">
        <f t="shared" si="285"/>
        <v>1471</v>
      </c>
      <c r="AB200" s="222">
        <v>2174</v>
      </c>
      <c r="AC200" s="544">
        <f t="shared" si="350"/>
        <v>703</v>
      </c>
      <c r="AD200" s="208">
        <f>2.73*$AB$1</f>
        <v>3105.2658000000001</v>
      </c>
      <c r="AE200" s="678">
        <f t="shared" si="351"/>
        <v>1634.2658000000001</v>
      </c>
      <c r="AF200" s="222">
        <v>3726</v>
      </c>
      <c r="AJ200" s="444">
        <f t="shared" si="286"/>
        <v>703</v>
      </c>
      <c r="AK200" s="444">
        <f t="shared" si="287"/>
        <v>47.790618626784521</v>
      </c>
      <c r="AL200" s="539">
        <f t="shared" si="352"/>
        <v>9.558123725356904E-2</v>
      </c>
      <c r="AM200" s="444">
        <f t="shared" si="288"/>
        <v>140.6</v>
      </c>
      <c r="AN200" s="445">
        <f t="shared" si="289"/>
        <v>1634.2658000000001</v>
      </c>
      <c r="AO200" s="445">
        <f t="shared" si="290"/>
        <v>111.098966689327</v>
      </c>
      <c r="AP200" s="542">
        <f t="shared" si="353"/>
        <v>0.22219793337865401</v>
      </c>
      <c r="AQ200" s="445">
        <f t="shared" si="291"/>
        <v>326.85316</v>
      </c>
      <c r="AR200" s="227">
        <f t="shared" si="292"/>
        <v>1591</v>
      </c>
      <c r="AS200" s="210">
        <f t="shared" si="293"/>
        <v>1591</v>
      </c>
      <c r="AT200" s="209">
        <f t="shared" si="294"/>
        <v>477.29999999999995</v>
      </c>
      <c r="AU200" s="209">
        <f t="shared" si="295"/>
        <v>795.5</v>
      </c>
      <c r="AV200" s="211">
        <f t="shared" si="296"/>
        <v>2174</v>
      </c>
      <c r="AW200" s="212">
        <f t="shared" si="297"/>
        <v>-583</v>
      </c>
      <c r="AX200" s="210">
        <f t="shared" si="298"/>
        <v>120</v>
      </c>
      <c r="AY200" s="210">
        <f t="shared" si="299"/>
        <v>8.1577158395649292</v>
      </c>
      <c r="AZ200" s="211">
        <f t="shared" si="300"/>
        <v>3105.2658000000001</v>
      </c>
      <c r="BA200" s="544">
        <f t="shared" si="354"/>
        <v>1514.2658000000001</v>
      </c>
      <c r="BB200" s="210">
        <f t="shared" si="355"/>
        <v>378.56645000000003</v>
      </c>
      <c r="BC200" s="213">
        <f t="shared" si="301"/>
        <v>1819.2830979600001</v>
      </c>
      <c r="BD200" s="211">
        <f>[1]MAG_9pak!$D$14</f>
        <v>1819.2830979600001</v>
      </c>
      <c r="BE200" s="213">
        <f t="shared" si="302"/>
        <v>545.78492938800002</v>
      </c>
      <c r="BF200" s="213">
        <f t="shared" si="303"/>
        <v>909.64154898000004</v>
      </c>
      <c r="BG200" s="210">
        <f t="shared" si="304"/>
        <v>-354.71690203999992</v>
      </c>
      <c r="BH200" s="210">
        <f t="shared" si="305"/>
        <v>348.28309796000008</v>
      </c>
      <c r="BI200" s="210">
        <f t="shared" si="306"/>
        <v>23.676621207341952</v>
      </c>
      <c r="BJ200" s="210">
        <f t="shared" si="307"/>
        <v>1824.04</v>
      </c>
      <c r="BK200" s="214">
        <f t="shared" si="308"/>
        <v>547.21199999999999</v>
      </c>
      <c r="BL200" s="214">
        <f t="shared" si="309"/>
        <v>912.02</v>
      </c>
      <c r="BM200" s="210">
        <f t="shared" si="310"/>
        <v>353.03999999999996</v>
      </c>
      <c r="BN200" s="210">
        <f t="shared" si="311"/>
        <v>-349.96000000000004</v>
      </c>
      <c r="BO200" s="215">
        <f t="shared" si="312"/>
        <v>1824.04</v>
      </c>
      <c r="BP200" s="210">
        <f>Z200*1.2</f>
        <v>1765.2</v>
      </c>
      <c r="BQ200" s="216">
        <f t="shared" si="313"/>
        <v>529.55999999999995</v>
      </c>
      <c r="BR200" s="216">
        <f t="shared" si="314"/>
        <v>882.6</v>
      </c>
      <c r="BS200" s="210">
        <f t="shared" si="315"/>
        <v>294.20000000000005</v>
      </c>
      <c r="BT200" s="210">
        <f t="shared" si="316"/>
        <v>-408.79999999999995</v>
      </c>
      <c r="BU200" s="217">
        <f t="shared" si="317"/>
        <v>1765.2</v>
      </c>
      <c r="BV200" s="210">
        <f>Z200*1.19</f>
        <v>1750.49</v>
      </c>
      <c r="BW200" s="403">
        <f t="shared" si="318"/>
        <v>525.14699999999993</v>
      </c>
      <c r="BX200" s="403">
        <f t="shared" si="319"/>
        <v>875.245</v>
      </c>
      <c r="BY200" s="210">
        <f t="shared" si="320"/>
        <v>279.49</v>
      </c>
      <c r="BZ200" s="210">
        <f t="shared" si="321"/>
        <v>-423.51</v>
      </c>
      <c r="CA200" s="210">
        <f t="shared" si="322"/>
        <v>19</v>
      </c>
      <c r="CB200" s="404">
        <f t="shared" si="323"/>
        <v>1750.49</v>
      </c>
      <c r="CC200" s="404"/>
      <c r="CD200" s="537">
        <f t="shared" si="324"/>
        <v>378.56645000000003</v>
      </c>
      <c r="CE200" s="537">
        <f t="shared" si="356"/>
        <v>113.569935</v>
      </c>
      <c r="CF200" s="537">
        <f t="shared" si="325"/>
        <v>189.28322500000002</v>
      </c>
      <c r="CG200" s="210"/>
      <c r="CH200" s="210"/>
      <c r="CI200" s="210"/>
      <c r="CJ200" s="538">
        <f t="shared" si="326"/>
        <v>378.56645000000003</v>
      </c>
      <c r="CK200" s="216">
        <f t="shared" si="327"/>
        <v>145.75</v>
      </c>
      <c r="CL200" s="216">
        <f t="shared" si="357"/>
        <v>43.725000000000001</v>
      </c>
      <c r="CM200" s="216">
        <f t="shared" si="328"/>
        <v>72.875</v>
      </c>
      <c r="CN200" s="216"/>
      <c r="CO200" s="216"/>
      <c r="CP200" s="216"/>
      <c r="CQ200" s="217">
        <f t="shared" si="329"/>
        <v>145.75</v>
      </c>
      <c r="CR200" s="403">
        <f t="shared" si="330"/>
        <v>338.69395000000003</v>
      </c>
      <c r="CS200" s="403">
        <f t="shared" si="358"/>
        <v>101.60818500000001</v>
      </c>
      <c r="CT200" s="403">
        <f t="shared" si="331"/>
        <v>169.34697500000001</v>
      </c>
      <c r="CU200" s="403"/>
      <c r="CV200" s="403"/>
      <c r="CW200" s="403"/>
      <c r="CX200" s="404">
        <f t="shared" si="332"/>
        <v>338.69395000000003</v>
      </c>
      <c r="CY200" s="198"/>
      <c r="CZ200" s="222">
        <v>1746</v>
      </c>
      <c r="DA200" s="677">
        <f t="shared" si="333"/>
        <v>275</v>
      </c>
      <c r="DB200" s="676">
        <f t="shared" si="334"/>
        <v>18.694765465669619</v>
      </c>
      <c r="DC200" s="676">
        <f t="shared" si="359"/>
        <v>3.7389530931339237</v>
      </c>
      <c r="DD200" s="208">
        <v>2495.5872399999998</v>
      </c>
      <c r="DE200" s="677">
        <f t="shared" si="335"/>
        <v>1024.5872399999998</v>
      </c>
      <c r="DF200" s="676">
        <f t="shared" si="336"/>
        <v>69.65242963970087</v>
      </c>
      <c r="DG200" s="676">
        <f t="shared" si="360"/>
        <v>13.930485927940174</v>
      </c>
      <c r="DH200" s="222">
        <v>15</v>
      </c>
      <c r="DI200" s="677">
        <f t="shared" si="337"/>
        <v>220.65</v>
      </c>
      <c r="DJ200" s="568">
        <f t="shared" si="338"/>
        <v>1691.65</v>
      </c>
      <c r="DK200" s="677">
        <f t="shared" si="339"/>
        <v>1691.65</v>
      </c>
      <c r="DL200" s="677">
        <f t="shared" si="361"/>
        <v>507.495</v>
      </c>
      <c r="DM200" s="677">
        <f t="shared" si="362"/>
        <v>845.82500000000005</v>
      </c>
      <c r="DN200" s="677">
        <f t="shared" si="340"/>
        <v>200.98430999999994</v>
      </c>
      <c r="DO200" s="677">
        <f t="shared" si="363"/>
        <v>60.29529299999998</v>
      </c>
      <c r="DP200" s="677">
        <f t="shared" si="364"/>
        <v>100.49215499999997</v>
      </c>
      <c r="DQ200" s="677">
        <f t="shared" si="341"/>
        <v>200.98430999999994</v>
      </c>
      <c r="DR200" s="222">
        <v>1746</v>
      </c>
      <c r="DS200" s="677">
        <f t="shared" si="342"/>
        <v>275</v>
      </c>
      <c r="DT200" s="676">
        <f t="shared" si="343"/>
        <v>18.694765465669619</v>
      </c>
      <c r="DU200" s="710">
        <f t="shared" si="365"/>
        <v>3.7389530931339237</v>
      </c>
      <c r="DV200" s="208">
        <v>2495.5872399999998</v>
      </c>
      <c r="DW200" s="677">
        <f t="shared" si="344"/>
        <v>1024.5872399999998</v>
      </c>
      <c r="DX200" s="676">
        <f t="shared" si="345"/>
        <v>69.65242963970087</v>
      </c>
      <c r="DY200" s="710">
        <f t="shared" si="366"/>
        <v>13.930485927940174</v>
      </c>
      <c r="DZ200" s="222">
        <v>15</v>
      </c>
      <c r="EA200" s="677">
        <f t="shared" si="346"/>
        <v>220.65</v>
      </c>
      <c r="EB200" s="568">
        <f t="shared" si="347"/>
        <v>1691.65</v>
      </c>
      <c r="EC200" s="677">
        <f t="shared" si="348"/>
        <v>1691.65</v>
      </c>
      <c r="ED200" s="677">
        <f t="shared" si="367"/>
        <v>507.495</v>
      </c>
      <c r="EE200" s="677">
        <f t="shared" si="368"/>
        <v>845.82500000000005</v>
      </c>
      <c r="EF200" s="208">
        <f t="shared" si="369"/>
        <v>200.98430999999994</v>
      </c>
      <c r="EG200" s="208">
        <f t="shared" si="370"/>
        <v>60.29529299999998</v>
      </c>
      <c r="EH200" s="208">
        <f t="shared" si="371"/>
        <v>100.49215499999997</v>
      </c>
      <c r="EI200" s="677">
        <f t="shared" si="349"/>
        <v>200.98430999999994</v>
      </c>
    </row>
    <row r="201" spans="1:139" s="218" customFormat="1" ht="24.75" customHeight="1" x14ac:dyDescent="0.2">
      <c r="A201" s="506">
        <v>198</v>
      </c>
      <c r="B201" s="505" t="s">
        <v>1265</v>
      </c>
      <c r="C201" s="499" t="s">
        <v>178</v>
      </c>
      <c r="D201" s="253" t="s">
        <v>402</v>
      </c>
      <c r="E201" s="253" t="s">
        <v>174</v>
      </c>
      <c r="F201" s="219" t="s">
        <v>179</v>
      </c>
      <c r="G201" s="219" t="s">
        <v>180</v>
      </c>
      <c r="H201" s="219" t="s">
        <v>88</v>
      </c>
      <c r="I201" s="248">
        <v>1</v>
      </c>
      <c r="J201" s="229">
        <v>1574</v>
      </c>
      <c r="K201" s="222" t="s">
        <v>647</v>
      </c>
      <c r="L201" s="219" t="s">
        <v>179</v>
      </c>
      <c r="M201" s="219" t="s">
        <v>180</v>
      </c>
      <c r="N201" s="219" t="s">
        <v>88</v>
      </c>
      <c r="O201" s="249">
        <v>1</v>
      </c>
      <c r="P201" s="230">
        <v>1574</v>
      </c>
      <c r="Q201" s="219"/>
      <c r="R201" s="219"/>
      <c r="S201" s="219"/>
      <c r="T201" s="249">
        <v>1</v>
      </c>
      <c r="U201" s="231">
        <v>1574</v>
      </c>
      <c r="V201" s="228" t="s">
        <v>46</v>
      </c>
      <c r="W201" s="228" t="s">
        <v>22</v>
      </c>
      <c r="X201" s="228" t="s">
        <v>23</v>
      </c>
      <c r="Y201" s="252">
        <v>1</v>
      </c>
      <c r="Z201" s="232">
        <v>1574</v>
      </c>
      <c r="AA201" s="207">
        <f t="shared" si="285"/>
        <v>1574</v>
      </c>
      <c r="AB201" s="222">
        <v>1746</v>
      </c>
      <c r="AC201" s="544">
        <f t="shared" si="350"/>
        <v>172</v>
      </c>
      <c r="AD201" s="208">
        <f>2.194*$AB$1</f>
        <v>2495.5872399999998</v>
      </c>
      <c r="AE201" s="678">
        <f t="shared" si="351"/>
        <v>921.58723999999984</v>
      </c>
      <c r="AF201" s="222">
        <v>3120</v>
      </c>
      <c r="AJ201" s="444">
        <f t="shared" si="286"/>
        <v>172</v>
      </c>
      <c r="AK201" s="444">
        <f t="shared" si="287"/>
        <v>10.927573062261757</v>
      </c>
      <c r="AL201" s="539">
        <f t="shared" si="352"/>
        <v>2.1855146124523515E-2</v>
      </c>
      <c r="AM201" s="444">
        <f t="shared" si="288"/>
        <v>34.4</v>
      </c>
      <c r="AN201" s="445">
        <f t="shared" si="289"/>
        <v>921.58723999999984</v>
      </c>
      <c r="AO201" s="445">
        <f t="shared" si="290"/>
        <v>58.550650571791607</v>
      </c>
      <c r="AP201" s="542">
        <f t="shared" si="353"/>
        <v>0.11710130114358322</v>
      </c>
      <c r="AQ201" s="445">
        <f t="shared" si="291"/>
        <v>184.31744799999996</v>
      </c>
      <c r="AR201" s="227">
        <f t="shared" si="292"/>
        <v>1694</v>
      </c>
      <c r="AS201" s="210">
        <f t="shared" si="293"/>
        <v>1694</v>
      </c>
      <c r="AT201" s="209">
        <f t="shared" si="294"/>
        <v>508.2</v>
      </c>
      <c r="AU201" s="209">
        <f t="shared" si="295"/>
        <v>847</v>
      </c>
      <c r="AV201" s="211">
        <f t="shared" si="296"/>
        <v>1746</v>
      </c>
      <c r="AW201" s="212">
        <f t="shared" si="297"/>
        <v>-52</v>
      </c>
      <c r="AX201" s="210">
        <f t="shared" si="298"/>
        <v>120</v>
      </c>
      <c r="AY201" s="210">
        <f t="shared" si="299"/>
        <v>7.6238881829733316</v>
      </c>
      <c r="AZ201" s="211">
        <f t="shared" si="300"/>
        <v>2495.5872399999998</v>
      </c>
      <c r="BA201" s="544">
        <f t="shared" si="354"/>
        <v>801.58723999999984</v>
      </c>
      <c r="BB201" s="210">
        <f t="shared" si="355"/>
        <v>200.39680999999996</v>
      </c>
      <c r="BC201" s="213">
        <f t="shared" si="301"/>
        <v>1819.2830979600001</v>
      </c>
      <c r="BD201" s="211">
        <f>[1]MAG_9pak!$D$14</f>
        <v>1819.2830979600001</v>
      </c>
      <c r="BE201" s="213">
        <f t="shared" si="302"/>
        <v>545.78492938800002</v>
      </c>
      <c r="BF201" s="213">
        <f t="shared" si="303"/>
        <v>909.64154898000004</v>
      </c>
      <c r="BG201" s="210">
        <f t="shared" si="304"/>
        <v>73.283097960000077</v>
      </c>
      <c r="BH201" s="210">
        <f t="shared" si="305"/>
        <v>245.28309796000008</v>
      </c>
      <c r="BI201" s="210">
        <f t="shared" si="306"/>
        <v>15.583424266836104</v>
      </c>
      <c r="BJ201" s="210">
        <f t="shared" si="307"/>
        <v>1951.76</v>
      </c>
      <c r="BK201" s="214">
        <f t="shared" si="308"/>
        <v>585.52800000000002</v>
      </c>
      <c r="BL201" s="214">
        <f t="shared" si="309"/>
        <v>975.88</v>
      </c>
      <c r="BM201" s="210">
        <f t="shared" si="310"/>
        <v>377.76</v>
      </c>
      <c r="BN201" s="210">
        <f t="shared" si="311"/>
        <v>205.76</v>
      </c>
      <c r="BO201" s="215">
        <f t="shared" si="312"/>
        <v>1951.76</v>
      </c>
      <c r="BP201" s="210">
        <f>Z201*1.2</f>
        <v>1888.8</v>
      </c>
      <c r="BQ201" s="216">
        <f t="shared" si="313"/>
        <v>566.64</v>
      </c>
      <c r="BR201" s="216">
        <f t="shared" si="314"/>
        <v>944.4</v>
      </c>
      <c r="BS201" s="210">
        <f t="shared" si="315"/>
        <v>314.79999999999995</v>
      </c>
      <c r="BT201" s="210">
        <f t="shared" si="316"/>
        <v>142.79999999999995</v>
      </c>
      <c r="BU201" s="217">
        <f t="shared" si="317"/>
        <v>1888.8</v>
      </c>
      <c r="BV201" s="210">
        <f>Z201*1.19</f>
        <v>1873.06</v>
      </c>
      <c r="BW201" s="403">
        <f t="shared" si="318"/>
        <v>561.91800000000001</v>
      </c>
      <c r="BX201" s="403">
        <f t="shared" si="319"/>
        <v>936.53</v>
      </c>
      <c r="BY201" s="210">
        <f t="shared" si="320"/>
        <v>299.05999999999995</v>
      </c>
      <c r="BZ201" s="210">
        <f t="shared" si="321"/>
        <v>127.05999999999995</v>
      </c>
      <c r="CA201" s="210">
        <f t="shared" si="322"/>
        <v>19</v>
      </c>
      <c r="CB201" s="404">
        <f t="shared" si="323"/>
        <v>1873.06</v>
      </c>
      <c r="CC201" s="404"/>
      <c r="CD201" s="537">
        <f t="shared" si="324"/>
        <v>200.39680999999996</v>
      </c>
      <c r="CE201" s="537">
        <f t="shared" si="356"/>
        <v>60.119042999999984</v>
      </c>
      <c r="CF201" s="537">
        <f t="shared" si="325"/>
        <v>100.19840499999998</v>
      </c>
      <c r="CG201" s="210"/>
      <c r="CH201" s="210"/>
      <c r="CI201" s="210"/>
      <c r="CJ201" s="538">
        <f t="shared" si="326"/>
        <v>200.39680999999996</v>
      </c>
      <c r="CK201" s="216">
        <f t="shared" si="327"/>
        <v>13</v>
      </c>
      <c r="CL201" s="216">
        <f t="shared" si="357"/>
        <v>3.9</v>
      </c>
      <c r="CM201" s="216">
        <f t="shared" si="328"/>
        <v>6.5</v>
      </c>
      <c r="CN201" s="216"/>
      <c r="CO201" s="216"/>
      <c r="CP201" s="216"/>
      <c r="CQ201" s="217">
        <f t="shared" si="329"/>
        <v>13</v>
      </c>
      <c r="CR201" s="403">
        <f t="shared" si="330"/>
        <v>155.63180999999997</v>
      </c>
      <c r="CS201" s="403">
        <f t="shared" si="358"/>
        <v>46.689542999999993</v>
      </c>
      <c r="CT201" s="403">
        <f t="shared" si="331"/>
        <v>77.815904999999987</v>
      </c>
      <c r="CU201" s="403"/>
      <c r="CV201" s="403"/>
      <c r="CW201" s="403"/>
      <c r="CX201" s="404">
        <f t="shared" si="332"/>
        <v>155.63180999999997</v>
      </c>
      <c r="CY201" s="198"/>
      <c r="CZ201" s="222">
        <v>1746</v>
      </c>
      <c r="DA201" s="677">
        <f t="shared" si="333"/>
        <v>172</v>
      </c>
      <c r="DB201" s="676">
        <f t="shared" si="334"/>
        <v>10.927573062261757</v>
      </c>
      <c r="DC201" s="676">
        <f t="shared" si="359"/>
        <v>2.1855146124523515</v>
      </c>
      <c r="DD201" s="208">
        <v>2495.5872399999998</v>
      </c>
      <c r="DE201" s="677">
        <f t="shared" si="335"/>
        <v>921.58723999999984</v>
      </c>
      <c r="DF201" s="676">
        <f t="shared" si="336"/>
        <v>58.550650571791607</v>
      </c>
      <c r="DG201" s="676">
        <f t="shared" si="360"/>
        <v>11.710130114358321</v>
      </c>
      <c r="DH201" s="222">
        <v>15</v>
      </c>
      <c r="DI201" s="677">
        <f t="shared" si="337"/>
        <v>236.1</v>
      </c>
      <c r="DJ201" s="568">
        <f t="shared" si="338"/>
        <v>1810.1</v>
      </c>
      <c r="DK201" s="677">
        <f t="shared" si="339"/>
        <v>1810.1</v>
      </c>
      <c r="DL201" s="677">
        <f t="shared" si="361"/>
        <v>543.03</v>
      </c>
      <c r="DM201" s="677">
        <f t="shared" si="362"/>
        <v>905.05</v>
      </c>
      <c r="DN201" s="677">
        <f t="shared" si="340"/>
        <v>171.37180999999998</v>
      </c>
      <c r="DO201" s="677">
        <f t="shared" si="363"/>
        <v>51.411542999999995</v>
      </c>
      <c r="DP201" s="677">
        <f t="shared" si="364"/>
        <v>85.685904999999991</v>
      </c>
      <c r="DQ201" s="677">
        <f t="shared" si="341"/>
        <v>171.37180999999998</v>
      </c>
      <c r="DR201" s="222">
        <v>1746</v>
      </c>
      <c r="DS201" s="677">
        <f t="shared" si="342"/>
        <v>172</v>
      </c>
      <c r="DT201" s="676">
        <f t="shared" si="343"/>
        <v>10.927573062261757</v>
      </c>
      <c r="DU201" s="710">
        <f t="shared" si="365"/>
        <v>2.1855146124523515</v>
      </c>
      <c r="DV201" s="208">
        <v>2495.5872399999998</v>
      </c>
      <c r="DW201" s="677">
        <f t="shared" si="344"/>
        <v>921.58723999999984</v>
      </c>
      <c r="DX201" s="676">
        <f t="shared" si="345"/>
        <v>58.550650571791607</v>
      </c>
      <c r="DY201" s="710">
        <f t="shared" si="366"/>
        <v>11.710130114358321</v>
      </c>
      <c r="DZ201" s="222">
        <v>15</v>
      </c>
      <c r="EA201" s="677">
        <f t="shared" si="346"/>
        <v>236.1</v>
      </c>
      <c r="EB201" s="568">
        <f t="shared" si="347"/>
        <v>1810.1</v>
      </c>
      <c r="EC201" s="677">
        <f t="shared" si="348"/>
        <v>1810.1</v>
      </c>
      <c r="ED201" s="677">
        <f t="shared" si="367"/>
        <v>543.03</v>
      </c>
      <c r="EE201" s="677">
        <f t="shared" si="368"/>
        <v>905.05</v>
      </c>
      <c r="EF201" s="208">
        <f t="shared" si="369"/>
        <v>171.37180999999998</v>
      </c>
      <c r="EG201" s="208">
        <f t="shared" si="370"/>
        <v>51.411542999999995</v>
      </c>
      <c r="EH201" s="208">
        <f t="shared" si="371"/>
        <v>85.685904999999991</v>
      </c>
      <c r="EI201" s="677">
        <f t="shared" si="349"/>
        <v>171.37180999999998</v>
      </c>
    </row>
    <row r="202" spans="1:139" s="218" customFormat="1" ht="24.75" customHeight="1" x14ac:dyDescent="0.2">
      <c r="A202" s="505">
        <v>199</v>
      </c>
      <c r="B202" s="505" t="s">
        <v>1265</v>
      </c>
      <c r="C202" s="499" t="s">
        <v>178</v>
      </c>
      <c r="D202" s="253" t="s">
        <v>402</v>
      </c>
      <c r="E202" s="253" t="s">
        <v>175</v>
      </c>
      <c r="F202" s="219" t="s">
        <v>179</v>
      </c>
      <c r="G202" s="219" t="s">
        <v>180</v>
      </c>
      <c r="H202" s="219" t="s">
        <v>88</v>
      </c>
      <c r="I202" s="248">
        <v>2</v>
      </c>
      <c r="J202" s="229">
        <v>1574</v>
      </c>
      <c r="K202" s="222" t="s">
        <v>647</v>
      </c>
      <c r="L202" s="219" t="s">
        <v>179</v>
      </c>
      <c r="M202" s="219" t="s">
        <v>180</v>
      </c>
      <c r="N202" s="219" t="s">
        <v>88</v>
      </c>
      <c r="O202" s="249">
        <v>2</v>
      </c>
      <c r="P202" s="230">
        <v>1574</v>
      </c>
      <c r="Q202" s="219"/>
      <c r="R202" s="219"/>
      <c r="S202" s="219"/>
      <c r="T202" s="249">
        <v>2</v>
      </c>
      <c r="U202" s="231">
        <v>1574</v>
      </c>
      <c r="V202" s="228" t="s">
        <v>46</v>
      </c>
      <c r="W202" s="228" t="s">
        <v>22</v>
      </c>
      <c r="X202" s="228" t="s">
        <v>23</v>
      </c>
      <c r="Y202" s="252">
        <v>2</v>
      </c>
      <c r="Z202" s="232">
        <v>1574</v>
      </c>
      <c r="AA202" s="207">
        <f t="shared" si="285"/>
        <v>3148</v>
      </c>
      <c r="AB202" s="222">
        <v>1746</v>
      </c>
      <c r="AC202" s="544">
        <f t="shared" si="350"/>
        <v>172</v>
      </c>
      <c r="AD202" s="208">
        <f>2.194*$AB$1</f>
        <v>2495.5872399999998</v>
      </c>
      <c r="AE202" s="678">
        <f t="shared" si="351"/>
        <v>921.58723999999984</v>
      </c>
      <c r="AF202" s="222">
        <v>3120</v>
      </c>
      <c r="AJ202" s="444">
        <f t="shared" si="286"/>
        <v>172</v>
      </c>
      <c r="AK202" s="444">
        <f t="shared" si="287"/>
        <v>10.927573062261757</v>
      </c>
      <c r="AL202" s="539">
        <f t="shared" si="352"/>
        <v>2.1855146124523515E-2</v>
      </c>
      <c r="AM202" s="444">
        <f t="shared" si="288"/>
        <v>34.4</v>
      </c>
      <c r="AN202" s="445">
        <f t="shared" si="289"/>
        <v>921.58723999999984</v>
      </c>
      <c r="AO202" s="445">
        <f t="shared" si="290"/>
        <v>58.550650571791607</v>
      </c>
      <c r="AP202" s="542">
        <f t="shared" si="353"/>
        <v>0.11710130114358322</v>
      </c>
      <c r="AQ202" s="445">
        <f t="shared" si="291"/>
        <v>184.31744799999996</v>
      </c>
      <c r="AR202" s="227">
        <f t="shared" si="292"/>
        <v>3388</v>
      </c>
      <c r="AS202" s="210">
        <f t="shared" si="293"/>
        <v>1694</v>
      </c>
      <c r="AT202" s="209">
        <f t="shared" si="294"/>
        <v>508.2</v>
      </c>
      <c r="AU202" s="209">
        <f t="shared" si="295"/>
        <v>847</v>
      </c>
      <c r="AV202" s="211">
        <f t="shared" si="296"/>
        <v>1746</v>
      </c>
      <c r="AW202" s="212">
        <f t="shared" si="297"/>
        <v>-52</v>
      </c>
      <c r="AX202" s="210">
        <f t="shared" si="298"/>
        <v>120</v>
      </c>
      <c r="AY202" s="210">
        <f t="shared" si="299"/>
        <v>7.6238881829733316</v>
      </c>
      <c r="AZ202" s="211">
        <f t="shared" si="300"/>
        <v>2495.5872399999998</v>
      </c>
      <c r="BA202" s="544">
        <f t="shared" si="354"/>
        <v>801.58723999999984</v>
      </c>
      <c r="BB202" s="210">
        <f t="shared" si="355"/>
        <v>200.39680999999996</v>
      </c>
      <c r="BC202" s="213">
        <f t="shared" si="301"/>
        <v>3638.5661959200002</v>
      </c>
      <c r="BD202" s="211">
        <f>[1]MAG_9pak!$D$14</f>
        <v>1819.2830979600001</v>
      </c>
      <c r="BE202" s="213">
        <f t="shared" si="302"/>
        <v>545.78492938800002</v>
      </c>
      <c r="BF202" s="213">
        <f t="shared" si="303"/>
        <v>909.64154898000004</v>
      </c>
      <c r="BG202" s="210">
        <f t="shared" si="304"/>
        <v>73.283097960000077</v>
      </c>
      <c r="BH202" s="210">
        <f t="shared" si="305"/>
        <v>245.28309796000008</v>
      </c>
      <c r="BI202" s="210">
        <f t="shared" si="306"/>
        <v>15.583424266836104</v>
      </c>
      <c r="BJ202" s="210">
        <f t="shared" si="307"/>
        <v>1951.76</v>
      </c>
      <c r="BK202" s="214">
        <f t="shared" si="308"/>
        <v>585.52800000000002</v>
      </c>
      <c r="BL202" s="214">
        <f t="shared" si="309"/>
        <v>975.88</v>
      </c>
      <c r="BM202" s="210">
        <f t="shared" si="310"/>
        <v>377.76</v>
      </c>
      <c r="BN202" s="210">
        <f t="shared" si="311"/>
        <v>205.76</v>
      </c>
      <c r="BO202" s="215">
        <f t="shared" si="312"/>
        <v>3903.52</v>
      </c>
      <c r="BP202" s="210">
        <f>Z202*1.2</f>
        <v>1888.8</v>
      </c>
      <c r="BQ202" s="216">
        <f t="shared" si="313"/>
        <v>566.64</v>
      </c>
      <c r="BR202" s="216">
        <f t="shared" si="314"/>
        <v>944.4</v>
      </c>
      <c r="BS202" s="210">
        <f t="shared" si="315"/>
        <v>314.79999999999995</v>
      </c>
      <c r="BT202" s="210">
        <f t="shared" si="316"/>
        <v>142.79999999999995</v>
      </c>
      <c r="BU202" s="217">
        <f t="shared" si="317"/>
        <v>3777.6</v>
      </c>
      <c r="BV202" s="210">
        <f>Z202*1.19</f>
        <v>1873.06</v>
      </c>
      <c r="BW202" s="403">
        <f t="shared" si="318"/>
        <v>561.91800000000001</v>
      </c>
      <c r="BX202" s="403">
        <f t="shared" si="319"/>
        <v>936.53</v>
      </c>
      <c r="BY202" s="210">
        <f t="shared" si="320"/>
        <v>299.05999999999995</v>
      </c>
      <c r="BZ202" s="210">
        <f t="shared" si="321"/>
        <v>127.05999999999995</v>
      </c>
      <c r="CA202" s="210">
        <f t="shared" si="322"/>
        <v>19</v>
      </c>
      <c r="CB202" s="404">
        <f t="shared" si="323"/>
        <v>3746.12</v>
      </c>
      <c r="CC202" s="404"/>
      <c r="CD202" s="537">
        <f t="shared" si="324"/>
        <v>200.39680999999996</v>
      </c>
      <c r="CE202" s="537">
        <f t="shared" si="356"/>
        <v>60.119042999999984</v>
      </c>
      <c r="CF202" s="537">
        <f t="shared" si="325"/>
        <v>100.19840499999998</v>
      </c>
      <c r="CG202" s="210"/>
      <c r="CH202" s="210"/>
      <c r="CI202" s="210"/>
      <c r="CJ202" s="538">
        <f t="shared" si="326"/>
        <v>400.79361999999992</v>
      </c>
      <c r="CK202" s="216">
        <f t="shared" si="327"/>
        <v>13</v>
      </c>
      <c r="CL202" s="216">
        <f t="shared" si="357"/>
        <v>3.9</v>
      </c>
      <c r="CM202" s="216">
        <f t="shared" si="328"/>
        <v>6.5</v>
      </c>
      <c r="CN202" s="216"/>
      <c r="CO202" s="216"/>
      <c r="CP202" s="216"/>
      <c r="CQ202" s="217">
        <f t="shared" si="329"/>
        <v>26</v>
      </c>
      <c r="CR202" s="403">
        <f t="shared" si="330"/>
        <v>155.63180999999997</v>
      </c>
      <c r="CS202" s="403">
        <f t="shared" si="358"/>
        <v>46.689542999999993</v>
      </c>
      <c r="CT202" s="403">
        <f t="shared" si="331"/>
        <v>77.815904999999987</v>
      </c>
      <c r="CU202" s="403"/>
      <c r="CV202" s="403"/>
      <c r="CW202" s="403"/>
      <c r="CX202" s="404">
        <f t="shared" si="332"/>
        <v>311.26361999999995</v>
      </c>
      <c r="CY202" s="198"/>
      <c r="CZ202" s="222">
        <v>1746</v>
      </c>
      <c r="DA202" s="677">
        <f t="shared" si="333"/>
        <v>172</v>
      </c>
      <c r="DB202" s="676">
        <f t="shared" si="334"/>
        <v>10.927573062261757</v>
      </c>
      <c r="DC202" s="676">
        <f t="shared" si="359"/>
        <v>2.1855146124523515</v>
      </c>
      <c r="DD202" s="208">
        <v>2495.5872399999998</v>
      </c>
      <c r="DE202" s="677">
        <f t="shared" si="335"/>
        <v>921.58723999999984</v>
      </c>
      <c r="DF202" s="676">
        <f t="shared" si="336"/>
        <v>58.550650571791607</v>
      </c>
      <c r="DG202" s="676">
        <f t="shared" si="360"/>
        <v>11.710130114358321</v>
      </c>
      <c r="DH202" s="222">
        <v>15</v>
      </c>
      <c r="DI202" s="677">
        <f t="shared" si="337"/>
        <v>236.1</v>
      </c>
      <c r="DJ202" s="568">
        <f t="shared" si="338"/>
        <v>1810.1</v>
      </c>
      <c r="DK202" s="677">
        <f t="shared" si="339"/>
        <v>3620.2</v>
      </c>
      <c r="DL202" s="677">
        <f t="shared" si="361"/>
        <v>543.03</v>
      </c>
      <c r="DM202" s="677">
        <f t="shared" si="362"/>
        <v>905.05</v>
      </c>
      <c r="DN202" s="677">
        <f t="shared" si="340"/>
        <v>171.37180999999998</v>
      </c>
      <c r="DO202" s="677">
        <f t="shared" si="363"/>
        <v>51.411542999999995</v>
      </c>
      <c r="DP202" s="677">
        <f t="shared" si="364"/>
        <v>85.685904999999991</v>
      </c>
      <c r="DQ202" s="677">
        <f t="shared" si="341"/>
        <v>342.74361999999996</v>
      </c>
      <c r="DR202" s="222">
        <v>1746</v>
      </c>
      <c r="DS202" s="677">
        <f t="shared" si="342"/>
        <v>172</v>
      </c>
      <c r="DT202" s="676">
        <f t="shared" si="343"/>
        <v>10.927573062261757</v>
      </c>
      <c r="DU202" s="710">
        <f t="shared" si="365"/>
        <v>2.1855146124523515</v>
      </c>
      <c r="DV202" s="208">
        <v>2495.5872399999998</v>
      </c>
      <c r="DW202" s="677">
        <f t="shared" si="344"/>
        <v>921.58723999999984</v>
      </c>
      <c r="DX202" s="676">
        <f t="shared" si="345"/>
        <v>58.550650571791607</v>
      </c>
      <c r="DY202" s="710">
        <f t="shared" si="366"/>
        <v>11.710130114358321</v>
      </c>
      <c r="DZ202" s="222">
        <v>15</v>
      </c>
      <c r="EA202" s="677">
        <f t="shared" si="346"/>
        <v>236.1</v>
      </c>
      <c r="EB202" s="568">
        <f t="shared" si="347"/>
        <v>1810.1</v>
      </c>
      <c r="EC202" s="677">
        <f t="shared" si="348"/>
        <v>3620.2</v>
      </c>
      <c r="ED202" s="677">
        <f t="shared" si="367"/>
        <v>543.03</v>
      </c>
      <c r="EE202" s="677">
        <f t="shared" si="368"/>
        <v>905.05</v>
      </c>
      <c r="EF202" s="208">
        <f t="shared" si="369"/>
        <v>171.37180999999998</v>
      </c>
      <c r="EG202" s="208">
        <f t="shared" si="370"/>
        <v>51.411542999999995</v>
      </c>
      <c r="EH202" s="208">
        <f t="shared" si="371"/>
        <v>85.685904999999991</v>
      </c>
      <c r="EI202" s="677">
        <f t="shared" si="349"/>
        <v>342.74361999999996</v>
      </c>
    </row>
    <row r="203" spans="1:139" s="218" customFormat="1" ht="24.75" customHeight="1" x14ac:dyDescent="0.2">
      <c r="A203" s="505">
        <v>200</v>
      </c>
      <c r="B203" s="505" t="s">
        <v>1265</v>
      </c>
      <c r="C203" s="499" t="s">
        <v>178</v>
      </c>
      <c r="D203" s="253" t="s">
        <v>402</v>
      </c>
      <c r="E203" s="253" t="s">
        <v>176</v>
      </c>
      <c r="F203" s="219" t="s">
        <v>179</v>
      </c>
      <c r="G203" s="219" t="s">
        <v>24</v>
      </c>
      <c r="H203" s="219" t="s">
        <v>70</v>
      </c>
      <c r="I203" s="248">
        <v>2</v>
      </c>
      <c r="J203" s="229">
        <v>1099</v>
      </c>
      <c r="K203" s="222" t="s">
        <v>647</v>
      </c>
      <c r="L203" s="219" t="s">
        <v>179</v>
      </c>
      <c r="M203" s="219" t="s">
        <v>24</v>
      </c>
      <c r="N203" s="219" t="s">
        <v>70</v>
      </c>
      <c r="O203" s="249">
        <v>2</v>
      </c>
      <c r="P203" s="230">
        <v>1099</v>
      </c>
      <c r="Q203" s="219"/>
      <c r="R203" s="219"/>
      <c r="S203" s="219"/>
      <c r="T203" s="249">
        <v>2</v>
      </c>
      <c r="U203" s="231">
        <v>1099</v>
      </c>
      <c r="V203" s="228" t="s">
        <v>46</v>
      </c>
      <c r="W203" s="228" t="s">
        <v>24</v>
      </c>
      <c r="X203" s="228" t="s">
        <v>28</v>
      </c>
      <c r="Y203" s="252">
        <v>2</v>
      </c>
      <c r="Z203" s="232">
        <v>1099</v>
      </c>
      <c r="AA203" s="207">
        <f t="shared" si="285"/>
        <v>2198</v>
      </c>
      <c r="AB203" s="222">
        <v>967</v>
      </c>
      <c r="AC203" s="544">
        <f t="shared" si="350"/>
        <v>-132</v>
      </c>
      <c r="AD203" s="208">
        <f>1.22*$AB$1</f>
        <v>1387.7012</v>
      </c>
      <c r="AE203" s="678">
        <f t="shared" si="351"/>
        <v>288.70119999999997</v>
      </c>
      <c r="AF203" s="222">
        <v>1796</v>
      </c>
      <c r="AJ203" s="444">
        <f t="shared" si="286"/>
        <v>-132</v>
      </c>
      <c r="AK203" s="444">
        <f t="shared" si="287"/>
        <v>-12.010919017288444</v>
      </c>
      <c r="AL203" s="539">
        <f t="shared" si="352"/>
        <v>-2.4021838034576887E-2</v>
      </c>
      <c r="AM203" s="444">
        <f t="shared" si="288"/>
        <v>-26.4</v>
      </c>
      <c r="AN203" s="445">
        <f t="shared" si="289"/>
        <v>288.70119999999997</v>
      </c>
      <c r="AO203" s="445">
        <f t="shared" si="290"/>
        <v>26.269444949954519</v>
      </c>
      <c r="AP203" s="542">
        <f t="shared" si="353"/>
        <v>5.2538889899909035E-2</v>
      </c>
      <c r="AQ203" s="445">
        <f t="shared" si="291"/>
        <v>57.740239999999993</v>
      </c>
      <c r="AR203" s="227">
        <f t="shared" si="292"/>
        <v>2438</v>
      </c>
      <c r="AS203" s="210">
        <f t="shared" si="293"/>
        <v>1219</v>
      </c>
      <c r="AT203" s="209">
        <f t="shared" si="294"/>
        <v>365.7</v>
      </c>
      <c r="AU203" s="209">
        <f t="shared" si="295"/>
        <v>609.5</v>
      </c>
      <c r="AV203" s="211">
        <f t="shared" si="296"/>
        <v>967</v>
      </c>
      <c r="AW203" s="210">
        <f t="shared" si="297"/>
        <v>252</v>
      </c>
      <c r="AX203" s="210">
        <f t="shared" si="298"/>
        <v>120</v>
      </c>
      <c r="AY203" s="210">
        <f t="shared" si="299"/>
        <v>10.919017288444039</v>
      </c>
      <c r="AZ203" s="211">
        <f t="shared" si="300"/>
        <v>1387.7012</v>
      </c>
      <c r="BA203" s="544">
        <f t="shared" si="354"/>
        <v>168.70119999999997</v>
      </c>
      <c r="BB203" s="210">
        <f t="shared" si="355"/>
        <v>42.175299999999993</v>
      </c>
      <c r="BC203" s="213">
        <f t="shared" si="301"/>
        <v>2497.8621600000001</v>
      </c>
      <c r="BD203" s="211">
        <f>[1]MAG_9pak!$F$11</f>
        <v>1248.9310800000001</v>
      </c>
      <c r="BE203" s="213">
        <f t="shared" si="302"/>
        <v>374.67932400000001</v>
      </c>
      <c r="BF203" s="213">
        <f t="shared" si="303"/>
        <v>624.46554000000003</v>
      </c>
      <c r="BG203" s="210">
        <f t="shared" si="304"/>
        <v>281.93108000000007</v>
      </c>
      <c r="BH203" s="210">
        <f t="shared" si="305"/>
        <v>149.93108000000007</v>
      </c>
      <c r="BI203" s="210">
        <f t="shared" si="306"/>
        <v>13.642500454959048</v>
      </c>
      <c r="BJ203" s="210">
        <f t="shared" si="307"/>
        <v>1362.76</v>
      </c>
      <c r="BK203" s="214">
        <f t="shared" si="308"/>
        <v>408.82799999999997</v>
      </c>
      <c r="BL203" s="214">
        <f t="shared" si="309"/>
        <v>681.38</v>
      </c>
      <c r="BM203" s="210">
        <f t="shared" si="310"/>
        <v>263.76</v>
      </c>
      <c r="BN203" s="210">
        <f t="shared" si="311"/>
        <v>395.76</v>
      </c>
      <c r="BO203" s="215">
        <f t="shared" si="312"/>
        <v>2725.52</v>
      </c>
      <c r="BP203" s="210">
        <f>Z203*1.24</f>
        <v>1362.76</v>
      </c>
      <c r="BQ203" s="216">
        <f t="shared" si="313"/>
        <v>408.82799999999997</v>
      </c>
      <c r="BR203" s="216">
        <f t="shared" si="314"/>
        <v>681.38</v>
      </c>
      <c r="BS203" s="210">
        <f t="shared" si="315"/>
        <v>263.76</v>
      </c>
      <c r="BT203" s="210">
        <f t="shared" si="316"/>
        <v>395.76</v>
      </c>
      <c r="BU203" s="217">
        <f t="shared" si="317"/>
        <v>2725.52</v>
      </c>
      <c r="BV203" s="210">
        <f>Z203*1.24</f>
        <v>1362.76</v>
      </c>
      <c r="BW203" s="403">
        <f t="shared" si="318"/>
        <v>408.82799999999997</v>
      </c>
      <c r="BX203" s="403">
        <f t="shared" si="319"/>
        <v>681.38</v>
      </c>
      <c r="BY203" s="210">
        <f t="shared" si="320"/>
        <v>263.76</v>
      </c>
      <c r="BZ203" s="210">
        <f t="shared" si="321"/>
        <v>395.76</v>
      </c>
      <c r="CA203" s="210">
        <f t="shared" si="322"/>
        <v>24</v>
      </c>
      <c r="CB203" s="404">
        <f t="shared" si="323"/>
        <v>2725.52</v>
      </c>
      <c r="CC203" s="404"/>
      <c r="CD203" s="537">
        <f t="shared" si="324"/>
        <v>42.175299999999993</v>
      </c>
      <c r="CE203" s="537">
        <f t="shared" si="356"/>
        <v>12.652589999999998</v>
      </c>
      <c r="CF203" s="537">
        <f t="shared" si="325"/>
        <v>21.087649999999996</v>
      </c>
      <c r="CG203" s="210"/>
      <c r="CH203" s="210"/>
      <c r="CI203" s="210"/>
      <c r="CJ203" s="538">
        <f t="shared" si="326"/>
        <v>84.350599999999986</v>
      </c>
      <c r="CK203" s="216">
        <f t="shared" si="327"/>
        <v>-63</v>
      </c>
      <c r="CL203" s="216">
        <f t="shared" si="357"/>
        <v>-18.899999999999999</v>
      </c>
      <c r="CM203" s="216">
        <f t="shared" si="328"/>
        <v>-31.5</v>
      </c>
      <c r="CN203" s="216"/>
      <c r="CO203" s="216"/>
      <c r="CP203" s="216"/>
      <c r="CQ203" s="217">
        <f t="shared" si="329"/>
        <v>-126</v>
      </c>
      <c r="CR203" s="403">
        <f t="shared" si="330"/>
        <v>6.2352999999999952</v>
      </c>
      <c r="CS203" s="403">
        <f t="shared" si="358"/>
        <v>1.8705899999999984</v>
      </c>
      <c r="CT203" s="403">
        <f t="shared" si="331"/>
        <v>3.1176499999999976</v>
      </c>
      <c r="CU203" s="403"/>
      <c r="CV203" s="403"/>
      <c r="CW203" s="403"/>
      <c r="CX203" s="404">
        <f t="shared" si="332"/>
        <v>12.47059999999999</v>
      </c>
      <c r="CY203" s="198"/>
      <c r="CZ203" s="222">
        <v>967</v>
      </c>
      <c r="DA203" s="677">
        <f t="shared" si="333"/>
        <v>-132</v>
      </c>
      <c r="DB203" s="676">
        <f t="shared" si="334"/>
        <v>-12.010919017288444</v>
      </c>
      <c r="DC203" s="676">
        <f t="shared" si="359"/>
        <v>-2.4021838034576888</v>
      </c>
      <c r="DD203" s="208">
        <v>1387.7012</v>
      </c>
      <c r="DE203" s="677">
        <f t="shared" si="335"/>
        <v>288.70119999999997</v>
      </c>
      <c r="DF203" s="676">
        <f t="shared" si="336"/>
        <v>26.269444949954519</v>
      </c>
      <c r="DG203" s="676">
        <f t="shared" si="360"/>
        <v>5.2538889899909034</v>
      </c>
      <c r="DH203" s="222">
        <v>20</v>
      </c>
      <c r="DI203" s="677">
        <f t="shared" si="337"/>
        <v>219.8</v>
      </c>
      <c r="DJ203" s="568">
        <f t="shared" si="338"/>
        <v>1318.8</v>
      </c>
      <c r="DK203" s="677">
        <f t="shared" si="339"/>
        <v>2637.6</v>
      </c>
      <c r="DL203" s="677">
        <f t="shared" si="361"/>
        <v>395.64</v>
      </c>
      <c r="DM203" s="677">
        <f t="shared" si="362"/>
        <v>659.4</v>
      </c>
      <c r="DN203" s="677">
        <f t="shared" si="340"/>
        <v>17.225300000000004</v>
      </c>
      <c r="DO203" s="677">
        <f t="shared" si="363"/>
        <v>5.1675900000000015</v>
      </c>
      <c r="DP203" s="677">
        <f t="shared" si="364"/>
        <v>8.6126500000000021</v>
      </c>
      <c r="DQ203" s="677">
        <f t="shared" si="341"/>
        <v>34.450600000000009</v>
      </c>
      <c r="DR203" s="222">
        <v>967</v>
      </c>
      <c r="DS203" s="677">
        <f t="shared" si="342"/>
        <v>-132</v>
      </c>
      <c r="DT203" s="676">
        <f t="shared" si="343"/>
        <v>-12.010919017288444</v>
      </c>
      <c r="DU203" s="710">
        <f t="shared" si="365"/>
        <v>-2.4021838034576888</v>
      </c>
      <c r="DV203" s="208">
        <v>1387.7012</v>
      </c>
      <c r="DW203" s="677">
        <f t="shared" si="344"/>
        <v>288.70119999999997</v>
      </c>
      <c r="DX203" s="676">
        <f t="shared" si="345"/>
        <v>26.269444949954519</v>
      </c>
      <c r="DY203" s="710">
        <f t="shared" si="366"/>
        <v>5.2538889899909034</v>
      </c>
      <c r="DZ203" s="222">
        <v>19</v>
      </c>
      <c r="EA203" s="677">
        <f t="shared" si="346"/>
        <v>208.81</v>
      </c>
      <c r="EB203" s="568">
        <f t="shared" si="347"/>
        <v>1307.81</v>
      </c>
      <c r="EC203" s="677">
        <f t="shared" si="348"/>
        <v>2615.62</v>
      </c>
      <c r="ED203" s="677">
        <f t="shared" si="367"/>
        <v>392.34299999999996</v>
      </c>
      <c r="EE203" s="677">
        <f t="shared" si="368"/>
        <v>653.90499999999997</v>
      </c>
      <c r="EF203" s="208">
        <f t="shared" si="369"/>
        <v>19.972800000000007</v>
      </c>
      <c r="EG203" s="208">
        <f t="shared" si="370"/>
        <v>5.9918400000000016</v>
      </c>
      <c r="EH203" s="208">
        <f t="shared" si="371"/>
        <v>9.9864000000000033</v>
      </c>
      <c r="EI203" s="677">
        <f t="shared" si="349"/>
        <v>39.945600000000013</v>
      </c>
    </row>
    <row r="204" spans="1:139" s="218" customFormat="1" ht="24.75" customHeight="1" x14ac:dyDescent="0.2">
      <c r="A204" s="506">
        <v>201</v>
      </c>
      <c r="B204" s="505" t="s">
        <v>1265</v>
      </c>
      <c r="C204" s="499" t="s">
        <v>178</v>
      </c>
      <c r="D204" s="253" t="s">
        <v>402</v>
      </c>
      <c r="E204" s="253" t="s">
        <v>80</v>
      </c>
      <c r="F204" s="219"/>
      <c r="G204" s="219"/>
      <c r="H204" s="219"/>
      <c r="I204" s="248"/>
      <c r="J204" s="229"/>
      <c r="K204" s="222"/>
      <c r="L204" s="219"/>
      <c r="M204" s="219"/>
      <c r="N204" s="219"/>
      <c r="O204" s="249"/>
      <c r="P204" s="230"/>
      <c r="Q204" s="289" t="s">
        <v>46</v>
      </c>
      <c r="R204" s="289" t="s">
        <v>44</v>
      </c>
      <c r="S204" s="289" t="s">
        <v>66</v>
      </c>
      <c r="T204" s="250">
        <v>1</v>
      </c>
      <c r="U204" s="290">
        <v>1574</v>
      </c>
      <c r="V204" s="228" t="s">
        <v>46</v>
      </c>
      <c r="W204" s="228" t="s">
        <v>44</v>
      </c>
      <c r="X204" s="228" t="s">
        <v>66</v>
      </c>
      <c r="Y204" s="252">
        <v>1</v>
      </c>
      <c r="Z204" s="232">
        <v>1574</v>
      </c>
      <c r="AA204" s="207">
        <f t="shared" si="285"/>
        <v>1574</v>
      </c>
      <c r="AB204" s="222">
        <v>1399</v>
      </c>
      <c r="AC204" s="544">
        <f t="shared" si="350"/>
        <v>-175</v>
      </c>
      <c r="AD204" s="208">
        <f>1.757*$AB$1</f>
        <v>1998.51722</v>
      </c>
      <c r="AE204" s="678">
        <f t="shared" si="351"/>
        <v>424.51721999999995</v>
      </c>
      <c r="AF204" s="222">
        <v>2499</v>
      </c>
      <c r="AJ204" s="444">
        <f t="shared" si="286"/>
        <v>-175</v>
      </c>
      <c r="AK204" s="444">
        <f t="shared" si="287"/>
        <v>-11.118170266836088</v>
      </c>
      <c r="AL204" s="539">
        <f t="shared" si="352"/>
        <v>-2.223634053367218E-2</v>
      </c>
      <c r="AM204" s="444">
        <f t="shared" si="288"/>
        <v>-35</v>
      </c>
      <c r="AN204" s="445">
        <f t="shared" si="289"/>
        <v>424.51721999999995</v>
      </c>
      <c r="AO204" s="445">
        <f t="shared" si="290"/>
        <v>26.97059847522236</v>
      </c>
      <c r="AP204" s="542">
        <f t="shared" si="353"/>
        <v>5.394119695044472E-2</v>
      </c>
      <c r="AQ204" s="445">
        <f t="shared" si="291"/>
        <v>84.903443999999993</v>
      </c>
      <c r="AR204" s="227">
        <f t="shared" si="292"/>
        <v>1694</v>
      </c>
      <c r="AS204" s="210">
        <f t="shared" si="293"/>
        <v>1694</v>
      </c>
      <c r="AT204" s="209">
        <f t="shared" si="294"/>
        <v>508.2</v>
      </c>
      <c r="AU204" s="209">
        <f t="shared" si="295"/>
        <v>847</v>
      </c>
      <c r="AV204" s="211">
        <f t="shared" si="296"/>
        <v>1399</v>
      </c>
      <c r="AW204" s="210">
        <f t="shared" si="297"/>
        <v>295</v>
      </c>
      <c r="AX204" s="210">
        <f t="shared" si="298"/>
        <v>120</v>
      </c>
      <c r="AY204" s="210">
        <f t="shared" si="299"/>
        <v>7.6238881829733316</v>
      </c>
      <c r="AZ204" s="211">
        <f t="shared" si="300"/>
        <v>1998.51722</v>
      </c>
      <c r="BA204" s="544">
        <f t="shared" si="354"/>
        <v>304.51721999999995</v>
      </c>
      <c r="BB204" s="210">
        <f t="shared" si="355"/>
        <v>76.129304999999988</v>
      </c>
      <c r="BC204" s="213">
        <f t="shared" si="301"/>
        <v>1618.7989482</v>
      </c>
      <c r="BD204" s="211">
        <f>[1]MAG_9pak!$E$13</f>
        <v>1618.7989482</v>
      </c>
      <c r="BE204" s="213">
        <f t="shared" si="302"/>
        <v>485.63968446000001</v>
      </c>
      <c r="BF204" s="213">
        <f t="shared" si="303"/>
        <v>809.39947410000002</v>
      </c>
      <c r="BG204" s="210">
        <f t="shared" si="304"/>
        <v>219.79894820000004</v>
      </c>
      <c r="BH204" s="210">
        <f t="shared" si="305"/>
        <v>44.798948200000041</v>
      </c>
      <c r="BI204" s="210">
        <f t="shared" si="306"/>
        <v>2.8461847649301291</v>
      </c>
      <c r="BJ204" s="210">
        <f t="shared" si="307"/>
        <v>1951.76</v>
      </c>
      <c r="BK204" s="214">
        <f t="shared" si="308"/>
        <v>585.52800000000002</v>
      </c>
      <c r="BL204" s="214">
        <f t="shared" si="309"/>
        <v>975.88</v>
      </c>
      <c r="BM204" s="210">
        <f t="shared" si="310"/>
        <v>377.76</v>
      </c>
      <c r="BN204" s="210">
        <f t="shared" si="311"/>
        <v>552.76</v>
      </c>
      <c r="BO204" s="215">
        <f t="shared" si="312"/>
        <v>1951.76</v>
      </c>
      <c r="BP204" s="210">
        <f>Z204*1.24</f>
        <v>1951.76</v>
      </c>
      <c r="BQ204" s="216">
        <f t="shared" si="313"/>
        <v>585.52800000000002</v>
      </c>
      <c r="BR204" s="216">
        <f t="shared" si="314"/>
        <v>975.88</v>
      </c>
      <c r="BS204" s="210">
        <f t="shared" si="315"/>
        <v>377.76</v>
      </c>
      <c r="BT204" s="210">
        <f t="shared" si="316"/>
        <v>552.76</v>
      </c>
      <c r="BU204" s="217">
        <f t="shared" si="317"/>
        <v>1951.76</v>
      </c>
      <c r="BV204" s="210">
        <f>Z204*1.24</f>
        <v>1951.76</v>
      </c>
      <c r="BW204" s="403">
        <f t="shared" si="318"/>
        <v>585.52800000000002</v>
      </c>
      <c r="BX204" s="403">
        <f t="shared" si="319"/>
        <v>975.88</v>
      </c>
      <c r="BY204" s="210">
        <f t="shared" si="320"/>
        <v>377.76</v>
      </c>
      <c r="BZ204" s="210">
        <f t="shared" si="321"/>
        <v>552.76</v>
      </c>
      <c r="CA204" s="210">
        <f t="shared" si="322"/>
        <v>24</v>
      </c>
      <c r="CB204" s="404">
        <f t="shared" si="323"/>
        <v>1951.76</v>
      </c>
      <c r="CC204" s="404"/>
      <c r="CD204" s="537">
        <f t="shared" si="324"/>
        <v>76.129304999999988</v>
      </c>
      <c r="CE204" s="537">
        <f t="shared" si="356"/>
        <v>22.838791499999996</v>
      </c>
      <c r="CF204" s="537">
        <f t="shared" si="325"/>
        <v>38.064652499999994</v>
      </c>
      <c r="CG204" s="210"/>
      <c r="CH204" s="210"/>
      <c r="CI204" s="210"/>
      <c r="CJ204" s="538">
        <f t="shared" si="326"/>
        <v>76.129304999999988</v>
      </c>
      <c r="CK204" s="216">
        <f t="shared" si="327"/>
        <v>-73.75</v>
      </c>
      <c r="CL204" s="216">
        <f t="shared" si="357"/>
        <v>-22.125</v>
      </c>
      <c r="CM204" s="216">
        <f t="shared" si="328"/>
        <v>-36.875</v>
      </c>
      <c r="CN204" s="216"/>
      <c r="CO204" s="216"/>
      <c r="CP204" s="216"/>
      <c r="CQ204" s="217">
        <f t="shared" si="329"/>
        <v>-73.75</v>
      </c>
      <c r="CR204" s="403">
        <f t="shared" si="330"/>
        <v>11.68930499999999</v>
      </c>
      <c r="CS204" s="403">
        <f t="shared" si="358"/>
        <v>3.5067914999999972</v>
      </c>
      <c r="CT204" s="403">
        <f t="shared" si="331"/>
        <v>5.8446524999999951</v>
      </c>
      <c r="CU204" s="403"/>
      <c r="CV204" s="403"/>
      <c r="CW204" s="403"/>
      <c r="CX204" s="404">
        <f t="shared" si="332"/>
        <v>11.68930499999999</v>
      </c>
      <c r="CY204" s="198"/>
      <c r="CZ204" s="222">
        <v>1399</v>
      </c>
      <c r="DA204" s="677">
        <f t="shared" si="333"/>
        <v>-175</v>
      </c>
      <c r="DB204" s="676">
        <f t="shared" si="334"/>
        <v>-11.118170266836088</v>
      </c>
      <c r="DC204" s="676">
        <f t="shared" si="359"/>
        <v>-2.2236340533672179</v>
      </c>
      <c r="DD204" s="208">
        <v>1998.51722</v>
      </c>
      <c r="DE204" s="677">
        <f t="shared" si="335"/>
        <v>424.51721999999995</v>
      </c>
      <c r="DF204" s="676">
        <f t="shared" si="336"/>
        <v>26.97059847522236</v>
      </c>
      <c r="DG204" s="676">
        <f t="shared" si="360"/>
        <v>5.3941196950444716</v>
      </c>
      <c r="DH204" s="222">
        <v>19</v>
      </c>
      <c r="DI204" s="677">
        <f t="shared" si="337"/>
        <v>299.06</v>
      </c>
      <c r="DJ204" s="568">
        <f t="shared" si="338"/>
        <v>1873.06</v>
      </c>
      <c r="DK204" s="677">
        <f t="shared" si="339"/>
        <v>1873.06</v>
      </c>
      <c r="DL204" s="677">
        <f t="shared" si="361"/>
        <v>561.91800000000001</v>
      </c>
      <c r="DM204" s="677">
        <f t="shared" si="362"/>
        <v>936.53</v>
      </c>
      <c r="DN204" s="677">
        <f t="shared" si="340"/>
        <v>31.364305000000002</v>
      </c>
      <c r="DO204" s="677">
        <f t="shared" si="363"/>
        <v>9.4092915000000001</v>
      </c>
      <c r="DP204" s="677">
        <f t="shared" si="364"/>
        <v>15.682152500000001</v>
      </c>
      <c r="DQ204" s="677">
        <f t="shared" si="341"/>
        <v>31.364305000000002</v>
      </c>
      <c r="DR204" s="222">
        <v>1399</v>
      </c>
      <c r="DS204" s="677">
        <f t="shared" si="342"/>
        <v>-175</v>
      </c>
      <c r="DT204" s="676">
        <f t="shared" si="343"/>
        <v>-11.118170266836088</v>
      </c>
      <c r="DU204" s="710">
        <f t="shared" si="365"/>
        <v>-2.2236340533672179</v>
      </c>
      <c r="DV204" s="208">
        <v>1998.51722</v>
      </c>
      <c r="DW204" s="677">
        <f t="shared" si="344"/>
        <v>424.51721999999995</v>
      </c>
      <c r="DX204" s="676">
        <f t="shared" si="345"/>
        <v>26.97059847522236</v>
      </c>
      <c r="DY204" s="710">
        <f t="shared" si="366"/>
        <v>5.3941196950444716</v>
      </c>
      <c r="DZ204" s="222">
        <v>15</v>
      </c>
      <c r="EA204" s="677">
        <f t="shared" si="346"/>
        <v>236.1</v>
      </c>
      <c r="EB204" s="568">
        <f t="shared" si="347"/>
        <v>1810.1</v>
      </c>
      <c r="EC204" s="677">
        <f t="shared" si="348"/>
        <v>1810.1</v>
      </c>
      <c r="ED204" s="677">
        <f t="shared" si="367"/>
        <v>543.03</v>
      </c>
      <c r="EE204" s="677">
        <f t="shared" si="368"/>
        <v>905.05</v>
      </c>
      <c r="EF204" s="208">
        <f t="shared" si="369"/>
        <v>47.104305000000011</v>
      </c>
      <c r="EG204" s="208">
        <f t="shared" si="370"/>
        <v>14.131291500000003</v>
      </c>
      <c r="EH204" s="208">
        <f t="shared" si="371"/>
        <v>23.552152500000005</v>
      </c>
      <c r="EI204" s="677">
        <f t="shared" si="349"/>
        <v>47.104305000000011</v>
      </c>
    </row>
    <row r="205" spans="1:139" s="218" customFormat="1" ht="24.75" customHeight="1" x14ac:dyDescent="0.2">
      <c r="A205" s="505">
        <v>202</v>
      </c>
      <c r="B205" s="505" t="s">
        <v>1265</v>
      </c>
      <c r="C205" s="499" t="s">
        <v>178</v>
      </c>
      <c r="D205" s="253" t="s">
        <v>402</v>
      </c>
      <c r="E205" s="253" t="s">
        <v>84</v>
      </c>
      <c r="F205" s="219" t="s">
        <v>38</v>
      </c>
      <c r="G205" s="219" t="s">
        <v>42</v>
      </c>
      <c r="H205" s="219" t="s">
        <v>28</v>
      </c>
      <c r="I205" s="248">
        <v>1</v>
      </c>
      <c r="J205" s="229">
        <v>1045</v>
      </c>
      <c r="K205" s="222" t="s">
        <v>647</v>
      </c>
      <c r="L205" s="219" t="s">
        <v>38</v>
      </c>
      <c r="M205" s="219" t="s">
        <v>42</v>
      </c>
      <c r="N205" s="219" t="s">
        <v>28</v>
      </c>
      <c r="O205" s="249">
        <v>1</v>
      </c>
      <c r="P205" s="230">
        <v>1045</v>
      </c>
      <c r="Q205" s="289" t="s">
        <v>660</v>
      </c>
      <c r="R205" s="289" t="s">
        <v>24</v>
      </c>
      <c r="S205" s="289" t="s">
        <v>25</v>
      </c>
      <c r="T205" s="250">
        <v>1</v>
      </c>
      <c r="U205" s="290">
        <v>1045</v>
      </c>
      <c r="V205" s="228" t="s">
        <v>660</v>
      </c>
      <c r="W205" s="228" t="s">
        <v>24</v>
      </c>
      <c r="X205" s="228" t="s">
        <v>25</v>
      </c>
      <c r="Y205" s="252">
        <v>1</v>
      </c>
      <c r="Z205" s="232">
        <v>1045</v>
      </c>
      <c r="AA205" s="207">
        <f t="shared" si="285"/>
        <v>1045</v>
      </c>
      <c r="AB205" s="222">
        <v>905</v>
      </c>
      <c r="AC205" s="544">
        <f t="shared" si="350"/>
        <v>-140</v>
      </c>
      <c r="AD205" s="208">
        <f>1.137*$AB$1</f>
        <v>1293.2920200000001</v>
      </c>
      <c r="AE205" s="678">
        <f t="shared" si="351"/>
        <v>248.29202000000009</v>
      </c>
      <c r="AF205" s="222">
        <v>1682</v>
      </c>
      <c r="AJ205" s="444">
        <f t="shared" si="286"/>
        <v>-140</v>
      </c>
      <c r="AK205" s="444">
        <f t="shared" si="287"/>
        <v>-13.397129186602868</v>
      </c>
      <c r="AL205" s="539">
        <f t="shared" si="352"/>
        <v>-2.6794258373205735E-2</v>
      </c>
      <c r="AM205" s="444">
        <f t="shared" si="288"/>
        <v>-28</v>
      </c>
      <c r="AN205" s="445">
        <f t="shared" si="289"/>
        <v>248.29202000000009</v>
      </c>
      <c r="AO205" s="445">
        <f t="shared" si="290"/>
        <v>23.760001913875612</v>
      </c>
      <c r="AP205" s="542">
        <f t="shared" si="353"/>
        <v>4.7520003827751227E-2</v>
      </c>
      <c r="AQ205" s="445">
        <f t="shared" si="291"/>
        <v>49.658404000000019</v>
      </c>
      <c r="AR205" s="227">
        <f t="shared" si="292"/>
        <v>1165</v>
      </c>
      <c r="AS205" s="210">
        <f t="shared" si="293"/>
        <v>1165</v>
      </c>
      <c r="AT205" s="209">
        <f t="shared" si="294"/>
        <v>349.5</v>
      </c>
      <c r="AU205" s="209">
        <f t="shared" si="295"/>
        <v>582.5</v>
      </c>
      <c r="AV205" s="211">
        <f t="shared" si="296"/>
        <v>905</v>
      </c>
      <c r="AW205" s="210">
        <f t="shared" si="297"/>
        <v>260</v>
      </c>
      <c r="AX205" s="210">
        <f t="shared" si="298"/>
        <v>120</v>
      </c>
      <c r="AY205" s="210">
        <f t="shared" si="299"/>
        <v>11.483253588516746</v>
      </c>
      <c r="AZ205" s="211">
        <f t="shared" si="300"/>
        <v>1293.2920200000001</v>
      </c>
      <c r="BA205" s="544">
        <f t="shared" si="354"/>
        <v>128.29202000000009</v>
      </c>
      <c r="BB205" s="210">
        <f t="shared" si="355"/>
        <v>32.073005000000023</v>
      </c>
      <c r="BC205" s="213">
        <f t="shared" si="301"/>
        <v>1163.9628180000002</v>
      </c>
      <c r="BD205" s="211">
        <f>[1]MAG_9pak!$F$10</f>
        <v>1163.9628180000002</v>
      </c>
      <c r="BE205" s="213">
        <f t="shared" si="302"/>
        <v>349.18884540000005</v>
      </c>
      <c r="BF205" s="213">
        <f t="shared" si="303"/>
        <v>581.9814090000001</v>
      </c>
      <c r="BG205" s="210">
        <f t="shared" si="304"/>
        <v>258.9628180000002</v>
      </c>
      <c r="BH205" s="210">
        <f t="shared" si="305"/>
        <v>118.9628180000002</v>
      </c>
      <c r="BI205" s="210">
        <f t="shared" si="306"/>
        <v>11.384001722488051</v>
      </c>
      <c r="BJ205" s="210">
        <f t="shared" si="307"/>
        <v>1295.8</v>
      </c>
      <c r="BK205" s="214">
        <f t="shared" si="308"/>
        <v>388.73999999999995</v>
      </c>
      <c r="BL205" s="214">
        <f t="shared" si="309"/>
        <v>647.9</v>
      </c>
      <c r="BM205" s="210">
        <f t="shared" si="310"/>
        <v>250.79999999999995</v>
      </c>
      <c r="BN205" s="210">
        <f t="shared" si="311"/>
        <v>390.79999999999995</v>
      </c>
      <c r="BO205" s="215">
        <f t="shared" si="312"/>
        <v>1295.8</v>
      </c>
      <c r="BP205" s="210">
        <f>Z205*1.24</f>
        <v>1295.8</v>
      </c>
      <c r="BQ205" s="216">
        <f t="shared" si="313"/>
        <v>388.73999999999995</v>
      </c>
      <c r="BR205" s="216">
        <f t="shared" si="314"/>
        <v>647.9</v>
      </c>
      <c r="BS205" s="210">
        <f t="shared" si="315"/>
        <v>250.79999999999995</v>
      </c>
      <c r="BT205" s="210">
        <f t="shared" si="316"/>
        <v>390.79999999999995</v>
      </c>
      <c r="BU205" s="217">
        <f t="shared" si="317"/>
        <v>1295.8</v>
      </c>
      <c r="BV205" s="210">
        <f>Z205*1.24</f>
        <v>1295.8</v>
      </c>
      <c r="BW205" s="403">
        <f t="shared" si="318"/>
        <v>388.73999999999995</v>
      </c>
      <c r="BX205" s="403">
        <f t="shared" si="319"/>
        <v>647.9</v>
      </c>
      <c r="BY205" s="210">
        <f t="shared" si="320"/>
        <v>250.79999999999995</v>
      </c>
      <c r="BZ205" s="210">
        <f t="shared" si="321"/>
        <v>390.79999999999995</v>
      </c>
      <c r="CA205" s="210">
        <f t="shared" si="322"/>
        <v>24</v>
      </c>
      <c r="CB205" s="404">
        <f t="shared" si="323"/>
        <v>1295.8</v>
      </c>
      <c r="CC205" s="404"/>
      <c r="CD205" s="537">
        <f t="shared" si="324"/>
        <v>32.073005000000023</v>
      </c>
      <c r="CE205" s="537">
        <f t="shared" si="356"/>
        <v>9.621901500000007</v>
      </c>
      <c r="CF205" s="537">
        <f t="shared" si="325"/>
        <v>16.036502500000012</v>
      </c>
      <c r="CG205" s="210"/>
      <c r="CH205" s="210"/>
      <c r="CI205" s="210"/>
      <c r="CJ205" s="538">
        <f t="shared" si="326"/>
        <v>32.073005000000023</v>
      </c>
      <c r="CK205" s="216">
        <f t="shared" si="327"/>
        <v>-65</v>
      </c>
      <c r="CL205" s="216">
        <f t="shared" si="357"/>
        <v>-19.5</v>
      </c>
      <c r="CM205" s="216">
        <f t="shared" si="328"/>
        <v>-32.5</v>
      </c>
      <c r="CN205" s="216"/>
      <c r="CO205" s="216"/>
      <c r="CP205" s="216"/>
      <c r="CQ205" s="217">
        <f t="shared" si="329"/>
        <v>-65</v>
      </c>
      <c r="CR205" s="403">
        <f t="shared" si="330"/>
        <v>-0.62699499999996533</v>
      </c>
      <c r="CS205" s="403">
        <f t="shared" si="358"/>
        <v>-0.18809849999998959</v>
      </c>
      <c r="CT205" s="403">
        <f t="shared" si="331"/>
        <v>-0.31349749999998267</v>
      </c>
      <c r="CU205" s="403"/>
      <c r="CV205" s="403"/>
      <c r="CW205" s="403"/>
      <c r="CX205" s="404">
        <f t="shared" si="332"/>
        <v>-0.62699499999996533</v>
      </c>
      <c r="CY205" s="198"/>
      <c r="CZ205" s="222">
        <v>905</v>
      </c>
      <c r="DA205" s="677">
        <f t="shared" si="333"/>
        <v>-140</v>
      </c>
      <c r="DB205" s="676">
        <f t="shared" si="334"/>
        <v>-13.397129186602868</v>
      </c>
      <c r="DC205" s="676">
        <f t="shared" si="359"/>
        <v>-2.6794258373205735</v>
      </c>
      <c r="DD205" s="208">
        <v>1293.2920200000001</v>
      </c>
      <c r="DE205" s="677">
        <f t="shared" si="335"/>
        <v>248.29202000000009</v>
      </c>
      <c r="DF205" s="676">
        <f t="shared" si="336"/>
        <v>23.760001913875612</v>
      </c>
      <c r="DG205" s="676">
        <f t="shared" si="360"/>
        <v>4.7520003827751225</v>
      </c>
      <c r="DH205" s="222">
        <v>20</v>
      </c>
      <c r="DI205" s="677">
        <f t="shared" si="337"/>
        <v>209</v>
      </c>
      <c r="DJ205" s="568">
        <f t="shared" si="338"/>
        <v>1254</v>
      </c>
      <c r="DK205" s="677">
        <f t="shared" si="339"/>
        <v>1254</v>
      </c>
      <c r="DL205" s="677">
        <f t="shared" si="361"/>
        <v>376.2</v>
      </c>
      <c r="DM205" s="677">
        <f t="shared" si="362"/>
        <v>627</v>
      </c>
      <c r="DN205" s="677">
        <f t="shared" si="340"/>
        <v>9.8230050000000233</v>
      </c>
      <c r="DO205" s="677">
        <f t="shared" si="363"/>
        <v>2.9469015000000067</v>
      </c>
      <c r="DP205" s="677">
        <f t="shared" si="364"/>
        <v>4.9115025000000117</v>
      </c>
      <c r="DQ205" s="677">
        <f t="shared" si="341"/>
        <v>9.8230050000000233</v>
      </c>
      <c r="DR205" s="222">
        <v>905</v>
      </c>
      <c r="DS205" s="677">
        <f t="shared" si="342"/>
        <v>-140</v>
      </c>
      <c r="DT205" s="676">
        <f t="shared" si="343"/>
        <v>-13.397129186602868</v>
      </c>
      <c r="DU205" s="710">
        <f t="shared" si="365"/>
        <v>-2.6794258373205735</v>
      </c>
      <c r="DV205" s="208">
        <v>1293.2920200000001</v>
      </c>
      <c r="DW205" s="677">
        <f t="shared" si="344"/>
        <v>248.29202000000009</v>
      </c>
      <c r="DX205" s="676">
        <f t="shared" si="345"/>
        <v>23.760001913875612</v>
      </c>
      <c r="DY205" s="710">
        <f t="shared" si="366"/>
        <v>4.7520003827751225</v>
      </c>
      <c r="DZ205" s="222">
        <v>19</v>
      </c>
      <c r="EA205" s="677">
        <f t="shared" si="346"/>
        <v>198.55</v>
      </c>
      <c r="EB205" s="568">
        <f t="shared" si="347"/>
        <v>1243.55</v>
      </c>
      <c r="EC205" s="677">
        <f t="shared" si="348"/>
        <v>1243.55</v>
      </c>
      <c r="ED205" s="677">
        <f t="shared" si="367"/>
        <v>373.065</v>
      </c>
      <c r="EE205" s="677">
        <f t="shared" si="368"/>
        <v>621.77499999999998</v>
      </c>
      <c r="EF205" s="208">
        <f t="shared" si="369"/>
        <v>12.435505000000035</v>
      </c>
      <c r="EG205" s="208">
        <f t="shared" si="370"/>
        <v>3.7306515000000102</v>
      </c>
      <c r="EH205" s="208">
        <f t="shared" si="371"/>
        <v>6.2177525000000173</v>
      </c>
      <c r="EI205" s="677">
        <f t="shared" si="349"/>
        <v>12.435505000000035</v>
      </c>
    </row>
    <row r="206" spans="1:139" s="218" customFormat="1" ht="24.75" customHeight="1" x14ac:dyDescent="0.2">
      <c r="A206" s="505">
        <v>203</v>
      </c>
      <c r="B206" s="505" t="s">
        <v>1265</v>
      </c>
      <c r="C206" s="499" t="s">
        <v>178</v>
      </c>
      <c r="D206" s="253" t="s">
        <v>402</v>
      </c>
      <c r="E206" s="253" t="s">
        <v>659</v>
      </c>
      <c r="F206" s="219"/>
      <c r="G206" s="219"/>
      <c r="H206" s="219"/>
      <c r="I206" s="248"/>
      <c r="J206" s="229"/>
      <c r="K206" s="222"/>
      <c r="L206" s="219"/>
      <c r="M206" s="219"/>
      <c r="N206" s="219"/>
      <c r="O206" s="249"/>
      <c r="P206" s="230"/>
      <c r="Q206" s="289" t="s">
        <v>660</v>
      </c>
      <c r="R206" s="289" t="s">
        <v>6</v>
      </c>
      <c r="S206" s="289" t="s">
        <v>45</v>
      </c>
      <c r="T206" s="250">
        <v>1</v>
      </c>
      <c r="U206" s="290">
        <v>911</v>
      </c>
      <c r="V206" s="228" t="s">
        <v>660</v>
      </c>
      <c r="W206" s="224" t="s">
        <v>24</v>
      </c>
      <c r="X206" s="224" t="s">
        <v>25</v>
      </c>
      <c r="Y206" s="252">
        <v>1</v>
      </c>
      <c r="Z206" s="232">
        <v>911</v>
      </c>
      <c r="AA206" s="207">
        <f t="shared" si="285"/>
        <v>911</v>
      </c>
      <c r="AB206" s="222">
        <v>905</v>
      </c>
      <c r="AC206" s="544">
        <f t="shared" si="350"/>
        <v>-6</v>
      </c>
      <c r="AD206" s="208">
        <f>1.137*$AB$1</f>
        <v>1293.2920200000001</v>
      </c>
      <c r="AE206" s="678">
        <f t="shared" si="351"/>
        <v>382.29202000000009</v>
      </c>
      <c r="AF206" s="222">
        <v>1682</v>
      </c>
      <c r="AJ206" s="444">
        <f t="shared" si="286"/>
        <v>-6</v>
      </c>
      <c r="AK206" s="444">
        <f t="shared" si="287"/>
        <v>-0.65861690450054766</v>
      </c>
      <c r="AL206" s="539">
        <f t="shared" si="352"/>
        <v>-1.3172338090010954E-3</v>
      </c>
      <c r="AM206" s="444">
        <f t="shared" si="288"/>
        <v>-1.2</v>
      </c>
      <c r="AN206" s="445">
        <f t="shared" si="289"/>
        <v>382.29202000000009</v>
      </c>
      <c r="AO206" s="445">
        <f t="shared" si="290"/>
        <v>41.963997804610329</v>
      </c>
      <c r="AP206" s="542">
        <f t="shared" si="353"/>
        <v>8.3927995609220665E-2</v>
      </c>
      <c r="AQ206" s="445">
        <f t="shared" si="291"/>
        <v>76.458404000000016</v>
      </c>
      <c r="AR206" s="227">
        <f t="shared" si="292"/>
        <v>1031</v>
      </c>
      <c r="AS206" s="210">
        <f t="shared" si="293"/>
        <v>1031</v>
      </c>
      <c r="AT206" s="209">
        <f t="shared" si="294"/>
        <v>309.3</v>
      </c>
      <c r="AU206" s="209">
        <f t="shared" si="295"/>
        <v>515.5</v>
      </c>
      <c r="AV206" s="211">
        <f t="shared" si="296"/>
        <v>905</v>
      </c>
      <c r="AW206" s="210">
        <f t="shared" si="297"/>
        <v>126</v>
      </c>
      <c r="AX206" s="210">
        <f t="shared" si="298"/>
        <v>120</v>
      </c>
      <c r="AY206" s="210">
        <f t="shared" si="299"/>
        <v>13.172338090010967</v>
      </c>
      <c r="AZ206" s="211">
        <f t="shared" si="300"/>
        <v>1293.2920200000001</v>
      </c>
      <c r="BA206" s="544">
        <f t="shared" si="354"/>
        <v>262.29202000000009</v>
      </c>
      <c r="BB206" s="210">
        <f t="shared" si="355"/>
        <v>65.573005000000023</v>
      </c>
      <c r="BC206" s="213">
        <f t="shared" si="301"/>
        <v>1163.9628180000002</v>
      </c>
      <c r="BD206" s="211">
        <f>[1]MAG_9pak!$F$10</f>
        <v>1163.9628180000002</v>
      </c>
      <c r="BE206" s="213">
        <f t="shared" si="302"/>
        <v>349.18884540000005</v>
      </c>
      <c r="BF206" s="213">
        <f t="shared" si="303"/>
        <v>581.9814090000001</v>
      </c>
      <c r="BG206" s="210">
        <f t="shared" si="304"/>
        <v>258.9628180000002</v>
      </c>
      <c r="BH206" s="210">
        <f t="shared" si="305"/>
        <v>252.9628180000002</v>
      </c>
      <c r="BI206" s="210">
        <f t="shared" si="306"/>
        <v>27.767598024149294</v>
      </c>
      <c r="BJ206" s="210">
        <f t="shared" si="307"/>
        <v>1129.6400000000001</v>
      </c>
      <c r="BK206" s="214">
        <f t="shared" si="308"/>
        <v>338.892</v>
      </c>
      <c r="BL206" s="214">
        <f t="shared" si="309"/>
        <v>564.82000000000005</v>
      </c>
      <c r="BM206" s="210">
        <f t="shared" si="310"/>
        <v>218.6400000000001</v>
      </c>
      <c r="BN206" s="210">
        <f t="shared" si="311"/>
        <v>224.6400000000001</v>
      </c>
      <c r="BO206" s="215">
        <f t="shared" si="312"/>
        <v>1129.6400000000001</v>
      </c>
      <c r="BP206" s="210">
        <f>Z206*1.24</f>
        <v>1129.6400000000001</v>
      </c>
      <c r="BQ206" s="216">
        <f t="shared" si="313"/>
        <v>338.892</v>
      </c>
      <c r="BR206" s="216">
        <f t="shared" si="314"/>
        <v>564.82000000000005</v>
      </c>
      <c r="BS206" s="210">
        <f t="shared" si="315"/>
        <v>218.6400000000001</v>
      </c>
      <c r="BT206" s="210">
        <f t="shared" si="316"/>
        <v>224.6400000000001</v>
      </c>
      <c r="BU206" s="217">
        <f t="shared" si="317"/>
        <v>1129.6400000000001</v>
      </c>
      <c r="BV206" s="210">
        <f>Z206*1.24</f>
        <v>1129.6400000000001</v>
      </c>
      <c r="BW206" s="403">
        <f t="shared" si="318"/>
        <v>338.892</v>
      </c>
      <c r="BX206" s="403">
        <f t="shared" si="319"/>
        <v>564.82000000000005</v>
      </c>
      <c r="BY206" s="210">
        <f t="shared" si="320"/>
        <v>218.6400000000001</v>
      </c>
      <c r="BZ206" s="210">
        <f t="shared" si="321"/>
        <v>224.6400000000001</v>
      </c>
      <c r="CA206" s="210">
        <f t="shared" si="322"/>
        <v>24.000000000000028</v>
      </c>
      <c r="CB206" s="404">
        <f t="shared" si="323"/>
        <v>1129.6400000000001</v>
      </c>
      <c r="CC206" s="404"/>
      <c r="CD206" s="537">
        <f t="shared" si="324"/>
        <v>65.573005000000023</v>
      </c>
      <c r="CE206" s="537">
        <f t="shared" si="356"/>
        <v>19.671901500000008</v>
      </c>
      <c r="CF206" s="537">
        <f t="shared" si="325"/>
        <v>32.786502500000012</v>
      </c>
      <c r="CG206" s="210"/>
      <c r="CH206" s="210"/>
      <c r="CI206" s="210"/>
      <c r="CJ206" s="538">
        <f t="shared" si="326"/>
        <v>65.573005000000023</v>
      </c>
      <c r="CK206" s="216">
        <f t="shared" si="327"/>
        <v>-31.5</v>
      </c>
      <c r="CL206" s="216">
        <f t="shared" si="357"/>
        <v>-9.4499999999999993</v>
      </c>
      <c r="CM206" s="216">
        <f t="shared" si="328"/>
        <v>-15.75</v>
      </c>
      <c r="CN206" s="216"/>
      <c r="CO206" s="216"/>
      <c r="CP206" s="216"/>
      <c r="CQ206" s="217">
        <f t="shared" si="329"/>
        <v>-31.5</v>
      </c>
      <c r="CR206" s="403">
        <f t="shared" si="330"/>
        <v>40.913004999999998</v>
      </c>
      <c r="CS206" s="403">
        <f t="shared" si="358"/>
        <v>12.273901499999999</v>
      </c>
      <c r="CT206" s="403">
        <f t="shared" si="331"/>
        <v>20.456502499999999</v>
      </c>
      <c r="CU206" s="403"/>
      <c r="CV206" s="403"/>
      <c r="CW206" s="403"/>
      <c r="CX206" s="404">
        <f t="shared" si="332"/>
        <v>40.913004999999998</v>
      </c>
      <c r="CY206" s="198"/>
      <c r="CZ206" s="222">
        <v>905</v>
      </c>
      <c r="DA206" s="677">
        <f t="shared" si="333"/>
        <v>-6</v>
      </c>
      <c r="DB206" s="676">
        <f t="shared" si="334"/>
        <v>-0.65861690450054766</v>
      </c>
      <c r="DC206" s="676">
        <f t="shared" si="359"/>
        <v>-0.13172338090010954</v>
      </c>
      <c r="DD206" s="208">
        <v>1293.2920200000001</v>
      </c>
      <c r="DE206" s="677">
        <f t="shared" si="335"/>
        <v>382.29202000000009</v>
      </c>
      <c r="DF206" s="676">
        <f t="shared" si="336"/>
        <v>41.963997804610329</v>
      </c>
      <c r="DG206" s="676">
        <f t="shared" si="360"/>
        <v>8.3927995609220662</v>
      </c>
      <c r="DH206" s="222">
        <v>20</v>
      </c>
      <c r="DI206" s="677">
        <f t="shared" si="337"/>
        <v>182.2</v>
      </c>
      <c r="DJ206" s="568">
        <f t="shared" si="338"/>
        <v>1093.2</v>
      </c>
      <c r="DK206" s="677">
        <f t="shared" si="339"/>
        <v>1093.2</v>
      </c>
      <c r="DL206" s="677">
        <f t="shared" si="361"/>
        <v>327.96</v>
      </c>
      <c r="DM206" s="677">
        <f t="shared" si="362"/>
        <v>546.6</v>
      </c>
      <c r="DN206" s="677">
        <f t="shared" si="340"/>
        <v>50.023005000000012</v>
      </c>
      <c r="DO206" s="677">
        <f t="shared" si="363"/>
        <v>15.006901500000003</v>
      </c>
      <c r="DP206" s="677">
        <f t="shared" si="364"/>
        <v>25.011502500000006</v>
      </c>
      <c r="DQ206" s="677">
        <f t="shared" si="341"/>
        <v>50.023005000000012</v>
      </c>
      <c r="DR206" s="222">
        <v>905</v>
      </c>
      <c r="DS206" s="677">
        <f t="shared" si="342"/>
        <v>-6</v>
      </c>
      <c r="DT206" s="676">
        <f t="shared" si="343"/>
        <v>-0.65861690450054766</v>
      </c>
      <c r="DU206" s="710">
        <f t="shared" si="365"/>
        <v>-0.13172338090010954</v>
      </c>
      <c r="DV206" s="208">
        <v>1293.2920200000001</v>
      </c>
      <c r="DW206" s="677">
        <f t="shared" si="344"/>
        <v>382.29202000000009</v>
      </c>
      <c r="DX206" s="676">
        <f t="shared" si="345"/>
        <v>41.963997804610329</v>
      </c>
      <c r="DY206" s="710">
        <f t="shared" si="366"/>
        <v>8.3927995609220662</v>
      </c>
      <c r="DZ206" s="222">
        <v>19</v>
      </c>
      <c r="EA206" s="677">
        <f t="shared" si="346"/>
        <v>173.09</v>
      </c>
      <c r="EB206" s="568">
        <f t="shared" si="347"/>
        <v>1084.0899999999999</v>
      </c>
      <c r="EC206" s="677">
        <f t="shared" si="348"/>
        <v>1084.0899999999999</v>
      </c>
      <c r="ED206" s="677">
        <f t="shared" si="367"/>
        <v>325.22699999999998</v>
      </c>
      <c r="EE206" s="677">
        <f t="shared" si="368"/>
        <v>542.04499999999996</v>
      </c>
      <c r="EF206" s="208">
        <f t="shared" si="369"/>
        <v>52.300505000000044</v>
      </c>
      <c r="EG206" s="208">
        <f t="shared" si="370"/>
        <v>15.690151500000013</v>
      </c>
      <c r="EH206" s="208">
        <f t="shared" si="371"/>
        <v>26.150252500000022</v>
      </c>
      <c r="EI206" s="677">
        <f t="shared" si="349"/>
        <v>52.300505000000044</v>
      </c>
    </row>
    <row r="207" spans="1:139" s="218" customFormat="1" ht="24.75" customHeight="1" x14ac:dyDescent="0.2">
      <c r="A207" s="506">
        <v>204</v>
      </c>
      <c r="B207" s="505" t="s">
        <v>1265</v>
      </c>
      <c r="C207" s="499" t="s">
        <v>178</v>
      </c>
      <c r="D207" s="253" t="s">
        <v>402</v>
      </c>
      <c r="E207" s="253" t="s">
        <v>658</v>
      </c>
      <c r="F207" s="219"/>
      <c r="G207" s="219"/>
      <c r="H207" s="219"/>
      <c r="I207" s="248"/>
      <c r="J207" s="229"/>
      <c r="K207" s="222"/>
      <c r="L207" s="219"/>
      <c r="M207" s="219"/>
      <c r="N207" s="219"/>
      <c r="O207" s="249"/>
      <c r="P207" s="230"/>
      <c r="Q207" s="289" t="s">
        <v>46</v>
      </c>
      <c r="R207" s="289" t="s">
        <v>42</v>
      </c>
      <c r="S207" s="289" t="s">
        <v>70</v>
      </c>
      <c r="T207" s="250">
        <v>1</v>
      </c>
      <c r="U207" s="290">
        <v>1250</v>
      </c>
      <c r="V207" s="228" t="s">
        <v>46</v>
      </c>
      <c r="W207" s="228" t="s">
        <v>42</v>
      </c>
      <c r="X207" s="228" t="s">
        <v>70</v>
      </c>
      <c r="Y207" s="252">
        <v>1</v>
      </c>
      <c r="Z207" s="232">
        <v>1250</v>
      </c>
      <c r="AA207" s="207">
        <f t="shared" si="285"/>
        <v>1250</v>
      </c>
      <c r="AB207" s="222">
        <v>1746</v>
      </c>
      <c r="AC207" s="544">
        <f t="shared" si="350"/>
        <v>496</v>
      </c>
      <c r="AD207" s="208">
        <f>2.194*$AB$1</f>
        <v>2495.5872399999998</v>
      </c>
      <c r="AE207" s="678">
        <f t="shared" si="351"/>
        <v>1245.5872399999998</v>
      </c>
      <c r="AF207" s="222">
        <v>3120</v>
      </c>
      <c r="AJ207" s="444">
        <f t="shared" si="286"/>
        <v>496</v>
      </c>
      <c r="AK207" s="444">
        <f t="shared" si="287"/>
        <v>39.680000000000007</v>
      </c>
      <c r="AL207" s="539">
        <f t="shared" si="352"/>
        <v>7.9360000000000014E-2</v>
      </c>
      <c r="AM207" s="444">
        <f t="shared" si="288"/>
        <v>99.2</v>
      </c>
      <c r="AN207" s="445">
        <f t="shared" si="289"/>
        <v>1245.5872399999998</v>
      </c>
      <c r="AO207" s="445">
        <f t="shared" si="290"/>
        <v>99.646979199999976</v>
      </c>
      <c r="AP207" s="542">
        <f t="shared" si="353"/>
        <v>0.19929395839999994</v>
      </c>
      <c r="AQ207" s="445">
        <f t="shared" si="291"/>
        <v>249.11744799999997</v>
      </c>
      <c r="AR207" s="227">
        <f t="shared" si="292"/>
        <v>1370</v>
      </c>
      <c r="AS207" s="210">
        <f t="shared" si="293"/>
        <v>1370</v>
      </c>
      <c r="AT207" s="209">
        <f t="shared" si="294"/>
        <v>411</v>
      </c>
      <c r="AU207" s="209">
        <f t="shared" si="295"/>
        <v>685</v>
      </c>
      <c r="AV207" s="211">
        <f t="shared" si="296"/>
        <v>1746</v>
      </c>
      <c r="AW207" s="210">
        <f t="shared" si="297"/>
        <v>-376</v>
      </c>
      <c r="AX207" s="210">
        <f t="shared" si="298"/>
        <v>120</v>
      </c>
      <c r="AY207" s="210">
        <f t="shared" si="299"/>
        <v>9.6000000000000085</v>
      </c>
      <c r="AZ207" s="211">
        <f t="shared" si="300"/>
        <v>2495.5872399999998</v>
      </c>
      <c r="BA207" s="544">
        <f t="shared" si="354"/>
        <v>1125.5872399999998</v>
      </c>
      <c r="BB207" s="210">
        <f t="shared" si="355"/>
        <v>281.39680999999996</v>
      </c>
      <c r="BC207" s="213">
        <f t="shared" si="301"/>
        <v>1487.4564420000002</v>
      </c>
      <c r="BD207" s="211">
        <f>[1]MAG_9pak!$F$12</f>
        <v>1487.4564420000002</v>
      </c>
      <c r="BE207" s="213">
        <f t="shared" si="302"/>
        <v>446.23693260000005</v>
      </c>
      <c r="BF207" s="213">
        <f t="shared" si="303"/>
        <v>743.72822100000008</v>
      </c>
      <c r="BG207" s="210">
        <f t="shared" si="304"/>
        <v>-258.54355799999985</v>
      </c>
      <c r="BH207" s="210">
        <f t="shared" si="305"/>
        <v>237.45644200000015</v>
      </c>
      <c r="BI207" s="210">
        <f t="shared" si="306"/>
        <v>18.996515360000018</v>
      </c>
      <c r="BJ207" s="210">
        <f t="shared" si="307"/>
        <v>1550</v>
      </c>
      <c r="BK207" s="214">
        <f t="shared" si="308"/>
        <v>465</v>
      </c>
      <c r="BL207" s="214">
        <f t="shared" si="309"/>
        <v>775</v>
      </c>
      <c r="BM207" s="210">
        <f t="shared" si="310"/>
        <v>300</v>
      </c>
      <c r="BN207" s="210">
        <f t="shared" si="311"/>
        <v>-196</v>
      </c>
      <c r="BO207" s="215">
        <f t="shared" si="312"/>
        <v>1550</v>
      </c>
      <c r="BP207" s="210">
        <f>Z207*1.24</f>
        <v>1550</v>
      </c>
      <c r="BQ207" s="216">
        <f t="shared" si="313"/>
        <v>465</v>
      </c>
      <c r="BR207" s="216">
        <f t="shared" si="314"/>
        <v>775</v>
      </c>
      <c r="BS207" s="210">
        <f t="shared" si="315"/>
        <v>300</v>
      </c>
      <c r="BT207" s="210">
        <f t="shared" si="316"/>
        <v>-196</v>
      </c>
      <c r="BU207" s="217">
        <f t="shared" si="317"/>
        <v>1550</v>
      </c>
      <c r="BV207" s="210">
        <f>Z207*1.24</f>
        <v>1550</v>
      </c>
      <c r="BW207" s="403">
        <f t="shared" si="318"/>
        <v>465</v>
      </c>
      <c r="BX207" s="403">
        <f t="shared" si="319"/>
        <v>775</v>
      </c>
      <c r="BY207" s="210">
        <f t="shared" si="320"/>
        <v>300</v>
      </c>
      <c r="BZ207" s="210">
        <f t="shared" si="321"/>
        <v>-196</v>
      </c>
      <c r="CA207" s="210">
        <f t="shared" si="322"/>
        <v>24</v>
      </c>
      <c r="CB207" s="404">
        <f t="shared" si="323"/>
        <v>1550</v>
      </c>
      <c r="CC207" s="404"/>
      <c r="CD207" s="537">
        <f t="shared" si="324"/>
        <v>281.39680999999996</v>
      </c>
      <c r="CE207" s="537">
        <f t="shared" si="356"/>
        <v>84.419042999999988</v>
      </c>
      <c r="CF207" s="537">
        <f t="shared" si="325"/>
        <v>140.69840499999998</v>
      </c>
      <c r="CG207" s="210"/>
      <c r="CH207" s="210"/>
      <c r="CI207" s="210"/>
      <c r="CJ207" s="538">
        <f t="shared" si="326"/>
        <v>281.39680999999996</v>
      </c>
      <c r="CK207" s="216">
        <f t="shared" si="327"/>
        <v>94</v>
      </c>
      <c r="CL207" s="216">
        <f t="shared" si="357"/>
        <v>28.2</v>
      </c>
      <c r="CM207" s="216">
        <f t="shared" si="328"/>
        <v>47</v>
      </c>
      <c r="CN207" s="216"/>
      <c r="CO207" s="216"/>
      <c r="CP207" s="216"/>
      <c r="CQ207" s="217">
        <f t="shared" si="329"/>
        <v>94</v>
      </c>
      <c r="CR207" s="403">
        <f t="shared" si="330"/>
        <v>236.39680999999996</v>
      </c>
      <c r="CS207" s="403">
        <f t="shared" si="358"/>
        <v>70.919042999999988</v>
      </c>
      <c r="CT207" s="403">
        <f t="shared" si="331"/>
        <v>118.19840499999998</v>
      </c>
      <c r="CU207" s="403"/>
      <c r="CV207" s="403"/>
      <c r="CW207" s="403"/>
      <c r="CX207" s="404">
        <f t="shared" si="332"/>
        <v>236.39680999999996</v>
      </c>
      <c r="CY207" s="198"/>
      <c r="CZ207" s="222">
        <v>1157</v>
      </c>
      <c r="DA207" s="677">
        <f t="shared" si="333"/>
        <v>-93</v>
      </c>
      <c r="DB207" s="676">
        <f t="shared" si="334"/>
        <v>-7.4399999999999977</v>
      </c>
      <c r="DC207" s="676">
        <f t="shared" si="359"/>
        <v>-1.4879999999999995</v>
      </c>
      <c r="DD207" s="208">
        <v>1652.7293800000002</v>
      </c>
      <c r="DE207" s="677">
        <f t="shared" si="335"/>
        <v>402.72938000000022</v>
      </c>
      <c r="DF207" s="676">
        <f t="shared" si="336"/>
        <v>32.21835040000002</v>
      </c>
      <c r="DG207" s="676">
        <f t="shared" si="360"/>
        <v>6.443670080000004</v>
      </c>
      <c r="DH207" s="222">
        <v>19</v>
      </c>
      <c r="DI207" s="677">
        <f t="shared" si="337"/>
        <v>237.5</v>
      </c>
      <c r="DJ207" s="568">
        <f t="shared" si="338"/>
        <v>1487.5</v>
      </c>
      <c r="DK207" s="677">
        <f t="shared" si="339"/>
        <v>1487.5</v>
      </c>
      <c r="DL207" s="677">
        <f t="shared" si="361"/>
        <v>446.25</v>
      </c>
      <c r="DM207" s="677">
        <f t="shared" si="362"/>
        <v>743.75</v>
      </c>
      <c r="DN207" s="677">
        <f t="shared" si="340"/>
        <v>41.307345000000055</v>
      </c>
      <c r="DO207" s="677">
        <f t="shared" si="363"/>
        <v>12.392203500000017</v>
      </c>
      <c r="DP207" s="677">
        <f t="shared" si="364"/>
        <v>20.653672500000027</v>
      </c>
      <c r="DQ207" s="677">
        <f t="shared" si="341"/>
        <v>41.307345000000055</v>
      </c>
      <c r="DR207" s="222">
        <v>1157</v>
      </c>
      <c r="DS207" s="677">
        <f t="shared" si="342"/>
        <v>-93</v>
      </c>
      <c r="DT207" s="676">
        <f t="shared" si="343"/>
        <v>-7.4399999999999977</v>
      </c>
      <c r="DU207" s="710">
        <f t="shared" si="365"/>
        <v>-1.4879999999999995</v>
      </c>
      <c r="DV207" s="208">
        <v>1652.7293800000002</v>
      </c>
      <c r="DW207" s="677">
        <f t="shared" si="344"/>
        <v>402.72938000000022</v>
      </c>
      <c r="DX207" s="676">
        <f t="shared" si="345"/>
        <v>32.21835040000002</v>
      </c>
      <c r="DY207" s="710">
        <f t="shared" si="366"/>
        <v>6.443670080000004</v>
      </c>
      <c r="DZ207" s="222">
        <v>15</v>
      </c>
      <c r="EA207" s="677">
        <f t="shared" si="346"/>
        <v>187.5</v>
      </c>
      <c r="EB207" s="568">
        <f t="shared" si="347"/>
        <v>1437.5</v>
      </c>
      <c r="EC207" s="677">
        <f t="shared" si="348"/>
        <v>1437.5</v>
      </c>
      <c r="ED207" s="677">
        <f t="shared" si="367"/>
        <v>431.25</v>
      </c>
      <c r="EE207" s="677">
        <f t="shared" si="368"/>
        <v>718.75</v>
      </c>
      <c r="EF207" s="208">
        <f t="shared" si="369"/>
        <v>53.807345000000055</v>
      </c>
      <c r="EG207" s="208">
        <f t="shared" si="370"/>
        <v>16.142203500000015</v>
      </c>
      <c r="EH207" s="208">
        <f t="shared" si="371"/>
        <v>26.903672500000027</v>
      </c>
      <c r="EI207" s="677">
        <f t="shared" si="349"/>
        <v>53.807345000000055</v>
      </c>
    </row>
    <row r="208" spans="1:139" s="218" customFormat="1" ht="24.75" customHeight="1" x14ac:dyDescent="0.2">
      <c r="A208" s="505">
        <v>205</v>
      </c>
      <c r="B208" s="505" t="s">
        <v>1265</v>
      </c>
      <c r="C208" s="499" t="s">
        <v>128</v>
      </c>
      <c r="D208" s="410" t="s">
        <v>400</v>
      </c>
      <c r="E208" s="410" t="s">
        <v>13</v>
      </c>
      <c r="F208" s="219" t="s">
        <v>129</v>
      </c>
      <c r="G208" s="219" t="s">
        <v>42</v>
      </c>
      <c r="H208" s="219" t="s">
        <v>66</v>
      </c>
      <c r="I208" s="291">
        <v>1</v>
      </c>
      <c r="J208" s="221">
        <v>1287</v>
      </c>
      <c r="K208" s="222" t="s">
        <v>647</v>
      </c>
      <c r="L208" s="219" t="s">
        <v>129</v>
      </c>
      <c r="M208" s="219" t="s">
        <v>42</v>
      </c>
      <c r="N208" s="219" t="s">
        <v>66</v>
      </c>
      <c r="O208" s="292">
        <v>1</v>
      </c>
      <c r="P208" s="221">
        <v>1287</v>
      </c>
      <c r="Q208" s="219"/>
      <c r="R208" s="219"/>
      <c r="S208" s="219"/>
      <c r="T208" s="292">
        <v>1</v>
      </c>
      <c r="U208" s="223">
        <v>1287</v>
      </c>
      <c r="V208" s="228" t="s">
        <v>88</v>
      </c>
      <c r="W208" s="228" t="s">
        <v>44</v>
      </c>
      <c r="X208" s="228" t="s">
        <v>23</v>
      </c>
      <c r="Y208" s="293">
        <v>1</v>
      </c>
      <c r="Z208" s="226">
        <v>1287</v>
      </c>
      <c r="AA208" s="207">
        <f t="shared" si="285"/>
        <v>1287</v>
      </c>
      <c r="AB208" s="222">
        <v>1746</v>
      </c>
      <c r="AC208" s="544">
        <f t="shared" si="350"/>
        <v>459</v>
      </c>
      <c r="AD208" s="208">
        <f>2.194*$AB$1</f>
        <v>2495.5872399999998</v>
      </c>
      <c r="AE208" s="678">
        <f t="shared" si="351"/>
        <v>1208.5872399999998</v>
      </c>
      <c r="AF208" s="222">
        <v>3120</v>
      </c>
      <c r="AJ208" s="444">
        <f t="shared" si="286"/>
        <v>459</v>
      </c>
      <c r="AK208" s="444">
        <f t="shared" si="287"/>
        <v>35.664335664335681</v>
      </c>
      <c r="AL208" s="539">
        <f t="shared" si="352"/>
        <v>7.1328671328671364E-2</v>
      </c>
      <c r="AM208" s="444">
        <f t="shared" si="288"/>
        <v>91.8</v>
      </c>
      <c r="AN208" s="445">
        <f t="shared" si="289"/>
        <v>1208.5872399999998</v>
      </c>
      <c r="AO208" s="445">
        <f t="shared" si="290"/>
        <v>93.907322455322458</v>
      </c>
      <c r="AP208" s="542">
        <f t="shared" si="353"/>
        <v>0.1878146449106449</v>
      </c>
      <c r="AQ208" s="445">
        <f t="shared" si="291"/>
        <v>241.71744799999996</v>
      </c>
      <c r="AR208" s="227">
        <f t="shared" si="292"/>
        <v>1407</v>
      </c>
      <c r="AS208" s="210">
        <f t="shared" si="293"/>
        <v>1407</v>
      </c>
      <c r="AT208" s="209">
        <f t="shared" si="294"/>
        <v>422.09999999999997</v>
      </c>
      <c r="AU208" s="209">
        <f t="shared" si="295"/>
        <v>703.5</v>
      </c>
      <c r="AV208" s="211">
        <f t="shared" si="296"/>
        <v>1746</v>
      </c>
      <c r="AW208" s="212">
        <f t="shared" si="297"/>
        <v>-339</v>
      </c>
      <c r="AX208" s="210">
        <f t="shared" si="298"/>
        <v>120</v>
      </c>
      <c r="AY208" s="210">
        <f t="shared" si="299"/>
        <v>9.3240093240093245</v>
      </c>
      <c r="AZ208" s="211">
        <f t="shared" si="300"/>
        <v>2495.5872399999998</v>
      </c>
      <c r="BA208" s="544">
        <f t="shared" si="354"/>
        <v>1088.5872399999998</v>
      </c>
      <c r="BB208" s="210">
        <f t="shared" si="355"/>
        <v>272.14680999999996</v>
      </c>
      <c r="BC208" s="213">
        <f t="shared" si="301"/>
        <v>1819.2830979600001</v>
      </c>
      <c r="BD208" s="211">
        <f>[1]MAG_9pak!$D$14</f>
        <v>1819.2830979600001</v>
      </c>
      <c r="BE208" s="213">
        <f t="shared" si="302"/>
        <v>545.78492938800002</v>
      </c>
      <c r="BF208" s="213">
        <f t="shared" si="303"/>
        <v>909.64154898000004</v>
      </c>
      <c r="BG208" s="210">
        <f t="shared" si="304"/>
        <v>73.283097960000077</v>
      </c>
      <c r="BH208" s="210">
        <f t="shared" si="305"/>
        <v>532.28309796000008</v>
      </c>
      <c r="BI208" s="210">
        <f t="shared" si="306"/>
        <v>41.35843806993006</v>
      </c>
      <c r="BJ208" s="210">
        <f t="shared" si="307"/>
        <v>1595.8799999999999</v>
      </c>
      <c r="BK208" s="214">
        <f t="shared" si="308"/>
        <v>478.76399999999995</v>
      </c>
      <c r="BL208" s="214">
        <f t="shared" si="309"/>
        <v>797.93999999999994</v>
      </c>
      <c r="BM208" s="210">
        <f t="shared" si="310"/>
        <v>308.87999999999988</v>
      </c>
      <c r="BN208" s="210">
        <f t="shared" si="311"/>
        <v>-150.12000000000012</v>
      </c>
      <c r="BO208" s="215">
        <f t="shared" si="312"/>
        <v>1595.8799999999999</v>
      </c>
      <c r="BP208" s="210">
        <f>Z208*1.2</f>
        <v>1544.3999999999999</v>
      </c>
      <c r="BQ208" s="216">
        <f t="shared" si="313"/>
        <v>463.31999999999994</v>
      </c>
      <c r="BR208" s="216">
        <f t="shared" si="314"/>
        <v>772.19999999999993</v>
      </c>
      <c r="BS208" s="210">
        <f t="shared" si="315"/>
        <v>257.39999999999986</v>
      </c>
      <c r="BT208" s="210">
        <f t="shared" si="316"/>
        <v>-201.60000000000014</v>
      </c>
      <c r="BU208" s="217">
        <f t="shared" si="317"/>
        <v>1544.3999999999999</v>
      </c>
      <c r="BV208" s="210">
        <f>Z208*1.19</f>
        <v>1531.53</v>
      </c>
      <c r="BW208" s="403">
        <f t="shared" si="318"/>
        <v>459.459</v>
      </c>
      <c r="BX208" s="403">
        <f t="shared" si="319"/>
        <v>765.76499999999999</v>
      </c>
      <c r="BY208" s="210">
        <f t="shared" si="320"/>
        <v>244.52999999999997</v>
      </c>
      <c r="BZ208" s="210">
        <f t="shared" si="321"/>
        <v>-214.47000000000003</v>
      </c>
      <c r="CA208" s="210">
        <f t="shared" si="322"/>
        <v>19</v>
      </c>
      <c r="CB208" s="404">
        <f t="shared" si="323"/>
        <v>1531.53</v>
      </c>
      <c r="CC208" s="404"/>
      <c r="CD208" s="537">
        <f t="shared" si="324"/>
        <v>272.14680999999996</v>
      </c>
      <c r="CE208" s="537">
        <f t="shared" si="356"/>
        <v>81.644042999999982</v>
      </c>
      <c r="CF208" s="537">
        <f t="shared" si="325"/>
        <v>136.07340499999998</v>
      </c>
      <c r="CG208" s="210"/>
      <c r="CH208" s="210"/>
      <c r="CI208" s="210"/>
      <c r="CJ208" s="538">
        <f t="shared" si="326"/>
        <v>272.14680999999996</v>
      </c>
      <c r="CK208" s="216">
        <f t="shared" si="327"/>
        <v>84.75</v>
      </c>
      <c r="CL208" s="216">
        <f t="shared" si="357"/>
        <v>25.425000000000001</v>
      </c>
      <c r="CM208" s="216">
        <f t="shared" si="328"/>
        <v>42.375</v>
      </c>
      <c r="CN208" s="216"/>
      <c r="CO208" s="216"/>
      <c r="CP208" s="216"/>
      <c r="CQ208" s="217">
        <f t="shared" si="329"/>
        <v>84.75</v>
      </c>
      <c r="CR208" s="403">
        <f t="shared" si="330"/>
        <v>241.01430999999997</v>
      </c>
      <c r="CS208" s="403">
        <f t="shared" si="358"/>
        <v>72.304292999999987</v>
      </c>
      <c r="CT208" s="403">
        <f t="shared" si="331"/>
        <v>120.50715499999998</v>
      </c>
      <c r="CU208" s="403"/>
      <c r="CV208" s="403"/>
      <c r="CW208" s="403"/>
      <c r="CX208" s="404">
        <f t="shared" si="332"/>
        <v>241.01430999999997</v>
      </c>
      <c r="CY208" s="198"/>
      <c r="CZ208" s="222">
        <v>1746</v>
      </c>
      <c r="DA208" s="677">
        <f t="shared" si="333"/>
        <v>459</v>
      </c>
      <c r="DB208" s="676">
        <f t="shared" si="334"/>
        <v>35.664335664335681</v>
      </c>
      <c r="DC208" s="676">
        <f t="shared" si="359"/>
        <v>7.132867132867136</v>
      </c>
      <c r="DD208" s="208">
        <v>2495.5872399999998</v>
      </c>
      <c r="DE208" s="677">
        <f t="shared" si="335"/>
        <v>1208.5872399999998</v>
      </c>
      <c r="DF208" s="676">
        <f t="shared" si="336"/>
        <v>93.907322455322458</v>
      </c>
      <c r="DG208" s="676">
        <f t="shared" si="360"/>
        <v>18.78146449106449</v>
      </c>
      <c r="DH208" s="222">
        <v>15</v>
      </c>
      <c r="DI208" s="677">
        <f t="shared" si="337"/>
        <v>193.05</v>
      </c>
      <c r="DJ208" s="568">
        <f t="shared" si="338"/>
        <v>1480.05</v>
      </c>
      <c r="DK208" s="677">
        <f t="shared" si="339"/>
        <v>1480.05</v>
      </c>
      <c r="DL208" s="677">
        <f t="shared" si="361"/>
        <v>444.01499999999999</v>
      </c>
      <c r="DM208" s="677">
        <f t="shared" si="362"/>
        <v>740.02499999999998</v>
      </c>
      <c r="DN208" s="677">
        <f t="shared" si="340"/>
        <v>253.88430999999997</v>
      </c>
      <c r="DO208" s="677">
        <f t="shared" si="363"/>
        <v>76.165292999999991</v>
      </c>
      <c r="DP208" s="677">
        <f t="shared" si="364"/>
        <v>126.94215499999999</v>
      </c>
      <c r="DQ208" s="677">
        <f t="shared" si="341"/>
        <v>253.88430999999997</v>
      </c>
      <c r="DR208" s="222">
        <v>1746</v>
      </c>
      <c r="DS208" s="677">
        <f t="shared" si="342"/>
        <v>459</v>
      </c>
      <c r="DT208" s="676">
        <f t="shared" si="343"/>
        <v>35.664335664335681</v>
      </c>
      <c r="DU208" s="710">
        <f t="shared" si="365"/>
        <v>7.132867132867136</v>
      </c>
      <c r="DV208" s="208">
        <v>2495.5872399999998</v>
      </c>
      <c r="DW208" s="677">
        <f t="shared" si="344"/>
        <v>1208.5872399999998</v>
      </c>
      <c r="DX208" s="676">
        <f t="shared" si="345"/>
        <v>93.907322455322458</v>
      </c>
      <c r="DY208" s="710">
        <f t="shared" si="366"/>
        <v>18.78146449106449</v>
      </c>
      <c r="DZ208" s="222">
        <v>15</v>
      </c>
      <c r="EA208" s="677">
        <f t="shared" si="346"/>
        <v>193.05</v>
      </c>
      <c r="EB208" s="568">
        <f t="shared" si="347"/>
        <v>1480.05</v>
      </c>
      <c r="EC208" s="677">
        <f t="shared" si="348"/>
        <v>1480.05</v>
      </c>
      <c r="ED208" s="677">
        <f t="shared" si="367"/>
        <v>444.01499999999999</v>
      </c>
      <c r="EE208" s="677">
        <f t="shared" si="368"/>
        <v>740.02499999999998</v>
      </c>
      <c r="EF208" s="208">
        <f t="shared" si="369"/>
        <v>253.88430999999997</v>
      </c>
      <c r="EG208" s="208">
        <f t="shared" si="370"/>
        <v>76.165292999999991</v>
      </c>
      <c r="EH208" s="208">
        <f t="shared" si="371"/>
        <v>126.94215499999999</v>
      </c>
      <c r="EI208" s="677">
        <f t="shared" si="349"/>
        <v>253.88430999999997</v>
      </c>
    </row>
    <row r="209" spans="1:139" s="218" customFormat="1" ht="24.75" customHeight="1" x14ac:dyDescent="0.2">
      <c r="A209" s="505">
        <v>206</v>
      </c>
      <c r="B209" s="505" t="s">
        <v>1265</v>
      </c>
      <c r="C209" s="499" t="s">
        <v>128</v>
      </c>
      <c r="D209" s="410" t="s">
        <v>400</v>
      </c>
      <c r="E209" s="410" t="s">
        <v>56</v>
      </c>
      <c r="F209" s="219" t="s">
        <v>129</v>
      </c>
      <c r="G209" s="219" t="s">
        <v>42</v>
      </c>
      <c r="H209" s="219" t="s">
        <v>66</v>
      </c>
      <c r="I209" s="291">
        <v>2</v>
      </c>
      <c r="J209" s="294">
        <v>1094</v>
      </c>
      <c r="K209" s="222" t="s">
        <v>647</v>
      </c>
      <c r="L209" s="219" t="s">
        <v>129</v>
      </c>
      <c r="M209" s="219" t="s">
        <v>42</v>
      </c>
      <c r="N209" s="219" t="s">
        <v>66</v>
      </c>
      <c r="O209" s="292">
        <v>2</v>
      </c>
      <c r="P209" s="295">
        <v>1094</v>
      </c>
      <c r="Q209" s="219"/>
      <c r="R209" s="219"/>
      <c r="S209" s="219"/>
      <c r="T209" s="292">
        <v>2</v>
      </c>
      <c r="U209" s="296">
        <v>1094</v>
      </c>
      <c r="V209" s="228" t="s">
        <v>88</v>
      </c>
      <c r="W209" s="228" t="s">
        <v>42</v>
      </c>
      <c r="X209" s="228" t="s">
        <v>66</v>
      </c>
      <c r="Y209" s="293">
        <v>2</v>
      </c>
      <c r="Z209" s="297">
        <v>1094</v>
      </c>
      <c r="AA209" s="207">
        <f t="shared" si="285"/>
        <v>2188</v>
      </c>
      <c r="AB209" s="222">
        <v>1399</v>
      </c>
      <c r="AC209" s="544">
        <f t="shared" si="350"/>
        <v>305</v>
      </c>
      <c r="AD209" s="208">
        <f>1.757*$AB$1</f>
        <v>1998.51722</v>
      </c>
      <c r="AE209" s="678">
        <f t="shared" si="351"/>
        <v>904.51721999999995</v>
      </c>
      <c r="AF209" s="222">
        <v>2499</v>
      </c>
      <c r="AJ209" s="444">
        <f t="shared" si="286"/>
        <v>305</v>
      </c>
      <c r="AK209" s="444">
        <f t="shared" si="287"/>
        <v>27.879341864716636</v>
      </c>
      <c r="AL209" s="539">
        <f t="shared" si="352"/>
        <v>5.5758683729433274E-2</v>
      </c>
      <c r="AM209" s="444">
        <f t="shared" si="288"/>
        <v>61</v>
      </c>
      <c r="AN209" s="445">
        <f t="shared" si="289"/>
        <v>904.51721999999995</v>
      </c>
      <c r="AO209" s="445">
        <f t="shared" si="290"/>
        <v>82.679819012797054</v>
      </c>
      <c r="AP209" s="542">
        <f t="shared" si="353"/>
        <v>0.16535963802559411</v>
      </c>
      <c r="AQ209" s="445">
        <f t="shared" si="291"/>
        <v>180.90344399999998</v>
      </c>
      <c r="AR209" s="227">
        <f t="shared" si="292"/>
        <v>2428</v>
      </c>
      <c r="AS209" s="210">
        <f t="shared" si="293"/>
        <v>1214</v>
      </c>
      <c r="AT209" s="209">
        <f t="shared" si="294"/>
        <v>364.2</v>
      </c>
      <c r="AU209" s="209">
        <f t="shared" si="295"/>
        <v>607</v>
      </c>
      <c r="AV209" s="211">
        <f t="shared" si="296"/>
        <v>1399</v>
      </c>
      <c r="AW209" s="212">
        <f t="shared" si="297"/>
        <v>-185</v>
      </c>
      <c r="AX209" s="210">
        <f t="shared" si="298"/>
        <v>120</v>
      </c>
      <c r="AY209" s="210">
        <f t="shared" si="299"/>
        <v>10.968921389396712</v>
      </c>
      <c r="AZ209" s="211">
        <f t="shared" si="300"/>
        <v>1998.51722</v>
      </c>
      <c r="BA209" s="544">
        <f t="shared" si="354"/>
        <v>784.51721999999995</v>
      </c>
      <c r="BB209" s="210">
        <f t="shared" si="355"/>
        <v>196.12930499999999</v>
      </c>
      <c r="BC209" s="213">
        <f t="shared" si="301"/>
        <v>3237.5978964000001</v>
      </c>
      <c r="BD209" s="211">
        <f>[1]MAG_9pak!$E$13</f>
        <v>1618.7989482</v>
      </c>
      <c r="BE209" s="213">
        <f t="shared" si="302"/>
        <v>485.63968446000001</v>
      </c>
      <c r="BF209" s="213">
        <f t="shared" si="303"/>
        <v>809.39947410000002</v>
      </c>
      <c r="BG209" s="210">
        <f t="shared" si="304"/>
        <v>219.79894820000004</v>
      </c>
      <c r="BH209" s="210">
        <f t="shared" si="305"/>
        <v>524.79894820000004</v>
      </c>
      <c r="BI209" s="210">
        <f t="shared" si="306"/>
        <v>47.970653400365649</v>
      </c>
      <c r="BJ209" s="210">
        <f t="shared" si="307"/>
        <v>1356.56</v>
      </c>
      <c r="BK209" s="214">
        <f t="shared" si="308"/>
        <v>406.96799999999996</v>
      </c>
      <c r="BL209" s="214">
        <f t="shared" si="309"/>
        <v>678.28</v>
      </c>
      <c r="BM209" s="210">
        <f t="shared" si="310"/>
        <v>262.55999999999995</v>
      </c>
      <c r="BN209" s="210">
        <f t="shared" si="311"/>
        <v>-42.440000000000055</v>
      </c>
      <c r="BO209" s="215">
        <f t="shared" si="312"/>
        <v>2713.12</v>
      </c>
      <c r="BP209" s="210">
        <f>Z209*1.24</f>
        <v>1356.56</v>
      </c>
      <c r="BQ209" s="216">
        <f t="shared" si="313"/>
        <v>406.96799999999996</v>
      </c>
      <c r="BR209" s="216">
        <f t="shared" si="314"/>
        <v>678.28</v>
      </c>
      <c r="BS209" s="210">
        <f t="shared" si="315"/>
        <v>262.55999999999995</v>
      </c>
      <c r="BT209" s="210">
        <f t="shared" si="316"/>
        <v>-42.440000000000055</v>
      </c>
      <c r="BU209" s="217">
        <f t="shared" si="317"/>
        <v>2713.12</v>
      </c>
      <c r="BV209" s="210">
        <f>Z209*1.24</f>
        <v>1356.56</v>
      </c>
      <c r="BW209" s="403">
        <f t="shared" si="318"/>
        <v>406.96799999999996</v>
      </c>
      <c r="BX209" s="403">
        <f t="shared" si="319"/>
        <v>678.28</v>
      </c>
      <c r="BY209" s="210">
        <f t="shared" si="320"/>
        <v>262.55999999999995</v>
      </c>
      <c r="BZ209" s="210">
        <f t="shared" si="321"/>
        <v>-42.440000000000055</v>
      </c>
      <c r="CA209" s="210">
        <f t="shared" si="322"/>
        <v>24</v>
      </c>
      <c r="CB209" s="404">
        <f t="shared" si="323"/>
        <v>2713.12</v>
      </c>
      <c r="CC209" s="404"/>
      <c r="CD209" s="537">
        <f t="shared" si="324"/>
        <v>196.12930499999999</v>
      </c>
      <c r="CE209" s="537">
        <f t="shared" si="356"/>
        <v>58.838791499999992</v>
      </c>
      <c r="CF209" s="537">
        <f t="shared" si="325"/>
        <v>98.064652499999994</v>
      </c>
      <c r="CG209" s="210"/>
      <c r="CH209" s="210"/>
      <c r="CI209" s="210"/>
      <c r="CJ209" s="538">
        <f t="shared" si="326"/>
        <v>392.25860999999998</v>
      </c>
      <c r="CK209" s="216">
        <f t="shared" si="327"/>
        <v>46.25</v>
      </c>
      <c r="CL209" s="216">
        <f t="shared" si="357"/>
        <v>13.875</v>
      </c>
      <c r="CM209" s="216">
        <f t="shared" si="328"/>
        <v>23.125</v>
      </c>
      <c r="CN209" s="216"/>
      <c r="CO209" s="216"/>
      <c r="CP209" s="216"/>
      <c r="CQ209" s="217">
        <f t="shared" si="329"/>
        <v>92.5</v>
      </c>
      <c r="CR209" s="403">
        <f t="shared" si="330"/>
        <v>160.489305</v>
      </c>
      <c r="CS209" s="403">
        <f t="shared" si="358"/>
        <v>48.146791499999999</v>
      </c>
      <c r="CT209" s="403">
        <f t="shared" si="331"/>
        <v>80.244652500000001</v>
      </c>
      <c r="CU209" s="403"/>
      <c r="CV209" s="403"/>
      <c r="CW209" s="403"/>
      <c r="CX209" s="404">
        <f t="shared" si="332"/>
        <v>320.97861</v>
      </c>
      <c r="CY209" s="198"/>
      <c r="CZ209" s="222">
        <v>1399</v>
      </c>
      <c r="DA209" s="677">
        <f t="shared" si="333"/>
        <v>305</v>
      </c>
      <c r="DB209" s="676">
        <f t="shared" si="334"/>
        <v>27.879341864716636</v>
      </c>
      <c r="DC209" s="676">
        <f t="shared" si="359"/>
        <v>5.5758683729433276</v>
      </c>
      <c r="DD209" s="208">
        <v>1998.51722</v>
      </c>
      <c r="DE209" s="677">
        <f t="shared" si="335"/>
        <v>904.51721999999995</v>
      </c>
      <c r="DF209" s="676">
        <f t="shared" si="336"/>
        <v>82.679819012797054</v>
      </c>
      <c r="DG209" s="676">
        <f t="shared" si="360"/>
        <v>16.535963802559412</v>
      </c>
      <c r="DH209" s="222">
        <v>19</v>
      </c>
      <c r="DI209" s="677">
        <f t="shared" si="337"/>
        <v>207.86</v>
      </c>
      <c r="DJ209" s="568">
        <f t="shared" si="338"/>
        <v>1301.8600000000001</v>
      </c>
      <c r="DK209" s="677">
        <f t="shared" si="339"/>
        <v>2603.7200000000003</v>
      </c>
      <c r="DL209" s="677">
        <f t="shared" si="361"/>
        <v>390.55800000000005</v>
      </c>
      <c r="DM209" s="677">
        <f t="shared" si="362"/>
        <v>650.93000000000006</v>
      </c>
      <c r="DN209" s="677">
        <f t="shared" si="340"/>
        <v>174.16430499999996</v>
      </c>
      <c r="DO209" s="677">
        <f t="shared" si="363"/>
        <v>52.249291499999984</v>
      </c>
      <c r="DP209" s="677">
        <f t="shared" si="364"/>
        <v>87.082152499999978</v>
      </c>
      <c r="DQ209" s="677">
        <f t="shared" si="341"/>
        <v>348.32860999999991</v>
      </c>
      <c r="DR209" s="222">
        <v>1399</v>
      </c>
      <c r="DS209" s="677">
        <f t="shared" si="342"/>
        <v>305</v>
      </c>
      <c r="DT209" s="676">
        <f t="shared" si="343"/>
        <v>27.879341864716636</v>
      </c>
      <c r="DU209" s="710">
        <f t="shared" si="365"/>
        <v>5.5758683729433276</v>
      </c>
      <c r="DV209" s="208">
        <v>1998.51722</v>
      </c>
      <c r="DW209" s="677">
        <f t="shared" si="344"/>
        <v>904.51721999999995</v>
      </c>
      <c r="DX209" s="676">
        <f t="shared" si="345"/>
        <v>82.679819012797054</v>
      </c>
      <c r="DY209" s="710">
        <f t="shared" si="366"/>
        <v>16.535963802559412</v>
      </c>
      <c r="DZ209" s="222">
        <v>15</v>
      </c>
      <c r="EA209" s="677">
        <f t="shared" si="346"/>
        <v>164.1</v>
      </c>
      <c r="EB209" s="568">
        <f t="shared" si="347"/>
        <v>1258.0999999999999</v>
      </c>
      <c r="EC209" s="677">
        <f t="shared" si="348"/>
        <v>2516.1999999999998</v>
      </c>
      <c r="ED209" s="677">
        <f t="shared" si="367"/>
        <v>377.43</v>
      </c>
      <c r="EE209" s="677">
        <f t="shared" si="368"/>
        <v>629.04999999999995</v>
      </c>
      <c r="EF209" s="208">
        <f t="shared" si="369"/>
        <v>185.10430500000001</v>
      </c>
      <c r="EG209" s="208">
        <f t="shared" si="370"/>
        <v>55.531291500000002</v>
      </c>
      <c r="EH209" s="208">
        <f t="shared" si="371"/>
        <v>92.552152500000005</v>
      </c>
      <c r="EI209" s="677">
        <f t="shared" si="349"/>
        <v>370.20861000000002</v>
      </c>
    </row>
    <row r="210" spans="1:139" s="218" customFormat="1" ht="24.75" customHeight="1" x14ac:dyDescent="0.2">
      <c r="A210" s="506">
        <v>207</v>
      </c>
      <c r="B210" s="506" t="s">
        <v>1270</v>
      </c>
      <c r="C210" s="499" t="s">
        <v>192</v>
      </c>
      <c r="D210" s="253" t="s">
        <v>448</v>
      </c>
      <c r="E210" s="253" t="s">
        <v>13</v>
      </c>
      <c r="F210" s="219" t="s">
        <v>7</v>
      </c>
      <c r="G210" s="219" t="s">
        <v>65</v>
      </c>
      <c r="H210" s="219" t="s">
        <v>5</v>
      </c>
      <c r="I210" s="259">
        <v>1</v>
      </c>
      <c r="J210" s="221">
        <v>1731</v>
      </c>
      <c r="K210" s="222"/>
      <c r="L210" s="219" t="s">
        <v>7</v>
      </c>
      <c r="M210" s="219" t="s">
        <v>65</v>
      </c>
      <c r="N210" s="219" t="s">
        <v>5</v>
      </c>
      <c r="O210" s="260">
        <v>1</v>
      </c>
      <c r="P210" s="221">
        <v>1731</v>
      </c>
      <c r="Q210" s="219"/>
      <c r="R210" s="219"/>
      <c r="S210" s="219"/>
      <c r="T210" s="260">
        <v>1</v>
      </c>
      <c r="U210" s="223">
        <v>1731</v>
      </c>
      <c r="V210" s="228" t="s">
        <v>664</v>
      </c>
      <c r="W210" s="228" t="s">
        <v>24</v>
      </c>
      <c r="X210" s="228" t="s">
        <v>5</v>
      </c>
      <c r="Y210" s="261">
        <v>1</v>
      </c>
      <c r="Z210" s="226">
        <v>1731</v>
      </c>
      <c r="AA210" s="207">
        <f t="shared" si="285"/>
        <v>1731</v>
      </c>
      <c r="AB210" s="222">
        <v>2695</v>
      </c>
      <c r="AC210" s="544">
        <f t="shared" si="350"/>
        <v>964</v>
      </c>
      <c r="AD210" s="208">
        <f>3.385*$AB$1</f>
        <v>3850.3020999999999</v>
      </c>
      <c r="AE210" s="678">
        <f t="shared" si="351"/>
        <v>2119.3020999999999</v>
      </c>
      <c r="AF210" s="222">
        <v>4620</v>
      </c>
      <c r="AJ210" s="444">
        <f t="shared" si="286"/>
        <v>964</v>
      </c>
      <c r="AK210" s="444">
        <f t="shared" si="287"/>
        <v>55.690352397458128</v>
      </c>
      <c r="AL210" s="539">
        <f t="shared" si="352"/>
        <v>0.11138070479491625</v>
      </c>
      <c r="AM210" s="444">
        <f t="shared" si="288"/>
        <v>192.8</v>
      </c>
      <c r="AN210" s="445">
        <f t="shared" si="289"/>
        <v>2119.3020999999999</v>
      </c>
      <c r="AO210" s="445">
        <f t="shared" si="290"/>
        <v>122.43224147891391</v>
      </c>
      <c r="AP210" s="542">
        <f t="shared" si="353"/>
        <v>0.24486448295782781</v>
      </c>
      <c r="AQ210" s="445">
        <f t="shared" si="291"/>
        <v>423.86041999999998</v>
      </c>
      <c r="AR210" s="227">
        <f t="shared" si="292"/>
        <v>1851</v>
      </c>
      <c r="AS210" s="210">
        <f t="shared" si="293"/>
        <v>1851</v>
      </c>
      <c r="AT210" s="209">
        <f t="shared" si="294"/>
        <v>555.29999999999995</v>
      </c>
      <c r="AU210" s="209">
        <f t="shared" si="295"/>
        <v>925.5</v>
      </c>
      <c r="AV210" s="211">
        <f t="shared" si="296"/>
        <v>2695</v>
      </c>
      <c r="AW210" s="212">
        <f t="shared" si="297"/>
        <v>-844</v>
      </c>
      <c r="AX210" s="210">
        <f t="shared" si="298"/>
        <v>120</v>
      </c>
      <c r="AY210" s="210">
        <f t="shared" si="299"/>
        <v>6.9324090121317283</v>
      </c>
      <c r="AZ210" s="211">
        <f t="shared" si="300"/>
        <v>3850.3020999999999</v>
      </c>
      <c r="BA210" s="544">
        <f t="shared" si="354"/>
        <v>1999.3020999999999</v>
      </c>
      <c r="BB210" s="210">
        <f t="shared" si="355"/>
        <v>499.82552499999997</v>
      </c>
      <c r="BC210" s="213">
        <f t="shared" si="301"/>
        <v>2694.6427400000002</v>
      </c>
      <c r="BD210" s="211">
        <f>[1]MAG_9pak!$C$16</f>
        <v>2694.6427400000002</v>
      </c>
      <c r="BE210" s="213">
        <f t="shared" si="302"/>
        <v>808.39282200000002</v>
      </c>
      <c r="BF210" s="213">
        <f t="shared" si="303"/>
        <v>1347.3213700000001</v>
      </c>
      <c r="BG210" s="210">
        <f t="shared" si="304"/>
        <v>-0.35725999999976921</v>
      </c>
      <c r="BH210" s="210">
        <f t="shared" si="305"/>
        <v>963.64274000000023</v>
      </c>
      <c r="BI210" s="210">
        <f t="shared" si="306"/>
        <v>55.669713460427516</v>
      </c>
      <c r="BJ210" s="210">
        <f t="shared" si="307"/>
        <v>2146.44</v>
      </c>
      <c r="BK210" s="214">
        <f t="shared" si="308"/>
        <v>643.93200000000002</v>
      </c>
      <c r="BL210" s="214">
        <f t="shared" si="309"/>
        <v>1073.22</v>
      </c>
      <c r="BM210" s="210">
        <f t="shared" si="310"/>
        <v>415.44000000000005</v>
      </c>
      <c r="BN210" s="210">
        <f t="shared" si="311"/>
        <v>-548.55999999999995</v>
      </c>
      <c r="BO210" s="215">
        <f t="shared" si="312"/>
        <v>2146.44</v>
      </c>
      <c r="BP210" s="210">
        <f>Z210*1.2</f>
        <v>2077.1999999999998</v>
      </c>
      <c r="BQ210" s="216">
        <f t="shared" si="313"/>
        <v>623.16</v>
      </c>
      <c r="BR210" s="216">
        <f t="shared" si="314"/>
        <v>1038.5999999999999</v>
      </c>
      <c r="BS210" s="210">
        <f t="shared" si="315"/>
        <v>346.19999999999982</v>
      </c>
      <c r="BT210" s="210">
        <f t="shared" si="316"/>
        <v>-617.80000000000018</v>
      </c>
      <c r="BU210" s="217">
        <f t="shared" si="317"/>
        <v>2077.1999999999998</v>
      </c>
      <c r="BV210" s="210">
        <f>Z210*1.14</f>
        <v>1973.34</v>
      </c>
      <c r="BW210" s="403">
        <f t="shared" si="318"/>
        <v>592.00199999999995</v>
      </c>
      <c r="BX210" s="403">
        <f t="shared" si="319"/>
        <v>986.67</v>
      </c>
      <c r="BY210" s="210">
        <f t="shared" si="320"/>
        <v>242.33999999999992</v>
      </c>
      <c r="BZ210" s="210">
        <f t="shared" si="321"/>
        <v>-721.66000000000008</v>
      </c>
      <c r="CA210" s="210">
        <f t="shared" si="322"/>
        <v>13.999999999999986</v>
      </c>
      <c r="CB210" s="404">
        <f t="shared" si="323"/>
        <v>1973.34</v>
      </c>
      <c r="CC210" s="211"/>
      <c r="CD210" s="537">
        <f t="shared" si="324"/>
        <v>499.82552499999997</v>
      </c>
      <c r="CE210" s="537">
        <f t="shared" si="356"/>
        <v>149.94765749999999</v>
      </c>
      <c r="CF210" s="537">
        <f t="shared" si="325"/>
        <v>249.91276249999999</v>
      </c>
      <c r="CG210" s="210"/>
      <c r="CH210" s="210"/>
      <c r="CI210" s="210"/>
      <c r="CJ210" s="538">
        <f t="shared" si="326"/>
        <v>499.82552499999997</v>
      </c>
      <c r="CK210" s="216">
        <f t="shared" si="327"/>
        <v>211</v>
      </c>
      <c r="CL210" s="216">
        <f t="shared" si="357"/>
        <v>63.3</v>
      </c>
      <c r="CM210" s="216">
        <f t="shared" si="328"/>
        <v>105.5</v>
      </c>
      <c r="CN210" s="216"/>
      <c r="CO210" s="216"/>
      <c r="CP210" s="216"/>
      <c r="CQ210" s="217">
        <f t="shared" si="329"/>
        <v>211</v>
      </c>
      <c r="CR210" s="403">
        <f t="shared" si="330"/>
        <v>469.24052499999999</v>
      </c>
      <c r="CS210" s="403">
        <f t="shared" si="358"/>
        <v>140.77215749999999</v>
      </c>
      <c r="CT210" s="403">
        <f t="shared" si="331"/>
        <v>234.6202625</v>
      </c>
      <c r="CU210" s="403"/>
      <c r="CV210" s="403"/>
      <c r="CW210" s="403"/>
      <c r="CX210" s="404">
        <f t="shared" si="332"/>
        <v>469.24052499999999</v>
      </c>
      <c r="CY210" s="198"/>
      <c r="CZ210" s="222">
        <v>2695</v>
      </c>
      <c r="DA210" s="677">
        <f t="shared" si="333"/>
        <v>964</v>
      </c>
      <c r="DB210" s="676">
        <f t="shared" si="334"/>
        <v>55.690352397458128</v>
      </c>
      <c r="DC210" s="676">
        <f t="shared" si="359"/>
        <v>11.138070479491626</v>
      </c>
      <c r="DD210" s="208">
        <v>3850.3020999999999</v>
      </c>
      <c r="DE210" s="677">
        <f t="shared" si="335"/>
        <v>2119.3020999999999</v>
      </c>
      <c r="DF210" s="676">
        <f t="shared" si="336"/>
        <v>122.43224147891391</v>
      </c>
      <c r="DG210" s="676">
        <f t="shared" si="360"/>
        <v>24.486448295782782</v>
      </c>
      <c r="DH210" s="203">
        <v>11</v>
      </c>
      <c r="DI210" s="677">
        <f t="shared" si="337"/>
        <v>190.41</v>
      </c>
      <c r="DJ210" s="568">
        <f t="shared" si="338"/>
        <v>1921.41</v>
      </c>
      <c r="DK210" s="677">
        <f t="shared" si="339"/>
        <v>1921.41</v>
      </c>
      <c r="DL210" s="677">
        <f t="shared" si="361"/>
        <v>576.423</v>
      </c>
      <c r="DM210" s="677">
        <f t="shared" si="362"/>
        <v>960.70500000000004</v>
      </c>
      <c r="DN210" s="677">
        <f t="shared" si="340"/>
        <v>482.22302499999995</v>
      </c>
      <c r="DO210" s="677">
        <f t="shared" si="363"/>
        <v>144.66690749999998</v>
      </c>
      <c r="DP210" s="677">
        <f t="shared" si="364"/>
        <v>241.11151249999998</v>
      </c>
      <c r="DQ210" s="677">
        <f t="shared" si="341"/>
        <v>482.22302499999995</v>
      </c>
      <c r="DR210" s="222">
        <v>2695</v>
      </c>
      <c r="DS210" s="677">
        <f t="shared" si="342"/>
        <v>964</v>
      </c>
      <c r="DT210" s="676">
        <f t="shared" si="343"/>
        <v>55.690352397458128</v>
      </c>
      <c r="DU210" s="710">
        <f t="shared" si="365"/>
        <v>11.138070479491626</v>
      </c>
      <c r="DV210" s="208">
        <v>3850.3020999999999</v>
      </c>
      <c r="DW210" s="677">
        <f t="shared" si="344"/>
        <v>2119.3020999999999</v>
      </c>
      <c r="DX210" s="676">
        <f t="shared" si="345"/>
        <v>122.43224147891391</v>
      </c>
      <c r="DY210" s="710">
        <f t="shared" si="366"/>
        <v>24.486448295782782</v>
      </c>
      <c r="DZ210" s="222">
        <v>11</v>
      </c>
      <c r="EA210" s="677">
        <f t="shared" si="346"/>
        <v>190.41</v>
      </c>
      <c r="EB210" s="568">
        <f t="shared" si="347"/>
        <v>1921.41</v>
      </c>
      <c r="EC210" s="677">
        <f t="shared" si="348"/>
        <v>1921.41</v>
      </c>
      <c r="ED210" s="677">
        <f t="shared" si="367"/>
        <v>576.423</v>
      </c>
      <c r="EE210" s="677">
        <f t="shared" si="368"/>
        <v>960.70500000000004</v>
      </c>
      <c r="EF210" s="208">
        <f t="shared" si="369"/>
        <v>482.22302499999995</v>
      </c>
      <c r="EG210" s="208">
        <f t="shared" si="370"/>
        <v>144.66690749999998</v>
      </c>
      <c r="EH210" s="208">
        <f t="shared" si="371"/>
        <v>241.11151249999998</v>
      </c>
      <c r="EI210" s="677">
        <f t="shared" si="349"/>
        <v>482.22302499999995</v>
      </c>
    </row>
    <row r="211" spans="1:139" s="218" customFormat="1" ht="24.75" customHeight="1" x14ac:dyDescent="0.2">
      <c r="A211" s="505">
        <v>208</v>
      </c>
      <c r="B211" s="505" t="s">
        <v>1270</v>
      </c>
      <c r="C211" s="499" t="s">
        <v>192</v>
      </c>
      <c r="D211" s="253" t="s">
        <v>448</v>
      </c>
      <c r="E211" s="253" t="s">
        <v>323</v>
      </c>
      <c r="F211" s="219" t="s">
        <v>7</v>
      </c>
      <c r="G211" s="219" t="s">
        <v>87</v>
      </c>
      <c r="H211" s="219" t="s">
        <v>88</v>
      </c>
      <c r="I211" s="259">
        <v>1</v>
      </c>
      <c r="J211" s="233">
        <v>1471</v>
      </c>
      <c r="K211" s="222"/>
      <c r="L211" s="219" t="s">
        <v>7</v>
      </c>
      <c r="M211" s="219" t="s">
        <v>87</v>
      </c>
      <c r="N211" s="219" t="s">
        <v>88</v>
      </c>
      <c r="O211" s="260">
        <v>1</v>
      </c>
      <c r="P211" s="221">
        <v>1471</v>
      </c>
      <c r="Q211" s="219"/>
      <c r="R211" s="219"/>
      <c r="S211" s="219"/>
      <c r="T211" s="260">
        <v>1</v>
      </c>
      <c r="U211" s="223">
        <v>1471</v>
      </c>
      <c r="V211" s="228" t="s">
        <v>664</v>
      </c>
      <c r="W211" s="228" t="s">
        <v>6</v>
      </c>
      <c r="X211" s="228" t="s">
        <v>88</v>
      </c>
      <c r="Y211" s="261">
        <v>1</v>
      </c>
      <c r="Z211" s="226">
        <v>1471</v>
      </c>
      <c r="AA211" s="207">
        <f t="shared" si="285"/>
        <v>1471</v>
      </c>
      <c r="AB211" s="222">
        <v>2174</v>
      </c>
      <c r="AC211" s="544">
        <f t="shared" si="350"/>
        <v>703</v>
      </c>
      <c r="AD211" s="208">
        <f>2.73*$AB$1</f>
        <v>3105.2658000000001</v>
      </c>
      <c r="AE211" s="678">
        <f t="shared" si="351"/>
        <v>1634.2658000000001</v>
      </c>
      <c r="AF211" s="222">
        <v>3726</v>
      </c>
      <c r="AJ211" s="444">
        <f t="shared" si="286"/>
        <v>703</v>
      </c>
      <c r="AK211" s="444">
        <f t="shared" si="287"/>
        <v>47.790618626784521</v>
      </c>
      <c r="AL211" s="539">
        <f t="shared" si="352"/>
        <v>9.558123725356904E-2</v>
      </c>
      <c r="AM211" s="444">
        <f t="shared" si="288"/>
        <v>140.6</v>
      </c>
      <c r="AN211" s="445">
        <f t="shared" si="289"/>
        <v>1634.2658000000001</v>
      </c>
      <c r="AO211" s="445">
        <f t="shared" si="290"/>
        <v>111.098966689327</v>
      </c>
      <c r="AP211" s="542">
        <f t="shared" si="353"/>
        <v>0.22219793337865401</v>
      </c>
      <c r="AQ211" s="445">
        <f t="shared" si="291"/>
        <v>326.85316</v>
      </c>
      <c r="AR211" s="227">
        <f t="shared" si="292"/>
        <v>1591</v>
      </c>
      <c r="AS211" s="210">
        <f t="shared" si="293"/>
        <v>1591</v>
      </c>
      <c r="AT211" s="209">
        <f t="shared" si="294"/>
        <v>477.29999999999995</v>
      </c>
      <c r="AU211" s="209">
        <f t="shared" si="295"/>
        <v>795.5</v>
      </c>
      <c r="AV211" s="211">
        <f t="shared" si="296"/>
        <v>2174</v>
      </c>
      <c r="AW211" s="212">
        <f t="shared" si="297"/>
        <v>-583</v>
      </c>
      <c r="AX211" s="210">
        <f t="shared" si="298"/>
        <v>120</v>
      </c>
      <c r="AY211" s="210">
        <f t="shared" si="299"/>
        <v>8.1577158395649292</v>
      </c>
      <c r="AZ211" s="211">
        <f t="shared" si="300"/>
        <v>3105.2658000000001</v>
      </c>
      <c r="BA211" s="544">
        <f t="shared" si="354"/>
        <v>1514.2658000000001</v>
      </c>
      <c r="BB211" s="210">
        <f t="shared" si="355"/>
        <v>378.56645000000003</v>
      </c>
      <c r="BC211" s="213">
        <f t="shared" si="301"/>
        <v>2173.68606</v>
      </c>
      <c r="BD211" s="211">
        <f>[1]MAG_9pak!$C$15</f>
        <v>2173.68606</v>
      </c>
      <c r="BE211" s="213">
        <f t="shared" si="302"/>
        <v>652.105818</v>
      </c>
      <c r="BF211" s="213">
        <f t="shared" si="303"/>
        <v>1086.84303</v>
      </c>
      <c r="BG211" s="210">
        <f t="shared" si="304"/>
        <v>-0.31394000000000233</v>
      </c>
      <c r="BH211" s="210">
        <f t="shared" si="305"/>
        <v>702.68606</v>
      </c>
      <c r="BI211" s="210">
        <f t="shared" si="306"/>
        <v>47.769276682528869</v>
      </c>
      <c r="BJ211" s="210">
        <f t="shared" si="307"/>
        <v>1824.04</v>
      </c>
      <c r="BK211" s="214">
        <f t="shared" si="308"/>
        <v>547.21199999999999</v>
      </c>
      <c r="BL211" s="214">
        <f t="shared" si="309"/>
        <v>912.02</v>
      </c>
      <c r="BM211" s="210">
        <f t="shared" si="310"/>
        <v>353.03999999999996</v>
      </c>
      <c r="BN211" s="210">
        <f t="shared" si="311"/>
        <v>-349.96000000000004</v>
      </c>
      <c r="BO211" s="215">
        <f t="shared" si="312"/>
        <v>1824.04</v>
      </c>
      <c r="BP211" s="210">
        <f>Z211*1.2</f>
        <v>1765.2</v>
      </c>
      <c r="BQ211" s="216">
        <f t="shared" si="313"/>
        <v>529.55999999999995</v>
      </c>
      <c r="BR211" s="216">
        <f t="shared" si="314"/>
        <v>882.6</v>
      </c>
      <c r="BS211" s="210">
        <f t="shared" si="315"/>
        <v>294.20000000000005</v>
      </c>
      <c r="BT211" s="210">
        <f t="shared" si="316"/>
        <v>-408.79999999999995</v>
      </c>
      <c r="BU211" s="217">
        <f t="shared" si="317"/>
        <v>1765.2</v>
      </c>
      <c r="BV211" s="210">
        <f>Z211*1.19</f>
        <v>1750.49</v>
      </c>
      <c r="BW211" s="403">
        <f t="shared" si="318"/>
        <v>525.14699999999993</v>
      </c>
      <c r="BX211" s="403">
        <f t="shared" si="319"/>
        <v>875.245</v>
      </c>
      <c r="BY211" s="210">
        <f t="shared" si="320"/>
        <v>279.49</v>
      </c>
      <c r="BZ211" s="210">
        <f t="shared" si="321"/>
        <v>-423.51</v>
      </c>
      <c r="CA211" s="210">
        <f t="shared" si="322"/>
        <v>19</v>
      </c>
      <c r="CB211" s="404">
        <f t="shared" si="323"/>
        <v>1750.49</v>
      </c>
      <c r="CC211" s="211"/>
      <c r="CD211" s="537">
        <f t="shared" si="324"/>
        <v>378.56645000000003</v>
      </c>
      <c r="CE211" s="537">
        <f t="shared" si="356"/>
        <v>113.569935</v>
      </c>
      <c r="CF211" s="537">
        <f t="shared" si="325"/>
        <v>189.28322500000002</v>
      </c>
      <c r="CG211" s="210"/>
      <c r="CH211" s="210"/>
      <c r="CI211" s="210"/>
      <c r="CJ211" s="538">
        <f t="shared" si="326"/>
        <v>378.56645000000003</v>
      </c>
      <c r="CK211" s="216">
        <f t="shared" si="327"/>
        <v>145.75</v>
      </c>
      <c r="CL211" s="216">
        <f t="shared" si="357"/>
        <v>43.725000000000001</v>
      </c>
      <c r="CM211" s="216">
        <f t="shared" si="328"/>
        <v>72.875</v>
      </c>
      <c r="CN211" s="216"/>
      <c r="CO211" s="216"/>
      <c r="CP211" s="216"/>
      <c r="CQ211" s="217">
        <f t="shared" si="329"/>
        <v>145.75</v>
      </c>
      <c r="CR211" s="403">
        <f t="shared" si="330"/>
        <v>338.69395000000003</v>
      </c>
      <c r="CS211" s="403">
        <f t="shared" si="358"/>
        <v>101.60818500000001</v>
      </c>
      <c r="CT211" s="403">
        <f t="shared" si="331"/>
        <v>169.34697500000001</v>
      </c>
      <c r="CU211" s="403"/>
      <c r="CV211" s="403"/>
      <c r="CW211" s="403"/>
      <c r="CX211" s="404">
        <f t="shared" si="332"/>
        <v>338.69395000000003</v>
      </c>
      <c r="CY211" s="198"/>
      <c r="CZ211" s="222">
        <v>2174</v>
      </c>
      <c r="DA211" s="677">
        <f t="shared" si="333"/>
        <v>703</v>
      </c>
      <c r="DB211" s="676">
        <f t="shared" si="334"/>
        <v>47.790618626784521</v>
      </c>
      <c r="DC211" s="676">
        <f t="shared" si="359"/>
        <v>9.5581237253569036</v>
      </c>
      <c r="DD211" s="208">
        <v>3105.2658000000001</v>
      </c>
      <c r="DE211" s="677">
        <f t="shared" si="335"/>
        <v>1634.2658000000001</v>
      </c>
      <c r="DF211" s="676">
        <f t="shared" si="336"/>
        <v>111.098966689327</v>
      </c>
      <c r="DG211" s="676">
        <f t="shared" si="360"/>
        <v>22.219793337865401</v>
      </c>
      <c r="DH211" s="222">
        <v>15</v>
      </c>
      <c r="DI211" s="677">
        <f t="shared" si="337"/>
        <v>220.65</v>
      </c>
      <c r="DJ211" s="568">
        <f t="shared" si="338"/>
        <v>1691.65</v>
      </c>
      <c r="DK211" s="677">
        <f t="shared" si="339"/>
        <v>1691.65</v>
      </c>
      <c r="DL211" s="677">
        <f t="shared" si="361"/>
        <v>507.495</v>
      </c>
      <c r="DM211" s="677">
        <f t="shared" si="362"/>
        <v>845.82500000000005</v>
      </c>
      <c r="DN211" s="677">
        <f t="shared" si="340"/>
        <v>353.40395000000001</v>
      </c>
      <c r="DO211" s="677">
        <f t="shared" si="363"/>
        <v>106.021185</v>
      </c>
      <c r="DP211" s="677">
        <f t="shared" si="364"/>
        <v>176.701975</v>
      </c>
      <c r="DQ211" s="677">
        <f t="shared" si="341"/>
        <v>353.40395000000001</v>
      </c>
      <c r="DR211" s="222">
        <v>2174</v>
      </c>
      <c r="DS211" s="677">
        <f t="shared" si="342"/>
        <v>703</v>
      </c>
      <c r="DT211" s="676">
        <f t="shared" si="343"/>
        <v>47.790618626784521</v>
      </c>
      <c r="DU211" s="710">
        <f t="shared" si="365"/>
        <v>9.5581237253569036</v>
      </c>
      <c r="DV211" s="208">
        <v>3105.2658000000001</v>
      </c>
      <c r="DW211" s="677">
        <f t="shared" si="344"/>
        <v>1634.2658000000001</v>
      </c>
      <c r="DX211" s="676">
        <f t="shared" si="345"/>
        <v>111.098966689327</v>
      </c>
      <c r="DY211" s="710">
        <f t="shared" si="366"/>
        <v>22.219793337865401</v>
      </c>
      <c r="DZ211" s="222">
        <v>15</v>
      </c>
      <c r="EA211" s="677">
        <f t="shared" si="346"/>
        <v>220.65</v>
      </c>
      <c r="EB211" s="568">
        <f t="shared" si="347"/>
        <v>1691.65</v>
      </c>
      <c r="EC211" s="677">
        <f t="shared" si="348"/>
        <v>1691.65</v>
      </c>
      <c r="ED211" s="677">
        <f t="shared" si="367"/>
        <v>507.495</v>
      </c>
      <c r="EE211" s="677">
        <f t="shared" si="368"/>
        <v>845.82500000000005</v>
      </c>
      <c r="EF211" s="208">
        <f t="shared" si="369"/>
        <v>353.40395000000001</v>
      </c>
      <c r="EG211" s="208">
        <f t="shared" si="370"/>
        <v>106.021185</v>
      </c>
      <c r="EH211" s="208">
        <f t="shared" si="371"/>
        <v>176.701975</v>
      </c>
      <c r="EI211" s="677">
        <f t="shared" si="349"/>
        <v>353.40395000000001</v>
      </c>
    </row>
    <row r="212" spans="1:139" s="218" customFormat="1" ht="24.75" customHeight="1" x14ac:dyDescent="0.2">
      <c r="A212" s="505">
        <v>209</v>
      </c>
      <c r="B212" s="505" t="s">
        <v>1270</v>
      </c>
      <c r="C212" s="499" t="s">
        <v>192</v>
      </c>
      <c r="D212" s="253" t="s">
        <v>448</v>
      </c>
      <c r="E212" s="253" t="s">
        <v>324</v>
      </c>
      <c r="F212" s="219" t="s">
        <v>7</v>
      </c>
      <c r="G212" s="219" t="s">
        <v>87</v>
      </c>
      <c r="H212" s="219" t="s">
        <v>88</v>
      </c>
      <c r="I212" s="259">
        <v>1</v>
      </c>
      <c r="J212" s="233">
        <v>1471</v>
      </c>
      <c r="K212" s="222"/>
      <c r="L212" s="219" t="s">
        <v>7</v>
      </c>
      <c r="M212" s="219" t="s">
        <v>87</v>
      </c>
      <c r="N212" s="219" t="s">
        <v>88</v>
      </c>
      <c r="O212" s="260">
        <v>1</v>
      </c>
      <c r="P212" s="221">
        <v>1471</v>
      </c>
      <c r="Q212" s="219"/>
      <c r="R212" s="219"/>
      <c r="S212" s="219"/>
      <c r="T212" s="260">
        <v>1</v>
      </c>
      <c r="U212" s="223">
        <v>1471</v>
      </c>
      <c r="V212" s="228" t="s">
        <v>664</v>
      </c>
      <c r="W212" s="228" t="s">
        <v>6</v>
      </c>
      <c r="X212" s="228" t="s">
        <v>88</v>
      </c>
      <c r="Y212" s="261">
        <v>1</v>
      </c>
      <c r="Z212" s="226">
        <v>1471</v>
      </c>
      <c r="AA212" s="207">
        <f t="shared" si="285"/>
        <v>1471</v>
      </c>
      <c r="AB212" s="222">
        <v>2174</v>
      </c>
      <c r="AC212" s="544">
        <f t="shared" si="350"/>
        <v>703</v>
      </c>
      <c r="AD212" s="208">
        <f>2.73*$AB$1</f>
        <v>3105.2658000000001</v>
      </c>
      <c r="AE212" s="678">
        <f t="shared" si="351"/>
        <v>1634.2658000000001</v>
      </c>
      <c r="AF212" s="222">
        <v>3726</v>
      </c>
      <c r="AJ212" s="444">
        <f t="shared" si="286"/>
        <v>703</v>
      </c>
      <c r="AK212" s="444">
        <f t="shared" si="287"/>
        <v>47.790618626784521</v>
      </c>
      <c r="AL212" s="539">
        <f t="shared" si="352"/>
        <v>9.558123725356904E-2</v>
      </c>
      <c r="AM212" s="444">
        <f t="shared" si="288"/>
        <v>140.6</v>
      </c>
      <c r="AN212" s="445">
        <f t="shared" si="289"/>
        <v>1634.2658000000001</v>
      </c>
      <c r="AO212" s="445">
        <f t="shared" si="290"/>
        <v>111.098966689327</v>
      </c>
      <c r="AP212" s="542">
        <f t="shared" si="353"/>
        <v>0.22219793337865401</v>
      </c>
      <c r="AQ212" s="445">
        <f t="shared" si="291"/>
        <v>326.85316</v>
      </c>
      <c r="AR212" s="227">
        <f t="shared" si="292"/>
        <v>1591</v>
      </c>
      <c r="AS212" s="210">
        <f t="shared" si="293"/>
        <v>1591</v>
      </c>
      <c r="AT212" s="209">
        <f t="shared" si="294"/>
        <v>477.29999999999995</v>
      </c>
      <c r="AU212" s="209">
        <f t="shared" si="295"/>
        <v>795.5</v>
      </c>
      <c r="AV212" s="211">
        <f t="shared" si="296"/>
        <v>2174</v>
      </c>
      <c r="AW212" s="212">
        <f t="shared" si="297"/>
        <v>-583</v>
      </c>
      <c r="AX212" s="210">
        <f t="shared" si="298"/>
        <v>120</v>
      </c>
      <c r="AY212" s="210">
        <f t="shared" si="299"/>
        <v>8.1577158395649292</v>
      </c>
      <c r="AZ212" s="211">
        <f t="shared" si="300"/>
        <v>3105.2658000000001</v>
      </c>
      <c r="BA212" s="544">
        <f t="shared" si="354"/>
        <v>1514.2658000000001</v>
      </c>
      <c r="BB212" s="210">
        <f t="shared" si="355"/>
        <v>378.56645000000003</v>
      </c>
      <c r="BC212" s="213">
        <f t="shared" si="301"/>
        <v>2173.68606</v>
      </c>
      <c r="BD212" s="211">
        <f>[1]MAG_9pak!$C$15</f>
        <v>2173.68606</v>
      </c>
      <c r="BE212" s="213">
        <f t="shared" si="302"/>
        <v>652.105818</v>
      </c>
      <c r="BF212" s="213">
        <f t="shared" si="303"/>
        <v>1086.84303</v>
      </c>
      <c r="BG212" s="210">
        <f t="shared" si="304"/>
        <v>-0.31394000000000233</v>
      </c>
      <c r="BH212" s="210">
        <f t="shared" si="305"/>
        <v>702.68606</v>
      </c>
      <c r="BI212" s="210">
        <f t="shared" si="306"/>
        <v>47.769276682528869</v>
      </c>
      <c r="BJ212" s="210">
        <f t="shared" si="307"/>
        <v>1824.04</v>
      </c>
      <c r="BK212" s="214">
        <f t="shared" si="308"/>
        <v>547.21199999999999</v>
      </c>
      <c r="BL212" s="214">
        <f t="shared" si="309"/>
        <v>912.02</v>
      </c>
      <c r="BM212" s="210">
        <f t="shared" si="310"/>
        <v>353.03999999999996</v>
      </c>
      <c r="BN212" s="210">
        <f t="shared" si="311"/>
        <v>-349.96000000000004</v>
      </c>
      <c r="BO212" s="215">
        <f t="shared" si="312"/>
        <v>1824.04</v>
      </c>
      <c r="BP212" s="210">
        <f>Z212*1.2</f>
        <v>1765.2</v>
      </c>
      <c r="BQ212" s="216">
        <f t="shared" si="313"/>
        <v>529.55999999999995</v>
      </c>
      <c r="BR212" s="216">
        <f t="shared" si="314"/>
        <v>882.6</v>
      </c>
      <c r="BS212" s="210">
        <f t="shared" si="315"/>
        <v>294.20000000000005</v>
      </c>
      <c r="BT212" s="210">
        <f t="shared" si="316"/>
        <v>-408.79999999999995</v>
      </c>
      <c r="BU212" s="217">
        <f t="shared" si="317"/>
        <v>1765.2</v>
      </c>
      <c r="BV212" s="210">
        <f>Z212*1.19</f>
        <v>1750.49</v>
      </c>
      <c r="BW212" s="403">
        <f t="shared" si="318"/>
        <v>525.14699999999993</v>
      </c>
      <c r="BX212" s="403">
        <f t="shared" si="319"/>
        <v>875.245</v>
      </c>
      <c r="BY212" s="210">
        <f t="shared" si="320"/>
        <v>279.49</v>
      </c>
      <c r="BZ212" s="210">
        <f t="shared" si="321"/>
        <v>-423.51</v>
      </c>
      <c r="CA212" s="210">
        <f t="shared" si="322"/>
        <v>19</v>
      </c>
      <c r="CB212" s="404">
        <f t="shared" si="323"/>
        <v>1750.49</v>
      </c>
      <c r="CC212" s="211"/>
      <c r="CD212" s="537">
        <f t="shared" si="324"/>
        <v>378.56645000000003</v>
      </c>
      <c r="CE212" s="537">
        <f t="shared" si="356"/>
        <v>113.569935</v>
      </c>
      <c r="CF212" s="537">
        <f t="shared" si="325"/>
        <v>189.28322500000002</v>
      </c>
      <c r="CG212" s="210"/>
      <c r="CH212" s="210"/>
      <c r="CI212" s="210"/>
      <c r="CJ212" s="538">
        <f t="shared" si="326"/>
        <v>378.56645000000003</v>
      </c>
      <c r="CK212" s="216">
        <f t="shared" si="327"/>
        <v>145.75</v>
      </c>
      <c r="CL212" s="216">
        <f t="shared" si="357"/>
        <v>43.725000000000001</v>
      </c>
      <c r="CM212" s="216">
        <f t="shared" si="328"/>
        <v>72.875</v>
      </c>
      <c r="CN212" s="216"/>
      <c r="CO212" s="216"/>
      <c r="CP212" s="216"/>
      <c r="CQ212" s="217">
        <f t="shared" si="329"/>
        <v>145.75</v>
      </c>
      <c r="CR212" s="403">
        <f t="shared" si="330"/>
        <v>338.69395000000003</v>
      </c>
      <c r="CS212" s="403">
        <f t="shared" si="358"/>
        <v>101.60818500000001</v>
      </c>
      <c r="CT212" s="403">
        <f t="shared" si="331"/>
        <v>169.34697500000001</v>
      </c>
      <c r="CU212" s="403"/>
      <c r="CV212" s="403"/>
      <c r="CW212" s="403"/>
      <c r="CX212" s="404">
        <f t="shared" si="332"/>
        <v>338.69395000000003</v>
      </c>
      <c r="CY212" s="198"/>
      <c r="CZ212" s="222">
        <v>2174</v>
      </c>
      <c r="DA212" s="677">
        <f t="shared" si="333"/>
        <v>703</v>
      </c>
      <c r="DB212" s="676">
        <f t="shared" si="334"/>
        <v>47.790618626784521</v>
      </c>
      <c r="DC212" s="676">
        <f t="shared" si="359"/>
        <v>9.5581237253569036</v>
      </c>
      <c r="DD212" s="208">
        <v>3105.2658000000001</v>
      </c>
      <c r="DE212" s="677">
        <f t="shared" si="335"/>
        <v>1634.2658000000001</v>
      </c>
      <c r="DF212" s="676">
        <f t="shared" si="336"/>
        <v>111.098966689327</v>
      </c>
      <c r="DG212" s="676">
        <f t="shared" si="360"/>
        <v>22.219793337865401</v>
      </c>
      <c r="DH212" s="222">
        <v>15</v>
      </c>
      <c r="DI212" s="677">
        <f t="shared" si="337"/>
        <v>220.65</v>
      </c>
      <c r="DJ212" s="568">
        <f t="shared" si="338"/>
        <v>1691.65</v>
      </c>
      <c r="DK212" s="677">
        <f t="shared" si="339"/>
        <v>1691.65</v>
      </c>
      <c r="DL212" s="677">
        <f t="shared" si="361"/>
        <v>507.495</v>
      </c>
      <c r="DM212" s="677">
        <f t="shared" si="362"/>
        <v>845.82500000000005</v>
      </c>
      <c r="DN212" s="677">
        <f t="shared" si="340"/>
        <v>353.40395000000001</v>
      </c>
      <c r="DO212" s="677">
        <f t="shared" si="363"/>
        <v>106.021185</v>
      </c>
      <c r="DP212" s="677">
        <f t="shared" si="364"/>
        <v>176.701975</v>
      </c>
      <c r="DQ212" s="677">
        <f t="shared" si="341"/>
        <v>353.40395000000001</v>
      </c>
      <c r="DR212" s="222">
        <v>2174</v>
      </c>
      <c r="DS212" s="677">
        <f t="shared" si="342"/>
        <v>703</v>
      </c>
      <c r="DT212" s="676">
        <f t="shared" si="343"/>
        <v>47.790618626784521</v>
      </c>
      <c r="DU212" s="710">
        <f t="shared" si="365"/>
        <v>9.5581237253569036</v>
      </c>
      <c r="DV212" s="208">
        <v>3105.2658000000001</v>
      </c>
      <c r="DW212" s="677">
        <f t="shared" si="344"/>
        <v>1634.2658000000001</v>
      </c>
      <c r="DX212" s="676">
        <f t="shared" si="345"/>
        <v>111.098966689327</v>
      </c>
      <c r="DY212" s="710">
        <f t="shared" si="366"/>
        <v>22.219793337865401</v>
      </c>
      <c r="DZ212" s="222">
        <v>15</v>
      </c>
      <c r="EA212" s="677">
        <f t="shared" si="346"/>
        <v>220.65</v>
      </c>
      <c r="EB212" s="568">
        <f t="shared" si="347"/>
        <v>1691.65</v>
      </c>
      <c r="EC212" s="677">
        <f t="shared" si="348"/>
        <v>1691.65</v>
      </c>
      <c r="ED212" s="677">
        <f t="shared" si="367"/>
        <v>507.495</v>
      </c>
      <c r="EE212" s="677">
        <f t="shared" si="368"/>
        <v>845.82500000000005</v>
      </c>
      <c r="EF212" s="208">
        <f t="shared" si="369"/>
        <v>353.40395000000001</v>
      </c>
      <c r="EG212" s="208">
        <f t="shared" si="370"/>
        <v>106.021185</v>
      </c>
      <c r="EH212" s="208">
        <f t="shared" si="371"/>
        <v>176.701975</v>
      </c>
      <c r="EI212" s="677">
        <f t="shared" si="349"/>
        <v>353.40395000000001</v>
      </c>
    </row>
    <row r="213" spans="1:139" s="218" customFormat="1" ht="24.75" customHeight="1" x14ac:dyDescent="0.2">
      <c r="A213" s="506">
        <v>210</v>
      </c>
      <c r="B213" s="506" t="s">
        <v>1270</v>
      </c>
      <c r="C213" s="499" t="s">
        <v>192</v>
      </c>
      <c r="D213" s="253" t="s">
        <v>448</v>
      </c>
      <c r="E213" s="253" t="s">
        <v>325</v>
      </c>
      <c r="F213" s="219" t="s">
        <v>7</v>
      </c>
      <c r="G213" s="219" t="s">
        <v>87</v>
      </c>
      <c r="H213" s="219" t="s">
        <v>88</v>
      </c>
      <c r="I213" s="259">
        <v>1</v>
      </c>
      <c r="J213" s="233">
        <v>1471</v>
      </c>
      <c r="K213" s="222"/>
      <c r="L213" s="219" t="s">
        <v>7</v>
      </c>
      <c r="M213" s="219" t="s">
        <v>87</v>
      </c>
      <c r="N213" s="219" t="s">
        <v>88</v>
      </c>
      <c r="O213" s="260">
        <v>1</v>
      </c>
      <c r="P213" s="221">
        <v>1471</v>
      </c>
      <c r="Q213" s="219"/>
      <c r="R213" s="219"/>
      <c r="S213" s="219"/>
      <c r="T213" s="260">
        <v>1</v>
      </c>
      <c r="U213" s="223">
        <v>1471</v>
      </c>
      <c r="V213" s="228" t="s">
        <v>664</v>
      </c>
      <c r="W213" s="228" t="s">
        <v>6</v>
      </c>
      <c r="X213" s="228" t="s">
        <v>88</v>
      </c>
      <c r="Y213" s="261">
        <v>1</v>
      </c>
      <c r="Z213" s="226">
        <v>1471</v>
      </c>
      <c r="AA213" s="207">
        <f t="shared" si="285"/>
        <v>1471</v>
      </c>
      <c r="AB213" s="222">
        <v>2174</v>
      </c>
      <c r="AC213" s="544">
        <f t="shared" si="350"/>
        <v>703</v>
      </c>
      <c r="AD213" s="208">
        <f>2.73*$AB$1</f>
        <v>3105.2658000000001</v>
      </c>
      <c r="AE213" s="678">
        <f t="shared" si="351"/>
        <v>1634.2658000000001</v>
      </c>
      <c r="AF213" s="222">
        <v>3726</v>
      </c>
      <c r="AJ213" s="444">
        <f t="shared" si="286"/>
        <v>703</v>
      </c>
      <c r="AK213" s="444">
        <f t="shared" si="287"/>
        <v>47.790618626784521</v>
      </c>
      <c r="AL213" s="539">
        <f t="shared" si="352"/>
        <v>9.558123725356904E-2</v>
      </c>
      <c r="AM213" s="444">
        <f t="shared" si="288"/>
        <v>140.6</v>
      </c>
      <c r="AN213" s="445">
        <f t="shared" si="289"/>
        <v>1634.2658000000001</v>
      </c>
      <c r="AO213" s="445">
        <f t="shared" si="290"/>
        <v>111.098966689327</v>
      </c>
      <c r="AP213" s="542">
        <f t="shared" si="353"/>
        <v>0.22219793337865401</v>
      </c>
      <c r="AQ213" s="445">
        <f t="shared" si="291"/>
        <v>326.85316</v>
      </c>
      <c r="AR213" s="227">
        <f t="shared" si="292"/>
        <v>1591</v>
      </c>
      <c r="AS213" s="210">
        <f t="shared" si="293"/>
        <v>1591</v>
      </c>
      <c r="AT213" s="209">
        <f t="shared" si="294"/>
        <v>477.29999999999995</v>
      </c>
      <c r="AU213" s="209">
        <f t="shared" si="295"/>
        <v>795.5</v>
      </c>
      <c r="AV213" s="211">
        <f t="shared" si="296"/>
        <v>2174</v>
      </c>
      <c r="AW213" s="212">
        <f t="shared" si="297"/>
        <v>-583</v>
      </c>
      <c r="AX213" s="210">
        <f t="shared" si="298"/>
        <v>120</v>
      </c>
      <c r="AY213" s="210">
        <f t="shared" si="299"/>
        <v>8.1577158395649292</v>
      </c>
      <c r="AZ213" s="211">
        <f t="shared" si="300"/>
        <v>3105.2658000000001</v>
      </c>
      <c r="BA213" s="544">
        <f t="shared" si="354"/>
        <v>1514.2658000000001</v>
      </c>
      <c r="BB213" s="210">
        <f t="shared" si="355"/>
        <v>378.56645000000003</v>
      </c>
      <c r="BC213" s="213">
        <f t="shared" si="301"/>
        <v>2173.68606</v>
      </c>
      <c r="BD213" s="211">
        <f>[1]MAG_9pak!$C$15</f>
        <v>2173.68606</v>
      </c>
      <c r="BE213" s="213">
        <f t="shared" si="302"/>
        <v>652.105818</v>
      </c>
      <c r="BF213" s="213">
        <f t="shared" si="303"/>
        <v>1086.84303</v>
      </c>
      <c r="BG213" s="210">
        <f t="shared" si="304"/>
        <v>-0.31394000000000233</v>
      </c>
      <c r="BH213" s="210">
        <f t="shared" si="305"/>
        <v>702.68606</v>
      </c>
      <c r="BI213" s="210">
        <f t="shared" si="306"/>
        <v>47.769276682528869</v>
      </c>
      <c r="BJ213" s="210">
        <f t="shared" si="307"/>
        <v>1824.04</v>
      </c>
      <c r="BK213" s="214">
        <f t="shared" si="308"/>
        <v>547.21199999999999</v>
      </c>
      <c r="BL213" s="214">
        <f t="shared" si="309"/>
        <v>912.02</v>
      </c>
      <c r="BM213" s="210">
        <f t="shared" si="310"/>
        <v>353.03999999999996</v>
      </c>
      <c r="BN213" s="210">
        <f t="shared" si="311"/>
        <v>-349.96000000000004</v>
      </c>
      <c r="BO213" s="215">
        <f t="shared" si="312"/>
        <v>1824.04</v>
      </c>
      <c r="BP213" s="210">
        <f>Z213*1.2</f>
        <v>1765.2</v>
      </c>
      <c r="BQ213" s="216">
        <f t="shared" si="313"/>
        <v>529.55999999999995</v>
      </c>
      <c r="BR213" s="216">
        <f t="shared" si="314"/>
        <v>882.6</v>
      </c>
      <c r="BS213" s="210">
        <f t="shared" si="315"/>
        <v>294.20000000000005</v>
      </c>
      <c r="BT213" s="210">
        <f t="shared" si="316"/>
        <v>-408.79999999999995</v>
      </c>
      <c r="BU213" s="217">
        <f t="shared" si="317"/>
        <v>1765.2</v>
      </c>
      <c r="BV213" s="210">
        <f>Z213*1.19</f>
        <v>1750.49</v>
      </c>
      <c r="BW213" s="403">
        <f t="shared" si="318"/>
        <v>525.14699999999993</v>
      </c>
      <c r="BX213" s="403">
        <f t="shared" si="319"/>
        <v>875.245</v>
      </c>
      <c r="BY213" s="210">
        <f t="shared" si="320"/>
        <v>279.49</v>
      </c>
      <c r="BZ213" s="210">
        <f t="shared" si="321"/>
        <v>-423.51</v>
      </c>
      <c r="CA213" s="210">
        <f t="shared" si="322"/>
        <v>19</v>
      </c>
      <c r="CB213" s="404">
        <f t="shared" si="323"/>
        <v>1750.49</v>
      </c>
      <c r="CC213" s="211"/>
      <c r="CD213" s="537">
        <f t="shared" si="324"/>
        <v>378.56645000000003</v>
      </c>
      <c r="CE213" s="537">
        <f t="shared" si="356"/>
        <v>113.569935</v>
      </c>
      <c r="CF213" s="537">
        <f t="shared" si="325"/>
        <v>189.28322500000002</v>
      </c>
      <c r="CG213" s="210"/>
      <c r="CH213" s="210"/>
      <c r="CI213" s="210"/>
      <c r="CJ213" s="538">
        <f t="shared" si="326"/>
        <v>378.56645000000003</v>
      </c>
      <c r="CK213" s="216">
        <f t="shared" si="327"/>
        <v>145.75</v>
      </c>
      <c r="CL213" s="216">
        <f t="shared" si="357"/>
        <v>43.725000000000001</v>
      </c>
      <c r="CM213" s="216">
        <f t="shared" si="328"/>
        <v>72.875</v>
      </c>
      <c r="CN213" s="216"/>
      <c r="CO213" s="216"/>
      <c r="CP213" s="216"/>
      <c r="CQ213" s="217">
        <f t="shared" si="329"/>
        <v>145.75</v>
      </c>
      <c r="CR213" s="403">
        <f t="shared" si="330"/>
        <v>338.69395000000003</v>
      </c>
      <c r="CS213" s="403">
        <f t="shared" si="358"/>
        <v>101.60818500000001</v>
      </c>
      <c r="CT213" s="403">
        <f t="shared" si="331"/>
        <v>169.34697500000001</v>
      </c>
      <c r="CU213" s="403"/>
      <c r="CV213" s="403"/>
      <c r="CW213" s="403"/>
      <c r="CX213" s="404">
        <f t="shared" si="332"/>
        <v>338.69395000000003</v>
      </c>
      <c r="CY213" s="198"/>
      <c r="CZ213" s="222">
        <v>2174</v>
      </c>
      <c r="DA213" s="677">
        <f t="shared" si="333"/>
        <v>703</v>
      </c>
      <c r="DB213" s="676">
        <f t="shared" si="334"/>
        <v>47.790618626784521</v>
      </c>
      <c r="DC213" s="676">
        <f t="shared" si="359"/>
        <v>9.5581237253569036</v>
      </c>
      <c r="DD213" s="208">
        <v>3105.2658000000001</v>
      </c>
      <c r="DE213" s="677">
        <f t="shared" si="335"/>
        <v>1634.2658000000001</v>
      </c>
      <c r="DF213" s="676">
        <f t="shared" si="336"/>
        <v>111.098966689327</v>
      </c>
      <c r="DG213" s="676">
        <f t="shared" si="360"/>
        <v>22.219793337865401</v>
      </c>
      <c r="DH213" s="222">
        <v>15</v>
      </c>
      <c r="DI213" s="677">
        <f t="shared" si="337"/>
        <v>220.65</v>
      </c>
      <c r="DJ213" s="568">
        <f t="shared" si="338"/>
        <v>1691.65</v>
      </c>
      <c r="DK213" s="677">
        <f t="shared" si="339"/>
        <v>1691.65</v>
      </c>
      <c r="DL213" s="677">
        <f t="shared" si="361"/>
        <v>507.495</v>
      </c>
      <c r="DM213" s="677">
        <f t="shared" si="362"/>
        <v>845.82500000000005</v>
      </c>
      <c r="DN213" s="677">
        <f t="shared" si="340"/>
        <v>353.40395000000001</v>
      </c>
      <c r="DO213" s="677">
        <f t="shared" si="363"/>
        <v>106.021185</v>
      </c>
      <c r="DP213" s="677">
        <f t="shared" si="364"/>
        <v>176.701975</v>
      </c>
      <c r="DQ213" s="677">
        <f t="shared" si="341"/>
        <v>353.40395000000001</v>
      </c>
      <c r="DR213" s="222">
        <v>2174</v>
      </c>
      <c r="DS213" s="677">
        <f t="shared" si="342"/>
        <v>703</v>
      </c>
      <c r="DT213" s="676">
        <f t="shared" si="343"/>
        <v>47.790618626784521</v>
      </c>
      <c r="DU213" s="710">
        <f t="shared" si="365"/>
        <v>9.5581237253569036</v>
      </c>
      <c r="DV213" s="208">
        <v>3105.2658000000001</v>
      </c>
      <c r="DW213" s="677">
        <f t="shared" si="344"/>
        <v>1634.2658000000001</v>
      </c>
      <c r="DX213" s="676">
        <f t="shared" si="345"/>
        <v>111.098966689327</v>
      </c>
      <c r="DY213" s="710">
        <f t="shared" si="366"/>
        <v>22.219793337865401</v>
      </c>
      <c r="DZ213" s="222">
        <v>15</v>
      </c>
      <c r="EA213" s="677">
        <f t="shared" si="346"/>
        <v>220.65</v>
      </c>
      <c r="EB213" s="568">
        <f t="shared" si="347"/>
        <v>1691.65</v>
      </c>
      <c r="EC213" s="677">
        <f t="shared" si="348"/>
        <v>1691.65</v>
      </c>
      <c r="ED213" s="677">
        <f t="shared" si="367"/>
        <v>507.495</v>
      </c>
      <c r="EE213" s="677">
        <f t="shared" si="368"/>
        <v>845.82500000000005</v>
      </c>
      <c r="EF213" s="208">
        <f t="shared" si="369"/>
        <v>353.40395000000001</v>
      </c>
      <c r="EG213" s="208">
        <f t="shared" si="370"/>
        <v>106.021185</v>
      </c>
      <c r="EH213" s="208">
        <f t="shared" si="371"/>
        <v>176.701975</v>
      </c>
      <c r="EI213" s="677">
        <f t="shared" si="349"/>
        <v>353.40395000000001</v>
      </c>
    </row>
    <row r="214" spans="1:139" s="218" customFormat="1" ht="36" customHeight="1" x14ac:dyDescent="0.2">
      <c r="A214" s="505">
        <v>211</v>
      </c>
      <c r="B214" s="505" t="s">
        <v>1270</v>
      </c>
      <c r="C214" s="499" t="s">
        <v>192</v>
      </c>
      <c r="D214" s="253" t="s">
        <v>448</v>
      </c>
      <c r="E214" s="253" t="s">
        <v>616</v>
      </c>
      <c r="F214" s="219" t="s">
        <v>90</v>
      </c>
      <c r="G214" s="219" t="s">
        <v>42</v>
      </c>
      <c r="H214" s="219" t="s">
        <v>23</v>
      </c>
      <c r="I214" s="259">
        <v>1</v>
      </c>
      <c r="J214" s="221">
        <v>1351</v>
      </c>
      <c r="K214" s="222"/>
      <c r="L214" s="219" t="s">
        <v>90</v>
      </c>
      <c r="M214" s="219" t="s">
        <v>42</v>
      </c>
      <c r="N214" s="219" t="s">
        <v>23</v>
      </c>
      <c r="O214" s="260">
        <v>1</v>
      </c>
      <c r="P214" s="221">
        <v>1351</v>
      </c>
      <c r="Q214" s="219"/>
      <c r="R214" s="219"/>
      <c r="S214" s="219"/>
      <c r="T214" s="260">
        <v>1</v>
      </c>
      <c r="U214" s="223">
        <v>1351</v>
      </c>
      <c r="V214" s="228" t="s">
        <v>171</v>
      </c>
      <c r="W214" s="228" t="s">
        <v>44</v>
      </c>
      <c r="X214" s="228" t="s">
        <v>66</v>
      </c>
      <c r="Y214" s="261">
        <v>1</v>
      </c>
      <c r="Z214" s="226">
        <v>1351</v>
      </c>
      <c r="AA214" s="207">
        <f t="shared" si="285"/>
        <v>1351</v>
      </c>
      <c r="AB214" s="222">
        <v>1399</v>
      </c>
      <c r="AC214" s="544">
        <f t="shared" si="350"/>
        <v>48</v>
      </c>
      <c r="AD214" s="208">
        <f>1.757*$AB$1</f>
        <v>1998.51722</v>
      </c>
      <c r="AE214" s="678">
        <f t="shared" si="351"/>
        <v>647.51721999999995</v>
      </c>
      <c r="AF214" s="222">
        <v>2499</v>
      </c>
      <c r="AJ214" s="444">
        <f t="shared" si="286"/>
        <v>48</v>
      </c>
      <c r="AK214" s="444">
        <f t="shared" si="287"/>
        <v>3.5529237601776344</v>
      </c>
      <c r="AL214" s="539">
        <f t="shared" si="352"/>
        <v>7.1058475203552686E-3</v>
      </c>
      <c r="AM214" s="444">
        <f t="shared" si="288"/>
        <v>9.6</v>
      </c>
      <c r="AN214" s="445">
        <f t="shared" si="289"/>
        <v>647.51721999999995</v>
      </c>
      <c r="AO214" s="445">
        <f t="shared" si="290"/>
        <v>47.928735751295335</v>
      </c>
      <c r="AP214" s="542">
        <f t="shared" si="353"/>
        <v>9.5857471502590663E-2</v>
      </c>
      <c r="AQ214" s="445">
        <f t="shared" si="291"/>
        <v>129.503444</v>
      </c>
      <c r="AR214" s="227">
        <f t="shared" si="292"/>
        <v>1471</v>
      </c>
      <c r="AS214" s="210">
        <f t="shared" si="293"/>
        <v>1471</v>
      </c>
      <c r="AT214" s="209">
        <f t="shared" si="294"/>
        <v>441.3</v>
      </c>
      <c r="AU214" s="209">
        <f t="shared" si="295"/>
        <v>735.5</v>
      </c>
      <c r="AV214" s="211">
        <f t="shared" si="296"/>
        <v>1399</v>
      </c>
      <c r="AW214" s="210">
        <f t="shared" si="297"/>
        <v>72</v>
      </c>
      <c r="AX214" s="210">
        <f t="shared" si="298"/>
        <v>120</v>
      </c>
      <c r="AY214" s="210">
        <f t="shared" si="299"/>
        <v>8.8823094004441145</v>
      </c>
      <c r="AZ214" s="211">
        <f t="shared" si="300"/>
        <v>1998.51722</v>
      </c>
      <c r="BA214" s="544">
        <f t="shared" si="354"/>
        <v>527.51721999999995</v>
      </c>
      <c r="BB214" s="210">
        <f t="shared" si="355"/>
        <v>131.87930499999999</v>
      </c>
      <c r="BC214" s="213">
        <f t="shared" si="301"/>
        <v>1618.7989482</v>
      </c>
      <c r="BD214" s="211">
        <f>[1]MAG_9pak!$E$13</f>
        <v>1618.7989482</v>
      </c>
      <c r="BE214" s="213">
        <f t="shared" si="302"/>
        <v>485.63968446000001</v>
      </c>
      <c r="BF214" s="213">
        <f t="shared" si="303"/>
        <v>809.39947410000002</v>
      </c>
      <c r="BG214" s="210">
        <f t="shared" si="304"/>
        <v>219.79894820000004</v>
      </c>
      <c r="BH214" s="210">
        <f t="shared" si="305"/>
        <v>267.79894820000004</v>
      </c>
      <c r="BI214" s="210">
        <f t="shared" si="306"/>
        <v>19.822275958549213</v>
      </c>
      <c r="BJ214" s="210">
        <f t="shared" si="307"/>
        <v>1675.24</v>
      </c>
      <c r="BK214" s="214">
        <f t="shared" si="308"/>
        <v>502.572</v>
      </c>
      <c r="BL214" s="214">
        <f t="shared" si="309"/>
        <v>837.62</v>
      </c>
      <c r="BM214" s="210">
        <f t="shared" si="310"/>
        <v>324.24</v>
      </c>
      <c r="BN214" s="210">
        <f t="shared" si="311"/>
        <v>276.24</v>
      </c>
      <c r="BO214" s="215">
        <f t="shared" si="312"/>
        <v>1675.24</v>
      </c>
      <c r="BP214" s="210">
        <f>Z214*1.24</f>
        <v>1675.24</v>
      </c>
      <c r="BQ214" s="216">
        <f t="shared" si="313"/>
        <v>502.572</v>
      </c>
      <c r="BR214" s="216">
        <f t="shared" si="314"/>
        <v>837.62</v>
      </c>
      <c r="BS214" s="210">
        <f t="shared" si="315"/>
        <v>324.24</v>
      </c>
      <c r="BT214" s="210">
        <f t="shared" si="316"/>
        <v>276.24</v>
      </c>
      <c r="BU214" s="217">
        <f t="shared" si="317"/>
        <v>1675.24</v>
      </c>
      <c r="BV214" s="210">
        <f>Z214*1.24</f>
        <v>1675.24</v>
      </c>
      <c r="BW214" s="403">
        <f t="shared" si="318"/>
        <v>502.572</v>
      </c>
      <c r="BX214" s="403">
        <f t="shared" si="319"/>
        <v>837.62</v>
      </c>
      <c r="BY214" s="210">
        <f t="shared" si="320"/>
        <v>324.24</v>
      </c>
      <c r="BZ214" s="210">
        <f t="shared" si="321"/>
        <v>276.24</v>
      </c>
      <c r="CA214" s="210">
        <f t="shared" si="322"/>
        <v>24</v>
      </c>
      <c r="CB214" s="404">
        <f t="shared" si="323"/>
        <v>1675.24</v>
      </c>
      <c r="CC214" s="211"/>
      <c r="CD214" s="537">
        <f t="shared" si="324"/>
        <v>131.87930499999999</v>
      </c>
      <c r="CE214" s="537">
        <f t="shared" si="356"/>
        <v>39.563791499999994</v>
      </c>
      <c r="CF214" s="537">
        <f t="shared" si="325"/>
        <v>65.939652499999994</v>
      </c>
      <c r="CG214" s="210"/>
      <c r="CH214" s="210"/>
      <c r="CI214" s="210"/>
      <c r="CJ214" s="538">
        <f t="shared" si="326"/>
        <v>131.87930499999999</v>
      </c>
      <c r="CK214" s="216">
        <f t="shared" si="327"/>
        <v>-18</v>
      </c>
      <c r="CL214" s="216">
        <f t="shared" si="357"/>
        <v>-5.3999999999999995</v>
      </c>
      <c r="CM214" s="216">
        <f t="shared" si="328"/>
        <v>-9</v>
      </c>
      <c r="CN214" s="216"/>
      <c r="CO214" s="216"/>
      <c r="CP214" s="216"/>
      <c r="CQ214" s="217">
        <f t="shared" si="329"/>
        <v>-18</v>
      </c>
      <c r="CR214" s="403">
        <f t="shared" si="330"/>
        <v>80.819304999999986</v>
      </c>
      <c r="CS214" s="403">
        <f t="shared" si="358"/>
        <v>24.245791499999996</v>
      </c>
      <c r="CT214" s="403">
        <f t="shared" si="331"/>
        <v>40.409652499999993</v>
      </c>
      <c r="CU214" s="403"/>
      <c r="CV214" s="403"/>
      <c r="CW214" s="403"/>
      <c r="CX214" s="404">
        <f t="shared" si="332"/>
        <v>80.819304999999986</v>
      </c>
      <c r="CY214" s="198"/>
      <c r="CZ214" s="222">
        <v>1399</v>
      </c>
      <c r="DA214" s="677">
        <f t="shared" si="333"/>
        <v>48</v>
      </c>
      <c r="DB214" s="676">
        <f t="shared" si="334"/>
        <v>3.5529237601776344</v>
      </c>
      <c r="DC214" s="676">
        <f t="shared" si="359"/>
        <v>0.71058475203552685</v>
      </c>
      <c r="DD214" s="208">
        <v>1998.51722</v>
      </c>
      <c r="DE214" s="677">
        <f t="shared" si="335"/>
        <v>647.51721999999995</v>
      </c>
      <c r="DF214" s="676">
        <f t="shared" si="336"/>
        <v>47.928735751295335</v>
      </c>
      <c r="DG214" s="676">
        <f t="shared" si="360"/>
        <v>9.585747150259067</v>
      </c>
      <c r="DH214" s="222">
        <v>19</v>
      </c>
      <c r="DI214" s="677">
        <f t="shared" si="337"/>
        <v>256.69</v>
      </c>
      <c r="DJ214" s="568">
        <f t="shared" si="338"/>
        <v>1607.69</v>
      </c>
      <c r="DK214" s="677">
        <f t="shared" si="339"/>
        <v>1607.69</v>
      </c>
      <c r="DL214" s="677">
        <f t="shared" si="361"/>
        <v>482.30700000000002</v>
      </c>
      <c r="DM214" s="677">
        <f t="shared" si="362"/>
        <v>803.84500000000003</v>
      </c>
      <c r="DN214" s="677">
        <f t="shared" si="340"/>
        <v>97.706804999999974</v>
      </c>
      <c r="DO214" s="677">
        <f t="shared" si="363"/>
        <v>29.312041499999992</v>
      </c>
      <c r="DP214" s="677">
        <f t="shared" si="364"/>
        <v>48.853402499999987</v>
      </c>
      <c r="DQ214" s="677">
        <f t="shared" si="341"/>
        <v>97.706804999999974</v>
      </c>
      <c r="DR214" s="222">
        <v>1399</v>
      </c>
      <c r="DS214" s="677">
        <f t="shared" si="342"/>
        <v>48</v>
      </c>
      <c r="DT214" s="676">
        <f t="shared" si="343"/>
        <v>3.5529237601776344</v>
      </c>
      <c r="DU214" s="710">
        <f t="shared" si="365"/>
        <v>0.71058475203552685</v>
      </c>
      <c r="DV214" s="208">
        <v>1998.51722</v>
      </c>
      <c r="DW214" s="677">
        <f t="shared" si="344"/>
        <v>647.51721999999995</v>
      </c>
      <c r="DX214" s="676">
        <f t="shared" si="345"/>
        <v>47.928735751295335</v>
      </c>
      <c r="DY214" s="710">
        <f t="shared" si="366"/>
        <v>9.585747150259067</v>
      </c>
      <c r="DZ214" s="222">
        <v>15</v>
      </c>
      <c r="EA214" s="677">
        <f t="shared" si="346"/>
        <v>202.65</v>
      </c>
      <c r="EB214" s="568">
        <f t="shared" si="347"/>
        <v>1553.65</v>
      </c>
      <c r="EC214" s="677">
        <f t="shared" si="348"/>
        <v>1553.65</v>
      </c>
      <c r="ED214" s="677">
        <f t="shared" si="367"/>
        <v>466.09500000000003</v>
      </c>
      <c r="EE214" s="677">
        <f t="shared" si="368"/>
        <v>776.82500000000005</v>
      </c>
      <c r="EF214" s="208">
        <f t="shared" si="369"/>
        <v>111.21680499999997</v>
      </c>
      <c r="EG214" s="208">
        <f t="shared" si="370"/>
        <v>33.36504149999999</v>
      </c>
      <c r="EH214" s="208">
        <f t="shared" si="371"/>
        <v>55.608402499999983</v>
      </c>
      <c r="EI214" s="677">
        <f t="shared" si="349"/>
        <v>111.21680499999997</v>
      </c>
    </row>
    <row r="215" spans="1:139" s="218" customFormat="1" ht="7.5" customHeight="1" x14ac:dyDescent="0.2">
      <c r="A215" s="505">
        <v>212</v>
      </c>
      <c r="B215" s="505" t="s">
        <v>1270</v>
      </c>
      <c r="C215" s="499" t="s">
        <v>192</v>
      </c>
      <c r="D215" s="253" t="s">
        <v>448</v>
      </c>
      <c r="E215" s="253" t="s">
        <v>326</v>
      </c>
      <c r="F215" s="219" t="s">
        <v>90</v>
      </c>
      <c r="G215" s="219" t="s">
        <v>24</v>
      </c>
      <c r="H215" s="219" t="s">
        <v>66</v>
      </c>
      <c r="I215" s="259">
        <v>2.1</v>
      </c>
      <c r="J215" s="229">
        <v>1200</v>
      </c>
      <c r="K215" s="222"/>
      <c r="L215" s="219" t="s">
        <v>90</v>
      </c>
      <c r="M215" s="219" t="s">
        <v>24</v>
      </c>
      <c r="N215" s="219" t="s">
        <v>66</v>
      </c>
      <c r="O215" s="260">
        <v>2.1</v>
      </c>
      <c r="P215" s="230">
        <v>1200</v>
      </c>
      <c r="Q215" s="219"/>
      <c r="R215" s="219"/>
      <c r="S215" s="219"/>
      <c r="T215" s="260">
        <v>2.1</v>
      </c>
      <c r="U215" s="231">
        <v>1200</v>
      </c>
      <c r="V215" s="228" t="s">
        <v>171</v>
      </c>
      <c r="W215" s="228" t="s">
        <v>42</v>
      </c>
      <c r="X215" s="228" t="s">
        <v>70</v>
      </c>
      <c r="Y215" s="261">
        <v>2.1</v>
      </c>
      <c r="Z215" s="232">
        <v>1200</v>
      </c>
      <c r="AA215" s="207">
        <f t="shared" si="285"/>
        <v>2520</v>
      </c>
      <c r="AB215" s="222">
        <v>1157</v>
      </c>
      <c r="AC215" s="544">
        <f t="shared" si="350"/>
        <v>-43</v>
      </c>
      <c r="AD215" s="208">
        <f>1.453*$AB$1</f>
        <v>1652.7293800000002</v>
      </c>
      <c r="AE215" s="678">
        <f t="shared" si="351"/>
        <v>452.72938000000022</v>
      </c>
      <c r="AF215" s="222">
        <v>2067</v>
      </c>
      <c r="AJ215" s="444">
        <f t="shared" si="286"/>
        <v>-43</v>
      </c>
      <c r="AK215" s="444">
        <f t="shared" si="287"/>
        <v>-3.5833333333333428</v>
      </c>
      <c r="AL215" s="539">
        <f t="shared" si="352"/>
        <v>-7.1666666666666858E-3</v>
      </c>
      <c r="AM215" s="444">
        <f t="shared" si="288"/>
        <v>-8.6</v>
      </c>
      <c r="AN215" s="445">
        <f t="shared" si="289"/>
        <v>452.72938000000022</v>
      </c>
      <c r="AO215" s="445">
        <f t="shared" si="290"/>
        <v>37.727448333333342</v>
      </c>
      <c r="AP215" s="542">
        <f t="shared" si="353"/>
        <v>7.5454896666666688E-2</v>
      </c>
      <c r="AQ215" s="445">
        <f t="shared" si="291"/>
        <v>90.54587600000005</v>
      </c>
      <c r="AR215" s="227">
        <f t="shared" si="292"/>
        <v>2772</v>
      </c>
      <c r="AS215" s="210">
        <f t="shared" si="293"/>
        <v>1320</v>
      </c>
      <c r="AT215" s="209">
        <f t="shared" si="294"/>
        <v>396</v>
      </c>
      <c r="AU215" s="209">
        <f t="shared" si="295"/>
        <v>660</v>
      </c>
      <c r="AV215" s="211">
        <f t="shared" si="296"/>
        <v>1157</v>
      </c>
      <c r="AW215" s="210">
        <f t="shared" si="297"/>
        <v>163</v>
      </c>
      <c r="AX215" s="210">
        <f t="shared" si="298"/>
        <v>120</v>
      </c>
      <c r="AY215" s="210">
        <f t="shared" si="299"/>
        <v>10.000000000000014</v>
      </c>
      <c r="AZ215" s="211">
        <f t="shared" si="300"/>
        <v>1652.7293800000002</v>
      </c>
      <c r="BA215" s="544">
        <f t="shared" si="354"/>
        <v>332.72938000000022</v>
      </c>
      <c r="BB215" s="210">
        <f t="shared" si="355"/>
        <v>83.182345000000055</v>
      </c>
      <c r="BC215" s="213">
        <f t="shared" si="301"/>
        <v>3123.6585282000005</v>
      </c>
      <c r="BD215" s="211">
        <f>[1]MAG_9pak!$F$12</f>
        <v>1487.4564420000002</v>
      </c>
      <c r="BE215" s="213">
        <f t="shared" si="302"/>
        <v>446.23693260000005</v>
      </c>
      <c r="BF215" s="213">
        <f t="shared" si="303"/>
        <v>743.72822100000008</v>
      </c>
      <c r="BG215" s="210">
        <f t="shared" si="304"/>
        <v>330.45644200000015</v>
      </c>
      <c r="BH215" s="210">
        <f t="shared" si="305"/>
        <v>287.45644200000015</v>
      </c>
      <c r="BI215" s="210">
        <f t="shared" si="306"/>
        <v>23.954703500000022</v>
      </c>
      <c r="BJ215" s="210">
        <f t="shared" si="307"/>
        <v>1488</v>
      </c>
      <c r="BK215" s="214">
        <f t="shared" si="308"/>
        <v>446.4</v>
      </c>
      <c r="BL215" s="214">
        <f t="shared" si="309"/>
        <v>744</v>
      </c>
      <c r="BM215" s="210">
        <f t="shared" si="310"/>
        <v>288</v>
      </c>
      <c r="BN215" s="210">
        <f t="shared" si="311"/>
        <v>331</v>
      </c>
      <c r="BO215" s="215">
        <f t="shared" si="312"/>
        <v>3124.8</v>
      </c>
      <c r="BP215" s="210">
        <f>Z215*1.24</f>
        <v>1488</v>
      </c>
      <c r="BQ215" s="216">
        <f t="shared" si="313"/>
        <v>446.4</v>
      </c>
      <c r="BR215" s="216">
        <f t="shared" si="314"/>
        <v>744</v>
      </c>
      <c r="BS215" s="210">
        <f t="shared" si="315"/>
        <v>288</v>
      </c>
      <c r="BT215" s="210">
        <f t="shared" si="316"/>
        <v>331</v>
      </c>
      <c r="BU215" s="217">
        <f t="shared" si="317"/>
        <v>3124.8</v>
      </c>
      <c r="BV215" s="210">
        <f>Z215*1.24</f>
        <v>1488</v>
      </c>
      <c r="BW215" s="403">
        <f t="shared" si="318"/>
        <v>446.4</v>
      </c>
      <c r="BX215" s="403">
        <f t="shared" si="319"/>
        <v>744</v>
      </c>
      <c r="BY215" s="210">
        <f t="shared" si="320"/>
        <v>288</v>
      </c>
      <c r="BZ215" s="210">
        <f t="shared" si="321"/>
        <v>331</v>
      </c>
      <c r="CA215" s="210">
        <f t="shared" si="322"/>
        <v>24</v>
      </c>
      <c r="CB215" s="404">
        <f t="shared" si="323"/>
        <v>3124.8</v>
      </c>
      <c r="CC215" s="211"/>
      <c r="CD215" s="537">
        <f t="shared" si="324"/>
        <v>83.182345000000055</v>
      </c>
      <c r="CE215" s="537">
        <f t="shared" si="356"/>
        <v>24.954703500000015</v>
      </c>
      <c r="CF215" s="537">
        <f t="shared" si="325"/>
        <v>41.591172500000027</v>
      </c>
      <c r="CG215" s="210"/>
      <c r="CH215" s="210"/>
      <c r="CI215" s="210"/>
      <c r="CJ215" s="538">
        <f t="shared" si="326"/>
        <v>174.68292450000013</v>
      </c>
      <c r="CK215" s="216">
        <f t="shared" si="327"/>
        <v>-40.75</v>
      </c>
      <c r="CL215" s="216">
        <f t="shared" si="357"/>
        <v>-12.225</v>
      </c>
      <c r="CM215" s="216">
        <f t="shared" si="328"/>
        <v>-20.375</v>
      </c>
      <c r="CN215" s="216"/>
      <c r="CO215" s="216"/>
      <c r="CP215" s="216"/>
      <c r="CQ215" s="217">
        <f t="shared" si="329"/>
        <v>-85.575000000000003</v>
      </c>
      <c r="CR215" s="403">
        <f t="shared" si="330"/>
        <v>41.182345000000055</v>
      </c>
      <c r="CS215" s="403">
        <f t="shared" si="358"/>
        <v>12.354703500000015</v>
      </c>
      <c r="CT215" s="403">
        <f t="shared" si="331"/>
        <v>20.591172500000027</v>
      </c>
      <c r="CU215" s="403"/>
      <c r="CV215" s="403"/>
      <c r="CW215" s="403"/>
      <c r="CX215" s="404">
        <f t="shared" si="332"/>
        <v>86.482924500000124</v>
      </c>
      <c r="CY215" s="198"/>
      <c r="CZ215" s="222">
        <v>1157</v>
      </c>
      <c r="DA215" s="677">
        <f t="shared" si="333"/>
        <v>-43</v>
      </c>
      <c r="DB215" s="676">
        <f t="shared" si="334"/>
        <v>-3.5833333333333428</v>
      </c>
      <c r="DC215" s="676">
        <f t="shared" si="359"/>
        <v>-0.71666666666666856</v>
      </c>
      <c r="DD215" s="208">
        <v>1652.7293800000002</v>
      </c>
      <c r="DE215" s="677">
        <f t="shared" si="335"/>
        <v>452.72938000000022</v>
      </c>
      <c r="DF215" s="676">
        <f t="shared" si="336"/>
        <v>37.727448333333342</v>
      </c>
      <c r="DG215" s="676">
        <f t="shared" si="360"/>
        <v>7.5454896666666684</v>
      </c>
      <c r="DH215" s="222">
        <v>19</v>
      </c>
      <c r="DI215" s="677">
        <f t="shared" si="337"/>
        <v>228</v>
      </c>
      <c r="DJ215" s="568">
        <f t="shared" si="338"/>
        <v>1428</v>
      </c>
      <c r="DK215" s="677">
        <f t="shared" si="339"/>
        <v>2998.8</v>
      </c>
      <c r="DL215" s="677">
        <f t="shared" si="361"/>
        <v>428.4</v>
      </c>
      <c r="DM215" s="677">
        <f t="shared" si="362"/>
        <v>714</v>
      </c>
      <c r="DN215" s="677">
        <f t="shared" si="340"/>
        <v>56.182345000000055</v>
      </c>
      <c r="DO215" s="677">
        <f t="shared" si="363"/>
        <v>16.854703500000017</v>
      </c>
      <c r="DP215" s="677">
        <f t="shared" si="364"/>
        <v>28.091172500000027</v>
      </c>
      <c r="DQ215" s="677">
        <f t="shared" si="341"/>
        <v>117.98292450000012</v>
      </c>
      <c r="DR215" s="222">
        <v>1157</v>
      </c>
      <c r="DS215" s="677">
        <f t="shared" si="342"/>
        <v>-43</v>
      </c>
      <c r="DT215" s="676">
        <f t="shared" si="343"/>
        <v>-3.5833333333333428</v>
      </c>
      <c r="DU215" s="710">
        <f t="shared" si="365"/>
        <v>-0.71666666666666856</v>
      </c>
      <c r="DV215" s="208">
        <v>1652.7293800000002</v>
      </c>
      <c r="DW215" s="677">
        <f t="shared" si="344"/>
        <v>452.72938000000022</v>
      </c>
      <c r="DX215" s="676">
        <f t="shared" si="345"/>
        <v>37.727448333333342</v>
      </c>
      <c r="DY215" s="710">
        <f t="shared" si="366"/>
        <v>7.5454896666666684</v>
      </c>
      <c r="DZ215" s="222">
        <v>15</v>
      </c>
      <c r="EA215" s="677">
        <f t="shared" si="346"/>
        <v>180</v>
      </c>
      <c r="EB215" s="568">
        <f t="shared" si="347"/>
        <v>1380</v>
      </c>
      <c r="EC215" s="677">
        <f t="shared" si="348"/>
        <v>2898</v>
      </c>
      <c r="ED215" s="677">
        <f t="shared" si="367"/>
        <v>414</v>
      </c>
      <c r="EE215" s="677">
        <f t="shared" si="368"/>
        <v>690</v>
      </c>
      <c r="EF215" s="208">
        <f t="shared" si="369"/>
        <v>68.182345000000055</v>
      </c>
      <c r="EG215" s="208">
        <f t="shared" si="370"/>
        <v>20.454703500000015</v>
      </c>
      <c r="EH215" s="208">
        <f t="shared" si="371"/>
        <v>34.091172500000027</v>
      </c>
      <c r="EI215" s="677">
        <f t="shared" si="349"/>
        <v>143.18292450000013</v>
      </c>
    </row>
    <row r="216" spans="1:139" s="218" customFormat="1" ht="32.25" customHeight="1" x14ac:dyDescent="0.2">
      <c r="A216" s="506">
        <v>213</v>
      </c>
      <c r="B216" s="506" t="s">
        <v>1270</v>
      </c>
      <c r="C216" s="499" t="s">
        <v>192</v>
      </c>
      <c r="D216" s="253" t="s">
        <v>448</v>
      </c>
      <c r="E216" s="253" t="s">
        <v>327</v>
      </c>
      <c r="F216" s="219" t="s">
        <v>20</v>
      </c>
      <c r="G216" s="219" t="s">
        <v>44</v>
      </c>
      <c r="H216" s="219" t="s">
        <v>66</v>
      </c>
      <c r="I216" s="259">
        <v>1</v>
      </c>
      <c r="J216" s="221">
        <v>1250</v>
      </c>
      <c r="K216" s="222"/>
      <c r="L216" s="219" t="s">
        <v>20</v>
      </c>
      <c r="M216" s="219" t="s">
        <v>44</v>
      </c>
      <c r="N216" s="219" t="s">
        <v>66</v>
      </c>
      <c r="O216" s="260">
        <v>1</v>
      </c>
      <c r="P216" s="221">
        <v>1250</v>
      </c>
      <c r="Q216" s="219"/>
      <c r="R216" s="219"/>
      <c r="S216" s="219"/>
      <c r="T216" s="260">
        <v>1</v>
      </c>
      <c r="U216" s="223">
        <v>1250</v>
      </c>
      <c r="V216" s="228" t="s">
        <v>697</v>
      </c>
      <c r="W216" s="228" t="s">
        <v>710</v>
      </c>
      <c r="X216" s="228" t="s">
        <v>66</v>
      </c>
      <c r="Y216" s="261">
        <v>1</v>
      </c>
      <c r="Z216" s="226">
        <v>1250</v>
      </c>
      <c r="AA216" s="207">
        <f t="shared" si="285"/>
        <v>1250</v>
      </c>
      <c r="AB216" s="222">
        <v>1399</v>
      </c>
      <c r="AC216" s="544">
        <f t="shared" si="350"/>
        <v>149</v>
      </c>
      <c r="AD216" s="208">
        <f>1.757*$AB$1</f>
        <v>1998.51722</v>
      </c>
      <c r="AE216" s="678">
        <f t="shared" si="351"/>
        <v>748.51721999999995</v>
      </c>
      <c r="AF216" s="222">
        <v>2499</v>
      </c>
      <c r="AJ216" s="444">
        <f t="shared" si="286"/>
        <v>149</v>
      </c>
      <c r="AK216" s="444">
        <f t="shared" si="287"/>
        <v>11.920000000000002</v>
      </c>
      <c r="AL216" s="539">
        <f t="shared" si="352"/>
        <v>2.3840000000000004E-2</v>
      </c>
      <c r="AM216" s="444">
        <f t="shared" si="288"/>
        <v>29.8</v>
      </c>
      <c r="AN216" s="445">
        <f t="shared" si="289"/>
        <v>748.51721999999995</v>
      </c>
      <c r="AO216" s="445">
        <f t="shared" si="290"/>
        <v>59.881377599999979</v>
      </c>
      <c r="AP216" s="542">
        <f t="shared" si="353"/>
        <v>0.11976275519999996</v>
      </c>
      <c r="AQ216" s="445">
        <f t="shared" si="291"/>
        <v>149.70344399999999</v>
      </c>
      <c r="AR216" s="227">
        <f t="shared" si="292"/>
        <v>1370</v>
      </c>
      <c r="AS216" s="210">
        <f t="shared" si="293"/>
        <v>1370</v>
      </c>
      <c r="AT216" s="209">
        <f t="shared" si="294"/>
        <v>411</v>
      </c>
      <c r="AU216" s="209">
        <f t="shared" si="295"/>
        <v>685</v>
      </c>
      <c r="AV216" s="211">
        <f t="shared" si="296"/>
        <v>1399</v>
      </c>
      <c r="AW216" s="212">
        <f t="shared" si="297"/>
        <v>-29</v>
      </c>
      <c r="AX216" s="210">
        <f t="shared" si="298"/>
        <v>120</v>
      </c>
      <c r="AY216" s="210">
        <f t="shared" si="299"/>
        <v>9.6000000000000085</v>
      </c>
      <c r="AZ216" s="211">
        <f t="shared" si="300"/>
        <v>1998.51722</v>
      </c>
      <c r="BA216" s="544">
        <f t="shared" si="354"/>
        <v>628.51721999999995</v>
      </c>
      <c r="BB216" s="210">
        <f t="shared" si="355"/>
        <v>157.12930499999999</v>
      </c>
      <c r="BC216" s="213">
        <f t="shared" si="301"/>
        <v>1618.7989482</v>
      </c>
      <c r="BD216" s="211">
        <f>[1]MAG_9pak!$E$13</f>
        <v>1618.7989482</v>
      </c>
      <c r="BE216" s="213">
        <f t="shared" si="302"/>
        <v>485.63968446000001</v>
      </c>
      <c r="BF216" s="213">
        <f t="shared" si="303"/>
        <v>809.39947410000002</v>
      </c>
      <c r="BG216" s="210">
        <f t="shared" si="304"/>
        <v>219.79894820000004</v>
      </c>
      <c r="BH216" s="210">
        <f t="shared" si="305"/>
        <v>368.79894820000004</v>
      </c>
      <c r="BI216" s="210">
        <f t="shared" si="306"/>
        <v>29.50391585600002</v>
      </c>
      <c r="BJ216" s="210">
        <f t="shared" si="307"/>
        <v>1550</v>
      </c>
      <c r="BK216" s="214">
        <f t="shared" si="308"/>
        <v>465</v>
      </c>
      <c r="BL216" s="214">
        <f t="shared" si="309"/>
        <v>775</v>
      </c>
      <c r="BM216" s="210">
        <f t="shared" si="310"/>
        <v>300</v>
      </c>
      <c r="BN216" s="210">
        <f t="shared" si="311"/>
        <v>151</v>
      </c>
      <c r="BO216" s="215">
        <f t="shared" si="312"/>
        <v>1550</v>
      </c>
      <c r="BP216" s="210">
        <f>Z216*1.24</f>
        <v>1550</v>
      </c>
      <c r="BQ216" s="216">
        <f t="shared" si="313"/>
        <v>465</v>
      </c>
      <c r="BR216" s="216">
        <f t="shared" si="314"/>
        <v>775</v>
      </c>
      <c r="BS216" s="210">
        <f t="shared" si="315"/>
        <v>300</v>
      </c>
      <c r="BT216" s="210">
        <f t="shared" si="316"/>
        <v>151</v>
      </c>
      <c r="BU216" s="217">
        <f t="shared" si="317"/>
        <v>1550</v>
      </c>
      <c r="BV216" s="210">
        <f>Z216*1.24</f>
        <v>1550</v>
      </c>
      <c r="BW216" s="403">
        <f t="shared" si="318"/>
        <v>465</v>
      </c>
      <c r="BX216" s="403">
        <f t="shared" si="319"/>
        <v>775</v>
      </c>
      <c r="BY216" s="210">
        <f t="shared" si="320"/>
        <v>300</v>
      </c>
      <c r="BZ216" s="210">
        <f t="shared" si="321"/>
        <v>151</v>
      </c>
      <c r="CA216" s="210">
        <f t="shared" si="322"/>
        <v>24</v>
      </c>
      <c r="CB216" s="404">
        <f t="shared" si="323"/>
        <v>1550</v>
      </c>
      <c r="CC216" s="211"/>
      <c r="CD216" s="537">
        <f t="shared" si="324"/>
        <v>157.12930499999999</v>
      </c>
      <c r="CE216" s="537">
        <f t="shared" si="356"/>
        <v>47.138791499999996</v>
      </c>
      <c r="CF216" s="537">
        <f t="shared" si="325"/>
        <v>78.564652499999994</v>
      </c>
      <c r="CG216" s="210"/>
      <c r="CH216" s="210"/>
      <c r="CI216" s="210"/>
      <c r="CJ216" s="538">
        <f t="shared" si="326"/>
        <v>157.12930499999999</v>
      </c>
      <c r="CK216" s="216">
        <f t="shared" si="327"/>
        <v>7.25</v>
      </c>
      <c r="CL216" s="216">
        <f t="shared" si="357"/>
        <v>2.1749999999999998</v>
      </c>
      <c r="CM216" s="216">
        <f t="shared" si="328"/>
        <v>3.625</v>
      </c>
      <c r="CN216" s="216"/>
      <c r="CO216" s="216"/>
      <c r="CP216" s="216"/>
      <c r="CQ216" s="217">
        <f t="shared" si="329"/>
        <v>7.25</v>
      </c>
      <c r="CR216" s="403">
        <f t="shared" si="330"/>
        <v>112.12930499999999</v>
      </c>
      <c r="CS216" s="403">
        <f t="shared" si="358"/>
        <v>33.638791499999996</v>
      </c>
      <c r="CT216" s="403">
        <f t="shared" si="331"/>
        <v>56.064652499999994</v>
      </c>
      <c r="CU216" s="403"/>
      <c r="CV216" s="403"/>
      <c r="CW216" s="403"/>
      <c r="CX216" s="404">
        <f t="shared" si="332"/>
        <v>112.12930499999999</v>
      </c>
      <c r="CY216" s="198"/>
      <c r="CZ216" s="222">
        <v>1399</v>
      </c>
      <c r="DA216" s="677">
        <f t="shared" si="333"/>
        <v>149</v>
      </c>
      <c r="DB216" s="676">
        <f t="shared" si="334"/>
        <v>11.920000000000002</v>
      </c>
      <c r="DC216" s="676">
        <f t="shared" si="359"/>
        <v>2.3840000000000003</v>
      </c>
      <c r="DD216" s="208">
        <v>1998.51722</v>
      </c>
      <c r="DE216" s="677">
        <f t="shared" si="335"/>
        <v>748.51721999999995</v>
      </c>
      <c r="DF216" s="676">
        <f t="shared" si="336"/>
        <v>59.881377599999979</v>
      </c>
      <c r="DG216" s="676">
        <f t="shared" si="360"/>
        <v>11.976275519999996</v>
      </c>
      <c r="DH216" s="222">
        <v>19</v>
      </c>
      <c r="DI216" s="677">
        <f t="shared" si="337"/>
        <v>237.5</v>
      </c>
      <c r="DJ216" s="568">
        <f t="shared" si="338"/>
        <v>1487.5</v>
      </c>
      <c r="DK216" s="677">
        <f t="shared" si="339"/>
        <v>1487.5</v>
      </c>
      <c r="DL216" s="677">
        <f t="shared" si="361"/>
        <v>446.25</v>
      </c>
      <c r="DM216" s="677">
        <f t="shared" si="362"/>
        <v>743.75</v>
      </c>
      <c r="DN216" s="677">
        <f t="shared" si="340"/>
        <v>127.75430499999999</v>
      </c>
      <c r="DO216" s="677">
        <f t="shared" si="363"/>
        <v>38.326291499999996</v>
      </c>
      <c r="DP216" s="677">
        <f t="shared" si="364"/>
        <v>63.877152499999994</v>
      </c>
      <c r="DQ216" s="677">
        <f t="shared" si="341"/>
        <v>127.75430499999999</v>
      </c>
      <c r="DR216" s="222">
        <v>1399</v>
      </c>
      <c r="DS216" s="677">
        <f t="shared" si="342"/>
        <v>149</v>
      </c>
      <c r="DT216" s="676">
        <f t="shared" si="343"/>
        <v>11.920000000000002</v>
      </c>
      <c r="DU216" s="710">
        <f t="shared" si="365"/>
        <v>2.3840000000000003</v>
      </c>
      <c r="DV216" s="208">
        <v>1998.51722</v>
      </c>
      <c r="DW216" s="677">
        <f t="shared" si="344"/>
        <v>748.51721999999995</v>
      </c>
      <c r="DX216" s="676">
        <f t="shared" si="345"/>
        <v>59.881377599999979</v>
      </c>
      <c r="DY216" s="710">
        <f t="shared" si="366"/>
        <v>11.976275519999996</v>
      </c>
      <c r="DZ216" s="222">
        <v>15</v>
      </c>
      <c r="EA216" s="677">
        <f t="shared" si="346"/>
        <v>187.5</v>
      </c>
      <c r="EB216" s="568">
        <f t="shared" si="347"/>
        <v>1437.5</v>
      </c>
      <c r="EC216" s="677">
        <f t="shared" si="348"/>
        <v>1437.5</v>
      </c>
      <c r="ED216" s="677">
        <f t="shared" si="367"/>
        <v>431.25</v>
      </c>
      <c r="EE216" s="677">
        <f t="shared" si="368"/>
        <v>718.75</v>
      </c>
      <c r="EF216" s="208">
        <f t="shared" si="369"/>
        <v>140.25430499999999</v>
      </c>
      <c r="EG216" s="208">
        <f t="shared" si="370"/>
        <v>42.076291499999996</v>
      </c>
      <c r="EH216" s="208">
        <f t="shared" si="371"/>
        <v>70.127152499999994</v>
      </c>
      <c r="EI216" s="677">
        <f t="shared" si="349"/>
        <v>140.25430499999999</v>
      </c>
    </row>
    <row r="217" spans="1:139" s="218" customFormat="1" ht="24.75" customHeight="1" x14ac:dyDescent="0.2">
      <c r="A217" s="505">
        <v>214</v>
      </c>
      <c r="B217" s="505" t="s">
        <v>1270</v>
      </c>
      <c r="C217" s="499" t="s">
        <v>192</v>
      </c>
      <c r="D217" s="253" t="s">
        <v>448</v>
      </c>
      <c r="E217" s="253" t="s">
        <v>328</v>
      </c>
      <c r="F217" s="219" t="s">
        <v>21</v>
      </c>
      <c r="G217" s="219" t="s">
        <v>42</v>
      </c>
      <c r="H217" s="219" t="s">
        <v>28</v>
      </c>
      <c r="I217" s="259">
        <v>1</v>
      </c>
      <c r="J217" s="229">
        <v>1045</v>
      </c>
      <c r="K217" s="222"/>
      <c r="L217" s="219" t="s">
        <v>21</v>
      </c>
      <c r="M217" s="219" t="s">
        <v>42</v>
      </c>
      <c r="N217" s="219" t="s">
        <v>28</v>
      </c>
      <c r="O217" s="260">
        <v>1</v>
      </c>
      <c r="P217" s="230">
        <v>1045</v>
      </c>
      <c r="Q217" s="219"/>
      <c r="R217" s="219"/>
      <c r="S217" s="219"/>
      <c r="T217" s="260">
        <v>1</v>
      </c>
      <c r="U217" s="231">
        <v>1045</v>
      </c>
      <c r="V217" s="228" t="s">
        <v>660</v>
      </c>
      <c r="W217" s="228" t="s">
        <v>24</v>
      </c>
      <c r="X217" s="228" t="s">
        <v>25</v>
      </c>
      <c r="Y217" s="261">
        <v>1</v>
      </c>
      <c r="Z217" s="232">
        <v>1045</v>
      </c>
      <c r="AA217" s="207">
        <f t="shared" si="285"/>
        <v>1045</v>
      </c>
      <c r="AB217" s="222">
        <v>905</v>
      </c>
      <c r="AC217" s="544">
        <f t="shared" si="350"/>
        <v>-140</v>
      </c>
      <c r="AD217" s="208">
        <f>1.137*$AB$1</f>
        <v>1293.2920200000001</v>
      </c>
      <c r="AE217" s="678">
        <f t="shared" si="351"/>
        <v>248.29202000000009</v>
      </c>
      <c r="AF217" s="222">
        <v>1682</v>
      </c>
      <c r="AJ217" s="444">
        <f t="shared" si="286"/>
        <v>-140</v>
      </c>
      <c r="AK217" s="444">
        <f t="shared" si="287"/>
        <v>-13.397129186602868</v>
      </c>
      <c r="AL217" s="539">
        <f t="shared" si="352"/>
        <v>-2.6794258373205735E-2</v>
      </c>
      <c r="AM217" s="444">
        <f t="shared" si="288"/>
        <v>-28</v>
      </c>
      <c r="AN217" s="445">
        <f t="shared" si="289"/>
        <v>248.29202000000009</v>
      </c>
      <c r="AO217" s="445">
        <f t="shared" si="290"/>
        <v>23.760001913875612</v>
      </c>
      <c r="AP217" s="542">
        <f t="shared" si="353"/>
        <v>4.7520003827751227E-2</v>
      </c>
      <c r="AQ217" s="445">
        <f t="shared" si="291"/>
        <v>49.658404000000019</v>
      </c>
      <c r="AR217" s="227">
        <f t="shared" si="292"/>
        <v>1165</v>
      </c>
      <c r="AS217" s="210">
        <f t="shared" si="293"/>
        <v>1165</v>
      </c>
      <c r="AT217" s="209">
        <f t="shared" si="294"/>
        <v>349.5</v>
      </c>
      <c r="AU217" s="209">
        <f t="shared" si="295"/>
        <v>582.5</v>
      </c>
      <c r="AV217" s="211">
        <f t="shared" si="296"/>
        <v>905</v>
      </c>
      <c r="AW217" s="210">
        <f t="shared" si="297"/>
        <v>260</v>
      </c>
      <c r="AX217" s="210">
        <f t="shared" si="298"/>
        <v>120</v>
      </c>
      <c r="AY217" s="210">
        <f t="shared" si="299"/>
        <v>11.483253588516746</v>
      </c>
      <c r="AZ217" s="211">
        <f t="shared" si="300"/>
        <v>1293.2920200000001</v>
      </c>
      <c r="BA217" s="544">
        <f t="shared" si="354"/>
        <v>128.29202000000009</v>
      </c>
      <c r="BB217" s="210">
        <f t="shared" si="355"/>
        <v>32.073005000000023</v>
      </c>
      <c r="BC217" s="213">
        <f t="shared" si="301"/>
        <v>1163.9628180000002</v>
      </c>
      <c r="BD217" s="211">
        <f>[1]MAG_9pak!$F$10</f>
        <v>1163.9628180000002</v>
      </c>
      <c r="BE217" s="213">
        <f t="shared" si="302"/>
        <v>349.18884540000005</v>
      </c>
      <c r="BF217" s="213">
        <f t="shared" si="303"/>
        <v>581.9814090000001</v>
      </c>
      <c r="BG217" s="210">
        <f t="shared" si="304"/>
        <v>258.9628180000002</v>
      </c>
      <c r="BH217" s="210">
        <f t="shared" si="305"/>
        <v>118.9628180000002</v>
      </c>
      <c r="BI217" s="210">
        <f t="shared" si="306"/>
        <v>11.384001722488051</v>
      </c>
      <c r="BJ217" s="210">
        <f t="shared" si="307"/>
        <v>1295.8</v>
      </c>
      <c r="BK217" s="214">
        <f t="shared" si="308"/>
        <v>388.73999999999995</v>
      </c>
      <c r="BL217" s="214">
        <f t="shared" si="309"/>
        <v>647.9</v>
      </c>
      <c r="BM217" s="210">
        <f t="shared" si="310"/>
        <v>250.79999999999995</v>
      </c>
      <c r="BN217" s="210">
        <f t="shared" si="311"/>
        <v>390.79999999999995</v>
      </c>
      <c r="BO217" s="215">
        <f t="shared" si="312"/>
        <v>1295.8</v>
      </c>
      <c r="BP217" s="210">
        <f>Z217*1.24</f>
        <v>1295.8</v>
      </c>
      <c r="BQ217" s="216">
        <f t="shared" si="313"/>
        <v>388.73999999999995</v>
      </c>
      <c r="BR217" s="216">
        <f t="shared" si="314"/>
        <v>647.9</v>
      </c>
      <c r="BS217" s="210">
        <f t="shared" si="315"/>
        <v>250.79999999999995</v>
      </c>
      <c r="BT217" s="210">
        <f t="shared" si="316"/>
        <v>390.79999999999995</v>
      </c>
      <c r="BU217" s="217">
        <f t="shared" si="317"/>
        <v>1295.8</v>
      </c>
      <c r="BV217" s="210">
        <f>Z217*1.24</f>
        <v>1295.8</v>
      </c>
      <c r="BW217" s="403">
        <f t="shared" si="318"/>
        <v>388.73999999999995</v>
      </c>
      <c r="BX217" s="403">
        <f t="shared" si="319"/>
        <v>647.9</v>
      </c>
      <c r="BY217" s="210">
        <f t="shared" si="320"/>
        <v>250.79999999999995</v>
      </c>
      <c r="BZ217" s="210">
        <f t="shared" si="321"/>
        <v>390.79999999999995</v>
      </c>
      <c r="CA217" s="210">
        <f t="shared" si="322"/>
        <v>24</v>
      </c>
      <c r="CB217" s="404">
        <f t="shared" si="323"/>
        <v>1295.8</v>
      </c>
      <c r="CC217" s="211"/>
      <c r="CD217" s="537">
        <f t="shared" si="324"/>
        <v>32.073005000000023</v>
      </c>
      <c r="CE217" s="537">
        <f t="shared" si="356"/>
        <v>9.621901500000007</v>
      </c>
      <c r="CF217" s="537">
        <f t="shared" si="325"/>
        <v>16.036502500000012</v>
      </c>
      <c r="CG217" s="210"/>
      <c r="CH217" s="210"/>
      <c r="CI217" s="210"/>
      <c r="CJ217" s="538">
        <f t="shared" si="326"/>
        <v>32.073005000000023</v>
      </c>
      <c r="CK217" s="216">
        <f t="shared" si="327"/>
        <v>-65</v>
      </c>
      <c r="CL217" s="216">
        <f t="shared" si="357"/>
        <v>-19.5</v>
      </c>
      <c r="CM217" s="216">
        <f t="shared" si="328"/>
        <v>-32.5</v>
      </c>
      <c r="CN217" s="216"/>
      <c r="CO217" s="216"/>
      <c r="CP217" s="216"/>
      <c r="CQ217" s="217">
        <f t="shared" si="329"/>
        <v>-65</v>
      </c>
      <c r="CR217" s="403">
        <f t="shared" si="330"/>
        <v>-0.62699499999996533</v>
      </c>
      <c r="CS217" s="403">
        <f t="shared" si="358"/>
        <v>-0.18809849999998959</v>
      </c>
      <c r="CT217" s="403">
        <f t="shared" si="331"/>
        <v>-0.31349749999998267</v>
      </c>
      <c r="CU217" s="403"/>
      <c r="CV217" s="403"/>
      <c r="CW217" s="403"/>
      <c r="CX217" s="404">
        <f t="shared" si="332"/>
        <v>-0.62699499999996533</v>
      </c>
      <c r="CY217" s="198"/>
      <c r="CZ217" s="222">
        <v>905</v>
      </c>
      <c r="DA217" s="677">
        <f t="shared" si="333"/>
        <v>-140</v>
      </c>
      <c r="DB217" s="676">
        <f t="shared" si="334"/>
        <v>-13.397129186602868</v>
      </c>
      <c r="DC217" s="676">
        <f t="shared" si="359"/>
        <v>-2.6794258373205735</v>
      </c>
      <c r="DD217" s="208">
        <v>1293.2920200000001</v>
      </c>
      <c r="DE217" s="677">
        <f t="shared" si="335"/>
        <v>248.29202000000009</v>
      </c>
      <c r="DF217" s="676">
        <f t="shared" si="336"/>
        <v>23.760001913875612</v>
      </c>
      <c r="DG217" s="676">
        <f t="shared" si="360"/>
        <v>4.7520003827751225</v>
      </c>
      <c r="DH217" s="222">
        <v>20</v>
      </c>
      <c r="DI217" s="677">
        <f t="shared" si="337"/>
        <v>209</v>
      </c>
      <c r="DJ217" s="568">
        <f t="shared" si="338"/>
        <v>1254</v>
      </c>
      <c r="DK217" s="677">
        <f t="shared" si="339"/>
        <v>1254</v>
      </c>
      <c r="DL217" s="677">
        <f t="shared" si="361"/>
        <v>376.2</v>
      </c>
      <c r="DM217" s="677">
        <f t="shared" si="362"/>
        <v>627</v>
      </c>
      <c r="DN217" s="677">
        <f t="shared" si="340"/>
        <v>9.8230050000000233</v>
      </c>
      <c r="DO217" s="677">
        <f t="shared" si="363"/>
        <v>2.9469015000000067</v>
      </c>
      <c r="DP217" s="677">
        <f t="shared" si="364"/>
        <v>4.9115025000000117</v>
      </c>
      <c r="DQ217" s="677">
        <f t="shared" si="341"/>
        <v>9.8230050000000233</v>
      </c>
      <c r="DR217" s="222">
        <v>905</v>
      </c>
      <c r="DS217" s="677">
        <f t="shared" si="342"/>
        <v>-140</v>
      </c>
      <c r="DT217" s="676">
        <f t="shared" si="343"/>
        <v>-13.397129186602868</v>
      </c>
      <c r="DU217" s="710">
        <f t="shared" si="365"/>
        <v>-2.6794258373205735</v>
      </c>
      <c r="DV217" s="208">
        <v>1293.2920200000001</v>
      </c>
      <c r="DW217" s="677">
        <f t="shared" si="344"/>
        <v>248.29202000000009</v>
      </c>
      <c r="DX217" s="676">
        <f t="shared" si="345"/>
        <v>23.760001913875612</v>
      </c>
      <c r="DY217" s="710">
        <f t="shared" si="366"/>
        <v>4.7520003827751225</v>
      </c>
      <c r="DZ217" s="222">
        <v>19</v>
      </c>
      <c r="EA217" s="677">
        <f t="shared" si="346"/>
        <v>198.55</v>
      </c>
      <c r="EB217" s="568">
        <f t="shared" si="347"/>
        <v>1243.55</v>
      </c>
      <c r="EC217" s="677">
        <f t="shared" si="348"/>
        <v>1243.55</v>
      </c>
      <c r="ED217" s="677">
        <f t="shared" si="367"/>
        <v>373.065</v>
      </c>
      <c r="EE217" s="677">
        <f t="shared" si="368"/>
        <v>621.77499999999998</v>
      </c>
      <c r="EF217" s="208">
        <f t="shared" si="369"/>
        <v>12.435505000000035</v>
      </c>
      <c r="EG217" s="208">
        <f t="shared" si="370"/>
        <v>3.7306515000000102</v>
      </c>
      <c r="EH217" s="208">
        <f t="shared" si="371"/>
        <v>6.2177525000000173</v>
      </c>
      <c r="EI217" s="677">
        <f t="shared" si="349"/>
        <v>12.435505000000035</v>
      </c>
    </row>
    <row r="218" spans="1:139" s="218" customFormat="1" ht="24.75" customHeight="1" x14ac:dyDescent="0.2">
      <c r="A218" s="505">
        <v>215</v>
      </c>
      <c r="B218" s="505" t="s">
        <v>1270</v>
      </c>
      <c r="C218" s="499" t="s">
        <v>192</v>
      </c>
      <c r="D218" s="253" t="s">
        <v>449</v>
      </c>
      <c r="E218" s="253" t="s">
        <v>57</v>
      </c>
      <c r="F218" s="219" t="s">
        <v>90</v>
      </c>
      <c r="G218" s="219" t="s">
        <v>44</v>
      </c>
      <c r="H218" s="219" t="s">
        <v>88</v>
      </c>
      <c r="I218" s="259">
        <v>1</v>
      </c>
      <c r="J218" s="229">
        <v>1400</v>
      </c>
      <c r="K218" s="222"/>
      <c r="L218" s="219" t="s">
        <v>90</v>
      </c>
      <c r="M218" s="219" t="s">
        <v>44</v>
      </c>
      <c r="N218" s="219" t="s">
        <v>88</v>
      </c>
      <c r="O218" s="260">
        <v>1</v>
      </c>
      <c r="P218" s="230">
        <v>1400</v>
      </c>
      <c r="Q218" s="219"/>
      <c r="R218" s="219"/>
      <c r="S218" s="219"/>
      <c r="T218" s="260">
        <v>1</v>
      </c>
      <c r="U218" s="231">
        <v>1400</v>
      </c>
      <c r="V218" s="228" t="s">
        <v>171</v>
      </c>
      <c r="W218" s="228" t="s">
        <v>22</v>
      </c>
      <c r="X218" s="228" t="s">
        <v>23</v>
      </c>
      <c r="Y218" s="261">
        <v>1</v>
      </c>
      <c r="Z218" s="232">
        <v>1400</v>
      </c>
      <c r="AA218" s="207">
        <f t="shared" si="285"/>
        <v>1400</v>
      </c>
      <c r="AB218" s="222">
        <v>1746</v>
      </c>
      <c r="AC218" s="544">
        <f t="shared" si="350"/>
        <v>346</v>
      </c>
      <c r="AD218" s="208">
        <f>2.194*$AB$1</f>
        <v>2495.5872399999998</v>
      </c>
      <c r="AE218" s="678">
        <f t="shared" si="351"/>
        <v>1095.5872399999998</v>
      </c>
      <c r="AF218" s="222">
        <v>3120</v>
      </c>
      <c r="AJ218" s="444">
        <f t="shared" si="286"/>
        <v>346</v>
      </c>
      <c r="AK218" s="444">
        <f t="shared" si="287"/>
        <v>24.714285714285708</v>
      </c>
      <c r="AL218" s="539">
        <f t="shared" si="352"/>
        <v>4.9428571428571412E-2</v>
      </c>
      <c r="AM218" s="444">
        <f t="shared" si="288"/>
        <v>69.2</v>
      </c>
      <c r="AN218" s="445">
        <f t="shared" si="289"/>
        <v>1095.5872399999998</v>
      </c>
      <c r="AO218" s="445">
        <f t="shared" si="290"/>
        <v>78.256231428571397</v>
      </c>
      <c r="AP218" s="542">
        <f t="shared" si="353"/>
        <v>0.15651246285714279</v>
      </c>
      <c r="AQ218" s="445">
        <f t="shared" si="291"/>
        <v>219.11744799999997</v>
      </c>
      <c r="AR218" s="227">
        <f t="shared" si="292"/>
        <v>1520</v>
      </c>
      <c r="AS218" s="210">
        <f t="shared" si="293"/>
        <v>1520</v>
      </c>
      <c r="AT218" s="209">
        <f t="shared" si="294"/>
        <v>456</v>
      </c>
      <c r="AU218" s="209">
        <f t="shared" si="295"/>
        <v>760</v>
      </c>
      <c r="AV218" s="211">
        <f t="shared" si="296"/>
        <v>1746</v>
      </c>
      <c r="AW218" s="212">
        <f t="shared" si="297"/>
        <v>-226</v>
      </c>
      <c r="AX218" s="210">
        <f t="shared" si="298"/>
        <v>120</v>
      </c>
      <c r="AY218" s="210">
        <f t="shared" si="299"/>
        <v>8.5714285714285694</v>
      </c>
      <c r="AZ218" s="211">
        <f t="shared" si="300"/>
        <v>2495.5872399999998</v>
      </c>
      <c r="BA218" s="544">
        <f t="shared" si="354"/>
        <v>975.58723999999984</v>
      </c>
      <c r="BB218" s="210">
        <f t="shared" si="355"/>
        <v>243.89680999999996</v>
      </c>
      <c r="BC218" s="213">
        <f t="shared" si="301"/>
        <v>1819.2830979600001</v>
      </c>
      <c r="BD218" s="211">
        <f>[1]MAG_9pak!$D$14</f>
        <v>1819.2830979600001</v>
      </c>
      <c r="BE218" s="213">
        <f t="shared" si="302"/>
        <v>545.78492938800002</v>
      </c>
      <c r="BF218" s="213">
        <f t="shared" si="303"/>
        <v>909.64154898000004</v>
      </c>
      <c r="BG218" s="210">
        <f t="shared" si="304"/>
        <v>73.283097960000077</v>
      </c>
      <c r="BH218" s="210">
        <f t="shared" si="305"/>
        <v>419.28309796000008</v>
      </c>
      <c r="BI218" s="210">
        <f t="shared" si="306"/>
        <v>29.948792711428581</v>
      </c>
      <c r="BJ218" s="210">
        <f t="shared" si="307"/>
        <v>1736</v>
      </c>
      <c r="BK218" s="214">
        <f t="shared" si="308"/>
        <v>520.79999999999995</v>
      </c>
      <c r="BL218" s="214">
        <f t="shared" si="309"/>
        <v>868</v>
      </c>
      <c r="BM218" s="210">
        <f t="shared" si="310"/>
        <v>336</v>
      </c>
      <c r="BN218" s="210">
        <f t="shared" si="311"/>
        <v>-10</v>
      </c>
      <c r="BO218" s="215">
        <f t="shared" si="312"/>
        <v>1736</v>
      </c>
      <c r="BP218" s="210">
        <f>Z218*1.2</f>
        <v>1680</v>
      </c>
      <c r="BQ218" s="216">
        <f t="shared" si="313"/>
        <v>504</v>
      </c>
      <c r="BR218" s="216">
        <f t="shared" si="314"/>
        <v>840</v>
      </c>
      <c r="BS218" s="210">
        <f t="shared" si="315"/>
        <v>280</v>
      </c>
      <c r="BT218" s="210">
        <f t="shared" si="316"/>
        <v>-66</v>
      </c>
      <c r="BU218" s="217">
        <f t="shared" si="317"/>
        <v>1680</v>
      </c>
      <c r="BV218" s="210">
        <f>Z218*1.19</f>
        <v>1666</v>
      </c>
      <c r="BW218" s="403">
        <f t="shared" si="318"/>
        <v>499.79999999999995</v>
      </c>
      <c r="BX218" s="403">
        <f t="shared" si="319"/>
        <v>833</v>
      </c>
      <c r="BY218" s="210">
        <f t="shared" si="320"/>
        <v>266</v>
      </c>
      <c r="BZ218" s="210">
        <f t="shared" si="321"/>
        <v>-80</v>
      </c>
      <c r="CA218" s="210">
        <f t="shared" si="322"/>
        <v>19</v>
      </c>
      <c r="CB218" s="404">
        <f t="shared" si="323"/>
        <v>1666</v>
      </c>
      <c r="CC218" s="211"/>
      <c r="CD218" s="537">
        <f t="shared" si="324"/>
        <v>243.89680999999996</v>
      </c>
      <c r="CE218" s="537">
        <f t="shared" si="356"/>
        <v>73.169042999999988</v>
      </c>
      <c r="CF218" s="537">
        <f t="shared" si="325"/>
        <v>121.94840499999998</v>
      </c>
      <c r="CG218" s="210"/>
      <c r="CH218" s="210"/>
      <c r="CI218" s="210"/>
      <c r="CJ218" s="538">
        <f t="shared" si="326"/>
        <v>243.89680999999996</v>
      </c>
      <c r="CK218" s="216">
        <f t="shared" si="327"/>
        <v>56.5</v>
      </c>
      <c r="CL218" s="216">
        <f t="shared" si="357"/>
        <v>16.95</v>
      </c>
      <c r="CM218" s="216">
        <f t="shared" si="328"/>
        <v>28.25</v>
      </c>
      <c r="CN218" s="216"/>
      <c r="CO218" s="216"/>
      <c r="CP218" s="216"/>
      <c r="CQ218" s="217">
        <f t="shared" si="329"/>
        <v>56.5</v>
      </c>
      <c r="CR218" s="403">
        <f t="shared" si="330"/>
        <v>207.39680999999996</v>
      </c>
      <c r="CS218" s="403">
        <f t="shared" si="358"/>
        <v>62.219042999999985</v>
      </c>
      <c r="CT218" s="403">
        <f t="shared" si="331"/>
        <v>103.69840499999998</v>
      </c>
      <c r="CU218" s="403"/>
      <c r="CV218" s="403"/>
      <c r="CW218" s="403"/>
      <c r="CX218" s="404">
        <f t="shared" si="332"/>
        <v>207.39680999999996</v>
      </c>
      <c r="CY218" s="198"/>
      <c r="CZ218" s="222">
        <v>1746</v>
      </c>
      <c r="DA218" s="677">
        <f t="shared" si="333"/>
        <v>346</v>
      </c>
      <c r="DB218" s="676">
        <f t="shared" si="334"/>
        <v>24.714285714285708</v>
      </c>
      <c r="DC218" s="676">
        <f t="shared" si="359"/>
        <v>4.9428571428571413</v>
      </c>
      <c r="DD218" s="208">
        <v>2495.5872399999998</v>
      </c>
      <c r="DE218" s="677">
        <f t="shared" si="335"/>
        <v>1095.5872399999998</v>
      </c>
      <c r="DF218" s="676">
        <f t="shared" si="336"/>
        <v>78.256231428571397</v>
      </c>
      <c r="DG218" s="676">
        <f t="shared" si="360"/>
        <v>15.651246285714279</v>
      </c>
      <c r="DH218" s="222">
        <v>15</v>
      </c>
      <c r="DI218" s="677">
        <f t="shared" si="337"/>
        <v>210</v>
      </c>
      <c r="DJ218" s="568">
        <f t="shared" si="338"/>
        <v>1610</v>
      </c>
      <c r="DK218" s="677">
        <f t="shared" si="339"/>
        <v>1610</v>
      </c>
      <c r="DL218" s="677">
        <f t="shared" si="361"/>
        <v>483</v>
      </c>
      <c r="DM218" s="677">
        <f t="shared" si="362"/>
        <v>805</v>
      </c>
      <c r="DN218" s="677">
        <f t="shared" si="340"/>
        <v>221.39680999999996</v>
      </c>
      <c r="DO218" s="677">
        <f t="shared" si="363"/>
        <v>66.419042999999988</v>
      </c>
      <c r="DP218" s="677">
        <f t="shared" si="364"/>
        <v>110.69840499999998</v>
      </c>
      <c r="DQ218" s="677">
        <f t="shared" si="341"/>
        <v>221.39680999999996</v>
      </c>
      <c r="DR218" s="222">
        <v>1746</v>
      </c>
      <c r="DS218" s="677">
        <f t="shared" si="342"/>
        <v>346</v>
      </c>
      <c r="DT218" s="676">
        <f t="shared" si="343"/>
        <v>24.714285714285708</v>
      </c>
      <c r="DU218" s="710">
        <f t="shared" si="365"/>
        <v>4.9428571428571413</v>
      </c>
      <c r="DV218" s="208">
        <v>2495.5872399999998</v>
      </c>
      <c r="DW218" s="677">
        <f t="shared" si="344"/>
        <v>1095.5872399999998</v>
      </c>
      <c r="DX218" s="676">
        <f t="shared" si="345"/>
        <v>78.256231428571397</v>
      </c>
      <c r="DY218" s="710">
        <f t="shared" si="366"/>
        <v>15.651246285714279</v>
      </c>
      <c r="DZ218" s="222">
        <v>15</v>
      </c>
      <c r="EA218" s="677">
        <f t="shared" si="346"/>
        <v>210</v>
      </c>
      <c r="EB218" s="568">
        <f t="shared" si="347"/>
        <v>1610</v>
      </c>
      <c r="EC218" s="677">
        <f t="shared" si="348"/>
        <v>1610</v>
      </c>
      <c r="ED218" s="677">
        <f t="shared" si="367"/>
        <v>483</v>
      </c>
      <c r="EE218" s="677">
        <f t="shared" si="368"/>
        <v>805</v>
      </c>
      <c r="EF218" s="208">
        <f t="shared" si="369"/>
        <v>221.39680999999996</v>
      </c>
      <c r="EG218" s="208">
        <f t="shared" si="370"/>
        <v>66.419042999999988</v>
      </c>
      <c r="EH218" s="208">
        <f t="shared" si="371"/>
        <v>110.69840499999998</v>
      </c>
      <c r="EI218" s="677">
        <f t="shared" si="349"/>
        <v>221.39680999999996</v>
      </c>
    </row>
    <row r="219" spans="1:139" s="218" customFormat="1" ht="24.75" customHeight="1" x14ac:dyDescent="0.2">
      <c r="A219" s="506">
        <v>216</v>
      </c>
      <c r="B219" s="506" t="s">
        <v>1270</v>
      </c>
      <c r="C219" s="499" t="s">
        <v>192</v>
      </c>
      <c r="D219" s="253" t="s">
        <v>449</v>
      </c>
      <c r="E219" s="253" t="s">
        <v>333</v>
      </c>
      <c r="F219" s="219" t="s">
        <v>90</v>
      </c>
      <c r="G219" s="219" t="s">
        <v>24</v>
      </c>
      <c r="H219" s="219" t="s">
        <v>66</v>
      </c>
      <c r="I219" s="259">
        <v>1.2</v>
      </c>
      <c r="J219" s="229">
        <v>1200</v>
      </c>
      <c r="K219" s="222"/>
      <c r="L219" s="219" t="s">
        <v>90</v>
      </c>
      <c r="M219" s="219" t="s">
        <v>24</v>
      </c>
      <c r="N219" s="219" t="s">
        <v>66</v>
      </c>
      <c r="O219" s="260">
        <v>1.2</v>
      </c>
      <c r="P219" s="230">
        <v>1200</v>
      </c>
      <c r="Q219" s="219"/>
      <c r="R219" s="219"/>
      <c r="S219" s="219"/>
      <c r="T219" s="260">
        <v>1.2</v>
      </c>
      <c r="U219" s="231">
        <v>1200</v>
      </c>
      <c r="V219" s="228" t="s">
        <v>171</v>
      </c>
      <c r="W219" s="228" t="s">
        <v>42</v>
      </c>
      <c r="X219" s="228" t="s">
        <v>70</v>
      </c>
      <c r="Y219" s="261">
        <v>1.2</v>
      </c>
      <c r="Z219" s="232">
        <v>1200</v>
      </c>
      <c r="AA219" s="207">
        <f t="shared" si="285"/>
        <v>1440</v>
      </c>
      <c r="AB219" s="222">
        <v>1157</v>
      </c>
      <c r="AC219" s="544">
        <f t="shared" si="350"/>
        <v>-43</v>
      </c>
      <c r="AD219" s="208">
        <f>1.453*$AB$1</f>
        <v>1652.7293800000002</v>
      </c>
      <c r="AE219" s="678">
        <f t="shared" si="351"/>
        <v>452.72938000000022</v>
      </c>
      <c r="AF219" s="222">
        <v>2067</v>
      </c>
      <c r="AJ219" s="444">
        <f t="shared" si="286"/>
        <v>-43</v>
      </c>
      <c r="AK219" s="444">
        <f t="shared" si="287"/>
        <v>-3.5833333333333428</v>
      </c>
      <c r="AL219" s="539">
        <f t="shared" si="352"/>
        <v>-7.1666666666666858E-3</v>
      </c>
      <c r="AM219" s="444">
        <f t="shared" si="288"/>
        <v>-8.6</v>
      </c>
      <c r="AN219" s="445">
        <f t="shared" si="289"/>
        <v>452.72938000000022</v>
      </c>
      <c r="AO219" s="445">
        <f t="shared" si="290"/>
        <v>37.727448333333342</v>
      </c>
      <c r="AP219" s="542">
        <f t="shared" si="353"/>
        <v>7.5454896666666688E-2</v>
      </c>
      <c r="AQ219" s="445">
        <f t="shared" si="291"/>
        <v>90.54587600000005</v>
      </c>
      <c r="AR219" s="227">
        <f t="shared" si="292"/>
        <v>1584</v>
      </c>
      <c r="AS219" s="210">
        <f t="shared" si="293"/>
        <v>1320</v>
      </c>
      <c r="AT219" s="209">
        <f t="shared" si="294"/>
        <v>396</v>
      </c>
      <c r="AU219" s="209">
        <f t="shared" si="295"/>
        <v>660</v>
      </c>
      <c r="AV219" s="211">
        <f t="shared" si="296"/>
        <v>1157</v>
      </c>
      <c r="AW219" s="210">
        <f t="shared" si="297"/>
        <v>163</v>
      </c>
      <c r="AX219" s="210">
        <f t="shared" si="298"/>
        <v>120</v>
      </c>
      <c r="AY219" s="210">
        <f t="shared" si="299"/>
        <v>10.000000000000014</v>
      </c>
      <c r="AZ219" s="211">
        <f t="shared" si="300"/>
        <v>1652.7293800000002</v>
      </c>
      <c r="BA219" s="544">
        <f t="shared" si="354"/>
        <v>332.72938000000022</v>
      </c>
      <c r="BB219" s="210">
        <f t="shared" si="355"/>
        <v>83.182345000000055</v>
      </c>
      <c r="BC219" s="213">
        <f t="shared" si="301"/>
        <v>1784.9477304000002</v>
      </c>
      <c r="BD219" s="211">
        <f>[1]MAG_9pak!$F$12</f>
        <v>1487.4564420000002</v>
      </c>
      <c r="BE219" s="213">
        <f t="shared" si="302"/>
        <v>446.23693260000005</v>
      </c>
      <c r="BF219" s="213">
        <f t="shared" si="303"/>
        <v>743.72822100000008</v>
      </c>
      <c r="BG219" s="210">
        <f t="shared" si="304"/>
        <v>330.45644200000015</v>
      </c>
      <c r="BH219" s="210">
        <f t="shared" si="305"/>
        <v>287.45644200000015</v>
      </c>
      <c r="BI219" s="210">
        <f t="shared" si="306"/>
        <v>23.954703500000022</v>
      </c>
      <c r="BJ219" s="210">
        <f t="shared" si="307"/>
        <v>1488</v>
      </c>
      <c r="BK219" s="214">
        <f t="shared" si="308"/>
        <v>446.4</v>
      </c>
      <c r="BL219" s="214">
        <f t="shared" si="309"/>
        <v>744</v>
      </c>
      <c r="BM219" s="210">
        <f t="shared" si="310"/>
        <v>288</v>
      </c>
      <c r="BN219" s="210">
        <f t="shared" si="311"/>
        <v>331</v>
      </c>
      <c r="BO219" s="215">
        <f t="shared" si="312"/>
        <v>1785.6</v>
      </c>
      <c r="BP219" s="210">
        <f>Z219*1.24</f>
        <v>1488</v>
      </c>
      <c r="BQ219" s="216">
        <f t="shared" si="313"/>
        <v>446.4</v>
      </c>
      <c r="BR219" s="216">
        <f t="shared" si="314"/>
        <v>744</v>
      </c>
      <c r="BS219" s="210">
        <f t="shared" si="315"/>
        <v>288</v>
      </c>
      <c r="BT219" s="210">
        <f t="shared" si="316"/>
        <v>331</v>
      </c>
      <c r="BU219" s="217">
        <f t="shared" si="317"/>
        <v>1785.6</v>
      </c>
      <c r="BV219" s="210">
        <f>Z219*1.24</f>
        <v>1488</v>
      </c>
      <c r="BW219" s="403">
        <f t="shared" si="318"/>
        <v>446.4</v>
      </c>
      <c r="BX219" s="403">
        <f t="shared" si="319"/>
        <v>744</v>
      </c>
      <c r="BY219" s="210">
        <f t="shared" si="320"/>
        <v>288</v>
      </c>
      <c r="BZ219" s="210">
        <f t="shared" si="321"/>
        <v>331</v>
      </c>
      <c r="CA219" s="210">
        <f t="shared" si="322"/>
        <v>24</v>
      </c>
      <c r="CB219" s="404">
        <f t="shared" si="323"/>
        <v>1785.6</v>
      </c>
      <c r="CC219" s="211"/>
      <c r="CD219" s="537">
        <f t="shared" si="324"/>
        <v>83.182345000000055</v>
      </c>
      <c r="CE219" s="537">
        <f t="shared" si="356"/>
        <v>24.954703500000015</v>
      </c>
      <c r="CF219" s="537">
        <f t="shared" si="325"/>
        <v>41.591172500000027</v>
      </c>
      <c r="CG219" s="210"/>
      <c r="CH219" s="210"/>
      <c r="CI219" s="210"/>
      <c r="CJ219" s="538">
        <f t="shared" si="326"/>
        <v>99.81881400000006</v>
      </c>
      <c r="CK219" s="216">
        <f t="shared" si="327"/>
        <v>-40.75</v>
      </c>
      <c r="CL219" s="216">
        <f t="shared" si="357"/>
        <v>-12.225</v>
      </c>
      <c r="CM219" s="216">
        <f t="shared" si="328"/>
        <v>-20.375</v>
      </c>
      <c r="CN219" s="216"/>
      <c r="CO219" s="216"/>
      <c r="CP219" s="216"/>
      <c r="CQ219" s="217">
        <f t="shared" si="329"/>
        <v>-48.9</v>
      </c>
      <c r="CR219" s="403">
        <f t="shared" si="330"/>
        <v>41.182345000000055</v>
      </c>
      <c r="CS219" s="403">
        <f t="shared" si="358"/>
        <v>12.354703500000015</v>
      </c>
      <c r="CT219" s="403">
        <f t="shared" si="331"/>
        <v>20.591172500000027</v>
      </c>
      <c r="CU219" s="403"/>
      <c r="CV219" s="403"/>
      <c r="CW219" s="403"/>
      <c r="CX219" s="404">
        <f t="shared" si="332"/>
        <v>49.418814000000062</v>
      </c>
      <c r="CY219" s="198"/>
      <c r="CZ219" s="222">
        <v>1157</v>
      </c>
      <c r="DA219" s="677">
        <f t="shared" si="333"/>
        <v>-43</v>
      </c>
      <c r="DB219" s="676">
        <f t="shared" si="334"/>
        <v>-3.5833333333333428</v>
      </c>
      <c r="DC219" s="676">
        <f t="shared" si="359"/>
        <v>-0.71666666666666856</v>
      </c>
      <c r="DD219" s="208">
        <v>1652.7293800000002</v>
      </c>
      <c r="DE219" s="677">
        <f t="shared" si="335"/>
        <v>452.72938000000022</v>
      </c>
      <c r="DF219" s="676">
        <f t="shared" si="336"/>
        <v>37.727448333333342</v>
      </c>
      <c r="DG219" s="676">
        <f t="shared" si="360"/>
        <v>7.5454896666666684</v>
      </c>
      <c r="DH219" s="222">
        <v>19</v>
      </c>
      <c r="DI219" s="677">
        <f t="shared" si="337"/>
        <v>228</v>
      </c>
      <c r="DJ219" s="568">
        <f t="shared" si="338"/>
        <v>1428</v>
      </c>
      <c r="DK219" s="677">
        <f t="shared" si="339"/>
        <v>1713.6</v>
      </c>
      <c r="DL219" s="677">
        <f t="shared" si="361"/>
        <v>428.4</v>
      </c>
      <c r="DM219" s="677">
        <f t="shared" si="362"/>
        <v>714</v>
      </c>
      <c r="DN219" s="677">
        <f t="shared" si="340"/>
        <v>56.182345000000055</v>
      </c>
      <c r="DO219" s="677">
        <f t="shared" si="363"/>
        <v>16.854703500000017</v>
      </c>
      <c r="DP219" s="677">
        <f t="shared" si="364"/>
        <v>28.091172500000027</v>
      </c>
      <c r="DQ219" s="677">
        <f t="shared" si="341"/>
        <v>67.418814000000069</v>
      </c>
      <c r="DR219" s="222">
        <v>1157</v>
      </c>
      <c r="DS219" s="677">
        <f t="shared" si="342"/>
        <v>-43</v>
      </c>
      <c r="DT219" s="676">
        <f t="shared" si="343"/>
        <v>-3.5833333333333428</v>
      </c>
      <c r="DU219" s="710">
        <f t="shared" si="365"/>
        <v>-0.71666666666666856</v>
      </c>
      <c r="DV219" s="208">
        <v>1652.7293800000002</v>
      </c>
      <c r="DW219" s="677">
        <f t="shared" si="344"/>
        <v>452.72938000000022</v>
      </c>
      <c r="DX219" s="676">
        <f t="shared" si="345"/>
        <v>37.727448333333342</v>
      </c>
      <c r="DY219" s="710">
        <f t="shared" si="366"/>
        <v>7.5454896666666684</v>
      </c>
      <c r="DZ219" s="222">
        <v>15</v>
      </c>
      <c r="EA219" s="677">
        <f t="shared" si="346"/>
        <v>180</v>
      </c>
      <c r="EB219" s="568">
        <f t="shared" si="347"/>
        <v>1380</v>
      </c>
      <c r="EC219" s="677">
        <f t="shared" si="348"/>
        <v>1656</v>
      </c>
      <c r="ED219" s="677">
        <f t="shared" si="367"/>
        <v>414</v>
      </c>
      <c r="EE219" s="677">
        <f t="shared" si="368"/>
        <v>690</v>
      </c>
      <c r="EF219" s="208">
        <f t="shared" si="369"/>
        <v>68.182345000000055</v>
      </c>
      <c r="EG219" s="208">
        <f t="shared" si="370"/>
        <v>20.454703500000015</v>
      </c>
      <c r="EH219" s="208">
        <f t="shared" si="371"/>
        <v>34.091172500000027</v>
      </c>
      <c r="EI219" s="677">
        <f t="shared" si="349"/>
        <v>81.81881400000006</v>
      </c>
    </row>
    <row r="220" spans="1:139" s="218" customFormat="1" ht="24.75" customHeight="1" x14ac:dyDescent="0.2">
      <c r="A220" s="505">
        <v>217</v>
      </c>
      <c r="B220" s="505" t="s">
        <v>1270</v>
      </c>
      <c r="C220" s="499" t="s">
        <v>192</v>
      </c>
      <c r="D220" s="253" t="s">
        <v>450</v>
      </c>
      <c r="E220" s="253" t="s">
        <v>57</v>
      </c>
      <c r="F220" s="219" t="s">
        <v>90</v>
      </c>
      <c r="G220" s="219" t="s">
        <v>44</v>
      </c>
      <c r="H220" s="219" t="s">
        <v>88</v>
      </c>
      <c r="I220" s="259">
        <v>1</v>
      </c>
      <c r="J220" s="229">
        <v>1400</v>
      </c>
      <c r="K220" s="222"/>
      <c r="L220" s="219" t="s">
        <v>90</v>
      </c>
      <c r="M220" s="219" t="s">
        <v>44</v>
      </c>
      <c r="N220" s="219" t="s">
        <v>88</v>
      </c>
      <c r="O220" s="260">
        <v>1</v>
      </c>
      <c r="P220" s="230">
        <v>1400</v>
      </c>
      <c r="Q220" s="219"/>
      <c r="R220" s="219"/>
      <c r="S220" s="219"/>
      <c r="T220" s="260">
        <v>1</v>
      </c>
      <c r="U220" s="231">
        <v>1400</v>
      </c>
      <c r="V220" s="228" t="s">
        <v>171</v>
      </c>
      <c r="W220" s="228" t="s">
        <v>22</v>
      </c>
      <c r="X220" s="228" t="s">
        <v>23</v>
      </c>
      <c r="Y220" s="261">
        <v>1</v>
      </c>
      <c r="Z220" s="232">
        <v>1400</v>
      </c>
      <c r="AA220" s="207">
        <f t="shared" si="285"/>
        <v>1400</v>
      </c>
      <c r="AB220" s="222">
        <v>1746</v>
      </c>
      <c r="AC220" s="544">
        <f t="shared" si="350"/>
        <v>346</v>
      </c>
      <c r="AD220" s="208">
        <f>2.194*$AB$1</f>
        <v>2495.5872399999998</v>
      </c>
      <c r="AE220" s="678">
        <f t="shared" si="351"/>
        <v>1095.5872399999998</v>
      </c>
      <c r="AF220" s="222">
        <v>3120</v>
      </c>
      <c r="AJ220" s="444">
        <f t="shared" si="286"/>
        <v>346</v>
      </c>
      <c r="AK220" s="444">
        <f t="shared" si="287"/>
        <v>24.714285714285708</v>
      </c>
      <c r="AL220" s="539">
        <f t="shared" si="352"/>
        <v>4.9428571428571412E-2</v>
      </c>
      <c r="AM220" s="444">
        <f t="shared" si="288"/>
        <v>69.2</v>
      </c>
      <c r="AN220" s="445">
        <f t="shared" si="289"/>
        <v>1095.5872399999998</v>
      </c>
      <c r="AO220" s="445">
        <f t="shared" si="290"/>
        <v>78.256231428571397</v>
      </c>
      <c r="AP220" s="542">
        <f t="shared" si="353"/>
        <v>0.15651246285714279</v>
      </c>
      <c r="AQ220" s="445">
        <f t="shared" si="291"/>
        <v>219.11744799999997</v>
      </c>
      <c r="AR220" s="227">
        <f t="shared" si="292"/>
        <v>1520</v>
      </c>
      <c r="AS220" s="210">
        <f t="shared" si="293"/>
        <v>1520</v>
      </c>
      <c r="AT220" s="209">
        <f t="shared" si="294"/>
        <v>456</v>
      </c>
      <c r="AU220" s="209">
        <f t="shared" si="295"/>
        <v>760</v>
      </c>
      <c r="AV220" s="211">
        <f t="shared" si="296"/>
        <v>1746</v>
      </c>
      <c r="AW220" s="212">
        <f t="shared" si="297"/>
        <v>-226</v>
      </c>
      <c r="AX220" s="210">
        <f t="shared" si="298"/>
        <v>120</v>
      </c>
      <c r="AY220" s="210">
        <f t="shared" si="299"/>
        <v>8.5714285714285694</v>
      </c>
      <c r="AZ220" s="211">
        <f t="shared" si="300"/>
        <v>2495.5872399999998</v>
      </c>
      <c r="BA220" s="544">
        <f t="shared" si="354"/>
        <v>975.58723999999984</v>
      </c>
      <c r="BB220" s="210">
        <f t="shared" si="355"/>
        <v>243.89680999999996</v>
      </c>
      <c r="BC220" s="213">
        <f t="shared" si="301"/>
        <v>1819.2830979600001</v>
      </c>
      <c r="BD220" s="211">
        <f>[1]MAG_9pak!$D$14</f>
        <v>1819.2830979600001</v>
      </c>
      <c r="BE220" s="213">
        <f t="shared" si="302"/>
        <v>545.78492938800002</v>
      </c>
      <c r="BF220" s="213">
        <f t="shared" si="303"/>
        <v>909.64154898000004</v>
      </c>
      <c r="BG220" s="210">
        <f t="shared" si="304"/>
        <v>73.283097960000077</v>
      </c>
      <c r="BH220" s="210">
        <f t="shared" si="305"/>
        <v>419.28309796000008</v>
      </c>
      <c r="BI220" s="210">
        <f t="shared" si="306"/>
        <v>29.948792711428581</v>
      </c>
      <c r="BJ220" s="210">
        <f t="shared" si="307"/>
        <v>1736</v>
      </c>
      <c r="BK220" s="214">
        <f t="shared" si="308"/>
        <v>520.79999999999995</v>
      </c>
      <c r="BL220" s="214">
        <f t="shared" si="309"/>
        <v>868</v>
      </c>
      <c r="BM220" s="210">
        <f t="shared" si="310"/>
        <v>336</v>
      </c>
      <c r="BN220" s="210">
        <f t="shared" si="311"/>
        <v>-10</v>
      </c>
      <c r="BO220" s="215">
        <f t="shared" si="312"/>
        <v>1736</v>
      </c>
      <c r="BP220" s="210">
        <f>Z220*1.2</f>
        <v>1680</v>
      </c>
      <c r="BQ220" s="216">
        <f t="shared" si="313"/>
        <v>504</v>
      </c>
      <c r="BR220" s="216">
        <f t="shared" si="314"/>
        <v>840</v>
      </c>
      <c r="BS220" s="210">
        <f t="shared" si="315"/>
        <v>280</v>
      </c>
      <c r="BT220" s="210">
        <f t="shared" si="316"/>
        <v>-66</v>
      </c>
      <c r="BU220" s="217">
        <f t="shared" si="317"/>
        <v>1680</v>
      </c>
      <c r="BV220" s="210">
        <f>Z220*1.19</f>
        <v>1666</v>
      </c>
      <c r="BW220" s="403">
        <f t="shared" si="318"/>
        <v>499.79999999999995</v>
      </c>
      <c r="BX220" s="403">
        <f t="shared" si="319"/>
        <v>833</v>
      </c>
      <c r="BY220" s="210">
        <f t="shared" si="320"/>
        <v>266</v>
      </c>
      <c r="BZ220" s="210">
        <f t="shared" si="321"/>
        <v>-80</v>
      </c>
      <c r="CA220" s="210">
        <f t="shared" si="322"/>
        <v>19</v>
      </c>
      <c r="CB220" s="404">
        <f t="shared" si="323"/>
        <v>1666</v>
      </c>
      <c r="CC220" s="211"/>
      <c r="CD220" s="537">
        <f t="shared" si="324"/>
        <v>243.89680999999996</v>
      </c>
      <c r="CE220" s="537">
        <f t="shared" si="356"/>
        <v>73.169042999999988</v>
      </c>
      <c r="CF220" s="537">
        <f t="shared" si="325"/>
        <v>121.94840499999998</v>
      </c>
      <c r="CG220" s="210"/>
      <c r="CH220" s="210"/>
      <c r="CI220" s="210"/>
      <c r="CJ220" s="538">
        <f t="shared" si="326"/>
        <v>243.89680999999996</v>
      </c>
      <c r="CK220" s="216">
        <f t="shared" si="327"/>
        <v>56.5</v>
      </c>
      <c r="CL220" s="216">
        <f t="shared" si="357"/>
        <v>16.95</v>
      </c>
      <c r="CM220" s="216">
        <f t="shared" si="328"/>
        <v>28.25</v>
      </c>
      <c r="CN220" s="216"/>
      <c r="CO220" s="216"/>
      <c r="CP220" s="216"/>
      <c r="CQ220" s="217">
        <f t="shared" si="329"/>
        <v>56.5</v>
      </c>
      <c r="CR220" s="403">
        <f t="shared" si="330"/>
        <v>207.39680999999996</v>
      </c>
      <c r="CS220" s="403">
        <f t="shared" si="358"/>
        <v>62.219042999999985</v>
      </c>
      <c r="CT220" s="403">
        <f t="shared" si="331"/>
        <v>103.69840499999998</v>
      </c>
      <c r="CU220" s="403"/>
      <c r="CV220" s="403"/>
      <c r="CW220" s="403"/>
      <c r="CX220" s="404">
        <f t="shared" si="332"/>
        <v>207.39680999999996</v>
      </c>
      <c r="CY220" s="198"/>
      <c r="CZ220" s="222">
        <v>1746</v>
      </c>
      <c r="DA220" s="677">
        <f t="shared" si="333"/>
        <v>346</v>
      </c>
      <c r="DB220" s="676">
        <f t="shared" si="334"/>
        <v>24.714285714285708</v>
      </c>
      <c r="DC220" s="676">
        <f t="shared" si="359"/>
        <v>4.9428571428571413</v>
      </c>
      <c r="DD220" s="208">
        <v>2495.5872399999998</v>
      </c>
      <c r="DE220" s="677">
        <f t="shared" si="335"/>
        <v>1095.5872399999998</v>
      </c>
      <c r="DF220" s="676">
        <f t="shared" si="336"/>
        <v>78.256231428571397</v>
      </c>
      <c r="DG220" s="676">
        <f t="shared" si="360"/>
        <v>15.651246285714279</v>
      </c>
      <c r="DH220" s="222">
        <v>15</v>
      </c>
      <c r="DI220" s="677">
        <f t="shared" si="337"/>
        <v>210</v>
      </c>
      <c r="DJ220" s="568">
        <f t="shared" si="338"/>
        <v>1610</v>
      </c>
      <c r="DK220" s="677">
        <f t="shared" si="339"/>
        <v>1610</v>
      </c>
      <c r="DL220" s="677">
        <f t="shared" si="361"/>
        <v>483</v>
      </c>
      <c r="DM220" s="677">
        <f t="shared" si="362"/>
        <v>805</v>
      </c>
      <c r="DN220" s="677">
        <f t="shared" si="340"/>
        <v>221.39680999999996</v>
      </c>
      <c r="DO220" s="677">
        <f t="shared" si="363"/>
        <v>66.419042999999988</v>
      </c>
      <c r="DP220" s="677">
        <f t="shared" si="364"/>
        <v>110.69840499999998</v>
      </c>
      <c r="DQ220" s="677">
        <f t="shared" si="341"/>
        <v>221.39680999999996</v>
      </c>
      <c r="DR220" s="222">
        <v>1746</v>
      </c>
      <c r="DS220" s="677">
        <f t="shared" si="342"/>
        <v>346</v>
      </c>
      <c r="DT220" s="676">
        <f t="shared" si="343"/>
        <v>24.714285714285708</v>
      </c>
      <c r="DU220" s="710">
        <f t="shared" si="365"/>
        <v>4.9428571428571413</v>
      </c>
      <c r="DV220" s="208">
        <v>2495.5872399999998</v>
      </c>
      <c r="DW220" s="677">
        <f t="shared" si="344"/>
        <v>1095.5872399999998</v>
      </c>
      <c r="DX220" s="676">
        <f t="shared" si="345"/>
        <v>78.256231428571397</v>
      </c>
      <c r="DY220" s="710">
        <f t="shared" si="366"/>
        <v>15.651246285714279</v>
      </c>
      <c r="DZ220" s="222">
        <v>15</v>
      </c>
      <c r="EA220" s="677">
        <f t="shared" si="346"/>
        <v>210</v>
      </c>
      <c r="EB220" s="568">
        <f t="shared" si="347"/>
        <v>1610</v>
      </c>
      <c r="EC220" s="677">
        <f t="shared" si="348"/>
        <v>1610</v>
      </c>
      <c r="ED220" s="677">
        <f t="shared" si="367"/>
        <v>483</v>
      </c>
      <c r="EE220" s="677">
        <f t="shared" si="368"/>
        <v>805</v>
      </c>
      <c r="EF220" s="208">
        <f t="shared" si="369"/>
        <v>221.39680999999996</v>
      </c>
      <c r="EG220" s="208">
        <f t="shared" si="370"/>
        <v>66.419042999999988</v>
      </c>
      <c r="EH220" s="208">
        <f t="shared" si="371"/>
        <v>110.69840499999998</v>
      </c>
      <c r="EI220" s="677">
        <f t="shared" si="349"/>
        <v>221.39680999999996</v>
      </c>
    </row>
    <row r="221" spans="1:139" s="218" customFormat="1" ht="24.75" customHeight="1" x14ac:dyDescent="0.2">
      <c r="A221" s="505">
        <v>218</v>
      </c>
      <c r="B221" s="505" t="s">
        <v>1270</v>
      </c>
      <c r="C221" s="499" t="s">
        <v>192</v>
      </c>
      <c r="D221" s="253" t="s">
        <v>450</v>
      </c>
      <c r="E221" s="253" t="s">
        <v>329</v>
      </c>
      <c r="F221" s="219" t="s">
        <v>90</v>
      </c>
      <c r="G221" s="219" t="s">
        <v>24</v>
      </c>
      <c r="H221" s="219" t="s">
        <v>66</v>
      </c>
      <c r="I221" s="259">
        <v>1</v>
      </c>
      <c r="J221" s="221">
        <v>1250</v>
      </c>
      <c r="K221" s="222"/>
      <c r="L221" s="219" t="s">
        <v>90</v>
      </c>
      <c r="M221" s="219" t="s">
        <v>24</v>
      </c>
      <c r="N221" s="219" t="s">
        <v>66</v>
      </c>
      <c r="O221" s="260">
        <v>1</v>
      </c>
      <c r="P221" s="221">
        <v>1250</v>
      </c>
      <c r="Q221" s="219"/>
      <c r="R221" s="219"/>
      <c r="S221" s="219"/>
      <c r="T221" s="260">
        <v>1</v>
      </c>
      <c r="U221" s="223">
        <v>1250</v>
      </c>
      <c r="V221" s="228" t="s">
        <v>171</v>
      </c>
      <c r="W221" s="228" t="s">
        <v>42</v>
      </c>
      <c r="X221" s="228" t="s">
        <v>70</v>
      </c>
      <c r="Y221" s="261">
        <v>1</v>
      </c>
      <c r="Z221" s="226">
        <v>1250</v>
      </c>
      <c r="AA221" s="207">
        <f t="shared" si="285"/>
        <v>1250</v>
      </c>
      <c r="AB221" s="222">
        <v>1157</v>
      </c>
      <c r="AC221" s="544">
        <f t="shared" si="350"/>
        <v>-93</v>
      </c>
      <c r="AD221" s="208">
        <f>1.453*$AB$1</f>
        <v>1652.7293800000002</v>
      </c>
      <c r="AE221" s="678">
        <f t="shared" si="351"/>
        <v>402.72938000000022</v>
      </c>
      <c r="AF221" s="222">
        <v>2067</v>
      </c>
      <c r="AJ221" s="444">
        <f t="shared" si="286"/>
        <v>-93</v>
      </c>
      <c r="AK221" s="444">
        <f t="shared" si="287"/>
        <v>-7.4399999999999977</v>
      </c>
      <c r="AL221" s="539">
        <f t="shared" si="352"/>
        <v>-1.4879999999999996E-2</v>
      </c>
      <c r="AM221" s="444">
        <f t="shared" si="288"/>
        <v>-18.600000000000001</v>
      </c>
      <c r="AN221" s="445">
        <f t="shared" si="289"/>
        <v>402.72938000000022</v>
      </c>
      <c r="AO221" s="445">
        <f t="shared" si="290"/>
        <v>32.21835040000002</v>
      </c>
      <c r="AP221" s="542">
        <f t="shared" si="353"/>
        <v>6.4436700800000038E-2</v>
      </c>
      <c r="AQ221" s="445">
        <f t="shared" si="291"/>
        <v>80.54587600000005</v>
      </c>
      <c r="AR221" s="227">
        <f t="shared" si="292"/>
        <v>1370</v>
      </c>
      <c r="AS221" s="210">
        <f t="shared" si="293"/>
        <v>1370</v>
      </c>
      <c r="AT221" s="209">
        <f t="shared" si="294"/>
        <v>411</v>
      </c>
      <c r="AU221" s="209">
        <f t="shared" si="295"/>
        <v>685</v>
      </c>
      <c r="AV221" s="211">
        <f t="shared" si="296"/>
        <v>1157</v>
      </c>
      <c r="AW221" s="210">
        <f t="shared" si="297"/>
        <v>213</v>
      </c>
      <c r="AX221" s="210">
        <f t="shared" si="298"/>
        <v>120</v>
      </c>
      <c r="AY221" s="210">
        <f t="shared" si="299"/>
        <v>9.6000000000000085</v>
      </c>
      <c r="AZ221" s="211">
        <f t="shared" si="300"/>
        <v>1652.7293800000002</v>
      </c>
      <c r="BA221" s="544">
        <f t="shared" si="354"/>
        <v>282.72938000000022</v>
      </c>
      <c r="BB221" s="210">
        <f t="shared" si="355"/>
        <v>70.682345000000055</v>
      </c>
      <c r="BC221" s="213">
        <f t="shared" si="301"/>
        <v>1487.4564420000002</v>
      </c>
      <c r="BD221" s="211">
        <f>[1]MAG_9pak!$F$12</f>
        <v>1487.4564420000002</v>
      </c>
      <c r="BE221" s="213">
        <f t="shared" si="302"/>
        <v>446.23693260000005</v>
      </c>
      <c r="BF221" s="213">
        <f t="shared" si="303"/>
        <v>743.72822100000008</v>
      </c>
      <c r="BG221" s="210">
        <f t="shared" si="304"/>
        <v>330.45644200000015</v>
      </c>
      <c r="BH221" s="210">
        <f t="shared" si="305"/>
        <v>237.45644200000015</v>
      </c>
      <c r="BI221" s="210">
        <f t="shared" si="306"/>
        <v>18.996515360000018</v>
      </c>
      <c r="BJ221" s="210">
        <f t="shared" si="307"/>
        <v>1550</v>
      </c>
      <c r="BK221" s="214">
        <f t="shared" si="308"/>
        <v>465</v>
      </c>
      <c r="BL221" s="214">
        <f t="shared" si="309"/>
        <v>775</v>
      </c>
      <c r="BM221" s="210">
        <f t="shared" si="310"/>
        <v>300</v>
      </c>
      <c r="BN221" s="210">
        <f t="shared" si="311"/>
        <v>393</v>
      </c>
      <c r="BO221" s="215">
        <f t="shared" si="312"/>
        <v>1550</v>
      </c>
      <c r="BP221" s="210">
        <f t="shared" ref="BP221:BP227" si="372">Z221*1.24</f>
        <v>1550</v>
      </c>
      <c r="BQ221" s="216">
        <f t="shared" si="313"/>
        <v>465</v>
      </c>
      <c r="BR221" s="216">
        <f t="shared" si="314"/>
        <v>775</v>
      </c>
      <c r="BS221" s="210">
        <f t="shared" si="315"/>
        <v>300</v>
      </c>
      <c r="BT221" s="210">
        <f t="shared" si="316"/>
        <v>393</v>
      </c>
      <c r="BU221" s="217">
        <f t="shared" si="317"/>
        <v>1550</v>
      </c>
      <c r="BV221" s="210">
        <f t="shared" ref="BV221:BV227" si="373">Z221*1.24</f>
        <v>1550</v>
      </c>
      <c r="BW221" s="403">
        <f t="shared" si="318"/>
        <v>465</v>
      </c>
      <c r="BX221" s="403">
        <f t="shared" si="319"/>
        <v>775</v>
      </c>
      <c r="BY221" s="210">
        <f t="shared" si="320"/>
        <v>300</v>
      </c>
      <c r="BZ221" s="210">
        <f t="shared" si="321"/>
        <v>393</v>
      </c>
      <c r="CA221" s="210">
        <f t="shared" si="322"/>
        <v>24</v>
      </c>
      <c r="CB221" s="404">
        <f t="shared" si="323"/>
        <v>1550</v>
      </c>
      <c r="CC221" s="211"/>
      <c r="CD221" s="537">
        <f t="shared" si="324"/>
        <v>70.682345000000055</v>
      </c>
      <c r="CE221" s="537">
        <f t="shared" si="356"/>
        <v>21.204703500000015</v>
      </c>
      <c r="CF221" s="537">
        <f t="shared" si="325"/>
        <v>35.341172500000027</v>
      </c>
      <c r="CG221" s="210"/>
      <c r="CH221" s="210"/>
      <c r="CI221" s="210"/>
      <c r="CJ221" s="538">
        <f t="shared" si="326"/>
        <v>70.682345000000055</v>
      </c>
      <c r="CK221" s="216">
        <f t="shared" si="327"/>
        <v>-53.25</v>
      </c>
      <c r="CL221" s="216">
        <f t="shared" si="357"/>
        <v>-15.975</v>
      </c>
      <c r="CM221" s="216">
        <f t="shared" si="328"/>
        <v>-26.625</v>
      </c>
      <c r="CN221" s="216"/>
      <c r="CO221" s="216"/>
      <c r="CP221" s="216"/>
      <c r="CQ221" s="217">
        <f t="shared" si="329"/>
        <v>-53.25</v>
      </c>
      <c r="CR221" s="403">
        <f t="shared" si="330"/>
        <v>25.682345000000055</v>
      </c>
      <c r="CS221" s="403">
        <f t="shared" si="358"/>
        <v>7.7047035000000159</v>
      </c>
      <c r="CT221" s="403">
        <f t="shared" si="331"/>
        <v>12.841172500000027</v>
      </c>
      <c r="CU221" s="403"/>
      <c r="CV221" s="403"/>
      <c r="CW221" s="403"/>
      <c r="CX221" s="404">
        <f t="shared" si="332"/>
        <v>25.682345000000055</v>
      </c>
      <c r="CY221" s="198"/>
      <c r="CZ221" s="222">
        <v>1157</v>
      </c>
      <c r="DA221" s="677">
        <f t="shared" si="333"/>
        <v>-93</v>
      </c>
      <c r="DB221" s="676">
        <f t="shared" si="334"/>
        <v>-7.4399999999999977</v>
      </c>
      <c r="DC221" s="676">
        <f t="shared" si="359"/>
        <v>-1.4879999999999995</v>
      </c>
      <c r="DD221" s="208">
        <v>1652.7293800000002</v>
      </c>
      <c r="DE221" s="677">
        <f t="shared" si="335"/>
        <v>402.72938000000022</v>
      </c>
      <c r="DF221" s="676">
        <f t="shared" si="336"/>
        <v>32.21835040000002</v>
      </c>
      <c r="DG221" s="676">
        <f t="shared" si="360"/>
        <v>6.443670080000004</v>
      </c>
      <c r="DH221" s="222">
        <v>19</v>
      </c>
      <c r="DI221" s="677">
        <f t="shared" si="337"/>
        <v>237.5</v>
      </c>
      <c r="DJ221" s="568">
        <f t="shared" si="338"/>
        <v>1487.5</v>
      </c>
      <c r="DK221" s="677">
        <f t="shared" si="339"/>
        <v>1487.5</v>
      </c>
      <c r="DL221" s="677">
        <f t="shared" si="361"/>
        <v>446.25</v>
      </c>
      <c r="DM221" s="677">
        <f t="shared" si="362"/>
        <v>743.75</v>
      </c>
      <c r="DN221" s="677">
        <f t="shared" si="340"/>
        <v>41.307345000000055</v>
      </c>
      <c r="DO221" s="677">
        <f t="shared" si="363"/>
        <v>12.392203500000017</v>
      </c>
      <c r="DP221" s="677">
        <f t="shared" si="364"/>
        <v>20.653672500000027</v>
      </c>
      <c r="DQ221" s="677">
        <f t="shared" si="341"/>
        <v>41.307345000000055</v>
      </c>
      <c r="DR221" s="222">
        <v>1157</v>
      </c>
      <c r="DS221" s="677">
        <f t="shared" si="342"/>
        <v>-93</v>
      </c>
      <c r="DT221" s="676">
        <f t="shared" si="343"/>
        <v>-7.4399999999999977</v>
      </c>
      <c r="DU221" s="710">
        <f t="shared" si="365"/>
        <v>-1.4879999999999995</v>
      </c>
      <c r="DV221" s="208">
        <v>1652.7293800000002</v>
      </c>
      <c r="DW221" s="677">
        <f t="shared" si="344"/>
        <v>402.72938000000022</v>
      </c>
      <c r="DX221" s="676">
        <f t="shared" si="345"/>
        <v>32.21835040000002</v>
      </c>
      <c r="DY221" s="710">
        <f t="shared" si="366"/>
        <v>6.443670080000004</v>
      </c>
      <c r="DZ221" s="222">
        <v>15</v>
      </c>
      <c r="EA221" s="677">
        <f t="shared" si="346"/>
        <v>187.5</v>
      </c>
      <c r="EB221" s="568">
        <f t="shared" si="347"/>
        <v>1437.5</v>
      </c>
      <c r="EC221" s="677">
        <f t="shared" si="348"/>
        <v>1437.5</v>
      </c>
      <c r="ED221" s="677">
        <f t="shared" si="367"/>
        <v>431.25</v>
      </c>
      <c r="EE221" s="677">
        <f t="shared" si="368"/>
        <v>718.75</v>
      </c>
      <c r="EF221" s="208">
        <f t="shared" si="369"/>
        <v>53.807345000000055</v>
      </c>
      <c r="EG221" s="208">
        <f t="shared" si="370"/>
        <v>16.142203500000015</v>
      </c>
      <c r="EH221" s="208">
        <f t="shared" si="371"/>
        <v>26.903672500000027</v>
      </c>
      <c r="EI221" s="677">
        <f t="shared" si="349"/>
        <v>53.807345000000055</v>
      </c>
    </row>
    <row r="222" spans="1:139" s="218" customFormat="1" ht="24.75" customHeight="1" x14ac:dyDescent="0.2">
      <c r="A222" s="506">
        <v>219</v>
      </c>
      <c r="B222" s="506" t="s">
        <v>1270</v>
      </c>
      <c r="C222" s="499" t="s">
        <v>192</v>
      </c>
      <c r="D222" s="253" t="s">
        <v>450</v>
      </c>
      <c r="E222" s="253" t="s">
        <v>330</v>
      </c>
      <c r="F222" s="219" t="s">
        <v>90</v>
      </c>
      <c r="G222" s="219" t="s">
        <v>24</v>
      </c>
      <c r="H222" s="219" t="s">
        <v>66</v>
      </c>
      <c r="I222" s="259">
        <v>1.4</v>
      </c>
      <c r="J222" s="229">
        <v>1200</v>
      </c>
      <c r="K222" s="222"/>
      <c r="L222" s="219" t="s">
        <v>90</v>
      </c>
      <c r="M222" s="219" t="s">
        <v>24</v>
      </c>
      <c r="N222" s="219" t="s">
        <v>66</v>
      </c>
      <c r="O222" s="260">
        <v>1.4</v>
      </c>
      <c r="P222" s="230">
        <v>1200</v>
      </c>
      <c r="Q222" s="219"/>
      <c r="R222" s="219"/>
      <c r="S222" s="219"/>
      <c r="T222" s="260">
        <v>1.4</v>
      </c>
      <c r="U222" s="231">
        <v>1200</v>
      </c>
      <c r="V222" s="228" t="s">
        <v>171</v>
      </c>
      <c r="W222" s="228" t="s">
        <v>42</v>
      </c>
      <c r="X222" s="228" t="s">
        <v>70</v>
      </c>
      <c r="Y222" s="261">
        <v>1.4</v>
      </c>
      <c r="Z222" s="232">
        <v>1200</v>
      </c>
      <c r="AA222" s="207">
        <f t="shared" si="285"/>
        <v>1680</v>
      </c>
      <c r="AB222" s="222">
        <v>1157</v>
      </c>
      <c r="AC222" s="544">
        <f t="shared" si="350"/>
        <v>-43</v>
      </c>
      <c r="AD222" s="208">
        <f>1.453*$AB$1</f>
        <v>1652.7293800000002</v>
      </c>
      <c r="AE222" s="678">
        <f t="shared" si="351"/>
        <v>452.72938000000022</v>
      </c>
      <c r="AF222" s="222">
        <v>2067</v>
      </c>
      <c r="AJ222" s="444">
        <f t="shared" si="286"/>
        <v>-43</v>
      </c>
      <c r="AK222" s="444">
        <f t="shared" si="287"/>
        <v>-3.5833333333333428</v>
      </c>
      <c r="AL222" s="539">
        <f t="shared" si="352"/>
        <v>-7.1666666666666858E-3</v>
      </c>
      <c r="AM222" s="444">
        <f t="shared" si="288"/>
        <v>-8.6</v>
      </c>
      <c r="AN222" s="445">
        <f t="shared" si="289"/>
        <v>452.72938000000022</v>
      </c>
      <c r="AO222" s="445">
        <f t="shared" si="290"/>
        <v>37.727448333333342</v>
      </c>
      <c r="AP222" s="542">
        <f t="shared" si="353"/>
        <v>7.5454896666666688E-2</v>
      </c>
      <c r="AQ222" s="445">
        <f t="shared" si="291"/>
        <v>90.54587600000005</v>
      </c>
      <c r="AR222" s="227">
        <f t="shared" si="292"/>
        <v>1847.9999999999998</v>
      </c>
      <c r="AS222" s="210">
        <f t="shared" si="293"/>
        <v>1320</v>
      </c>
      <c r="AT222" s="209">
        <f t="shared" si="294"/>
        <v>396</v>
      </c>
      <c r="AU222" s="209">
        <f t="shared" si="295"/>
        <v>660</v>
      </c>
      <c r="AV222" s="211">
        <f t="shared" si="296"/>
        <v>1157</v>
      </c>
      <c r="AW222" s="210">
        <f t="shared" si="297"/>
        <v>163</v>
      </c>
      <c r="AX222" s="210">
        <f t="shared" si="298"/>
        <v>120</v>
      </c>
      <c r="AY222" s="210">
        <f t="shared" si="299"/>
        <v>10.000000000000014</v>
      </c>
      <c r="AZ222" s="211">
        <f t="shared" si="300"/>
        <v>1652.7293800000002</v>
      </c>
      <c r="BA222" s="544">
        <f t="shared" si="354"/>
        <v>332.72938000000022</v>
      </c>
      <c r="BB222" s="210">
        <f t="shared" si="355"/>
        <v>83.182345000000055</v>
      </c>
      <c r="BC222" s="213">
        <f t="shared" si="301"/>
        <v>2082.4390188000002</v>
      </c>
      <c r="BD222" s="211">
        <f>[1]MAG_9pak!$F$12</f>
        <v>1487.4564420000002</v>
      </c>
      <c r="BE222" s="213">
        <f t="shared" si="302"/>
        <v>446.23693260000005</v>
      </c>
      <c r="BF222" s="213">
        <f t="shared" si="303"/>
        <v>743.72822100000008</v>
      </c>
      <c r="BG222" s="210">
        <f t="shared" si="304"/>
        <v>330.45644200000015</v>
      </c>
      <c r="BH222" s="210">
        <f t="shared" si="305"/>
        <v>287.45644200000015</v>
      </c>
      <c r="BI222" s="210">
        <f t="shared" si="306"/>
        <v>23.954703500000022</v>
      </c>
      <c r="BJ222" s="210">
        <f t="shared" si="307"/>
        <v>1488</v>
      </c>
      <c r="BK222" s="214">
        <f t="shared" si="308"/>
        <v>446.4</v>
      </c>
      <c r="BL222" s="214">
        <f t="shared" si="309"/>
        <v>744</v>
      </c>
      <c r="BM222" s="210">
        <f t="shared" si="310"/>
        <v>288</v>
      </c>
      <c r="BN222" s="210">
        <f t="shared" si="311"/>
        <v>331</v>
      </c>
      <c r="BO222" s="215">
        <f t="shared" si="312"/>
        <v>2083.1999999999998</v>
      </c>
      <c r="BP222" s="210">
        <f t="shared" si="372"/>
        <v>1488</v>
      </c>
      <c r="BQ222" s="216">
        <f t="shared" si="313"/>
        <v>446.4</v>
      </c>
      <c r="BR222" s="216">
        <f t="shared" si="314"/>
        <v>744</v>
      </c>
      <c r="BS222" s="210">
        <f t="shared" si="315"/>
        <v>288</v>
      </c>
      <c r="BT222" s="210">
        <f t="shared" si="316"/>
        <v>331</v>
      </c>
      <c r="BU222" s="217">
        <f t="shared" si="317"/>
        <v>2083.1999999999998</v>
      </c>
      <c r="BV222" s="210">
        <f t="shared" si="373"/>
        <v>1488</v>
      </c>
      <c r="BW222" s="403">
        <f t="shared" si="318"/>
        <v>446.4</v>
      </c>
      <c r="BX222" s="403">
        <f t="shared" si="319"/>
        <v>744</v>
      </c>
      <c r="BY222" s="210">
        <f t="shared" si="320"/>
        <v>288</v>
      </c>
      <c r="BZ222" s="210">
        <f t="shared" si="321"/>
        <v>331</v>
      </c>
      <c r="CA222" s="210">
        <f t="shared" si="322"/>
        <v>24</v>
      </c>
      <c r="CB222" s="404">
        <f t="shared" si="323"/>
        <v>2083.1999999999998</v>
      </c>
      <c r="CC222" s="211"/>
      <c r="CD222" s="537">
        <f t="shared" si="324"/>
        <v>83.182345000000055</v>
      </c>
      <c r="CE222" s="537">
        <f t="shared" si="356"/>
        <v>24.954703500000015</v>
      </c>
      <c r="CF222" s="537">
        <f t="shared" si="325"/>
        <v>41.591172500000027</v>
      </c>
      <c r="CG222" s="210"/>
      <c r="CH222" s="210"/>
      <c r="CI222" s="210"/>
      <c r="CJ222" s="538">
        <f t="shared" si="326"/>
        <v>116.45528300000007</v>
      </c>
      <c r="CK222" s="216">
        <f t="shared" si="327"/>
        <v>-40.75</v>
      </c>
      <c r="CL222" s="216">
        <f t="shared" si="357"/>
        <v>-12.225</v>
      </c>
      <c r="CM222" s="216">
        <f t="shared" si="328"/>
        <v>-20.375</v>
      </c>
      <c r="CN222" s="216"/>
      <c r="CO222" s="216"/>
      <c r="CP222" s="216"/>
      <c r="CQ222" s="217">
        <f t="shared" si="329"/>
        <v>-57.05</v>
      </c>
      <c r="CR222" s="403">
        <f t="shared" si="330"/>
        <v>41.182345000000055</v>
      </c>
      <c r="CS222" s="403">
        <f t="shared" si="358"/>
        <v>12.354703500000015</v>
      </c>
      <c r="CT222" s="403">
        <f t="shared" si="331"/>
        <v>20.591172500000027</v>
      </c>
      <c r="CU222" s="403"/>
      <c r="CV222" s="403"/>
      <c r="CW222" s="403"/>
      <c r="CX222" s="404">
        <f t="shared" si="332"/>
        <v>57.655283000000075</v>
      </c>
      <c r="CY222" s="198"/>
      <c r="CZ222" s="222">
        <v>1157</v>
      </c>
      <c r="DA222" s="677">
        <f t="shared" si="333"/>
        <v>-43</v>
      </c>
      <c r="DB222" s="676">
        <f t="shared" si="334"/>
        <v>-3.5833333333333428</v>
      </c>
      <c r="DC222" s="676">
        <f t="shared" si="359"/>
        <v>-0.71666666666666856</v>
      </c>
      <c r="DD222" s="208">
        <v>1652.7293800000002</v>
      </c>
      <c r="DE222" s="677">
        <f t="shared" si="335"/>
        <v>452.72938000000022</v>
      </c>
      <c r="DF222" s="676">
        <f t="shared" si="336"/>
        <v>37.727448333333342</v>
      </c>
      <c r="DG222" s="676">
        <f t="shared" si="360"/>
        <v>7.5454896666666684</v>
      </c>
      <c r="DH222" s="222">
        <v>19</v>
      </c>
      <c r="DI222" s="677">
        <f t="shared" si="337"/>
        <v>228</v>
      </c>
      <c r="DJ222" s="568">
        <f t="shared" si="338"/>
        <v>1428</v>
      </c>
      <c r="DK222" s="677">
        <f t="shared" si="339"/>
        <v>1999.1999999999998</v>
      </c>
      <c r="DL222" s="677">
        <f t="shared" si="361"/>
        <v>428.4</v>
      </c>
      <c r="DM222" s="677">
        <f t="shared" si="362"/>
        <v>714</v>
      </c>
      <c r="DN222" s="677">
        <f t="shared" si="340"/>
        <v>56.182345000000055</v>
      </c>
      <c r="DO222" s="677">
        <f t="shared" si="363"/>
        <v>16.854703500000017</v>
      </c>
      <c r="DP222" s="677">
        <f t="shared" si="364"/>
        <v>28.091172500000027</v>
      </c>
      <c r="DQ222" s="677">
        <f t="shared" si="341"/>
        <v>78.655283000000068</v>
      </c>
      <c r="DR222" s="222">
        <v>1157</v>
      </c>
      <c r="DS222" s="677">
        <f t="shared" si="342"/>
        <v>-43</v>
      </c>
      <c r="DT222" s="676">
        <f t="shared" si="343"/>
        <v>-3.5833333333333428</v>
      </c>
      <c r="DU222" s="710">
        <f t="shared" si="365"/>
        <v>-0.71666666666666856</v>
      </c>
      <c r="DV222" s="208">
        <v>1652.7293800000002</v>
      </c>
      <c r="DW222" s="677">
        <f t="shared" si="344"/>
        <v>452.72938000000022</v>
      </c>
      <c r="DX222" s="676">
        <f t="shared" si="345"/>
        <v>37.727448333333342</v>
      </c>
      <c r="DY222" s="710">
        <f t="shared" si="366"/>
        <v>7.5454896666666684</v>
      </c>
      <c r="DZ222" s="222">
        <v>15</v>
      </c>
      <c r="EA222" s="677">
        <f t="shared" si="346"/>
        <v>180</v>
      </c>
      <c r="EB222" s="568">
        <f t="shared" si="347"/>
        <v>1380</v>
      </c>
      <c r="EC222" s="677">
        <f t="shared" si="348"/>
        <v>1931.9999999999998</v>
      </c>
      <c r="ED222" s="677">
        <f t="shared" si="367"/>
        <v>414</v>
      </c>
      <c r="EE222" s="677">
        <f t="shared" si="368"/>
        <v>690</v>
      </c>
      <c r="EF222" s="208">
        <f t="shared" si="369"/>
        <v>68.182345000000055</v>
      </c>
      <c r="EG222" s="208">
        <f t="shared" si="370"/>
        <v>20.454703500000015</v>
      </c>
      <c r="EH222" s="208">
        <f t="shared" si="371"/>
        <v>34.091172500000027</v>
      </c>
      <c r="EI222" s="677">
        <f t="shared" si="349"/>
        <v>95.455283000000065</v>
      </c>
    </row>
    <row r="223" spans="1:139" s="218" customFormat="1" ht="24.75" customHeight="1" x14ac:dyDescent="0.2">
      <c r="A223" s="505">
        <v>220</v>
      </c>
      <c r="B223" s="505" t="s">
        <v>1270</v>
      </c>
      <c r="C223" s="499" t="s">
        <v>192</v>
      </c>
      <c r="D223" s="253" t="s">
        <v>450</v>
      </c>
      <c r="E223" s="253" t="s">
        <v>331</v>
      </c>
      <c r="F223" s="219" t="s">
        <v>90</v>
      </c>
      <c r="G223" s="219" t="s">
        <v>24</v>
      </c>
      <c r="H223" s="219" t="s">
        <v>66</v>
      </c>
      <c r="I223" s="259">
        <v>2.4</v>
      </c>
      <c r="J223" s="229">
        <v>1200</v>
      </c>
      <c r="K223" s="222"/>
      <c r="L223" s="219" t="s">
        <v>90</v>
      </c>
      <c r="M223" s="219" t="s">
        <v>24</v>
      </c>
      <c r="N223" s="219" t="s">
        <v>66</v>
      </c>
      <c r="O223" s="260">
        <v>2.4</v>
      </c>
      <c r="P223" s="230">
        <v>1200</v>
      </c>
      <c r="Q223" s="219"/>
      <c r="R223" s="219"/>
      <c r="S223" s="219"/>
      <c r="T223" s="260">
        <v>2.4</v>
      </c>
      <c r="U223" s="231">
        <v>1200</v>
      </c>
      <c r="V223" s="228" t="s">
        <v>171</v>
      </c>
      <c r="W223" s="228" t="s">
        <v>42</v>
      </c>
      <c r="X223" s="228" t="s">
        <v>70</v>
      </c>
      <c r="Y223" s="261">
        <v>2.4</v>
      </c>
      <c r="Z223" s="232">
        <v>1200</v>
      </c>
      <c r="AA223" s="207">
        <f t="shared" si="285"/>
        <v>2880</v>
      </c>
      <c r="AB223" s="222">
        <v>1157</v>
      </c>
      <c r="AC223" s="544">
        <f t="shared" si="350"/>
        <v>-43</v>
      </c>
      <c r="AD223" s="208">
        <f>1.453*$AB$1</f>
        <v>1652.7293800000002</v>
      </c>
      <c r="AE223" s="678">
        <f t="shared" si="351"/>
        <v>452.72938000000022</v>
      </c>
      <c r="AF223" s="222">
        <v>2067</v>
      </c>
      <c r="AJ223" s="444">
        <f t="shared" si="286"/>
        <v>-43</v>
      </c>
      <c r="AK223" s="444">
        <f t="shared" si="287"/>
        <v>-3.5833333333333428</v>
      </c>
      <c r="AL223" s="539">
        <f t="shared" si="352"/>
        <v>-7.1666666666666858E-3</v>
      </c>
      <c r="AM223" s="444">
        <f t="shared" si="288"/>
        <v>-8.6</v>
      </c>
      <c r="AN223" s="445">
        <f t="shared" si="289"/>
        <v>452.72938000000022</v>
      </c>
      <c r="AO223" s="445">
        <f t="shared" si="290"/>
        <v>37.727448333333342</v>
      </c>
      <c r="AP223" s="542">
        <f t="shared" si="353"/>
        <v>7.5454896666666688E-2</v>
      </c>
      <c r="AQ223" s="445">
        <f t="shared" si="291"/>
        <v>90.54587600000005</v>
      </c>
      <c r="AR223" s="227">
        <f t="shared" si="292"/>
        <v>3168</v>
      </c>
      <c r="AS223" s="210">
        <f t="shared" si="293"/>
        <v>1320</v>
      </c>
      <c r="AT223" s="209">
        <f t="shared" si="294"/>
        <v>396</v>
      </c>
      <c r="AU223" s="209">
        <f t="shared" si="295"/>
        <v>660</v>
      </c>
      <c r="AV223" s="211">
        <f t="shared" si="296"/>
        <v>1157</v>
      </c>
      <c r="AW223" s="210">
        <f t="shared" si="297"/>
        <v>163</v>
      </c>
      <c r="AX223" s="210">
        <f t="shared" si="298"/>
        <v>120</v>
      </c>
      <c r="AY223" s="210">
        <f t="shared" si="299"/>
        <v>10.000000000000014</v>
      </c>
      <c r="AZ223" s="211">
        <f t="shared" si="300"/>
        <v>1652.7293800000002</v>
      </c>
      <c r="BA223" s="544">
        <f t="shared" si="354"/>
        <v>332.72938000000022</v>
      </c>
      <c r="BB223" s="210">
        <f t="shared" si="355"/>
        <v>83.182345000000055</v>
      </c>
      <c r="BC223" s="213">
        <f t="shared" si="301"/>
        <v>3569.8954608000004</v>
      </c>
      <c r="BD223" s="211">
        <f>[1]MAG_9pak!$F$12</f>
        <v>1487.4564420000002</v>
      </c>
      <c r="BE223" s="213">
        <f t="shared" si="302"/>
        <v>446.23693260000005</v>
      </c>
      <c r="BF223" s="213">
        <f t="shared" si="303"/>
        <v>743.72822100000008</v>
      </c>
      <c r="BG223" s="210">
        <f t="shared" si="304"/>
        <v>330.45644200000015</v>
      </c>
      <c r="BH223" s="210">
        <f t="shared" si="305"/>
        <v>287.45644200000015</v>
      </c>
      <c r="BI223" s="210">
        <f t="shared" si="306"/>
        <v>23.954703500000022</v>
      </c>
      <c r="BJ223" s="210">
        <f t="shared" si="307"/>
        <v>1488</v>
      </c>
      <c r="BK223" s="214">
        <f t="shared" si="308"/>
        <v>446.4</v>
      </c>
      <c r="BL223" s="214">
        <f t="shared" si="309"/>
        <v>744</v>
      </c>
      <c r="BM223" s="210">
        <f t="shared" si="310"/>
        <v>288</v>
      </c>
      <c r="BN223" s="210">
        <f t="shared" si="311"/>
        <v>331</v>
      </c>
      <c r="BO223" s="215">
        <f t="shared" si="312"/>
        <v>3571.2</v>
      </c>
      <c r="BP223" s="210">
        <f t="shared" si="372"/>
        <v>1488</v>
      </c>
      <c r="BQ223" s="216">
        <f t="shared" si="313"/>
        <v>446.4</v>
      </c>
      <c r="BR223" s="216">
        <f t="shared" si="314"/>
        <v>744</v>
      </c>
      <c r="BS223" s="210">
        <f t="shared" si="315"/>
        <v>288</v>
      </c>
      <c r="BT223" s="210">
        <f t="shared" si="316"/>
        <v>331</v>
      </c>
      <c r="BU223" s="217">
        <f t="shared" si="317"/>
        <v>3571.2</v>
      </c>
      <c r="BV223" s="210">
        <f t="shared" si="373"/>
        <v>1488</v>
      </c>
      <c r="BW223" s="403">
        <f t="shared" si="318"/>
        <v>446.4</v>
      </c>
      <c r="BX223" s="403">
        <f t="shared" si="319"/>
        <v>744</v>
      </c>
      <c r="BY223" s="210">
        <f t="shared" si="320"/>
        <v>288</v>
      </c>
      <c r="BZ223" s="210">
        <f t="shared" si="321"/>
        <v>331</v>
      </c>
      <c r="CA223" s="210">
        <f t="shared" si="322"/>
        <v>24</v>
      </c>
      <c r="CB223" s="404">
        <f t="shared" si="323"/>
        <v>3571.2</v>
      </c>
      <c r="CC223" s="211"/>
      <c r="CD223" s="537">
        <f t="shared" si="324"/>
        <v>83.182345000000055</v>
      </c>
      <c r="CE223" s="537">
        <f t="shared" si="356"/>
        <v>24.954703500000015</v>
      </c>
      <c r="CF223" s="537">
        <f t="shared" si="325"/>
        <v>41.591172500000027</v>
      </c>
      <c r="CG223" s="210"/>
      <c r="CH223" s="210"/>
      <c r="CI223" s="210"/>
      <c r="CJ223" s="538">
        <f t="shared" si="326"/>
        <v>199.63762800000012</v>
      </c>
      <c r="CK223" s="216">
        <f t="shared" si="327"/>
        <v>-40.75</v>
      </c>
      <c r="CL223" s="216">
        <f t="shared" si="357"/>
        <v>-12.225</v>
      </c>
      <c r="CM223" s="216">
        <f t="shared" si="328"/>
        <v>-20.375</v>
      </c>
      <c r="CN223" s="216"/>
      <c r="CO223" s="216"/>
      <c r="CP223" s="216"/>
      <c r="CQ223" s="217">
        <f t="shared" si="329"/>
        <v>-97.8</v>
      </c>
      <c r="CR223" s="403">
        <f t="shared" si="330"/>
        <v>41.182345000000055</v>
      </c>
      <c r="CS223" s="403">
        <f t="shared" si="358"/>
        <v>12.354703500000015</v>
      </c>
      <c r="CT223" s="403">
        <f t="shared" si="331"/>
        <v>20.591172500000027</v>
      </c>
      <c r="CU223" s="403"/>
      <c r="CV223" s="403"/>
      <c r="CW223" s="403"/>
      <c r="CX223" s="404">
        <f t="shared" si="332"/>
        <v>98.837628000000123</v>
      </c>
      <c r="CY223" s="198"/>
      <c r="CZ223" s="222">
        <v>1157</v>
      </c>
      <c r="DA223" s="677">
        <f t="shared" si="333"/>
        <v>-43</v>
      </c>
      <c r="DB223" s="676">
        <f t="shared" si="334"/>
        <v>-3.5833333333333428</v>
      </c>
      <c r="DC223" s="676">
        <f t="shared" si="359"/>
        <v>-0.71666666666666856</v>
      </c>
      <c r="DD223" s="208">
        <v>1652.7293800000002</v>
      </c>
      <c r="DE223" s="677">
        <f t="shared" si="335"/>
        <v>452.72938000000022</v>
      </c>
      <c r="DF223" s="676">
        <f t="shared" si="336"/>
        <v>37.727448333333342</v>
      </c>
      <c r="DG223" s="676">
        <f t="shared" si="360"/>
        <v>7.5454896666666684</v>
      </c>
      <c r="DH223" s="222">
        <v>19</v>
      </c>
      <c r="DI223" s="677">
        <f t="shared" si="337"/>
        <v>228</v>
      </c>
      <c r="DJ223" s="568">
        <f t="shared" si="338"/>
        <v>1428</v>
      </c>
      <c r="DK223" s="677">
        <f t="shared" si="339"/>
        <v>3427.2</v>
      </c>
      <c r="DL223" s="677">
        <f t="shared" si="361"/>
        <v>428.4</v>
      </c>
      <c r="DM223" s="677">
        <f t="shared" si="362"/>
        <v>714</v>
      </c>
      <c r="DN223" s="677">
        <f t="shared" si="340"/>
        <v>56.182345000000055</v>
      </c>
      <c r="DO223" s="677">
        <f t="shared" si="363"/>
        <v>16.854703500000017</v>
      </c>
      <c r="DP223" s="677">
        <f t="shared" si="364"/>
        <v>28.091172500000027</v>
      </c>
      <c r="DQ223" s="677">
        <f t="shared" si="341"/>
        <v>134.83762800000014</v>
      </c>
      <c r="DR223" s="222">
        <v>1157</v>
      </c>
      <c r="DS223" s="677">
        <f t="shared" si="342"/>
        <v>-43</v>
      </c>
      <c r="DT223" s="676">
        <f t="shared" si="343"/>
        <v>-3.5833333333333428</v>
      </c>
      <c r="DU223" s="710">
        <f t="shared" si="365"/>
        <v>-0.71666666666666856</v>
      </c>
      <c r="DV223" s="208">
        <v>1652.7293800000002</v>
      </c>
      <c r="DW223" s="677">
        <f t="shared" si="344"/>
        <v>452.72938000000022</v>
      </c>
      <c r="DX223" s="676">
        <f t="shared" si="345"/>
        <v>37.727448333333342</v>
      </c>
      <c r="DY223" s="710">
        <f t="shared" si="366"/>
        <v>7.5454896666666684</v>
      </c>
      <c r="DZ223" s="222">
        <v>15</v>
      </c>
      <c r="EA223" s="677">
        <f t="shared" si="346"/>
        <v>180</v>
      </c>
      <c r="EB223" s="568">
        <f t="shared" si="347"/>
        <v>1380</v>
      </c>
      <c r="EC223" s="677">
        <f t="shared" si="348"/>
        <v>3312</v>
      </c>
      <c r="ED223" s="677">
        <f t="shared" si="367"/>
        <v>414</v>
      </c>
      <c r="EE223" s="677">
        <f t="shared" si="368"/>
        <v>690</v>
      </c>
      <c r="EF223" s="208">
        <f t="shared" si="369"/>
        <v>68.182345000000055</v>
      </c>
      <c r="EG223" s="208">
        <f t="shared" si="370"/>
        <v>20.454703500000015</v>
      </c>
      <c r="EH223" s="208">
        <f t="shared" si="371"/>
        <v>34.091172500000027</v>
      </c>
      <c r="EI223" s="677">
        <f t="shared" si="349"/>
        <v>163.63762800000012</v>
      </c>
    </row>
    <row r="224" spans="1:139" s="218" customFormat="1" ht="24.75" customHeight="1" x14ac:dyDescent="0.2">
      <c r="A224" s="505">
        <v>221</v>
      </c>
      <c r="B224" s="505" t="s">
        <v>1270</v>
      </c>
      <c r="C224" s="499" t="s">
        <v>192</v>
      </c>
      <c r="D224" s="253" t="s">
        <v>450</v>
      </c>
      <c r="E224" s="253" t="s">
        <v>80</v>
      </c>
      <c r="F224" s="219" t="s">
        <v>90</v>
      </c>
      <c r="G224" s="219" t="s">
        <v>24</v>
      </c>
      <c r="H224" s="219" t="s">
        <v>66</v>
      </c>
      <c r="I224" s="259">
        <v>3.3</v>
      </c>
      <c r="J224" s="229">
        <v>1200</v>
      </c>
      <c r="K224" s="222"/>
      <c r="L224" s="219" t="s">
        <v>90</v>
      </c>
      <c r="M224" s="219" t="s">
        <v>24</v>
      </c>
      <c r="N224" s="219" t="s">
        <v>66</v>
      </c>
      <c r="O224" s="260">
        <v>3.3</v>
      </c>
      <c r="P224" s="230">
        <v>1200</v>
      </c>
      <c r="Q224" s="219"/>
      <c r="R224" s="219"/>
      <c r="S224" s="219"/>
      <c r="T224" s="260">
        <v>3.3</v>
      </c>
      <c r="U224" s="231">
        <v>1200</v>
      </c>
      <c r="V224" s="228" t="s">
        <v>1349</v>
      </c>
      <c r="W224" s="228" t="s">
        <v>24</v>
      </c>
      <c r="X224" s="228" t="s">
        <v>70</v>
      </c>
      <c r="Y224" s="261">
        <v>3.3</v>
      </c>
      <c r="Z224" s="232">
        <v>1200</v>
      </c>
      <c r="AA224" s="207">
        <f t="shared" si="285"/>
        <v>3960</v>
      </c>
      <c r="AB224" s="222">
        <v>1157</v>
      </c>
      <c r="AC224" s="544">
        <f t="shared" si="350"/>
        <v>-43</v>
      </c>
      <c r="AD224" s="208">
        <f>1.453*$AB$1</f>
        <v>1652.7293800000002</v>
      </c>
      <c r="AE224" s="678">
        <f t="shared" si="351"/>
        <v>452.72938000000022</v>
      </c>
      <c r="AF224" s="222">
        <v>2067</v>
      </c>
      <c r="AJ224" s="444">
        <f t="shared" si="286"/>
        <v>-43</v>
      </c>
      <c r="AK224" s="444">
        <f t="shared" si="287"/>
        <v>-3.5833333333333428</v>
      </c>
      <c r="AL224" s="539">
        <f t="shared" si="352"/>
        <v>-7.1666666666666858E-3</v>
      </c>
      <c r="AM224" s="444">
        <f t="shared" si="288"/>
        <v>-8.6</v>
      </c>
      <c r="AN224" s="445">
        <f t="shared" si="289"/>
        <v>452.72938000000022</v>
      </c>
      <c r="AO224" s="445">
        <f t="shared" si="290"/>
        <v>37.727448333333342</v>
      </c>
      <c r="AP224" s="542">
        <f t="shared" si="353"/>
        <v>7.5454896666666688E-2</v>
      </c>
      <c r="AQ224" s="445">
        <f t="shared" si="291"/>
        <v>90.54587600000005</v>
      </c>
      <c r="AR224" s="227">
        <f t="shared" si="292"/>
        <v>4356</v>
      </c>
      <c r="AS224" s="210">
        <f t="shared" si="293"/>
        <v>1320</v>
      </c>
      <c r="AT224" s="209">
        <f t="shared" si="294"/>
        <v>396</v>
      </c>
      <c r="AU224" s="209">
        <f t="shared" si="295"/>
        <v>660</v>
      </c>
      <c r="AV224" s="211">
        <f t="shared" si="296"/>
        <v>1157</v>
      </c>
      <c r="AW224" s="210">
        <f t="shared" si="297"/>
        <v>163</v>
      </c>
      <c r="AX224" s="210">
        <f t="shared" si="298"/>
        <v>120</v>
      </c>
      <c r="AY224" s="210">
        <f t="shared" si="299"/>
        <v>10.000000000000014</v>
      </c>
      <c r="AZ224" s="211">
        <f t="shared" si="300"/>
        <v>1652.7293800000002</v>
      </c>
      <c r="BA224" s="544">
        <f t="shared" si="354"/>
        <v>332.72938000000022</v>
      </c>
      <c r="BB224" s="210">
        <f t="shared" si="355"/>
        <v>83.182345000000055</v>
      </c>
      <c r="BC224" s="213">
        <f t="shared" si="301"/>
        <v>4908.6062585999998</v>
      </c>
      <c r="BD224" s="211">
        <f>[1]MAG_9pak!$F$12</f>
        <v>1487.4564420000002</v>
      </c>
      <c r="BE224" s="213">
        <f t="shared" si="302"/>
        <v>446.23693260000005</v>
      </c>
      <c r="BF224" s="213">
        <f t="shared" si="303"/>
        <v>743.72822100000008</v>
      </c>
      <c r="BG224" s="210">
        <f t="shared" si="304"/>
        <v>330.45644200000015</v>
      </c>
      <c r="BH224" s="210">
        <f t="shared" si="305"/>
        <v>287.45644200000015</v>
      </c>
      <c r="BI224" s="210">
        <f t="shared" si="306"/>
        <v>23.954703500000022</v>
      </c>
      <c r="BJ224" s="210">
        <f t="shared" si="307"/>
        <v>1488</v>
      </c>
      <c r="BK224" s="214">
        <f t="shared" si="308"/>
        <v>446.4</v>
      </c>
      <c r="BL224" s="214">
        <f t="shared" si="309"/>
        <v>744</v>
      </c>
      <c r="BM224" s="210">
        <f t="shared" si="310"/>
        <v>288</v>
      </c>
      <c r="BN224" s="210">
        <f t="shared" si="311"/>
        <v>331</v>
      </c>
      <c r="BO224" s="215">
        <f t="shared" si="312"/>
        <v>4910.3999999999996</v>
      </c>
      <c r="BP224" s="210">
        <f t="shared" si="372"/>
        <v>1488</v>
      </c>
      <c r="BQ224" s="216">
        <f t="shared" si="313"/>
        <v>446.4</v>
      </c>
      <c r="BR224" s="216">
        <f t="shared" si="314"/>
        <v>744</v>
      </c>
      <c r="BS224" s="210">
        <f t="shared" si="315"/>
        <v>288</v>
      </c>
      <c r="BT224" s="210">
        <f t="shared" si="316"/>
        <v>331</v>
      </c>
      <c r="BU224" s="217">
        <f t="shared" si="317"/>
        <v>4910.3999999999996</v>
      </c>
      <c r="BV224" s="210">
        <f t="shared" si="373"/>
        <v>1488</v>
      </c>
      <c r="BW224" s="403">
        <f t="shared" si="318"/>
        <v>446.4</v>
      </c>
      <c r="BX224" s="403">
        <f t="shared" si="319"/>
        <v>744</v>
      </c>
      <c r="BY224" s="210">
        <f t="shared" si="320"/>
        <v>288</v>
      </c>
      <c r="BZ224" s="210">
        <f t="shared" si="321"/>
        <v>331</v>
      </c>
      <c r="CA224" s="210">
        <f t="shared" si="322"/>
        <v>24</v>
      </c>
      <c r="CB224" s="404">
        <f t="shared" si="323"/>
        <v>4910.3999999999996</v>
      </c>
      <c r="CC224" s="211"/>
      <c r="CD224" s="537">
        <f t="shared" si="324"/>
        <v>83.182345000000055</v>
      </c>
      <c r="CE224" s="537">
        <f t="shared" si="356"/>
        <v>24.954703500000015</v>
      </c>
      <c r="CF224" s="537">
        <f t="shared" si="325"/>
        <v>41.591172500000027</v>
      </c>
      <c r="CG224" s="210"/>
      <c r="CH224" s="210"/>
      <c r="CI224" s="210"/>
      <c r="CJ224" s="538">
        <f t="shared" si="326"/>
        <v>274.50173850000016</v>
      </c>
      <c r="CK224" s="216">
        <f t="shared" si="327"/>
        <v>-40.75</v>
      </c>
      <c r="CL224" s="216">
        <f t="shared" si="357"/>
        <v>-12.225</v>
      </c>
      <c r="CM224" s="216">
        <f t="shared" si="328"/>
        <v>-20.375</v>
      </c>
      <c r="CN224" s="216"/>
      <c r="CO224" s="216"/>
      <c r="CP224" s="216"/>
      <c r="CQ224" s="217">
        <f t="shared" si="329"/>
        <v>-134.47499999999999</v>
      </c>
      <c r="CR224" s="403">
        <f t="shared" si="330"/>
        <v>41.182345000000055</v>
      </c>
      <c r="CS224" s="403">
        <f t="shared" si="358"/>
        <v>12.354703500000015</v>
      </c>
      <c r="CT224" s="403">
        <f t="shared" si="331"/>
        <v>20.591172500000027</v>
      </c>
      <c r="CU224" s="403"/>
      <c r="CV224" s="403"/>
      <c r="CW224" s="403"/>
      <c r="CX224" s="404">
        <f t="shared" si="332"/>
        <v>135.90173850000016</v>
      </c>
      <c r="CY224" s="198"/>
      <c r="CZ224" s="222">
        <v>1157</v>
      </c>
      <c r="DA224" s="677">
        <f t="shared" si="333"/>
        <v>-43</v>
      </c>
      <c r="DB224" s="676">
        <f t="shared" si="334"/>
        <v>-3.5833333333333428</v>
      </c>
      <c r="DC224" s="676">
        <f t="shared" si="359"/>
        <v>-0.71666666666666856</v>
      </c>
      <c r="DD224" s="208">
        <v>1652.7293800000002</v>
      </c>
      <c r="DE224" s="677">
        <f t="shared" si="335"/>
        <v>452.72938000000022</v>
      </c>
      <c r="DF224" s="676">
        <f t="shared" si="336"/>
        <v>37.727448333333342</v>
      </c>
      <c r="DG224" s="676">
        <f t="shared" si="360"/>
        <v>7.5454896666666684</v>
      </c>
      <c r="DH224" s="222">
        <v>19</v>
      </c>
      <c r="DI224" s="677">
        <f t="shared" si="337"/>
        <v>228</v>
      </c>
      <c r="DJ224" s="568">
        <f t="shared" si="338"/>
        <v>1428</v>
      </c>
      <c r="DK224" s="677">
        <f t="shared" si="339"/>
        <v>4712.3999999999996</v>
      </c>
      <c r="DL224" s="677">
        <f t="shared" si="361"/>
        <v>428.4</v>
      </c>
      <c r="DM224" s="677">
        <f t="shared" si="362"/>
        <v>714</v>
      </c>
      <c r="DN224" s="677">
        <f t="shared" si="340"/>
        <v>56.182345000000055</v>
      </c>
      <c r="DO224" s="677">
        <f t="shared" si="363"/>
        <v>16.854703500000017</v>
      </c>
      <c r="DP224" s="677">
        <f t="shared" si="364"/>
        <v>28.091172500000027</v>
      </c>
      <c r="DQ224" s="677">
        <f t="shared" si="341"/>
        <v>185.40173850000016</v>
      </c>
      <c r="DR224" s="222">
        <v>1157</v>
      </c>
      <c r="DS224" s="677">
        <f t="shared" si="342"/>
        <v>-43</v>
      </c>
      <c r="DT224" s="676">
        <f t="shared" si="343"/>
        <v>-3.5833333333333428</v>
      </c>
      <c r="DU224" s="710">
        <f t="shared" si="365"/>
        <v>-0.71666666666666856</v>
      </c>
      <c r="DV224" s="208">
        <v>1652.7293800000002</v>
      </c>
      <c r="DW224" s="677">
        <f t="shared" si="344"/>
        <v>452.72938000000022</v>
      </c>
      <c r="DX224" s="676">
        <f t="shared" si="345"/>
        <v>37.727448333333342</v>
      </c>
      <c r="DY224" s="710">
        <f t="shared" si="366"/>
        <v>7.5454896666666684</v>
      </c>
      <c r="DZ224" s="222">
        <v>15</v>
      </c>
      <c r="EA224" s="677">
        <f t="shared" si="346"/>
        <v>180</v>
      </c>
      <c r="EB224" s="568">
        <f t="shared" si="347"/>
        <v>1380</v>
      </c>
      <c r="EC224" s="677">
        <f t="shared" si="348"/>
        <v>4554</v>
      </c>
      <c r="ED224" s="677">
        <f t="shared" si="367"/>
        <v>414</v>
      </c>
      <c r="EE224" s="677">
        <f t="shared" si="368"/>
        <v>690</v>
      </c>
      <c r="EF224" s="208">
        <f t="shared" si="369"/>
        <v>68.182345000000055</v>
      </c>
      <c r="EG224" s="208">
        <f t="shared" si="370"/>
        <v>20.454703500000015</v>
      </c>
      <c r="EH224" s="208">
        <f t="shared" si="371"/>
        <v>34.091172500000027</v>
      </c>
      <c r="EI224" s="677">
        <f t="shared" si="349"/>
        <v>225.00173850000016</v>
      </c>
    </row>
    <row r="225" spans="1:139" s="218" customFormat="1" ht="33" customHeight="1" x14ac:dyDescent="0.2">
      <c r="A225" s="506">
        <v>222</v>
      </c>
      <c r="B225" s="506" t="s">
        <v>1270</v>
      </c>
      <c r="C225" s="499" t="s">
        <v>192</v>
      </c>
      <c r="D225" s="253" t="s">
        <v>450</v>
      </c>
      <c r="E225" s="253" t="s">
        <v>332</v>
      </c>
      <c r="F225" s="219" t="s">
        <v>90</v>
      </c>
      <c r="G225" s="219" t="s">
        <v>24</v>
      </c>
      <c r="H225" s="219" t="s">
        <v>66</v>
      </c>
      <c r="I225" s="259">
        <v>0.6</v>
      </c>
      <c r="J225" s="229">
        <v>1200</v>
      </c>
      <c r="K225" s="222"/>
      <c r="L225" s="219" t="s">
        <v>90</v>
      </c>
      <c r="M225" s="219" t="s">
        <v>24</v>
      </c>
      <c r="N225" s="219" t="s">
        <v>66</v>
      </c>
      <c r="O225" s="260">
        <v>0.6</v>
      </c>
      <c r="P225" s="230">
        <v>1200</v>
      </c>
      <c r="Q225" s="219"/>
      <c r="R225" s="219"/>
      <c r="S225" s="219"/>
      <c r="T225" s="260">
        <v>0.6</v>
      </c>
      <c r="U225" s="231">
        <v>1200</v>
      </c>
      <c r="V225" s="228" t="s">
        <v>171</v>
      </c>
      <c r="W225" s="228" t="s">
        <v>42</v>
      </c>
      <c r="X225" s="228" t="s">
        <v>70</v>
      </c>
      <c r="Y225" s="261">
        <v>0.6</v>
      </c>
      <c r="Z225" s="232">
        <v>1200</v>
      </c>
      <c r="AA225" s="207">
        <f t="shared" si="285"/>
        <v>720</v>
      </c>
      <c r="AB225" s="222">
        <v>1157</v>
      </c>
      <c r="AC225" s="544">
        <f t="shared" si="350"/>
        <v>-43</v>
      </c>
      <c r="AD225" s="208">
        <f>1.453*$AB$1</f>
        <v>1652.7293800000002</v>
      </c>
      <c r="AE225" s="678">
        <f t="shared" si="351"/>
        <v>452.72938000000022</v>
      </c>
      <c r="AF225" s="222">
        <v>2067</v>
      </c>
      <c r="AJ225" s="444">
        <f t="shared" si="286"/>
        <v>-43</v>
      </c>
      <c r="AK225" s="444">
        <f t="shared" si="287"/>
        <v>-3.5833333333333428</v>
      </c>
      <c r="AL225" s="539">
        <f t="shared" si="352"/>
        <v>-7.1666666666666858E-3</v>
      </c>
      <c r="AM225" s="444">
        <f t="shared" si="288"/>
        <v>-8.6</v>
      </c>
      <c r="AN225" s="445">
        <f t="shared" si="289"/>
        <v>452.72938000000022</v>
      </c>
      <c r="AO225" s="445">
        <f t="shared" si="290"/>
        <v>37.727448333333342</v>
      </c>
      <c r="AP225" s="542">
        <f t="shared" si="353"/>
        <v>7.5454896666666688E-2</v>
      </c>
      <c r="AQ225" s="445">
        <f t="shared" si="291"/>
        <v>90.54587600000005</v>
      </c>
      <c r="AR225" s="227">
        <f t="shared" si="292"/>
        <v>792</v>
      </c>
      <c r="AS225" s="210">
        <f t="shared" si="293"/>
        <v>1320</v>
      </c>
      <c r="AT225" s="209">
        <f t="shared" si="294"/>
        <v>396</v>
      </c>
      <c r="AU225" s="209">
        <f t="shared" si="295"/>
        <v>660</v>
      </c>
      <c r="AV225" s="211">
        <f t="shared" si="296"/>
        <v>1157</v>
      </c>
      <c r="AW225" s="210">
        <f t="shared" si="297"/>
        <v>163</v>
      </c>
      <c r="AX225" s="210">
        <f t="shared" si="298"/>
        <v>120</v>
      </c>
      <c r="AY225" s="210">
        <f t="shared" si="299"/>
        <v>10.000000000000014</v>
      </c>
      <c r="AZ225" s="211">
        <f t="shared" si="300"/>
        <v>1652.7293800000002</v>
      </c>
      <c r="BA225" s="544">
        <f t="shared" si="354"/>
        <v>332.72938000000022</v>
      </c>
      <c r="BB225" s="210">
        <f t="shared" si="355"/>
        <v>83.182345000000055</v>
      </c>
      <c r="BC225" s="213">
        <f t="shared" si="301"/>
        <v>892.47386520000009</v>
      </c>
      <c r="BD225" s="211">
        <f>[1]MAG_9pak!$F$12</f>
        <v>1487.4564420000002</v>
      </c>
      <c r="BE225" s="213">
        <f t="shared" si="302"/>
        <v>446.23693260000005</v>
      </c>
      <c r="BF225" s="213">
        <f t="shared" si="303"/>
        <v>743.72822100000008</v>
      </c>
      <c r="BG225" s="210">
        <f t="shared" si="304"/>
        <v>330.45644200000015</v>
      </c>
      <c r="BH225" s="210">
        <f t="shared" si="305"/>
        <v>287.45644200000015</v>
      </c>
      <c r="BI225" s="210">
        <f t="shared" si="306"/>
        <v>23.954703500000022</v>
      </c>
      <c r="BJ225" s="210">
        <f t="shared" si="307"/>
        <v>1488</v>
      </c>
      <c r="BK225" s="214">
        <f t="shared" si="308"/>
        <v>446.4</v>
      </c>
      <c r="BL225" s="214">
        <f t="shared" si="309"/>
        <v>744</v>
      </c>
      <c r="BM225" s="210">
        <f t="shared" si="310"/>
        <v>288</v>
      </c>
      <c r="BN225" s="210">
        <f t="shared" si="311"/>
        <v>331</v>
      </c>
      <c r="BO225" s="215">
        <f t="shared" si="312"/>
        <v>892.8</v>
      </c>
      <c r="BP225" s="210">
        <f t="shared" si="372"/>
        <v>1488</v>
      </c>
      <c r="BQ225" s="216">
        <f t="shared" si="313"/>
        <v>446.4</v>
      </c>
      <c r="BR225" s="216">
        <f t="shared" si="314"/>
        <v>744</v>
      </c>
      <c r="BS225" s="210">
        <f t="shared" si="315"/>
        <v>288</v>
      </c>
      <c r="BT225" s="210">
        <f t="shared" si="316"/>
        <v>331</v>
      </c>
      <c r="BU225" s="217">
        <f t="shared" si="317"/>
        <v>892.8</v>
      </c>
      <c r="BV225" s="210">
        <f t="shared" si="373"/>
        <v>1488</v>
      </c>
      <c r="BW225" s="403">
        <f t="shared" si="318"/>
        <v>446.4</v>
      </c>
      <c r="BX225" s="403">
        <f t="shared" si="319"/>
        <v>744</v>
      </c>
      <c r="BY225" s="210">
        <f t="shared" si="320"/>
        <v>288</v>
      </c>
      <c r="BZ225" s="210">
        <f t="shared" si="321"/>
        <v>331</v>
      </c>
      <c r="CA225" s="210">
        <f t="shared" si="322"/>
        <v>24</v>
      </c>
      <c r="CB225" s="404">
        <f t="shared" si="323"/>
        <v>892.8</v>
      </c>
      <c r="CC225" s="211"/>
      <c r="CD225" s="537">
        <f t="shared" si="324"/>
        <v>83.182345000000055</v>
      </c>
      <c r="CE225" s="537">
        <f t="shared" si="356"/>
        <v>24.954703500000015</v>
      </c>
      <c r="CF225" s="537">
        <f t="shared" si="325"/>
        <v>41.591172500000027</v>
      </c>
      <c r="CG225" s="210"/>
      <c r="CH225" s="210"/>
      <c r="CI225" s="210"/>
      <c r="CJ225" s="538">
        <f t="shared" si="326"/>
        <v>49.90940700000003</v>
      </c>
      <c r="CK225" s="216">
        <f t="shared" si="327"/>
        <v>-40.75</v>
      </c>
      <c r="CL225" s="216">
        <f t="shared" si="357"/>
        <v>-12.225</v>
      </c>
      <c r="CM225" s="216">
        <f t="shared" si="328"/>
        <v>-20.375</v>
      </c>
      <c r="CN225" s="216"/>
      <c r="CO225" s="216"/>
      <c r="CP225" s="216"/>
      <c r="CQ225" s="217">
        <f t="shared" si="329"/>
        <v>-24.45</v>
      </c>
      <c r="CR225" s="403">
        <f t="shared" si="330"/>
        <v>41.182345000000055</v>
      </c>
      <c r="CS225" s="403">
        <f t="shared" si="358"/>
        <v>12.354703500000015</v>
      </c>
      <c r="CT225" s="403">
        <f t="shared" si="331"/>
        <v>20.591172500000027</v>
      </c>
      <c r="CU225" s="403"/>
      <c r="CV225" s="403"/>
      <c r="CW225" s="403"/>
      <c r="CX225" s="404">
        <f t="shared" si="332"/>
        <v>24.709407000000031</v>
      </c>
      <c r="CY225" s="198"/>
      <c r="CZ225" s="222">
        <v>1157</v>
      </c>
      <c r="DA225" s="677">
        <f t="shared" si="333"/>
        <v>-43</v>
      </c>
      <c r="DB225" s="676">
        <f t="shared" si="334"/>
        <v>-3.5833333333333428</v>
      </c>
      <c r="DC225" s="676">
        <f t="shared" si="359"/>
        <v>-0.71666666666666856</v>
      </c>
      <c r="DD225" s="208">
        <v>1652.7293800000002</v>
      </c>
      <c r="DE225" s="677">
        <f t="shared" si="335"/>
        <v>452.72938000000022</v>
      </c>
      <c r="DF225" s="676">
        <f t="shared" si="336"/>
        <v>37.727448333333342</v>
      </c>
      <c r="DG225" s="676">
        <f t="shared" si="360"/>
        <v>7.5454896666666684</v>
      </c>
      <c r="DH225" s="222">
        <v>19</v>
      </c>
      <c r="DI225" s="677">
        <f t="shared" si="337"/>
        <v>228</v>
      </c>
      <c r="DJ225" s="568">
        <f t="shared" si="338"/>
        <v>1428</v>
      </c>
      <c r="DK225" s="677">
        <f t="shared" si="339"/>
        <v>856.8</v>
      </c>
      <c r="DL225" s="677">
        <f t="shared" si="361"/>
        <v>428.4</v>
      </c>
      <c r="DM225" s="677">
        <f t="shared" si="362"/>
        <v>714</v>
      </c>
      <c r="DN225" s="677">
        <f t="shared" si="340"/>
        <v>56.182345000000055</v>
      </c>
      <c r="DO225" s="677">
        <f t="shared" si="363"/>
        <v>16.854703500000017</v>
      </c>
      <c r="DP225" s="677">
        <f t="shared" si="364"/>
        <v>28.091172500000027</v>
      </c>
      <c r="DQ225" s="677">
        <f t="shared" si="341"/>
        <v>33.709407000000034</v>
      </c>
      <c r="DR225" s="222">
        <v>1157</v>
      </c>
      <c r="DS225" s="677">
        <f t="shared" si="342"/>
        <v>-43</v>
      </c>
      <c r="DT225" s="676">
        <f t="shared" si="343"/>
        <v>-3.5833333333333428</v>
      </c>
      <c r="DU225" s="710">
        <f t="shared" si="365"/>
        <v>-0.71666666666666856</v>
      </c>
      <c r="DV225" s="208">
        <v>1652.7293800000002</v>
      </c>
      <c r="DW225" s="677">
        <f t="shared" si="344"/>
        <v>452.72938000000022</v>
      </c>
      <c r="DX225" s="676">
        <f t="shared" si="345"/>
        <v>37.727448333333342</v>
      </c>
      <c r="DY225" s="710">
        <f t="shared" si="366"/>
        <v>7.5454896666666684</v>
      </c>
      <c r="DZ225" s="222">
        <v>15</v>
      </c>
      <c r="EA225" s="677">
        <f t="shared" si="346"/>
        <v>180</v>
      </c>
      <c r="EB225" s="568">
        <f t="shared" si="347"/>
        <v>1380</v>
      </c>
      <c r="EC225" s="677">
        <f t="shared" si="348"/>
        <v>828</v>
      </c>
      <c r="ED225" s="677">
        <f t="shared" si="367"/>
        <v>414</v>
      </c>
      <c r="EE225" s="677">
        <f t="shared" si="368"/>
        <v>690</v>
      </c>
      <c r="EF225" s="208">
        <f t="shared" si="369"/>
        <v>68.182345000000055</v>
      </c>
      <c r="EG225" s="208">
        <f t="shared" si="370"/>
        <v>20.454703500000015</v>
      </c>
      <c r="EH225" s="208">
        <f t="shared" si="371"/>
        <v>34.091172500000027</v>
      </c>
      <c r="EI225" s="677">
        <f t="shared" si="349"/>
        <v>40.90940700000003</v>
      </c>
    </row>
    <row r="226" spans="1:139" s="218" customFormat="1" ht="24.75" customHeight="1" x14ac:dyDescent="0.2">
      <c r="A226" s="505">
        <v>223</v>
      </c>
      <c r="B226" s="505" t="s">
        <v>1270</v>
      </c>
      <c r="C226" s="499" t="s">
        <v>192</v>
      </c>
      <c r="D226" s="253" t="s">
        <v>450</v>
      </c>
      <c r="E226" s="414" t="s">
        <v>228</v>
      </c>
      <c r="F226" s="219" t="s">
        <v>171</v>
      </c>
      <c r="G226" s="219" t="s">
        <v>42</v>
      </c>
      <c r="H226" s="219" t="s">
        <v>70</v>
      </c>
      <c r="I226" s="259">
        <v>0.5</v>
      </c>
      <c r="J226" s="234">
        <v>1025</v>
      </c>
      <c r="K226" s="222"/>
      <c r="L226" s="219" t="s">
        <v>171</v>
      </c>
      <c r="M226" s="219" t="s">
        <v>42</v>
      </c>
      <c r="N226" s="219" t="s">
        <v>70</v>
      </c>
      <c r="O226" s="260">
        <v>0.5</v>
      </c>
      <c r="P226" s="234">
        <v>1025</v>
      </c>
      <c r="Q226" s="219"/>
      <c r="R226" s="219"/>
      <c r="S226" s="219"/>
      <c r="T226" s="260">
        <v>0.5</v>
      </c>
      <c r="U226" s="235">
        <v>1025</v>
      </c>
      <c r="V226" s="228" t="s">
        <v>69</v>
      </c>
      <c r="W226" s="228" t="s">
        <v>44</v>
      </c>
      <c r="X226" s="228" t="s">
        <v>28</v>
      </c>
      <c r="Y226" s="261">
        <v>0.5</v>
      </c>
      <c r="Z226" s="236">
        <v>1025</v>
      </c>
      <c r="AA226" s="207">
        <f t="shared" si="285"/>
        <v>512.5</v>
      </c>
      <c r="AB226" s="222">
        <v>967</v>
      </c>
      <c r="AC226" s="544">
        <f t="shared" si="350"/>
        <v>-58</v>
      </c>
      <c r="AD226" s="208">
        <f>1.22*$AB$1</f>
        <v>1387.7012</v>
      </c>
      <c r="AE226" s="678">
        <f t="shared" si="351"/>
        <v>362.70119999999997</v>
      </c>
      <c r="AF226" s="222">
        <v>1796</v>
      </c>
      <c r="AJ226" s="444">
        <f t="shared" si="286"/>
        <v>-58</v>
      </c>
      <c r="AK226" s="444">
        <f t="shared" si="287"/>
        <v>-5.6585365853658516</v>
      </c>
      <c r="AL226" s="539">
        <f t="shared" si="352"/>
        <v>-1.1317073170731703E-2</v>
      </c>
      <c r="AM226" s="444">
        <f t="shared" si="288"/>
        <v>-11.6</v>
      </c>
      <c r="AN226" s="445">
        <f t="shared" si="289"/>
        <v>362.70119999999997</v>
      </c>
      <c r="AO226" s="445">
        <f t="shared" si="290"/>
        <v>35.385482926829269</v>
      </c>
      <c r="AP226" s="542">
        <f t="shared" si="353"/>
        <v>7.0770965853658538E-2</v>
      </c>
      <c r="AQ226" s="445">
        <f t="shared" si="291"/>
        <v>72.540239999999997</v>
      </c>
      <c r="AR226" s="227">
        <f t="shared" si="292"/>
        <v>572.5</v>
      </c>
      <c r="AS226" s="210">
        <f t="shared" si="293"/>
        <v>1145</v>
      </c>
      <c r="AT226" s="209">
        <f t="shared" si="294"/>
        <v>343.5</v>
      </c>
      <c r="AU226" s="209">
        <f t="shared" si="295"/>
        <v>572.5</v>
      </c>
      <c r="AV226" s="211">
        <f t="shared" si="296"/>
        <v>967</v>
      </c>
      <c r="AW226" s="210">
        <f t="shared" si="297"/>
        <v>178</v>
      </c>
      <c r="AX226" s="210">
        <f t="shared" si="298"/>
        <v>120</v>
      </c>
      <c r="AY226" s="210">
        <f t="shared" si="299"/>
        <v>11.707317073170742</v>
      </c>
      <c r="AZ226" s="211">
        <f t="shared" si="300"/>
        <v>1387.7012</v>
      </c>
      <c r="BA226" s="544">
        <f t="shared" si="354"/>
        <v>242.70119999999997</v>
      </c>
      <c r="BB226" s="210">
        <f t="shared" si="355"/>
        <v>60.675299999999993</v>
      </c>
      <c r="BC226" s="213">
        <f t="shared" si="301"/>
        <v>624.46554000000003</v>
      </c>
      <c r="BD226" s="211">
        <f>[1]MAG_9pak!$F$11</f>
        <v>1248.9310800000001</v>
      </c>
      <c r="BE226" s="213">
        <f t="shared" si="302"/>
        <v>374.67932400000001</v>
      </c>
      <c r="BF226" s="213">
        <f t="shared" si="303"/>
        <v>624.46554000000003</v>
      </c>
      <c r="BG226" s="210">
        <f t="shared" si="304"/>
        <v>281.93108000000007</v>
      </c>
      <c r="BH226" s="210">
        <f t="shared" si="305"/>
        <v>223.93108000000007</v>
      </c>
      <c r="BI226" s="210">
        <f t="shared" si="306"/>
        <v>21.846934634146351</v>
      </c>
      <c r="BJ226" s="210">
        <f t="shared" si="307"/>
        <v>1271</v>
      </c>
      <c r="BK226" s="214">
        <f t="shared" si="308"/>
        <v>381.3</v>
      </c>
      <c r="BL226" s="214">
        <f t="shared" si="309"/>
        <v>635.5</v>
      </c>
      <c r="BM226" s="210">
        <f t="shared" si="310"/>
        <v>246</v>
      </c>
      <c r="BN226" s="210">
        <f t="shared" si="311"/>
        <v>304</v>
      </c>
      <c r="BO226" s="215">
        <f t="shared" si="312"/>
        <v>635.5</v>
      </c>
      <c r="BP226" s="210">
        <f t="shared" si="372"/>
        <v>1271</v>
      </c>
      <c r="BQ226" s="216">
        <f t="shared" si="313"/>
        <v>381.3</v>
      </c>
      <c r="BR226" s="216">
        <f t="shared" si="314"/>
        <v>635.5</v>
      </c>
      <c r="BS226" s="210">
        <f t="shared" si="315"/>
        <v>246</v>
      </c>
      <c r="BT226" s="210">
        <f t="shared" si="316"/>
        <v>304</v>
      </c>
      <c r="BU226" s="217">
        <f t="shared" si="317"/>
        <v>635.5</v>
      </c>
      <c r="BV226" s="210">
        <f t="shared" si="373"/>
        <v>1271</v>
      </c>
      <c r="BW226" s="403">
        <f t="shared" si="318"/>
        <v>381.3</v>
      </c>
      <c r="BX226" s="403">
        <f t="shared" si="319"/>
        <v>635.5</v>
      </c>
      <c r="BY226" s="210">
        <f t="shared" si="320"/>
        <v>246</v>
      </c>
      <c r="BZ226" s="210">
        <f t="shared" si="321"/>
        <v>304</v>
      </c>
      <c r="CA226" s="210">
        <f t="shared" si="322"/>
        <v>24</v>
      </c>
      <c r="CB226" s="404">
        <f t="shared" si="323"/>
        <v>635.5</v>
      </c>
      <c r="CC226" s="211"/>
      <c r="CD226" s="537">
        <f t="shared" si="324"/>
        <v>60.675299999999993</v>
      </c>
      <c r="CE226" s="537">
        <f t="shared" si="356"/>
        <v>18.202589999999997</v>
      </c>
      <c r="CF226" s="537">
        <f t="shared" si="325"/>
        <v>30.337649999999996</v>
      </c>
      <c r="CG226" s="210"/>
      <c r="CH226" s="210"/>
      <c r="CI226" s="210"/>
      <c r="CJ226" s="538">
        <f t="shared" si="326"/>
        <v>30.337649999999996</v>
      </c>
      <c r="CK226" s="216">
        <f t="shared" si="327"/>
        <v>-44.5</v>
      </c>
      <c r="CL226" s="216">
        <f t="shared" si="357"/>
        <v>-13.35</v>
      </c>
      <c r="CM226" s="216">
        <f t="shared" si="328"/>
        <v>-22.25</v>
      </c>
      <c r="CN226" s="216"/>
      <c r="CO226" s="216"/>
      <c r="CP226" s="216"/>
      <c r="CQ226" s="217">
        <f t="shared" si="329"/>
        <v>-22.25</v>
      </c>
      <c r="CR226" s="403">
        <f t="shared" si="330"/>
        <v>29.175299999999993</v>
      </c>
      <c r="CS226" s="403">
        <f t="shared" si="358"/>
        <v>8.7525899999999979</v>
      </c>
      <c r="CT226" s="403">
        <f t="shared" si="331"/>
        <v>14.587649999999996</v>
      </c>
      <c r="CU226" s="403"/>
      <c r="CV226" s="403"/>
      <c r="CW226" s="403"/>
      <c r="CX226" s="404">
        <f t="shared" si="332"/>
        <v>14.587649999999996</v>
      </c>
      <c r="CY226" s="198"/>
      <c r="CZ226" s="222">
        <v>967</v>
      </c>
      <c r="DA226" s="677">
        <f t="shared" si="333"/>
        <v>-58</v>
      </c>
      <c r="DB226" s="676">
        <f t="shared" si="334"/>
        <v>-5.6585365853658516</v>
      </c>
      <c r="DC226" s="676">
        <f t="shared" si="359"/>
        <v>-1.1317073170731704</v>
      </c>
      <c r="DD226" s="208">
        <v>1387.7012</v>
      </c>
      <c r="DE226" s="677">
        <f t="shared" si="335"/>
        <v>362.70119999999997</v>
      </c>
      <c r="DF226" s="676">
        <f t="shared" si="336"/>
        <v>35.385482926829269</v>
      </c>
      <c r="DG226" s="676">
        <f t="shared" si="360"/>
        <v>7.0770965853658536</v>
      </c>
      <c r="DH226" s="222">
        <v>20</v>
      </c>
      <c r="DI226" s="677">
        <f t="shared" si="337"/>
        <v>205</v>
      </c>
      <c r="DJ226" s="568">
        <f t="shared" si="338"/>
        <v>1230</v>
      </c>
      <c r="DK226" s="677">
        <f t="shared" si="339"/>
        <v>615</v>
      </c>
      <c r="DL226" s="677">
        <f t="shared" si="361"/>
        <v>369</v>
      </c>
      <c r="DM226" s="677">
        <f t="shared" si="362"/>
        <v>615</v>
      </c>
      <c r="DN226" s="677">
        <f t="shared" si="340"/>
        <v>39.425299999999993</v>
      </c>
      <c r="DO226" s="677">
        <f t="shared" si="363"/>
        <v>11.827589999999997</v>
      </c>
      <c r="DP226" s="677">
        <f t="shared" si="364"/>
        <v>19.712649999999996</v>
      </c>
      <c r="DQ226" s="677">
        <f t="shared" si="341"/>
        <v>19.712649999999996</v>
      </c>
      <c r="DR226" s="222">
        <v>967</v>
      </c>
      <c r="DS226" s="677">
        <f t="shared" si="342"/>
        <v>-58</v>
      </c>
      <c r="DT226" s="676">
        <f t="shared" si="343"/>
        <v>-5.6585365853658516</v>
      </c>
      <c r="DU226" s="710">
        <f t="shared" si="365"/>
        <v>-1.1317073170731704</v>
      </c>
      <c r="DV226" s="208">
        <v>1387.7012</v>
      </c>
      <c r="DW226" s="677">
        <f t="shared" si="344"/>
        <v>362.70119999999997</v>
      </c>
      <c r="DX226" s="676">
        <f t="shared" si="345"/>
        <v>35.385482926829269</v>
      </c>
      <c r="DY226" s="710">
        <f t="shared" si="366"/>
        <v>7.0770965853658536</v>
      </c>
      <c r="DZ226" s="222">
        <v>19</v>
      </c>
      <c r="EA226" s="677">
        <f t="shared" si="346"/>
        <v>194.75</v>
      </c>
      <c r="EB226" s="568">
        <f t="shared" si="347"/>
        <v>1219.75</v>
      </c>
      <c r="EC226" s="677">
        <f t="shared" si="348"/>
        <v>609.875</v>
      </c>
      <c r="ED226" s="677">
        <f t="shared" si="367"/>
        <v>365.92500000000001</v>
      </c>
      <c r="EE226" s="677">
        <f t="shared" si="368"/>
        <v>609.875</v>
      </c>
      <c r="EF226" s="208">
        <f t="shared" si="369"/>
        <v>41.987799999999993</v>
      </c>
      <c r="EG226" s="208">
        <f t="shared" si="370"/>
        <v>12.596339999999998</v>
      </c>
      <c r="EH226" s="208">
        <f t="shared" si="371"/>
        <v>20.993899999999996</v>
      </c>
      <c r="EI226" s="677">
        <f t="shared" si="349"/>
        <v>20.993899999999996</v>
      </c>
    </row>
    <row r="227" spans="1:139" s="218" customFormat="1" ht="24.75" customHeight="1" x14ac:dyDescent="0.2">
      <c r="A227" s="505">
        <v>224</v>
      </c>
      <c r="B227" s="505" t="s">
        <v>1270</v>
      </c>
      <c r="C227" s="499" t="s">
        <v>192</v>
      </c>
      <c r="D227" s="253" t="s">
        <v>450</v>
      </c>
      <c r="E227" s="253" t="s">
        <v>214</v>
      </c>
      <c r="F227" s="219" t="s">
        <v>171</v>
      </c>
      <c r="G227" s="219" t="s">
        <v>217</v>
      </c>
      <c r="H227" s="219" t="s">
        <v>25</v>
      </c>
      <c r="I227" s="259">
        <v>3.3</v>
      </c>
      <c r="J227" s="230">
        <v>719</v>
      </c>
      <c r="K227" s="222"/>
      <c r="L227" s="219" t="s">
        <v>171</v>
      </c>
      <c r="M227" s="219" t="s">
        <v>217</v>
      </c>
      <c r="N227" s="219" t="s">
        <v>25</v>
      </c>
      <c r="O227" s="260">
        <v>3.3</v>
      </c>
      <c r="P227" s="230">
        <v>719</v>
      </c>
      <c r="Q227" s="219"/>
      <c r="R227" s="219"/>
      <c r="S227" s="219"/>
      <c r="T227" s="260">
        <v>3.3</v>
      </c>
      <c r="U227" s="231">
        <v>719</v>
      </c>
      <c r="V227" s="228" t="s">
        <v>69</v>
      </c>
      <c r="W227" s="228" t="s">
        <v>315</v>
      </c>
      <c r="X227" s="228" t="s">
        <v>45</v>
      </c>
      <c r="Y227" s="261">
        <v>3.3</v>
      </c>
      <c r="Z227" s="232">
        <v>719</v>
      </c>
      <c r="AA227" s="207">
        <f t="shared" si="285"/>
        <v>2372.6999999999998</v>
      </c>
      <c r="AB227" s="222">
        <v>758</v>
      </c>
      <c r="AC227" s="544">
        <f t="shared" si="350"/>
        <v>39</v>
      </c>
      <c r="AD227" s="208">
        <f>0.95*$AB$1</f>
        <v>1080.587</v>
      </c>
      <c r="AE227" s="678">
        <f t="shared" si="351"/>
        <v>361.58699999999999</v>
      </c>
      <c r="AF227" s="222">
        <v>1406</v>
      </c>
      <c r="AJ227" s="444">
        <f t="shared" si="286"/>
        <v>39</v>
      </c>
      <c r="AK227" s="444">
        <f t="shared" si="287"/>
        <v>5.4242002781641219</v>
      </c>
      <c r="AL227" s="539">
        <f t="shared" si="352"/>
        <v>1.0848400556328243E-2</v>
      </c>
      <c r="AM227" s="444">
        <f t="shared" si="288"/>
        <v>7.8</v>
      </c>
      <c r="AN227" s="445">
        <f t="shared" si="289"/>
        <v>361.58699999999999</v>
      </c>
      <c r="AO227" s="445">
        <f t="shared" si="290"/>
        <v>50.290264255910984</v>
      </c>
      <c r="AP227" s="542">
        <f t="shared" si="353"/>
        <v>0.10058052851182196</v>
      </c>
      <c r="AQ227" s="445">
        <f t="shared" si="291"/>
        <v>72.317399999999992</v>
      </c>
      <c r="AR227" s="227">
        <f t="shared" si="292"/>
        <v>2768.7</v>
      </c>
      <c r="AS227" s="210">
        <f t="shared" si="293"/>
        <v>839</v>
      </c>
      <c r="AT227" s="209">
        <f t="shared" si="294"/>
        <v>251.7</v>
      </c>
      <c r="AU227" s="209">
        <f t="shared" si="295"/>
        <v>419.5</v>
      </c>
      <c r="AV227" s="211">
        <f t="shared" si="296"/>
        <v>758</v>
      </c>
      <c r="AW227" s="210">
        <f t="shared" si="297"/>
        <v>81</v>
      </c>
      <c r="AX227" s="210">
        <f t="shared" si="298"/>
        <v>120</v>
      </c>
      <c r="AY227" s="210">
        <f t="shared" si="299"/>
        <v>16.689847009735743</v>
      </c>
      <c r="AZ227" s="211">
        <f t="shared" si="300"/>
        <v>1080.587</v>
      </c>
      <c r="BA227" s="544">
        <f t="shared" si="354"/>
        <v>241.58699999999999</v>
      </c>
      <c r="BB227" s="210">
        <f t="shared" si="355"/>
        <v>60.396749999999997</v>
      </c>
      <c r="BC227" s="213">
        <f t="shared" si="301"/>
        <v>3209.34339</v>
      </c>
      <c r="BD227" s="211">
        <f>[1]MAG_9pak!$F$9</f>
        <v>972.52830000000006</v>
      </c>
      <c r="BE227" s="213">
        <f t="shared" si="302"/>
        <v>291.75848999999999</v>
      </c>
      <c r="BF227" s="213">
        <f t="shared" si="303"/>
        <v>486.26415000000003</v>
      </c>
      <c r="BG227" s="210">
        <f t="shared" si="304"/>
        <v>214.52830000000006</v>
      </c>
      <c r="BH227" s="210">
        <f t="shared" si="305"/>
        <v>253.52830000000006</v>
      </c>
      <c r="BI227" s="210">
        <f t="shared" si="306"/>
        <v>35.261237830319885</v>
      </c>
      <c r="BJ227" s="210">
        <f t="shared" si="307"/>
        <v>891.56</v>
      </c>
      <c r="BK227" s="214">
        <f t="shared" si="308"/>
        <v>267.46799999999996</v>
      </c>
      <c r="BL227" s="214">
        <f t="shared" si="309"/>
        <v>445.78</v>
      </c>
      <c r="BM227" s="210">
        <f t="shared" si="310"/>
        <v>172.55999999999995</v>
      </c>
      <c r="BN227" s="210">
        <f t="shared" si="311"/>
        <v>133.55999999999995</v>
      </c>
      <c r="BO227" s="215">
        <f t="shared" si="312"/>
        <v>2942.1479999999997</v>
      </c>
      <c r="BP227" s="210">
        <f t="shared" si="372"/>
        <v>891.56</v>
      </c>
      <c r="BQ227" s="216">
        <f t="shared" si="313"/>
        <v>267.46799999999996</v>
      </c>
      <c r="BR227" s="216">
        <f t="shared" si="314"/>
        <v>445.78</v>
      </c>
      <c r="BS227" s="210">
        <f t="shared" si="315"/>
        <v>172.55999999999995</v>
      </c>
      <c r="BT227" s="210">
        <f t="shared" si="316"/>
        <v>133.55999999999995</v>
      </c>
      <c r="BU227" s="217">
        <f t="shared" si="317"/>
        <v>2942.1479999999997</v>
      </c>
      <c r="BV227" s="210">
        <f t="shared" si="373"/>
        <v>891.56</v>
      </c>
      <c r="BW227" s="403">
        <f t="shared" si="318"/>
        <v>267.46799999999996</v>
      </c>
      <c r="BX227" s="403">
        <f t="shared" si="319"/>
        <v>445.78</v>
      </c>
      <c r="BY227" s="210">
        <f t="shared" si="320"/>
        <v>172.55999999999995</v>
      </c>
      <c r="BZ227" s="210">
        <f t="shared" si="321"/>
        <v>133.55999999999995</v>
      </c>
      <c r="CA227" s="210">
        <f t="shared" si="322"/>
        <v>24</v>
      </c>
      <c r="CB227" s="404">
        <f t="shared" si="323"/>
        <v>2942.1479999999997</v>
      </c>
      <c r="CC227" s="211"/>
      <c r="CD227" s="537">
        <f t="shared" si="324"/>
        <v>60.396749999999997</v>
      </c>
      <c r="CE227" s="537">
        <f t="shared" si="356"/>
        <v>18.119024999999997</v>
      </c>
      <c r="CF227" s="537">
        <f t="shared" si="325"/>
        <v>30.198374999999999</v>
      </c>
      <c r="CG227" s="210"/>
      <c r="CH227" s="210"/>
      <c r="CI227" s="210"/>
      <c r="CJ227" s="538">
        <f t="shared" si="326"/>
        <v>199.30927499999999</v>
      </c>
      <c r="CK227" s="216">
        <f t="shared" si="327"/>
        <v>-20.25</v>
      </c>
      <c r="CL227" s="216">
        <f t="shared" si="357"/>
        <v>-6.0750000000000002</v>
      </c>
      <c r="CM227" s="216">
        <f t="shared" si="328"/>
        <v>-10.125</v>
      </c>
      <c r="CN227" s="216"/>
      <c r="CO227" s="216"/>
      <c r="CP227" s="216"/>
      <c r="CQ227" s="217">
        <f t="shared" si="329"/>
        <v>-66.825000000000003</v>
      </c>
      <c r="CR227" s="403">
        <f t="shared" si="330"/>
        <v>47.256750000000011</v>
      </c>
      <c r="CS227" s="403">
        <f t="shared" si="358"/>
        <v>14.177025000000002</v>
      </c>
      <c r="CT227" s="403">
        <f t="shared" si="331"/>
        <v>23.628375000000005</v>
      </c>
      <c r="CU227" s="403"/>
      <c r="CV227" s="403"/>
      <c r="CW227" s="403"/>
      <c r="CX227" s="404">
        <f t="shared" si="332"/>
        <v>155.94727500000002</v>
      </c>
      <c r="CY227" s="198"/>
      <c r="CZ227" s="222">
        <v>758</v>
      </c>
      <c r="DA227" s="677">
        <f t="shared" si="333"/>
        <v>39</v>
      </c>
      <c r="DB227" s="676">
        <f t="shared" si="334"/>
        <v>5.4242002781641219</v>
      </c>
      <c r="DC227" s="676">
        <f t="shared" si="359"/>
        <v>1.0848400556328244</v>
      </c>
      <c r="DD227" s="208">
        <v>1080.587</v>
      </c>
      <c r="DE227" s="677">
        <f t="shared" si="335"/>
        <v>361.58699999999999</v>
      </c>
      <c r="DF227" s="676">
        <f t="shared" si="336"/>
        <v>50.290264255910984</v>
      </c>
      <c r="DG227" s="676">
        <f t="shared" si="360"/>
        <v>10.058052851182197</v>
      </c>
      <c r="DH227" s="222">
        <v>20</v>
      </c>
      <c r="DI227" s="677">
        <f t="shared" si="337"/>
        <v>143.80000000000001</v>
      </c>
      <c r="DJ227" s="568">
        <f t="shared" si="338"/>
        <v>862.8</v>
      </c>
      <c r="DK227" s="677">
        <f t="shared" si="339"/>
        <v>2847.24</v>
      </c>
      <c r="DL227" s="677">
        <f t="shared" si="361"/>
        <v>258.83999999999997</v>
      </c>
      <c r="DM227" s="677">
        <f t="shared" si="362"/>
        <v>431.4</v>
      </c>
      <c r="DN227" s="677">
        <f t="shared" si="340"/>
        <v>54.446750000000009</v>
      </c>
      <c r="DO227" s="677">
        <f t="shared" si="363"/>
        <v>16.334025</v>
      </c>
      <c r="DP227" s="677">
        <f t="shared" si="364"/>
        <v>27.223375000000004</v>
      </c>
      <c r="DQ227" s="677">
        <f t="shared" si="341"/>
        <v>179.67427500000002</v>
      </c>
      <c r="DR227" s="222">
        <v>758</v>
      </c>
      <c r="DS227" s="677">
        <f t="shared" si="342"/>
        <v>39</v>
      </c>
      <c r="DT227" s="676">
        <f t="shared" si="343"/>
        <v>5.4242002781641219</v>
      </c>
      <c r="DU227" s="710">
        <f t="shared" si="365"/>
        <v>1.0848400556328244</v>
      </c>
      <c r="DV227" s="208">
        <v>1080.587</v>
      </c>
      <c r="DW227" s="677">
        <f t="shared" si="344"/>
        <v>361.58699999999999</v>
      </c>
      <c r="DX227" s="676">
        <f t="shared" si="345"/>
        <v>50.290264255910984</v>
      </c>
      <c r="DY227" s="710">
        <f t="shared" si="366"/>
        <v>10.058052851182197</v>
      </c>
      <c r="DZ227" s="222">
        <v>19</v>
      </c>
      <c r="EA227" s="677">
        <f t="shared" si="346"/>
        <v>136.61000000000001</v>
      </c>
      <c r="EB227" s="568">
        <f t="shared" si="347"/>
        <v>855.61</v>
      </c>
      <c r="EC227" s="677">
        <f t="shared" si="348"/>
        <v>2823.5129999999999</v>
      </c>
      <c r="ED227" s="677">
        <f t="shared" si="367"/>
        <v>256.68299999999999</v>
      </c>
      <c r="EE227" s="677">
        <f t="shared" si="368"/>
        <v>427.80500000000001</v>
      </c>
      <c r="EF227" s="208">
        <f t="shared" si="369"/>
        <v>56.244249999999994</v>
      </c>
      <c r="EG227" s="208">
        <f t="shared" si="370"/>
        <v>16.873274999999996</v>
      </c>
      <c r="EH227" s="208">
        <f t="shared" si="371"/>
        <v>28.122124999999997</v>
      </c>
      <c r="EI227" s="677">
        <f t="shared" si="349"/>
        <v>185.60602499999996</v>
      </c>
    </row>
    <row r="228" spans="1:139" s="218" customFormat="1" ht="24.75" customHeight="1" x14ac:dyDescent="0.2">
      <c r="A228" s="506">
        <v>225</v>
      </c>
      <c r="B228" s="506" t="s">
        <v>1270</v>
      </c>
      <c r="C228" s="499" t="s">
        <v>1004</v>
      </c>
      <c r="D228" s="253" t="s">
        <v>451</v>
      </c>
      <c r="E228" s="253" t="s">
        <v>57</v>
      </c>
      <c r="F228" s="219" t="s">
        <v>90</v>
      </c>
      <c r="G228" s="219" t="s">
        <v>44</v>
      </c>
      <c r="H228" s="219" t="s">
        <v>88</v>
      </c>
      <c r="I228" s="259">
        <v>1</v>
      </c>
      <c r="J228" s="229">
        <v>1300</v>
      </c>
      <c r="K228" s="222"/>
      <c r="L228" s="219" t="s">
        <v>90</v>
      </c>
      <c r="M228" s="219" t="s">
        <v>44</v>
      </c>
      <c r="N228" s="219" t="s">
        <v>88</v>
      </c>
      <c r="O228" s="260">
        <v>1</v>
      </c>
      <c r="P228" s="230">
        <v>1300</v>
      </c>
      <c r="Q228" s="219"/>
      <c r="R228" s="219"/>
      <c r="S228" s="219"/>
      <c r="T228" s="260">
        <v>1</v>
      </c>
      <c r="U228" s="231">
        <v>1300</v>
      </c>
      <c r="V228" s="228" t="s">
        <v>363</v>
      </c>
      <c r="W228" s="228" t="s">
        <v>40</v>
      </c>
      <c r="X228" s="228" t="s">
        <v>23</v>
      </c>
      <c r="Y228" s="261">
        <v>1</v>
      </c>
      <c r="Z228" s="232">
        <v>1300</v>
      </c>
      <c r="AA228" s="207">
        <f t="shared" si="285"/>
        <v>1300</v>
      </c>
      <c r="AB228" s="222">
        <v>1746</v>
      </c>
      <c r="AC228" s="544">
        <f t="shared" si="350"/>
        <v>446</v>
      </c>
      <c r="AD228" s="208">
        <f>2.194*$AB$1</f>
        <v>2495.5872399999998</v>
      </c>
      <c r="AE228" s="678">
        <f t="shared" si="351"/>
        <v>1195.5872399999998</v>
      </c>
      <c r="AF228" s="222">
        <v>3120</v>
      </c>
      <c r="AJ228" s="444">
        <f t="shared" si="286"/>
        <v>446</v>
      </c>
      <c r="AK228" s="444">
        <f t="shared" si="287"/>
        <v>34.307692307692292</v>
      </c>
      <c r="AL228" s="539">
        <f t="shared" si="352"/>
        <v>6.8615384615384578E-2</v>
      </c>
      <c r="AM228" s="444">
        <f t="shared" si="288"/>
        <v>89.2</v>
      </c>
      <c r="AN228" s="445">
        <f t="shared" si="289"/>
        <v>1195.5872399999998</v>
      </c>
      <c r="AO228" s="445">
        <f t="shared" si="290"/>
        <v>91.968249230769231</v>
      </c>
      <c r="AP228" s="542">
        <f t="shared" si="353"/>
        <v>0.18393649846153845</v>
      </c>
      <c r="AQ228" s="445">
        <f t="shared" si="291"/>
        <v>239.11744799999997</v>
      </c>
      <c r="AR228" s="227">
        <f t="shared" si="292"/>
        <v>1420</v>
      </c>
      <c r="AS228" s="210">
        <f t="shared" si="293"/>
        <v>1420</v>
      </c>
      <c r="AT228" s="209">
        <f t="shared" si="294"/>
        <v>426</v>
      </c>
      <c r="AU228" s="209">
        <f t="shared" si="295"/>
        <v>710</v>
      </c>
      <c r="AV228" s="211">
        <f t="shared" si="296"/>
        <v>1746</v>
      </c>
      <c r="AW228" s="212">
        <f t="shared" si="297"/>
        <v>-326</v>
      </c>
      <c r="AX228" s="210">
        <f t="shared" si="298"/>
        <v>120</v>
      </c>
      <c r="AY228" s="210">
        <f t="shared" si="299"/>
        <v>9.2307692307692264</v>
      </c>
      <c r="AZ228" s="211">
        <f t="shared" si="300"/>
        <v>2495.5872399999998</v>
      </c>
      <c r="BA228" s="544">
        <f t="shared" si="354"/>
        <v>1075.5872399999998</v>
      </c>
      <c r="BB228" s="210">
        <f t="shared" si="355"/>
        <v>268.89680999999996</v>
      </c>
      <c r="BC228" s="213">
        <f t="shared" si="301"/>
        <v>1819.2830979600001</v>
      </c>
      <c r="BD228" s="211">
        <f>[1]MAG_9pak!$D$14</f>
        <v>1819.2830979600001</v>
      </c>
      <c r="BE228" s="213">
        <f t="shared" si="302"/>
        <v>545.78492938800002</v>
      </c>
      <c r="BF228" s="213">
        <f t="shared" si="303"/>
        <v>909.64154898000004</v>
      </c>
      <c r="BG228" s="210">
        <f t="shared" si="304"/>
        <v>73.283097960000077</v>
      </c>
      <c r="BH228" s="210">
        <f t="shared" si="305"/>
        <v>519.28309796000008</v>
      </c>
      <c r="BI228" s="210">
        <f t="shared" si="306"/>
        <v>39.944853689230769</v>
      </c>
      <c r="BJ228" s="210">
        <f t="shared" si="307"/>
        <v>1612</v>
      </c>
      <c r="BK228" s="214">
        <f t="shared" si="308"/>
        <v>483.59999999999997</v>
      </c>
      <c r="BL228" s="214">
        <f t="shared" si="309"/>
        <v>806</v>
      </c>
      <c r="BM228" s="210">
        <f t="shared" si="310"/>
        <v>312</v>
      </c>
      <c r="BN228" s="210">
        <f t="shared" si="311"/>
        <v>-134</v>
      </c>
      <c r="BO228" s="215">
        <f t="shared" si="312"/>
        <v>1612</v>
      </c>
      <c r="BP228" s="210">
        <f>Z228*1.2</f>
        <v>1560</v>
      </c>
      <c r="BQ228" s="216">
        <f t="shared" si="313"/>
        <v>468</v>
      </c>
      <c r="BR228" s="216">
        <f t="shared" si="314"/>
        <v>780</v>
      </c>
      <c r="BS228" s="210">
        <f t="shared" si="315"/>
        <v>260</v>
      </c>
      <c r="BT228" s="210">
        <f t="shared" si="316"/>
        <v>-186</v>
      </c>
      <c r="BU228" s="217">
        <f t="shared" si="317"/>
        <v>1560</v>
      </c>
      <c r="BV228" s="210">
        <f>Z228*1.19</f>
        <v>1547</v>
      </c>
      <c r="BW228" s="403">
        <f t="shared" si="318"/>
        <v>464.09999999999997</v>
      </c>
      <c r="BX228" s="403">
        <f t="shared" si="319"/>
        <v>773.5</v>
      </c>
      <c r="BY228" s="210">
        <f t="shared" si="320"/>
        <v>247</v>
      </c>
      <c r="BZ228" s="210">
        <f t="shared" si="321"/>
        <v>-199</v>
      </c>
      <c r="CA228" s="210">
        <f t="shared" si="322"/>
        <v>19</v>
      </c>
      <c r="CB228" s="404">
        <f t="shared" si="323"/>
        <v>1547</v>
      </c>
      <c r="CC228" s="211"/>
      <c r="CD228" s="537">
        <f t="shared" si="324"/>
        <v>268.89680999999996</v>
      </c>
      <c r="CE228" s="537">
        <f t="shared" si="356"/>
        <v>80.669042999999988</v>
      </c>
      <c r="CF228" s="537">
        <f t="shared" si="325"/>
        <v>134.44840499999998</v>
      </c>
      <c r="CG228" s="210"/>
      <c r="CH228" s="210"/>
      <c r="CI228" s="210"/>
      <c r="CJ228" s="538">
        <f t="shared" si="326"/>
        <v>268.89680999999996</v>
      </c>
      <c r="CK228" s="216">
        <f t="shared" si="327"/>
        <v>81.5</v>
      </c>
      <c r="CL228" s="216">
        <f t="shared" si="357"/>
        <v>24.45</v>
      </c>
      <c r="CM228" s="216">
        <f t="shared" si="328"/>
        <v>40.75</v>
      </c>
      <c r="CN228" s="216"/>
      <c r="CO228" s="216"/>
      <c r="CP228" s="216"/>
      <c r="CQ228" s="217">
        <f t="shared" si="329"/>
        <v>81.5</v>
      </c>
      <c r="CR228" s="403">
        <f t="shared" si="330"/>
        <v>237.14680999999996</v>
      </c>
      <c r="CS228" s="403">
        <f t="shared" si="358"/>
        <v>71.144042999999982</v>
      </c>
      <c r="CT228" s="403">
        <f t="shared" si="331"/>
        <v>118.57340499999998</v>
      </c>
      <c r="CU228" s="403"/>
      <c r="CV228" s="403"/>
      <c r="CW228" s="403"/>
      <c r="CX228" s="404">
        <f t="shared" si="332"/>
        <v>237.14680999999996</v>
      </c>
      <c r="CY228" s="198"/>
      <c r="CZ228" s="222">
        <v>1746</v>
      </c>
      <c r="DA228" s="677">
        <f t="shared" si="333"/>
        <v>446</v>
      </c>
      <c r="DB228" s="676">
        <f t="shared" si="334"/>
        <v>34.307692307692292</v>
      </c>
      <c r="DC228" s="676">
        <f t="shared" si="359"/>
        <v>6.8615384615384585</v>
      </c>
      <c r="DD228" s="208">
        <v>2495.5872399999998</v>
      </c>
      <c r="DE228" s="677">
        <f t="shared" si="335"/>
        <v>1195.5872399999998</v>
      </c>
      <c r="DF228" s="676">
        <f t="shared" si="336"/>
        <v>91.968249230769231</v>
      </c>
      <c r="DG228" s="676">
        <f t="shared" si="360"/>
        <v>18.393649846153846</v>
      </c>
      <c r="DH228" s="222">
        <v>15</v>
      </c>
      <c r="DI228" s="677">
        <f t="shared" si="337"/>
        <v>195</v>
      </c>
      <c r="DJ228" s="568">
        <f t="shared" si="338"/>
        <v>1495</v>
      </c>
      <c r="DK228" s="677">
        <f t="shared" si="339"/>
        <v>1495</v>
      </c>
      <c r="DL228" s="677">
        <f t="shared" si="361"/>
        <v>448.5</v>
      </c>
      <c r="DM228" s="677">
        <f t="shared" si="362"/>
        <v>747.5</v>
      </c>
      <c r="DN228" s="677">
        <f t="shared" si="340"/>
        <v>250.14680999999996</v>
      </c>
      <c r="DO228" s="677">
        <f t="shared" si="363"/>
        <v>75.044042999999988</v>
      </c>
      <c r="DP228" s="677">
        <f t="shared" si="364"/>
        <v>125.07340499999998</v>
      </c>
      <c r="DQ228" s="677">
        <f t="shared" si="341"/>
        <v>250.14680999999996</v>
      </c>
      <c r="DR228" s="222">
        <v>1746</v>
      </c>
      <c r="DS228" s="677">
        <f t="shared" si="342"/>
        <v>446</v>
      </c>
      <c r="DT228" s="676">
        <f t="shared" si="343"/>
        <v>34.307692307692292</v>
      </c>
      <c r="DU228" s="710">
        <f t="shared" si="365"/>
        <v>6.8615384615384585</v>
      </c>
      <c r="DV228" s="208">
        <v>2495.5872399999998</v>
      </c>
      <c r="DW228" s="677">
        <f t="shared" si="344"/>
        <v>1195.5872399999998</v>
      </c>
      <c r="DX228" s="676">
        <f t="shared" si="345"/>
        <v>91.968249230769231</v>
      </c>
      <c r="DY228" s="710">
        <f t="shared" si="366"/>
        <v>18.393649846153846</v>
      </c>
      <c r="DZ228" s="222">
        <v>15</v>
      </c>
      <c r="EA228" s="677">
        <f t="shared" si="346"/>
        <v>195</v>
      </c>
      <c r="EB228" s="568">
        <f t="shared" si="347"/>
        <v>1495</v>
      </c>
      <c r="EC228" s="677">
        <f t="shared" si="348"/>
        <v>1495</v>
      </c>
      <c r="ED228" s="677">
        <f t="shared" si="367"/>
        <v>448.5</v>
      </c>
      <c r="EE228" s="677">
        <f t="shared" si="368"/>
        <v>747.5</v>
      </c>
      <c r="EF228" s="208">
        <f t="shared" si="369"/>
        <v>250.14680999999996</v>
      </c>
      <c r="EG228" s="208">
        <f t="shared" si="370"/>
        <v>75.044042999999988</v>
      </c>
      <c r="EH228" s="208">
        <f t="shared" si="371"/>
        <v>125.07340499999998</v>
      </c>
      <c r="EI228" s="677">
        <f t="shared" si="349"/>
        <v>250.14680999999996</v>
      </c>
    </row>
    <row r="229" spans="1:139" s="218" customFormat="1" ht="24.75" customHeight="1" x14ac:dyDescent="0.2">
      <c r="A229" s="505">
        <v>226</v>
      </c>
      <c r="B229" s="505" t="s">
        <v>1270</v>
      </c>
      <c r="C229" s="499" t="s">
        <v>1004</v>
      </c>
      <c r="D229" s="253" t="s">
        <v>451</v>
      </c>
      <c r="E229" s="253" t="s">
        <v>349</v>
      </c>
      <c r="F229" s="219" t="s">
        <v>171</v>
      </c>
      <c r="G229" s="219" t="s">
        <v>217</v>
      </c>
      <c r="H229" s="219" t="s">
        <v>25</v>
      </c>
      <c r="I229" s="259">
        <v>1.05</v>
      </c>
      <c r="J229" s="229">
        <v>850</v>
      </c>
      <c r="K229" s="222"/>
      <c r="L229" s="219" t="s">
        <v>171</v>
      </c>
      <c r="M229" s="219" t="s">
        <v>217</v>
      </c>
      <c r="N229" s="219" t="s">
        <v>25</v>
      </c>
      <c r="O229" s="260">
        <v>1.05</v>
      </c>
      <c r="P229" s="230">
        <v>850</v>
      </c>
      <c r="Q229" s="219"/>
      <c r="R229" s="219"/>
      <c r="S229" s="219"/>
      <c r="T229" s="260">
        <v>1.05</v>
      </c>
      <c r="U229" s="231">
        <v>850</v>
      </c>
      <c r="V229" s="228" t="s">
        <v>1348</v>
      </c>
      <c r="W229" s="228" t="s">
        <v>6</v>
      </c>
      <c r="X229" s="228" t="s">
        <v>45</v>
      </c>
      <c r="Y229" s="261">
        <v>1.05</v>
      </c>
      <c r="Z229" s="232">
        <v>850</v>
      </c>
      <c r="AA229" s="207">
        <f t="shared" si="285"/>
        <v>892.5</v>
      </c>
      <c r="AB229" s="222">
        <v>758</v>
      </c>
      <c r="AC229" s="544">
        <f t="shared" si="350"/>
        <v>-92</v>
      </c>
      <c r="AD229" s="208">
        <f t="shared" ref="AD229:AD232" si="374">0.95*$AB$1</f>
        <v>1080.587</v>
      </c>
      <c r="AE229" s="678">
        <f t="shared" si="351"/>
        <v>230.58699999999999</v>
      </c>
      <c r="AF229" s="222">
        <v>1406</v>
      </c>
      <c r="AJ229" s="444">
        <f t="shared" si="286"/>
        <v>-92</v>
      </c>
      <c r="AK229" s="444">
        <f t="shared" si="287"/>
        <v>-10.82352941176471</v>
      </c>
      <c r="AL229" s="539">
        <f t="shared" si="352"/>
        <v>-2.1647058823529419E-2</v>
      </c>
      <c r="AM229" s="444">
        <f t="shared" si="288"/>
        <v>-18.399999999999999</v>
      </c>
      <c r="AN229" s="445">
        <f t="shared" si="289"/>
        <v>230.58699999999999</v>
      </c>
      <c r="AO229" s="445">
        <f t="shared" si="290"/>
        <v>27.127882352941171</v>
      </c>
      <c r="AP229" s="542">
        <f t="shared" si="353"/>
        <v>5.4255764705882344E-2</v>
      </c>
      <c r="AQ229" s="445">
        <f t="shared" si="291"/>
        <v>46.117399999999996</v>
      </c>
      <c r="AR229" s="227">
        <f t="shared" si="292"/>
        <v>1018.5</v>
      </c>
      <c r="AS229" s="210">
        <f t="shared" si="293"/>
        <v>970</v>
      </c>
      <c r="AT229" s="209">
        <f t="shared" si="294"/>
        <v>291</v>
      </c>
      <c r="AU229" s="209">
        <f t="shared" si="295"/>
        <v>485</v>
      </c>
      <c r="AV229" s="211">
        <f t="shared" si="296"/>
        <v>758</v>
      </c>
      <c r="AW229" s="210">
        <f t="shared" si="297"/>
        <v>212</v>
      </c>
      <c r="AX229" s="210">
        <f t="shared" si="298"/>
        <v>120</v>
      </c>
      <c r="AY229" s="210">
        <f t="shared" si="299"/>
        <v>14.117647058823522</v>
      </c>
      <c r="AZ229" s="211">
        <f t="shared" si="300"/>
        <v>1080.587</v>
      </c>
      <c r="BA229" s="544">
        <f t="shared" si="354"/>
        <v>110.58699999999999</v>
      </c>
      <c r="BB229" s="210">
        <f t="shared" si="355"/>
        <v>27.646749999999997</v>
      </c>
      <c r="BC229" s="213">
        <f t="shared" si="301"/>
        <v>1021.1547150000001</v>
      </c>
      <c r="BD229" s="211">
        <f>[1]MAG_9pak!$F$9</f>
        <v>972.52830000000006</v>
      </c>
      <c r="BE229" s="213">
        <f t="shared" si="302"/>
        <v>291.75848999999999</v>
      </c>
      <c r="BF229" s="213">
        <f t="shared" si="303"/>
        <v>486.26415000000003</v>
      </c>
      <c r="BG229" s="210">
        <f t="shared" si="304"/>
        <v>214.52830000000006</v>
      </c>
      <c r="BH229" s="210">
        <f t="shared" si="305"/>
        <v>122.52830000000006</v>
      </c>
      <c r="BI229" s="210">
        <f t="shared" si="306"/>
        <v>14.415094117647072</v>
      </c>
      <c r="BJ229" s="210">
        <f t="shared" si="307"/>
        <v>1054</v>
      </c>
      <c r="BK229" s="214">
        <f t="shared" si="308"/>
        <v>316.2</v>
      </c>
      <c r="BL229" s="214">
        <f t="shared" si="309"/>
        <v>527</v>
      </c>
      <c r="BM229" s="210">
        <f t="shared" si="310"/>
        <v>204</v>
      </c>
      <c r="BN229" s="210">
        <f t="shared" si="311"/>
        <v>296</v>
      </c>
      <c r="BO229" s="215">
        <f t="shared" si="312"/>
        <v>1106.7</v>
      </c>
      <c r="BP229" s="210">
        <f t="shared" ref="BP229:BP237" si="375">Z229*1.24</f>
        <v>1054</v>
      </c>
      <c r="BQ229" s="216">
        <f t="shared" si="313"/>
        <v>316.2</v>
      </c>
      <c r="BR229" s="216">
        <f t="shared" si="314"/>
        <v>527</v>
      </c>
      <c r="BS229" s="210">
        <f t="shared" si="315"/>
        <v>204</v>
      </c>
      <c r="BT229" s="210">
        <f t="shared" si="316"/>
        <v>296</v>
      </c>
      <c r="BU229" s="217">
        <f t="shared" si="317"/>
        <v>1106.7</v>
      </c>
      <c r="BV229" s="210">
        <f t="shared" ref="BV229:BV237" si="376">Z229*1.24</f>
        <v>1054</v>
      </c>
      <c r="BW229" s="403">
        <f t="shared" si="318"/>
        <v>316.2</v>
      </c>
      <c r="BX229" s="403">
        <f t="shared" si="319"/>
        <v>527</v>
      </c>
      <c r="BY229" s="210">
        <f t="shared" si="320"/>
        <v>204</v>
      </c>
      <c r="BZ229" s="210">
        <f t="shared" si="321"/>
        <v>296</v>
      </c>
      <c r="CA229" s="210">
        <f t="shared" si="322"/>
        <v>24</v>
      </c>
      <c r="CB229" s="404">
        <f t="shared" si="323"/>
        <v>1106.7</v>
      </c>
      <c r="CC229" s="211"/>
      <c r="CD229" s="537">
        <f t="shared" si="324"/>
        <v>27.646749999999997</v>
      </c>
      <c r="CE229" s="537">
        <f t="shared" si="356"/>
        <v>8.2940249999999995</v>
      </c>
      <c r="CF229" s="537">
        <f t="shared" si="325"/>
        <v>13.823374999999999</v>
      </c>
      <c r="CG229" s="210"/>
      <c r="CH229" s="210"/>
      <c r="CI229" s="210"/>
      <c r="CJ229" s="538">
        <f t="shared" si="326"/>
        <v>29.029087499999999</v>
      </c>
      <c r="CK229" s="216">
        <f t="shared" si="327"/>
        <v>-53</v>
      </c>
      <c r="CL229" s="216">
        <f t="shared" si="357"/>
        <v>-15.899999999999999</v>
      </c>
      <c r="CM229" s="216">
        <f t="shared" si="328"/>
        <v>-26.5</v>
      </c>
      <c r="CN229" s="216"/>
      <c r="CO229" s="216"/>
      <c r="CP229" s="216"/>
      <c r="CQ229" s="217">
        <f t="shared" si="329"/>
        <v>-55.650000000000006</v>
      </c>
      <c r="CR229" s="403">
        <f t="shared" si="330"/>
        <v>6.6467499999999973</v>
      </c>
      <c r="CS229" s="403">
        <f t="shared" si="358"/>
        <v>1.994024999999999</v>
      </c>
      <c r="CT229" s="403">
        <f t="shared" si="331"/>
        <v>3.3233749999999986</v>
      </c>
      <c r="CU229" s="403"/>
      <c r="CV229" s="403"/>
      <c r="CW229" s="403"/>
      <c r="CX229" s="404">
        <f t="shared" si="332"/>
        <v>6.9790874999999977</v>
      </c>
      <c r="CY229" s="198"/>
      <c r="CZ229" s="222">
        <v>758</v>
      </c>
      <c r="DA229" s="677">
        <f t="shared" si="333"/>
        <v>-92</v>
      </c>
      <c r="DB229" s="676">
        <f t="shared" si="334"/>
        <v>-10.82352941176471</v>
      </c>
      <c r="DC229" s="676">
        <f t="shared" si="359"/>
        <v>-2.1647058823529419</v>
      </c>
      <c r="DD229" s="208">
        <v>1080.587</v>
      </c>
      <c r="DE229" s="677">
        <f t="shared" si="335"/>
        <v>230.58699999999999</v>
      </c>
      <c r="DF229" s="676">
        <f t="shared" si="336"/>
        <v>27.127882352941171</v>
      </c>
      <c r="DG229" s="676">
        <f t="shared" si="360"/>
        <v>5.4255764705882346</v>
      </c>
      <c r="DH229" s="222">
        <v>20</v>
      </c>
      <c r="DI229" s="677">
        <f t="shared" si="337"/>
        <v>170</v>
      </c>
      <c r="DJ229" s="568">
        <f t="shared" si="338"/>
        <v>1020</v>
      </c>
      <c r="DK229" s="677">
        <f t="shared" si="339"/>
        <v>1071</v>
      </c>
      <c r="DL229" s="677">
        <f t="shared" si="361"/>
        <v>306</v>
      </c>
      <c r="DM229" s="677">
        <f t="shared" si="362"/>
        <v>510</v>
      </c>
      <c r="DN229" s="677">
        <f t="shared" si="340"/>
        <v>15.146749999999997</v>
      </c>
      <c r="DO229" s="677">
        <f t="shared" si="363"/>
        <v>4.5440249999999986</v>
      </c>
      <c r="DP229" s="677">
        <f t="shared" si="364"/>
        <v>7.5733749999999986</v>
      </c>
      <c r="DQ229" s="677">
        <f t="shared" si="341"/>
        <v>15.904087499999997</v>
      </c>
      <c r="DR229" s="222">
        <v>758</v>
      </c>
      <c r="DS229" s="677">
        <f t="shared" si="342"/>
        <v>-92</v>
      </c>
      <c r="DT229" s="676">
        <f t="shared" si="343"/>
        <v>-10.82352941176471</v>
      </c>
      <c r="DU229" s="710">
        <f t="shared" si="365"/>
        <v>-2.1647058823529419</v>
      </c>
      <c r="DV229" s="208">
        <v>1080.587</v>
      </c>
      <c r="DW229" s="677">
        <f t="shared" si="344"/>
        <v>230.58699999999999</v>
      </c>
      <c r="DX229" s="676">
        <f t="shared" si="345"/>
        <v>27.127882352941171</v>
      </c>
      <c r="DY229" s="710">
        <f t="shared" si="366"/>
        <v>5.4255764705882346</v>
      </c>
      <c r="DZ229" s="222">
        <v>19</v>
      </c>
      <c r="EA229" s="677">
        <f t="shared" si="346"/>
        <v>161.5</v>
      </c>
      <c r="EB229" s="568">
        <f t="shared" si="347"/>
        <v>1011.5</v>
      </c>
      <c r="EC229" s="677">
        <f t="shared" si="348"/>
        <v>1062.075</v>
      </c>
      <c r="ED229" s="677">
        <f t="shared" si="367"/>
        <v>303.45</v>
      </c>
      <c r="EE229" s="677">
        <f t="shared" si="368"/>
        <v>505.75</v>
      </c>
      <c r="EF229" s="208">
        <f t="shared" si="369"/>
        <v>17.271749999999997</v>
      </c>
      <c r="EG229" s="208">
        <f t="shared" si="370"/>
        <v>5.1815249999999988</v>
      </c>
      <c r="EH229" s="208">
        <f t="shared" si="371"/>
        <v>8.6358749999999986</v>
      </c>
      <c r="EI229" s="677">
        <f t="shared" si="349"/>
        <v>18.135337499999999</v>
      </c>
    </row>
    <row r="230" spans="1:139" s="218" customFormat="1" ht="24.75" customHeight="1" x14ac:dyDescent="0.2">
      <c r="A230" s="505">
        <v>227</v>
      </c>
      <c r="B230" s="505" t="s">
        <v>1270</v>
      </c>
      <c r="C230" s="499" t="s">
        <v>1004</v>
      </c>
      <c r="D230" s="253" t="s">
        <v>452</v>
      </c>
      <c r="E230" s="253" t="s">
        <v>13</v>
      </c>
      <c r="F230" s="219" t="s">
        <v>171</v>
      </c>
      <c r="G230" s="219" t="s">
        <v>218</v>
      </c>
      <c r="H230" s="219" t="s">
        <v>28</v>
      </c>
      <c r="I230" s="259">
        <v>1</v>
      </c>
      <c r="J230" s="229">
        <v>950</v>
      </c>
      <c r="K230" s="222"/>
      <c r="L230" s="219" t="s">
        <v>171</v>
      </c>
      <c r="M230" s="219" t="s">
        <v>218</v>
      </c>
      <c r="N230" s="219" t="s">
        <v>28</v>
      </c>
      <c r="O230" s="260">
        <v>1</v>
      </c>
      <c r="P230" s="230">
        <v>950</v>
      </c>
      <c r="Q230" s="219"/>
      <c r="R230" s="219"/>
      <c r="S230" s="219"/>
      <c r="T230" s="260">
        <v>1</v>
      </c>
      <c r="U230" s="231">
        <v>950</v>
      </c>
      <c r="V230" s="228" t="s">
        <v>1348</v>
      </c>
      <c r="W230" s="228" t="s">
        <v>24</v>
      </c>
      <c r="X230" s="228" t="s">
        <v>28</v>
      </c>
      <c r="Y230" s="261">
        <v>1</v>
      </c>
      <c r="Z230" s="232">
        <v>950</v>
      </c>
      <c r="AA230" s="207">
        <f t="shared" si="285"/>
        <v>950</v>
      </c>
      <c r="AB230" s="222">
        <v>967</v>
      </c>
      <c r="AC230" s="544">
        <f t="shared" si="350"/>
        <v>17</v>
      </c>
      <c r="AD230" s="208">
        <f>1.22*$AB$1</f>
        <v>1387.7012</v>
      </c>
      <c r="AE230" s="678">
        <f t="shared" si="351"/>
        <v>437.70119999999997</v>
      </c>
      <c r="AF230" s="222">
        <v>1796</v>
      </c>
      <c r="AJ230" s="444">
        <f t="shared" si="286"/>
        <v>17</v>
      </c>
      <c r="AK230" s="444">
        <f t="shared" si="287"/>
        <v>1.7894736842105203</v>
      </c>
      <c r="AL230" s="539">
        <f t="shared" si="352"/>
        <v>3.5789473684210405E-3</v>
      </c>
      <c r="AM230" s="444">
        <f t="shared" si="288"/>
        <v>3.4</v>
      </c>
      <c r="AN230" s="445">
        <f t="shared" si="289"/>
        <v>437.70119999999997</v>
      </c>
      <c r="AO230" s="445">
        <f t="shared" si="290"/>
        <v>46.073810526315782</v>
      </c>
      <c r="AP230" s="542">
        <f t="shared" si="353"/>
        <v>9.2147621052631565E-2</v>
      </c>
      <c r="AQ230" s="445">
        <f t="shared" si="291"/>
        <v>87.540239999999997</v>
      </c>
      <c r="AR230" s="227">
        <f t="shared" si="292"/>
        <v>1070</v>
      </c>
      <c r="AS230" s="210">
        <f t="shared" si="293"/>
        <v>1070</v>
      </c>
      <c r="AT230" s="209">
        <f t="shared" si="294"/>
        <v>321</v>
      </c>
      <c r="AU230" s="209">
        <f t="shared" si="295"/>
        <v>535</v>
      </c>
      <c r="AV230" s="211">
        <f t="shared" si="296"/>
        <v>967</v>
      </c>
      <c r="AW230" s="210">
        <f t="shared" si="297"/>
        <v>103</v>
      </c>
      <c r="AX230" s="210">
        <f t="shared" si="298"/>
        <v>120</v>
      </c>
      <c r="AY230" s="210">
        <f t="shared" si="299"/>
        <v>12.631578947368411</v>
      </c>
      <c r="AZ230" s="211">
        <f t="shared" si="300"/>
        <v>1387.7012</v>
      </c>
      <c r="BA230" s="544">
        <f t="shared" si="354"/>
        <v>317.70119999999997</v>
      </c>
      <c r="BB230" s="210">
        <f t="shared" si="355"/>
        <v>79.425299999999993</v>
      </c>
      <c r="BC230" s="213">
        <f t="shared" si="301"/>
        <v>972.52830000000006</v>
      </c>
      <c r="BD230" s="211">
        <f>[1]MAG_9pak!$F$9</f>
        <v>972.52830000000006</v>
      </c>
      <c r="BE230" s="213">
        <f t="shared" si="302"/>
        <v>291.75848999999999</v>
      </c>
      <c r="BF230" s="213">
        <f t="shared" si="303"/>
        <v>486.26415000000003</v>
      </c>
      <c r="BG230" s="210">
        <f t="shared" si="304"/>
        <v>5.5283000000000584</v>
      </c>
      <c r="BH230" s="210">
        <f t="shared" si="305"/>
        <v>22.528300000000058</v>
      </c>
      <c r="BI230" s="210">
        <f t="shared" si="306"/>
        <v>2.3713999999999942</v>
      </c>
      <c r="BJ230" s="210">
        <f t="shared" si="307"/>
        <v>1178</v>
      </c>
      <c r="BK230" s="214">
        <f t="shared" si="308"/>
        <v>353.4</v>
      </c>
      <c r="BL230" s="214">
        <f t="shared" si="309"/>
        <v>589</v>
      </c>
      <c r="BM230" s="210">
        <f t="shared" si="310"/>
        <v>228</v>
      </c>
      <c r="BN230" s="210">
        <f t="shared" si="311"/>
        <v>211</v>
      </c>
      <c r="BO230" s="215">
        <f t="shared" si="312"/>
        <v>1178</v>
      </c>
      <c r="BP230" s="210">
        <f t="shared" si="375"/>
        <v>1178</v>
      </c>
      <c r="BQ230" s="216">
        <f t="shared" si="313"/>
        <v>353.4</v>
      </c>
      <c r="BR230" s="216">
        <f t="shared" si="314"/>
        <v>589</v>
      </c>
      <c r="BS230" s="210">
        <f t="shared" si="315"/>
        <v>228</v>
      </c>
      <c r="BT230" s="210">
        <f t="shared" si="316"/>
        <v>211</v>
      </c>
      <c r="BU230" s="217">
        <f t="shared" si="317"/>
        <v>1178</v>
      </c>
      <c r="BV230" s="210">
        <f t="shared" si="376"/>
        <v>1178</v>
      </c>
      <c r="BW230" s="403">
        <f t="shared" si="318"/>
        <v>353.4</v>
      </c>
      <c r="BX230" s="403">
        <f t="shared" si="319"/>
        <v>589</v>
      </c>
      <c r="BY230" s="210">
        <f t="shared" si="320"/>
        <v>228</v>
      </c>
      <c r="BZ230" s="210">
        <f t="shared" si="321"/>
        <v>211</v>
      </c>
      <c r="CA230" s="210">
        <f t="shared" si="322"/>
        <v>24</v>
      </c>
      <c r="CB230" s="404">
        <f t="shared" si="323"/>
        <v>1178</v>
      </c>
      <c r="CC230" s="211"/>
      <c r="CD230" s="537">
        <f t="shared" si="324"/>
        <v>79.425299999999993</v>
      </c>
      <c r="CE230" s="537">
        <f t="shared" si="356"/>
        <v>23.827589999999997</v>
      </c>
      <c r="CF230" s="537">
        <f t="shared" si="325"/>
        <v>39.712649999999996</v>
      </c>
      <c r="CG230" s="210"/>
      <c r="CH230" s="210"/>
      <c r="CI230" s="210"/>
      <c r="CJ230" s="538">
        <f t="shared" si="326"/>
        <v>79.425299999999993</v>
      </c>
      <c r="CK230" s="216">
        <f t="shared" si="327"/>
        <v>-25.75</v>
      </c>
      <c r="CL230" s="216">
        <f t="shared" si="357"/>
        <v>-7.7249999999999996</v>
      </c>
      <c r="CM230" s="216">
        <f t="shared" si="328"/>
        <v>-12.875</v>
      </c>
      <c r="CN230" s="216"/>
      <c r="CO230" s="216"/>
      <c r="CP230" s="216"/>
      <c r="CQ230" s="217">
        <f t="shared" si="329"/>
        <v>-25.75</v>
      </c>
      <c r="CR230" s="403">
        <f t="shared" si="330"/>
        <v>52.425299999999993</v>
      </c>
      <c r="CS230" s="403">
        <f t="shared" si="358"/>
        <v>15.727589999999998</v>
      </c>
      <c r="CT230" s="403">
        <f t="shared" si="331"/>
        <v>26.212649999999996</v>
      </c>
      <c r="CU230" s="403"/>
      <c r="CV230" s="403"/>
      <c r="CW230" s="403"/>
      <c r="CX230" s="404">
        <f t="shared" si="332"/>
        <v>52.425299999999993</v>
      </c>
      <c r="CY230" s="198"/>
      <c r="CZ230" s="222">
        <v>758</v>
      </c>
      <c r="DA230" s="677">
        <f t="shared" si="333"/>
        <v>-192</v>
      </c>
      <c r="DB230" s="676">
        <f t="shared" si="334"/>
        <v>-20.21052631578948</v>
      </c>
      <c r="DC230" s="676">
        <f t="shared" si="359"/>
        <v>-4.0421052631578958</v>
      </c>
      <c r="DD230" s="208">
        <v>1080.587</v>
      </c>
      <c r="DE230" s="677">
        <f t="shared" si="335"/>
        <v>130.58699999999999</v>
      </c>
      <c r="DF230" s="676">
        <f t="shared" si="336"/>
        <v>13.745999999999995</v>
      </c>
      <c r="DG230" s="676">
        <f t="shared" si="360"/>
        <v>2.7491999999999992</v>
      </c>
      <c r="DH230" s="222">
        <v>20</v>
      </c>
      <c r="DI230" s="677">
        <f t="shared" si="337"/>
        <v>190</v>
      </c>
      <c r="DJ230" s="568">
        <f t="shared" si="338"/>
        <v>1140</v>
      </c>
      <c r="DK230" s="677">
        <f t="shared" si="339"/>
        <v>1140</v>
      </c>
      <c r="DL230" s="677">
        <f t="shared" si="361"/>
        <v>342</v>
      </c>
      <c r="DM230" s="677">
        <f t="shared" si="362"/>
        <v>570</v>
      </c>
      <c r="DN230" s="677">
        <f t="shared" si="340"/>
        <v>-14.853250000000003</v>
      </c>
      <c r="DO230" s="677">
        <f t="shared" si="363"/>
        <v>-4.4559750000000005</v>
      </c>
      <c r="DP230" s="677">
        <f t="shared" si="364"/>
        <v>-7.4266250000000014</v>
      </c>
      <c r="DQ230" s="677">
        <f t="shared" si="341"/>
        <v>-14.853250000000003</v>
      </c>
      <c r="DR230" s="222">
        <v>758</v>
      </c>
      <c r="DS230" s="677">
        <f t="shared" si="342"/>
        <v>-192</v>
      </c>
      <c r="DT230" s="676">
        <f t="shared" si="343"/>
        <v>-20.21052631578948</v>
      </c>
      <c r="DU230" s="710">
        <f t="shared" si="365"/>
        <v>-4.0421052631578958</v>
      </c>
      <c r="DV230" s="208">
        <v>1080.587</v>
      </c>
      <c r="DW230" s="677">
        <f t="shared" si="344"/>
        <v>130.58699999999999</v>
      </c>
      <c r="DX230" s="676">
        <f t="shared" si="345"/>
        <v>13.745999999999995</v>
      </c>
      <c r="DY230" s="710">
        <f t="shared" si="366"/>
        <v>2.7491999999999992</v>
      </c>
      <c r="DZ230" s="222">
        <v>19</v>
      </c>
      <c r="EA230" s="677">
        <f t="shared" si="346"/>
        <v>180.5</v>
      </c>
      <c r="EB230" s="568">
        <f t="shared" si="347"/>
        <v>1130.5</v>
      </c>
      <c r="EC230" s="677">
        <f t="shared" si="348"/>
        <v>1130.5</v>
      </c>
      <c r="ED230" s="677">
        <f t="shared" si="367"/>
        <v>339.15</v>
      </c>
      <c r="EE230" s="677">
        <f t="shared" si="368"/>
        <v>565.25</v>
      </c>
      <c r="EF230" s="208">
        <f t="shared" si="369"/>
        <v>-12.478250000000003</v>
      </c>
      <c r="EG230" s="208">
        <f t="shared" si="370"/>
        <v>-3.7434750000000006</v>
      </c>
      <c r="EH230" s="208">
        <f t="shared" si="371"/>
        <v>-6.2391250000000014</v>
      </c>
      <c r="EI230" s="677">
        <f t="shared" si="349"/>
        <v>-12.478250000000003</v>
      </c>
    </row>
    <row r="231" spans="1:139" s="218" customFormat="1" ht="24.75" customHeight="1" x14ac:dyDescent="0.2">
      <c r="A231" s="506">
        <v>228</v>
      </c>
      <c r="B231" s="506" t="s">
        <v>1270</v>
      </c>
      <c r="C231" s="499" t="s">
        <v>1004</v>
      </c>
      <c r="D231" s="253" t="s">
        <v>452</v>
      </c>
      <c r="E231" s="253" t="s">
        <v>349</v>
      </c>
      <c r="F231" s="219" t="s">
        <v>171</v>
      </c>
      <c r="G231" s="219" t="s">
        <v>145</v>
      </c>
      <c r="H231" s="219" t="s">
        <v>25</v>
      </c>
      <c r="I231" s="259">
        <v>1</v>
      </c>
      <c r="J231" s="229">
        <v>850</v>
      </c>
      <c r="K231" s="222"/>
      <c r="L231" s="219" t="s">
        <v>171</v>
      </c>
      <c r="M231" s="219" t="s">
        <v>145</v>
      </c>
      <c r="N231" s="219" t="s">
        <v>25</v>
      </c>
      <c r="O231" s="260">
        <v>1</v>
      </c>
      <c r="P231" s="230">
        <v>850</v>
      </c>
      <c r="Q231" s="219"/>
      <c r="R231" s="219"/>
      <c r="S231" s="219"/>
      <c r="T231" s="260">
        <v>1</v>
      </c>
      <c r="U231" s="231">
        <v>850</v>
      </c>
      <c r="V231" s="228" t="s">
        <v>1348</v>
      </c>
      <c r="W231" s="228" t="s">
        <v>6</v>
      </c>
      <c r="X231" s="228" t="s">
        <v>45</v>
      </c>
      <c r="Y231" s="261">
        <v>1</v>
      </c>
      <c r="Z231" s="232">
        <v>850</v>
      </c>
      <c r="AA231" s="207">
        <f t="shared" si="285"/>
        <v>850</v>
      </c>
      <c r="AB231" s="222">
        <v>758</v>
      </c>
      <c r="AC231" s="544">
        <f t="shared" si="350"/>
        <v>-92</v>
      </c>
      <c r="AD231" s="208">
        <f t="shared" si="374"/>
        <v>1080.587</v>
      </c>
      <c r="AE231" s="678">
        <f t="shared" si="351"/>
        <v>230.58699999999999</v>
      </c>
      <c r="AF231" s="222">
        <v>1406</v>
      </c>
      <c r="AJ231" s="444">
        <f t="shared" si="286"/>
        <v>-92</v>
      </c>
      <c r="AK231" s="444">
        <f t="shared" si="287"/>
        <v>-10.82352941176471</v>
      </c>
      <c r="AL231" s="539">
        <f t="shared" si="352"/>
        <v>-2.1647058823529419E-2</v>
      </c>
      <c r="AM231" s="444">
        <f t="shared" si="288"/>
        <v>-18.399999999999999</v>
      </c>
      <c r="AN231" s="445">
        <f t="shared" si="289"/>
        <v>230.58699999999999</v>
      </c>
      <c r="AO231" s="445">
        <f t="shared" si="290"/>
        <v>27.127882352941171</v>
      </c>
      <c r="AP231" s="542">
        <f t="shared" si="353"/>
        <v>5.4255764705882344E-2</v>
      </c>
      <c r="AQ231" s="445">
        <f t="shared" si="291"/>
        <v>46.117399999999996</v>
      </c>
      <c r="AR231" s="227">
        <f t="shared" si="292"/>
        <v>970</v>
      </c>
      <c r="AS231" s="210">
        <f t="shared" si="293"/>
        <v>970</v>
      </c>
      <c r="AT231" s="209">
        <f t="shared" si="294"/>
        <v>291</v>
      </c>
      <c r="AU231" s="209">
        <f t="shared" si="295"/>
        <v>485</v>
      </c>
      <c r="AV231" s="211">
        <f t="shared" si="296"/>
        <v>758</v>
      </c>
      <c r="AW231" s="210">
        <f t="shared" si="297"/>
        <v>212</v>
      </c>
      <c r="AX231" s="210">
        <f t="shared" si="298"/>
        <v>120</v>
      </c>
      <c r="AY231" s="210">
        <f t="shared" si="299"/>
        <v>14.117647058823522</v>
      </c>
      <c r="AZ231" s="211">
        <f t="shared" si="300"/>
        <v>1080.587</v>
      </c>
      <c r="BA231" s="544">
        <f t="shared" si="354"/>
        <v>110.58699999999999</v>
      </c>
      <c r="BB231" s="210">
        <f t="shared" si="355"/>
        <v>27.646749999999997</v>
      </c>
      <c r="BC231" s="213">
        <f t="shared" si="301"/>
        <v>972.52830000000006</v>
      </c>
      <c r="BD231" s="211">
        <f>[1]MAG_9pak!$F$9</f>
        <v>972.52830000000006</v>
      </c>
      <c r="BE231" s="213">
        <f t="shared" si="302"/>
        <v>291.75848999999999</v>
      </c>
      <c r="BF231" s="213">
        <f t="shared" si="303"/>
        <v>486.26415000000003</v>
      </c>
      <c r="BG231" s="210">
        <f t="shared" si="304"/>
        <v>214.52830000000006</v>
      </c>
      <c r="BH231" s="210">
        <f t="shared" si="305"/>
        <v>122.52830000000006</v>
      </c>
      <c r="BI231" s="210">
        <f t="shared" si="306"/>
        <v>14.415094117647072</v>
      </c>
      <c r="BJ231" s="210">
        <f t="shared" si="307"/>
        <v>1054</v>
      </c>
      <c r="BK231" s="214">
        <f t="shared" si="308"/>
        <v>316.2</v>
      </c>
      <c r="BL231" s="214">
        <f t="shared" si="309"/>
        <v>527</v>
      </c>
      <c r="BM231" s="210">
        <f t="shared" si="310"/>
        <v>204</v>
      </c>
      <c r="BN231" s="210">
        <f t="shared" si="311"/>
        <v>296</v>
      </c>
      <c r="BO231" s="215">
        <f t="shared" si="312"/>
        <v>1054</v>
      </c>
      <c r="BP231" s="210">
        <f t="shared" si="375"/>
        <v>1054</v>
      </c>
      <c r="BQ231" s="216">
        <f t="shared" si="313"/>
        <v>316.2</v>
      </c>
      <c r="BR231" s="216">
        <f t="shared" si="314"/>
        <v>527</v>
      </c>
      <c r="BS231" s="210">
        <f t="shared" si="315"/>
        <v>204</v>
      </c>
      <c r="BT231" s="210">
        <f t="shared" si="316"/>
        <v>296</v>
      </c>
      <c r="BU231" s="217">
        <f t="shared" si="317"/>
        <v>1054</v>
      </c>
      <c r="BV231" s="210">
        <f t="shared" si="376"/>
        <v>1054</v>
      </c>
      <c r="BW231" s="403">
        <f t="shared" si="318"/>
        <v>316.2</v>
      </c>
      <c r="BX231" s="403">
        <f t="shared" si="319"/>
        <v>527</v>
      </c>
      <c r="BY231" s="210">
        <f t="shared" si="320"/>
        <v>204</v>
      </c>
      <c r="BZ231" s="210">
        <f t="shared" si="321"/>
        <v>296</v>
      </c>
      <c r="CA231" s="210">
        <f t="shared" si="322"/>
        <v>24</v>
      </c>
      <c r="CB231" s="404">
        <f t="shared" si="323"/>
        <v>1054</v>
      </c>
      <c r="CC231" s="211"/>
      <c r="CD231" s="537">
        <f t="shared" si="324"/>
        <v>27.646749999999997</v>
      </c>
      <c r="CE231" s="537">
        <f t="shared" si="356"/>
        <v>8.2940249999999995</v>
      </c>
      <c r="CF231" s="537">
        <f t="shared" si="325"/>
        <v>13.823374999999999</v>
      </c>
      <c r="CG231" s="210"/>
      <c r="CH231" s="210"/>
      <c r="CI231" s="210"/>
      <c r="CJ231" s="538">
        <f t="shared" si="326"/>
        <v>27.646749999999997</v>
      </c>
      <c r="CK231" s="216">
        <f t="shared" si="327"/>
        <v>-53</v>
      </c>
      <c r="CL231" s="216">
        <f t="shared" si="357"/>
        <v>-15.899999999999999</v>
      </c>
      <c r="CM231" s="216">
        <f t="shared" si="328"/>
        <v>-26.5</v>
      </c>
      <c r="CN231" s="216"/>
      <c r="CO231" s="216"/>
      <c r="CP231" s="216"/>
      <c r="CQ231" s="217">
        <f t="shared" si="329"/>
        <v>-53</v>
      </c>
      <c r="CR231" s="403">
        <f t="shared" si="330"/>
        <v>6.6467499999999973</v>
      </c>
      <c r="CS231" s="403">
        <f t="shared" si="358"/>
        <v>1.994024999999999</v>
      </c>
      <c r="CT231" s="403">
        <f t="shared" si="331"/>
        <v>3.3233749999999986</v>
      </c>
      <c r="CU231" s="403"/>
      <c r="CV231" s="403"/>
      <c r="CW231" s="403"/>
      <c r="CX231" s="404">
        <f t="shared" si="332"/>
        <v>6.6467499999999973</v>
      </c>
      <c r="CY231" s="198"/>
      <c r="CZ231" s="222">
        <v>758</v>
      </c>
      <c r="DA231" s="677">
        <f t="shared" si="333"/>
        <v>-92</v>
      </c>
      <c r="DB231" s="676">
        <f t="shared" si="334"/>
        <v>-10.82352941176471</v>
      </c>
      <c r="DC231" s="676">
        <f t="shared" si="359"/>
        <v>-2.1647058823529419</v>
      </c>
      <c r="DD231" s="208">
        <v>1080.587</v>
      </c>
      <c r="DE231" s="677">
        <f t="shared" si="335"/>
        <v>230.58699999999999</v>
      </c>
      <c r="DF231" s="676">
        <f t="shared" si="336"/>
        <v>27.127882352941171</v>
      </c>
      <c r="DG231" s="676">
        <f t="shared" si="360"/>
        <v>5.4255764705882346</v>
      </c>
      <c r="DH231" s="222">
        <v>20</v>
      </c>
      <c r="DI231" s="677">
        <f t="shared" si="337"/>
        <v>170</v>
      </c>
      <c r="DJ231" s="568">
        <f t="shared" si="338"/>
        <v>1020</v>
      </c>
      <c r="DK231" s="677">
        <f t="shared" si="339"/>
        <v>1020</v>
      </c>
      <c r="DL231" s="677">
        <f t="shared" si="361"/>
        <v>306</v>
      </c>
      <c r="DM231" s="677">
        <f t="shared" si="362"/>
        <v>510</v>
      </c>
      <c r="DN231" s="677">
        <f t="shared" si="340"/>
        <v>15.146749999999997</v>
      </c>
      <c r="DO231" s="677">
        <f t="shared" si="363"/>
        <v>4.5440249999999986</v>
      </c>
      <c r="DP231" s="677">
        <f t="shared" si="364"/>
        <v>7.5733749999999986</v>
      </c>
      <c r="DQ231" s="677">
        <f t="shared" si="341"/>
        <v>15.146749999999997</v>
      </c>
      <c r="DR231" s="222">
        <v>758</v>
      </c>
      <c r="DS231" s="677">
        <f t="shared" si="342"/>
        <v>-92</v>
      </c>
      <c r="DT231" s="676">
        <f t="shared" si="343"/>
        <v>-10.82352941176471</v>
      </c>
      <c r="DU231" s="710">
        <f t="shared" si="365"/>
        <v>-2.1647058823529419</v>
      </c>
      <c r="DV231" s="208">
        <v>1080.587</v>
      </c>
      <c r="DW231" s="677">
        <f t="shared" si="344"/>
        <v>230.58699999999999</v>
      </c>
      <c r="DX231" s="676">
        <f t="shared" si="345"/>
        <v>27.127882352941171</v>
      </c>
      <c r="DY231" s="710">
        <f t="shared" si="366"/>
        <v>5.4255764705882346</v>
      </c>
      <c r="DZ231" s="222">
        <v>19</v>
      </c>
      <c r="EA231" s="677">
        <f t="shared" si="346"/>
        <v>161.5</v>
      </c>
      <c r="EB231" s="568">
        <f t="shared" si="347"/>
        <v>1011.5</v>
      </c>
      <c r="EC231" s="677">
        <f t="shared" si="348"/>
        <v>1011.5</v>
      </c>
      <c r="ED231" s="677">
        <f t="shared" si="367"/>
        <v>303.45</v>
      </c>
      <c r="EE231" s="677">
        <f t="shared" si="368"/>
        <v>505.75</v>
      </c>
      <c r="EF231" s="208">
        <f t="shared" si="369"/>
        <v>17.271749999999997</v>
      </c>
      <c r="EG231" s="208">
        <f t="shared" si="370"/>
        <v>5.1815249999999988</v>
      </c>
      <c r="EH231" s="208">
        <f t="shared" si="371"/>
        <v>8.6358749999999986</v>
      </c>
      <c r="EI231" s="677">
        <f t="shared" si="349"/>
        <v>17.271749999999997</v>
      </c>
    </row>
    <row r="232" spans="1:139" s="218" customFormat="1" ht="24.75" customHeight="1" x14ac:dyDescent="0.2">
      <c r="A232" s="505">
        <v>229</v>
      </c>
      <c r="B232" s="505" t="s">
        <v>1270</v>
      </c>
      <c r="C232" s="499" t="s">
        <v>1004</v>
      </c>
      <c r="D232" s="253" t="s">
        <v>453</v>
      </c>
      <c r="E232" s="253" t="s">
        <v>349</v>
      </c>
      <c r="F232" s="219" t="s">
        <v>171</v>
      </c>
      <c r="G232" s="219" t="s">
        <v>145</v>
      </c>
      <c r="H232" s="219" t="s">
        <v>25</v>
      </c>
      <c r="I232" s="298">
        <v>1</v>
      </c>
      <c r="J232" s="229">
        <v>850</v>
      </c>
      <c r="K232" s="222"/>
      <c r="L232" s="219" t="s">
        <v>171</v>
      </c>
      <c r="M232" s="219" t="s">
        <v>145</v>
      </c>
      <c r="N232" s="219" t="s">
        <v>25</v>
      </c>
      <c r="O232" s="299">
        <v>1</v>
      </c>
      <c r="P232" s="230">
        <v>850</v>
      </c>
      <c r="Q232" s="219"/>
      <c r="R232" s="219"/>
      <c r="S232" s="219"/>
      <c r="T232" s="299">
        <v>1</v>
      </c>
      <c r="U232" s="231">
        <v>850</v>
      </c>
      <c r="V232" s="228" t="s">
        <v>1348</v>
      </c>
      <c r="W232" s="228" t="s">
        <v>6</v>
      </c>
      <c r="X232" s="228" t="s">
        <v>45</v>
      </c>
      <c r="Y232" s="300">
        <v>1</v>
      </c>
      <c r="Z232" s="232">
        <v>850</v>
      </c>
      <c r="AA232" s="207">
        <f t="shared" si="285"/>
        <v>850</v>
      </c>
      <c r="AB232" s="222">
        <v>758</v>
      </c>
      <c r="AC232" s="544">
        <f t="shared" si="350"/>
        <v>-92</v>
      </c>
      <c r="AD232" s="208">
        <f t="shared" si="374"/>
        <v>1080.587</v>
      </c>
      <c r="AE232" s="678">
        <f t="shared" si="351"/>
        <v>230.58699999999999</v>
      </c>
      <c r="AF232" s="222">
        <v>1406</v>
      </c>
      <c r="AJ232" s="444">
        <f t="shared" si="286"/>
        <v>-92</v>
      </c>
      <c r="AK232" s="444">
        <f t="shared" si="287"/>
        <v>-10.82352941176471</v>
      </c>
      <c r="AL232" s="539">
        <f t="shared" si="352"/>
        <v>-2.1647058823529419E-2</v>
      </c>
      <c r="AM232" s="444">
        <f t="shared" si="288"/>
        <v>-18.399999999999999</v>
      </c>
      <c r="AN232" s="445">
        <f t="shared" si="289"/>
        <v>230.58699999999999</v>
      </c>
      <c r="AO232" s="445">
        <f t="shared" si="290"/>
        <v>27.127882352941171</v>
      </c>
      <c r="AP232" s="542">
        <f t="shared" si="353"/>
        <v>5.4255764705882344E-2</v>
      </c>
      <c r="AQ232" s="445">
        <f t="shared" si="291"/>
        <v>46.117399999999996</v>
      </c>
      <c r="AR232" s="227">
        <f t="shared" si="292"/>
        <v>970</v>
      </c>
      <c r="AS232" s="210">
        <f t="shared" si="293"/>
        <v>970</v>
      </c>
      <c r="AT232" s="209">
        <f t="shared" si="294"/>
        <v>291</v>
      </c>
      <c r="AU232" s="209">
        <f t="shared" si="295"/>
        <v>485</v>
      </c>
      <c r="AV232" s="211">
        <f t="shared" si="296"/>
        <v>758</v>
      </c>
      <c r="AW232" s="210">
        <f t="shared" si="297"/>
        <v>212</v>
      </c>
      <c r="AX232" s="210">
        <f t="shared" si="298"/>
        <v>120</v>
      </c>
      <c r="AY232" s="210">
        <f t="shared" si="299"/>
        <v>14.117647058823522</v>
      </c>
      <c r="AZ232" s="211">
        <f t="shared" si="300"/>
        <v>1080.587</v>
      </c>
      <c r="BA232" s="544">
        <f t="shared" si="354"/>
        <v>110.58699999999999</v>
      </c>
      <c r="BB232" s="210">
        <f t="shared" si="355"/>
        <v>27.646749999999997</v>
      </c>
      <c r="BC232" s="213">
        <f t="shared" si="301"/>
        <v>972.52830000000006</v>
      </c>
      <c r="BD232" s="211">
        <f>[1]MAG_9pak!$F$9</f>
        <v>972.52830000000006</v>
      </c>
      <c r="BE232" s="213">
        <f t="shared" si="302"/>
        <v>291.75848999999999</v>
      </c>
      <c r="BF232" s="213">
        <f t="shared" si="303"/>
        <v>486.26415000000003</v>
      </c>
      <c r="BG232" s="210">
        <f t="shared" si="304"/>
        <v>214.52830000000006</v>
      </c>
      <c r="BH232" s="210">
        <f t="shared" si="305"/>
        <v>122.52830000000006</v>
      </c>
      <c r="BI232" s="210">
        <f t="shared" si="306"/>
        <v>14.415094117647072</v>
      </c>
      <c r="BJ232" s="210">
        <f t="shared" si="307"/>
        <v>1054</v>
      </c>
      <c r="BK232" s="214">
        <f t="shared" si="308"/>
        <v>316.2</v>
      </c>
      <c r="BL232" s="214">
        <f t="shared" si="309"/>
        <v>527</v>
      </c>
      <c r="BM232" s="210">
        <f t="shared" si="310"/>
        <v>204</v>
      </c>
      <c r="BN232" s="210">
        <f t="shared" si="311"/>
        <v>296</v>
      </c>
      <c r="BO232" s="215">
        <f t="shared" si="312"/>
        <v>1054</v>
      </c>
      <c r="BP232" s="210">
        <f t="shared" si="375"/>
        <v>1054</v>
      </c>
      <c r="BQ232" s="216">
        <f t="shared" si="313"/>
        <v>316.2</v>
      </c>
      <c r="BR232" s="216">
        <f t="shared" si="314"/>
        <v>527</v>
      </c>
      <c r="BS232" s="210">
        <f t="shared" si="315"/>
        <v>204</v>
      </c>
      <c r="BT232" s="210">
        <f t="shared" si="316"/>
        <v>296</v>
      </c>
      <c r="BU232" s="217">
        <f t="shared" si="317"/>
        <v>1054</v>
      </c>
      <c r="BV232" s="210">
        <f t="shared" si="376"/>
        <v>1054</v>
      </c>
      <c r="BW232" s="403">
        <f t="shared" si="318"/>
        <v>316.2</v>
      </c>
      <c r="BX232" s="403">
        <f t="shared" si="319"/>
        <v>527</v>
      </c>
      <c r="BY232" s="210">
        <f t="shared" si="320"/>
        <v>204</v>
      </c>
      <c r="BZ232" s="210">
        <f t="shared" si="321"/>
        <v>296</v>
      </c>
      <c r="CA232" s="210">
        <f t="shared" si="322"/>
        <v>24</v>
      </c>
      <c r="CB232" s="404">
        <f t="shared" si="323"/>
        <v>1054</v>
      </c>
      <c r="CC232" s="211"/>
      <c r="CD232" s="537">
        <f t="shared" si="324"/>
        <v>27.646749999999997</v>
      </c>
      <c r="CE232" s="537">
        <f t="shared" si="356"/>
        <v>8.2940249999999995</v>
      </c>
      <c r="CF232" s="537">
        <f t="shared" si="325"/>
        <v>13.823374999999999</v>
      </c>
      <c r="CG232" s="210"/>
      <c r="CH232" s="210"/>
      <c r="CI232" s="210"/>
      <c r="CJ232" s="538">
        <f t="shared" si="326"/>
        <v>27.646749999999997</v>
      </c>
      <c r="CK232" s="216">
        <f t="shared" si="327"/>
        <v>-53</v>
      </c>
      <c r="CL232" s="216">
        <f t="shared" si="357"/>
        <v>-15.899999999999999</v>
      </c>
      <c r="CM232" s="216">
        <f t="shared" si="328"/>
        <v>-26.5</v>
      </c>
      <c r="CN232" s="216"/>
      <c r="CO232" s="216"/>
      <c r="CP232" s="216"/>
      <c r="CQ232" s="217">
        <f t="shared" si="329"/>
        <v>-53</v>
      </c>
      <c r="CR232" s="403">
        <f t="shared" si="330"/>
        <v>6.6467499999999973</v>
      </c>
      <c r="CS232" s="403">
        <f t="shared" si="358"/>
        <v>1.994024999999999</v>
      </c>
      <c r="CT232" s="403">
        <f t="shared" si="331"/>
        <v>3.3233749999999986</v>
      </c>
      <c r="CU232" s="403"/>
      <c r="CV232" s="403"/>
      <c r="CW232" s="403"/>
      <c r="CX232" s="404">
        <f t="shared" si="332"/>
        <v>6.6467499999999973</v>
      </c>
      <c r="CY232" s="198"/>
      <c r="CZ232" s="222">
        <v>758</v>
      </c>
      <c r="DA232" s="677">
        <f t="shared" si="333"/>
        <v>-92</v>
      </c>
      <c r="DB232" s="676">
        <f t="shared" si="334"/>
        <v>-10.82352941176471</v>
      </c>
      <c r="DC232" s="676">
        <f t="shared" si="359"/>
        <v>-2.1647058823529419</v>
      </c>
      <c r="DD232" s="208">
        <v>1080.587</v>
      </c>
      <c r="DE232" s="677">
        <f t="shared" si="335"/>
        <v>230.58699999999999</v>
      </c>
      <c r="DF232" s="676">
        <f t="shared" si="336"/>
        <v>27.127882352941171</v>
      </c>
      <c r="DG232" s="676">
        <f t="shared" si="360"/>
        <v>5.4255764705882346</v>
      </c>
      <c r="DH232" s="222">
        <v>20</v>
      </c>
      <c r="DI232" s="677">
        <f t="shared" si="337"/>
        <v>170</v>
      </c>
      <c r="DJ232" s="568">
        <f t="shared" si="338"/>
        <v>1020</v>
      </c>
      <c r="DK232" s="677">
        <f t="shared" si="339"/>
        <v>1020</v>
      </c>
      <c r="DL232" s="677">
        <f t="shared" si="361"/>
        <v>306</v>
      </c>
      <c r="DM232" s="677">
        <f t="shared" si="362"/>
        <v>510</v>
      </c>
      <c r="DN232" s="677">
        <f t="shared" si="340"/>
        <v>15.146749999999997</v>
      </c>
      <c r="DO232" s="677">
        <f t="shared" si="363"/>
        <v>4.5440249999999986</v>
      </c>
      <c r="DP232" s="677">
        <f t="shared" si="364"/>
        <v>7.5733749999999986</v>
      </c>
      <c r="DQ232" s="677">
        <f t="shared" si="341"/>
        <v>15.146749999999997</v>
      </c>
      <c r="DR232" s="222">
        <v>758</v>
      </c>
      <c r="DS232" s="677">
        <f t="shared" si="342"/>
        <v>-92</v>
      </c>
      <c r="DT232" s="676">
        <f t="shared" si="343"/>
        <v>-10.82352941176471</v>
      </c>
      <c r="DU232" s="710">
        <f t="shared" si="365"/>
        <v>-2.1647058823529419</v>
      </c>
      <c r="DV232" s="208">
        <v>1080.587</v>
      </c>
      <c r="DW232" s="677">
        <f t="shared" si="344"/>
        <v>230.58699999999999</v>
      </c>
      <c r="DX232" s="676">
        <f t="shared" si="345"/>
        <v>27.127882352941171</v>
      </c>
      <c r="DY232" s="710">
        <f t="shared" si="366"/>
        <v>5.4255764705882346</v>
      </c>
      <c r="DZ232" s="222">
        <v>19</v>
      </c>
      <c r="EA232" s="677">
        <f t="shared" si="346"/>
        <v>161.5</v>
      </c>
      <c r="EB232" s="568">
        <f t="shared" si="347"/>
        <v>1011.5</v>
      </c>
      <c r="EC232" s="677">
        <f t="shared" si="348"/>
        <v>1011.5</v>
      </c>
      <c r="ED232" s="677">
        <f t="shared" si="367"/>
        <v>303.45</v>
      </c>
      <c r="EE232" s="677">
        <f t="shared" si="368"/>
        <v>505.75</v>
      </c>
      <c r="EF232" s="208">
        <f t="shared" si="369"/>
        <v>17.271749999999997</v>
      </c>
      <c r="EG232" s="208">
        <f t="shared" si="370"/>
        <v>5.1815249999999988</v>
      </c>
      <c r="EH232" s="208">
        <f t="shared" si="371"/>
        <v>8.6358749999999986</v>
      </c>
      <c r="EI232" s="677">
        <f t="shared" si="349"/>
        <v>17.271749999999997</v>
      </c>
    </row>
    <row r="233" spans="1:139" s="218" customFormat="1" ht="34.5" customHeight="1" x14ac:dyDescent="0.2">
      <c r="A233" s="505">
        <v>230</v>
      </c>
      <c r="B233" s="505" t="s">
        <v>1270</v>
      </c>
      <c r="C233" s="499" t="s">
        <v>1004</v>
      </c>
      <c r="D233" s="253" t="s">
        <v>454</v>
      </c>
      <c r="E233" s="253" t="s">
        <v>13</v>
      </c>
      <c r="F233" s="219" t="s">
        <v>171</v>
      </c>
      <c r="G233" s="219" t="s">
        <v>218</v>
      </c>
      <c r="H233" s="219" t="s">
        <v>28</v>
      </c>
      <c r="I233" s="298">
        <v>1</v>
      </c>
      <c r="J233" s="229">
        <v>950</v>
      </c>
      <c r="K233" s="222"/>
      <c r="L233" s="219" t="s">
        <v>171</v>
      </c>
      <c r="M233" s="219" t="s">
        <v>218</v>
      </c>
      <c r="N233" s="219" t="s">
        <v>28</v>
      </c>
      <c r="O233" s="299">
        <v>1</v>
      </c>
      <c r="P233" s="230">
        <v>950</v>
      </c>
      <c r="Q233" s="219"/>
      <c r="R233" s="219"/>
      <c r="S233" s="219"/>
      <c r="T233" s="299">
        <v>1</v>
      </c>
      <c r="U233" s="231">
        <v>950</v>
      </c>
      <c r="V233" s="228" t="s">
        <v>1348</v>
      </c>
      <c r="W233" s="228" t="s">
        <v>24</v>
      </c>
      <c r="X233" s="228" t="s">
        <v>28</v>
      </c>
      <c r="Y233" s="300">
        <v>1</v>
      </c>
      <c r="Z233" s="232">
        <v>950</v>
      </c>
      <c r="AA233" s="207">
        <f t="shared" si="285"/>
        <v>950</v>
      </c>
      <c r="AB233" s="222">
        <v>967</v>
      </c>
      <c r="AC233" s="544">
        <f t="shared" si="350"/>
        <v>17</v>
      </c>
      <c r="AD233" s="208">
        <f>1.22*$AB$1</f>
        <v>1387.7012</v>
      </c>
      <c r="AE233" s="678">
        <f t="shared" si="351"/>
        <v>437.70119999999997</v>
      </c>
      <c r="AF233" s="222">
        <v>1796</v>
      </c>
      <c r="AJ233" s="444">
        <f t="shared" si="286"/>
        <v>17</v>
      </c>
      <c r="AK233" s="444">
        <f t="shared" si="287"/>
        <v>1.7894736842105203</v>
      </c>
      <c r="AL233" s="539">
        <f t="shared" si="352"/>
        <v>3.5789473684210405E-3</v>
      </c>
      <c r="AM233" s="444">
        <f t="shared" si="288"/>
        <v>3.4</v>
      </c>
      <c r="AN233" s="445">
        <f t="shared" si="289"/>
        <v>437.70119999999997</v>
      </c>
      <c r="AO233" s="445">
        <f t="shared" si="290"/>
        <v>46.073810526315782</v>
      </c>
      <c r="AP233" s="542">
        <f t="shared" si="353"/>
        <v>9.2147621052631565E-2</v>
      </c>
      <c r="AQ233" s="445">
        <f t="shared" si="291"/>
        <v>87.540239999999997</v>
      </c>
      <c r="AR233" s="227">
        <f t="shared" si="292"/>
        <v>1070</v>
      </c>
      <c r="AS233" s="210">
        <f t="shared" si="293"/>
        <v>1070</v>
      </c>
      <c r="AT233" s="209">
        <f t="shared" si="294"/>
        <v>321</v>
      </c>
      <c r="AU233" s="209">
        <f t="shared" si="295"/>
        <v>535</v>
      </c>
      <c r="AV233" s="211">
        <f t="shared" si="296"/>
        <v>967</v>
      </c>
      <c r="AW233" s="210">
        <f t="shared" si="297"/>
        <v>103</v>
      </c>
      <c r="AX233" s="210">
        <f t="shared" si="298"/>
        <v>120</v>
      </c>
      <c r="AY233" s="210">
        <f t="shared" si="299"/>
        <v>12.631578947368411</v>
      </c>
      <c r="AZ233" s="211">
        <f t="shared" si="300"/>
        <v>1387.7012</v>
      </c>
      <c r="BA233" s="544">
        <f t="shared" si="354"/>
        <v>317.70119999999997</v>
      </c>
      <c r="BB233" s="210">
        <f t="shared" si="355"/>
        <v>79.425299999999993</v>
      </c>
      <c r="BC233" s="213">
        <f t="shared" si="301"/>
        <v>972.52830000000006</v>
      </c>
      <c r="BD233" s="211">
        <f>[1]MAG_9pak!$F$9</f>
        <v>972.52830000000006</v>
      </c>
      <c r="BE233" s="213">
        <f t="shared" si="302"/>
        <v>291.75848999999999</v>
      </c>
      <c r="BF233" s="213">
        <f t="shared" si="303"/>
        <v>486.26415000000003</v>
      </c>
      <c r="BG233" s="210">
        <f t="shared" si="304"/>
        <v>5.5283000000000584</v>
      </c>
      <c r="BH233" s="210">
        <f t="shared" si="305"/>
        <v>22.528300000000058</v>
      </c>
      <c r="BI233" s="210">
        <f t="shared" si="306"/>
        <v>2.3713999999999942</v>
      </c>
      <c r="BJ233" s="210">
        <f t="shared" si="307"/>
        <v>1178</v>
      </c>
      <c r="BK233" s="214">
        <f t="shared" si="308"/>
        <v>353.4</v>
      </c>
      <c r="BL233" s="214">
        <f t="shared" si="309"/>
        <v>589</v>
      </c>
      <c r="BM233" s="210">
        <f t="shared" si="310"/>
        <v>228</v>
      </c>
      <c r="BN233" s="210">
        <f t="shared" si="311"/>
        <v>211</v>
      </c>
      <c r="BO233" s="215">
        <f t="shared" si="312"/>
        <v>1178</v>
      </c>
      <c r="BP233" s="210">
        <f t="shared" si="375"/>
        <v>1178</v>
      </c>
      <c r="BQ233" s="216">
        <f t="shared" si="313"/>
        <v>353.4</v>
      </c>
      <c r="BR233" s="216">
        <f t="shared" si="314"/>
        <v>589</v>
      </c>
      <c r="BS233" s="210">
        <f t="shared" si="315"/>
        <v>228</v>
      </c>
      <c r="BT233" s="210">
        <f t="shared" si="316"/>
        <v>211</v>
      </c>
      <c r="BU233" s="217">
        <f t="shared" si="317"/>
        <v>1178</v>
      </c>
      <c r="BV233" s="210">
        <f t="shared" si="376"/>
        <v>1178</v>
      </c>
      <c r="BW233" s="403">
        <f t="shared" si="318"/>
        <v>353.4</v>
      </c>
      <c r="BX233" s="403">
        <f t="shared" si="319"/>
        <v>589</v>
      </c>
      <c r="BY233" s="210">
        <f t="shared" si="320"/>
        <v>228</v>
      </c>
      <c r="BZ233" s="210">
        <f t="shared" si="321"/>
        <v>211</v>
      </c>
      <c r="CA233" s="210">
        <f t="shared" si="322"/>
        <v>24</v>
      </c>
      <c r="CB233" s="404">
        <f t="shared" si="323"/>
        <v>1178</v>
      </c>
      <c r="CC233" s="211"/>
      <c r="CD233" s="537">
        <f t="shared" si="324"/>
        <v>79.425299999999993</v>
      </c>
      <c r="CE233" s="537">
        <f t="shared" si="356"/>
        <v>23.827589999999997</v>
      </c>
      <c r="CF233" s="537">
        <f t="shared" si="325"/>
        <v>39.712649999999996</v>
      </c>
      <c r="CG233" s="210"/>
      <c r="CH233" s="210"/>
      <c r="CI233" s="210"/>
      <c r="CJ233" s="538">
        <f t="shared" si="326"/>
        <v>79.425299999999993</v>
      </c>
      <c r="CK233" s="216">
        <f t="shared" si="327"/>
        <v>-25.75</v>
      </c>
      <c r="CL233" s="216">
        <f t="shared" si="357"/>
        <v>-7.7249999999999996</v>
      </c>
      <c r="CM233" s="216">
        <f t="shared" si="328"/>
        <v>-12.875</v>
      </c>
      <c r="CN233" s="216"/>
      <c r="CO233" s="216"/>
      <c r="CP233" s="216"/>
      <c r="CQ233" s="217">
        <f t="shared" si="329"/>
        <v>-25.75</v>
      </c>
      <c r="CR233" s="403">
        <f t="shared" si="330"/>
        <v>52.425299999999993</v>
      </c>
      <c r="CS233" s="403">
        <f t="shared" si="358"/>
        <v>15.727589999999998</v>
      </c>
      <c r="CT233" s="403">
        <f t="shared" si="331"/>
        <v>26.212649999999996</v>
      </c>
      <c r="CU233" s="403"/>
      <c r="CV233" s="403"/>
      <c r="CW233" s="403"/>
      <c r="CX233" s="404">
        <f t="shared" si="332"/>
        <v>52.425299999999993</v>
      </c>
      <c r="CY233" s="198"/>
      <c r="CZ233" s="222">
        <v>758</v>
      </c>
      <c r="DA233" s="677">
        <f t="shared" si="333"/>
        <v>-192</v>
      </c>
      <c r="DB233" s="676">
        <f t="shared" si="334"/>
        <v>-20.21052631578948</v>
      </c>
      <c r="DC233" s="676">
        <f t="shared" si="359"/>
        <v>-4.0421052631578958</v>
      </c>
      <c r="DD233" s="208">
        <v>1080.587</v>
      </c>
      <c r="DE233" s="677">
        <f t="shared" si="335"/>
        <v>130.58699999999999</v>
      </c>
      <c r="DF233" s="676">
        <f t="shared" si="336"/>
        <v>13.745999999999995</v>
      </c>
      <c r="DG233" s="676">
        <f t="shared" si="360"/>
        <v>2.7491999999999992</v>
      </c>
      <c r="DH233" s="222">
        <v>20</v>
      </c>
      <c r="DI233" s="677">
        <f t="shared" si="337"/>
        <v>190</v>
      </c>
      <c r="DJ233" s="568">
        <f t="shared" si="338"/>
        <v>1140</v>
      </c>
      <c r="DK233" s="677">
        <f t="shared" si="339"/>
        <v>1140</v>
      </c>
      <c r="DL233" s="677">
        <f t="shared" si="361"/>
        <v>342</v>
      </c>
      <c r="DM233" s="677">
        <f t="shared" si="362"/>
        <v>570</v>
      </c>
      <c r="DN233" s="677">
        <f t="shared" si="340"/>
        <v>-14.853250000000003</v>
      </c>
      <c r="DO233" s="677">
        <f t="shared" si="363"/>
        <v>-4.4559750000000005</v>
      </c>
      <c r="DP233" s="677">
        <f t="shared" si="364"/>
        <v>-7.4266250000000014</v>
      </c>
      <c r="DQ233" s="677">
        <f t="shared" si="341"/>
        <v>-14.853250000000003</v>
      </c>
      <c r="DR233" s="222">
        <v>758</v>
      </c>
      <c r="DS233" s="677">
        <f t="shared" si="342"/>
        <v>-192</v>
      </c>
      <c r="DT233" s="676">
        <f t="shared" si="343"/>
        <v>-20.21052631578948</v>
      </c>
      <c r="DU233" s="710">
        <f t="shared" si="365"/>
        <v>-4.0421052631578958</v>
      </c>
      <c r="DV233" s="208">
        <v>1080.587</v>
      </c>
      <c r="DW233" s="677">
        <f t="shared" si="344"/>
        <v>130.58699999999999</v>
      </c>
      <c r="DX233" s="676">
        <f t="shared" si="345"/>
        <v>13.745999999999995</v>
      </c>
      <c r="DY233" s="710">
        <f t="shared" si="366"/>
        <v>2.7491999999999992</v>
      </c>
      <c r="DZ233" s="222">
        <v>19</v>
      </c>
      <c r="EA233" s="677">
        <f t="shared" si="346"/>
        <v>180.5</v>
      </c>
      <c r="EB233" s="568">
        <f t="shared" si="347"/>
        <v>1130.5</v>
      </c>
      <c r="EC233" s="677">
        <f t="shared" si="348"/>
        <v>1130.5</v>
      </c>
      <c r="ED233" s="677">
        <f t="shared" si="367"/>
        <v>339.15</v>
      </c>
      <c r="EE233" s="677">
        <f t="shared" si="368"/>
        <v>565.25</v>
      </c>
      <c r="EF233" s="208">
        <f t="shared" si="369"/>
        <v>-12.478250000000003</v>
      </c>
      <c r="EG233" s="208">
        <f t="shared" si="370"/>
        <v>-3.7434750000000006</v>
      </c>
      <c r="EH233" s="208">
        <f t="shared" si="371"/>
        <v>-6.2391250000000014</v>
      </c>
      <c r="EI233" s="677">
        <f t="shared" si="349"/>
        <v>-12.478250000000003</v>
      </c>
    </row>
    <row r="234" spans="1:139" s="218" customFormat="1" ht="32.25" customHeight="1" x14ac:dyDescent="0.2">
      <c r="A234" s="506">
        <v>231</v>
      </c>
      <c r="B234" s="506" t="s">
        <v>1270</v>
      </c>
      <c r="C234" s="499" t="s">
        <v>1004</v>
      </c>
      <c r="D234" s="253" t="s">
        <v>455</v>
      </c>
      <c r="E234" s="253" t="s">
        <v>13</v>
      </c>
      <c r="F234" s="219" t="s">
        <v>171</v>
      </c>
      <c r="G234" s="219" t="s">
        <v>218</v>
      </c>
      <c r="H234" s="219" t="s">
        <v>28</v>
      </c>
      <c r="I234" s="298">
        <v>1</v>
      </c>
      <c r="J234" s="229">
        <v>850</v>
      </c>
      <c r="K234" s="222"/>
      <c r="L234" s="219" t="s">
        <v>171</v>
      </c>
      <c r="M234" s="219" t="s">
        <v>218</v>
      </c>
      <c r="N234" s="219" t="s">
        <v>28</v>
      </c>
      <c r="O234" s="299">
        <v>1</v>
      </c>
      <c r="P234" s="230">
        <v>850</v>
      </c>
      <c r="Q234" s="219"/>
      <c r="R234" s="219"/>
      <c r="S234" s="219"/>
      <c r="T234" s="299">
        <v>1</v>
      </c>
      <c r="U234" s="231">
        <v>850</v>
      </c>
      <c r="V234" s="228" t="s">
        <v>1348</v>
      </c>
      <c r="W234" s="228" t="s">
        <v>24</v>
      </c>
      <c r="X234" s="228" t="s">
        <v>28</v>
      </c>
      <c r="Y234" s="300">
        <v>1</v>
      </c>
      <c r="Z234" s="232">
        <v>850</v>
      </c>
      <c r="AA234" s="207">
        <f t="shared" si="285"/>
        <v>850</v>
      </c>
      <c r="AB234" s="222">
        <v>967</v>
      </c>
      <c r="AC234" s="544">
        <f t="shared" si="350"/>
        <v>117</v>
      </c>
      <c r="AD234" s="208">
        <f>1.22*$AB$1</f>
        <v>1387.7012</v>
      </c>
      <c r="AE234" s="678">
        <f t="shared" si="351"/>
        <v>537.70119999999997</v>
      </c>
      <c r="AF234" s="222">
        <v>1796</v>
      </c>
      <c r="AJ234" s="444">
        <f t="shared" si="286"/>
        <v>117</v>
      </c>
      <c r="AK234" s="444">
        <f t="shared" si="287"/>
        <v>13.764705882352942</v>
      </c>
      <c r="AL234" s="539">
        <f t="shared" si="352"/>
        <v>2.7529411764705882E-2</v>
      </c>
      <c r="AM234" s="444">
        <f t="shared" si="288"/>
        <v>23.4</v>
      </c>
      <c r="AN234" s="445">
        <f t="shared" si="289"/>
        <v>537.70119999999997</v>
      </c>
      <c r="AO234" s="445">
        <f t="shared" si="290"/>
        <v>63.258964705882335</v>
      </c>
      <c r="AP234" s="542">
        <f t="shared" si="353"/>
        <v>0.12651792941176468</v>
      </c>
      <c r="AQ234" s="445">
        <f t="shared" si="291"/>
        <v>107.54024</v>
      </c>
      <c r="AR234" s="227">
        <f t="shared" si="292"/>
        <v>970</v>
      </c>
      <c r="AS234" s="210">
        <f t="shared" si="293"/>
        <v>970</v>
      </c>
      <c r="AT234" s="209">
        <f t="shared" si="294"/>
        <v>291</v>
      </c>
      <c r="AU234" s="209">
        <f t="shared" si="295"/>
        <v>485</v>
      </c>
      <c r="AV234" s="211">
        <f t="shared" si="296"/>
        <v>967</v>
      </c>
      <c r="AW234" s="210">
        <f t="shared" si="297"/>
        <v>3</v>
      </c>
      <c r="AX234" s="210">
        <f t="shared" si="298"/>
        <v>120</v>
      </c>
      <c r="AY234" s="210">
        <f t="shared" si="299"/>
        <v>14.117647058823522</v>
      </c>
      <c r="AZ234" s="211">
        <f t="shared" si="300"/>
        <v>1387.7012</v>
      </c>
      <c r="BA234" s="544">
        <f t="shared" si="354"/>
        <v>417.70119999999997</v>
      </c>
      <c r="BB234" s="210">
        <f t="shared" si="355"/>
        <v>104.42529999999999</v>
      </c>
      <c r="BC234" s="213">
        <f t="shared" si="301"/>
        <v>972.52830000000006</v>
      </c>
      <c r="BD234" s="211">
        <f>[1]MAG_9pak!$F$9</f>
        <v>972.52830000000006</v>
      </c>
      <c r="BE234" s="213">
        <f t="shared" si="302"/>
        <v>291.75848999999999</v>
      </c>
      <c r="BF234" s="213">
        <f t="shared" si="303"/>
        <v>486.26415000000003</v>
      </c>
      <c r="BG234" s="210">
        <f t="shared" si="304"/>
        <v>5.5283000000000584</v>
      </c>
      <c r="BH234" s="210">
        <f t="shared" si="305"/>
        <v>122.52830000000006</v>
      </c>
      <c r="BI234" s="210">
        <f t="shared" si="306"/>
        <v>14.415094117647072</v>
      </c>
      <c r="BJ234" s="210">
        <f t="shared" si="307"/>
        <v>1054</v>
      </c>
      <c r="BK234" s="214">
        <f t="shared" si="308"/>
        <v>316.2</v>
      </c>
      <c r="BL234" s="214">
        <f t="shared" si="309"/>
        <v>527</v>
      </c>
      <c r="BM234" s="210">
        <f t="shared" si="310"/>
        <v>204</v>
      </c>
      <c r="BN234" s="210">
        <f t="shared" si="311"/>
        <v>87</v>
      </c>
      <c r="BO234" s="215">
        <f t="shared" si="312"/>
        <v>1054</v>
      </c>
      <c r="BP234" s="210">
        <f t="shared" si="375"/>
        <v>1054</v>
      </c>
      <c r="BQ234" s="216">
        <f t="shared" si="313"/>
        <v>316.2</v>
      </c>
      <c r="BR234" s="216">
        <f t="shared" si="314"/>
        <v>527</v>
      </c>
      <c r="BS234" s="210">
        <f t="shared" si="315"/>
        <v>204</v>
      </c>
      <c r="BT234" s="210">
        <f t="shared" si="316"/>
        <v>87</v>
      </c>
      <c r="BU234" s="217">
        <f t="shared" si="317"/>
        <v>1054</v>
      </c>
      <c r="BV234" s="210">
        <f t="shared" si="376"/>
        <v>1054</v>
      </c>
      <c r="BW234" s="403">
        <f t="shared" si="318"/>
        <v>316.2</v>
      </c>
      <c r="BX234" s="403">
        <f t="shared" si="319"/>
        <v>527</v>
      </c>
      <c r="BY234" s="210">
        <f t="shared" si="320"/>
        <v>204</v>
      </c>
      <c r="BZ234" s="210">
        <f t="shared" si="321"/>
        <v>87</v>
      </c>
      <c r="CA234" s="210">
        <f t="shared" si="322"/>
        <v>24</v>
      </c>
      <c r="CB234" s="404">
        <f t="shared" si="323"/>
        <v>1054</v>
      </c>
      <c r="CC234" s="211"/>
      <c r="CD234" s="537">
        <f t="shared" si="324"/>
        <v>104.42529999999999</v>
      </c>
      <c r="CE234" s="537">
        <f t="shared" si="356"/>
        <v>31.327589999999997</v>
      </c>
      <c r="CF234" s="537">
        <f t="shared" si="325"/>
        <v>52.212649999999996</v>
      </c>
      <c r="CG234" s="210"/>
      <c r="CH234" s="210"/>
      <c r="CI234" s="210"/>
      <c r="CJ234" s="538">
        <f t="shared" si="326"/>
        <v>104.42529999999999</v>
      </c>
      <c r="CK234" s="216">
        <f t="shared" si="327"/>
        <v>-0.75</v>
      </c>
      <c r="CL234" s="216">
        <f t="shared" si="357"/>
        <v>-0.22499999999999998</v>
      </c>
      <c r="CM234" s="216">
        <f t="shared" si="328"/>
        <v>-0.375</v>
      </c>
      <c r="CN234" s="216"/>
      <c r="CO234" s="216"/>
      <c r="CP234" s="216"/>
      <c r="CQ234" s="217">
        <f t="shared" si="329"/>
        <v>-0.75</v>
      </c>
      <c r="CR234" s="403">
        <f t="shared" si="330"/>
        <v>83.425299999999993</v>
      </c>
      <c r="CS234" s="403">
        <f t="shared" si="358"/>
        <v>25.027589999999996</v>
      </c>
      <c r="CT234" s="403">
        <f t="shared" si="331"/>
        <v>41.712649999999996</v>
      </c>
      <c r="CU234" s="403"/>
      <c r="CV234" s="403"/>
      <c r="CW234" s="403"/>
      <c r="CX234" s="404">
        <f t="shared" si="332"/>
        <v>83.425299999999993</v>
      </c>
      <c r="CY234" s="198"/>
      <c r="CZ234" s="222">
        <v>758</v>
      </c>
      <c r="DA234" s="677">
        <f t="shared" si="333"/>
        <v>-92</v>
      </c>
      <c r="DB234" s="676">
        <f t="shared" si="334"/>
        <v>-10.82352941176471</v>
      </c>
      <c r="DC234" s="676">
        <f t="shared" si="359"/>
        <v>-2.1647058823529419</v>
      </c>
      <c r="DD234" s="208">
        <v>1080.587</v>
      </c>
      <c r="DE234" s="677">
        <f t="shared" si="335"/>
        <v>230.58699999999999</v>
      </c>
      <c r="DF234" s="676">
        <f t="shared" si="336"/>
        <v>27.127882352941171</v>
      </c>
      <c r="DG234" s="676">
        <f t="shared" si="360"/>
        <v>5.4255764705882346</v>
      </c>
      <c r="DH234" s="222">
        <v>20</v>
      </c>
      <c r="DI234" s="677">
        <f t="shared" si="337"/>
        <v>170</v>
      </c>
      <c r="DJ234" s="568">
        <f t="shared" si="338"/>
        <v>1020</v>
      </c>
      <c r="DK234" s="677">
        <f t="shared" si="339"/>
        <v>1020</v>
      </c>
      <c r="DL234" s="677">
        <f t="shared" si="361"/>
        <v>306</v>
      </c>
      <c r="DM234" s="677">
        <f t="shared" si="362"/>
        <v>510</v>
      </c>
      <c r="DN234" s="677">
        <f t="shared" si="340"/>
        <v>15.146749999999997</v>
      </c>
      <c r="DO234" s="677">
        <f t="shared" si="363"/>
        <v>4.5440249999999986</v>
      </c>
      <c r="DP234" s="677">
        <f t="shared" si="364"/>
        <v>7.5733749999999986</v>
      </c>
      <c r="DQ234" s="677">
        <f t="shared" si="341"/>
        <v>15.146749999999997</v>
      </c>
      <c r="DR234" s="222">
        <v>758</v>
      </c>
      <c r="DS234" s="677">
        <f t="shared" si="342"/>
        <v>-92</v>
      </c>
      <c r="DT234" s="676">
        <f t="shared" si="343"/>
        <v>-10.82352941176471</v>
      </c>
      <c r="DU234" s="710">
        <f t="shared" si="365"/>
        <v>-2.1647058823529419</v>
      </c>
      <c r="DV234" s="208">
        <v>1080.587</v>
      </c>
      <c r="DW234" s="677">
        <f t="shared" si="344"/>
        <v>230.58699999999999</v>
      </c>
      <c r="DX234" s="676">
        <f t="shared" si="345"/>
        <v>27.127882352941171</v>
      </c>
      <c r="DY234" s="710">
        <f t="shared" si="366"/>
        <v>5.4255764705882346</v>
      </c>
      <c r="DZ234" s="222">
        <v>19</v>
      </c>
      <c r="EA234" s="677">
        <f t="shared" si="346"/>
        <v>161.5</v>
      </c>
      <c r="EB234" s="568">
        <f t="shared" si="347"/>
        <v>1011.5</v>
      </c>
      <c r="EC234" s="677">
        <f t="shared" si="348"/>
        <v>1011.5</v>
      </c>
      <c r="ED234" s="677">
        <f t="shared" si="367"/>
        <v>303.45</v>
      </c>
      <c r="EE234" s="677">
        <f t="shared" si="368"/>
        <v>505.75</v>
      </c>
      <c r="EF234" s="208">
        <f t="shared" si="369"/>
        <v>17.271749999999997</v>
      </c>
      <c r="EG234" s="208">
        <f t="shared" si="370"/>
        <v>5.1815249999999988</v>
      </c>
      <c r="EH234" s="208">
        <f t="shared" si="371"/>
        <v>8.6358749999999986</v>
      </c>
      <c r="EI234" s="677">
        <f t="shared" si="349"/>
        <v>17.271749999999997</v>
      </c>
    </row>
    <row r="235" spans="1:139" s="218" customFormat="1" ht="32.25" customHeight="1" x14ac:dyDescent="0.2">
      <c r="A235" s="505">
        <v>232</v>
      </c>
      <c r="B235" s="505" t="s">
        <v>1270</v>
      </c>
      <c r="C235" s="499" t="s">
        <v>1004</v>
      </c>
      <c r="D235" s="253" t="s">
        <v>456</v>
      </c>
      <c r="E235" s="253" t="s">
        <v>13</v>
      </c>
      <c r="F235" s="219" t="s">
        <v>171</v>
      </c>
      <c r="G235" s="219" t="s">
        <v>218</v>
      </c>
      <c r="H235" s="219" t="s">
        <v>28</v>
      </c>
      <c r="I235" s="298">
        <v>1</v>
      </c>
      <c r="J235" s="229">
        <v>850</v>
      </c>
      <c r="K235" s="222"/>
      <c r="L235" s="219" t="s">
        <v>171</v>
      </c>
      <c r="M235" s="219" t="s">
        <v>218</v>
      </c>
      <c r="N235" s="219" t="s">
        <v>28</v>
      </c>
      <c r="O235" s="299">
        <v>1</v>
      </c>
      <c r="P235" s="230">
        <v>850</v>
      </c>
      <c r="Q235" s="219"/>
      <c r="R235" s="219"/>
      <c r="S235" s="219"/>
      <c r="T235" s="299">
        <v>1</v>
      </c>
      <c r="U235" s="231">
        <v>850</v>
      </c>
      <c r="V235" s="228" t="s">
        <v>1348</v>
      </c>
      <c r="W235" s="228" t="s">
        <v>24</v>
      </c>
      <c r="X235" s="228" t="s">
        <v>28</v>
      </c>
      <c r="Y235" s="300">
        <v>1</v>
      </c>
      <c r="Z235" s="232">
        <v>850</v>
      </c>
      <c r="AA235" s="207">
        <f t="shared" si="285"/>
        <v>850</v>
      </c>
      <c r="AB235" s="222">
        <v>967</v>
      </c>
      <c r="AC235" s="544">
        <f t="shared" si="350"/>
        <v>117</v>
      </c>
      <c r="AD235" s="208">
        <f>1.22*$AB$1</f>
        <v>1387.7012</v>
      </c>
      <c r="AE235" s="678">
        <f t="shared" si="351"/>
        <v>537.70119999999997</v>
      </c>
      <c r="AF235" s="222">
        <v>1796</v>
      </c>
      <c r="AJ235" s="444">
        <f t="shared" si="286"/>
        <v>117</v>
      </c>
      <c r="AK235" s="444">
        <f t="shared" si="287"/>
        <v>13.764705882352942</v>
      </c>
      <c r="AL235" s="539">
        <f t="shared" si="352"/>
        <v>2.7529411764705882E-2</v>
      </c>
      <c r="AM235" s="444">
        <f t="shared" si="288"/>
        <v>23.4</v>
      </c>
      <c r="AN235" s="445">
        <f t="shared" si="289"/>
        <v>537.70119999999997</v>
      </c>
      <c r="AO235" s="445">
        <f t="shared" si="290"/>
        <v>63.258964705882335</v>
      </c>
      <c r="AP235" s="542">
        <f t="shared" si="353"/>
        <v>0.12651792941176468</v>
      </c>
      <c r="AQ235" s="445">
        <f t="shared" si="291"/>
        <v>107.54024</v>
      </c>
      <c r="AR235" s="227">
        <f t="shared" si="292"/>
        <v>970</v>
      </c>
      <c r="AS235" s="210">
        <f t="shared" si="293"/>
        <v>970</v>
      </c>
      <c r="AT235" s="209">
        <f t="shared" si="294"/>
        <v>291</v>
      </c>
      <c r="AU235" s="209">
        <f t="shared" si="295"/>
        <v>485</v>
      </c>
      <c r="AV235" s="211">
        <f t="shared" si="296"/>
        <v>967</v>
      </c>
      <c r="AW235" s="210">
        <f t="shared" si="297"/>
        <v>3</v>
      </c>
      <c r="AX235" s="210">
        <f t="shared" si="298"/>
        <v>120</v>
      </c>
      <c r="AY235" s="210">
        <f t="shared" si="299"/>
        <v>14.117647058823522</v>
      </c>
      <c r="AZ235" s="211">
        <f t="shared" si="300"/>
        <v>1387.7012</v>
      </c>
      <c r="BA235" s="544">
        <f t="shared" si="354"/>
        <v>417.70119999999997</v>
      </c>
      <c r="BB235" s="210">
        <f t="shared" si="355"/>
        <v>104.42529999999999</v>
      </c>
      <c r="BC235" s="213">
        <f t="shared" si="301"/>
        <v>972.52830000000006</v>
      </c>
      <c r="BD235" s="211">
        <f>[1]MAG_9pak!$F$9</f>
        <v>972.52830000000006</v>
      </c>
      <c r="BE235" s="213">
        <f t="shared" si="302"/>
        <v>291.75848999999999</v>
      </c>
      <c r="BF235" s="213">
        <f t="shared" si="303"/>
        <v>486.26415000000003</v>
      </c>
      <c r="BG235" s="210">
        <f t="shared" si="304"/>
        <v>5.5283000000000584</v>
      </c>
      <c r="BH235" s="210">
        <f t="shared" si="305"/>
        <v>122.52830000000006</v>
      </c>
      <c r="BI235" s="210">
        <f t="shared" si="306"/>
        <v>14.415094117647072</v>
      </c>
      <c r="BJ235" s="210">
        <f t="shared" si="307"/>
        <v>1054</v>
      </c>
      <c r="BK235" s="214">
        <f t="shared" si="308"/>
        <v>316.2</v>
      </c>
      <c r="BL235" s="214">
        <f t="shared" si="309"/>
        <v>527</v>
      </c>
      <c r="BM235" s="210">
        <f t="shared" si="310"/>
        <v>204</v>
      </c>
      <c r="BN235" s="210">
        <f t="shared" si="311"/>
        <v>87</v>
      </c>
      <c r="BO235" s="215">
        <f t="shared" si="312"/>
        <v>1054</v>
      </c>
      <c r="BP235" s="210">
        <f t="shared" si="375"/>
        <v>1054</v>
      </c>
      <c r="BQ235" s="216">
        <f t="shared" si="313"/>
        <v>316.2</v>
      </c>
      <c r="BR235" s="216">
        <f t="shared" si="314"/>
        <v>527</v>
      </c>
      <c r="BS235" s="210">
        <f t="shared" si="315"/>
        <v>204</v>
      </c>
      <c r="BT235" s="210">
        <f t="shared" si="316"/>
        <v>87</v>
      </c>
      <c r="BU235" s="217">
        <f t="shared" si="317"/>
        <v>1054</v>
      </c>
      <c r="BV235" s="210">
        <f t="shared" si="376"/>
        <v>1054</v>
      </c>
      <c r="BW235" s="403">
        <f t="shared" si="318"/>
        <v>316.2</v>
      </c>
      <c r="BX235" s="403">
        <f t="shared" si="319"/>
        <v>527</v>
      </c>
      <c r="BY235" s="210">
        <f t="shared" si="320"/>
        <v>204</v>
      </c>
      <c r="BZ235" s="210">
        <f t="shared" si="321"/>
        <v>87</v>
      </c>
      <c r="CA235" s="210">
        <f t="shared" si="322"/>
        <v>24</v>
      </c>
      <c r="CB235" s="404">
        <f t="shared" si="323"/>
        <v>1054</v>
      </c>
      <c r="CC235" s="211"/>
      <c r="CD235" s="537">
        <f t="shared" si="324"/>
        <v>104.42529999999999</v>
      </c>
      <c r="CE235" s="537">
        <f t="shared" si="356"/>
        <v>31.327589999999997</v>
      </c>
      <c r="CF235" s="537">
        <f t="shared" si="325"/>
        <v>52.212649999999996</v>
      </c>
      <c r="CG235" s="210"/>
      <c r="CH235" s="210"/>
      <c r="CI235" s="210"/>
      <c r="CJ235" s="538">
        <f t="shared" si="326"/>
        <v>104.42529999999999</v>
      </c>
      <c r="CK235" s="216">
        <f t="shared" si="327"/>
        <v>-0.75</v>
      </c>
      <c r="CL235" s="216">
        <f t="shared" si="357"/>
        <v>-0.22499999999999998</v>
      </c>
      <c r="CM235" s="216">
        <f t="shared" si="328"/>
        <v>-0.375</v>
      </c>
      <c r="CN235" s="216"/>
      <c r="CO235" s="216"/>
      <c r="CP235" s="216"/>
      <c r="CQ235" s="217">
        <f t="shared" si="329"/>
        <v>-0.75</v>
      </c>
      <c r="CR235" s="403">
        <f t="shared" si="330"/>
        <v>83.425299999999993</v>
      </c>
      <c r="CS235" s="403">
        <f t="shared" si="358"/>
        <v>25.027589999999996</v>
      </c>
      <c r="CT235" s="403">
        <f t="shared" si="331"/>
        <v>41.712649999999996</v>
      </c>
      <c r="CU235" s="403"/>
      <c r="CV235" s="403"/>
      <c r="CW235" s="403"/>
      <c r="CX235" s="404">
        <f t="shared" si="332"/>
        <v>83.425299999999993</v>
      </c>
      <c r="CY235" s="198"/>
      <c r="CZ235" s="222">
        <v>758</v>
      </c>
      <c r="DA235" s="677">
        <f t="shared" si="333"/>
        <v>-92</v>
      </c>
      <c r="DB235" s="676">
        <f t="shared" si="334"/>
        <v>-10.82352941176471</v>
      </c>
      <c r="DC235" s="676">
        <f t="shared" si="359"/>
        <v>-2.1647058823529419</v>
      </c>
      <c r="DD235" s="208">
        <v>1080.587</v>
      </c>
      <c r="DE235" s="677">
        <f t="shared" si="335"/>
        <v>230.58699999999999</v>
      </c>
      <c r="DF235" s="676">
        <f t="shared" si="336"/>
        <v>27.127882352941171</v>
      </c>
      <c r="DG235" s="676">
        <f t="shared" si="360"/>
        <v>5.4255764705882346</v>
      </c>
      <c r="DH235" s="222">
        <v>20</v>
      </c>
      <c r="DI235" s="677">
        <f t="shared" si="337"/>
        <v>170</v>
      </c>
      <c r="DJ235" s="568">
        <f t="shared" si="338"/>
        <v>1020</v>
      </c>
      <c r="DK235" s="677">
        <f t="shared" si="339"/>
        <v>1020</v>
      </c>
      <c r="DL235" s="677">
        <f t="shared" si="361"/>
        <v>306</v>
      </c>
      <c r="DM235" s="677">
        <f t="shared" si="362"/>
        <v>510</v>
      </c>
      <c r="DN235" s="677">
        <f t="shared" si="340"/>
        <v>15.146749999999997</v>
      </c>
      <c r="DO235" s="677">
        <f t="shared" si="363"/>
        <v>4.5440249999999986</v>
      </c>
      <c r="DP235" s="677">
        <f t="shared" si="364"/>
        <v>7.5733749999999986</v>
      </c>
      <c r="DQ235" s="677">
        <f t="shared" si="341"/>
        <v>15.146749999999997</v>
      </c>
      <c r="DR235" s="222">
        <v>758</v>
      </c>
      <c r="DS235" s="677">
        <f t="shared" si="342"/>
        <v>-92</v>
      </c>
      <c r="DT235" s="676">
        <f t="shared" si="343"/>
        <v>-10.82352941176471</v>
      </c>
      <c r="DU235" s="710">
        <f t="shared" si="365"/>
        <v>-2.1647058823529419</v>
      </c>
      <c r="DV235" s="208">
        <v>1080.587</v>
      </c>
      <c r="DW235" s="677">
        <f t="shared" si="344"/>
        <v>230.58699999999999</v>
      </c>
      <c r="DX235" s="676">
        <f t="shared" si="345"/>
        <v>27.127882352941171</v>
      </c>
      <c r="DY235" s="710">
        <f t="shared" si="366"/>
        <v>5.4255764705882346</v>
      </c>
      <c r="DZ235" s="222">
        <v>19</v>
      </c>
      <c r="EA235" s="677">
        <f t="shared" si="346"/>
        <v>161.5</v>
      </c>
      <c r="EB235" s="568">
        <f t="shared" si="347"/>
        <v>1011.5</v>
      </c>
      <c r="EC235" s="677">
        <f t="shared" si="348"/>
        <v>1011.5</v>
      </c>
      <c r="ED235" s="677">
        <f t="shared" si="367"/>
        <v>303.45</v>
      </c>
      <c r="EE235" s="677">
        <f t="shared" si="368"/>
        <v>505.75</v>
      </c>
      <c r="EF235" s="208">
        <f t="shared" si="369"/>
        <v>17.271749999999997</v>
      </c>
      <c r="EG235" s="208">
        <f t="shared" si="370"/>
        <v>5.1815249999999988</v>
      </c>
      <c r="EH235" s="208">
        <f t="shared" si="371"/>
        <v>8.6358749999999986</v>
      </c>
      <c r="EI235" s="677">
        <f t="shared" si="349"/>
        <v>17.271749999999997</v>
      </c>
    </row>
    <row r="236" spans="1:139" s="218" customFormat="1" ht="35.25" customHeight="1" x14ac:dyDescent="0.2">
      <c r="A236" s="505">
        <v>233</v>
      </c>
      <c r="B236" s="505" t="s">
        <v>1270</v>
      </c>
      <c r="C236" s="499" t="s">
        <v>1004</v>
      </c>
      <c r="D236" s="253" t="s">
        <v>457</v>
      </c>
      <c r="E236" s="253" t="s">
        <v>13</v>
      </c>
      <c r="F236" s="219" t="s">
        <v>171</v>
      </c>
      <c r="G236" s="219" t="s">
        <v>218</v>
      </c>
      <c r="H236" s="219" t="s">
        <v>28</v>
      </c>
      <c r="I236" s="298">
        <v>1</v>
      </c>
      <c r="J236" s="229">
        <v>850</v>
      </c>
      <c r="K236" s="222"/>
      <c r="L236" s="219" t="s">
        <v>171</v>
      </c>
      <c r="M236" s="219" t="s">
        <v>218</v>
      </c>
      <c r="N236" s="219" t="s">
        <v>28</v>
      </c>
      <c r="O236" s="299">
        <v>1</v>
      </c>
      <c r="P236" s="230">
        <v>850</v>
      </c>
      <c r="Q236" s="219"/>
      <c r="R236" s="219"/>
      <c r="S236" s="219"/>
      <c r="T236" s="299">
        <v>1</v>
      </c>
      <c r="U236" s="231">
        <v>850</v>
      </c>
      <c r="V236" s="228" t="s">
        <v>1348</v>
      </c>
      <c r="W236" s="228" t="s">
        <v>24</v>
      </c>
      <c r="X236" s="228" t="s">
        <v>28</v>
      </c>
      <c r="Y236" s="300">
        <v>1</v>
      </c>
      <c r="Z236" s="232">
        <v>850</v>
      </c>
      <c r="AA236" s="207">
        <f t="shared" si="285"/>
        <v>850</v>
      </c>
      <c r="AB236" s="222">
        <v>967</v>
      </c>
      <c r="AC236" s="544">
        <f t="shared" si="350"/>
        <v>117</v>
      </c>
      <c r="AD236" s="208">
        <f>1.22*$AB$1</f>
        <v>1387.7012</v>
      </c>
      <c r="AE236" s="678">
        <f t="shared" si="351"/>
        <v>537.70119999999997</v>
      </c>
      <c r="AF236" s="222">
        <v>1796</v>
      </c>
      <c r="AJ236" s="444">
        <f t="shared" si="286"/>
        <v>117</v>
      </c>
      <c r="AK236" s="444">
        <f t="shared" si="287"/>
        <v>13.764705882352942</v>
      </c>
      <c r="AL236" s="539">
        <f t="shared" si="352"/>
        <v>2.7529411764705882E-2</v>
      </c>
      <c r="AM236" s="444">
        <f t="shared" si="288"/>
        <v>23.4</v>
      </c>
      <c r="AN236" s="445">
        <f t="shared" si="289"/>
        <v>537.70119999999997</v>
      </c>
      <c r="AO236" s="445">
        <f t="shared" si="290"/>
        <v>63.258964705882335</v>
      </c>
      <c r="AP236" s="542">
        <f t="shared" si="353"/>
        <v>0.12651792941176468</v>
      </c>
      <c r="AQ236" s="445">
        <f t="shared" si="291"/>
        <v>107.54024</v>
      </c>
      <c r="AR236" s="227">
        <f t="shared" si="292"/>
        <v>970</v>
      </c>
      <c r="AS236" s="210">
        <f t="shared" si="293"/>
        <v>970</v>
      </c>
      <c r="AT236" s="209">
        <f t="shared" si="294"/>
        <v>291</v>
      </c>
      <c r="AU236" s="209">
        <f t="shared" si="295"/>
        <v>485</v>
      </c>
      <c r="AV236" s="211">
        <f t="shared" si="296"/>
        <v>967</v>
      </c>
      <c r="AW236" s="210">
        <f t="shared" si="297"/>
        <v>3</v>
      </c>
      <c r="AX236" s="210">
        <f t="shared" si="298"/>
        <v>120</v>
      </c>
      <c r="AY236" s="210">
        <f t="shared" si="299"/>
        <v>14.117647058823522</v>
      </c>
      <c r="AZ236" s="211">
        <f t="shared" si="300"/>
        <v>1387.7012</v>
      </c>
      <c r="BA236" s="544">
        <f t="shared" si="354"/>
        <v>417.70119999999997</v>
      </c>
      <c r="BB236" s="210">
        <f t="shared" si="355"/>
        <v>104.42529999999999</v>
      </c>
      <c r="BC236" s="213">
        <f t="shared" si="301"/>
        <v>972.52830000000006</v>
      </c>
      <c r="BD236" s="211">
        <f>[1]MAG_9pak!$F$9</f>
        <v>972.52830000000006</v>
      </c>
      <c r="BE236" s="213">
        <f t="shared" si="302"/>
        <v>291.75848999999999</v>
      </c>
      <c r="BF236" s="213">
        <f t="shared" si="303"/>
        <v>486.26415000000003</v>
      </c>
      <c r="BG236" s="210">
        <f t="shared" si="304"/>
        <v>5.5283000000000584</v>
      </c>
      <c r="BH236" s="210">
        <f t="shared" si="305"/>
        <v>122.52830000000006</v>
      </c>
      <c r="BI236" s="210">
        <f t="shared" si="306"/>
        <v>14.415094117647072</v>
      </c>
      <c r="BJ236" s="210">
        <f t="shared" si="307"/>
        <v>1054</v>
      </c>
      <c r="BK236" s="214">
        <f t="shared" si="308"/>
        <v>316.2</v>
      </c>
      <c r="BL236" s="214">
        <f t="shared" si="309"/>
        <v>527</v>
      </c>
      <c r="BM236" s="210">
        <f t="shared" si="310"/>
        <v>204</v>
      </c>
      <c r="BN236" s="210">
        <f t="shared" si="311"/>
        <v>87</v>
      </c>
      <c r="BO236" s="215">
        <f t="shared" si="312"/>
        <v>1054</v>
      </c>
      <c r="BP236" s="210">
        <f t="shared" si="375"/>
        <v>1054</v>
      </c>
      <c r="BQ236" s="216">
        <f t="shared" si="313"/>
        <v>316.2</v>
      </c>
      <c r="BR236" s="216">
        <f t="shared" si="314"/>
        <v>527</v>
      </c>
      <c r="BS236" s="210">
        <f t="shared" si="315"/>
        <v>204</v>
      </c>
      <c r="BT236" s="210">
        <f t="shared" si="316"/>
        <v>87</v>
      </c>
      <c r="BU236" s="217">
        <f t="shared" si="317"/>
        <v>1054</v>
      </c>
      <c r="BV236" s="210">
        <f t="shared" si="376"/>
        <v>1054</v>
      </c>
      <c r="BW236" s="403">
        <f t="shared" si="318"/>
        <v>316.2</v>
      </c>
      <c r="BX236" s="403">
        <f t="shared" si="319"/>
        <v>527</v>
      </c>
      <c r="BY236" s="210">
        <f t="shared" si="320"/>
        <v>204</v>
      </c>
      <c r="BZ236" s="210">
        <f t="shared" si="321"/>
        <v>87</v>
      </c>
      <c r="CA236" s="210">
        <f t="shared" si="322"/>
        <v>24</v>
      </c>
      <c r="CB236" s="404">
        <f t="shared" si="323"/>
        <v>1054</v>
      </c>
      <c r="CC236" s="211"/>
      <c r="CD236" s="537">
        <f t="shared" si="324"/>
        <v>104.42529999999999</v>
      </c>
      <c r="CE236" s="537">
        <f t="shared" si="356"/>
        <v>31.327589999999997</v>
      </c>
      <c r="CF236" s="537">
        <f t="shared" si="325"/>
        <v>52.212649999999996</v>
      </c>
      <c r="CG236" s="210"/>
      <c r="CH236" s="210"/>
      <c r="CI236" s="210"/>
      <c r="CJ236" s="538">
        <f t="shared" si="326"/>
        <v>104.42529999999999</v>
      </c>
      <c r="CK236" s="216">
        <f t="shared" si="327"/>
        <v>-0.75</v>
      </c>
      <c r="CL236" s="216">
        <f t="shared" si="357"/>
        <v>-0.22499999999999998</v>
      </c>
      <c r="CM236" s="216">
        <f t="shared" si="328"/>
        <v>-0.375</v>
      </c>
      <c r="CN236" s="216"/>
      <c r="CO236" s="216"/>
      <c r="CP236" s="216"/>
      <c r="CQ236" s="217">
        <f t="shared" si="329"/>
        <v>-0.75</v>
      </c>
      <c r="CR236" s="403">
        <f t="shared" si="330"/>
        <v>83.425299999999993</v>
      </c>
      <c r="CS236" s="403">
        <f t="shared" si="358"/>
        <v>25.027589999999996</v>
      </c>
      <c r="CT236" s="403">
        <f t="shared" si="331"/>
        <v>41.712649999999996</v>
      </c>
      <c r="CU236" s="403"/>
      <c r="CV236" s="403"/>
      <c r="CW236" s="403"/>
      <c r="CX236" s="404">
        <f t="shared" si="332"/>
        <v>83.425299999999993</v>
      </c>
      <c r="CY236" s="198"/>
      <c r="CZ236" s="222">
        <v>758</v>
      </c>
      <c r="DA236" s="677">
        <f t="shared" si="333"/>
        <v>-92</v>
      </c>
      <c r="DB236" s="676">
        <f t="shared" si="334"/>
        <v>-10.82352941176471</v>
      </c>
      <c r="DC236" s="676">
        <f t="shared" si="359"/>
        <v>-2.1647058823529419</v>
      </c>
      <c r="DD236" s="208">
        <v>1080.587</v>
      </c>
      <c r="DE236" s="677">
        <f t="shared" si="335"/>
        <v>230.58699999999999</v>
      </c>
      <c r="DF236" s="676">
        <f t="shared" si="336"/>
        <v>27.127882352941171</v>
      </c>
      <c r="DG236" s="676">
        <f t="shared" si="360"/>
        <v>5.4255764705882346</v>
      </c>
      <c r="DH236" s="222">
        <v>20</v>
      </c>
      <c r="DI236" s="677">
        <f t="shared" si="337"/>
        <v>170</v>
      </c>
      <c r="DJ236" s="568">
        <f t="shared" si="338"/>
        <v>1020</v>
      </c>
      <c r="DK236" s="677">
        <f t="shared" si="339"/>
        <v>1020</v>
      </c>
      <c r="DL236" s="677">
        <f t="shared" si="361"/>
        <v>306</v>
      </c>
      <c r="DM236" s="677">
        <f t="shared" si="362"/>
        <v>510</v>
      </c>
      <c r="DN236" s="677">
        <f t="shared" si="340"/>
        <v>15.146749999999997</v>
      </c>
      <c r="DO236" s="677">
        <f t="shared" si="363"/>
        <v>4.5440249999999986</v>
      </c>
      <c r="DP236" s="677">
        <f t="shared" si="364"/>
        <v>7.5733749999999986</v>
      </c>
      <c r="DQ236" s="677">
        <f t="shared" si="341"/>
        <v>15.146749999999997</v>
      </c>
      <c r="DR236" s="222">
        <v>758</v>
      </c>
      <c r="DS236" s="677">
        <f t="shared" si="342"/>
        <v>-92</v>
      </c>
      <c r="DT236" s="676">
        <f t="shared" si="343"/>
        <v>-10.82352941176471</v>
      </c>
      <c r="DU236" s="710">
        <f t="shared" si="365"/>
        <v>-2.1647058823529419</v>
      </c>
      <c r="DV236" s="208">
        <v>1080.587</v>
      </c>
      <c r="DW236" s="677">
        <f t="shared" si="344"/>
        <v>230.58699999999999</v>
      </c>
      <c r="DX236" s="676">
        <f t="shared" si="345"/>
        <v>27.127882352941171</v>
      </c>
      <c r="DY236" s="710">
        <f t="shared" si="366"/>
        <v>5.4255764705882346</v>
      </c>
      <c r="DZ236" s="222">
        <v>19</v>
      </c>
      <c r="EA236" s="677">
        <f t="shared" si="346"/>
        <v>161.5</v>
      </c>
      <c r="EB236" s="568">
        <f t="shared" si="347"/>
        <v>1011.5</v>
      </c>
      <c r="EC236" s="677">
        <f t="shared" si="348"/>
        <v>1011.5</v>
      </c>
      <c r="ED236" s="677">
        <f t="shared" si="367"/>
        <v>303.45</v>
      </c>
      <c r="EE236" s="677">
        <f t="shared" si="368"/>
        <v>505.75</v>
      </c>
      <c r="EF236" s="208">
        <f t="shared" si="369"/>
        <v>17.271749999999997</v>
      </c>
      <c r="EG236" s="208">
        <f t="shared" si="370"/>
        <v>5.1815249999999988</v>
      </c>
      <c r="EH236" s="208">
        <f t="shared" si="371"/>
        <v>8.6358749999999986</v>
      </c>
      <c r="EI236" s="677">
        <f t="shared" si="349"/>
        <v>17.271749999999997</v>
      </c>
    </row>
    <row r="237" spans="1:139" s="218" customFormat="1" ht="34.5" customHeight="1" x14ac:dyDescent="0.2">
      <c r="A237" s="506">
        <v>234</v>
      </c>
      <c r="B237" s="506" t="s">
        <v>1270</v>
      </c>
      <c r="C237" s="499" t="s">
        <v>1004</v>
      </c>
      <c r="D237" s="253" t="s">
        <v>458</v>
      </c>
      <c r="E237" s="253" t="s">
        <v>13</v>
      </c>
      <c r="F237" s="219" t="s">
        <v>171</v>
      </c>
      <c r="G237" s="219" t="s">
        <v>218</v>
      </c>
      <c r="H237" s="219" t="s">
        <v>28</v>
      </c>
      <c r="I237" s="298">
        <v>1</v>
      </c>
      <c r="J237" s="229">
        <v>850</v>
      </c>
      <c r="K237" s="222"/>
      <c r="L237" s="219" t="s">
        <v>171</v>
      </c>
      <c r="M237" s="219" t="s">
        <v>218</v>
      </c>
      <c r="N237" s="219" t="s">
        <v>28</v>
      </c>
      <c r="O237" s="299">
        <v>1</v>
      </c>
      <c r="P237" s="230">
        <v>850</v>
      </c>
      <c r="Q237" s="219"/>
      <c r="R237" s="219"/>
      <c r="S237" s="219"/>
      <c r="T237" s="299">
        <v>1</v>
      </c>
      <c r="U237" s="231">
        <v>850</v>
      </c>
      <c r="V237" s="228" t="s">
        <v>1348</v>
      </c>
      <c r="W237" s="228" t="s">
        <v>24</v>
      </c>
      <c r="X237" s="228" t="s">
        <v>28</v>
      </c>
      <c r="Y237" s="300">
        <v>1</v>
      </c>
      <c r="Z237" s="232">
        <v>850</v>
      </c>
      <c r="AA237" s="207">
        <f t="shared" si="285"/>
        <v>850</v>
      </c>
      <c r="AB237" s="222">
        <v>967</v>
      </c>
      <c r="AC237" s="544">
        <f t="shared" si="350"/>
        <v>117</v>
      </c>
      <c r="AD237" s="208">
        <f>1.22*$AB$1</f>
        <v>1387.7012</v>
      </c>
      <c r="AE237" s="678">
        <f t="shared" si="351"/>
        <v>537.70119999999997</v>
      </c>
      <c r="AF237" s="222">
        <v>1796</v>
      </c>
      <c r="AJ237" s="444">
        <f t="shared" si="286"/>
        <v>117</v>
      </c>
      <c r="AK237" s="444">
        <f t="shared" si="287"/>
        <v>13.764705882352942</v>
      </c>
      <c r="AL237" s="539">
        <f t="shared" si="352"/>
        <v>2.7529411764705882E-2</v>
      </c>
      <c r="AM237" s="444">
        <f t="shared" si="288"/>
        <v>23.4</v>
      </c>
      <c r="AN237" s="445">
        <f t="shared" si="289"/>
        <v>537.70119999999997</v>
      </c>
      <c r="AO237" s="445">
        <f t="shared" si="290"/>
        <v>63.258964705882335</v>
      </c>
      <c r="AP237" s="542">
        <f t="shared" si="353"/>
        <v>0.12651792941176468</v>
      </c>
      <c r="AQ237" s="445">
        <f t="shared" si="291"/>
        <v>107.54024</v>
      </c>
      <c r="AR237" s="227">
        <f t="shared" si="292"/>
        <v>970</v>
      </c>
      <c r="AS237" s="210">
        <f t="shared" si="293"/>
        <v>970</v>
      </c>
      <c r="AT237" s="209">
        <f t="shared" si="294"/>
        <v>291</v>
      </c>
      <c r="AU237" s="209">
        <f t="shared" si="295"/>
        <v>485</v>
      </c>
      <c r="AV237" s="211">
        <f t="shared" si="296"/>
        <v>967</v>
      </c>
      <c r="AW237" s="210">
        <f t="shared" si="297"/>
        <v>3</v>
      </c>
      <c r="AX237" s="210">
        <f t="shared" si="298"/>
        <v>120</v>
      </c>
      <c r="AY237" s="210">
        <f t="shared" si="299"/>
        <v>14.117647058823522</v>
      </c>
      <c r="AZ237" s="211">
        <f t="shared" si="300"/>
        <v>1387.7012</v>
      </c>
      <c r="BA237" s="544">
        <f t="shared" si="354"/>
        <v>417.70119999999997</v>
      </c>
      <c r="BB237" s="210">
        <f t="shared" si="355"/>
        <v>104.42529999999999</v>
      </c>
      <c r="BC237" s="213">
        <f t="shared" si="301"/>
        <v>972.52830000000006</v>
      </c>
      <c r="BD237" s="211">
        <f>[1]MAG_9pak!$F$9</f>
        <v>972.52830000000006</v>
      </c>
      <c r="BE237" s="213">
        <f t="shared" si="302"/>
        <v>291.75848999999999</v>
      </c>
      <c r="BF237" s="213">
        <f t="shared" si="303"/>
        <v>486.26415000000003</v>
      </c>
      <c r="BG237" s="210">
        <f t="shared" si="304"/>
        <v>5.5283000000000584</v>
      </c>
      <c r="BH237" s="210">
        <f t="shared" si="305"/>
        <v>122.52830000000006</v>
      </c>
      <c r="BI237" s="210">
        <f t="shared" si="306"/>
        <v>14.415094117647072</v>
      </c>
      <c r="BJ237" s="210">
        <f t="shared" si="307"/>
        <v>1054</v>
      </c>
      <c r="BK237" s="214">
        <f t="shared" si="308"/>
        <v>316.2</v>
      </c>
      <c r="BL237" s="214">
        <f t="shared" si="309"/>
        <v>527</v>
      </c>
      <c r="BM237" s="210">
        <f t="shared" si="310"/>
        <v>204</v>
      </c>
      <c r="BN237" s="210">
        <f t="shared" si="311"/>
        <v>87</v>
      </c>
      <c r="BO237" s="215">
        <f t="shared" si="312"/>
        <v>1054</v>
      </c>
      <c r="BP237" s="210">
        <f t="shared" si="375"/>
        <v>1054</v>
      </c>
      <c r="BQ237" s="216">
        <f t="shared" si="313"/>
        <v>316.2</v>
      </c>
      <c r="BR237" s="216">
        <f t="shared" si="314"/>
        <v>527</v>
      </c>
      <c r="BS237" s="210">
        <f t="shared" si="315"/>
        <v>204</v>
      </c>
      <c r="BT237" s="210">
        <f t="shared" si="316"/>
        <v>87</v>
      </c>
      <c r="BU237" s="217">
        <f t="shared" si="317"/>
        <v>1054</v>
      </c>
      <c r="BV237" s="210">
        <f t="shared" si="376"/>
        <v>1054</v>
      </c>
      <c r="BW237" s="403">
        <f t="shared" si="318"/>
        <v>316.2</v>
      </c>
      <c r="BX237" s="403">
        <f t="shared" si="319"/>
        <v>527</v>
      </c>
      <c r="BY237" s="210">
        <f t="shared" si="320"/>
        <v>204</v>
      </c>
      <c r="BZ237" s="210">
        <f t="shared" si="321"/>
        <v>87</v>
      </c>
      <c r="CA237" s="210">
        <f t="shared" si="322"/>
        <v>24</v>
      </c>
      <c r="CB237" s="404">
        <f t="shared" si="323"/>
        <v>1054</v>
      </c>
      <c r="CC237" s="211"/>
      <c r="CD237" s="537">
        <f t="shared" si="324"/>
        <v>104.42529999999999</v>
      </c>
      <c r="CE237" s="537">
        <f t="shared" si="356"/>
        <v>31.327589999999997</v>
      </c>
      <c r="CF237" s="537">
        <f t="shared" si="325"/>
        <v>52.212649999999996</v>
      </c>
      <c r="CG237" s="210"/>
      <c r="CH237" s="210"/>
      <c r="CI237" s="210"/>
      <c r="CJ237" s="538">
        <f t="shared" si="326"/>
        <v>104.42529999999999</v>
      </c>
      <c r="CK237" s="216">
        <f t="shared" si="327"/>
        <v>-0.75</v>
      </c>
      <c r="CL237" s="216">
        <f t="shared" si="357"/>
        <v>-0.22499999999999998</v>
      </c>
      <c r="CM237" s="216">
        <f t="shared" si="328"/>
        <v>-0.375</v>
      </c>
      <c r="CN237" s="216"/>
      <c r="CO237" s="216"/>
      <c r="CP237" s="216"/>
      <c r="CQ237" s="217">
        <f t="shared" si="329"/>
        <v>-0.75</v>
      </c>
      <c r="CR237" s="403">
        <f t="shared" si="330"/>
        <v>83.425299999999993</v>
      </c>
      <c r="CS237" s="403">
        <f t="shared" si="358"/>
        <v>25.027589999999996</v>
      </c>
      <c r="CT237" s="403">
        <f t="shared" si="331"/>
        <v>41.712649999999996</v>
      </c>
      <c r="CU237" s="403"/>
      <c r="CV237" s="403"/>
      <c r="CW237" s="403"/>
      <c r="CX237" s="404">
        <f t="shared" si="332"/>
        <v>83.425299999999993</v>
      </c>
      <c r="CY237" s="198"/>
      <c r="CZ237" s="222">
        <v>758</v>
      </c>
      <c r="DA237" s="677">
        <f t="shared" si="333"/>
        <v>-92</v>
      </c>
      <c r="DB237" s="676">
        <f t="shared" si="334"/>
        <v>-10.82352941176471</v>
      </c>
      <c r="DC237" s="676">
        <f t="shared" si="359"/>
        <v>-2.1647058823529419</v>
      </c>
      <c r="DD237" s="208">
        <v>1080.587</v>
      </c>
      <c r="DE237" s="677">
        <f t="shared" si="335"/>
        <v>230.58699999999999</v>
      </c>
      <c r="DF237" s="676">
        <f t="shared" si="336"/>
        <v>27.127882352941171</v>
      </c>
      <c r="DG237" s="676">
        <f t="shared" si="360"/>
        <v>5.4255764705882346</v>
      </c>
      <c r="DH237" s="222">
        <v>20</v>
      </c>
      <c r="DI237" s="677">
        <f t="shared" si="337"/>
        <v>170</v>
      </c>
      <c r="DJ237" s="568">
        <f t="shared" si="338"/>
        <v>1020</v>
      </c>
      <c r="DK237" s="677">
        <f t="shared" si="339"/>
        <v>1020</v>
      </c>
      <c r="DL237" s="677">
        <f t="shared" si="361"/>
        <v>306</v>
      </c>
      <c r="DM237" s="677">
        <f t="shared" si="362"/>
        <v>510</v>
      </c>
      <c r="DN237" s="677">
        <f t="shared" si="340"/>
        <v>15.146749999999997</v>
      </c>
      <c r="DO237" s="677">
        <f t="shared" si="363"/>
        <v>4.5440249999999986</v>
      </c>
      <c r="DP237" s="677">
        <f t="shared" si="364"/>
        <v>7.5733749999999986</v>
      </c>
      <c r="DQ237" s="677">
        <f t="shared" si="341"/>
        <v>15.146749999999997</v>
      </c>
      <c r="DR237" s="222">
        <v>758</v>
      </c>
      <c r="DS237" s="677">
        <f t="shared" si="342"/>
        <v>-92</v>
      </c>
      <c r="DT237" s="676">
        <f t="shared" si="343"/>
        <v>-10.82352941176471</v>
      </c>
      <c r="DU237" s="710">
        <f t="shared" si="365"/>
        <v>-2.1647058823529419</v>
      </c>
      <c r="DV237" s="208">
        <v>1080.587</v>
      </c>
      <c r="DW237" s="677">
        <f t="shared" si="344"/>
        <v>230.58699999999999</v>
      </c>
      <c r="DX237" s="676">
        <f t="shared" si="345"/>
        <v>27.127882352941171</v>
      </c>
      <c r="DY237" s="710">
        <f t="shared" si="366"/>
        <v>5.4255764705882346</v>
      </c>
      <c r="DZ237" s="222">
        <v>19</v>
      </c>
      <c r="EA237" s="677">
        <f t="shared" si="346"/>
        <v>161.5</v>
      </c>
      <c r="EB237" s="568">
        <f t="shared" si="347"/>
        <v>1011.5</v>
      </c>
      <c r="EC237" s="677">
        <f t="shared" si="348"/>
        <v>1011.5</v>
      </c>
      <c r="ED237" s="677">
        <f t="shared" si="367"/>
        <v>303.45</v>
      </c>
      <c r="EE237" s="677">
        <f t="shared" si="368"/>
        <v>505.75</v>
      </c>
      <c r="EF237" s="208">
        <f t="shared" si="369"/>
        <v>17.271749999999997</v>
      </c>
      <c r="EG237" s="208">
        <f t="shared" si="370"/>
        <v>5.1815249999999988</v>
      </c>
      <c r="EH237" s="208">
        <f t="shared" si="371"/>
        <v>8.6358749999999986</v>
      </c>
      <c r="EI237" s="677">
        <f t="shared" si="349"/>
        <v>17.271749999999997</v>
      </c>
    </row>
    <row r="238" spans="1:139" s="218" customFormat="1" ht="24.75" customHeight="1" x14ac:dyDescent="0.2">
      <c r="A238" s="505">
        <v>235</v>
      </c>
      <c r="B238" s="505" t="s">
        <v>1270</v>
      </c>
      <c r="C238" s="499" t="s">
        <v>1005</v>
      </c>
      <c r="D238" s="253" t="s">
        <v>459</v>
      </c>
      <c r="E238" s="253" t="s">
        <v>57</v>
      </c>
      <c r="F238" s="219" t="s">
        <v>90</v>
      </c>
      <c r="G238" s="219" t="s">
        <v>44</v>
      </c>
      <c r="H238" s="219" t="s">
        <v>88</v>
      </c>
      <c r="I238" s="220">
        <v>1</v>
      </c>
      <c r="J238" s="229">
        <v>1300</v>
      </c>
      <c r="K238" s="222"/>
      <c r="L238" s="219" t="s">
        <v>90</v>
      </c>
      <c r="M238" s="219" t="s">
        <v>44</v>
      </c>
      <c r="N238" s="219" t="s">
        <v>88</v>
      </c>
      <c r="O238" s="220">
        <v>1</v>
      </c>
      <c r="P238" s="230">
        <v>1300</v>
      </c>
      <c r="Q238" s="219"/>
      <c r="R238" s="219"/>
      <c r="S238" s="219"/>
      <c r="T238" s="220">
        <v>1</v>
      </c>
      <c r="U238" s="231">
        <v>1300</v>
      </c>
      <c r="V238" s="228" t="s">
        <v>363</v>
      </c>
      <c r="W238" s="228" t="s">
        <v>40</v>
      </c>
      <c r="X238" s="228" t="s">
        <v>23</v>
      </c>
      <c r="Y238" s="225">
        <v>1</v>
      </c>
      <c r="Z238" s="232">
        <v>1300</v>
      </c>
      <c r="AA238" s="207">
        <f t="shared" si="285"/>
        <v>1300</v>
      </c>
      <c r="AB238" s="222">
        <v>1746</v>
      </c>
      <c r="AC238" s="544">
        <f t="shared" si="350"/>
        <v>446</v>
      </c>
      <c r="AD238" s="208">
        <f>2.194*$AB$1</f>
        <v>2495.5872399999998</v>
      </c>
      <c r="AE238" s="678">
        <f t="shared" si="351"/>
        <v>1195.5872399999998</v>
      </c>
      <c r="AF238" s="222">
        <v>3120</v>
      </c>
      <c r="AJ238" s="444">
        <f t="shared" si="286"/>
        <v>446</v>
      </c>
      <c r="AK238" s="444">
        <f t="shared" si="287"/>
        <v>34.307692307692292</v>
      </c>
      <c r="AL238" s="539">
        <f t="shared" si="352"/>
        <v>6.8615384615384578E-2</v>
      </c>
      <c r="AM238" s="444">
        <f t="shared" si="288"/>
        <v>89.2</v>
      </c>
      <c r="AN238" s="445">
        <f t="shared" si="289"/>
        <v>1195.5872399999998</v>
      </c>
      <c r="AO238" s="445">
        <f t="shared" si="290"/>
        <v>91.968249230769231</v>
      </c>
      <c r="AP238" s="542">
        <f t="shared" si="353"/>
        <v>0.18393649846153845</v>
      </c>
      <c r="AQ238" s="445">
        <f t="shared" si="291"/>
        <v>239.11744799999997</v>
      </c>
      <c r="AR238" s="227">
        <f t="shared" si="292"/>
        <v>1420</v>
      </c>
      <c r="AS238" s="210">
        <f t="shared" si="293"/>
        <v>1420</v>
      </c>
      <c r="AT238" s="209">
        <f t="shared" si="294"/>
        <v>426</v>
      </c>
      <c r="AU238" s="209">
        <f t="shared" si="295"/>
        <v>710</v>
      </c>
      <c r="AV238" s="211">
        <f t="shared" si="296"/>
        <v>1746</v>
      </c>
      <c r="AW238" s="212">
        <f t="shared" si="297"/>
        <v>-326</v>
      </c>
      <c r="AX238" s="210">
        <f t="shared" si="298"/>
        <v>120</v>
      </c>
      <c r="AY238" s="210">
        <f t="shared" si="299"/>
        <v>9.2307692307692264</v>
      </c>
      <c r="AZ238" s="211">
        <f t="shared" si="300"/>
        <v>2495.5872399999998</v>
      </c>
      <c r="BA238" s="544">
        <f t="shared" si="354"/>
        <v>1075.5872399999998</v>
      </c>
      <c r="BB238" s="210">
        <f t="shared" si="355"/>
        <v>268.89680999999996</v>
      </c>
      <c r="BC238" s="213">
        <f t="shared" si="301"/>
        <v>1819.2830979600001</v>
      </c>
      <c r="BD238" s="211">
        <f>[1]MAG_9pak!$D$14</f>
        <v>1819.2830979600001</v>
      </c>
      <c r="BE238" s="213">
        <f t="shared" si="302"/>
        <v>545.78492938800002</v>
      </c>
      <c r="BF238" s="213">
        <f t="shared" si="303"/>
        <v>909.64154898000004</v>
      </c>
      <c r="BG238" s="210">
        <f t="shared" si="304"/>
        <v>73.283097960000077</v>
      </c>
      <c r="BH238" s="210">
        <f t="shared" si="305"/>
        <v>519.28309796000008</v>
      </c>
      <c r="BI238" s="210">
        <f t="shared" si="306"/>
        <v>39.944853689230769</v>
      </c>
      <c r="BJ238" s="210">
        <f t="shared" si="307"/>
        <v>1612</v>
      </c>
      <c r="BK238" s="214">
        <f t="shared" si="308"/>
        <v>483.59999999999997</v>
      </c>
      <c r="BL238" s="214">
        <f t="shared" si="309"/>
        <v>806</v>
      </c>
      <c r="BM238" s="210">
        <f t="shared" si="310"/>
        <v>312</v>
      </c>
      <c r="BN238" s="210">
        <f t="shared" si="311"/>
        <v>-134</v>
      </c>
      <c r="BO238" s="215">
        <f t="shared" si="312"/>
        <v>1612</v>
      </c>
      <c r="BP238" s="210">
        <f>Z238*1.2</f>
        <v>1560</v>
      </c>
      <c r="BQ238" s="216">
        <f t="shared" si="313"/>
        <v>468</v>
      </c>
      <c r="BR238" s="216">
        <f t="shared" si="314"/>
        <v>780</v>
      </c>
      <c r="BS238" s="210">
        <f t="shared" si="315"/>
        <v>260</v>
      </c>
      <c r="BT238" s="210">
        <f t="shared" si="316"/>
        <v>-186</v>
      </c>
      <c r="BU238" s="217">
        <f t="shared" si="317"/>
        <v>1560</v>
      </c>
      <c r="BV238" s="210">
        <f>Z238*1.19</f>
        <v>1547</v>
      </c>
      <c r="BW238" s="403">
        <f t="shared" si="318"/>
        <v>464.09999999999997</v>
      </c>
      <c r="BX238" s="403">
        <f t="shared" si="319"/>
        <v>773.5</v>
      </c>
      <c r="BY238" s="210">
        <f t="shared" si="320"/>
        <v>247</v>
      </c>
      <c r="BZ238" s="210">
        <f t="shared" si="321"/>
        <v>-199</v>
      </c>
      <c r="CA238" s="210">
        <f t="shared" si="322"/>
        <v>19</v>
      </c>
      <c r="CB238" s="404">
        <f t="shared" si="323"/>
        <v>1547</v>
      </c>
      <c r="CC238" s="211"/>
      <c r="CD238" s="537">
        <f t="shared" si="324"/>
        <v>268.89680999999996</v>
      </c>
      <c r="CE238" s="537">
        <f t="shared" si="356"/>
        <v>80.669042999999988</v>
      </c>
      <c r="CF238" s="537">
        <f t="shared" si="325"/>
        <v>134.44840499999998</v>
      </c>
      <c r="CG238" s="210"/>
      <c r="CH238" s="210"/>
      <c r="CI238" s="210"/>
      <c r="CJ238" s="538">
        <f t="shared" si="326"/>
        <v>268.89680999999996</v>
      </c>
      <c r="CK238" s="216">
        <f t="shared" si="327"/>
        <v>81.5</v>
      </c>
      <c r="CL238" s="216">
        <f t="shared" si="357"/>
        <v>24.45</v>
      </c>
      <c r="CM238" s="216">
        <f t="shared" si="328"/>
        <v>40.75</v>
      </c>
      <c r="CN238" s="216"/>
      <c r="CO238" s="216"/>
      <c r="CP238" s="216"/>
      <c r="CQ238" s="217">
        <f t="shared" si="329"/>
        <v>81.5</v>
      </c>
      <c r="CR238" s="403">
        <f t="shared" si="330"/>
        <v>237.14680999999996</v>
      </c>
      <c r="CS238" s="403">
        <f t="shared" si="358"/>
        <v>71.144042999999982</v>
      </c>
      <c r="CT238" s="403">
        <f t="shared" si="331"/>
        <v>118.57340499999998</v>
      </c>
      <c r="CU238" s="403"/>
      <c r="CV238" s="403"/>
      <c r="CW238" s="403"/>
      <c r="CX238" s="404">
        <f t="shared" si="332"/>
        <v>237.14680999999996</v>
      </c>
      <c r="CY238" s="198"/>
      <c r="CZ238" s="222">
        <v>1746</v>
      </c>
      <c r="DA238" s="677">
        <f t="shared" si="333"/>
        <v>446</v>
      </c>
      <c r="DB238" s="676">
        <f t="shared" si="334"/>
        <v>34.307692307692292</v>
      </c>
      <c r="DC238" s="676">
        <f t="shared" si="359"/>
        <v>6.8615384615384585</v>
      </c>
      <c r="DD238" s="208">
        <v>2495.5872399999998</v>
      </c>
      <c r="DE238" s="677">
        <f t="shared" si="335"/>
        <v>1195.5872399999998</v>
      </c>
      <c r="DF238" s="676">
        <f t="shared" si="336"/>
        <v>91.968249230769231</v>
      </c>
      <c r="DG238" s="676">
        <f t="shared" si="360"/>
        <v>18.393649846153846</v>
      </c>
      <c r="DH238" s="222">
        <v>15</v>
      </c>
      <c r="DI238" s="677">
        <f t="shared" si="337"/>
        <v>195</v>
      </c>
      <c r="DJ238" s="568">
        <f t="shared" si="338"/>
        <v>1495</v>
      </c>
      <c r="DK238" s="677">
        <f t="shared" si="339"/>
        <v>1495</v>
      </c>
      <c r="DL238" s="677">
        <f t="shared" si="361"/>
        <v>448.5</v>
      </c>
      <c r="DM238" s="677">
        <f t="shared" si="362"/>
        <v>747.5</v>
      </c>
      <c r="DN238" s="677">
        <f t="shared" si="340"/>
        <v>250.14680999999996</v>
      </c>
      <c r="DO238" s="677">
        <f t="shared" si="363"/>
        <v>75.044042999999988</v>
      </c>
      <c r="DP238" s="677">
        <f t="shared" si="364"/>
        <v>125.07340499999998</v>
      </c>
      <c r="DQ238" s="677">
        <f t="shared" si="341"/>
        <v>250.14680999999996</v>
      </c>
      <c r="DR238" s="222">
        <v>1746</v>
      </c>
      <c r="DS238" s="677">
        <f t="shared" si="342"/>
        <v>446</v>
      </c>
      <c r="DT238" s="676">
        <f t="shared" si="343"/>
        <v>34.307692307692292</v>
      </c>
      <c r="DU238" s="710">
        <f t="shared" si="365"/>
        <v>6.8615384615384585</v>
      </c>
      <c r="DV238" s="208">
        <v>2495.5872399999998</v>
      </c>
      <c r="DW238" s="677">
        <f t="shared" si="344"/>
        <v>1195.5872399999998</v>
      </c>
      <c r="DX238" s="676">
        <f t="shared" si="345"/>
        <v>91.968249230769231</v>
      </c>
      <c r="DY238" s="710">
        <f t="shared" si="366"/>
        <v>18.393649846153846</v>
      </c>
      <c r="DZ238" s="222">
        <v>15</v>
      </c>
      <c r="EA238" s="677">
        <f t="shared" si="346"/>
        <v>195</v>
      </c>
      <c r="EB238" s="568">
        <f t="shared" si="347"/>
        <v>1495</v>
      </c>
      <c r="EC238" s="677">
        <f t="shared" si="348"/>
        <v>1495</v>
      </c>
      <c r="ED238" s="677">
        <f t="shared" si="367"/>
        <v>448.5</v>
      </c>
      <c r="EE238" s="677">
        <f t="shared" si="368"/>
        <v>747.5</v>
      </c>
      <c r="EF238" s="208">
        <f t="shared" si="369"/>
        <v>250.14680999999996</v>
      </c>
      <c r="EG238" s="208">
        <f t="shared" si="370"/>
        <v>75.044042999999988</v>
      </c>
      <c r="EH238" s="208">
        <f t="shared" si="371"/>
        <v>125.07340499999998</v>
      </c>
      <c r="EI238" s="677">
        <f t="shared" si="349"/>
        <v>250.14680999999996</v>
      </c>
    </row>
    <row r="239" spans="1:139" s="218" customFormat="1" ht="24.75" customHeight="1" x14ac:dyDescent="0.2">
      <c r="A239" s="505">
        <v>236</v>
      </c>
      <c r="B239" s="505" t="s">
        <v>1270</v>
      </c>
      <c r="C239" s="499" t="s">
        <v>1005</v>
      </c>
      <c r="D239" s="253" t="s">
        <v>459</v>
      </c>
      <c r="E239" s="253" t="s">
        <v>191</v>
      </c>
      <c r="F239" s="219" t="s">
        <v>171</v>
      </c>
      <c r="G239" s="219" t="s">
        <v>217</v>
      </c>
      <c r="H239" s="219" t="s">
        <v>25</v>
      </c>
      <c r="I239" s="298">
        <v>2</v>
      </c>
      <c r="J239" s="229">
        <v>850</v>
      </c>
      <c r="K239" s="222"/>
      <c r="L239" s="219" t="s">
        <v>171</v>
      </c>
      <c r="M239" s="219" t="s">
        <v>217</v>
      </c>
      <c r="N239" s="219" t="s">
        <v>25</v>
      </c>
      <c r="O239" s="299">
        <v>2</v>
      </c>
      <c r="P239" s="230">
        <v>850</v>
      </c>
      <c r="Q239" s="219"/>
      <c r="R239" s="219"/>
      <c r="S239" s="219"/>
      <c r="T239" s="299">
        <v>2</v>
      </c>
      <c r="U239" s="231">
        <v>850</v>
      </c>
      <c r="V239" s="228" t="s">
        <v>1348</v>
      </c>
      <c r="W239" s="228" t="s">
        <v>6</v>
      </c>
      <c r="X239" s="228" t="s">
        <v>45</v>
      </c>
      <c r="Y239" s="300">
        <v>2</v>
      </c>
      <c r="Z239" s="232">
        <v>850</v>
      </c>
      <c r="AA239" s="207">
        <f t="shared" si="285"/>
        <v>1700</v>
      </c>
      <c r="AB239" s="222">
        <v>758</v>
      </c>
      <c r="AC239" s="544">
        <f t="shared" si="350"/>
        <v>-92</v>
      </c>
      <c r="AD239" s="208">
        <f>0.95*$AB$1</f>
        <v>1080.587</v>
      </c>
      <c r="AE239" s="678">
        <f t="shared" si="351"/>
        <v>230.58699999999999</v>
      </c>
      <c r="AF239" s="222">
        <v>1406</v>
      </c>
      <c r="AJ239" s="444">
        <f t="shared" si="286"/>
        <v>-92</v>
      </c>
      <c r="AK239" s="444">
        <f t="shared" si="287"/>
        <v>-10.82352941176471</v>
      </c>
      <c r="AL239" s="539">
        <f t="shared" si="352"/>
        <v>-2.1647058823529419E-2</v>
      </c>
      <c r="AM239" s="444">
        <f t="shared" si="288"/>
        <v>-18.399999999999999</v>
      </c>
      <c r="AN239" s="445">
        <f t="shared" si="289"/>
        <v>230.58699999999999</v>
      </c>
      <c r="AO239" s="445">
        <f t="shared" si="290"/>
        <v>27.127882352941171</v>
      </c>
      <c r="AP239" s="542">
        <f t="shared" si="353"/>
        <v>5.4255764705882344E-2</v>
      </c>
      <c r="AQ239" s="445">
        <f t="shared" si="291"/>
        <v>46.117399999999996</v>
      </c>
      <c r="AR239" s="227">
        <f t="shared" si="292"/>
        <v>1940</v>
      </c>
      <c r="AS239" s="210">
        <f t="shared" si="293"/>
        <v>970</v>
      </c>
      <c r="AT239" s="209">
        <f t="shared" si="294"/>
        <v>291</v>
      </c>
      <c r="AU239" s="209">
        <f t="shared" si="295"/>
        <v>485</v>
      </c>
      <c r="AV239" s="211">
        <f t="shared" si="296"/>
        <v>758</v>
      </c>
      <c r="AW239" s="210">
        <f t="shared" si="297"/>
        <v>212</v>
      </c>
      <c r="AX239" s="210">
        <f t="shared" si="298"/>
        <v>120</v>
      </c>
      <c r="AY239" s="210">
        <f t="shared" si="299"/>
        <v>14.117647058823522</v>
      </c>
      <c r="AZ239" s="211">
        <f t="shared" si="300"/>
        <v>1080.587</v>
      </c>
      <c r="BA239" s="544">
        <f t="shared" si="354"/>
        <v>110.58699999999999</v>
      </c>
      <c r="BB239" s="210">
        <f t="shared" si="355"/>
        <v>27.646749999999997</v>
      </c>
      <c r="BC239" s="213">
        <f t="shared" si="301"/>
        <v>1945.0566000000001</v>
      </c>
      <c r="BD239" s="211">
        <f>[1]MAG_9pak!$F$9</f>
        <v>972.52830000000006</v>
      </c>
      <c r="BE239" s="213">
        <f t="shared" si="302"/>
        <v>291.75848999999999</v>
      </c>
      <c r="BF239" s="213">
        <f t="shared" si="303"/>
        <v>486.26415000000003</v>
      </c>
      <c r="BG239" s="210">
        <f t="shared" si="304"/>
        <v>214.52830000000006</v>
      </c>
      <c r="BH239" s="210">
        <f t="shared" si="305"/>
        <v>122.52830000000006</v>
      </c>
      <c r="BI239" s="210">
        <f t="shared" si="306"/>
        <v>14.415094117647072</v>
      </c>
      <c r="BJ239" s="210">
        <f t="shared" si="307"/>
        <v>1054</v>
      </c>
      <c r="BK239" s="214">
        <f t="shared" si="308"/>
        <v>316.2</v>
      </c>
      <c r="BL239" s="214">
        <f t="shared" si="309"/>
        <v>527</v>
      </c>
      <c r="BM239" s="210">
        <f t="shared" si="310"/>
        <v>204</v>
      </c>
      <c r="BN239" s="210">
        <f t="shared" si="311"/>
        <v>296</v>
      </c>
      <c r="BO239" s="215">
        <f t="shared" si="312"/>
        <v>2108</v>
      </c>
      <c r="BP239" s="210">
        <f>Z239*1.24</f>
        <v>1054</v>
      </c>
      <c r="BQ239" s="216">
        <f t="shared" si="313"/>
        <v>316.2</v>
      </c>
      <c r="BR239" s="216">
        <f t="shared" si="314"/>
        <v>527</v>
      </c>
      <c r="BS239" s="210">
        <f t="shared" si="315"/>
        <v>204</v>
      </c>
      <c r="BT239" s="210">
        <f t="shared" si="316"/>
        <v>296</v>
      </c>
      <c r="BU239" s="217">
        <f t="shared" si="317"/>
        <v>2108</v>
      </c>
      <c r="BV239" s="210">
        <f>Z239*1.24</f>
        <v>1054</v>
      </c>
      <c r="BW239" s="403">
        <f t="shared" si="318"/>
        <v>316.2</v>
      </c>
      <c r="BX239" s="403">
        <f t="shared" si="319"/>
        <v>527</v>
      </c>
      <c r="BY239" s="210">
        <f t="shared" si="320"/>
        <v>204</v>
      </c>
      <c r="BZ239" s="210">
        <f t="shared" si="321"/>
        <v>296</v>
      </c>
      <c r="CA239" s="210">
        <f t="shared" si="322"/>
        <v>24</v>
      </c>
      <c r="CB239" s="404">
        <f t="shared" si="323"/>
        <v>2108</v>
      </c>
      <c r="CC239" s="211"/>
      <c r="CD239" s="537">
        <f t="shared" si="324"/>
        <v>27.646749999999997</v>
      </c>
      <c r="CE239" s="537">
        <f t="shared" si="356"/>
        <v>8.2940249999999995</v>
      </c>
      <c r="CF239" s="537">
        <f t="shared" si="325"/>
        <v>13.823374999999999</v>
      </c>
      <c r="CG239" s="210"/>
      <c r="CH239" s="210"/>
      <c r="CI239" s="210"/>
      <c r="CJ239" s="538">
        <f t="shared" si="326"/>
        <v>55.293499999999995</v>
      </c>
      <c r="CK239" s="216">
        <f t="shared" si="327"/>
        <v>-53</v>
      </c>
      <c r="CL239" s="216">
        <f t="shared" si="357"/>
        <v>-15.899999999999999</v>
      </c>
      <c r="CM239" s="216">
        <f t="shared" si="328"/>
        <v>-26.5</v>
      </c>
      <c r="CN239" s="216"/>
      <c r="CO239" s="216"/>
      <c r="CP239" s="216"/>
      <c r="CQ239" s="217">
        <f t="shared" si="329"/>
        <v>-106</v>
      </c>
      <c r="CR239" s="403">
        <f t="shared" si="330"/>
        <v>6.6467499999999973</v>
      </c>
      <c r="CS239" s="403">
        <f t="shared" si="358"/>
        <v>1.994024999999999</v>
      </c>
      <c r="CT239" s="403">
        <f t="shared" si="331"/>
        <v>3.3233749999999986</v>
      </c>
      <c r="CU239" s="403"/>
      <c r="CV239" s="403"/>
      <c r="CW239" s="403"/>
      <c r="CX239" s="404">
        <f t="shared" si="332"/>
        <v>13.293499999999995</v>
      </c>
      <c r="CY239" s="198"/>
      <c r="CZ239" s="222">
        <v>758</v>
      </c>
      <c r="DA239" s="677">
        <f t="shared" si="333"/>
        <v>-92</v>
      </c>
      <c r="DB239" s="676">
        <f t="shared" si="334"/>
        <v>-10.82352941176471</v>
      </c>
      <c r="DC239" s="676">
        <f t="shared" si="359"/>
        <v>-2.1647058823529419</v>
      </c>
      <c r="DD239" s="208">
        <v>1080.587</v>
      </c>
      <c r="DE239" s="677">
        <f t="shared" si="335"/>
        <v>230.58699999999999</v>
      </c>
      <c r="DF239" s="676">
        <f t="shared" si="336"/>
        <v>27.127882352941171</v>
      </c>
      <c r="DG239" s="676">
        <f t="shared" si="360"/>
        <v>5.4255764705882346</v>
      </c>
      <c r="DH239" s="222">
        <v>20</v>
      </c>
      <c r="DI239" s="677">
        <f t="shared" si="337"/>
        <v>170</v>
      </c>
      <c r="DJ239" s="568">
        <f t="shared" si="338"/>
        <v>1020</v>
      </c>
      <c r="DK239" s="677">
        <f t="shared" si="339"/>
        <v>2040</v>
      </c>
      <c r="DL239" s="677">
        <f t="shared" si="361"/>
        <v>306</v>
      </c>
      <c r="DM239" s="677">
        <f t="shared" si="362"/>
        <v>510</v>
      </c>
      <c r="DN239" s="677">
        <f t="shared" si="340"/>
        <v>15.146749999999997</v>
      </c>
      <c r="DO239" s="677">
        <f t="shared" si="363"/>
        <v>4.5440249999999986</v>
      </c>
      <c r="DP239" s="677">
        <f t="shared" si="364"/>
        <v>7.5733749999999986</v>
      </c>
      <c r="DQ239" s="677">
        <f t="shared" si="341"/>
        <v>30.293499999999995</v>
      </c>
      <c r="DR239" s="222">
        <v>758</v>
      </c>
      <c r="DS239" s="677">
        <f t="shared" si="342"/>
        <v>-92</v>
      </c>
      <c r="DT239" s="676">
        <f t="shared" si="343"/>
        <v>-10.82352941176471</v>
      </c>
      <c r="DU239" s="710">
        <f t="shared" si="365"/>
        <v>-2.1647058823529419</v>
      </c>
      <c r="DV239" s="208">
        <v>1080.587</v>
      </c>
      <c r="DW239" s="677">
        <f t="shared" si="344"/>
        <v>230.58699999999999</v>
      </c>
      <c r="DX239" s="676">
        <f t="shared" si="345"/>
        <v>27.127882352941171</v>
      </c>
      <c r="DY239" s="710">
        <f t="shared" si="366"/>
        <v>5.4255764705882346</v>
      </c>
      <c r="DZ239" s="222">
        <v>19</v>
      </c>
      <c r="EA239" s="677">
        <f t="shared" si="346"/>
        <v>161.5</v>
      </c>
      <c r="EB239" s="568">
        <f t="shared" si="347"/>
        <v>1011.5</v>
      </c>
      <c r="EC239" s="677">
        <f t="shared" si="348"/>
        <v>2023</v>
      </c>
      <c r="ED239" s="677">
        <f t="shared" si="367"/>
        <v>303.45</v>
      </c>
      <c r="EE239" s="677">
        <f t="shared" si="368"/>
        <v>505.75</v>
      </c>
      <c r="EF239" s="208">
        <f t="shared" si="369"/>
        <v>17.271749999999997</v>
      </c>
      <c r="EG239" s="208">
        <f t="shared" si="370"/>
        <v>5.1815249999999988</v>
      </c>
      <c r="EH239" s="208">
        <f t="shared" si="371"/>
        <v>8.6358749999999986</v>
      </c>
      <c r="EI239" s="677">
        <f t="shared" si="349"/>
        <v>34.543499999999995</v>
      </c>
    </row>
    <row r="240" spans="1:139" s="218" customFormat="1" ht="24.75" customHeight="1" x14ac:dyDescent="0.2">
      <c r="A240" s="506">
        <v>237</v>
      </c>
      <c r="B240" s="505" t="s">
        <v>1266</v>
      </c>
      <c r="C240" s="499" t="s">
        <v>193</v>
      </c>
      <c r="D240" s="253" t="s">
        <v>405</v>
      </c>
      <c r="E240" s="253" t="s">
        <v>13</v>
      </c>
      <c r="F240" s="219" t="s">
        <v>7</v>
      </c>
      <c r="G240" s="219" t="s">
        <v>65</v>
      </c>
      <c r="H240" s="219" t="s">
        <v>5</v>
      </c>
      <c r="I240" s="248">
        <v>1</v>
      </c>
      <c r="J240" s="221">
        <v>1917</v>
      </c>
      <c r="K240" s="222"/>
      <c r="L240" s="219" t="s">
        <v>7</v>
      </c>
      <c r="M240" s="219" t="s">
        <v>65</v>
      </c>
      <c r="N240" s="219" t="s">
        <v>5</v>
      </c>
      <c r="O240" s="249">
        <v>1</v>
      </c>
      <c r="P240" s="221">
        <v>1917</v>
      </c>
      <c r="Q240" s="219"/>
      <c r="R240" s="219"/>
      <c r="S240" s="219"/>
      <c r="T240" s="249">
        <v>1</v>
      </c>
      <c r="U240" s="223">
        <v>1917</v>
      </c>
      <c r="V240" s="228" t="s">
        <v>664</v>
      </c>
      <c r="W240" s="228" t="s">
        <v>6</v>
      </c>
      <c r="X240" s="228" t="s">
        <v>88</v>
      </c>
      <c r="Y240" s="252">
        <v>1</v>
      </c>
      <c r="Z240" s="226">
        <v>1917</v>
      </c>
      <c r="AA240" s="207">
        <f t="shared" si="285"/>
        <v>1917</v>
      </c>
      <c r="AB240" s="222">
        <v>2695</v>
      </c>
      <c r="AC240" s="544">
        <f t="shared" si="350"/>
        <v>778</v>
      </c>
      <c r="AD240" s="208">
        <f>3.385*$AB$1</f>
        <v>3850.3020999999999</v>
      </c>
      <c r="AE240" s="678">
        <f t="shared" si="351"/>
        <v>1933.3020999999999</v>
      </c>
      <c r="AF240" s="222">
        <v>4620</v>
      </c>
      <c r="AJ240" s="444">
        <f t="shared" si="286"/>
        <v>778</v>
      </c>
      <c r="AK240" s="444">
        <f t="shared" si="287"/>
        <v>40.584246218049032</v>
      </c>
      <c r="AL240" s="539">
        <f t="shared" si="352"/>
        <v>8.1168492436098069E-2</v>
      </c>
      <c r="AM240" s="444">
        <f t="shared" si="288"/>
        <v>155.6</v>
      </c>
      <c r="AN240" s="445">
        <f t="shared" si="289"/>
        <v>1933.3020999999999</v>
      </c>
      <c r="AO240" s="445">
        <f t="shared" si="290"/>
        <v>100.85039645279079</v>
      </c>
      <c r="AP240" s="542">
        <f t="shared" si="353"/>
        <v>0.20170079290558157</v>
      </c>
      <c r="AQ240" s="445">
        <f t="shared" si="291"/>
        <v>386.66041999999999</v>
      </c>
      <c r="AR240" s="227">
        <f t="shared" si="292"/>
        <v>2037</v>
      </c>
      <c r="AS240" s="210">
        <f t="shared" si="293"/>
        <v>2037</v>
      </c>
      <c r="AT240" s="209">
        <f t="shared" si="294"/>
        <v>611.1</v>
      </c>
      <c r="AU240" s="209">
        <f t="shared" si="295"/>
        <v>1018.5</v>
      </c>
      <c r="AV240" s="211">
        <f t="shared" si="296"/>
        <v>2695</v>
      </c>
      <c r="AW240" s="212">
        <f t="shared" si="297"/>
        <v>-658</v>
      </c>
      <c r="AX240" s="210">
        <f t="shared" si="298"/>
        <v>120</v>
      </c>
      <c r="AY240" s="210">
        <f t="shared" si="299"/>
        <v>6.2597809076682296</v>
      </c>
      <c r="AZ240" s="211">
        <f t="shared" si="300"/>
        <v>3850.3020999999999</v>
      </c>
      <c r="BA240" s="544">
        <f t="shared" si="354"/>
        <v>1813.3020999999999</v>
      </c>
      <c r="BB240" s="210">
        <f t="shared" si="355"/>
        <v>453.32552499999997</v>
      </c>
      <c r="BC240" s="213">
        <f t="shared" si="301"/>
        <v>2173.68606</v>
      </c>
      <c r="BD240" s="211">
        <f>[1]MAG_9pak!$C$15</f>
        <v>2173.68606</v>
      </c>
      <c r="BE240" s="213">
        <f t="shared" si="302"/>
        <v>652.105818</v>
      </c>
      <c r="BF240" s="213">
        <f t="shared" si="303"/>
        <v>1086.84303</v>
      </c>
      <c r="BG240" s="210">
        <f t="shared" si="304"/>
        <v>-521.31394</v>
      </c>
      <c r="BH240" s="210">
        <f t="shared" si="305"/>
        <v>256.68606</v>
      </c>
      <c r="BI240" s="210">
        <f t="shared" si="306"/>
        <v>13.38998748043818</v>
      </c>
      <c r="BJ240" s="210">
        <f t="shared" si="307"/>
        <v>2377.08</v>
      </c>
      <c r="BK240" s="214">
        <f t="shared" si="308"/>
        <v>713.12399999999991</v>
      </c>
      <c r="BL240" s="214">
        <f t="shared" si="309"/>
        <v>1188.54</v>
      </c>
      <c r="BM240" s="210">
        <f t="shared" si="310"/>
        <v>460.07999999999993</v>
      </c>
      <c r="BN240" s="210">
        <f t="shared" si="311"/>
        <v>-317.92000000000007</v>
      </c>
      <c r="BO240" s="215">
        <f t="shared" si="312"/>
        <v>2377.08</v>
      </c>
      <c r="BP240" s="210">
        <f t="shared" ref="BP240:BP247" si="377">Z240*1.2</f>
        <v>2300.4</v>
      </c>
      <c r="BQ240" s="216">
        <f t="shared" si="313"/>
        <v>690.12</v>
      </c>
      <c r="BR240" s="216">
        <f t="shared" si="314"/>
        <v>1150.2</v>
      </c>
      <c r="BS240" s="210">
        <f t="shared" si="315"/>
        <v>383.40000000000009</v>
      </c>
      <c r="BT240" s="210">
        <f t="shared" si="316"/>
        <v>-394.59999999999991</v>
      </c>
      <c r="BU240" s="217">
        <f t="shared" si="317"/>
        <v>2300.4</v>
      </c>
      <c r="BV240" s="210">
        <f>Z240*1.14</f>
        <v>2185.3799999999997</v>
      </c>
      <c r="BW240" s="403">
        <f t="shared" si="318"/>
        <v>655.61399999999992</v>
      </c>
      <c r="BX240" s="403">
        <f t="shared" si="319"/>
        <v>1092.6899999999998</v>
      </c>
      <c r="BY240" s="210">
        <f t="shared" si="320"/>
        <v>268.37999999999965</v>
      </c>
      <c r="BZ240" s="210">
        <f t="shared" si="321"/>
        <v>-509.62000000000035</v>
      </c>
      <c r="CA240" s="210">
        <f t="shared" si="322"/>
        <v>13.999999999999986</v>
      </c>
      <c r="CB240" s="404">
        <f t="shared" si="323"/>
        <v>2185.3799999999997</v>
      </c>
      <c r="CC240" s="404"/>
      <c r="CD240" s="537">
        <f t="shared" si="324"/>
        <v>453.32552499999997</v>
      </c>
      <c r="CE240" s="537">
        <f t="shared" si="356"/>
        <v>135.99765749999997</v>
      </c>
      <c r="CF240" s="537">
        <f t="shared" si="325"/>
        <v>226.66276249999999</v>
      </c>
      <c r="CG240" s="210"/>
      <c r="CH240" s="210"/>
      <c r="CI240" s="210"/>
      <c r="CJ240" s="538">
        <f t="shared" si="326"/>
        <v>453.32552499999997</v>
      </c>
      <c r="CK240" s="216">
        <f t="shared" si="327"/>
        <v>164.5</v>
      </c>
      <c r="CL240" s="216">
        <f t="shared" si="357"/>
        <v>49.35</v>
      </c>
      <c r="CM240" s="216">
        <f t="shared" si="328"/>
        <v>82.25</v>
      </c>
      <c r="CN240" s="216"/>
      <c r="CO240" s="216"/>
      <c r="CP240" s="216"/>
      <c r="CQ240" s="217">
        <f t="shared" si="329"/>
        <v>164.5</v>
      </c>
      <c r="CR240" s="403">
        <f t="shared" si="330"/>
        <v>416.23052500000006</v>
      </c>
      <c r="CS240" s="403">
        <f t="shared" si="358"/>
        <v>124.86915750000001</v>
      </c>
      <c r="CT240" s="403">
        <f t="shared" si="331"/>
        <v>208.11526250000003</v>
      </c>
      <c r="CU240" s="403"/>
      <c r="CV240" s="403"/>
      <c r="CW240" s="403"/>
      <c r="CX240" s="404">
        <f t="shared" si="332"/>
        <v>416.23052500000006</v>
      </c>
      <c r="CY240" s="198"/>
      <c r="CZ240" s="222">
        <v>2174</v>
      </c>
      <c r="DA240" s="677">
        <f t="shared" si="333"/>
        <v>257</v>
      </c>
      <c r="DB240" s="676">
        <f t="shared" si="334"/>
        <v>13.406364110589465</v>
      </c>
      <c r="DC240" s="676">
        <f t="shared" si="359"/>
        <v>2.6812728221178928</v>
      </c>
      <c r="DD240" s="208">
        <v>3105.2658000000001</v>
      </c>
      <c r="DE240" s="677">
        <f t="shared" si="335"/>
        <v>1188.2658000000001</v>
      </c>
      <c r="DF240" s="676">
        <f t="shared" si="336"/>
        <v>61.985696400625983</v>
      </c>
      <c r="DG240" s="676">
        <f t="shared" si="360"/>
        <v>12.397139280125197</v>
      </c>
      <c r="DH240" s="203">
        <v>11</v>
      </c>
      <c r="DI240" s="677">
        <f t="shared" si="337"/>
        <v>210.87</v>
      </c>
      <c r="DJ240" s="568">
        <f t="shared" si="338"/>
        <v>2127.87</v>
      </c>
      <c r="DK240" s="677">
        <f t="shared" si="339"/>
        <v>2127.87</v>
      </c>
      <c r="DL240" s="677">
        <f t="shared" si="361"/>
        <v>638.36099999999999</v>
      </c>
      <c r="DM240" s="677">
        <f t="shared" si="362"/>
        <v>1063.9349999999999</v>
      </c>
      <c r="DN240" s="677">
        <f t="shared" si="340"/>
        <v>244.34895000000006</v>
      </c>
      <c r="DO240" s="677">
        <f t="shared" si="363"/>
        <v>73.304685000000021</v>
      </c>
      <c r="DP240" s="677">
        <f t="shared" si="364"/>
        <v>122.17447500000003</v>
      </c>
      <c r="DQ240" s="677">
        <f t="shared" si="341"/>
        <v>244.34895000000006</v>
      </c>
      <c r="DR240" s="222">
        <v>2174</v>
      </c>
      <c r="DS240" s="677">
        <f t="shared" si="342"/>
        <v>257</v>
      </c>
      <c r="DT240" s="676">
        <f t="shared" si="343"/>
        <v>13.406364110589465</v>
      </c>
      <c r="DU240" s="710">
        <f t="shared" si="365"/>
        <v>2.6812728221178928</v>
      </c>
      <c r="DV240" s="208">
        <v>3105.2658000000001</v>
      </c>
      <c r="DW240" s="677">
        <f t="shared" si="344"/>
        <v>1188.2658000000001</v>
      </c>
      <c r="DX240" s="676">
        <f t="shared" si="345"/>
        <v>61.985696400625983</v>
      </c>
      <c r="DY240" s="710">
        <f t="shared" si="366"/>
        <v>12.397139280125197</v>
      </c>
      <c r="DZ240" s="222">
        <v>11</v>
      </c>
      <c r="EA240" s="677">
        <f t="shared" si="346"/>
        <v>210.87</v>
      </c>
      <c r="EB240" s="568">
        <f t="shared" si="347"/>
        <v>2127.87</v>
      </c>
      <c r="EC240" s="677">
        <f t="shared" si="348"/>
        <v>2127.87</v>
      </c>
      <c r="ED240" s="677">
        <f t="shared" si="367"/>
        <v>638.36099999999999</v>
      </c>
      <c r="EE240" s="677">
        <f t="shared" si="368"/>
        <v>1063.9349999999999</v>
      </c>
      <c r="EF240" s="208">
        <f t="shared" si="369"/>
        <v>244.34895000000006</v>
      </c>
      <c r="EG240" s="208">
        <f t="shared" si="370"/>
        <v>73.304685000000021</v>
      </c>
      <c r="EH240" s="208">
        <f t="shared" si="371"/>
        <v>122.17447500000003</v>
      </c>
      <c r="EI240" s="677">
        <f t="shared" si="349"/>
        <v>244.34895000000006</v>
      </c>
    </row>
    <row r="241" spans="1:139" s="218" customFormat="1" ht="24.75" customHeight="1" x14ac:dyDescent="0.2">
      <c r="A241" s="505">
        <v>238</v>
      </c>
      <c r="B241" s="505" t="s">
        <v>1266</v>
      </c>
      <c r="C241" s="499" t="s">
        <v>193</v>
      </c>
      <c r="D241" s="253" t="s">
        <v>405</v>
      </c>
      <c r="E241" s="253" t="s">
        <v>56</v>
      </c>
      <c r="F241" s="219" t="s">
        <v>10</v>
      </c>
      <c r="G241" s="219" t="s">
        <v>22</v>
      </c>
      <c r="H241" s="219" t="s">
        <v>88</v>
      </c>
      <c r="I241" s="248">
        <v>1</v>
      </c>
      <c r="J241" s="229">
        <v>1647</v>
      </c>
      <c r="K241" s="222"/>
      <c r="L241" s="219" t="s">
        <v>10</v>
      </c>
      <c r="M241" s="219" t="s">
        <v>22</v>
      </c>
      <c r="N241" s="219" t="s">
        <v>88</v>
      </c>
      <c r="O241" s="249">
        <v>1</v>
      </c>
      <c r="P241" s="230">
        <v>1647</v>
      </c>
      <c r="Q241" s="219"/>
      <c r="R241" s="219"/>
      <c r="S241" s="219"/>
      <c r="T241" s="249">
        <v>1</v>
      </c>
      <c r="U241" s="231">
        <v>1647</v>
      </c>
      <c r="V241" s="228" t="s">
        <v>1351</v>
      </c>
      <c r="W241" s="228" t="s">
        <v>194</v>
      </c>
      <c r="X241" s="228" t="s">
        <v>23</v>
      </c>
      <c r="Y241" s="252">
        <v>1</v>
      </c>
      <c r="Z241" s="232">
        <v>1647</v>
      </c>
      <c r="AA241" s="207">
        <f t="shared" si="285"/>
        <v>1647</v>
      </c>
      <c r="AB241" s="222">
        <v>2174</v>
      </c>
      <c r="AC241" s="544">
        <f t="shared" si="350"/>
        <v>527</v>
      </c>
      <c r="AD241" s="208">
        <f>2.73*$AB$1</f>
        <v>3105.2658000000001</v>
      </c>
      <c r="AE241" s="678">
        <f t="shared" si="351"/>
        <v>1458.2658000000001</v>
      </c>
      <c r="AF241" s="222">
        <v>3726</v>
      </c>
      <c r="AJ241" s="444">
        <f t="shared" si="286"/>
        <v>527</v>
      </c>
      <c r="AK241" s="444">
        <f t="shared" si="287"/>
        <v>31.997571341833634</v>
      </c>
      <c r="AL241" s="539">
        <f t="shared" si="352"/>
        <v>6.3995142683667267E-2</v>
      </c>
      <c r="AM241" s="444">
        <f t="shared" si="288"/>
        <v>105.4</v>
      </c>
      <c r="AN241" s="445">
        <f t="shared" si="289"/>
        <v>1458.2658000000001</v>
      </c>
      <c r="AO241" s="445">
        <f t="shared" si="290"/>
        <v>88.540728597449913</v>
      </c>
      <c r="AP241" s="542">
        <f t="shared" si="353"/>
        <v>0.17708145719489984</v>
      </c>
      <c r="AQ241" s="445">
        <f t="shared" si="291"/>
        <v>291.65316000000001</v>
      </c>
      <c r="AR241" s="227">
        <f t="shared" si="292"/>
        <v>1767</v>
      </c>
      <c r="AS241" s="210">
        <f t="shared" si="293"/>
        <v>1767</v>
      </c>
      <c r="AT241" s="209">
        <f t="shared" si="294"/>
        <v>530.1</v>
      </c>
      <c r="AU241" s="209">
        <f t="shared" si="295"/>
        <v>883.5</v>
      </c>
      <c r="AV241" s="211">
        <f t="shared" si="296"/>
        <v>2174</v>
      </c>
      <c r="AW241" s="210">
        <f t="shared" si="297"/>
        <v>-407</v>
      </c>
      <c r="AX241" s="210">
        <f t="shared" si="298"/>
        <v>120</v>
      </c>
      <c r="AY241" s="210">
        <f t="shared" si="299"/>
        <v>7.2859744990892494</v>
      </c>
      <c r="AZ241" s="211">
        <f t="shared" si="300"/>
        <v>3105.2658000000001</v>
      </c>
      <c r="BA241" s="544">
        <f t="shared" si="354"/>
        <v>1338.2658000000001</v>
      </c>
      <c r="BB241" s="210">
        <f t="shared" si="355"/>
        <v>334.56645000000003</v>
      </c>
      <c r="BC241" s="213">
        <f t="shared" si="301"/>
        <v>1819.2830979600001</v>
      </c>
      <c r="BD241" s="211">
        <f>[1]MAG_9pak!$D$14</f>
        <v>1819.2830979600001</v>
      </c>
      <c r="BE241" s="213">
        <f t="shared" si="302"/>
        <v>545.78492938800002</v>
      </c>
      <c r="BF241" s="213">
        <f t="shared" si="303"/>
        <v>909.64154898000004</v>
      </c>
      <c r="BG241" s="210">
        <f t="shared" si="304"/>
        <v>-354.71690203999992</v>
      </c>
      <c r="BH241" s="210">
        <f t="shared" si="305"/>
        <v>172.28309796000008</v>
      </c>
      <c r="BI241" s="210">
        <f t="shared" si="306"/>
        <v>10.460418819672142</v>
      </c>
      <c r="BJ241" s="210">
        <f t="shared" si="307"/>
        <v>2042.28</v>
      </c>
      <c r="BK241" s="214">
        <f t="shared" si="308"/>
        <v>612.68399999999997</v>
      </c>
      <c r="BL241" s="214">
        <f t="shared" si="309"/>
        <v>1021.14</v>
      </c>
      <c r="BM241" s="210">
        <f t="shared" si="310"/>
        <v>395.28</v>
      </c>
      <c r="BN241" s="210">
        <f t="shared" si="311"/>
        <v>-131.72000000000003</v>
      </c>
      <c r="BO241" s="215">
        <f t="shared" si="312"/>
        <v>2042.28</v>
      </c>
      <c r="BP241" s="210">
        <f t="shared" si="377"/>
        <v>1976.3999999999999</v>
      </c>
      <c r="BQ241" s="216">
        <f t="shared" si="313"/>
        <v>592.91999999999996</v>
      </c>
      <c r="BR241" s="216">
        <f t="shared" si="314"/>
        <v>988.19999999999993</v>
      </c>
      <c r="BS241" s="210">
        <f t="shared" si="315"/>
        <v>329.39999999999986</v>
      </c>
      <c r="BT241" s="210">
        <f t="shared" si="316"/>
        <v>-197.60000000000014</v>
      </c>
      <c r="BU241" s="217">
        <f t="shared" si="317"/>
        <v>1976.3999999999999</v>
      </c>
      <c r="BV241" s="210">
        <f t="shared" ref="BV241:BV247" si="378">Z241*1.19</f>
        <v>1959.9299999999998</v>
      </c>
      <c r="BW241" s="403">
        <f t="shared" si="318"/>
        <v>587.97899999999993</v>
      </c>
      <c r="BX241" s="403">
        <f t="shared" si="319"/>
        <v>979.96499999999992</v>
      </c>
      <c r="BY241" s="210">
        <f t="shared" si="320"/>
        <v>312.92999999999984</v>
      </c>
      <c r="BZ241" s="210">
        <f t="shared" si="321"/>
        <v>-214.07000000000016</v>
      </c>
      <c r="CA241" s="210">
        <f t="shared" si="322"/>
        <v>19</v>
      </c>
      <c r="CB241" s="404">
        <f t="shared" si="323"/>
        <v>1959.9299999999998</v>
      </c>
      <c r="CC241" s="404"/>
      <c r="CD241" s="537">
        <f t="shared" si="324"/>
        <v>334.56645000000003</v>
      </c>
      <c r="CE241" s="537">
        <f t="shared" si="356"/>
        <v>100.36993500000001</v>
      </c>
      <c r="CF241" s="537">
        <f t="shared" si="325"/>
        <v>167.28322500000002</v>
      </c>
      <c r="CG241" s="210"/>
      <c r="CH241" s="210"/>
      <c r="CI241" s="210"/>
      <c r="CJ241" s="538">
        <f t="shared" si="326"/>
        <v>334.56645000000003</v>
      </c>
      <c r="CK241" s="216">
        <f t="shared" si="327"/>
        <v>101.75</v>
      </c>
      <c r="CL241" s="216">
        <f t="shared" si="357"/>
        <v>30.524999999999999</v>
      </c>
      <c r="CM241" s="216">
        <f t="shared" si="328"/>
        <v>50.875</v>
      </c>
      <c r="CN241" s="216"/>
      <c r="CO241" s="216"/>
      <c r="CP241" s="216"/>
      <c r="CQ241" s="217">
        <f t="shared" si="329"/>
        <v>101.75</v>
      </c>
      <c r="CR241" s="403">
        <f t="shared" si="330"/>
        <v>286.33395000000007</v>
      </c>
      <c r="CS241" s="403">
        <f t="shared" si="358"/>
        <v>85.900185000000022</v>
      </c>
      <c r="CT241" s="403">
        <f t="shared" si="331"/>
        <v>143.16697500000004</v>
      </c>
      <c r="CU241" s="403"/>
      <c r="CV241" s="403"/>
      <c r="CW241" s="403"/>
      <c r="CX241" s="404">
        <f t="shared" si="332"/>
        <v>286.33395000000007</v>
      </c>
      <c r="CY241" s="198"/>
      <c r="CZ241" s="222">
        <v>1746</v>
      </c>
      <c r="DA241" s="677">
        <f t="shared" si="333"/>
        <v>99</v>
      </c>
      <c r="DB241" s="676">
        <f t="shared" si="334"/>
        <v>6.0109289617486468</v>
      </c>
      <c r="DC241" s="676">
        <f t="shared" si="359"/>
        <v>1.2021857923497294</v>
      </c>
      <c r="DD241" s="208">
        <v>2495.5872399999998</v>
      </c>
      <c r="DE241" s="677">
        <f t="shared" si="335"/>
        <v>848.58723999999984</v>
      </c>
      <c r="DF241" s="676">
        <f t="shared" si="336"/>
        <v>51.523208257437744</v>
      </c>
      <c r="DG241" s="676">
        <f t="shared" si="360"/>
        <v>10.304641651487549</v>
      </c>
      <c r="DH241" s="222">
        <v>15</v>
      </c>
      <c r="DI241" s="677">
        <f t="shared" si="337"/>
        <v>247.05</v>
      </c>
      <c r="DJ241" s="568">
        <f t="shared" si="338"/>
        <v>1894.05</v>
      </c>
      <c r="DK241" s="677">
        <f t="shared" si="339"/>
        <v>1894.05</v>
      </c>
      <c r="DL241" s="677">
        <f t="shared" si="361"/>
        <v>568.21500000000003</v>
      </c>
      <c r="DM241" s="677">
        <f t="shared" si="362"/>
        <v>947.02499999999998</v>
      </c>
      <c r="DN241" s="677">
        <f t="shared" si="340"/>
        <v>150.38430999999997</v>
      </c>
      <c r="DO241" s="677">
        <f t="shared" si="363"/>
        <v>45.115292999999987</v>
      </c>
      <c r="DP241" s="677">
        <f t="shared" si="364"/>
        <v>75.192154999999985</v>
      </c>
      <c r="DQ241" s="677">
        <f t="shared" si="341"/>
        <v>150.38430999999997</v>
      </c>
      <c r="DR241" s="222">
        <v>1746</v>
      </c>
      <c r="DS241" s="677">
        <f t="shared" si="342"/>
        <v>99</v>
      </c>
      <c r="DT241" s="676">
        <f t="shared" si="343"/>
        <v>6.0109289617486468</v>
      </c>
      <c r="DU241" s="710">
        <f t="shared" si="365"/>
        <v>1.2021857923497294</v>
      </c>
      <c r="DV241" s="208">
        <v>2495.5872399999998</v>
      </c>
      <c r="DW241" s="677">
        <f t="shared" si="344"/>
        <v>848.58723999999984</v>
      </c>
      <c r="DX241" s="676">
        <f t="shared" si="345"/>
        <v>51.523208257437744</v>
      </c>
      <c r="DY241" s="710">
        <f t="shared" si="366"/>
        <v>10.304641651487549</v>
      </c>
      <c r="DZ241" s="222">
        <v>15</v>
      </c>
      <c r="EA241" s="677">
        <f t="shared" si="346"/>
        <v>247.05</v>
      </c>
      <c r="EB241" s="568">
        <f t="shared" si="347"/>
        <v>1894.05</v>
      </c>
      <c r="EC241" s="677">
        <f t="shared" si="348"/>
        <v>1894.05</v>
      </c>
      <c r="ED241" s="677">
        <f t="shared" si="367"/>
        <v>568.21500000000003</v>
      </c>
      <c r="EE241" s="677">
        <f t="shared" si="368"/>
        <v>947.02499999999998</v>
      </c>
      <c r="EF241" s="208">
        <f t="shared" si="369"/>
        <v>150.38430999999997</v>
      </c>
      <c r="EG241" s="208">
        <f t="shared" si="370"/>
        <v>45.115292999999987</v>
      </c>
      <c r="EH241" s="208">
        <f t="shared" si="371"/>
        <v>75.192154999999985</v>
      </c>
      <c r="EI241" s="677">
        <f t="shared" si="349"/>
        <v>150.38430999999997</v>
      </c>
    </row>
    <row r="242" spans="1:139" s="218" customFormat="1" ht="24.75" customHeight="1" x14ac:dyDescent="0.2">
      <c r="A242" s="505">
        <v>239</v>
      </c>
      <c r="B242" s="505" t="s">
        <v>1266</v>
      </c>
      <c r="C242" s="499" t="s">
        <v>193</v>
      </c>
      <c r="D242" s="253" t="s">
        <v>666</v>
      </c>
      <c r="E242" s="253" t="s">
        <v>200</v>
      </c>
      <c r="F242" s="219" t="s">
        <v>196</v>
      </c>
      <c r="G242" s="219" t="s">
        <v>44</v>
      </c>
      <c r="H242" s="219" t="s">
        <v>88</v>
      </c>
      <c r="I242" s="248">
        <v>1</v>
      </c>
      <c r="J242" s="229">
        <v>1400</v>
      </c>
      <c r="K242" s="222"/>
      <c r="L242" s="219" t="s">
        <v>196</v>
      </c>
      <c r="M242" s="219" t="s">
        <v>44</v>
      </c>
      <c r="N242" s="219" t="s">
        <v>88</v>
      </c>
      <c r="O242" s="249">
        <v>1</v>
      </c>
      <c r="P242" s="230">
        <v>1400</v>
      </c>
      <c r="Q242" s="219" t="s">
        <v>67</v>
      </c>
      <c r="R242" s="219" t="s">
        <v>22</v>
      </c>
      <c r="S242" s="219" t="s">
        <v>23</v>
      </c>
      <c r="T242" s="249">
        <v>1</v>
      </c>
      <c r="U242" s="301">
        <v>1574</v>
      </c>
      <c r="V242" s="228" t="s">
        <v>67</v>
      </c>
      <c r="W242" s="228" t="s">
        <v>22</v>
      </c>
      <c r="X242" s="228" t="s">
        <v>23</v>
      </c>
      <c r="Y242" s="252">
        <v>1</v>
      </c>
      <c r="Z242" s="232">
        <v>1574</v>
      </c>
      <c r="AA242" s="207">
        <f t="shared" si="285"/>
        <v>1574</v>
      </c>
      <c r="AB242" s="222">
        <v>1746</v>
      </c>
      <c r="AC242" s="544">
        <f t="shared" si="350"/>
        <v>172</v>
      </c>
      <c r="AD242" s="208">
        <f>2.194*$AB$1</f>
        <v>2495.5872399999998</v>
      </c>
      <c r="AE242" s="678">
        <f t="shared" si="351"/>
        <v>921.58723999999984</v>
      </c>
      <c r="AF242" s="222">
        <v>3120</v>
      </c>
      <c r="AJ242" s="444">
        <f t="shared" si="286"/>
        <v>172</v>
      </c>
      <c r="AK242" s="444">
        <f t="shared" si="287"/>
        <v>10.927573062261757</v>
      </c>
      <c r="AL242" s="539">
        <f t="shared" si="352"/>
        <v>2.1855146124523515E-2</v>
      </c>
      <c r="AM242" s="444">
        <f t="shared" si="288"/>
        <v>34.4</v>
      </c>
      <c r="AN242" s="445">
        <f t="shared" si="289"/>
        <v>921.58723999999984</v>
      </c>
      <c r="AO242" s="445">
        <f t="shared" si="290"/>
        <v>58.550650571791607</v>
      </c>
      <c r="AP242" s="542">
        <f t="shared" si="353"/>
        <v>0.11710130114358322</v>
      </c>
      <c r="AQ242" s="445">
        <f t="shared" si="291"/>
        <v>184.31744799999996</v>
      </c>
      <c r="AR242" s="227">
        <f t="shared" si="292"/>
        <v>1694</v>
      </c>
      <c r="AS242" s="210">
        <f t="shared" si="293"/>
        <v>1694</v>
      </c>
      <c r="AT242" s="209">
        <f t="shared" si="294"/>
        <v>508.2</v>
      </c>
      <c r="AU242" s="209">
        <f t="shared" si="295"/>
        <v>847</v>
      </c>
      <c r="AV242" s="211">
        <f t="shared" si="296"/>
        <v>1746</v>
      </c>
      <c r="AW242" s="212">
        <f t="shared" si="297"/>
        <v>-52</v>
      </c>
      <c r="AX242" s="210">
        <f t="shared" si="298"/>
        <v>120</v>
      </c>
      <c r="AY242" s="210">
        <f t="shared" si="299"/>
        <v>7.6238881829733316</v>
      </c>
      <c r="AZ242" s="211">
        <f t="shared" si="300"/>
        <v>2495.5872399999998</v>
      </c>
      <c r="BA242" s="544">
        <f t="shared" si="354"/>
        <v>801.58723999999984</v>
      </c>
      <c r="BB242" s="210">
        <f t="shared" si="355"/>
        <v>200.39680999999996</v>
      </c>
      <c r="BC242" s="213">
        <f t="shared" si="301"/>
        <v>1819.2830979600001</v>
      </c>
      <c r="BD242" s="211">
        <f>[1]MAG_9pak!$D$14</f>
        <v>1819.2830979600001</v>
      </c>
      <c r="BE242" s="213">
        <f t="shared" si="302"/>
        <v>545.78492938800002</v>
      </c>
      <c r="BF242" s="213">
        <f t="shared" si="303"/>
        <v>909.64154898000004</v>
      </c>
      <c r="BG242" s="210">
        <f t="shared" si="304"/>
        <v>73.283097960000077</v>
      </c>
      <c r="BH242" s="210">
        <f t="shared" si="305"/>
        <v>245.28309796000008</v>
      </c>
      <c r="BI242" s="210">
        <f t="shared" si="306"/>
        <v>15.583424266836104</v>
      </c>
      <c r="BJ242" s="210">
        <f t="shared" si="307"/>
        <v>1951.76</v>
      </c>
      <c r="BK242" s="214">
        <f t="shared" si="308"/>
        <v>585.52800000000002</v>
      </c>
      <c r="BL242" s="214">
        <f t="shared" si="309"/>
        <v>975.88</v>
      </c>
      <c r="BM242" s="210">
        <f t="shared" si="310"/>
        <v>377.76</v>
      </c>
      <c r="BN242" s="210">
        <f t="shared" si="311"/>
        <v>205.76</v>
      </c>
      <c r="BO242" s="215">
        <f t="shared" si="312"/>
        <v>1951.76</v>
      </c>
      <c r="BP242" s="210">
        <f t="shared" si="377"/>
        <v>1888.8</v>
      </c>
      <c r="BQ242" s="216">
        <f t="shared" si="313"/>
        <v>566.64</v>
      </c>
      <c r="BR242" s="216">
        <f t="shared" si="314"/>
        <v>944.4</v>
      </c>
      <c r="BS242" s="210">
        <f t="shared" si="315"/>
        <v>314.79999999999995</v>
      </c>
      <c r="BT242" s="210">
        <f t="shared" si="316"/>
        <v>142.79999999999995</v>
      </c>
      <c r="BU242" s="217">
        <f t="shared" si="317"/>
        <v>1888.8</v>
      </c>
      <c r="BV242" s="210">
        <f t="shared" si="378"/>
        <v>1873.06</v>
      </c>
      <c r="BW242" s="403">
        <f t="shared" si="318"/>
        <v>561.91800000000001</v>
      </c>
      <c r="BX242" s="403">
        <f t="shared" si="319"/>
        <v>936.53</v>
      </c>
      <c r="BY242" s="210">
        <f t="shared" si="320"/>
        <v>299.05999999999995</v>
      </c>
      <c r="BZ242" s="210">
        <f t="shared" si="321"/>
        <v>127.05999999999995</v>
      </c>
      <c r="CA242" s="210">
        <f t="shared" si="322"/>
        <v>19</v>
      </c>
      <c r="CB242" s="404">
        <f t="shared" si="323"/>
        <v>1873.06</v>
      </c>
      <c r="CC242" s="404"/>
      <c r="CD242" s="537">
        <f t="shared" si="324"/>
        <v>200.39680999999996</v>
      </c>
      <c r="CE242" s="537">
        <f t="shared" si="356"/>
        <v>60.119042999999984</v>
      </c>
      <c r="CF242" s="537">
        <f t="shared" si="325"/>
        <v>100.19840499999998</v>
      </c>
      <c r="CG242" s="210"/>
      <c r="CH242" s="210"/>
      <c r="CI242" s="210"/>
      <c r="CJ242" s="538">
        <f t="shared" si="326"/>
        <v>200.39680999999996</v>
      </c>
      <c r="CK242" s="216">
        <f t="shared" si="327"/>
        <v>13</v>
      </c>
      <c r="CL242" s="216">
        <f t="shared" si="357"/>
        <v>3.9</v>
      </c>
      <c r="CM242" s="216">
        <f t="shared" si="328"/>
        <v>6.5</v>
      </c>
      <c r="CN242" s="216"/>
      <c r="CO242" s="216"/>
      <c r="CP242" s="216"/>
      <c r="CQ242" s="217">
        <f t="shared" si="329"/>
        <v>13</v>
      </c>
      <c r="CR242" s="403">
        <f t="shared" si="330"/>
        <v>155.63180999999997</v>
      </c>
      <c r="CS242" s="403">
        <f t="shared" si="358"/>
        <v>46.689542999999993</v>
      </c>
      <c r="CT242" s="403">
        <f t="shared" si="331"/>
        <v>77.815904999999987</v>
      </c>
      <c r="CU242" s="403"/>
      <c r="CV242" s="403"/>
      <c r="CW242" s="403"/>
      <c r="CX242" s="404">
        <f t="shared" si="332"/>
        <v>155.63180999999997</v>
      </c>
      <c r="CY242" s="198"/>
      <c r="CZ242" s="222">
        <v>1746</v>
      </c>
      <c r="DA242" s="677">
        <f t="shared" si="333"/>
        <v>172</v>
      </c>
      <c r="DB242" s="676">
        <f t="shared" si="334"/>
        <v>10.927573062261757</v>
      </c>
      <c r="DC242" s="676">
        <f t="shared" si="359"/>
        <v>2.1855146124523515</v>
      </c>
      <c r="DD242" s="208">
        <v>2495.5872399999998</v>
      </c>
      <c r="DE242" s="677">
        <f t="shared" si="335"/>
        <v>921.58723999999984</v>
      </c>
      <c r="DF242" s="676">
        <f t="shared" si="336"/>
        <v>58.550650571791607</v>
      </c>
      <c r="DG242" s="676">
        <f t="shared" si="360"/>
        <v>11.710130114358321</v>
      </c>
      <c r="DH242" s="222">
        <v>15</v>
      </c>
      <c r="DI242" s="677">
        <f t="shared" si="337"/>
        <v>236.1</v>
      </c>
      <c r="DJ242" s="568">
        <f t="shared" si="338"/>
        <v>1810.1</v>
      </c>
      <c r="DK242" s="677">
        <f t="shared" si="339"/>
        <v>1810.1</v>
      </c>
      <c r="DL242" s="677">
        <f t="shared" si="361"/>
        <v>543.03</v>
      </c>
      <c r="DM242" s="677">
        <f t="shared" si="362"/>
        <v>905.05</v>
      </c>
      <c r="DN242" s="677">
        <f t="shared" si="340"/>
        <v>171.37180999999998</v>
      </c>
      <c r="DO242" s="677">
        <f t="shared" si="363"/>
        <v>51.411542999999995</v>
      </c>
      <c r="DP242" s="677">
        <f t="shared" si="364"/>
        <v>85.685904999999991</v>
      </c>
      <c r="DQ242" s="677">
        <f t="shared" si="341"/>
        <v>171.37180999999998</v>
      </c>
      <c r="DR242" s="222">
        <v>1746</v>
      </c>
      <c r="DS242" s="677">
        <f t="shared" si="342"/>
        <v>172</v>
      </c>
      <c r="DT242" s="676">
        <f t="shared" si="343"/>
        <v>10.927573062261757</v>
      </c>
      <c r="DU242" s="710">
        <f t="shared" si="365"/>
        <v>2.1855146124523515</v>
      </c>
      <c r="DV242" s="208">
        <v>2495.5872399999998</v>
      </c>
      <c r="DW242" s="677">
        <f t="shared" si="344"/>
        <v>921.58723999999984</v>
      </c>
      <c r="DX242" s="676">
        <f t="shared" si="345"/>
        <v>58.550650571791607</v>
      </c>
      <c r="DY242" s="710">
        <f t="shared" si="366"/>
        <v>11.710130114358321</v>
      </c>
      <c r="DZ242" s="222">
        <v>15</v>
      </c>
      <c r="EA242" s="677">
        <f t="shared" si="346"/>
        <v>236.1</v>
      </c>
      <c r="EB242" s="568">
        <f t="shared" si="347"/>
        <v>1810.1</v>
      </c>
      <c r="EC242" s="677">
        <f t="shared" si="348"/>
        <v>1810.1</v>
      </c>
      <c r="ED242" s="677">
        <f t="shared" si="367"/>
        <v>543.03</v>
      </c>
      <c r="EE242" s="677">
        <f t="shared" si="368"/>
        <v>905.05</v>
      </c>
      <c r="EF242" s="208">
        <f t="shared" si="369"/>
        <v>171.37180999999998</v>
      </c>
      <c r="EG242" s="208">
        <f t="shared" si="370"/>
        <v>51.411542999999995</v>
      </c>
      <c r="EH242" s="208">
        <f t="shared" si="371"/>
        <v>85.685904999999991</v>
      </c>
      <c r="EI242" s="677">
        <f t="shared" si="349"/>
        <v>171.37180999999998</v>
      </c>
    </row>
    <row r="243" spans="1:139" s="218" customFormat="1" ht="24.75" customHeight="1" x14ac:dyDescent="0.2">
      <c r="A243" s="506">
        <v>240</v>
      </c>
      <c r="B243" s="505" t="s">
        <v>1266</v>
      </c>
      <c r="C243" s="499" t="s">
        <v>193</v>
      </c>
      <c r="D243" s="253" t="s">
        <v>666</v>
      </c>
      <c r="E243" s="253" t="s">
        <v>201</v>
      </c>
      <c r="F243" s="219" t="s">
        <v>196</v>
      </c>
      <c r="G243" s="219" t="s">
        <v>44</v>
      </c>
      <c r="H243" s="219" t="s">
        <v>88</v>
      </c>
      <c r="I243" s="248">
        <v>1</v>
      </c>
      <c r="J243" s="229">
        <v>1400</v>
      </c>
      <c r="K243" s="222"/>
      <c r="L243" s="219" t="s">
        <v>196</v>
      </c>
      <c r="M243" s="219" t="s">
        <v>44</v>
      </c>
      <c r="N243" s="219" t="s">
        <v>88</v>
      </c>
      <c r="O243" s="249">
        <v>1</v>
      </c>
      <c r="P243" s="230">
        <v>1400</v>
      </c>
      <c r="Q243" s="219" t="s">
        <v>67</v>
      </c>
      <c r="R243" s="219" t="s">
        <v>22</v>
      </c>
      <c r="S243" s="219" t="s">
        <v>23</v>
      </c>
      <c r="T243" s="249">
        <v>1</v>
      </c>
      <c r="U243" s="301">
        <v>2000</v>
      </c>
      <c r="V243" s="228" t="s">
        <v>67</v>
      </c>
      <c r="W243" s="228" t="s">
        <v>22</v>
      </c>
      <c r="X243" s="228" t="s">
        <v>23</v>
      </c>
      <c r="Y243" s="252">
        <v>1</v>
      </c>
      <c r="Z243" s="232">
        <v>2000</v>
      </c>
      <c r="AA243" s="207">
        <f t="shared" si="285"/>
        <v>2000</v>
      </c>
      <c r="AB243" s="222">
        <v>1746</v>
      </c>
      <c r="AC243" s="544">
        <f t="shared" si="350"/>
        <v>-254</v>
      </c>
      <c r="AD243" s="208">
        <f>2.194*$AB$1</f>
        <v>2495.5872399999998</v>
      </c>
      <c r="AE243" s="678">
        <f t="shared" si="351"/>
        <v>495.58723999999984</v>
      </c>
      <c r="AF243" s="222">
        <v>3120</v>
      </c>
      <c r="AJ243" s="444">
        <f t="shared" si="286"/>
        <v>-254</v>
      </c>
      <c r="AK243" s="444">
        <f t="shared" si="287"/>
        <v>-12.700000000000003</v>
      </c>
      <c r="AL243" s="539">
        <f t="shared" si="352"/>
        <v>-2.5400000000000006E-2</v>
      </c>
      <c r="AM243" s="444">
        <f t="shared" si="288"/>
        <v>-50.8</v>
      </c>
      <c r="AN243" s="445">
        <f t="shared" si="289"/>
        <v>495.58723999999984</v>
      </c>
      <c r="AO243" s="445">
        <f t="shared" si="290"/>
        <v>24.779361999999992</v>
      </c>
      <c r="AP243" s="542">
        <f t="shared" si="353"/>
        <v>4.9558723999999985E-2</v>
      </c>
      <c r="AQ243" s="445">
        <f t="shared" si="291"/>
        <v>99.117447999999968</v>
      </c>
      <c r="AR243" s="227">
        <f t="shared" si="292"/>
        <v>2120</v>
      </c>
      <c r="AS243" s="210">
        <f t="shared" si="293"/>
        <v>2120</v>
      </c>
      <c r="AT243" s="209">
        <f t="shared" si="294"/>
        <v>636</v>
      </c>
      <c r="AU243" s="209">
        <f t="shared" si="295"/>
        <v>1060</v>
      </c>
      <c r="AV243" s="211">
        <f t="shared" si="296"/>
        <v>1746</v>
      </c>
      <c r="AW243" s="210">
        <f t="shared" si="297"/>
        <v>374</v>
      </c>
      <c r="AX243" s="210">
        <f t="shared" si="298"/>
        <v>120</v>
      </c>
      <c r="AY243" s="210">
        <f t="shared" si="299"/>
        <v>6</v>
      </c>
      <c r="AZ243" s="211">
        <f t="shared" si="300"/>
        <v>2495.5872399999998</v>
      </c>
      <c r="BA243" s="544">
        <f t="shared" si="354"/>
        <v>375.58723999999984</v>
      </c>
      <c r="BB243" s="210">
        <f t="shared" si="355"/>
        <v>93.896809999999959</v>
      </c>
      <c r="BC243" s="213">
        <f t="shared" si="301"/>
        <v>1819.2830979600001</v>
      </c>
      <c r="BD243" s="211">
        <f>[1]MAG_9pak!$D$14</f>
        <v>1819.2830979600001</v>
      </c>
      <c r="BE243" s="213">
        <f t="shared" si="302"/>
        <v>545.78492938800002</v>
      </c>
      <c r="BF243" s="213">
        <f t="shared" si="303"/>
        <v>909.64154898000004</v>
      </c>
      <c r="BG243" s="210">
        <f t="shared" si="304"/>
        <v>73.283097960000077</v>
      </c>
      <c r="BH243" s="210">
        <f t="shared" si="305"/>
        <v>-180.71690203999992</v>
      </c>
      <c r="BI243" s="210">
        <f t="shared" si="306"/>
        <v>-9.0358451019999961</v>
      </c>
      <c r="BJ243" s="210">
        <f t="shared" si="307"/>
        <v>2480</v>
      </c>
      <c r="BK243" s="214">
        <f t="shared" si="308"/>
        <v>744</v>
      </c>
      <c r="BL243" s="214">
        <f t="shared" si="309"/>
        <v>1240</v>
      </c>
      <c r="BM243" s="210">
        <f t="shared" si="310"/>
        <v>480</v>
      </c>
      <c r="BN243" s="210">
        <f t="shared" si="311"/>
        <v>734</v>
      </c>
      <c r="BO243" s="215">
        <f t="shared" si="312"/>
        <v>2480</v>
      </c>
      <c r="BP243" s="210">
        <f t="shared" si="377"/>
        <v>2400</v>
      </c>
      <c r="BQ243" s="216">
        <f t="shared" si="313"/>
        <v>720</v>
      </c>
      <c r="BR243" s="216">
        <f t="shared" si="314"/>
        <v>1200</v>
      </c>
      <c r="BS243" s="210">
        <f t="shared" si="315"/>
        <v>400</v>
      </c>
      <c r="BT243" s="210">
        <f t="shared" si="316"/>
        <v>654</v>
      </c>
      <c r="BU243" s="217">
        <f t="shared" si="317"/>
        <v>2400</v>
      </c>
      <c r="BV243" s="210">
        <f t="shared" si="378"/>
        <v>2380</v>
      </c>
      <c r="BW243" s="403">
        <f t="shared" si="318"/>
        <v>714</v>
      </c>
      <c r="BX243" s="403">
        <f t="shared" si="319"/>
        <v>1190</v>
      </c>
      <c r="BY243" s="210">
        <f t="shared" si="320"/>
        <v>380</v>
      </c>
      <c r="BZ243" s="210">
        <f t="shared" si="321"/>
        <v>634</v>
      </c>
      <c r="CA243" s="210">
        <f t="shared" si="322"/>
        <v>19</v>
      </c>
      <c r="CB243" s="404">
        <f t="shared" si="323"/>
        <v>2380</v>
      </c>
      <c r="CC243" s="404"/>
      <c r="CD243" s="537">
        <f t="shared" si="324"/>
        <v>93.896809999999959</v>
      </c>
      <c r="CE243" s="537">
        <f t="shared" si="356"/>
        <v>28.169042999999988</v>
      </c>
      <c r="CF243" s="537">
        <f t="shared" si="325"/>
        <v>46.94840499999998</v>
      </c>
      <c r="CG243" s="210"/>
      <c r="CH243" s="210"/>
      <c r="CI243" s="210"/>
      <c r="CJ243" s="538">
        <f t="shared" si="326"/>
        <v>93.896809999999959</v>
      </c>
      <c r="CK243" s="216">
        <f t="shared" si="327"/>
        <v>-93.5</v>
      </c>
      <c r="CL243" s="216">
        <f t="shared" si="357"/>
        <v>-28.05</v>
      </c>
      <c r="CM243" s="216">
        <f t="shared" si="328"/>
        <v>-46.75</v>
      </c>
      <c r="CN243" s="216"/>
      <c r="CO243" s="216"/>
      <c r="CP243" s="216"/>
      <c r="CQ243" s="217">
        <f t="shared" si="329"/>
        <v>-93.5</v>
      </c>
      <c r="CR243" s="403">
        <f t="shared" si="330"/>
        <v>28.896809999999959</v>
      </c>
      <c r="CS243" s="403">
        <f t="shared" si="358"/>
        <v>8.6690429999999878</v>
      </c>
      <c r="CT243" s="403">
        <f t="shared" si="331"/>
        <v>14.44840499999998</v>
      </c>
      <c r="CU243" s="403"/>
      <c r="CV243" s="403"/>
      <c r="CW243" s="403"/>
      <c r="CX243" s="404">
        <f t="shared" si="332"/>
        <v>28.896809999999959</v>
      </c>
      <c r="CY243" s="198"/>
      <c r="CZ243" s="222">
        <v>1746</v>
      </c>
      <c r="DA243" s="677">
        <f t="shared" si="333"/>
        <v>-254</v>
      </c>
      <c r="DB243" s="676">
        <f t="shared" si="334"/>
        <v>-12.700000000000003</v>
      </c>
      <c r="DC243" s="676">
        <f t="shared" si="359"/>
        <v>-2.5400000000000005</v>
      </c>
      <c r="DD243" s="208">
        <v>2495.5872399999998</v>
      </c>
      <c r="DE243" s="677">
        <f t="shared" si="335"/>
        <v>495.58723999999984</v>
      </c>
      <c r="DF243" s="676">
        <f t="shared" si="336"/>
        <v>24.779361999999992</v>
      </c>
      <c r="DG243" s="676">
        <f t="shared" si="360"/>
        <v>4.9558723999999987</v>
      </c>
      <c r="DH243" s="222">
        <v>15</v>
      </c>
      <c r="DI243" s="677">
        <f t="shared" si="337"/>
        <v>300</v>
      </c>
      <c r="DJ243" s="568">
        <f t="shared" si="338"/>
        <v>2300</v>
      </c>
      <c r="DK243" s="677">
        <f t="shared" si="339"/>
        <v>2300</v>
      </c>
      <c r="DL243" s="677">
        <f t="shared" si="361"/>
        <v>690</v>
      </c>
      <c r="DM243" s="677">
        <f t="shared" si="362"/>
        <v>1150</v>
      </c>
      <c r="DN243" s="677">
        <f t="shared" si="340"/>
        <v>48.896809999999959</v>
      </c>
      <c r="DO243" s="677">
        <f t="shared" si="363"/>
        <v>14.669042999999988</v>
      </c>
      <c r="DP243" s="677">
        <f t="shared" si="364"/>
        <v>24.44840499999998</v>
      </c>
      <c r="DQ243" s="677">
        <f t="shared" si="341"/>
        <v>48.896809999999959</v>
      </c>
      <c r="DR243" s="222">
        <v>1746</v>
      </c>
      <c r="DS243" s="677">
        <f t="shared" si="342"/>
        <v>-254</v>
      </c>
      <c r="DT243" s="676">
        <f t="shared" si="343"/>
        <v>-12.700000000000003</v>
      </c>
      <c r="DU243" s="710">
        <f t="shared" si="365"/>
        <v>-2.5400000000000005</v>
      </c>
      <c r="DV243" s="208">
        <v>2495.5872399999998</v>
      </c>
      <c r="DW243" s="677">
        <f t="shared" si="344"/>
        <v>495.58723999999984</v>
      </c>
      <c r="DX243" s="676">
        <f t="shared" si="345"/>
        <v>24.779361999999992</v>
      </c>
      <c r="DY243" s="710">
        <f t="shared" si="366"/>
        <v>4.9558723999999987</v>
      </c>
      <c r="DZ243" s="222">
        <v>15</v>
      </c>
      <c r="EA243" s="677">
        <f t="shared" si="346"/>
        <v>300</v>
      </c>
      <c r="EB243" s="568">
        <f t="shared" si="347"/>
        <v>2300</v>
      </c>
      <c r="EC243" s="677">
        <f t="shared" si="348"/>
        <v>2300</v>
      </c>
      <c r="ED243" s="677">
        <f t="shared" si="367"/>
        <v>690</v>
      </c>
      <c r="EE243" s="677">
        <f t="shared" si="368"/>
        <v>1150</v>
      </c>
      <c r="EF243" s="208">
        <f t="shared" si="369"/>
        <v>48.896809999999959</v>
      </c>
      <c r="EG243" s="208">
        <f t="shared" si="370"/>
        <v>14.669042999999988</v>
      </c>
      <c r="EH243" s="208">
        <f t="shared" si="371"/>
        <v>24.44840499999998</v>
      </c>
      <c r="EI243" s="677">
        <f t="shared" si="349"/>
        <v>48.896809999999959</v>
      </c>
    </row>
    <row r="244" spans="1:139" s="218" customFormat="1" ht="24.75" customHeight="1" x14ac:dyDescent="0.2">
      <c r="A244" s="505">
        <v>241</v>
      </c>
      <c r="B244" s="505" t="s">
        <v>1266</v>
      </c>
      <c r="C244" s="499" t="s">
        <v>202</v>
      </c>
      <c r="D244" s="253" t="s">
        <v>666</v>
      </c>
      <c r="E244" s="253" t="s">
        <v>203</v>
      </c>
      <c r="F244" s="219" t="s">
        <v>196</v>
      </c>
      <c r="G244" s="219" t="s">
        <v>44</v>
      </c>
      <c r="H244" s="219" t="s">
        <v>88</v>
      </c>
      <c r="I244" s="248">
        <v>1</v>
      </c>
      <c r="J244" s="229">
        <v>1400</v>
      </c>
      <c r="K244" s="222"/>
      <c r="L244" s="219" t="s">
        <v>196</v>
      </c>
      <c r="M244" s="219" t="s">
        <v>44</v>
      </c>
      <c r="N244" s="219" t="s">
        <v>88</v>
      </c>
      <c r="O244" s="249">
        <v>1</v>
      </c>
      <c r="P244" s="230">
        <v>1400</v>
      </c>
      <c r="Q244" s="219" t="s">
        <v>67</v>
      </c>
      <c r="R244" s="219" t="s">
        <v>22</v>
      </c>
      <c r="S244" s="219" t="s">
        <v>23</v>
      </c>
      <c r="T244" s="249">
        <v>1</v>
      </c>
      <c r="U244" s="301">
        <v>1574</v>
      </c>
      <c r="V244" s="228" t="s">
        <v>67</v>
      </c>
      <c r="W244" s="228" t="s">
        <v>22</v>
      </c>
      <c r="X244" s="228" t="s">
        <v>23</v>
      </c>
      <c r="Y244" s="252">
        <v>1</v>
      </c>
      <c r="Z244" s="232">
        <v>1574</v>
      </c>
      <c r="AA244" s="207">
        <f t="shared" si="285"/>
        <v>1574</v>
      </c>
      <c r="AB244" s="222">
        <v>1746</v>
      </c>
      <c r="AC244" s="544">
        <f t="shared" si="350"/>
        <v>172</v>
      </c>
      <c r="AD244" s="208">
        <f>2.194*$AB$1</f>
        <v>2495.5872399999998</v>
      </c>
      <c r="AE244" s="678">
        <f t="shared" si="351"/>
        <v>921.58723999999984</v>
      </c>
      <c r="AF244" s="222">
        <v>3120</v>
      </c>
      <c r="AJ244" s="444">
        <f t="shared" si="286"/>
        <v>172</v>
      </c>
      <c r="AK244" s="444">
        <f t="shared" si="287"/>
        <v>10.927573062261757</v>
      </c>
      <c r="AL244" s="539">
        <f t="shared" si="352"/>
        <v>2.1855146124523515E-2</v>
      </c>
      <c r="AM244" s="444">
        <f t="shared" si="288"/>
        <v>34.4</v>
      </c>
      <c r="AN244" s="445">
        <f t="shared" si="289"/>
        <v>921.58723999999984</v>
      </c>
      <c r="AO244" s="445">
        <f t="shared" si="290"/>
        <v>58.550650571791607</v>
      </c>
      <c r="AP244" s="542">
        <f t="shared" si="353"/>
        <v>0.11710130114358322</v>
      </c>
      <c r="AQ244" s="445">
        <f t="shared" si="291"/>
        <v>184.31744799999996</v>
      </c>
      <c r="AR244" s="227">
        <f t="shared" si="292"/>
        <v>1694</v>
      </c>
      <c r="AS244" s="210">
        <f t="shared" si="293"/>
        <v>1694</v>
      </c>
      <c r="AT244" s="209">
        <f t="shared" si="294"/>
        <v>508.2</v>
      </c>
      <c r="AU244" s="209">
        <f t="shared" si="295"/>
        <v>847</v>
      </c>
      <c r="AV244" s="211">
        <f t="shared" si="296"/>
        <v>1746</v>
      </c>
      <c r="AW244" s="212">
        <f t="shared" si="297"/>
        <v>-52</v>
      </c>
      <c r="AX244" s="210">
        <f t="shared" si="298"/>
        <v>120</v>
      </c>
      <c r="AY244" s="210">
        <f t="shared" si="299"/>
        <v>7.6238881829733316</v>
      </c>
      <c r="AZ244" s="211">
        <f t="shared" si="300"/>
        <v>2495.5872399999998</v>
      </c>
      <c r="BA244" s="544">
        <f t="shared" si="354"/>
        <v>801.58723999999984</v>
      </c>
      <c r="BB244" s="210">
        <f t="shared" si="355"/>
        <v>200.39680999999996</v>
      </c>
      <c r="BC244" s="213">
        <f t="shared" si="301"/>
        <v>1819.2830979600001</v>
      </c>
      <c r="BD244" s="211">
        <f>[1]MAG_9pak!$D$14</f>
        <v>1819.2830979600001</v>
      </c>
      <c r="BE244" s="213">
        <f t="shared" si="302"/>
        <v>545.78492938800002</v>
      </c>
      <c r="BF244" s="213">
        <f t="shared" si="303"/>
        <v>909.64154898000004</v>
      </c>
      <c r="BG244" s="210">
        <f t="shared" si="304"/>
        <v>73.283097960000077</v>
      </c>
      <c r="BH244" s="210">
        <f t="shared" si="305"/>
        <v>245.28309796000008</v>
      </c>
      <c r="BI244" s="210">
        <f t="shared" si="306"/>
        <v>15.583424266836104</v>
      </c>
      <c r="BJ244" s="210">
        <f t="shared" si="307"/>
        <v>1951.76</v>
      </c>
      <c r="BK244" s="214">
        <f t="shared" si="308"/>
        <v>585.52800000000002</v>
      </c>
      <c r="BL244" s="214">
        <f t="shared" si="309"/>
        <v>975.88</v>
      </c>
      <c r="BM244" s="210">
        <f t="shared" si="310"/>
        <v>377.76</v>
      </c>
      <c r="BN244" s="210">
        <f t="shared" si="311"/>
        <v>205.76</v>
      </c>
      <c r="BO244" s="215">
        <f t="shared" si="312"/>
        <v>1951.76</v>
      </c>
      <c r="BP244" s="210">
        <f t="shared" si="377"/>
        <v>1888.8</v>
      </c>
      <c r="BQ244" s="216">
        <f t="shared" si="313"/>
        <v>566.64</v>
      </c>
      <c r="BR244" s="216">
        <f t="shared" si="314"/>
        <v>944.4</v>
      </c>
      <c r="BS244" s="210">
        <f t="shared" si="315"/>
        <v>314.79999999999995</v>
      </c>
      <c r="BT244" s="210">
        <f t="shared" si="316"/>
        <v>142.79999999999995</v>
      </c>
      <c r="BU244" s="217">
        <f t="shared" si="317"/>
        <v>1888.8</v>
      </c>
      <c r="BV244" s="210">
        <f t="shared" si="378"/>
        <v>1873.06</v>
      </c>
      <c r="BW244" s="403">
        <f t="shared" si="318"/>
        <v>561.91800000000001</v>
      </c>
      <c r="BX244" s="403">
        <f t="shared" si="319"/>
        <v>936.53</v>
      </c>
      <c r="BY244" s="210">
        <f t="shared" si="320"/>
        <v>299.05999999999995</v>
      </c>
      <c r="BZ244" s="210">
        <f t="shared" si="321"/>
        <v>127.05999999999995</v>
      </c>
      <c r="CA244" s="210">
        <f t="shared" si="322"/>
        <v>19</v>
      </c>
      <c r="CB244" s="404">
        <f t="shared" si="323"/>
        <v>1873.06</v>
      </c>
      <c r="CC244" s="404"/>
      <c r="CD244" s="537">
        <f t="shared" si="324"/>
        <v>200.39680999999996</v>
      </c>
      <c r="CE244" s="537">
        <f t="shared" si="356"/>
        <v>60.119042999999984</v>
      </c>
      <c r="CF244" s="537">
        <f t="shared" si="325"/>
        <v>100.19840499999998</v>
      </c>
      <c r="CG244" s="210"/>
      <c r="CH244" s="210"/>
      <c r="CI244" s="210"/>
      <c r="CJ244" s="538">
        <f t="shared" si="326"/>
        <v>200.39680999999996</v>
      </c>
      <c r="CK244" s="216">
        <f t="shared" si="327"/>
        <v>13</v>
      </c>
      <c r="CL244" s="216">
        <f t="shared" si="357"/>
        <v>3.9</v>
      </c>
      <c r="CM244" s="216">
        <f t="shared" si="328"/>
        <v>6.5</v>
      </c>
      <c r="CN244" s="216"/>
      <c r="CO244" s="216"/>
      <c r="CP244" s="216"/>
      <c r="CQ244" s="217">
        <f t="shared" si="329"/>
        <v>13</v>
      </c>
      <c r="CR244" s="403">
        <f t="shared" si="330"/>
        <v>155.63180999999997</v>
      </c>
      <c r="CS244" s="403">
        <f t="shared" si="358"/>
        <v>46.689542999999993</v>
      </c>
      <c r="CT244" s="403">
        <f t="shared" si="331"/>
        <v>77.815904999999987</v>
      </c>
      <c r="CU244" s="403"/>
      <c r="CV244" s="403"/>
      <c r="CW244" s="403"/>
      <c r="CX244" s="404">
        <f t="shared" si="332"/>
        <v>155.63180999999997</v>
      </c>
      <c r="CY244" s="198"/>
      <c r="CZ244" s="222">
        <v>1746</v>
      </c>
      <c r="DA244" s="677">
        <f t="shared" si="333"/>
        <v>172</v>
      </c>
      <c r="DB244" s="676">
        <f t="shared" si="334"/>
        <v>10.927573062261757</v>
      </c>
      <c r="DC244" s="676">
        <f t="shared" si="359"/>
        <v>2.1855146124523515</v>
      </c>
      <c r="DD244" s="208">
        <v>2495.5872399999998</v>
      </c>
      <c r="DE244" s="677">
        <f t="shared" si="335"/>
        <v>921.58723999999984</v>
      </c>
      <c r="DF244" s="676">
        <f t="shared" si="336"/>
        <v>58.550650571791607</v>
      </c>
      <c r="DG244" s="676">
        <f t="shared" si="360"/>
        <v>11.710130114358321</v>
      </c>
      <c r="DH244" s="222">
        <v>15</v>
      </c>
      <c r="DI244" s="677">
        <f t="shared" si="337"/>
        <v>236.1</v>
      </c>
      <c r="DJ244" s="568">
        <f t="shared" si="338"/>
        <v>1810.1</v>
      </c>
      <c r="DK244" s="677">
        <f t="shared" si="339"/>
        <v>1810.1</v>
      </c>
      <c r="DL244" s="677">
        <f t="shared" si="361"/>
        <v>543.03</v>
      </c>
      <c r="DM244" s="677">
        <f t="shared" si="362"/>
        <v>905.05</v>
      </c>
      <c r="DN244" s="677">
        <f t="shared" si="340"/>
        <v>171.37180999999998</v>
      </c>
      <c r="DO244" s="677">
        <f t="shared" si="363"/>
        <v>51.411542999999995</v>
      </c>
      <c r="DP244" s="677">
        <f t="shared" si="364"/>
        <v>85.685904999999991</v>
      </c>
      <c r="DQ244" s="677">
        <f t="shared" si="341"/>
        <v>171.37180999999998</v>
      </c>
      <c r="DR244" s="222">
        <v>1746</v>
      </c>
      <c r="DS244" s="677">
        <f t="shared" si="342"/>
        <v>172</v>
      </c>
      <c r="DT244" s="676">
        <f t="shared" si="343"/>
        <v>10.927573062261757</v>
      </c>
      <c r="DU244" s="710">
        <f t="shared" si="365"/>
        <v>2.1855146124523515</v>
      </c>
      <c r="DV244" s="208">
        <v>2495.5872399999998</v>
      </c>
      <c r="DW244" s="677">
        <f t="shared" si="344"/>
        <v>921.58723999999984</v>
      </c>
      <c r="DX244" s="676">
        <f t="shared" si="345"/>
        <v>58.550650571791607</v>
      </c>
      <c r="DY244" s="710">
        <f t="shared" si="366"/>
        <v>11.710130114358321</v>
      </c>
      <c r="DZ244" s="222">
        <v>15</v>
      </c>
      <c r="EA244" s="677">
        <f t="shared" si="346"/>
        <v>236.1</v>
      </c>
      <c r="EB244" s="568">
        <f t="shared" si="347"/>
        <v>1810.1</v>
      </c>
      <c r="EC244" s="677">
        <f t="shared" si="348"/>
        <v>1810.1</v>
      </c>
      <c r="ED244" s="677">
        <f t="shared" si="367"/>
        <v>543.03</v>
      </c>
      <c r="EE244" s="677">
        <f t="shared" si="368"/>
        <v>905.05</v>
      </c>
      <c r="EF244" s="208">
        <f t="shared" si="369"/>
        <v>171.37180999999998</v>
      </c>
      <c r="EG244" s="208">
        <f t="shared" si="370"/>
        <v>51.411542999999995</v>
      </c>
      <c r="EH244" s="208">
        <f t="shared" si="371"/>
        <v>85.685904999999991</v>
      </c>
      <c r="EI244" s="677">
        <f t="shared" si="349"/>
        <v>171.37180999999998</v>
      </c>
    </row>
    <row r="245" spans="1:139" s="218" customFormat="1" ht="24.75" customHeight="1" x14ac:dyDescent="0.2">
      <c r="A245" s="505">
        <v>242</v>
      </c>
      <c r="B245" s="505" t="s">
        <v>1266</v>
      </c>
      <c r="C245" s="499" t="s">
        <v>193</v>
      </c>
      <c r="D245" s="253" t="s">
        <v>666</v>
      </c>
      <c r="E245" s="253" t="s">
        <v>350</v>
      </c>
      <c r="F245" s="219" t="s">
        <v>196</v>
      </c>
      <c r="G245" s="219" t="s">
        <v>44</v>
      </c>
      <c r="H245" s="219" t="s">
        <v>88</v>
      </c>
      <c r="I245" s="248">
        <v>1</v>
      </c>
      <c r="J245" s="229">
        <v>1400</v>
      </c>
      <c r="K245" s="222"/>
      <c r="L245" s="219" t="s">
        <v>196</v>
      </c>
      <c r="M245" s="219" t="s">
        <v>44</v>
      </c>
      <c r="N245" s="219" t="s">
        <v>88</v>
      </c>
      <c r="O245" s="249">
        <v>1</v>
      </c>
      <c r="P245" s="230">
        <v>1400</v>
      </c>
      <c r="Q245" s="219" t="s">
        <v>67</v>
      </c>
      <c r="R245" s="219" t="s">
        <v>22</v>
      </c>
      <c r="S245" s="219" t="s">
        <v>23</v>
      </c>
      <c r="T245" s="249">
        <v>1</v>
      </c>
      <c r="U245" s="301">
        <v>1574</v>
      </c>
      <c r="V245" s="228" t="s">
        <v>67</v>
      </c>
      <c r="W245" s="228" t="s">
        <v>22</v>
      </c>
      <c r="X245" s="228" t="s">
        <v>23</v>
      </c>
      <c r="Y245" s="252">
        <v>1</v>
      </c>
      <c r="Z245" s="232">
        <v>1574</v>
      </c>
      <c r="AA245" s="207">
        <f t="shared" si="285"/>
        <v>1574</v>
      </c>
      <c r="AB245" s="222">
        <v>1746</v>
      </c>
      <c r="AC245" s="544">
        <f t="shared" si="350"/>
        <v>172</v>
      </c>
      <c r="AD245" s="208">
        <f>2.194*$AB$1</f>
        <v>2495.5872399999998</v>
      </c>
      <c r="AE245" s="678">
        <f t="shared" si="351"/>
        <v>921.58723999999984</v>
      </c>
      <c r="AF245" s="222">
        <v>3120</v>
      </c>
      <c r="AJ245" s="444">
        <f t="shared" si="286"/>
        <v>172</v>
      </c>
      <c r="AK245" s="444">
        <f t="shared" si="287"/>
        <v>10.927573062261757</v>
      </c>
      <c r="AL245" s="539">
        <f t="shared" si="352"/>
        <v>2.1855146124523515E-2</v>
      </c>
      <c r="AM245" s="444">
        <f t="shared" si="288"/>
        <v>34.4</v>
      </c>
      <c r="AN245" s="445">
        <f t="shared" si="289"/>
        <v>921.58723999999984</v>
      </c>
      <c r="AO245" s="445">
        <f t="shared" si="290"/>
        <v>58.550650571791607</v>
      </c>
      <c r="AP245" s="542">
        <f t="shared" si="353"/>
        <v>0.11710130114358322</v>
      </c>
      <c r="AQ245" s="445">
        <f t="shared" si="291"/>
        <v>184.31744799999996</v>
      </c>
      <c r="AR245" s="227">
        <f t="shared" si="292"/>
        <v>1694</v>
      </c>
      <c r="AS245" s="210">
        <f t="shared" si="293"/>
        <v>1694</v>
      </c>
      <c r="AT245" s="209">
        <f t="shared" si="294"/>
        <v>508.2</v>
      </c>
      <c r="AU245" s="209">
        <f t="shared" si="295"/>
        <v>847</v>
      </c>
      <c r="AV245" s="211">
        <f t="shared" si="296"/>
        <v>1746</v>
      </c>
      <c r="AW245" s="212">
        <f t="shared" si="297"/>
        <v>-52</v>
      </c>
      <c r="AX245" s="210">
        <f t="shared" si="298"/>
        <v>120</v>
      </c>
      <c r="AY245" s="210">
        <f t="shared" si="299"/>
        <v>7.6238881829733316</v>
      </c>
      <c r="AZ245" s="211">
        <f t="shared" si="300"/>
        <v>2495.5872399999998</v>
      </c>
      <c r="BA245" s="544">
        <f t="shared" si="354"/>
        <v>801.58723999999984</v>
      </c>
      <c r="BB245" s="210">
        <f t="shared" si="355"/>
        <v>200.39680999999996</v>
      </c>
      <c r="BC245" s="213">
        <f t="shared" si="301"/>
        <v>1819.2830979600001</v>
      </c>
      <c r="BD245" s="211">
        <f>[1]MAG_9pak!$D$14</f>
        <v>1819.2830979600001</v>
      </c>
      <c r="BE245" s="213">
        <f t="shared" si="302"/>
        <v>545.78492938800002</v>
      </c>
      <c r="BF245" s="213">
        <f t="shared" si="303"/>
        <v>909.64154898000004</v>
      </c>
      <c r="BG245" s="210">
        <f t="shared" si="304"/>
        <v>73.283097960000077</v>
      </c>
      <c r="BH245" s="210">
        <f t="shared" si="305"/>
        <v>245.28309796000008</v>
      </c>
      <c r="BI245" s="210">
        <f t="shared" si="306"/>
        <v>15.583424266836104</v>
      </c>
      <c r="BJ245" s="210">
        <f t="shared" si="307"/>
        <v>1951.76</v>
      </c>
      <c r="BK245" s="214">
        <f t="shared" si="308"/>
        <v>585.52800000000002</v>
      </c>
      <c r="BL245" s="214">
        <f t="shared" si="309"/>
        <v>975.88</v>
      </c>
      <c r="BM245" s="210">
        <f t="shared" si="310"/>
        <v>377.76</v>
      </c>
      <c r="BN245" s="210">
        <f t="shared" si="311"/>
        <v>205.76</v>
      </c>
      <c r="BO245" s="215">
        <f t="shared" si="312"/>
        <v>1951.76</v>
      </c>
      <c r="BP245" s="210">
        <f t="shared" si="377"/>
        <v>1888.8</v>
      </c>
      <c r="BQ245" s="216">
        <f t="shared" si="313"/>
        <v>566.64</v>
      </c>
      <c r="BR245" s="216">
        <f t="shared" si="314"/>
        <v>944.4</v>
      </c>
      <c r="BS245" s="210">
        <f t="shared" si="315"/>
        <v>314.79999999999995</v>
      </c>
      <c r="BT245" s="210">
        <f t="shared" si="316"/>
        <v>142.79999999999995</v>
      </c>
      <c r="BU245" s="217">
        <f t="shared" si="317"/>
        <v>1888.8</v>
      </c>
      <c r="BV245" s="210">
        <f t="shared" si="378"/>
        <v>1873.06</v>
      </c>
      <c r="BW245" s="403">
        <f t="shared" si="318"/>
        <v>561.91800000000001</v>
      </c>
      <c r="BX245" s="403">
        <f t="shared" si="319"/>
        <v>936.53</v>
      </c>
      <c r="BY245" s="210">
        <f t="shared" si="320"/>
        <v>299.05999999999995</v>
      </c>
      <c r="BZ245" s="210">
        <f t="shared" si="321"/>
        <v>127.05999999999995</v>
      </c>
      <c r="CA245" s="210">
        <f t="shared" si="322"/>
        <v>19</v>
      </c>
      <c r="CB245" s="404">
        <f t="shared" si="323"/>
        <v>1873.06</v>
      </c>
      <c r="CC245" s="404"/>
      <c r="CD245" s="537">
        <f t="shared" si="324"/>
        <v>200.39680999999996</v>
      </c>
      <c r="CE245" s="537">
        <f t="shared" si="356"/>
        <v>60.119042999999984</v>
      </c>
      <c r="CF245" s="537">
        <f t="shared" si="325"/>
        <v>100.19840499999998</v>
      </c>
      <c r="CG245" s="210"/>
      <c r="CH245" s="210"/>
      <c r="CI245" s="210"/>
      <c r="CJ245" s="538">
        <f t="shared" si="326"/>
        <v>200.39680999999996</v>
      </c>
      <c r="CK245" s="216">
        <f t="shared" si="327"/>
        <v>13</v>
      </c>
      <c r="CL245" s="216">
        <f t="shared" si="357"/>
        <v>3.9</v>
      </c>
      <c r="CM245" s="216">
        <f t="shared" si="328"/>
        <v>6.5</v>
      </c>
      <c r="CN245" s="216"/>
      <c r="CO245" s="216"/>
      <c r="CP245" s="216"/>
      <c r="CQ245" s="217">
        <f t="shared" si="329"/>
        <v>13</v>
      </c>
      <c r="CR245" s="403">
        <f t="shared" si="330"/>
        <v>155.63180999999997</v>
      </c>
      <c r="CS245" s="403">
        <f t="shared" si="358"/>
        <v>46.689542999999993</v>
      </c>
      <c r="CT245" s="403">
        <f t="shared" si="331"/>
        <v>77.815904999999987</v>
      </c>
      <c r="CU245" s="403"/>
      <c r="CV245" s="403"/>
      <c r="CW245" s="403"/>
      <c r="CX245" s="404">
        <f t="shared" si="332"/>
        <v>155.63180999999997</v>
      </c>
      <c r="CY245" s="198"/>
      <c r="CZ245" s="222">
        <v>1746</v>
      </c>
      <c r="DA245" s="677">
        <f t="shared" si="333"/>
        <v>172</v>
      </c>
      <c r="DB245" s="676">
        <f t="shared" si="334"/>
        <v>10.927573062261757</v>
      </c>
      <c r="DC245" s="676">
        <f t="shared" si="359"/>
        <v>2.1855146124523515</v>
      </c>
      <c r="DD245" s="208">
        <v>2495.5872399999998</v>
      </c>
      <c r="DE245" s="677">
        <f t="shared" si="335"/>
        <v>921.58723999999984</v>
      </c>
      <c r="DF245" s="676">
        <f t="shared" si="336"/>
        <v>58.550650571791607</v>
      </c>
      <c r="DG245" s="676">
        <f t="shared" si="360"/>
        <v>11.710130114358321</v>
      </c>
      <c r="DH245" s="222">
        <v>15</v>
      </c>
      <c r="DI245" s="677">
        <f t="shared" si="337"/>
        <v>236.1</v>
      </c>
      <c r="DJ245" s="568">
        <f t="shared" si="338"/>
        <v>1810.1</v>
      </c>
      <c r="DK245" s="677">
        <f t="shared" si="339"/>
        <v>1810.1</v>
      </c>
      <c r="DL245" s="677">
        <f t="shared" si="361"/>
        <v>543.03</v>
      </c>
      <c r="DM245" s="677">
        <f t="shared" si="362"/>
        <v>905.05</v>
      </c>
      <c r="DN245" s="677">
        <f t="shared" si="340"/>
        <v>171.37180999999998</v>
      </c>
      <c r="DO245" s="677">
        <f t="shared" si="363"/>
        <v>51.411542999999995</v>
      </c>
      <c r="DP245" s="677">
        <f t="shared" si="364"/>
        <v>85.685904999999991</v>
      </c>
      <c r="DQ245" s="677">
        <f t="shared" si="341"/>
        <v>171.37180999999998</v>
      </c>
      <c r="DR245" s="222">
        <v>1746</v>
      </c>
      <c r="DS245" s="677">
        <f t="shared" si="342"/>
        <v>172</v>
      </c>
      <c r="DT245" s="676">
        <f t="shared" si="343"/>
        <v>10.927573062261757</v>
      </c>
      <c r="DU245" s="710">
        <f t="shared" si="365"/>
        <v>2.1855146124523515</v>
      </c>
      <c r="DV245" s="208">
        <v>2495.5872399999998</v>
      </c>
      <c r="DW245" s="677">
        <f t="shared" si="344"/>
        <v>921.58723999999984</v>
      </c>
      <c r="DX245" s="676">
        <f t="shared" si="345"/>
        <v>58.550650571791607</v>
      </c>
      <c r="DY245" s="710">
        <f t="shared" si="366"/>
        <v>11.710130114358321</v>
      </c>
      <c r="DZ245" s="222">
        <v>15</v>
      </c>
      <c r="EA245" s="677">
        <f t="shared" si="346"/>
        <v>236.1</v>
      </c>
      <c r="EB245" s="568">
        <f t="shared" si="347"/>
        <v>1810.1</v>
      </c>
      <c r="EC245" s="677">
        <f t="shared" si="348"/>
        <v>1810.1</v>
      </c>
      <c r="ED245" s="677">
        <f t="shared" si="367"/>
        <v>543.03</v>
      </c>
      <c r="EE245" s="677">
        <f t="shared" si="368"/>
        <v>905.05</v>
      </c>
      <c r="EF245" s="208">
        <f t="shared" si="369"/>
        <v>171.37180999999998</v>
      </c>
      <c r="EG245" s="208">
        <f t="shared" si="370"/>
        <v>51.411542999999995</v>
      </c>
      <c r="EH245" s="208">
        <f t="shared" si="371"/>
        <v>85.685904999999991</v>
      </c>
      <c r="EI245" s="677">
        <f t="shared" si="349"/>
        <v>171.37180999999998</v>
      </c>
    </row>
    <row r="246" spans="1:139" s="218" customFormat="1" ht="24.75" customHeight="1" x14ac:dyDescent="0.2">
      <c r="A246" s="506">
        <v>243</v>
      </c>
      <c r="B246" s="505" t="s">
        <v>1266</v>
      </c>
      <c r="C246" s="499" t="s">
        <v>193</v>
      </c>
      <c r="D246" s="253" t="s">
        <v>666</v>
      </c>
      <c r="E246" s="253" t="s">
        <v>57</v>
      </c>
      <c r="F246" s="219" t="s">
        <v>196</v>
      </c>
      <c r="G246" s="219" t="s">
        <v>22</v>
      </c>
      <c r="H246" s="219" t="s">
        <v>5</v>
      </c>
      <c r="I246" s="248">
        <v>1</v>
      </c>
      <c r="J246" s="237">
        <v>1647</v>
      </c>
      <c r="K246" s="222"/>
      <c r="L246" s="219" t="s">
        <v>196</v>
      </c>
      <c r="M246" s="219" t="s">
        <v>22</v>
      </c>
      <c r="N246" s="219" t="s">
        <v>5</v>
      </c>
      <c r="O246" s="249">
        <v>1</v>
      </c>
      <c r="P246" s="234">
        <v>1647</v>
      </c>
      <c r="Q246" s="219" t="s">
        <v>67</v>
      </c>
      <c r="R246" s="219" t="s">
        <v>194</v>
      </c>
      <c r="S246" s="219" t="s">
        <v>88</v>
      </c>
      <c r="T246" s="249">
        <v>1</v>
      </c>
      <c r="U246" s="235">
        <v>1647</v>
      </c>
      <c r="V246" s="228" t="s">
        <v>67</v>
      </c>
      <c r="W246" s="228" t="s">
        <v>194</v>
      </c>
      <c r="X246" s="228" t="s">
        <v>88</v>
      </c>
      <c r="Y246" s="252">
        <v>1</v>
      </c>
      <c r="Z246" s="236">
        <v>1647</v>
      </c>
      <c r="AA246" s="207">
        <f t="shared" si="285"/>
        <v>1647</v>
      </c>
      <c r="AB246" s="222">
        <v>2174</v>
      </c>
      <c r="AC246" s="544">
        <f t="shared" si="350"/>
        <v>527</v>
      </c>
      <c r="AD246" s="208">
        <f>2.73*$AB$1</f>
        <v>3105.2658000000001</v>
      </c>
      <c r="AE246" s="678">
        <f t="shared" si="351"/>
        <v>1458.2658000000001</v>
      </c>
      <c r="AF246" s="222">
        <v>3726</v>
      </c>
      <c r="AJ246" s="444">
        <f t="shared" si="286"/>
        <v>527</v>
      </c>
      <c r="AK246" s="444">
        <f t="shared" si="287"/>
        <v>31.997571341833634</v>
      </c>
      <c r="AL246" s="539">
        <f t="shared" si="352"/>
        <v>6.3995142683667267E-2</v>
      </c>
      <c r="AM246" s="444">
        <f t="shared" si="288"/>
        <v>105.4</v>
      </c>
      <c r="AN246" s="445">
        <f t="shared" si="289"/>
        <v>1458.2658000000001</v>
      </c>
      <c r="AO246" s="445">
        <f t="shared" si="290"/>
        <v>88.540728597449913</v>
      </c>
      <c r="AP246" s="542">
        <f t="shared" si="353"/>
        <v>0.17708145719489984</v>
      </c>
      <c r="AQ246" s="445">
        <f t="shared" si="291"/>
        <v>291.65316000000001</v>
      </c>
      <c r="AR246" s="227">
        <f t="shared" si="292"/>
        <v>1767</v>
      </c>
      <c r="AS246" s="210">
        <f t="shared" si="293"/>
        <v>1767</v>
      </c>
      <c r="AT246" s="209">
        <f t="shared" si="294"/>
        <v>530.1</v>
      </c>
      <c r="AU246" s="209">
        <f t="shared" si="295"/>
        <v>883.5</v>
      </c>
      <c r="AV246" s="211">
        <f t="shared" si="296"/>
        <v>2174</v>
      </c>
      <c r="AW246" s="212">
        <f t="shared" si="297"/>
        <v>-407</v>
      </c>
      <c r="AX246" s="210">
        <f t="shared" si="298"/>
        <v>120</v>
      </c>
      <c r="AY246" s="210">
        <f t="shared" si="299"/>
        <v>7.2859744990892494</v>
      </c>
      <c r="AZ246" s="211">
        <f t="shared" si="300"/>
        <v>3105.2658000000001</v>
      </c>
      <c r="BA246" s="544">
        <f t="shared" si="354"/>
        <v>1338.2658000000001</v>
      </c>
      <c r="BB246" s="210">
        <f t="shared" si="355"/>
        <v>334.56645000000003</v>
      </c>
      <c r="BC246" s="213">
        <f t="shared" si="301"/>
        <v>2173.68606</v>
      </c>
      <c r="BD246" s="211">
        <f>[1]MAG_9pak!$C$15</f>
        <v>2173.68606</v>
      </c>
      <c r="BE246" s="213">
        <f t="shared" si="302"/>
        <v>652.105818</v>
      </c>
      <c r="BF246" s="213">
        <f t="shared" si="303"/>
        <v>1086.84303</v>
      </c>
      <c r="BG246" s="210">
        <f t="shared" si="304"/>
        <v>-0.31394000000000233</v>
      </c>
      <c r="BH246" s="210">
        <f t="shared" si="305"/>
        <v>526.68606</v>
      </c>
      <c r="BI246" s="210">
        <f t="shared" si="306"/>
        <v>31.978510018214934</v>
      </c>
      <c r="BJ246" s="210">
        <f t="shared" si="307"/>
        <v>2042.28</v>
      </c>
      <c r="BK246" s="214">
        <f t="shared" si="308"/>
        <v>612.68399999999997</v>
      </c>
      <c r="BL246" s="214">
        <f t="shared" si="309"/>
        <v>1021.14</v>
      </c>
      <c r="BM246" s="210">
        <f t="shared" si="310"/>
        <v>395.28</v>
      </c>
      <c r="BN246" s="210">
        <f t="shared" si="311"/>
        <v>-131.72000000000003</v>
      </c>
      <c r="BO246" s="215">
        <f t="shared" si="312"/>
        <v>2042.28</v>
      </c>
      <c r="BP246" s="210">
        <f t="shared" si="377"/>
        <v>1976.3999999999999</v>
      </c>
      <c r="BQ246" s="216">
        <f t="shared" si="313"/>
        <v>592.91999999999996</v>
      </c>
      <c r="BR246" s="216">
        <f t="shared" si="314"/>
        <v>988.19999999999993</v>
      </c>
      <c r="BS246" s="210">
        <f t="shared" si="315"/>
        <v>329.39999999999986</v>
      </c>
      <c r="BT246" s="210">
        <f t="shared" si="316"/>
        <v>-197.60000000000014</v>
      </c>
      <c r="BU246" s="217">
        <f t="shared" si="317"/>
        <v>1976.3999999999999</v>
      </c>
      <c r="BV246" s="210">
        <f t="shared" si="378"/>
        <v>1959.9299999999998</v>
      </c>
      <c r="BW246" s="403">
        <f t="shared" si="318"/>
        <v>587.97899999999993</v>
      </c>
      <c r="BX246" s="403">
        <f t="shared" si="319"/>
        <v>979.96499999999992</v>
      </c>
      <c r="BY246" s="210">
        <f t="shared" si="320"/>
        <v>312.92999999999984</v>
      </c>
      <c r="BZ246" s="210">
        <f t="shared" si="321"/>
        <v>-214.07000000000016</v>
      </c>
      <c r="CA246" s="210">
        <f t="shared" si="322"/>
        <v>19</v>
      </c>
      <c r="CB246" s="404">
        <f t="shared" si="323"/>
        <v>1959.9299999999998</v>
      </c>
      <c r="CC246" s="404"/>
      <c r="CD246" s="537">
        <f t="shared" si="324"/>
        <v>334.56645000000003</v>
      </c>
      <c r="CE246" s="537">
        <f t="shared" si="356"/>
        <v>100.36993500000001</v>
      </c>
      <c r="CF246" s="537">
        <f t="shared" si="325"/>
        <v>167.28322500000002</v>
      </c>
      <c r="CG246" s="210"/>
      <c r="CH246" s="210"/>
      <c r="CI246" s="210"/>
      <c r="CJ246" s="538">
        <f t="shared" si="326"/>
        <v>334.56645000000003</v>
      </c>
      <c r="CK246" s="216">
        <f t="shared" si="327"/>
        <v>101.75</v>
      </c>
      <c r="CL246" s="216">
        <f t="shared" si="357"/>
        <v>30.524999999999999</v>
      </c>
      <c r="CM246" s="216">
        <f t="shared" si="328"/>
        <v>50.875</v>
      </c>
      <c r="CN246" s="216"/>
      <c r="CO246" s="216"/>
      <c r="CP246" s="216"/>
      <c r="CQ246" s="217">
        <f t="shared" si="329"/>
        <v>101.75</v>
      </c>
      <c r="CR246" s="403">
        <f t="shared" si="330"/>
        <v>286.33395000000007</v>
      </c>
      <c r="CS246" s="403">
        <f t="shared" si="358"/>
        <v>85.900185000000022</v>
      </c>
      <c r="CT246" s="403">
        <f t="shared" si="331"/>
        <v>143.16697500000004</v>
      </c>
      <c r="CU246" s="403"/>
      <c r="CV246" s="403"/>
      <c r="CW246" s="403"/>
      <c r="CX246" s="404">
        <f t="shared" si="332"/>
        <v>286.33395000000007</v>
      </c>
      <c r="CY246" s="198"/>
      <c r="CZ246" s="222">
        <v>2174</v>
      </c>
      <c r="DA246" s="677">
        <f t="shared" si="333"/>
        <v>527</v>
      </c>
      <c r="DB246" s="676">
        <f t="shared" si="334"/>
        <v>31.997571341833634</v>
      </c>
      <c r="DC246" s="676">
        <f t="shared" si="359"/>
        <v>6.399514268366727</v>
      </c>
      <c r="DD246" s="208">
        <v>3105.2658000000001</v>
      </c>
      <c r="DE246" s="677">
        <f t="shared" si="335"/>
        <v>1458.2658000000001</v>
      </c>
      <c r="DF246" s="676">
        <f t="shared" si="336"/>
        <v>88.540728597449913</v>
      </c>
      <c r="DG246" s="676">
        <f t="shared" si="360"/>
        <v>17.708145719489984</v>
      </c>
      <c r="DH246" s="222">
        <v>15</v>
      </c>
      <c r="DI246" s="677">
        <f t="shared" si="337"/>
        <v>247.05</v>
      </c>
      <c r="DJ246" s="568">
        <f t="shared" si="338"/>
        <v>1894.05</v>
      </c>
      <c r="DK246" s="677">
        <f t="shared" si="339"/>
        <v>1894.05</v>
      </c>
      <c r="DL246" s="677">
        <f t="shared" si="361"/>
        <v>568.21500000000003</v>
      </c>
      <c r="DM246" s="677">
        <f t="shared" si="362"/>
        <v>947.02499999999998</v>
      </c>
      <c r="DN246" s="677">
        <f t="shared" si="340"/>
        <v>302.80395000000004</v>
      </c>
      <c r="DO246" s="677">
        <f t="shared" si="363"/>
        <v>90.84118500000001</v>
      </c>
      <c r="DP246" s="677">
        <f t="shared" si="364"/>
        <v>151.40197500000002</v>
      </c>
      <c r="DQ246" s="677">
        <f t="shared" si="341"/>
        <v>302.80395000000004</v>
      </c>
      <c r="DR246" s="222">
        <v>2174</v>
      </c>
      <c r="DS246" s="677">
        <f t="shared" si="342"/>
        <v>527</v>
      </c>
      <c r="DT246" s="676">
        <f t="shared" si="343"/>
        <v>31.997571341833634</v>
      </c>
      <c r="DU246" s="710">
        <f t="shared" si="365"/>
        <v>6.399514268366727</v>
      </c>
      <c r="DV246" s="208">
        <v>3105.2658000000001</v>
      </c>
      <c r="DW246" s="677">
        <f t="shared" si="344"/>
        <v>1458.2658000000001</v>
      </c>
      <c r="DX246" s="676">
        <f t="shared" si="345"/>
        <v>88.540728597449913</v>
      </c>
      <c r="DY246" s="710">
        <f t="shared" si="366"/>
        <v>17.708145719489984</v>
      </c>
      <c r="DZ246" s="222">
        <v>15</v>
      </c>
      <c r="EA246" s="677">
        <f t="shared" si="346"/>
        <v>247.05</v>
      </c>
      <c r="EB246" s="568">
        <f t="shared" si="347"/>
        <v>1894.05</v>
      </c>
      <c r="EC246" s="677">
        <f t="shared" si="348"/>
        <v>1894.05</v>
      </c>
      <c r="ED246" s="677">
        <f t="shared" si="367"/>
        <v>568.21500000000003</v>
      </c>
      <c r="EE246" s="677">
        <f t="shared" si="368"/>
        <v>947.02499999999998</v>
      </c>
      <c r="EF246" s="208">
        <f t="shared" si="369"/>
        <v>302.80395000000004</v>
      </c>
      <c r="EG246" s="208">
        <f t="shared" si="370"/>
        <v>90.84118500000001</v>
      </c>
      <c r="EH246" s="208">
        <f t="shared" si="371"/>
        <v>151.40197500000002</v>
      </c>
      <c r="EI246" s="677">
        <f t="shared" si="349"/>
        <v>302.80395000000004</v>
      </c>
    </row>
    <row r="247" spans="1:139" s="218" customFormat="1" ht="24.75" customHeight="1" x14ac:dyDescent="0.2">
      <c r="A247" s="505">
        <v>244</v>
      </c>
      <c r="B247" s="505" t="s">
        <v>1266</v>
      </c>
      <c r="C247" s="499" t="s">
        <v>193</v>
      </c>
      <c r="D247" s="253" t="s">
        <v>406</v>
      </c>
      <c r="E247" s="253" t="s">
        <v>57</v>
      </c>
      <c r="F247" s="219" t="s">
        <v>196</v>
      </c>
      <c r="G247" s="219" t="s">
        <v>22</v>
      </c>
      <c r="H247" s="219" t="s">
        <v>5</v>
      </c>
      <c r="I247" s="248">
        <v>1</v>
      </c>
      <c r="J247" s="237">
        <v>1647</v>
      </c>
      <c r="K247" s="222"/>
      <c r="L247" s="219" t="s">
        <v>196</v>
      </c>
      <c r="M247" s="219" t="s">
        <v>22</v>
      </c>
      <c r="N247" s="219" t="s">
        <v>5</v>
      </c>
      <c r="O247" s="249">
        <v>1</v>
      </c>
      <c r="P247" s="234">
        <v>1647</v>
      </c>
      <c r="Q247" s="219" t="s">
        <v>67</v>
      </c>
      <c r="R247" s="219" t="s">
        <v>194</v>
      </c>
      <c r="S247" s="219" t="s">
        <v>88</v>
      </c>
      <c r="T247" s="249">
        <v>1</v>
      </c>
      <c r="U247" s="235">
        <v>1647</v>
      </c>
      <c r="V247" s="228" t="s">
        <v>67</v>
      </c>
      <c r="W247" s="228" t="s">
        <v>194</v>
      </c>
      <c r="X247" s="228" t="s">
        <v>88</v>
      </c>
      <c r="Y247" s="252">
        <v>1</v>
      </c>
      <c r="Z247" s="236">
        <v>1647</v>
      </c>
      <c r="AA247" s="207">
        <f t="shared" si="285"/>
        <v>1647</v>
      </c>
      <c r="AB247" s="222">
        <v>2174</v>
      </c>
      <c r="AC247" s="544">
        <f t="shared" si="350"/>
        <v>527</v>
      </c>
      <c r="AD247" s="208">
        <f>2.73*$AB$1</f>
        <v>3105.2658000000001</v>
      </c>
      <c r="AE247" s="678">
        <f t="shared" si="351"/>
        <v>1458.2658000000001</v>
      </c>
      <c r="AF247" s="222">
        <v>3726</v>
      </c>
      <c r="AJ247" s="444">
        <f t="shared" si="286"/>
        <v>527</v>
      </c>
      <c r="AK247" s="444">
        <f t="shared" si="287"/>
        <v>31.997571341833634</v>
      </c>
      <c r="AL247" s="539">
        <f t="shared" si="352"/>
        <v>6.3995142683667267E-2</v>
      </c>
      <c r="AM247" s="444">
        <f t="shared" si="288"/>
        <v>105.4</v>
      </c>
      <c r="AN247" s="445">
        <f t="shared" si="289"/>
        <v>1458.2658000000001</v>
      </c>
      <c r="AO247" s="445">
        <f t="shared" si="290"/>
        <v>88.540728597449913</v>
      </c>
      <c r="AP247" s="542">
        <f t="shared" si="353"/>
        <v>0.17708145719489984</v>
      </c>
      <c r="AQ247" s="445">
        <f t="shared" si="291"/>
        <v>291.65316000000001</v>
      </c>
      <c r="AR247" s="227">
        <f t="shared" si="292"/>
        <v>1767</v>
      </c>
      <c r="AS247" s="210">
        <f t="shared" si="293"/>
        <v>1767</v>
      </c>
      <c r="AT247" s="209">
        <f t="shared" si="294"/>
        <v>530.1</v>
      </c>
      <c r="AU247" s="209">
        <f t="shared" si="295"/>
        <v>883.5</v>
      </c>
      <c r="AV247" s="211">
        <f t="shared" si="296"/>
        <v>2174</v>
      </c>
      <c r="AW247" s="212">
        <f t="shared" si="297"/>
        <v>-407</v>
      </c>
      <c r="AX247" s="210">
        <f t="shared" si="298"/>
        <v>120</v>
      </c>
      <c r="AY247" s="210">
        <f t="shared" si="299"/>
        <v>7.2859744990892494</v>
      </c>
      <c r="AZ247" s="211">
        <f t="shared" si="300"/>
        <v>3105.2658000000001</v>
      </c>
      <c r="BA247" s="544">
        <f t="shared" si="354"/>
        <v>1338.2658000000001</v>
      </c>
      <c r="BB247" s="210">
        <f t="shared" si="355"/>
        <v>334.56645000000003</v>
      </c>
      <c r="BC247" s="213">
        <f t="shared" si="301"/>
        <v>2173.68606</v>
      </c>
      <c r="BD247" s="211">
        <f>[1]MAG_9pak!$C$15</f>
        <v>2173.68606</v>
      </c>
      <c r="BE247" s="213">
        <f t="shared" si="302"/>
        <v>652.105818</v>
      </c>
      <c r="BF247" s="213">
        <f t="shared" si="303"/>
        <v>1086.84303</v>
      </c>
      <c r="BG247" s="210">
        <f t="shared" si="304"/>
        <v>-0.31394000000000233</v>
      </c>
      <c r="BH247" s="210">
        <f t="shared" si="305"/>
        <v>526.68606</v>
      </c>
      <c r="BI247" s="210">
        <f t="shared" si="306"/>
        <v>31.978510018214934</v>
      </c>
      <c r="BJ247" s="210">
        <f t="shared" si="307"/>
        <v>2042.28</v>
      </c>
      <c r="BK247" s="214">
        <f t="shared" si="308"/>
        <v>612.68399999999997</v>
      </c>
      <c r="BL247" s="214">
        <f t="shared" si="309"/>
        <v>1021.14</v>
      </c>
      <c r="BM247" s="210">
        <f t="shared" si="310"/>
        <v>395.28</v>
      </c>
      <c r="BN247" s="210">
        <f t="shared" si="311"/>
        <v>-131.72000000000003</v>
      </c>
      <c r="BO247" s="215">
        <f t="shared" si="312"/>
        <v>2042.28</v>
      </c>
      <c r="BP247" s="210">
        <f t="shared" si="377"/>
        <v>1976.3999999999999</v>
      </c>
      <c r="BQ247" s="216">
        <f t="shared" si="313"/>
        <v>592.91999999999996</v>
      </c>
      <c r="BR247" s="216">
        <f t="shared" si="314"/>
        <v>988.19999999999993</v>
      </c>
      <c r="BS247" s="210">
        <f t="shared" si="315"/>
        <v>329.39999999999986</v>
      </c>
      <c r="BT247" s="210">
        <f t="shared" si="316"/>
        <v>-197.60000000000014</v>
      </c>
      <c r="BU247" s="217">
        <f t="shared" si="317"/>
        <v>1976.3999999999999</v>
      </c>
      <c r="BV247" s="210">
        <f t="shared" si="378"/>
        <v>1959.9299999999998</v>
      </c>
      <c r="BW247" s="403">
        <f t="shared" si="318"/>
        <v>587.97899999999993</v>
      </c>
      <c r="BX247" s="403">
        <f t="shared" si="319"/>
        <v>979.96499999999992</v>
      </c>
      <c r="BY247" s="210">
        <f t="shared" si="320"/>
        <v>312.92999999999984</v>
      </c>
      <c r="BZ247" s="210">
        <f t="shared" si="321"/>
        <v>-214.07000000000016</v>
      </c>
      <c r="CA247" s="210">
        <f t="shared" si="322"/>
        <v>19</v>
      </c>
      <c r="CB247" s="404">
        <f t="shared" si="323"/>
        <v>1959.9299999999998</v>
      </c>
      <c r="CC247" s="404"/>
      <c r="CD247" s="537">
        <f t="shared" si="324"/>
        <v>334.56645000000003</v>
      </c>
      <c r="CE247" s="537">
        <f t="shared" si="356"/>
        <v>100.36993500000001</v>
      </c>
      <c r="CF247" s="537">
        <f t="shared" si="325"/>
        <v>167.28322500000002</v>
      </c>
      <c r="CG247" s="210"/>
      <c r="CH247" s="210"/>
      <c r="CI247" s="210"/>
      <c r="CJ247" s="538">
        <f t="shared" si="326"/>
        <v>334.56645000000003</v>
      </c>
      <c r="CK247" s="216">
        <f t="shared" si="327"/>
        <v>101.75</v>
      </c>
      <c r="CL247" s="216">
        <f t="shared" si="357"/>
        <v>30.524999999999999</v>
      </c>
      <c r="CM247" s="216">
        <f t="shared" si="328"/>
        <v>50.875</v>
      </c>
      <c r="CN247" s="216"/>
      <c r="CO247" s="216"/>
      <c r="CP247" s="216"/>
      <c r="CQ247" s="217">
        <f t="shared" si="329"/>
        <v>101.75</v>
      </c>
      <c r="CR247" s="403">
        <f t="shared" si="330"/>
        <v>286.33395000000007</v>
      </c>
      <c r="CS247" s="403">
        <f t="shared" si="358"/>
        <v>85.900185000000022</v>
      </c>
      <c r="CT247" s="403">
        <f t="shared" si="331"/>
        <v>143.16697500000004</v>
      </c>
      <c r="CU247" s="403"/>
      <c r="CV247" s="403"/>
      <c r="CW247" s="403"/>
      <c r="CX247" s="404">
        <f t="shared" si="332"/>
        <v>286.33395000000007</v>
      </c>
      <c r="CY247" s="198"/>
      <c r="CZ247" s="222">
        <v>2174</v>
      </c>
      <c r="DA247" s="677">
        <f t="shared" si="333"/>
        <v>527</v>
      </c>
      <c r="DB247" s="676">
        <f t="shared" si="334"/>
        <v>31.997571341833634</v>
      </c>
      <c r="DC247" s="676">
        <f t="shared" si="359"/>
        <v>6.399514268366727</v>
      </c>
      <c r="DD247" s="208">
        <v>3105.2658000000001</v>
      </c>
      <c r="DE247" s="677">
        <f t="shared" si="335"/>
        <v>1458.2658000000001</v>
      </c>
      <c r="DF247" s="676">
        <f t="shared" si="336"/>
        <v>88.540728597449913</v>
      </c>
      <c r="DG247" s="676">
        <f t="shared" si="360"/>
        <v>17.708145719489984</v>
      </c>
      <c r="DH247" s="222">
        <v>15</v>
      </c>
      <c r="DI247" s="677">
        <f t="shared" si="337"/>
        <v>247.05</v>
      </c>
      <c r="DJ247" s="568">
        <f t="shared" si="338"/>
        <v>1894.05</v>
      </c>
      <c r="DK247" s="677">
        <f t="shared" si="339"/>
        <v>1894.05</v>
      </c>
      <c r="DL247" s="677">
        <f t="shared" si="361"/>
        <v>568.21500000000003</v>
      </c>
      <c r="DM247" s="677">
        <f t="shared" si="362"/>
        <v>947.02499999999998</v>
      </c>
      <c r="DN247" s="677">
        <f t="shared" si="340"/>
        <v>302.80395000000004</v>
      </c>
      <c r="DO247" s="677">
        <f t="shared" si="363"/>
        <v>90.84118500000001</v>
      </c>
      <c r="DP247" s="677">
        <f t="shared" si="364"/>
        <v>151.40197500000002</v>
      </c>
      <c r="DQ247" s="677">
        <f t="shared" si="341"/>
        <v>302.80395000000004</v>
      </c>
      <c r="DR247" s="222">
        <v>2174</v>
      </c>
      <c r="DS247" s="677">
        <f t="shared" si="342"/>
        <v>527</v>
      </c>
      <c r="DT247" s="676">
        <f t="shared" si="343"/>
        <v>31.997571341833634</v>
      </c>
      <c r="DU247" s="710">
        <f t="shared" si="365"/>
        <v>6.399514268366727</v>
      </c>
      <c r="DV247" s="208">
        <v>3105.2658000000001</v>
      </c>
      <c r="DW247" s="677">
        <f t="shared" si="344"/>
        <v>1458.2658000000001</v>
      </c>
      <c r="DX247" s="676">
        <f t="shared" si="345"/>
        <v>88.540728597449913</v>
      </c>
      <c r="DY247" s="710">
        <f t="shared" si="366"/>
        <v>17.708145719489984</v>
      </c>
      <c r="DZ247" s="222">
        <v>15</v>
      </c>
      <c r="EA247" s="677">
        <f t="shared" si="346"/>
        <v>247.05</v>
      </c>
      <c r="EB247" s="568">
        <f t="shared" si="347"/>
        <v>1894.05</v>
      </c>
      <c r="EC247" s="677">
        <f t="shared" si="348"/>
        <v>1894.05</v>
      </c>
      <c r="ED247" s="677">
        <f t="shared" si="367"/>
        <v>568.21500000000003</v>
      </c>
      <c r="EE247" s="677">
        <f t="shared" si="368"/>
        <v>947.02499999999998</v>
      </c>
      <c r="EF247" s="208">
        <f t="shared" si="369"/>
        <v>302.80395000000004</v>
      </c>
      <c r="EG247" s="208">
        <f t="shared" si="370"/>
        <v>90.84118500000001</v>
      </c>
      <c r="EH247" s="208">
        <f t="shared" si="371"/>
        <v>151.40197500000002</v>
      </c>
      <c r="EI247" s="677">
        <f t="shared" si="349"/>
        <v>302.80395000000004</v>
      </c>
    </row>
    <row r="248" spans="1:139" s="218" customFormat="1" ht="24.75" customHeight="1" x14ac:dyDescent="0.2">
      <c r="A248" s="505">
        <v>245</v>
      </c>
      <c r="B248" s="505" t="s">
        <v>1266</v>
      </c>
      <c r="C248" s="499" t="s">
        <v>193</v>
      </c>
      <c r="D248" s="253" t="s">
        <v>406</v>
      </c>
      <c r="E248" s="253" t="s">
        <v>198</v>
      </c>
      <c r="F248" s="219" t="s">
        <v>196</v>
      </c>
      <c r="G248" s="219" t="s">
        <v>42</v>
      </c>
      <c r="H248" s="219" t="s">
        <v>66</v>
      </c>
      <c r="I248" s="248">
        <v>7</v>
      </c>
      <c r="J248" s="221">
        <v>1250</v>
      </c>
      <c r="K248" s="222"/>
      <c r="L248" s="219" t="s">
        <v>196</v>
      </c>
      <c r="M248" s="219" t="s">
        <v>42</v>
      </c>
      <c r="N248" s="219" t="s">
        <v>66</v>
      </c>
      <c r="O248" s="249">
        <v>7</v>
      </c>
      <c r="P248" s="221">
        <v>1250</v>
      </c>
      <c r="Q248" s="219"/>
      <c r="R248" s="219"/>
      <c r="S248" s="219"/>
      <c r="T248" s="250">
        <v>6</v>
      </c>
      <c r="U248" s="223">
        <v>1250</v>
      </c>
      <c r="V248" s="228" t="s">
        <v>67</v>
      </c>
      <c r="W248" s="228" t="s">
        <v>44</v>
      </c>
      <c r="X248" s="228" t="s">
        <v>66</v>
      </c>
      <c r="Y248" s="252">
        <v>7</v>
      </c>
      <c r="Z248" s="226">
        <v>1250</v>
      </c>
      <c r="AA248" s="207">
        <f t="shared" si="285"/>
        <v>8750</v>
      </c>
      <c r="AB248" s="222">
        <v>1399</v>
      </c>
      <c r="AC248" s="544">
        <f t="shared" si="350"/>
        <v>149</v>
      </c>
      <c r="AD248" s="208">
        <f>1.757*$AB$1</f>
        <v>1998.51722</v>
      </c>
      <c r="AE248" s="678">
        <f t="shared" si="351"/>
        <v>748.51721999999995</v>
      </c>
      <c r="AF248" s="222">
        <v>2499</v>
      </c>
      <c r="AJ248" s="444">
        <f t="shared" si="286"/>
        <v>149</v>
      </c>
      <c r="AK248" s="444">
        <f t="shared" si="287"/>
        <v>11.920000000000002</v>
      </c>
      <c r="AL248" s="539">
        <f t="shared" si="352"/>
        <v>2.3840000000000004E-2</v>
      </c>
      <c r="AM248" s="444">
        <f t="shared" si="288"/>
        <v>29.8</v>
      </c>
      <c r="AN248" s="445">
        <f t="shared" si="289"/>
        <v>748.51721999999995</v>
      </c>
      <c r="AO248" s="445">
        <f t="shared" si="290"/>
        <v>59.881377599999979</v>
      </c>
      <c r="AP248" s="542">
        <f t="shared" si="353"/>
        <v>0.11976275519999996</v>
      </c>
      <c r="AQ248" s="445">
        <f t="shared" si="291"/>
        <v>149.70344399999999</v>
      </c>
      <c r="AR248" s="227">
        <f t="shared" si="292"/>
        <v>9590</v>
      </c>
      <c r="AS248" s="210">
        <f t="shared" si="293"/>
        <v>1370</v>
      </c>
      <c r="AT248" s="209">
        <f t="shared" si="294"/>
        <v>411</v>
      </c>
      <c r="AU248" s="209">
        <f t="shared" si="295"/>
        <v>685</v>
      </c>
      <c r="AV248" s="211">
        <f t="shared" si="296"/>
        <v>1399</v>
      </c>
      <c r="AW248" s="212">
        <f t="shared" si="297"/>
        <v>-29</v>
      </c>
      <c r="AX248" s="210">
        <f t="shared" si="298"/>
        <v>120</v>
      </c>
      <c r="AY248" s="210">
        <f t="shared" si="299"/>
        <v>9.6000000000000085</v>
      </c>
      <c r="AZ248" s="211">
        <f t="shared" si="300"/>
        <v>1998.51722</v>
      </c>
      <c r="BA248" s="544">
        <f t="shared" si="354"/>
        <v>628.51721999999995</v>
      </c>
      <c r="BB248" s="210">
        <f t="shared" si="355"/>
        <v>157.12930499999999</v>
      </c>
      <c r="BC248" s="213">
        <f t="shared" si="301"/>
        <v>11331.592637400001</v>
      </c>
      <c r="BD248" s="211">
        <f>[1]MAG_9pak!$E$13</f>
        <v>1618.7989482</v>
      </c>
      <c r="BE248" s="213">
        <f t="shared" si="302"/>
        <v>485.63968446000001</v>
      </c>
      <c r="BF248" s="213">
        <f t="shared" si="303"/>
        <v>809.39947410000002</v>
      </c>
      <c r="BG248" s="210">
        <f t="shared" si="304"/>
        <v>219.79894820000004</v>
      </c>
      <c r="BH248" s="210">
        <f t="shared" si="305"/>
        <v>368.79894820000004</v>
      </c>
      <c r="BI248" s="210">
        <f t="shared" si="306"/>
        <v>29.50391585600002</v>
      </c>
      <c r="BJ248" s="210">
        <f t="shared" si="307"/>
        <v>1550</v>
      </c>
      <c r="BK248" s="214">
        <f t="shared" si="308"/>
        <v>465</v>
      </c>
      <c r="BL248" s="214">
        <f t="shared" si="309"/>
        <v>775</v>
      </c>
      <c r="BM248" s="210">
        <f t="shared" si="310"/>
        <v>300</v>
      </c>
      <c r="BN248" s="210">
        <f t="shared" si="311"/>
        <v>151</v>
      </c>
      <c r="BO248" s="215">
        <f t="shared" si="312"/>
        <v>10850</v>
      </c>
      <c r="BP248" s="210">
        <f>Z248*1.24</f>
        <v>1550</v>
      </c>
      <c r="BQ248" s="216">
        <f t="shared" si="313"/>
        <v>465</v>
      </c>
      <c r="BR248" s="216">
        <f t="shared" si="314"/>
        <v>775</v>
      </c>
      <c r="BS248" s="210">
        <f t="shared" si="315"/>
        <v>300</v>
      </c>
      <c r="BT248" s="210">
        <f t="shared" si="316"/>
        <v>151</v>
      </c>
      <c r="BU248" s="217">
        <f t="shared" si="317"/>
        <v>10850</v>
      </c>
      <c r="BV248" s="210">
        <f>Z248*1.24</f>
        <v>1550</v>
      </c>
      <c r="BW248" s="403">
        <f t="shared" si="318"/>
        <v>465</v>
      </c>
      <c r="BX248" s="403">
        <f t="shared" si="319"/>
        <v>775</v>
      </c>
      <c r="BY248" s="210">
        <f t="shared" si="320"/>
        <v>300</v>
      </c>
      <c r="BZ248" s="210">
        <f t="shared" si="321"/>
        <v>151</v>
      </c>
      <c r="CA248" s="210">
        <f t="shared" si="322"/>
        <v>24</v>
      </c>
      <c r="CB248" s="404">
        <f t="shared" si="323"/>
        <v>10850</v>
      </c>
      <c r="CC248" s="404"/>
      <c r="CD248" s="537">
        <f t="shared" si="324"/>
        <v>157.12930499999999</v>
      </c>
      <c r="CE248" s="537">
        <f t="shared" si="356"/>
        <v>47.138791499999996</v>
      </c>
      <c r="CF248" s="537">
        <f t="shared" si="325"/>
        <v>78.564652499999994</v>
      </c>
      <c r="CG248" s="210"/>
      <c r="CH248" s="210"/>
      <c r="CI248" s="210"/>
      <c r="CJ248" s="538">
        <f t="shared" si="326"/>
        <v>1099.905135</v>
      </c>
      <c r="CK248" s="216">
        <f t="shared" si="327"/>
        <v>7.25</v>
      </c>
      <c r="CL248" s="216">
        <f t="shared" si="357"/>
        <v>2.1749999999999998</v>
      </c>
      <c r="CM248" s="216">
        <f t="shared" si="328"/>
        <v>3.625</v>
      </c>
      <c r="CN248" s="216"/>
      <c r="CO248" s="216"/>
      <c r="CP248" s="216"/>
      <c r="CQ248" s="217">
        <f t="shared" si="329"/>
        <v>50.75</v>
      </c>
      <c r="CR248" s="403">
        <f t="shared" si="330"/>
        <v>112.12930499999999</v>
      </c>
      <c r="CS248" s="403">
        <f t="shared" si="358"/>
        <v>33.638791499999996</v>
      </c>
      <c r="CT248" s="403">
        <f t="shared" si="331"/>
        <v>56.064652499999994</v>
      </c>
      <c r="CU248" s="403"/>
      <c r="CV248" s="403"/>
      <c r="CW248" s="403"/>
      <c r="CX248" s="404">
        <f t="shared" si="332"/>
        <v>784.90513499999997</v>
      </c>
      <c r="CY248" s="198"/>
      <c r="CZ248" s="222">
        <v>1399</v>
      </c>
      <c r="DA248" s="677">
        <f t="shared" si="333"/>
        <v>149</v>
      </c>
      <c r="DB248" s="676">
        <f t="shared" si="334"/>
        <v>11.920000000000002</v>
      </c>
      <c r="DC248" s="676">
        <f t="shared" si="359"/>
        <v>2.3840000000000003</v>
      </c>
      <c r="DD248" s="208">
        <v>1998.51722</v>
      </c>
      <c r="DE248" s="677">
        <f t="shared" si="335"/>
        <v>748.51721999999995</v>
      </c>
      <c r="DF248" s="676">
        <f t="shared" si="336"/>
        <v>59.881377599999979</v>
      </c>
      <c r="DG248" s="676">
        <f t="shared" si="360"/>
        <v>11.976275519999996</v>
      </c>
      <c r="DH248" s="222">
        <v>19</v>
      </c>
      <c r="DI248" s="677">
        <f t="shared" si="337"/>
        <v>237.5</v>
      </c>
      <c r="DJ248" s="568">
        <f t="shared" si="338"/>
        <v>1487.5</v>
      </c>
      <c r="DK248" s="677">
        <f t="shared" si="339"/>
        <v>10412.5</v>
      </c>
      <c r="DL248" s="677">
        <f t="shared" si="361"/>
        <v>446.25</v>
      </c>
      <c r="DM248" s="677">
        <f t="shared" si="362"/>
        <v>743.75</v>
      </c>
      <c r="DN248" s="677">
        <f t="shared" si="340"/>
        <v>127.75430499999999</v>
      </c>
      <c r="DO248" s="677">
        <f t="shared" si="363"/>
        <v>38.326291499999996</v>
      </c>
      <c r="DP248" s="677">
        <f t="shared" si="364"/>
        <v>63.877152499999994</v>
      </c>
      <c r="DQ248" s="677">
        <f t="shared" si="341"/>
        <v>894.28013499999997</v>
      </c>
      <c r="DR248" s="222">
        <v>1399</v>
      </c>
      <c r="DS248" s="677">
        <f t="shared" si="342"/>
        <v>149</v>
      </c>
      <c r="DT248" s="676">
        <f t="shared" si="343"/>
        <v>11.920000000000002</v>
      </c>
      <c r="DU248" s="710">
        <f t="shared" si="365"/>
        <v>2.3840000000000003</v>
      </c>
      <c r="DV248" s="208">
        <v>1998.51722</v>
      </c>
      <c r="DW248" s="677">
        <f t="shared" si="344"/>
        <v>748.51721999999995</v>
      </c>
      <c r="DX248" s="676">
        <f t="shared" si="345"/>
        <v>59.881377599999979</v>
      </c>
      <c r="DY248" s="710">
        <f t="shared" si="366"/>
        <v>11.976275519999996</v>
      </c>
      <c r="DZ248" s="222">
        <v>15</v>
      </c>
      <c r="EA248" s="677">
        <f t="shared" si="346"/>
        <v>187.5</v>
      </c>
      <c r="EB248" s="568">
        <f t="shared" si="347"/>
        <v>1437.5</v>
      </c>
      <c r="EC248" s="677">
        <f t="shared" si="348"/>
        <v>10062.5</v>
      </c>
      <c r="ED248" s="677">
        <f t="shared" si="367"/>
        <v>431.25</v>
      </c>
      <c r="EE248" s="677">
        <f t="shared" si="368"/>
        <v>718.75</v>
      </c>
      <c r="EF248" s="208">
        <f t="shared" si="369"/>
        <v>140.25430499999999</v>
      </c>
      <c r="EG248" s="208">
        <f t="shared" si="370"/>
        <v>42.076291499999996</v>
      </c>
      <c r="EH248" s="208">
        <f t="shared" si="371"/>
        <v>70.127152499999994</v>
      </c>
      <c r="EI248" s="677">
        <f t="shared" si="349"/>
        <v>981.78013499999997</v>
      </c>
    </row>
    <row r="249" spans="1:139" s="218" customFormat="1" ht="24.75" customHeight="1" x14ac:dyDescent="0.2">
      <c r="A249" s="506">
        <v>246</v>
      </c>
      <c r="B249" s="505" t="s">
        <v>1266</v>
      </c>
      <c r="C249" s="499" t="s">
        <v>195</v>
      </c>
      <c r="D249" s="253" t="s">
        <v>667</v>
      </c>
      <c r="E249" s="253" t="s">
        <v>57</v>
      </c>
      <c r="F249" s="219"/>
      <c r="G249" s="219"/>
      <c r="H249" s="219"/>
      <c r="I249" s="248"/>
      <c r="J249" s="237"/>
      <c r="K249" s="222"/>
      <c r="L249" s="219"/>
      <c r="M249" s="219"/>
      <c r="N249" s="219"/>
      <c r="O249" s="249"/>
      <c r="P249" s="234"/>
      <c r="Q249" s="219" t="s">
        <v>196</v>
      </c>
      <c r="R249" s="219" t="s">
        <v>22</v>
      </c>
      <c r="S249" s="219" t="s">
        <v>5</v>
      </c>
      <c r="T249" s="249">
        <v>1</v>
      </c>
      <c r="U249" s="235">
        <v>1647</v>
      </c>
      <c r="V249" s="228" t="s">
        <v>714</v>
      </c>
      <c r="W249" s="228" t="s">
        <v>194</v>
      </c>
      <c r="X249" s="228" t="s">
        <v>88</v>
      </c>
      <c r="Y249" s="252">
        <v>1</v>
      </c>
      <c r="Z249" s="236">
        <v>1647</v>
      </c>
      <c r="AA249" s="207">
        <f t="shared" si="285"/>
        <v>1647</v>
      </c>
      <c r="AB249" s="222">
        <v>2174</v>
      </c>
      <c r="AC249" s="544">
        <f t="shared" si="350"/>
        <v>527</v>
      </c>
      <c r="AD249" s="208">
        <f>2.73*$AB$1</f>
        <v>3105.2658000000001</v>
      </c>
      <c r="AE249" s="678">
        <f t="shared" si="351"/>
        <v>1458.2658000000001</v>
      </c>
      <c r="AF249" s="222">
        <v>3726</v>
      </c>
      <c r="AJ249" s="444">
        <f t="shared" si="286"/>
        <v>527</v>
      </c>
      <c r="AK249" s="444">
        <f t="shared" si="287"/>
        <v>31.997571341833634</v>
      </c>
      <c r="AL249" s="539">
        <f t="shared" si="352"/>
        <v>6.3995142683667267E-2</v>
      </c>
      <c r="AM249" s="444">
        <f t="shared" si="288"/>
        <v>105.4</v>
      </c>
      <c r="AN249" s="445">
        <f t="shared" si="289"/>
        <v>1458.2658000000001</v>
      </c>
      <c r="AO249" s="445">
        <f t="shared" si="290"/>
        <v>88.540728597449913</v>
      </c>
      <c r="AP249" s="542">
        <f t="shared" si="353"/>
        <v>0.17708145719489984</v>
      </c>
      <c r="AQ249" s="445">
        <f t="shared" si="291"/>
        <v>291.65316000000001</v>
      </c>
      <c r="AR249" s="227">
        <f t="shared" si="292"/>
        <v>1767</v>
      </c>
      <c r="AS249" s="210">
        <f t="shared" si="293"/>
        <v>1767</v>
      </c>
      <c r="AT249" s="209">
        <f t="shared" si="294"/>
        <v>530.1</v>
      </c>
      <c r="AU249" s="209">
        <f t="shared" si="295"/>
        <v>883.5</v>
      </c>
      <c r="AV249" s="211">
        <f t="shared" si="296"/>
        <v>2174</v>
      </c>
      <c r="AW249" s="212">
        <f t="shared" si="297"/>
        <v>-407</v>
      </c>
      <c r="AX249" s="210">
        <f t="shared" si="298"/>
        <v>120</v>
      </c>
      <c r="AY249" s="210">
        <f t="shared" si="299"/>
        <v>7.2859744990892494</v>
      </c>
      <c r="AZ249" s="211">
        <f t="shared" si="300"/>
        <v>3105.2658000000001</v>
      </c>
      <c r="BA249" s="544">
        <f t="shared" si="354"/>
        <v>1338.2658000000001</v>
      </c>
      <c r="BB249" s="210">
        <f t="shared" si="355"/>
        <v>334.56645000000003</v>
      </c>
      <c r="BC249" s="213">
        <f t="shared" si="301"/>
        <v>2173.68606</v>
      </c>
      <c r="BD249" s="211">
        <f>[1]MAG_9pak!$C$15</f>
        <v>2173.68606</v>
      </c>
      <c r="BE249" s="213">
        <f t="shared" si="302"/>
        <v>652.105818</v>
      </c>
      <c r="BF249" s="213">
        <f t="shared" si="303"/>
        <v>1086.84303</v>
      </c>
      <c r="BG249" s="210">
        <f t="shared" si="304"/>
        <v>-0.31394000000000233</v>
      </c>
      <c r="BH249" s="210">
        <f t="shared" si="305"/>
        <v>526.68606</v>
      </c>
      <c r="BI249" s="210">
        <f t="shared" si="306"/>
        <v>31.978510018214934</v>
      </c>
      <c r="BJ249" s="210">
        <f t="shared" si="307"/>
        <v>2042.28</v>
      </c>
      <c r="BK249" s="214">
        <f t="shared" si="308"/>
        <v>612.68399999999997</v>
      </c>
      <c r="BL249" s="214">
        <f t="shared" si="309"/>
        <v>1021.14</v>
      </c>
      <c r="BM249" s="210">
        <f t="shared" si="310"/>
        <v>395.28</v>
      </c>
      <c r="BN249" s="210">
        <f t="shared" si="311"/>
        <v>-131.72000000000003</v>
      </c>
      <c r="BO249" s="215">
        <f t="shared" si="312"/>
        <v>2042.28</v>
      </c>
      <c r="BP249" s="210">
        <f>Z249*1.2</f>
        <v>1976.3999999999999</v>
      </c>
      <c r="BQ249" s="216">
        <f t="shared" si="313"/>
        <v>592.91999999999996</v>
      </c>
      <c r="BR249" s="216">
        <f t="shared" si="314"/>
        <v>988.19999999999993</v>
      </c>
      <c r="BS249" s="210">
        <f t="shared" si="315"/>
        <v>329.39999999999986</v>
      </c>
      <c r="BT249" s="210">
        <f t="shared" si="316"/>
        <v>-197.60000000000014</v>
      </c>
      <c r="BU249" s="217">
        <f t="shared" si="317"/>
        <v>1976.3999999999999</v>
      </c>
      <c r="BV249" s="210">
        <f>Z249*1.19</f>
        <v>1959.9299999999998</v>
      </c>
      <c r="BW249" s="403">
        <f t="shared" si="318"/>
        <v>587.97899999999993</v>
      </c>
      <c r="BX249" s="403">
        <f t="shared" si="319"/>
        <v>979.96499999999992</v>
      </c>
      <c r="BY249" s="210">
        <f t="shared" si="320"/>
        <v>312.92999999999984</v>
      </c>
      <c r="BZ249" s="210">
        <f t="shared" si="321"/>
        <v>-214.07000000000016</v>
      </c>
      <c r="CA249" s="210">
        <f t="shared" si="322"/>
        <v>19</v>
      </c>
      <c r="CB249" s="404">
        <f t="shared" si="323"/>
        <v>1959.9299999999998</v>
      </c>
      <c r="CC249" s="404"/>
      <c r="CD249" s="537">
        <f t="shared" si="324"/>
        <v>334.56645000000003</v>
      </c>
      <c r="CE249" s="537">
        <f t="shared" si="356"/>
        <v>100.36993500000001</v>
      </c>
      <c r="CF249" s="537">
        <f t="shared" si="325"/>
        <v>167.28322500000002</v>
      </c>
      <c r="CG249" s="210"/>
      <c r="CH249" s="210"/>
      <c r="CI249" s="210"/>
      <c r="CJ249" s="538">
        <f t="shared" si="326"/>
        <v>334.56645000000003</v>
      </c>
      <c r="CK249" s="216">
        <f t="shared" si="327"/>
        <v>101.75</v>
      </c>
      <c r="CL249" s="216">
        <f t="shared" si="357"/>
        <v>30.524999999999999</v>
      </c>
      <c r="CM249" s="216">
        <f t="shared" si="328"/>
        <v>50.875</v>
      </c>
      <c r="CN249" s="216"/>
      <c r="CO249" s="216"/>
      <c r="CP249" s="216"/>
      <c r="CQ249" s="217">
        <f t="shared" si="329"/>
        <v>101.75</v>
      </c>
      <c r="CR249" s="403">
        <f t="shared" si="330"/>
        <v>286.33395000000007</v>
      </c>
      <c r="CS249" s="403">
        <f t="shared" si="358"/>
        <v>85.900185000000022</v>
      </c>
      <c r="CT249" s="403">
        <f t="shared" si="331"/>
        <v>143.16697500000004</v>
      </c>
      <c r="CU249" s="403"/>
      <c r="CV249" s="403"/>
      <c r="CW249" s="403"/>
      <c r="CX249" s="404">
        <f t="shared" si="332"/>
        <v>286.33395000000007</v>
      </c>
      <c r="CY249" s="198"/>
      <c r="CZ249" s="222">
        <v>2174</v>
      </c>
      <c r="DA249" s="677">
        <f t="shared" si="333"/>
        <v>527</v>
      </c>
      <c r="DB249" s="676">
        <f t="shared" si="334"/>
        <v>31.997571341833634</v>
      </c>
      <c r="DC249" s="676">
        <f t="shared" si="359"/>
        <v>6.399514268366727</v>
      </c>
      <c r="DD249" s="208">
        <v>3105.2658000000001</v>
      </c>
      <c r="DE249" s="677">
        <f t="shared" si="335"/>
        <v>1458.2658000000001</v>
      </c>
      <c r="DF249" s="676">
        <f t="shared" si="336"/>
        <v>88.540728597449913</v>
      </c>
      <c r="DG249" s="676">
        <f t="shared" si="360"/>
        <v>17.708145719489984</v>
      </c>
      <c r="DH249" s="222">
        <v>15</v>
      </c>
      <c r="DI249" s="677">
        <f t="shared" si="337"/>
        <v>247.05</v>
      </c>
      <c r="DJ249" s="568">
        <f t="shared" si="338"/>
        <v>1894.05</v>
      </c>
      <c r="DK249" s="677">
        <f t="shared" si="339"/>
        <v>1894.05</v>
      </c>
      <c r="DL249" s="677">
        <f t="shared" si="361"/>
        <v>568.21500000000003</v>
      </c>
      <c r="DM249" s="677">
        <f t="shared" si="362"/>
        <v>947.02499999999998</v>
      </c>
      <c r="DN249" s="677">
        <f t="shared" si="340"/>
        <v>302.80395000000004</v>
      </c>
      <c r="DO249" s="677">
        <f t="shared" si="363"/>
        <v>90.84118500000001</v>
      </c>
      <c r="DP249" s="677">
        <f t="shared" si="364"/>
        <v>151.40197500000002</v>
      </c>
      <c r="DQ249" s="677">
        <f t="shared" si="341"/>
        <v>302.80395000000004</v>
      </c>
      <c r="DR249" s="222">
        <v>2174</v>
      </c>
      <c r="DS249" s="677">
        <f t="shared" si="342"/>
        <v>527</v>
      </c>
      <c r="DT249" s="676">
        <f t="shared" si="343"/>
        <v>31.997571341833634</v>
      </c>
      <c r="DU249" s="710">
        <f t="shared" si="365"/>
        <v>6.399514268366727</v>
      </c>
      <c r="DV249" s="208">
        <v>3105.2658000000001</v>
      </c>
      <c r="DW249" s="677">
        <f t="shared" si="344"/>
        <v>1458.2658000000001</v>
      </c>
      <c r="DX249" s="676">
        <f t="shared" si="345"/>
        <v>88.540728597449913</v>
      </c>
      <c r="DY249" s="710">
        <f t="shared" si="366"/>
        <v>17.708145719489984</v>
      </c>
      <c r="DZ249" s="222">
        <v>15</v>
      </c>
      <c r="EA249" s="677">
        <f t="shared" si="346"/>
        <v>247.05</v>
      </c>
      <c r="EB249" s="568">
        <f t="shared" si="347"/>
        <v>1894.05</v>
      </c>
      <c r="EC249" s="677">
        <f t="shared" si="348"/>
        <v>1894.05</v>
      </c>
      <c r="ED249" s="677">
        <f t="shared" si="367"/>
        <v>568.21500000000003</v>
      </c>
      <c r="EE249" s="677">
        <f t="shared" si="368"/>
        <v>947.02499999999998</v>
      </c>
      <c r="EF249" s="208">
        <f t="shared" si="369"/>
        <v>302.80395000000004</v>
      </c>
      <c r="EG249" s="208">
        <f t="shared" si="370"/>
        <v>90.84118500000001</v>
      </c>
      <c r="EH249" s="208">
        <f t="shared" si="371"/>
        <v>151.40197500000002</v>
      </c>
      <c r="EI249" s="677">
        <f t="shared" si="349"/>
        <v>302.80395000000004</v>
      </c>
    </row>
    <row r="250" spans="1:139" s="218" customFormat="1" ht="24.75" customHeight="1" x14ac:dyDescent="0.2">
      <c r="A250" s="505">
        <v>247</v>
      </c>
      <c r="B250" s="505" t="s">
        <v>1266</v>
      </c>
      <c r="C250" s="499" t="s">
        <v>195</v>
      </c>
      <c r="D250" s="253" t="s">
        <v>667</v>
      </c>
      <c r="E250" s="253" t="s">
        <v>197</v>
      </c>
      <c r="F250" s="219" t="s">
        <v>196</v>
      </c>
      <c r="G250" s="219" t="s">
        <v>42</v>
      </c>
      <c r="H250" s="219" t="s">
        <v>66</v>
      </c>
      <c r="I250" s="248">
        <v>2</v>
      </c>
      <c r="J250" s="221">
        <v>1250</v>
      </c>
      <c r="K250" s="222"/>
      <c r="L250" s="219" t="s">
        <v>196</v>
      </c>
      <c r="M250" s="219" t="s">
        <v>42</v>
      </c>
      <c r="N250" s="219" t="s">
        <v>66</v>
      </c>
      <c r="O250" s="249">
        <v>2</v>
      </c>
      <c r="P250" s="221">
        <v>1250</v>
      </c>
      <c r="Q250" s="219"/>
      <c r="R250" s="219"/>
      <c r="S250" s="219"/>
      <c r="T250" s="249">
        <v>2</v>
      </c>
      <c r="U250" s="223">
        <v>1250</v>
      </c>
      <c r="V250" s="228" t="s">
        <v>67</v>
      </c>
      <c r="W250" s="228" t="s">
        <v>44</v>
      </c>
      <c r="X250" s="228" t="s">
        <v>66</v>
      </c>
      <c r="Y250" s="252">
        <v>2</v>
      </c>
      <c r="Z250" s="226">
        <v>1250</v>
      </c>
      <c r="AA250" s="207">
        <f t="shared" si="285"/>
        <v>2500</v>
      </c>
      <c r="AB250" s="222">
        <v>1399</v>
      </c>
      <c r="AC250" s="544">
        <f t="shared" si="350"/>
        <v>149</v>
      </c>
      <c r="AD250" s="208">
        <f>1.757*$AB$1</f>
        <v>1998.51722</v>
      </c>
      <c r="AE250" s="678">
        <f t="shared" si="351"/>
        <v>748.51721999999995</v>
      </c>
      <c r="AF250" s="222">
        <v>2499</v>
      </c>
      <c r="AJ250" s="444">
        <f t="shared" si="286"/>
        <v>149</v>
      </c>
      <c r="AK250" s="444">
        <f t="shared" si="287"/>
        <v>11.920000000000002</v>
      </c>
      <c r="AL250" s="539">
        <f t="shared" si="352"/>
        <v>2.3840000000000004E-2</v>
      </c>
      <c r="AM250" s="444">
        <f t="shared" si="288"/>
        <v>29.8</v>
      </c>
      <c r="AN250" s="445">
        <f t="shared" si="289"/>
        <v>748.51721999999995</v>
      </c>
      <c r="AO250" s="445">
        <f t="shared" si="290"/>
        <v>59.881377599999979</v>
      </c>
      <c r="AP250" s="542">
        <f t="shared" si="353"/>
        <v>0.11976275519999996</v>
      </c>
      <c r="AQ250" s="445">
        <f t="shared" si="291"/>
        <v>149.70344399999999</v>
      </c>
      <c r="AR250" s="227">
        <f t="shared" si="292"/>
        <v>2740</v>
      </c>
      <c r="AS250" s="210">
        <f t="shared" si="293"/>
        <v>1370</v>
      </c>
      <c r="AT250" s="209">
        <f t="shared" si="294"/>
        <v>411</v>
      </c>
      <c r="AU250" s="209">
        <f t="shared" si="295"/>
        <v>685</v>
      </c>
      <c r="AV250" s="211">
        <f t="shared" si="296"/>
        <v>1399</v>
      </c>
      <c r="AW250" s="212">
        <f t="shared" si="297"/>
        <v>-29</v>
      </c>
      <c r="AX250" s="210">
        <f t="shared" si="298"/>
        <v>120</v>
      </c>
      <c r="AY250" s="210">
        <f t="shared" si="299"/>
        <v>9.6000000000000085</v>
      </c>
      <c r="AZ250" s="211">
        <f t="shared" si="300"/>
        <v>1998.51722</v>
      </c>
      <c r="BA250" s="544">
        <f t="shared" si="354"/>
        <v>628.51721999999995</v>
      </c>
      <c r="BB250" s="210">
        <f t="shared" si="355"/>
        <v>157.12930499999999</v>
      </c>
      <c r="BC250" s="213">
        <f t="shared" si="301"/>
        <v>3237.5978964000001</v>
      </c>
      <c r="BD250" s="211">
        <f>[1]MAG_9pak!$E$13</f>
        <v>1618.7989482</v>
      </c>
      <c r="BE250" s="213">
        <f t="shared" si="302"/>
        <v>485.63968446000001</v>
      </c>
      <c r="BF250" s="213">
        <f t="shared" si="303"/>
        <v>809.39947410000002</v>
      </c>
      <c r="BG250" s="210">
        <f t="shared" si="304"/>
        <v>219.79894820000004</v>
      </c>
      <c r="BH250" s="210">
        <f t="shared" si="305"/>
        <v>368.79894820000004</v>
      </c>
      <c r="BI250" s="210">
        <f t="shared" si="306"/>
        <v>29.50391585600002</v>
      </c>
      <c r="BJ250" s="210">
        <f t="shared" si="307"/>
        <v>1550</v>
      </c>
      <c r="BK250" s="214">
        <f t="shared" si="308"/>
        <v>465</v>
      </c>
      <c r="BL250" s="214">
        <f t="shared" si="309"/>
        <v>775</v>
      </c>
      <c r="BM250" s="210">
        <f t="shared" si="310"/>
        <v>300</v>
      </c>
      <c r="BN250" s="210">
        <f t="shared" si="311"/>
        <v>151</v>
      </c>
      <c r="BO250" s="215">
        <f t="shared" si="312"/>
        <v>3100</v>
      </c>
      <c r="BP250" s="210">
        <f t="shared" ref="BP250:BP259" si="379">Z250*1.24</f>
        <v>1550</v>
      </c>
      <c r="BQ250" s="216">
        <f t="shared" si="313"/>
        <v>465</v>
      </c>
      <c r="BR250" s="216">
        <f t="shared" si="314"/>
        <v>775</v>
      </c>
      <c r="BS250" s="210">
        <f t="shared" si="315"/>
        <v>300</v>
      </c>
      <c r="BT250" s="210">
        <f t="shared" si="316"/>
        <v>151</v>
      </c>
      <c r="BU250" s="217">
        <f t="shared" si="317"/>
        <v>3100</v>
      </c>
      <c r="BV250" s="210">
        <f t="shared" ref="BV250:BV259" si="380">Z250*1.24</f>
        <v>1550</v>
      </c>
      <c r="BW250" s="403">
        <f t="shared" si="318"/>
        <v>465</v>
      </c>
      <c r="BX250" s="403">
        <f t="shared" si="319"/>
        <v>775</v>
      </c>
      <c r="BY250" s="210">
        <f t="shared" si="320"/>
        <v>300</v>
      </c>
      <c r="BZ250" s="210">
        <f t="shared" si="321"/>
        <v>151</v>
      </c>
      <c r="CA250" s="210">
        <f t="shared" si="322"/>
        <v>24</v>
      </c>
      <c r="CB250" s="404">
        <f t="shared" si="323"/>
        <v>3100</v>
      </c>
      <c r="CC250" s="404"/>
      <c r="CD250" s="537">
        <f t="shared" si="324"/>
        <v>157.12930499999999</v>
      </c>
      <c r="CE250" s="537">
        <f t="shared" si="356"/>
        <v>47.138791499999996</v>
      </c>
      <c r="CF250" s="537">
        <f t="shared" si="325"/>
        <v>78.564652499999994</v>
      </c>
      <c r="CG250" s="210"/>
      <c r="CH250" s="210"/>
      <c r="CI250" s="210"/>
      <c r="CJ250" s="538">
        <f t="shared" si="326"/>
        <v>314.25860999999998</v>
      </c>
      <c r="CK250" s="216">
        <f t="shared" si="327"/>
        <v>7.25</v>
      </c>
      <c r="CL250" s="216">
        <f t="shared" si="357"/>
        <v>2.1749999999999998</v>
      </c>
      <c r="CM250" s="216">
        <f t="shared" si="328"/>
        <v>3.625</v>
      </c>
      <c r="CN250" s="216"/>
      <c r="CO250" s="216"/>
      <c r="CP250" s="216"/>
      <c r="CQ250" s="217">
        <f t="shared" si="329"/>
        <v>14.5</v>
      </c>
      <c r="CR250" s="403">
        <f t="shared" si="330"/>
        <v>112.12930499999999</v>
      </c>
      <c r="CS250" s="403">
        <f t="shared" si="358"/>
        <v>33.638791499999996</v>
      </c>
      <c r="CT250" s="403">
        <f t="shared" si="331"/>
        <v>56.064652499999994</v>
      </c>
      <c r="CU250" s="403"/>
      <c r="CV250" s="403"/>
      <c r="CW250" s="403"/>
      <c r="CX250" s="404">
        <f t="shared" si="332"/>
        <v>224.25860999999998</v>
      </c>
      <c r="CY250" s="198"/>
      <c r="CZ250" s="222">
        <v>1399</v>
      </c>
      <c r="DA250" s="677">
        <f t="shared" si="333"/>
        <v>149</v>
      </c>
      <c r="DB250" s="676">
        <f t="shared" si="334"/>
        <v>11.920000000000002</v>
      </c>
      <c r="DC250" s="676">
        <f t="shared" si="359"/>
        <v>2.3840000000000003</v>
      </c>
      <c r="DD250" s="208">
        <v>1998.51722</v>
      </c>
      <c r="DE250" s="677">
        <f t="shared" si="335"/>
        <v>748.51721999999995</v>
      </c>
      <c r="DF250" s="676">
        <f t="shared" si="336"/>
        <v>59.881377599999979</v>
      </c>
      <c r="DG250" s="676">
        <f t="shared" si="360"/>
        <v>11.976275519999996</v>
      </c>
      <c r="DH250" s="222">
        <v>19</v>
      </c>
      <c r="DI250" s="677">
        <f t="shared" si="337"/>
        <v>237.5</v>
      </c>
      <c r="DJ250" s="568">
        <f t="shared" si="338"/>
        <v>1487.5</v>
      </c>
      <c r="DK250" s="677">
        <f t="shared" si="339"/>
        <v>2975</v>
      </c>
      <c r="DL250" s="677">
        <f t="shared" si="361"/>
        <v>446.25</v>
      </c>
      <c r="DM250" s="677">
        <f t="shared" si="362"/>
        <v>743.75</v>
      </c>
      <c r="DN250" s="677">
        <f t="shared" si="340"/>
        <v>127.75430499999999</v>
      </c>
      <c r="DO250" s="677">
        <f t="shared" si="363"/>
        <v>38.326291499999996</v>
      </c>
      <c r="DP250" s="677">
        <f t="shared" si="364"/>
        <v>63.877152499999994</v>
      </c>
      <c r="DQ250" s="677">
        <f t="shared" si="341"/>
        <v>255.50860999999998</v>
      </c>
      <c r="DR250" s="222">
        <v>1399</v>
      </c>
      <c r="DS250" s="677">
        <f t="shared" si="342"/>
        <v>149</v>
      </c>
      <c r="DT250" s="676">
        <f t="shared" si="343"/>
        <v>11.920000000000002</v>
      </c>
      <c r="DU250" s="710">
        <f t="shared" si="365"/>
        <v>2.3840000000000003</v>
      </c>
      <c r="DV250" s="208">
        <v>1998.51722</v>
      </c>
      <c r="DW250" s="677">
        <f t="shared" si="344"/>
        <v>748.51721999999995</v>
      </c>
      <c r="DX250" s="676">
        <f t="shared" si="345"/>
        <v>59.881377599999979</v>
      </c>
      <c r="DY250" s="710">
        <f t="shared" si="366"/>
        <v>11.976275519999996</v>
      </c>
      <c r="DZ250" s="222">
        <v>15</v>
      </c>
      <c r="EA250" s="677">
        <f t="shared" si="346"/>
        <v>187.5</v>
      </c>
      <c r="EB250" s="568">
        <f t="shared" si="347"/>
        <v>1437.5</v>
      </c>
      <c r="EC250" s="677">
        <f t="shared" si="348"/>
        <v>2875</v>
      </c>
      <c r="ED250" s="677">
        <f t="shared" si="367"/>
        <v>431.25</v>
      </c>
      <c r="EE250" s="677">
        <f t="shared" si="368"/>
        <v>718.75</v>
      </c>
      <c r="EF250" s="208">
        <f t="shared" si="369"/>
        <v>140.25430499999999</v>
      </c>
      <c r="EG250" s="208">
        <f t="shared" si="370"/>
        <v>42.076291499999996</v>
      </c>
      <c r="EH250" s="208">
        <f t="shared" si="371"/>
        <v>70.127152499999994</v>
      </c>
      <c r="EI250" s="677">
        <f t="shared" si="349"/>
        <v>280.50860999999998</v>
      </c>
    </row>
    <row r="251" spans="1:139" s="218" customFormat="1" ht="24.75" customHeight="1" x14ac:dyDescent="0.2">
      <c r="A251" s="505">
        <v>248</v>
      </c>
      <c r="B251" s="505" t="s">
        <v>1266</v>
      </c>
      <c r="C251" s="499" t="s">
        <v>195</v>
      </c>
      <c r="D251" s="253" t="s">
        <v>667</v>
      </c>
      <c r="E251" s="253" t="s">
        <v>142</v>
      </c>
      <c r="F251" s="219" t="s">
        <v>5</v>
      </c>
      <c r="G251" s="219" t="s">
        <v>22</v>
      </c>
      <c r="H251" s="219" t="s">
        <v>25</v>
      </c>
      <c r="I251" s="248">
        <v>1</v>
      </c>
      <c r="J251" s="229">
        <v>996</v>
      </c>
      <c r="K251" s="222"/>
      <c r="L251" s="219" t="s">
        <v>5</v>
      </c>
      <c r="M251" s="219" t="s">
        <v>22</v>
      </c>
      <c r="N251" s="219" t="s">
        <v>25</v>
      </c>
      <c r="O251" s="249">
        <v>1</v>
      </c>
      <c r="P251" s="230">
        <v>996</v>
      </c>
      <c r="Q251" s="219"/>
      <c r="R251" s="219"/>
      <c r="S251" s="219"/>
      <c r="T251" s="249">
        <v>1</v>
      </c>
      <c r="U251" s="231">
        <v>996</v>
      </c>
      <c r="V251" s="228" t="s">
        <v>303</v>
      </c>
      <c r="W251" s="228" t="s">
        <v>22</v>
      </c>
      <c r="X251" s="228" t="s">
        <v>45</v>
      </c>
      <c r="Y251" s="252">
        <v>1</v>
      </c>
      <c r="Z251" s="549">
        <v>996</v>
      </c>
      <c r="AA251" s="207">
        <f t="shared" si="285"/>
        <v>996</v>
      </c>
      <c r="AB251" s="547">
        <v>758</v>
      </c>
      <c r="AC251" s="544">
        <f t="shared" si="350"/>
        <v>-238</v>
      </c>
      <c r="AD251" s="548">
        <f>0.95*$AB$1</f>
        <v>1080.587</v>
      </c>
      <c r="AE251" s="678">
        <f t="shared" si="351"/>
        <v>84.586999999999989</v>
      </c>
      <c r="AF251" s="222">
        <v>1406</v>
      </c>
      <c r="AJ251" s="444">
        <f t="shared" si="286"/>
        <v>-238</v>
      </c>
      <c r="AK251" s="444">
        <f t="shared" si="287"/>
        <v>-23.895582329317264</v>
      </c>
      <c r="AL251" s="539">
        <f t="shared" si="352"/>
        <v>-4.7791164658634526E-2</v>
      </c>
      <c r="AM251" s="444">
        <f t="shared" si="288"/>
        <v>-47.6</v>
      </c>
      <c r="AN251" s="445">
        <f t="shared" si="289"/>
        <v>84.586999999999989</v>
      </c>
      <c r="AO251" s="445">
        <f t="shared" si="290"/>
        <v>8.4926706827309175</v>
      </c>
      <c r="AP251" s="542">
        <f t="shared" si="353"/>
        <v>1.6985341365461835E-2</v>
      </c>
      <c r="AQ251" s="445">
        <f t="shared" si="291"/>
        <v>16.917399999999997</v>
      </c>
      <c r="AR251" s="227">
        <f t="shared" si="292"/>
        <v>1116</v>
      </c>
      <c r="AS251" s="545">
        <f t="shared" si="293"/>
        <v>1116</v>
      </c>
      <c r="AT251" s="209">
        <f t="shared" si="294"/>
        <v>334.8</v>
      </c>
      <c r="AU251" s="209">
        <f t="shared" si="295"/>
        <v>558</v>
      </c>
      <c r="AV251" s="211">
        <f t="shared" si="296"/>
        <v>758</v>
      </c>
      <c r="AW251" s="545">
        <f t="shared" si="297"/>
        <v>358</v>
      </c>
      <c r="AX251" s="210">
        <f t="shared" si="298"/>
        <v>120</v>
      </c>
      <c r="AY251" s="210">
        <f t="shared" si="299"/>
        <v>12.048192771084331</v>
      </c>
      <c r="AZ251" s="211">
        <f t="shared" si="300"/>
        <v>1080.587</v>
      </c>
      <c r="BA251" s="544">
        <f t="shared" si="354"/>
        <v>-35.413000000000011</v>
      </c>
      <c r="BB251" s="210">
        <f t="shared" si="355"/>
        <v>-8.8532500000000027</v>
      </c>
      <c r="BC251" s="213">
        <f t="shared" si="301"/>
        <v>972.52830000000006</v>
      </c>
      <c r="BD251" s="211">
        <f>[1]MAG_9pak!$F$9</f>
        <v>972.52830000000006</v>
      </c>
      <c r="BE251" s="213">
        <f t="shared" si="302"/>
        <v>291.75848999999999</v>
      </c>
      <c r="BF251" s="213">
        <f t="shared" si="303"/>
        <v>486.26415000000003</v>
      </c>
      <c r="BG251" s="210">
        <f t="shared" si="304"/>
        <v>214.52830000000006</v>
      </c>
      <c r="BH251" s="210">
        <f t="shared" si="305"/>
        <v>-23.471699999999942</v>
      </c>
      <c r="BI251" s="210">
        <f t="shared" si="306"/>
        <v>-2.3565963855421614</v>
      </c>
      <c r="BJ251" s="210">
        <f t="shared" si="307"/>
        <v>1235.04</v>
      </c>
      <c r="BK251" s="214">
        <f t="shared" si="308"/>
        <v>370.512</v>
      </c>
      <c r="BL251" s="214">
        <f t="shared" si="309"/>
        <v>617.52</v>
      </c>
      <c r="BM251" s="210">
        <f t="shared" si="310"/>
        <v>239.03999999999996</v>
      </c>
      <c r="BN251" s="210">
        <f t="shared" si="311"/>
        <v>477.03999999999996</v>
      </c>
      <c r="BO251" s="215">
        <f t="shared" si="312"/>
        <v>1235.04</v>
      </c>
      <c r="BP251" s="210">
        <f t="shared" si="379"/>
        <v>1235.04</v>
      </c>
      <c r="BQ251" s="216">
        <f t="shared" si="313"/>
        <v>370.512</v>
      </c>
      <c r="BR251" s="216">
        <f t="shared" si="314"/>
        <v>617.52</v>
      </c>
      <c r="BS251" s="210">
        <f t="shared" si="315"/>
        <v>239.03999999999996</v>
      </c>
      <c r="BT251" s="210">
        <f t="shared" si="316"/>
        <v>477.03999999999996</v>
      </c>
      <c r="BU251" s="217">
        <f t="shared" si="317"/>
        <v>1235.04</v>
      </c>
      <c r="BV251" s="210">
        <f t="shared" si="380"/>
        <v>1235.04</v>
      </c>
      <c r="BW251" s="403">
        <f t="shared" si="318"/>
        <v>370.512</v>
      </c>
      <c r="BX251" s="403">
        <f t="shared" si="319"/>
        <v>617.52</v>
      </c>
      <c r="BY251" s="210">
        <f t="shared" si="320"/>
        <v>239.03999999999996</v>
      </c>
      <c r="BZ251" s="210">
        <f t="shared" si="321"/>
        <v>477.03999999999996</v>
      </c>
      <c r="CA251" s="210">
        <f t="shared" si="322"/>
        <v>24</v>
      </c>
      <c r="CB251" s="404">
        <f t="shared" si="323"/>
        <v>1235.04</v>
      </c>
      <c r="CC251" s="404"/>
      <c r="CD251" s="537">
        <f t="shared" si="324"/>
        <v>-8.8532500000000027</v>
      </c>
      <c r="CE251" s="537">
        <f t="shared" si="356"/>
        <v>-2.6559750000000006</v>
      </c>
      <c r="CF251" s="537">
        <f t="shared" si="325"/>
        <v>-4.4266250000000014</v>
      </c>
      <c r="CG251" s="210"/>
      <c r="CH251" s="210"/>
      <c r="CI251" s="210"/>
      <c r="CJ251" s="538">
        <f t="shared" si="326"/>
        <v>-8.8532500000000027</v>
      </c>
      <c r="CK251" s="216">
        <f t="shared" si="327"/>
        <v>-89.5</v>
      </c>
      <c r="CL251" s="216">
        <f t="shared" si="357"/>
        <v>-26.849999999999998</v>
      </c>
      <c r="CM251" s="216">
        <f t="shared" si="328"/>
        <v>-44.75</v>
      </c>
      <c r="CN251" s="216"/>
      <c r="CO251" s="216"/>
      <c r="CP251" s="216"/>
      <c r="CQ251" s="217">
        <f t="shared" si="329"/>
        <v>-89.5</v>
      </c>
      <c r="CR251" s="403">
        <f t="shared" si="330"/>
        <v>-38.613249999999994</v>
      </c>
      <c r="CS251" s="403">
        <f t="shared" si="358"/>
        <v>-11.583974999999997</v>
      </c>
      <c r="CT251" s="403">
        <f t="shared" si="331"/>
        <v>-19.306624999999997</v>
      </c>
      <c r="CU251" s="403"/>
      <c r="CV251" s="403"/>
      <c r="CW251" s="403"/>
      <c r="CX251" s="404">
        <f t="shared" si="332"/>
        <v>-38.613249999999994</v>
      </c>
      <c r="CY251" s="198"/>
      <c r="CZ251" s="222">
        <v>758</v>
      </c>
      <c r="DA251" s="677">
        <f t="shared" si="333"/>
        <v>-238</v>
      </c>
      <c r="DB251" s="676">
        <f t="shared" si="334"/>
        <v>-23.895582329317264</v>
      </c>
      <c r="DC251" s="676">
        <f t="shared" si="359"/>
        <v>-4.7791164658634528</v>
      </c>
      <c r="DD251" s="208">
        <v>1080.587</v>
      </c>
      <c r="DE251" s="677">
        <f t="shared" si="335"/>
        <v>84.586999999999989</v>
      </c>
      <c r="DF251" s="676">
        <f t="shared" si="336"/>
        <v>8.4926706827309175</v>
      </c>
      <c r="DG251" s="676">
        <f t="shared" si="360"/>
        <v>1.6985341365461835</v>
      </c>
      <c r="DH251" s="222">
        <v>20</v>
      </c>
      <c r="DI251" s="677">
        <f t="shared" si="337"/>
        <v>199.2</v>
      </c>
      <c r="DJ251" s="568">
        <f t="shared" si="338"/>
        <v>1195.2</v>
      </c>
      <c r="DK251" s="677">
        <f t="shared" si="339"/>
        <v>1195.2</v>
      </c>
      <c r="DL251" s="677">
        <f t="shared" si="361"/>
        <v>358.56</v>
      </c>
      <c r="DM251" s="677">
        <f t="shared" si="362"/>
        <v>597.6</v>
      </c>
      <c r="DN251" s="677">
        <f t="shared" si="340"/>
        <v>-28.653250000000014</v>
      </c>
      <c r="DO251" s="677">
        <f t="shared" si="363"/>
        <v>-8.5959750000000046</v>
      </c>
      <c r="DP251" s="677">
        <f t="shared" si="364"/>
        <v>-14.326625000000007</v>
      </c>
      <c r="DQ251" s="677">
        <f t="shared" si="341"/>
        <v>-28.653250000000014</v>
      </c>
      <c r="DR251" s="222">
        <v>758</v>
      </c>
      <c r="DS251" s="677">
        <f t="shared" si="342"/>
        <v>-238</v>
      </c>
      <c r="DT251" s="676">
        <f t="shared" si="343"/>
        <v>-23.895582329317264</v>
      </c>
      <c r="DU251" s="710">
        <f t="shared" si="365"/>
        <v>-4.7791164658634528</v>
      </c>
      <c r="DV251" s="208">
        <v>1080.587</v>
      </c>
      <c r="DW251" s="677">
        <f t="shared" si="344"/>
        <v>84.586999999999989</v>
      </c>
      <c r="DX251" s="676">
        <f t="shared" si="345"/>
        <v>8.4926706827309175</v>
      </c>
      <c r="DY251" s="710">
        <f t="shared" si="366"/>
        <v>1.6985341365461835</v>
      </c>
      <c r="DZ251" s="222">
        <v>19</v>
      </c>
      <c r="EA251" s="677">
        <f t="shared" si="346"/>
        <v>189.24</v>
      </c>
      <c r="EB251" s="568">
        <f t="shared" si="347"/>
        <v>1185.24</v>
      </c>
      <c r="EC251" s="677">
        <f t="shared" si="348"/>
        <v>1185.24</v>
      </c>
      <c r="ED251" s="677">
        <f t="shared" si="367"/>
        <v>355.57199999999995</v>
      </c>
      <c r="EE251" s="677">
        <f t="shared" si="368"/>
        <v>592.62</v>
      </c>
      <c r="EF251" s="208">
        <f t="shared" si="369"/>
        <v>-26.163250000000005</v>
      </c>
      <c r="EG251" s="208">
        <f t="shared" si="370"/>
        <v>-7.8489750000000011</v>
      </c>
      <c r="EH251" s="208">
        <f t="shared" si="371"/>
        <v>-13.081625000000003</v>
      </c>
      <c r="EI251" s="677">
        <f t="shared" si="349"/>
        <v>-26.163250000000005</v>
      </c>
    </row>
    <row r="252" spans="1:139" s="218" customFormat="1" ht="24.75" customHeight="1" x14ac:dyDescent="0.2">
      <c r="A252" s="506">
        <v>249</v>
      </c>
      <c r="B252" s="506" t="s">
        <v>1268</v>
      </c>
      <c r="C252" s="499" t="s">
        <v>254</v>
      </c>
      <c r="D252" s="406" t="s">
        <v>818</v>
      </c>
      <c r="E252" s="406" t="s">
        <v>675</v>
      </c>
      <c r="F252" s="219"/>
      <c r="G252" s="219"/>
      <c r="H252" s="219"/>
      <c r="I252" s="246"/>
      <c r="J252" s="233"/>
      <c r="K252" s="222"/>
      <c r="L252" s="219"/>
      <c r="M252" s="219"/>
      <c r="N252" s="219"/>
      <c r="O252" s="246"/>
      <c r="P252" s="221"/>
      <c r="Q252" s="219" t="s">
        <v>679</v>
      </c>
      <c r="R252" s="219" t="s">
        <v>42</v>
      </c>
      <c r="S252" s="219" t="s">
        <v>66</v>
      </c>
      <c r="T252" s="246">
        <v>1</v>
      </c>
      <c r="U252" s="223">
        <v>1250</v>
      </c>
      <c r="V252" s="228" t="s">
        <v>679</v>
      </c>
      <c r="W252" s="228" t="s">
        <v>42</v>
      </c>
      <c r="X252" s="228" t="s">
        <v>66</v>
      </c>
      <c r="Y252" s="242">
        <v>1</v>
      </c>
      <c r="Z252" s="226">
        <v>1250</v>
      </c>
      <c r="AA252" s="207">
        <f t="shared" si="285"/>
        <v>1250</v>
      </c>
      <c r="AB252" s="222">
        <v>1399</v>
      </c>
      <c r="AC252" s="544">
        <f t="shared" si="350"/>
        <v>149</v>
      </c>
      <c r="AD252" s="208">
        <f>1.757*$AB$1</f>
        <v>1998.51722</v>
      </c>
      <c r="AE252" s="678">
        <f t="shared" si="351"/>
        <v>748.51721999999995</v>
      </c>
      <c r="AF252" s="222">
        <v>2499</v>
      </c>
      <c r="AJ252" s="444">
        <f t="shared" si="286"/>
        <v>149</v>
      </c>
      <c r="AK252" s="444">
        <f t="shared" si="287"/>
        <v>11.920000000000002</v>
      </c>
      <c r="AL252" s="539">
        <f t="shared" si="352"/>
        <v>2.3840000000000004E-2</v>
      </c>
      <c r="AM252" s="444">
        <f t="shared" si="288"/>
        <v>29.8</v>
      </c>
      <c r="AN252" s="445">
        <f t="shared" si="289"/>
        <v>748.51721999999995</v>
      </c>
      <c r="AO252" s="445">
        <f t="shared" si="290"/>
        <v>59.881377599999979</v>
      </c>
      <c r="AP252" s="542">
        <f t="shared" si="353"/>
        <v>0.11976275519999996</v>
      </c>
      <c r="AQ252" s="445">
        <f t="shared" si="291"/>
        <v>149.70344399999999</v>
      </c>
      <c r="AR252" s="227">
        <f t="shared" si="292"/>
        <v>1370</v>
      </c>
      <c r="AS252" s="210">
        <f t="shared" si="293"/>
        <v>1370</v>
      </c>
      <c r="AT252" s="209">
        <f t="shared" si="294"/>
        <v>411</v>
      </c>
      <c r="AU252" s="209">
        <f t="shared" si="295"/>
        <v>685</v>
      </c>
      <c r="AV252" s="211">
        <f t="shared" si="296"/>
        <v>1399</v>
      </c>
      <c r="AW252" s="212">
        <f t="shared" si="297"/>
        <v>-29</v>
      </c>
      <c r="AX252" s="210">
        <f t="shared" si="298"/>
        <v>120</v>
      </c>
      <c r="AY252" s="210">
        <f t="shared" si="299"/>
        <v>9.6000000000000085</v>
      </c>
      <c r="AZ252" s="211">
        <f t="shared" si="300"/>
        <v>1998.51722</v>
      </c>
      <c r="BA252" s="544">
        <f t="shared" si="354"/>
        <v>628.51721999999995</v>
      </c>
      <c r="BB252" s="210">
        <f t="shared" si="355"/>
        <v>157.12930499999999</v>
      </c>
      <c r="BC252" s="213">
        <f t="shared" si="301"/>
        <v>1618.7989482</v>
      </c>
      <c r="BD252" s="211">
        <f>[1]MAG_9pak!$E$13</f>
        <v>1618.7989482</v>
      </c>
      <c r="BE252" s="213">
        <f t="shared" si="302"/>
        <v>485.63968446000001</v>
      </c>
      <c r="BF252" s="213">
        <f t="shared" si="303"/>
        <v>809.39947410000002</v>
      </c>
      <c r="BG252" s="210">
        <f t="shared" si="304"/>
        <v>219.79894820000004</v>
      </c>
      <c r="BH252" s="210">
        <f t="shared" si="305"/>
        <v>368.79894820000004</v>
      </c>
      <c r="BI252" s="210">
        <f t="shared" si="306"/>
        <v>29.50391585600002</v>
      </c>
      <c r="BJ252" s="210">
        <f t="shared" si="307"/>
        <v>1550</v>
      </c>
      <c r="BK252" s="214">
        <f t="shared" si="308"/>
        <v>465</v>
      </c>
      <c r="BL252" s="214">
        <f t="shared" si="309"/>
        <v>775</v>
      </c>
      <c r="BM252" s="210">
        <f t="shared" si="310"/>
        <v>300</v>
      </c>
      <c r="BN252" s="210">
        <f t="shared" si="311"/>
        <v>151</v>
      </c>
      <c r="BO252" s="215">
        <f t="shared" si="312"/>
        <v>1550</v>
      </c>
      <c r="BP252" s="210">
        <f t="shared" si="379"/>
        <v>1550</v>
      </c>
      <c r="BQ252" s="216">
        <f t="shared" si="313"/>
        <v>465</v>
      </c>
      <c r="BR252" s="216">
        <f t="shared" si="314"/>
        <v>775</v>
      </c>
      <c r="BS252" s="210">
        <f t="shared" si="315"/>
        <v>300</v>
      </c>
      <c r="BT252" s="210">
        <f t="shared" si="316"/>
        <v>151</v>
      </c>
      <c r="BU252" s="217">
        <f t="shared" si="317"/>
        <v>1550</v>
      </c>
      <c r="BV252" s="210">
        <f t="shared" si="380"/>
        <v>1550</v>
      </c>
      <c r="BW252" s="403">
        <f t="shared" si="318"/>
        <v>465</v>
      </c>
      <c r="BX252" s="403">
        <f t="shared" si="319"/>
        <v>775</v>
      </c>
      <c r="BY252" s="210">
        <f t="shared" si="320"/>
        <v>300</v>
      </c>
      <c r="BZ252" s="210">
        <f t="shared" si="321"/>
        <v>151</v>
      </c>
      <c r="CA252" s="210">
        <f t="shared" si="322"/>
        <v>24</v>
      </c>
      <c r="CB252" s="404">
        <f t="shared" si="323"/>
        <v>1550</v>
      </c>
      <c r="CC252" s="404"/>
      <c r="CD252" s="537">
        <f t="shared" si="324"/>
        <v>157.12930499999999</v>
      </c>
      <c r="CE252" s="537">
        <f t="shared" si="356"/>
        <v>47.138791499999996</v>
      </c>
      <c r="CF252" s="537">
        <f t="shared" si="325"/>
        <v>78.564652499999994</v>
      </c>
      <c r="CG252" s="210"/>
      <c r="CH252" s="210"/>
      <c r="CI252" s="210"/>
      <c r="CJ252" s="538">
        <f t="shared" si="326"/>
        <v>157.12930499999999</v>
      </c>
      <c r="CK252" s="216">
        <f t="shared" si="327"/>
        <v>7.25</v>
      </c>
      <c r="CL252" s="216">
        <f t="shared" si="357"/>
        <v>2.1749999999999998</v>
      </c>
      <c r="CM252" s="216">
        <f t="shared" si="328"/>
        <v>3.625</v>
      </c>
      <c r="CN252" s="216"/>
      <c r="CO252" s="216"/>
      <c r="CP252" s="216"/>
      <c r="CQ252" s="217">
        <f t="shared" si="329"/>
        <v>7.25</v>
      </c>
      <c r="CR252" s="403">
        <f t="shared" si="330"/>
        <v>112.12930499999999</v>
      </c>
      <c r="CS252" s="403">
        <f t="shared" si="358"/>
        <v>33.638791499999996</v>
      </c>
      <c r="CT252" s="403">
        <f t="shared" si="331"/>
        <v>56.064652499999994</v>
      </c>
      <c r="CU252" s="403"/>
      <c r="CV252" s="403"/>
      <c r="CW252" s="403"/>
      <c r="CX252" s="404">
        <f t="shared" si="332"/>
        <v>112.12930499999999</v>
      </c>
      <c r="CY252" s="198"/>
      <c r="CZ252" s="222">
        <v>1399</v>
      </c>
      <c r="DA252" s="677">
        <f t="shared" si="333"/>
        <v>149</v>
      </c>
      <c r="DB252" s="676">
        <f t="shared" si="334"/>
        <v>11.920000000000002</v>
      </c>
      <c r="DC252" s="676">
        <f t="shared" si="359"/>
        <v>2.3840000000000003</v>
      </c>
      <c r="DD252" s="208">
        <v>1998.51722</v>
      </c>
      <c r="DE252" s="677">
        <f t="shared" si="335"/>
        <v>748.51721999999995</v>
      </c>
      <c r="DF252" s="676">
        <f t="shared" si="336"/>
        <v>59.881377599999979</v>
      </c>
      <c r="DG252" s="676">
        <f t="shared" si="360"/>
        <v>11.976275519999996</v>
      </c>
      <c r="DH252" s="222">
        <v>19</v>
      </c>
      <c r="DI252" s="677">
        <f t="shared" si="337"/>
        <v>237.5</v>
      </c>
      <c r="DJ252" s="568">
        <f t="shared" si="338"/>
        <v>1487.5</v>
      </c>
      <c r="DK252" s="677">
        <f t="shared" si="339"/>
        <v>1487.5</v>
      </c>
      <c r="DL252" s="677">
        <f t="shared" si="361"/>
        <v>446.25</v>
      </c>
      <c r="DM252" s="677">
        <f t="shared" si="362"/>
        <v>743.75</v>
      </c>
      <c r="DN252" s="677">
        <f t="shared" si="340"/>
        <v>127.75430499999999</v>
      </c>
      <c r="DO252" s="677">
        <f t="shared" si="363"/>
        <v>38.326291499999996</v>
      </c>
      <c r="DP252" s="677">
        <f t="shared" si="364"/>
        <v>63.877152499999994</v>
      </c>
      <c r="DQ252" s="677">
        <f t="shared" si="341"/>
        <v>127.75430499999999</v>
      </c>
      <c r="DR252" s="222">
        <v>1399</v>
      </c>
      <c r="DS252" s="677">
        <f t="shared" si="342"/>
        <v>149</v>
      </c>
      <c r="DT252" s="676">
        <f t="shared" si="343"/>
        <v>11.920000000000002</v>
      </c>
      <c r="DU252" s="710">
        <f t="shared" si="365"/>
        <v>2.3840000000000003</v>
      </c>
      <c r="DV252" s="208">
        <v>1998.51722</v>
      </c>
      <c r="DW252" s="677">
        <f t="shared" si="344"/>
        <v>748.51721999999995</v>
      </c>
      <c r="DX252" s="676">
        <f t="shared" si="345"/>
        <v>59.881377599999979</v>
      </c>
      <c r="DY252" s="710">
        <f t="shared" si="366"/>
        <v>11.976275519999996</v>
      </c>
      <c r="DZ252" s="222">
        <v>15</v>
      </c>
      <c r="EA252" s="677">
        <f t="shared" si="346"/>
        <v>187.5</v>
      </c>
      <c r="EB252" s="568">
        <f t="shared" si="347"/>
        <v>1437.5</v>
      </c>
      <c r="EC252" s="677">
        <f t="shared" si="348"/>
        <v>1437.5</v>
      </c>
      <c r="ED252" s="677">
        <f t="shared" si="367"/>
        <v>431.25</v>
      </c>
      <c r="EE252" s="677">
        <f t="shared" si="368"/>
        <v>718.75</v>
      </c>
      <c r="EF252" s="208">
        <f t="shared" si="369"/>
        <v>140.25430499999999</v>
      </c>
      <c r="EG252" s="208">
        <f t="shared" si="370"/>
        <v>42.076291499999996</v>
      </c>
      <c r="EH252" s="208">
        <f t="shared" si="371"/>
        <v>70.127152499999994</v>
      </c>
      <c r="EI252" s="677">
        <f t="shared" si="349"/>
        <v>140.25430499999999</v>
      </c>
    </row>
    <row r="253" spans="1:139" s="218" customFormat="1" ht="24.75" customHeight="1" x14ac:dyDescent="0.2">
      <c r="A253" s="505">
        <v>250</v>
      </c>
      <c r="B253" s="506" t="s">
        <v>1268</v>
      </c>
      <c r="C253" s="499" t="s">
        <v>254</v>
      </c>
      <c r="D253" s="406" t="s">
        <v>818</v>
      </c>
      <c r="E253" s="406" t="s">
        <v>646</v>
      </c>
      <c r="F253" s="219" t="s">
        <v>316</v>
      </c>
      <c r="G253" s="219" t="s">
        <v>24</v>
      </c>
      <c r="H253" s="219" t="s">
        <v>70</v>
      </c>
      <c r="I253" s="246">
        <v>1</v>
      </c>
      <c r="J253" s="233">
        <v>1190</v>
      </c>
      <c r="K253" s="222"/>
      <c r="L253" s="219" t="s">
        <v>316</v>
      </c>
      <c r="M253" s="219" t="s">
        <v>24</v>
      </c>
      <c r="N253" s="219" t="s">
        <v>70</v>
      </c>
      <c r="O253" s="246">
        <v>1</v>
      </c>
      <c r="P253" s="221">
        <v>1190</v>
      </c>
      <c r="Q253" s="219"/>
      <c r="R253" s="219"/>
      <c r="S253" s="219"/>
      <c r="T253" s="246">
        <v>1</v>
      </c>
      <c r="U253" s="223">
        <v>1190</v>
      </c>
      <c r="V253" s="228" t="s">
        <v>679</v>
      </c>
      <c r="W253" s="228" t="s">
        <v>24</v>
      </c>
      <c r="X253" s="228" t="s">
        <v>28</v>
      </c>
      <c r="Y253" s="242">
        <v>1</v>
      </c>
      <c r="Z253" s="245">
        <v>1190</v>
      </c>
      <c r="AA253" s="207">
        <f t="shared" si="285"/>
        <v>1190</v>
      </c>
      <c r="AB253" s="222">
        <v>967</v>
      </c>
      <c r="AC253" s="544">
        <f t="shared" si="350"/>
        <v>-223</v>
      </c>
      <c r="AD253" s="208">
        <f>1.22*$AB$1</f>
        <v>1387.7012</v>
      </c>
      <c r="AE253" s="678">
        <f t="shared" si="351"/>
        <v>197.70119999999997</v>
      </c>
      <c r="AF253" s="222">
        <v>1796</v>
      </c>
      <c r="AJ253" s="444">
        <f t="shared" si="286"/>
        <v>-223</v>
      </c>
      <c r="AK253" s="444">
        <f t="shared" si="287"/>
        <v>-18.739495798319325</v>
      </c>
      <c r="AL253" s="539">
        <f t="shared" si="352"/>
        <v>-3.7478991596638651E-2</v>
      </c>
      <c r="AM253" s="444">
        <f t="shared" si="288"/>
        <v>-44.6</v>
      </c>
      <c r="AN253" s="445">
        <f t="shared" si="289"/>
        <v>197.70119999999997</v>
      </c>
      <c r="AO253" s="445">
        <f t="shared" si="290"/>
        <v>16.613546218487386</v>
      </c>
      <c r="AP253" s="542">
        <f t="shared" si="353"/>
        <v>3.3227092436974769E-2</v>
      </c>
      <c r="AQ253" s="445">
        <f t="shared" si="291"/>
        <v>39.540239999999997</v>
      </c>
      <c r="AR253" s="227">
        <f t="shared" si="292"/>
        <v>1310</v>
      </c>
      <c r="AS253" s="210">
        <f t="shared" si="293"/>
        <v>1310</v>
      </c>
      <c r="AT253" s="209">
        <f t="shared" si="294"/>
        <v>393</v>
      </c>
      <c r="AU253" s="209">
        <f t="shared" si="295"/>
        <v>655</v>
      </c>
      <c r="AV253" s="211">
        <f t="shared" si="296"/>
        <v>967</v>
      </c>
      <c r="AW253" s="210">
        <f t="shared" si="297"/>
        <v>343</v>
      </c>
      <c r="AX253" s="210">
        <f t="shared" si="298"/>
        <v>120</v>
      </c>
      <c r="AY253" s="210">
        <f t="shared" si="299"/>
        <v>10.084033613445385</v>
      </c>
      <c r="AZ253" s="211">
        <f t="shared" si="300"/>
        <v>1387.7012</v>
      </c>
      <c r="BA253" s="544">
        <f t="shared" si="354"/>
        <v>77.701199999999972</v>
      </c>
      <c r="BB253" s="210">
        <f t="shared" si="355"/>
        <v>19.425299999999993</v>
      </c>
      <c r="BC253" s="213">
        <f t="shared" si="301"/>
        <v>1248.9310800000001</v>
      </c>
      <c r="BD253" s="211">
        <f>[1]MAG_9pak!$F$11</f>
        <v>1248.9310800000001</v>
      </c>
      <c r="BE253" s="213">
        <f t="shared" si="302"/>
        <v>374.67932400000001</v>
      </c>
      <c r="BF253" s="213">
        <f t="shared" si="303"/>
        <v>624.46554000000003</v>
      </c>
      <c r="BG253" s="210">
        <f t="shared" si="304"/>
        <v>281.93108000000007</v>
      </c>
      <c r="BH253" s="210">
        <f t="shared" si="305"/>
        <v>58.931080000000065</v>
      </c>
      <c r="BI253" s="210">
        <f t="shared" si="306"/>
        <v>4.95219159663867</v>
      </c>
      <c r="BJ253" s="210">
        <f t="shared" si="307"/>
        <v>1475.6</v>
      </c>
      <c r="BK253" s="214">
        <f t="shared" si="308"/>
        <v>442.67999999999995</v>
      </c>
      <c r="BL253" s="214">
        <f t="shared" si="309"/>
        <v>737.8</v>
      </c>
      <c r="BM253" s="210">
        <f t="shared" si="310"/>
        <v>285.59999999999991</v>
      </c>
      <c r="BN253" s="210">
        <f t="shared" si="311"/>
        <v>508.59999999999991</v>
      </c>
      <c r="BO253" s="215">
        <f t="shared" si="312"/>
        <v>1475.6</v>
      </c>
      <c r="BP253" s="210">
        <f t="shared" si="379"/>
        <v>1475.6</v>
      </c>
      <c r="BQ253" s="216">
        <f t="shared" si="313"/>
        <v>442.67999999999995</v>
      </c>
      <c r="BR253" s="216">
        <f t="shared" si="314"/>
        <v>737.8</v>
      </c>
      <c r="BS253" s="210">
        <f t="shared" si="315"/>
        <v>285.59999999999991</v>
      </c>
      <c r="BT253" s="210">
        <f t="shared" si="316"/>
        <v>508.59999999999991</v>
      </c>
      <c r="BU253" s="217">
        <f t="shared" si="317"/>
        <v>1475.6</v>
      </c>
      <c r="BV253" s="210">
        <f t="shared" si="380"/>
        <v>1475.6</v>
      </c>
      <c r="BW253" s="403">
        <f t="shared" si="318"/>
        <v>442.67999999999995</v>
      </c>
      <c r="BX253" s="403">
        <f t="shared" si="319"/>
        <v>737.8</v>
      </c>
      <c r="BY253" s="210">
        <f t="shared" si="320"/>
        <v>285.59999999999991</v>
      </c>
      <c r="BZ253" s="210">
        <f t="shared" si="321"/>
        <v>508.59999999999991</v>
      </c>
      <c r="CA253" s="210">
        <f t="shared" si="322"/>
        <v>24</v>
      </c>
      <c r="CB253" s="404">
        <f t="shared" si="323"/>
        <v>1475.6</v>
      </c>
      <c r="CC253" s="404"/>
      <c r="CD253" s="537">
        <f t="shared" si="324"/>
        <v>19.425299999999993</v>
      </c>
      <c r="CE253" s="537">
        <f t="shared" si="356"/>
        <v>5.827589999999998</v>
      </c>
      <c r="CF253" s="537">
        <f t="shared" si="325"/>
        <v>9.7126499999999965</v>
      </c>
      <c r="CG253" s="210"/>
      <c r="CH253" s="210"/>
      <c r="CI253" s="210"/>
      <c r="CJ253" s="538">
        <f t="shared" si="326"/>
        <v>19.425299999999993</v>
      </c>
      <c r="CK253" s="216">
        <f t="shared" si="327"/>
        <v>-85.75</v>
      </c>
      <c r="CL253" s="216">
        <f t="shared" si="357"/>
        <v>-25.724999999999998</v>
      </c>
      <c r="CM253" s="216">
        <f t="shared" si="328"/>
        <v>-42.875</v>
      </c>
      <c r="CN253" s="216"/>
      <c r="CO253" s="216"/>
      <c r="CP253" s="216"/>
      <c r="CQ253" s="217">
        <f t="shared" si="329"/>
        <v>-85.75</v>
      </c>
      <c r="CR253" s="403">
        <f t="shared" si="330"/>
        <v>-21.974699999999984</v>
      </c>
      <c r="CS253" s="403">
        <f t="shared" si="358"/>
        <v>-6.5924099999999948</v>
      </c>
      <c r="CT253" s="403">
        <f t="shared" si="331"/>
        <v>-10.987349999999992</v>
      </c>
      <c r="CU253" s="403"/>
      <c r="CV253" s="403"/>
      <c r="CW253" s="403"/>
      <c r="CX253" s="404">
        <f t="shared" si="332"/>
        <v>-21.974699999999984</v>
      </c>
      <c r="CY253" s="198"/>
      <c r="CZ253" s="222">
        <v>967</v>
      </c>
      <c r="DA253" s="677">
        <f t="shared" si="333"/>
        <v>-223</v>
      </c>
      <c r="DB253" s="676">
        <f t="shared" si="334"/>
        <v>-18.739495798319325</v>
      </c>
      <c r="DC253" s="676">
        <f t="shared" si="359"/>
        <v>-3.7478991596638651</v>
      </c>
      <c r="DD253" s="208">
        <v>1387.7012</v>
      </c>
      <c r="DE253" s="677">
        <f t="shared" si="335"/>
        <v>197.70119999999997</v>
      </c>
      <c r="DF253" s="676">
        <f t="shared" si="336"/>
        <v>16.613546218487386</v>
      </c>
      <c r="DG253" s="676">
        <f t="shared" si="360"/>
        <v>3.322709243697477</v>
      </c>
      <c r="DH253" s="222">
        <v>20</v>
      </c>
      <c r="DI253" s="677">
        <f t="shared" si="337"/>
        <v>238</v>
      </c>
      <c r="DJ253" s="568">
        <f t="shared" si="338"/>
        <v>1428</v>
      </c>
      <c r="DK253" s="677">
        <f t="shared" si="339"/>
        <v>1428</v>
      </c>
      <c r="DL253" s="677">
        <f t="shared" si="361"/>
        <v>428.4</v>
      </c>
      <c r="DM253" s="677">
        <f t="shared" si="362"/>
        <v>714</v>
      </c>
      <c r="DN253" s="677">
        <f t="shared" si="340"/>
        <v>-10.074700000000007</v>
      </c>
      <c r="DO253" s="677">
        <f t="shared" si="363"/>
        <v>-3.022410000000002</v>
      </c>
      <c r="DP253" s="677">
        <f t="shared" si="364"/>
        <v>-5.0373500000000035</v>
      </c>
      <c r="DQ253" s="677">
        <f t="shared" si="341"/>
        <v>-10.074700000000007</v>
      </c>
      <c r="DR253" s="222">
        <v>967</v>
      </c>
      <c r="DS253" s="677">
        <f t="shared" si="342"/>
        <v>-223</v>
      </c>
      <c r="DT253" s="676">
        <f t="shared" si="343"/>
        <v>-18.739495798319325</v>
      </c>
      <c r="DU253" s="710">
        <f t="shared" si="365"/>
        <v>-3.7478991596638651</v>
      </c>
      <c r="DV253" s="208">
        <v>1387.7012</v>
      </c>
      <c r="DW253" s="677">
        <f t="shared" si="344"/>
        <v>197.70119999999997</v>
      </c>
      <c r="DX253" s="676">
        <f t="shared" si="345"/>
        <v>16.613546218487386</v>
      </c>
      <c r="DY253" s="710">
        <f t="shared" si="366"/>
        <v>3.322709243697477</v>
      </c>
      <c r="DZ253" s="222">
        <v>19</v>
      </c>
      <c r="EA253" s="677">
        <f t="shared" si="346"/>
        <v>226.1</v>
      </c>
      <c r="EB253" s="568">
        <f t="shared" si="347"/>
        <v>1416.1</v>
      </c>
      <c r="EC253" s="677">
        <f t="shared" si="348"/>
        <v>1416.1</v>
      </c>
      <c r="ED253" s="677">
        <f t="shared" si="367"/>
        <v>424.83</v>
      </c>
      <c r="EE253" s="677">
        <f t="shared" si="368"/>
        <v>708.05</v>
      </c>
      <c r="EF253" s="208">
        <f t="shared" si="369"/>
        <v>-7.0996999999999844</v>
      </c>
      <c r="EG253" s="208">
        <f t="shared" si="370"/>
        <v>-2.1299099999999953</v>
      </c>
      <c r="EH253" s="208">
        <f t="shared" si="371"/>
        <v>-3.5498499999999922</v>
      </c>
      <c r="EI253" s="677">
        <f t="shared" si="349"/>
        <v>-7.0996999999999844</v>
      </c>
    </row>
    <row r="254" spans="1:139" s="218" customFormat="1" ht="24.75" customHeight="1" x14ac:dyDescent="0.2">
      <c r="A254" s="505">
        <v>251</v>
      </c>
      <c r="B254" s="506" t="s">
        <v>1268</v>
      </c>
      <c r="C254" s="499" t="s">
        <v>254</v>
      </c>
      <c r="D254" s="406" t="s">
        <v>818</v>
      </c>
      <c r="E254" s="406" t="s">
        <v>282</v>
      </c>
      <c r="F254" s="219" t="s">
        <v>316</v>
      </c>
      <c r="G254" s="219" t="s">
        <v>6</v>
      </c>
      <c r="H254" s="219" t="s">
        <v>45</v>
      </c>
      <c r="I254" s="246">
        <v>1</v>
      </c>
      <c r="J254" s="233">
        <v>748</v>
      </c>
      <c r="K254" s="222"/>
      <c r="L254" s="219" t="s">
        <v>316</v>
      </c>
      <c r="M254" s="219" t="s">
        <v>6</v>
      </c>
      <c r="N254" s="219" t="s">
        <v>45</v>
      </c>
      <c r="O254" s="246">
        <v>1</v>
      </c>
      <c r="P254" s="221">
        <v>748</v>
      </c>
      <c r="Q254" s="219"/>
      <c r="R254" s="219"/>
      <c r="S254" s="219"/>
      <c r="T254" s="246">
        <v>1</v>
      </c>
      <c r="U254" s="223">
        <v>748</v>
      </c>
      <c r="V254" s="228" t="s">
        <v>679</v>
      </c>
      <c r="W254" s="228" t="s">
        <v>6</v>
      </c>
      <c r="X254" s="228" t="s">
        <v>27</v>
      </c>
      <c r="Y254" s="242">
        <v>1</v>
      </c>
      <c r="Z254" s="226">
        <v>748</v>
      </c>
      <c r="AA254" s="207">
        <f t="shared" si="285"/>
        <v>748</v>
      </c>
      <c r="AB254" s="222">
        <v>709</v>
      </c>
      <c r="AC254" s="544">
        <f t="shared" si="350"/>
        <v>-39</v>
      </c>
      <c r="AD254" s="208">
        <f t="shared" ref="AD254:AD259" si="381">0.89*$AB$1</f>
        <v>1012.3394000000001</v>
      </c>
      <c r="AE254" s="678">
        <f t="shared" si="351"/>
        <v>264.33940000000007</v>
      </c>
      <c r="AF254" s="222">
        <v>1315</v>
      </c>
      <c r="AJ254" s="444">
        <f t="shared" si="286"/>
        <v>-39</v>
      </c>
      <c r="AK254" s="444">
        <f t="shared" si="287"/>
        <v>-5.2139037433155124</v>
      </c>
      <c r="AL254" s="539">
        <f t="shared" si="352"/>
        <v>-1.0427807486631024E-2</v>
      </c>
      <c r="AM254" s="444">
        <f t="shared" si="288"/>
        <v>-7.8</v>
      </c>
      <c r="AN254" s="445">
        <f t="shared" si="289"/>
        <v>264.33940000000007</v>
      </c>
      <c r="AO254" s="445">
        <f t="shared" si="290"/>
        <v>35.33949197860963</v>
      </c>
      <c r="AP254" s="542">
        <f t="shared" si="353"/>
        <v>7.0678983957219263E-2</v>
      </c>
      <c r="AQ254" s="445">
        <f t="shared" si="291"/>
        <v>52.867880000000014</v>
      </c>
      <c r="AR254" s="227">
        <f t="shared" si="292"/>
        <v>868</v>
      </c>
      <c r="AS254" s="210">
        <f t="shared" si="293"/>
        <v>868</v>
      </c>
      <c r="AT254" s="209">
        <f t="shared" si="294"/>
        <v>260.39999999999998</v>
      </c>
      <c r="AU254" s="209">
        <f t="shared" si="295"/>
        <v>434</v>
      </c>
      <c r="AV254" s="211">
        <f t="shared" si="296"/>
        <v>709</v>
      </c>
      <c r="AW254" s="210">
        <f t="shared" si="297"/>
        <v>159</v>
      </c>
      <c r="AX254" s="210">
        <f t="shared" si="298"/>
        <v>120</v>
      </c>
      <c r="AY254" s="210">
        <f t="shared" si="299"/>
        <v>16.042780748663105</v>
      </c>
      <c r="AZ254" s="211">
        <f t="shared" si="300"/>
        <v>1012.3394000000001</v>
      </c>
      <c r="BA254" s="544">
        <f t="shared" si="354"/>
        <v>144.33940000000007</v>
      </c>
      <c r="BB254" s="210">
        <f t="shared" si="355"/>
        <v>36.084850000000017</v>
      </c>
      <c r="BC254" s="213">
        <f t="shared" si="301"/>
        <v>911.10546000000011</v>
      </c>
      <c r="BD254" s="211">
        <f>[1]MAG_9pak!$F$8</f>
        <v>911.10546000000011</v>
      </c>
      <c r="BE254" s="213">
        <f t="shared" si="302"/>
        <v>273.331638</v>
      </c>
      <c r="BF254" s="213">
        <f t="shared" si="303"/>
        <v>455.55273000000005</v>
      </c>
      <c r="BG254" s="210">
        <f t="shared" si="304"/>
        <v>202.10546000000011</v>
      </c>
      <c r="BH254" s="210">
        <f t="shared" si="305"/>
        <v>163.10546000000011</v>
      </c>
      <c r="BI254" s="210">
        <f t="shared" si="306"/>
        <v>21.805542780748681</v>
      </c>
      <c r="BJ254" s="210">
        <f t="shared" si="307"/>
        <v>927.52</v>
      </c>
      <c r="BK254" s="214">
        <f t="shared" si="308"/>
        <v>278.25599999999997</v>
      </c>
      <c r="BL254" s="214">
        <f t="shared" si="309"/>
        <v>463.76</v>
      </c>
      <c r="BM254" s="210">
        <f t="shared" si="310"/>
        <v>179.51999999999998</v>
      </c>
      <c r="BN254" s="210">
        <f t="shared" si="311"/>
        <v>218.51999999999998</v>
      </c>
      <c r="BO254" s="215">
        <f t="shared" si="312"/>
        <v>927.52</v>
      </c>
      <c r="BP254" s="210">
        <f t="shared" si="379"/>
        <v>927.52</v>
      </c>
      <c r="BQ254" s="216">
        <f t="shared" si="313"/>
        <v>278.25599999999997</v>
      </c>
      <c r="BR254" s="216">
        <f t="shared" si="314"/>
        <v>463.76</v>
      </c>
      <c r="BS254" s="210">
        <f t="shared" si="315"/>
        <v>179.51999999999998</v>
      </c>
      <c r="BT254" s="210">
        <f t="shared" si="316"/>
        <v>218.51999999999998</v>
      </c>
      <c r="BU254" s="217">
        <f t="shared" si="317"/>
        <v>927.52</v>
      </c>
      <c r="BV254" s="210">
        <f t="shared" si="380"/>
        <v>927.52</v>
      </c>
      <c r="BW254" s="403">
        <f t="shared" si="318"/>
        <v>278.25599999999997</v>
      </c>
      <c r="BX254" s="403">
        <f t="shared" si="319"/>
        <v>463.76</v>
      </c>
      <c r="BY254" s="210">
        <f t="shared" si="320"/>
        <v>179.51999999999998</v>
      </c>
      <c r="BZ254" s="210">
        <f t="shared" si="321"/>
        <v>218.51999999999998</v>
      </c>
      <c r="CA254" s="210">
        <f t="shared" si="322"/>
        <v>24</v>
      </c>
      <c r="CB254" s="404">
        <f t="shared" si="323"/>
        <v>927.52</v>
      </c>
      <c r="CC254" s="404"/>
      <c r="CD254" s="537">
        <f t="shared" si="324"/>
        <v>36.084850000000017</v>
      </c>
      <c r="CE254" s="537">
        <f t="shared" si="356"/>
        <v>10.825455000000005</v>
      </c>
      <c r="CF254" s="537">
        <f t="shared" si="325"/>
        <v>18.042425000000009</v>
      </c>
      <c r="CG254" s="210"/>
      <c r="CH254" s="210"/>
      <c r="CI254" s="210"/>
      <c r="CJ254" s="538">
        <f t="shared" si="326"/>
        <v>36.084850000000017</v>
      </c>
      <c r="CK254" s="216">
        <f t="shared" si="327"/>
        <v>-39.75</v>
      </c>
      <c r="CL254" s="216">
        <f t="shared" si="357"/>
        <v>-11.924999999999999</v>
      </c>
      <c r="CM254" s="216">
        <f t="shared" si="328"/>
        <v>-19.875</v>
      </c>
      <c r="CN254" s="216"/>
      <c r="CO254" s="216"/>
      <c r="CP254" s="216"/>
      <c r="CQ254" s="217">
        <f t="shared" si="329"/>
        <v>-39.75</v>
      </c>
      <c r="CR254" s="403">
        <f t="shared" si="330"/>
        <v>21.204850000000022</v>
      </c>
      <c r="CS254" s="403">
        <f t="shared" si="358"/>
        <v>6.3614550000000065</v>
      </c>
      <c r="CT254" s="403">
        <f t="shared" si="331"/>
        <v>10.602425000000011</v>
      </c>
      <c r="CU254" s="403"/>
      <c r="CV254" s="403"/>
      <c r="CW254" s="403"/>
      <c r="CX254" s="404">
        <f t="shared" si="332"/>
        <v>21.204850000000022</v>
      </c>
      <c r="CY254" s="198"/>
      <c r="CZ254" s="222">
        <v>709</v>
      </c>
      <c r="DA254" s="677">
        <f t="shared" si="333"/>
        <v>-39</v>
      </c>
      <c r="DB254" s="676">
        <f t="shared" si="334"/>
        <v>-5.2139037433155124</v>
      </c>
      <c r="DC254" s="676">
        <f t="shared" si="359"/>
        <v>-1.0427807486631024</v>
      </c>
      <c r="DD254" s="208">
        <v>1012.3394000000001</v>
      </c>
      <c r="DE254" s="677">
        <f t="shared" si="335"/>
        <v>264.33940000000007</v>
      </c>
      <c r="DF254" s="676">
        <f t="shared" si="336"/>
        <v>35.33949197860963</v>
      </c>
      <c r="DG254" s="676">
        <f t="shared" si="360"/>
        <v>7.0678983957219259</v>
      </c>
      <c r="DH254" s="222">
        <v>20</v>
      </c>
      <c r="DI254" s="677">
        <f t="shared" si="337"/>
        <v>149.6</v>
      </c>
      <c r="DJ254" s="568">
        <f t="shared" si="338"/>
        <v>897.6</v>
      </c>
      <c r="DK254" s="677">
        <f t="shared" si="339"/>
        <v>897.6</v>
      </c>
      <c r="DL254" s="677">
        <f t="shared" si="361"/>
        <v>269.27999999999997</v>
      </c>
      <c r="DM254" s="677">
        <f t="shared" si="362"/>
        <v>448.8</v>
      </c>
      <c r="DN254" s="677">
        <f t="shared" si="340"/>
        <v>28.684850000000012</v>
      </c>
      <c r="DO254" s="677">
        <f t="shared" si="363"/>
        <v>8.6054550000000027</v>
      </c>
      <c r="DP254" s="677">
        <f t="shared" si="364"/>
        <v>14.342425000000006</v>
      </c>
      <c r="DQ254" s="677">
        <f t="shared" si="341"/>
        <v>28.684850000000012</v>
      </c>
      <c r="DR254" s="222">
        <v>709</v>
      </c>
      <c r="DS254" s="677">
        <f t="shared" si="342"/>
        <v>-39</v>
      </c>
      <c r="DT254" s="676">
        <f t="shared" si="343"/>
        <v>-5.2139037433155124</v>
      </c>
      <c r="DU254" s="710">
        <f t="shared" si="365"/>
        <v>-1.0427807486631024</v>
      </c>
      <c r="DV254" s="208">
        <v>1012.3394000000001</v>
      </c>
      <c r="DW254" s="677">
        <f t="shared" si="344"/>
        <v>264.33940000000007</v>
      </c>
      <c r="DX254" s="676">
        <f t="shared" si="345"/>
        <v>35.33949197860963</v>
      </c>
      <c r="DY254" s="710">
        <f t="shared" si="366"/>
        <v>7.0678983957219259</v>
      </c>
      <c r="DZ254" s="222">
        <v>19</v>
      </c>
      <c r="EA254" s="677">
        <f t="shared" si="346"/>
        <v>142.12</v>
      </c>
      <c r="EB254" s="568">
        <f t="shared" si="347"/>
        <v>890.12</v>
      </c>
      <c r="EC254" s="677">
        <f t="shared" si="348"/>
        <v>890.12</v>
      </c>
      <c r="ED254" s="677">
        <f t="shared" si="367"/>
        <v>267.036</v>
      </c>
      <c r="EE254" s="677">
        <f t="shared" si="368"/>
        <v>445.06</v>
      </c>
      <c r="EF254" s="208">
        <f t="shared" si="369"/>
        <v>30.554850000000016</v>
      </c>
      <c r="EG254" s="208">
        <f t="shared" si="370"/>
        <v>9.1664550000000045</v>
      </c>
      <c r="EH254" s="208">
        <f t="shared" si="371"/>
        <v>15.277425000000008</v>
      </c>
      <c r="EI254" s="677">
        <f t="shared" si="349"/>
        <v>30.554850000000016</v>
      </c>
    </row>
    <row r="255" spans="1:139" s="218" customFormat="1" ht="24.75" customHeight="1" x14ac:dyDescent="0.2">
      <c r="A255" s="506">
        <v>252</v>
      </c>
      <c r="B255" s="506" t="s">
        <v>1268</v>
      </c>
      <c r="C255" s="499" t="s">
        <v>254</v>
      </c>
      <c r="D255" s="406" t="s">
        <v>818</v>
      </c>
      <c r="E255" s="406" t="s">
        <v>283</v>
      </c>
      <c r="F255" s="219" t="s">
        <v>316</v>
      </c>
      <c r="G255" s="219" t="s">
        <v>6</v>
      </c>
      <c r="H255" s="219" t="s">
        <v>45</v>
      </c>
      <c r="I255" s="246">
        <v>0.5</v>
      </c>
      <c r="J255" s="221">
        <v>748</v>
      </c>
      <c r="K255" s="222"/>
      <c r="L255" s="219" t="s">
        <v>316</v>
      </c>
      <c r="M255" s="219" t="s">
        <v>6</v>
      </c>
      <c r="N255" s="219" t="s">
        <v>45</v>
      </c>
      <c r="O255" s="246">
        <v>0.5</v>
      </c>
      <c r="P255" s="221">
        <v>748</v>
      </c>
      <c r="Q255" s="219"/>
      <c r="R255" s="219"/>
      <c r="S255" s="219"/>
      <c r="T255" s="246">
        <v>0.5</v>
      </c>
      <c r="U255" s="223">
        <v>748</v>
      </c>
      <c r="V255" s="228" t="s">
        <v>679</v>
      </c>
      <c r="W255" s="228" t="s">
        <v>6</v>
      </c>
      <c r="X255" s="228" t="s">
        <v>27</v>
      </c>
      <c r="Y255" s="242">
        <v>0.5</v>
      </c>
      <c r="Z255" s="226">
        <v>748</v>
      </c>
      <c r="AA255" s="207">
        <f t="shared" si="285"/>
        <v>374</v>
      </c>
      <c r="AB255" s="222">
        <v>709</v>
      </c>
      <c r="AC255" s="544">
        <f t="shared" si="350"/>
        <v>-39</v>
      </c>
      <c r="AD255" s="208">
        <f t="shared" si="381"/>
        <v>1012.3394000000001</v>
      </c>
      <c r="AE255" s="678">
        <f t="shared" si="351"/>
        <v>264.33940000000007</v>
      </c>
      <c r="AF255" s="222">
        <v>1315</v>
      </c>
      <c r="AJ255" s="444">
        <f t="shared" si="286"/>
        <v>-39</v>
      </c>
      <c r="AK255" s="444">
        <f t="shared" si="287"/>
        <v>-5.2139037433155124</v>
      </c>
      <c r="AL255" s="539">
        <f t="shared" si="352"/>
        <v>-1.0427807486631024E-2</v>
      </c>
      <c r="AM255" s="444">
        <f t="shared" si="288"/>
        <v>-7.8</v>
      </c>
      <c r="AN255" s="445">
        <f t="shared" si="289"/>
        <v>264.33940000000007</v>
      </c>
      <c r="AO255" s="445">
        <f t="shared" si="290"/>
        <v>35.33949197860963</v>
      </c>
      <c r="AP255" s="542">
        <f t="shared" si="353"/>
        <v>7.0678983957219263E-2</v>
      </c>
      <c r="AQ255" s="445">
        <f t="shared" si="291"/>
        <v>52.867880000000014</v>
      </c>
      <c r="AR255" s="227">
        <f t="shared" si="292"/>
        <v>434</v>
      </c>
      <c r="AS255" s="210">
        <f t="shared" si="293"/>
        <v>868</v>
      </c>
      <c r="AT255" s="209">
        <f t="shared" si="294"/>
        <v>260.39999999999998</v>
      </c>
      <c r="AU255" s="209">
        <f t="shared" si="295"/>
        <v>434</v>
      </c>
      <c r="AV255" s="211">
        <f t="shared" si="296"/>
        <v>709</v>
      </c>
      <c r="AW255" s="210">
        <f t="shared" si="297"/>
        <v>159</v>
      </c>
      <c r="AX255" s="210">
        <f t="shared" si="298"/>
        <v>120</v>
      </c>
      <c r="AY255" s="210">
        <f t="shared" si="299"/>
        <v>16.042780748663105</v>
      </c>
      <c r="AZ255" s="211">
        <f t="shared" si="300"/>
        <v>1012.3394000000001</v>
      </c>
      <c r="BA255" s="544">
        <f t="shared" si="354"/>
        <v>144.33940000000007</v>
      </c>
      <c r="BB255" s="210">
        <f t="shared" si="355"/>
        <v>36.084850000000017</v>
      </c>
      <c r="BC255" s="213">
        <f t="shared" si="301"/>
        <v>455.55273000000005</v>
      </c>
      <c r="BD255" s="211">
        <f>[1]MAG_9pak!$F$8</f>
        <v>911.10546000000011</v>
      </c>
      <c r="BE255" s="213">
        <f t="shared" si="302"/>
        <v>273.331638</v>
      </c>
      <c r="BF255" s="213">
        <f t="shared" si="303"/>
        <v>455.55273000000005</v>
      </c>
      <c r="BG255" s="210">
        <f t="shared" si="304"/>
        <v>202.10546000000011</v>
      </c>
      <c r="BH255" s="210">
        <f t="shared" si="305"/>
        <v>163.10546000000011</v>
      </c>
      <c r="BI255" s="210">
        <f t="shared" si="306"/>
        <v>21.805542780748681</v>
      </c>
      <c r="BJ255" s="210">
        <f t="shared" si="307"/>
        <v>927.52</v>
      </c>
      <c r="BK255" s="214">
        <f t="shared" si="308"/>
        <v>278.25599999999997</v>
      </c>
      <c r="BL255" s="214">
        <f t="shared" si="309"/>
        <v>463.76</v>
      </c>
      <c r="BM255" s="210">
        <f t="shared" si="310"/>
        <v>179.51999999999998</v>
      </c>
      <c r="BN255" s="210">
        <f t="shared" si="311"/>
        <v>218.51999999999998</v>
      </c>
      <c r="BO255" s="215">
        <f t="shared" si="312"/>
        <v>463.76</v>
      </c>
      <c r="BP255" s="210">
        <f t="shared" si="379"/>
        <v>927.52</v>
      </c>
      <c r="BQ255" s="216">
        <f t="shared" si="313"/>
        <v>278.25599999999997</v>
      </c>
      <c r="BR255" s="216">
        <f t="shared" si="314"/>
        <v>463.76</v>
      </c>
      <c r="BS255" s="210">
        <f t="shared" si="315"/>
        <v>179.51999999999998</v>
      </c>
      <c r="BT255" s="210">
        <f t="shared" si="316"/>
        <v>218.51999999999998</v>
      </c>
      <c r="BU255" s="217">
        <f t="shared" si="317"/>
        <v>463.76</v>
      </c>
      <c r="BV255" s="210">
        <f t="shared" si="380"/>
        <v>927.52</v>
      </c>
      <c r="BW255" s="403">
        <f t="shared" si="318"/>
        <v>278.25599999999997</v>
      </c>
      <c r="BX255" s="403">
        <f t="shared" si="319"/>
        <v>463.76</v>
      </c>
      <c r="BY255" s="210">
        <f t="shared" si="320"/>
        <v>179.51999999999998</v>
      </c>
      <c r="BZ255" s="210">
        <f t="shared" si="321"/>
        <v>218.51999999999998</v>
      </c>
      <c r="CA255" s="210">
        <f t="shared" si="322"/>
        <v>24</v>
      </c>
      <c r="CB255" s="404">
        <f t="shared" si="323"/>
        <v>463.76</v>
      </c>
      <c r="CC255" s="404"/>
      <c r="CD255" s="537">
        <f t="shared" si="324"/>
        <v>36.084850000000017</v>
      </c>
      <c r="CE255" s="537">
        <f t="shared" si="356"/>
        <v>10.825455000000005</v>
      </c>
      <c r="CF255" s="537">
        <f t="shared" si="325"/>
        <v>18.042425000000009</v>
      </c>
      <c r="CG255" s="210"/>
      <c r="CH255" s="210"/>
      <c r="CI255" s="210"/>
      <c r="CJ255" s="538">
        <f t="shared" si="326"/>
        <v>18.042425000000009</v>
      </c>
      <c r="CK255" s="216">
        <f t="shared" si="327"/>
        <v>-39.75</v>
      </c>
      <c r="CL255" s="216">
        <f t="shared" si="357"/>
        <v>-11.924999999999999</v>
      </c>
      <c r="CM255" s="216">
        <f t="shared" si="328"/>
        <v>-19.875</v>
      </c>
      <c r="CN255" s="216"/>
      <c r="CO255" s="216"/>
      <c r="CP255" s="216"/>
      <c r="CQ255" s="217">
        <f t="shared" si="329"/>
        <v>-19.875</v>
      </c>
      <c r="CR255" s="403">
        <f t="shared" si="330"/>
        <v>21.204850000000022</v>
      </c>
      <c r="CS255" s="403">
        <f t="shared" si="358"/>
        <v>6.3614550000000065</v>
      </c>
      <c r="CT255" s="403">
        <f t="shared" si="331"/>
        <v>10.602425000000011</v>
      </c>
      <c r="CU255" s="403"/>
      <c r="CV255" s="403"/>
      <c r="CW255" s="403"/>
      <c r="CX255" s="404">
        <f t="shared" si="332"/>
        <v>10.602425000000011</v>
      </c>
      <c r="CY255" s="198"/>
      <c r="CZ255" s="222">
        <v>709</v>
      </c>
      <c r="DA255" s="677">
        <f t="shared" si="333"/>
        <v>-39</v>
      </c>
      <c r="DB255" s="676">
        <f t="shared" si="334"/>
        <v>-5.2139037433155124</v>
      </c>
      <c r="DC255" s="676">
        <f t="shared" si="359"/>
        <v>-1.0427807486631024</v>
      </c>
      <c r="DD255" s="208">
        <v>1012.3394000000001</v>
      </c>
      <c r="DE255" s="677">
        <f t="shared" si="335"/>
        <v>264.33940000000007</v>
      </c>
      <c r="DF255" s="676">
        <f t="shared" si="336"/>
        <v>35.33949197860963</v>
      </c>
      <c r="DG255" s="676">
        <f t="shared" si="360"/>
        <v>7.0678983957219259</v>
      </c>
      <c r="DH255" s="222">
        <v>20</v>
      </c>
      <c r="DI255" s="677">
        <f t="shared" si="337"/>
        <v>149.6</v>
      </c>
      <c r="DJ255" s="568">
        <f t="shared" si="338"/>
        <v>897.6</v>
      </c>
      <c r="DK255" s="677">
        <f t="shared" si="339"/>
        <v>448.8</v>
      </c>
      <c r="DL255" s="677">
        <f t="shared" si="361"/>
        <v>269.27999999999997</v>
      </c>
      <c r="DM255" s="677">
        <f t="shared" si="362"/>
        <v>448.8</v>
      </c>
      <c r="DN255" s="677">
        <f t="shared" si="340"/>
        <v>28.684850000000012</v>
      </c>
      <c r="DO255" s="677">
        <f t="shared" si="363"/>
        <v>8.6054550000000027</v>
      </c>
      <c r="DP255" s="677">
        <f t="shared" si="364"/>
        <v>14.342425000000006</v>
      </c>
      <c r="DQ255" s="677">
        <f t="shared" si="341"/>
        <v>14.342425000000006</v>
      </c>
      <c r="DR255" s="222">
        <v>709</v>
      </c>
      <c r="DS255" s="677">
        <f t="shared" si="342"/>
        <v>-39</v>
      </c>
      <c r="DT255" s="676">
        <f t="shared" si="343"/>
        <v>-5.2139037433155124</v>
      </c>
      <c r="DU255" s="710">
        <f t="shared" si="365"/>
        <v>-1.0427807486631024</v>
      </c>
      <c r="DV255" s="208">
        <v>1012.3394000000001</v>
      </c>
      <c r="DW255" s="677">
        <f t="shared" si="344"/>
        <v>264.33940000000007</v>
      </c>
      <c r="DX255" s="676">
        <f t="shared" si="345"/>
        <v>35.33949197860963</v>
      </c>
      <c r="DY255" s="710">
        <f t="shared" si="366"/>
        <v>7.0678983957219259</v>
      </c>
      <c r="DZ255" s="222">
        <v>19</v>
      </c>
      <c r="EA255" s="677">
        <f t="shared" si="346"/>
        <v>142.12</v>
      </c>
      <c r="EB255" s="568">
        <f t="shared" si="347"/>
        <v>890.12</v>
      </c>
      <c r="EC255" s="677">
        <f t="shared" si="348"/>
        <v>445.06</v>
      </c>
      <c r="ED255" s="677">
        <f t="shared" si="367"/>
        <v>267.036</v>
      </c>
      <c r="EE255" s="677">
        <f t="shared" si="368"/>
        <v>445.06</v>
      </c>
      <c r="EF255" s="208">
        <f t="shared" si="369"/>
        <v>30.554850000000016</v>
      </c>
      <c r="EG255" s="208">
        <f t="shared" si="370"/>
        <v>9.1664550000000045</v>
      </c>
      <c r="EH255" s="208">
        <f t="shared" si="371"/>
        <v>15.277425000000008</v>
      </c>
      <c r="EI255" s="677">
        <f t="shared" si="349"/>
        <v>15.277425000000008</v>
      </c>
    </row>
    <row r="256" spans="1:139" s="218" customFormat="1" ht="24.75" customHeight="1" x14ac:dyDescent="0.2">
      <c r="A256" s="505">
        <v>253</v>
      </c>
      <c r="B256" s="506" t="s">
        <v>1268</v>
      </c>
      <c r="C256" s="499" t="s">
        <v>254</v>
      </c>
      <c r="D256" s="406" t="s">
        <v>818</v>
      </c>
      <c r="E256" s="406" t="s">
        <v>284</v>
      </c>
      <c r="F256" s="219" t="s">
        <v>316</v>
      </c>
      <c r="G256" s="219" t="s">
        <v>6</v>
      </c>
      <c r="H256" s="219" t="s">
        <v>45</v>
      </c>
      <c r="I256" s="246">
        <v>1</v>
      </c>
      <c r="J256" s="221">
        <v>748</v>
      </c>
      <c r="K256" s="222"/>
      <c r="L256" s="219" t="s">
        <v>316</v>
      </c>
      <c r="M256" s="219" t="s">
        <v>6</v>
      </c>
      <c r="N256" s="219" t="s">
        <v>45</v>
      </c>
      <c r="O256" s="246">
        <v>1</v>
      </c>
      <c r="P256" s="221">
        <v>748</v>
      </c>
      <c r="Q256" s="219"/>
      <c r="R256" s="219"/>
      <c r="S256" s="219"/>
      <c r="T256" s="246">
        <v>1</v>
      </c>
      <c r="U256" s="223">
        <v>748</v>
      </c>
      <c r="V256" s="228" t="s">
        <v>679</v>
      </c>
      <c r="W256" s="228" t="s">
        <v>6</v>
      </c>
      <c r="X256" s="228" t="s">
        <v>27</v>
      </c>
      <c r="Y256" s="242">
        <v>1</v>
      </c>
      <c r="Z256" s="226">
        <v>748</v>
      </c>
      <c r="AA256" s="207">
        <f t="shared" si="285"/>
        <v>748</v>
      </c>
      <c r="AB256" s="222">
        <v>709</v>
      </c>
      <c r="AC256" s="544">
        <f t="shared" si="350"/>
        <v>-39</v>
      </c>
      <c r="AD256" s="208">
        <f t="shared" si="381"/>
        <v>1012.3394000000001</v>
      </c>
      <c r="AE256" s="678">
        <f t="shared" si="351"/>
        <v>264.33940000000007</v>
      </c>
      <c r="AF256" s="222">
        <v>1315</v>
      </c>
      <c r="AJ256" s="444">
        <f t="shared" si="286"/>
        <v>-39</v>
      </c>
      <c r="AK256" s="444">
        <f t="shared" si="287"/>
        <v>-5.2139037433155124</v>
      </c>
      <c r="AL256" s="539">
        <f t="shared" si="352"/>
        <v>-1.0427807486631024E-2</v>
      </c>
      <c r="AM256" s="444">
        <f t="shared" si="288"/>
        <v>-7.8</v>
      </c>
      <c r="AN256" s="445">
        <f t="shared" si="289"/>
        <v>264.33940000000007</v>
      </c>
      <c r="AO256" s="445">
        <f t="shared" si="290"/>
        <v>35.33949197860963</v>
      </c>
      <c r="AP256" s="542">
        <f t="shared" si="353"/>
        <v>7.0678983957219263E-2</v>
      </c>
      <c r="AQ256" s="445">
        <f t="shared" si="291"/>
        <v>52.867880000000014</v>
      </c>
      <c r="AR256" s="227">
        <f t="shared" si="292"/>
        <v>868</v>
      </c>
      <c r="AS256" s="210">
        <f t="shared" si="293"/>
        <v>868</v>
      </c>
      <c r="AT256" s="209">
        <f t="shared" si="294"/>
        <v>260.39999999999998</v>
      </c>
      <c r="AU256" s="209">
        <f t="shared" si="295"/>
        <v>434</v>
      </c>
      <c r="AV256" s="211">
        <f t="shared" si="296"/>
        <v>709</v>
      </c>
      <c r="AW256" s="210">
        <f t="shared" si="297"/>
        <v>159</v>
      </c>
      <c r="AX256" s="210">
        <f t="shared" si="298"/>
        <v>120</v>
      </c>
      <c r="AY256" s="210">
        <f t="shared" si="299"/>
        <v>16.042780748663105</v>
      </c>
      <c r="AZ256" s="211">
        <f t="shared" si="300"/>
        <v>1012.3394000000001</v>
      </c>
      <c r="BA256" s="544">
        <f t="shared" si="354"/>
        <v>144.33940000000007</v>
      </c>
      <c r="BB256" s="210">
        <f t="shared" si="355"/>
        <v>36.084850000000017</v>
      </c>
      <c r="BC256" s="213">
        <f t="shared" si="301"/>
        <v>911.10546000000011</v>
      </c>
      <c r="BD256" s="211">
        <f>[1]MAG_9pak!$F$8</f>
        <v>911.10546000000011</v>
      </c>
      <c r="BE256" s="213">
        <f t="shared" si="302"/>
        <v>273.331638</v>
      </c>
      <c r="BF256" s="213">
        <f t="shared" si="303"/>
        <v>455.55273000000005</v>
      </c>
      <c r="BG256" s="210">
        <f t="shared" si="304"/>
        <v>202.10546000000011</v>
      </c>
      <c r="BH256" s="210">
        <f t="shared" si="305"/>
        <v>163.10546000000011</v>
      </c>
      <c r="BI256" s="210">
        <f t="shared" si="306"/>
        <v>21.805542780748681</v>
      </c>
      <c r="BJ256" s="210">
        <f t="shared" si="307"/>
        <v>927.52</v>
      </c>
      <c r="BK256" s="214">
        <f t="shared" si="308"/>
        <v>278.25599999999997</v>
      </c>
      <c r="BL256" s="214">
        <f t="shared" si="309"/>
        <v>463.76</v>
      </c>
      <c r="BM256" s="210">
        <f t="shared" si="310"/>
        <v>179.51999999999998</v>
      </c>
      <c r="BN256" s="210">
        <f t="shared" si="311"/>
        <v>218.51999999999998</v>
      </c>
      <c r="BO256" s="215">
        <f t="shared" si="312"/>
        <v>927.52</v>
      </c>
      <c r="BP256" s="210">
        <f t="shared" si="379"/>
        <v>927.52</v>
      </c>
      <c r="BQ256" s="216">
        <f t="shared" si="313"/>
        <v>278.25599999999997</v>
      </c>
      <c r="BR256" s="216">
        <f t="shared" si="314"/>
        <v>463.76</v>
      </c>
      <c r="BS256" s="210">
        <f t="shared" si="315"/>
        <v>179.51999999999998</v>
      </c>
      <c r="BT256" s="210">
        <f t="shared" si="316"/>
        <v>218.51999999999998</v>
      </c>
      <c r="BU256" s="217">
        <f t="shared" si="317"/>
        <v>927.52</v>
      </c>
      <c r="BV256" s="210">
        <f t="shared" si="380"/>
        <v>927.52</v>
      </c>
      <c r="BW256" s="403">
        <f t="shared" si="318"/>
        <v>278.25599999999997</v>
      </c>
      <c r="BX256" s="403">
        <f t="shared" si="319"/>
        <v>463.76</v>
      </c>
      <c r="BY256" s="210">
        <f t="shared" si="320"/>
        <v>179.51999999999998</v>
      </c>
      <c r="BZ256" s="210">
        <f t="shared" si="321"/>
        <v>218.51999999999998</v>
      </c>
      <c r="CA256" s="210">
        <f t="shared" si="322"/>
        <v>24</v>
      </c>
      <c r="CB256" s="404">
        <f t="shared" si="323"/>
        <v>927.52</v>
      </c>
      <c r="CC256" s="404"/>
      <c r="CD256" s="537">
        <f t="shared" si="324"/>
        <v>36.084850000000017</v>
      </c>
      <c r="CE256" s="537">
        <f t="shared" si="356"/>
        <v>10.825455000000005</v>
      </c>
      <c r="CF256" s="537">
        <f t="shared" si="325"/>
        <v>18.042425000000009</v>
      </c>
      <c r="CG256" s="210"/>
      <c r="CH256" s="210"/>
      <c r="CI256" s="210"/>
      <c r="CJ256" s="538">
        <f t="shared" si="326"/>
        <v>36.084850000000017</v>
      </c>
      <c r="CK256" s="216">
        <f t="shared" si="327"/>
        <v>-39.75</v>
      </c>
      <c r="CL256" s="216">
        <f t="shared" si="357"/>
        <v>-11.924999999999999</v>
      </c>
      <c r="CM256" s="216">
        <f t="shared" si="328"/>
        <v>-19.875</v>
      </c>
      <c r="CN256" s="216"/>
      <c r="CO256" s="216"/>
      <c r="CP256" s="216"/>
      <c r="CQ256" s="217">
        <f t="shared" si="329"/>
        <v>-39.75</v>
      </c>
      <c r="CR256" s="403">
        <f t="shared" si="330"/>
        <v>21.204850000000022</v>
      </c>
      <c r="CS256" s="403">
        <f t="shared" si="358"/>
        <v>6.3614550000000065</v>
      </c>
      <c r="CT256" s="403">
        <f t="shared" si="331"/>
        <v>10.602425000000011</v>
      </c>
      <c r="CU256" s="403"/>
      <c r="CV256" s="403"/>
      <c r="CW256" s="403"/>
      <c r="CX256" s="404">
        <f t="shared" si="332"/>
        <v>21.204850000000022</v>
      </c>
      <c r="CY256" s="198"/>
      <c r="CZ256" s="222">
        <v>709</v>
      </c>
      <c r="DA256" s="677">
        <f t="shared" si="333"/>
        <v>-39</v>
      </c>
      <c r="DB256" s="676">
        <f t="shared" si="334"/>
        <v>-5.2139037433155124</v>
      </c>
      <c r="DC256" s="676">
        <f t="shared" si="359"/>
        <v>-1.0427807486631024</v>
      </c>
      <c r="DD256" s="208">
        <v>1012.3394000000001</v>
      </c>
      <c r="DE256" s="677">
        <f t="shared" si="335"/>
        <v>264.33940000000007</v>
      </c>
      <c r="DF256" s="676">
        <f t="shared" si="336"/>
        <v>35.33949197860963</v>
      </c>
      <c r="DG256" s="676">
        <f t="shared" si="360"/>
        <v>7.0678983957219259</v>
      </c>
      <c r="DH256" s="222">
        <v>20</v>
      </c>
      <c r="DI256" s="677">
        <f t="shared" si="337"/>
        <v>149.6</v>
      </c>
      <c r="DJ256" s="568">
        <f t="shared" si="338"/>
        <v>897.6</v>
      </c>
      <c r="DK256" s="677">
        <f t="shared" si="339"/>
        <v>897.6</v>
      </c>
      <c r="DL256" s="677">
        <f t="shared" si="361"/>
        <v>269.27999999999997</v>
      </c>
      <c r="DM256" s="677">
        <f t="shared" si="362"/>
        <v>448.8</v>
      </c>
      <c r="DN256" s="677">
        <f t="shared" si="340"/>
        <v>28.684850000000012</v>
      </c>
      <c r="DO256" s="677">
        <f t="shared" si="363"/>
        <v>8.6054550000000027</v>
      </c>
      <c r="DP256" s="677">
        <f t="shared" si="364"/>
        <v>14.342425000000006</v>
      </c>
      <c r="DQ256" s="677">
        <f t="shared" si="341"/>
        <v>28.684850000000012</v>
      </c>
      <c r="DR256" s="222">
        <v>709</v>
      </c>
      <c r="DS256" s="677">
        <f t="shared" si="342"/>
        <v>-39</v>
      </c>
      <c r="DT256" s="676">
        <f t="shared" si="343"/>
        <v>-5.2139037433155124</v>
      </c>
      <c r="DU256" s="710">
        <f t="shared" si="365"/>
        <v>-1.0427807486631024</v>
      </c>
      <c r="DV256" s="208">
        <v>1012.3394000000001</v>
      </c>
      <c r="DW256" s="677">
        <f t="shared" si="344"/>
        <v>264.33940000000007</v>
      </c>
      <c r="DX256" s="676">
        <f t="shared" si="345"/>
        <v>35.33949197860963</v>
      </c>
      <c r="DY256" s="710">
        <f t="shared" si="366"/>
        <v>7.0678983957219259</v>
      </c>
      <c r="DZ256" s="222">
        <v>19</v>
      </c>
      <c r="EA256" s="677">
        <f t="shared" si="346"/>
        <v>142.12</v>
      </c>
      <c r="EB256" s="568">
        <f t="shared" si="347"/>
        <v>890.12</v>
      </c>
      <c r="EC256" s="677">
        <f t="shared" si="348"/>
        <v>890.12</v>
      </c>
      <c r="ED256" s="677">
        <f t="shared" si="367"/>
        <v>267.036</v>
      </c>
      <c r="EE256" s="677">
        <f t="shared" si="368"/>
        <v>445.06</v>
      </c>
      <c r="EF256" s="208">
        <f t="shared" si="369"/>
        <v>30.554850000000016</v>
      </c>
      <c r="EG256" s="208">
        <f t="shared" si="370"/>
        <v>9.1664550000000045</v>
      </c>
      <c r="EH256" s="208">
        <f t="shared" si="371"/>
        <v>15.277425000000008</v>
      </c>
      <c r="EI256" s="677">
        <f t="shared" si="349"/>
        <v>30.554850000000016</v>
      </c>
    </row>
    <row r="257" spans="1:139" s="218" customFormat="1" ht="24.75" customHeight="1" x14ac:dyDescent="0.2">
      <c r="A257" s="505">
        <v>254</v>
      </c>
      <c r="B257" s="506" t="s">
        <v>1268</v>
      </c>
      <c r="C257" s="499" t="s">
        <v>254</v>
      </c>
      <c r="D257" s="406" t="s">
        <v>818</v>
      </c>
      <c r="E257" s="406" t="s">
        <v>285</v>
      </c>
      <c r="F257" s="219" t="s">
        <v>316</v>
      </c>
      <c r="G257" s="219" t="s">
        <v>6</v>
      </c>
      <c r="H257" s="219" t="s">
        <v>45</v>
      </c>
      <c r="I257" s="246">
        <v>1</v>
      </c>
      <c r="J257" s="221">
        <v>748</v>
      </c>
      <c r="K257" s="222"/>
      <c r="L257" s="219" t="s">
        <v>316</v>
      </c>
      <c r="M257" s="219" t="s">
        <v>6</v>
      </c>
      <c r="N257" s="219" t="s">
        <v>45</v>
      </c>
      <c r="O257" s="246">
        <v>1</v>
      </c>
      <c r="P257" s="221">
        <v>748</v>
      </c>
      <c r="Q257" s="219"/>
      <c r="R257" s="219"/>
      <c r="S257" s="219"/>
      <c r="T257" s="246">
        <v>1</v>
      </c>
      <c r="U257" s="223">
        <v>748</v>
      </c>
      <c r="V257" s="228" t="s">
        <v>679</v>
      </c>
      <c r="W257" s="228" t="s">
        <v>6</v>
      </c>
      <c r="X257" s="228" t="s">
        <v>27</v>
      </c>
      <c r="Y257" s="242">
        <v>1</v>
      </c>
      <c r="Z257" s="226">
        <v>748</v>
      </c>
      <c r="AA257" s="207">
        <f t="shared" si="285"/>
        <v>748</v>
      </c>
      <c r="AB257" s="222">
        <v>709</v>
      </c>
      <c r="AC257" s="544">
        <f t="shared" si="350"/>
        <v>-39</v>
      </c>
      <c r="AD257" s="208">
        <f t="shared" si="381"/>
        <v>1012.3394000000001</v>
      </c>
      <c r="AE257" s="678">
        <f t="shared" si="351"/>
        <v>264.33940000000007</v>
      </c>
      <c r="AF257" s="222">
        <v>1315</v>
      </c>
      <c r="AJ257" s="444">
        <f t="shared" si="286"/>
        <v>-39</v>
      </c>
      <c r="AK257" s="444">
        <f t="shared" si="287"/>
        <v>-5.2139037433155124</v>
      </c>
      <c r="AL257" s="539">
        <f t="shared" si="352"/>
        <v>-1.0427807486631024E-2</v>
      </c>
      <c r="AM257" s="444">
        <f t="shared" si="288"/>
        <v>-7.8</v>
      </c>
      <c r="AN257" s="445">
        <f t="shared" si="289"/>
        <v>264.33940000000007</v>
      </c>
      <c r="AO257" s="445">
        <f t="shared" si="290"/>
        <v>35.33949197860963</v>
      </c>
      <c r="AP257" s="542">
        <f t="shared" si="353"/>
        <v>7.0678983957219263E-2</v>
      </c>
      <c r="AQ257" s="445">
        <f t="shared" si="291"/>
        <v>52.867880000000014</v>
      </c>
      <c r="AR257" s="227">
        <f t="shared" si="292"/>
        <v>868</v>
      </c>
      <c r="AS257" s="210">
        <f t="shared" si="293"/>
        <v>868</v>
      </c>
      <c r="AT257" s="209">
        <f t="shared" si="294"/>
        <v>260.39999999999998</v>
      </c>
      <c r="AU257" s="209">
        <f t="shared" si="295"/>
        <v>434</v>
      </c>
      <c r="AV257" s="211">
        <f t="shared" si="296"/>
        <v>709</v>
      </c>
      <c r="AW257" s="210">
        <f t="shared" si="297"/>
        <v>159</v>
      </c>
      <c r="AX257" s="210">
        <f t="shared" si="298"/>
        <v>120</v>
      </c>
      <c r="AY257" s="210">
        <f t="shared" si="299"/>
        <v>16.042780748663105</v>
      </c>
      <c r="AZ257" s="211">
        <f t="shared" si="300"/>
        <v>1012.3394000000001</v>
      </c>
      <c r="BA257" s="544">
        <f t="shared" si="354"/>
        <v>144.33940000000007</v>
      </c>
      <c r="BB257" s="210">
        <f t="shared" si="355"/>
        <v>36.084850000000017</v>
      </c>
      <c r="BC257" s="213">
        <f t="shared" si="301"/>
        <v>911.10546000000011</v>
      </c>
      <c r="BD257" s="211">
        <f>[1]MAG_9pak!$F$8</f>
        <v>911.10546000000011</v>
      </c>
      <c r="BE257" s="213">
        <f t="shared" si="302"/>
        <v>273.331638</v>
      </c>
      <c r="BF257" s="213">
        <f t="shared" si="303"/>
        <v>455.55273000000005</v>
      </c>
      <c r="BG257" s="210">
        <f t="shared" si="304"/>
        <v>202.10546000000011</v>
      </c>
      <c r="BH257" s="210">
        <f t="shared" si="305"/>
        <v>163.10546000000011</v>
      </c>
      <c r="BI257" s="210">
        <f t="shared" si="306"/>
        <v>21.805542780748681</v>
      </c>
      <c r="BJ257" s="210">
        <f t="shared" si="307"/>
        <v>927.52</v>
      </c>
      <c r="BK257" s="214">
        <f t="shared" si="308"/>
        <v>278.25599999999997</v>
      </c>
      <c r="BL257" s="214">
        <f t="shared" si="309"/>
        <v>463.76</v>
      </c>
      <c r="BM257" s="210">
        <f t="shared" si="310"/>
        <v>179.51999999999998</v>
      </c>
      <c r="BN257" s="210">
        <f t="shared" si="311"/>
        <v>218.51999999999998</v>
      </c>
      <c r="BO257" s="215">
        <f t="shared" si="312"/>
        <v>927.52</v>
      </c>
      <c r="BP257" s="210">
        <f t="shared" si="379"/>
        <v>927.52</v>
      </c>
      <c r="BQ257" s="216">
        <f t="shared" si="313"/>
        <v>278.25599999999997</v>
      </c>
      <c r="BR257" s="216">
        <f t="shared" si="314"/>
        <v>463.76</v>
      </c>
      <c r="BS257" s="210">
        <f t="shared" si="315"/>
        <v>179.51999999999998</v>
      </c>
      <c r="BT257" s="210">
        <f t="shared" si="316"/>
        <v>218.51999999999998</v>
      </c>
      <c r="BU257" s="217">
        <f t="shared" si="317"/>
        <v>927.52</v>
      </c>
      <c r="BV257" s="210">
        <f t="shared" si="380"/>
        <v>927.52</v>
      </c>
      <c r="BW257" s="403">
        <f t="shared" si="318"/>
        <v>278.25599999999997</v>
      </c>
      <c r="BX257" s="403">
        <f t="shared" si="319"/>
        <v>463.76</v>
      </c>
      <c r="BY257" s="210">
        <f t="shared" si="320"/>
        <v>179.51999999999998</v>
      </c>
      <c r="BZ257" s="210">
        <f t="shared" si="321"/>
        <v>218.51999999999998</v>
      </c>
      <c r="CA257" s="210">
        <f t="shared" si="322"/>
        <v>24</v>
      </c>
      <c r="CB257" s="404">
        <f t="shared" si="323"/>
        <v>927.52</v>
      </c>
      <c r="CC257" s="404"/>
      <c r="CD257" s="537">
        <f t="shared" si="324"/>
        <v>36.084850000000017</v>
      </c>
      <c r="CE257" s="537">
        <f t="shared" si="356"/>
        <v>10.825455000000005</v>
      </c>
      <c r="CF257" s="537">
        <f t="shared" si="325"/>
        <v>18.042425000000009</v>
      </c>
      <c r="CG257" s="210"/>
      <c r="CH257" s="210"/>
      <c r="CI257" s="210"/>
      <c r="CJ257" s="538">
        <f t="shared" si="326"/>
        <v>36.084850000000017</v>
      </c>
      <c r="CK257" s="216">
        <f t="shared" si="327"/>
        <v>-39.75</v>
      </c>
      <c r="CL257" s="216">
        <f t="shared" si="357"/>
        <v>-11.924999999999999</v>
      </c>
      <c r="CM257" s="216">
        <f t="shared" si="328"/>
        <v>-19.875</v>
      </c>
      <c r="CN257" s="216"/>
      <c r="CO257" s="216"/>
      <c r="CP257" s="216"/>
      <c r="CQ257" s="217">
        <f t="shared" si="329"/>
        <v>-39.75</v>
      </c>
      <c r="CR257" s="403">
        <f t="shared" si="330"/>
        <v>21.204850000000022</v>
      </c>
      <c r="CS257" s="403">
        <f t="shared" si="358"/>
        <v>6.3614550000000065</v>
      </c>
      <c r="CT257" s="403">
        <f t="shared" si="331"/>
        <v>10.602425000000011</v>
      </c>
      <c r="CU257" s="403"/>
      <c r="CV257" s="403"/>
      <c r="CW257" s="403"/>
      <c r="CX257" s="404">
        <f t="shared" si="332"/>
        <v>21.204850000000022</v>
      </c>
      <c r="CY257" s="198"/>
      <c r="CZ257" s="222">
        <v>709</v>
      </c>
      <c r="DA257" s="677">
        <f t="shared" si="333"/>
        <v>-39</v>
      </c>
      <c r="DB257" s="676">
        <f t="shared" si="334"/>
        <v>-5.2139037433155124</v>
      </c>
      <c r="DC257" s="676">
        <f t="shared" si="359"/>
        <v>-1.0427807486631024</v>
      </c>
      <c r="DD257" s="208">
        <v>1012.3394000000001</v>
      </c>
      <c r="DE257" s="677">
        <f t="shared" si="335"/>
        <v>264.33940000000007</v>
      </c>
      <c r="DF257" s="676">
        <f t="shared" si="336"/>
        <v>35.33949197860963</v>
      </c>
      <c r="DG257" s="676">
        <f t="shared" si="360"/>
        <v>7.0678983957219259</v>
      </c>
      <c r="DH257" s="222">
        <v>20</v>
      </c>
      <c r="DI257" s="677">
        <f t="shared" si="337"/>
        <v>149.6</v>
      </c>
      <c r="DJ257" s="568">
        <f t="shared" si="338"/>
        <v>897.6</v>
      </c>
      <c r="DK257" s="677">
        <f t="shared" si="339"/>
        <v>897.6</v>
      </c>
      <c r="DL257" s="677">
        <f t="shared" si="361"/>
        <v>269.27999999999997</v>
      </c>
      <c r="DM257" s="677">
        <f t="shared" si="362"/>
        <v>448.8</v>
      </c>
      <c r="DN257" s="677">
        <f t="shared" si="340"/>
        <v>28.684850000000012</v>
      </c>
      <c r="DO257" s="677">
        <f t="shared" si="363"/>
        <v>8.6054550000000027</v>
      </c>
      <c r="DP257" s="677">
        <f t="shared" si="364"/>
        <v>14.342425000000006</v>
      </c>
      <c r="DQ257" s="677">
        <f t="shared" si="341"/>
        <v>28.684850000000012</v>
      </c>
      <c r="DR257" s="222">
        <v>709</v>
      </c>
      <c r="DS257" s="677">
        <f t="shared" si="342"/>
        <v>-39</v>
      </c>
      <c r="DT257" s="676">
        <f t="shared" si="343"/>
        <v>-5.2139037433155124</v>
      </c>
      <c r="DU257" s="710">
        <f t="shared" si="365"/>
        <v>-1.0427807486631024</v>
      </c>
      <c r="DV257" s="208">
        <v>1012.3394000000001</v>
      </c>
      <c r="DW257" s="677">
        <f t="shared" si="344"/>
        <v>264.33940000000007</v>
      </c>
      <c r="DX257" s="676">
        <f t="shared" si="345"/>
        <v>35.33949197860963</v>
      </c>
      <c r="DY257" s="710">
        <f t="shared" si="366"/>
        <v>7.0678983957219259</v>
      </c>
      <c r="DZ257" s="222">
        <v>19</v>
      </c>
      <c r="EA257" s="677">
        <f t="shared" si="346"/>
        <v>142.12</v>
      </c>
      <c r="EB257" s="568">
        <f t="shared" si="347"/>
        <v>890.12</v>
      </c>
      <c r="EC257" s="677">
        <f t="shared" si="348"/>
        <v>890.12</v>
      </c>
      <c r="ED257" s="677">
        <f t="shared" si="367"/>
        <v>267.036</v>
      </c>
      <c r="EE257" s="677">
        <f t="shared" si="368"/>
        <v>445.06</v>
      </c>
      <c r="EF257" s="208">
        <f t="shared" si="369"/>
        <v>30.554850000000016</v>
      </c>
      <c r="EG257" s="208">
        <f t="shared" si="370"/>
        <v>9.1664550000000045</v>
      </c>
      <c r="EH257" s="208">
        <f t="shared" si="371"/>
        <v>15.277425000000008</v>
      </c>
      <c r="EI257" s="677">
        <f t="shared" si="349"/>
        <v>30.554850000000016</v>
      </c>
    </row>
    <row r="258" spans="1:139" s="218" customFormat="1" ht="24.75" customHeight="1" x14ac:dyDescent="0.2">
      <c r="A258" s="506">
        <v>255</v>
      </c>
      <c r="B258" s="506" t="s">
        <v>1268</v>
      </c>
      <c r="C258" s="499" t="s">
        <v>254</v>
      </c>
      <c r="D258" s="406" t="s">
        <v>818</v>
      </c>
      <c r="E258" s="406" t="s">
        <v>286</v>
      </c>
      <c r="F258" s="219" t="s">
        <v>316</v>
      </c>
      <c r="G258" s="219" t="s">
        <v>6</v>
      </c>
      <c r="H258" s="219" t="s">
        <v>45</v>
      </c>
      <c r="I258" s="302">
        <v>0.5</v>
      </c>
      <c r="J258" s="221">
        <v>748</v>
      </c>
      <c r="K258" s="222"/>
      <c r="L258" s="219" t="s">
        <v>316</v>
      </c>
      <c r="M258" s="219" t="s">
        <v>6</v>
      </c>
      <c r="N258" s="219" t="s">
        <v>45</v>
      </c>
      <c r="O258" s="246">
        <v>0.5</v>
      </c>
      <c r="P258" s="221">
        <v>748</v>
      </c>
      <c r="Q258" s="219"/>
      <c r="R258" s="219"/>
      <c r="S258" s="219"/>
      <c r="T258" s="246">
        <v>0.5</v>
      </c>
      <c r="U258" s="223">
        <v>748</v>
      </c>
      <c r="V258" s="228" t="s">
        <v>679</v>
      </c>
      <c r="W258" s="228" t="s">
        <v>6</v>
      </c>
      <c r="X258" s="228" t="s">
        <v>27</v>
      </c>
      <c r="Y258" s="242">
        <v>0.5</v>
      </c>
      <c r="Z258" s="226">
        <v>748</v>
      </c>
      <c r="AA258" s="207">
        <f t="shared" si="285"/>
        <v>374</v>
      </c>
      <c r="AB258" s="222">
        <v>709</v>
      </c>
      <c r="AC258" s="544">
        <f t="shared" si="350"/>
        <v>-39</v>
      </c>
      <c r="AD258" s="208">
        <f t="shared" si="381"/>
        <v>1012.3394000000001</v>
      </c>
      <c r="AE258" s="678">
        <f t="shared" si="351"/>
        <v>264.33940000000007</v>
      </c>
      <c r="AF258" s="222">
        <v>1315</v>
      </c>
      <c r="AJ258" s="444">
        <f t="shared" si="286"/>
        <v>-39</v>
      </c>
      <c r="AK258" s="444">
        <f t="shared" si="287"/>
        <v>-5.2139037433155124</v>
      </c>
      <c r="AL258" s="539">
        <f t="shared" si="352"/>
        <v>-1.0427807486631024E-2</v>
      </c>
      <c r="AM258" s="444">
        <f t="shared" si="288"/>
        <v>-7.8</v>
      </c>
      <c r="AN258" s="445">
        <f t="shared" si="289"/>
        <v>264.33940000000007</v>
      </c>
      <c r="AO258" s="445">
        <f t="shared" si="290"/>
        <v>35.33949197860963</v>
      </c>
      <c r="AP258" s="542">
        <f t="shared" si="353"/>
        <v>7.0678983957219263E-2</v>
      </c>
      <c r="AQ258" s="445">
        <f t="shared" si="291"/>
        <v>52.867880000000014</v>
      </c>
      <c r="AR258" s="227">
        <f t="shared" si="292"/>
        <v>434</v>
      </c>
      <c r="AS258" s="210">
        <f t="shared" si="293"/>
        <v>868</v>
      </c>
      <c r="AT258" s="209">
        <f t="shared" si="294"/>
        <v>260.39999999999998</v>
      </c>
      <c r="AU258" s="209">
        <f t="shared" si="295"/>
        <v>434</v>
      </c>
      <c r="AV258" s="211">
        <f t="shared" si="296"/>
        <v>709</v>
      </c>
      <c r="AW258" s="210">
        <f t="shared" si="297"/>
        <v>159</v>
      </c>
      <c r="AX258" s="210">
        <f t="shared" si="298"/>
        <v>120</v>
      </c>
      <c r="AY258" s="210">
        <f t="shared" si="299"/>
        <v>16.042780748663105</v>
      </c>
      <c r="AZ258" s="211">
        <f t="shared" si="300"/>
        <v>1012.3394000000001</v>
      </c>
      <c r="BA258" s="544">
        <f t="shared" si="354"/>
        <v>144.33940000000007</v>
      </c>
      <c r="BB258" s="210">
        <f t="shared" si="355"/>
        <v>36.084850000000017</v>
      </c>
      <c r="BC258" s="213">
        <f t="shared" si="301"/>
        <v>455.55273000000005</v>
      </c>
      <c r="BD258" s="211">
        <f>[1]MAG_9pak!$F$8</f>
        <v>911.10546000000011</v>
      </c>
      <c r="BE258" s="213">
        <f t="shared" si="302"/>
        <v>273.331638</v>
      </c>
      <c r="BF258" s="213">
        <f t="shared" si="303"/>
        <v>455.55273000000005</v>
      </c>
      <c r="BG258" s="210">
        <f t="shared" si="304"/>
        <v>202.10546000000011</v>
      </c>
      <c r="BH258" s="210">
        <f t="shared" si="305"/>
        <v>163.10546000000011</v>
      </c>
      <c r="BI258" s="210">
        <f t="shared" si="306"/>
        <v>21.805542780748681</v>
      </c>
      <c r="BJ258" s="210">
        <f t="shared" si="307"/>
        <v>927.52</v>
      </c>
      <c r="BK258" s="214">
        <f t="shared" si="308"/>
        <v>278.25599999999997</v>
      </c>
      <c r="BL258" s="214">
        <f t="shared" si="309"/>
        <v>463.76</v>
      </c>
      <c r="BM258" s="210">
        <f t="shared" si="310"/>
        <v>179.51999999999998</v>
      </c>
      <c r="BN258" s="210">
        <f t="shared" si="311"/>
        <v>218.51999999999998</v>
      </c>
      <c r="BO258" s="215">
        <f t="shared" si="312"/>
        <v>463.76</v>
      </c>
      <c r="BP258" s="210">
        <f t="shared" si="379"/>
        <v>927.52</v>
      </c>
      <c r="BQ258" s="216">
        <f t="shared" si="313"/>
        <v>278.25599999999997</v>
      </c>
      <c r="BR258" s="216">
        <f t="shared" si="314"/>
        <v>463.76</v>
      </c>
      <c r="BS258" s="210">
        <f t="shared" si="315"/>
        <v>179.51999999999998</v>
      </c>
      <c r="BT258" s="210">
        <f t="shared" si="316"/>
        <v>218.51999999999998</v>
      </c>
      <c r="BU258" s="217">
        <f t="shared" si="317"/>
        <v>463.76</v>
      </c>
      <c r="BV258" s="210">
        <f t="shared" si="380"/>
        <v>927.52</v>
      </c>
      <c r="BW258" s="403">
        <f t="shared" si="318"/>
        <v>278.25599999999997</v>
      </c>
      <c r="BX258" s="403">
        <f t="shared" si="319"/>
        <v>463.76</v>
      </c>
      <c r="BY258" s="210">
        <f t="shared" si="320"/>
        <v>179.51999999999998</v>
      </c>
      <c r="BZ258" s="210">
        <f t="shared" si="321"/>
        <v>218.51999999999998</v>
      </c>
      <c r="CA258" s="210">
        <f t="shared" si="322"/>
        <v>24</v>
      </c>
      <c r="CB258" s="404">
        <f t="shared" si="323"/>
        <v>463.76</v>
      </c>
      <c r="CC258" s="404"/>
      <c r="CD258" s="537">
        <f t="shared" si="324"/>
        <v>36.084850000000017</v>
      </c>
      <c r="CE258" s="537">
        <f t="shared" si="356"/>
        <v>10.825455000000005</v>
      </c>
      <c r="CF258" s="537">
        <f t="shared" si="325"/>
        <v>18.042425000000009</v>
      </c>
      <c r="CG258" s="210"/>
      <c r="CH258" s="210"/>
      <c r="CI258" s="210"/>
      <c r="CJ258" s="538">
        <f t="shared" si="326"/>
        <v>18.042425000000009</v>
      </c>
      <c r="CK258" s="216">
        <f t="shared" si="327"/>
        <v>-39.75</v>
      </c>
      <c r="CL258" s="216">
        <f t="shared" si="357"/>
        <v>-11.924999999999999</v>
      </c>
      <c r="CM258" s="216">
        <f t="shared" si="328"/>
        <v>-19.875</v>
      </c>
      <c r="CN258" s="216"/>
      <c r="CO258" s="216"/>
      <c r="CP258" s="216"/>
      <c r="CQ258" s="217">
        <f t="shared" si="329"/>
        <v>-19.875</v>
      </c>
      <c r="CR258" s="403">
        <f t="shared" si="330"/>
        <v>21.204850000000022</v>
      </c>
      <c r="CS258" s="403">
        <f t="shared" si="358"/>
        <v>6.3614550000000065</v>
      </c>
      <c r="CT258" s="403">
        <f t="shared" si="331"/>
        <v>10.602425000000011</v>
      </c>
      <c r="CU258" s="403"/>
      <c r="CV258" s="403"/>
      <c r="CW258" s="403"/>
      <c r="CX258" s="404">
        <f t="shared" si="332"/>
        <v>10.602425000000011</v>
      </c>
      <c r="CY258" s="198"/>
      <c r="CZ258" s="222">
        <v>709</v>
      </c>
      <c r="DA258" s="677">
        <f t="shared" si="333"/>
        <v>-39</v>
      </c>
      <c r="DB258" s="676">
        <f t="shared" si="334"/>
        <v>-5.2139037433155124</v>
      </c>
      <c r="DC258" s="676">
        <f t="shared" si="359"/>
        <v>-1.0427807486631024</v>
      </c>
      <c r="DD258" s="208">
        <v>1012.3394000000001</v>
      </c>
      <c r="DE258" s="677">
        <f t="shared" si="335"/>
        <v>264.33940000000007</v>
      </c>
      <c r="DF258" s="676">
        <f t="shared" si="336"/>
        <v>35.33949197860963</v>
      </c>
      <c r="DG258" s="676">
        <f t="shared" si="360"/>
        <v>7.0678983957219259</v>
      </c>
      <c r="DH258" s="222">
        <v>20</v>
      </c>
      <c r="DI258" s="677">
        <f t="shared" si="337"/>
        <v>149.6</v>
      </c>
      <c r="DJ258" s="568">
        <f t="shared" si="338"/>
        <v>897.6</v>
      </c>
      <c r="DK258" s="677">
        <f t="shared" si="339"/>
        <v>448.8</v>
      </c>
      <c r="DL258" s="677">
        <f t="shared" si="361"/>
        <v>269.27999999999997</v>
      </c>
      <c r="DM258" s="677">
        <f t="shared" si="362"/>
        <v>448.8</v>
      </c>
      <c r="DN258" s="677">
        <f t="shared" si="340"/>
        <v>28.684850000000012</v>
      </c>
      <c r="DO258" s="677">
        <f t="shared" si="363"/>
        <v>8.6054550000000027</v>
      </c>
      <c r="DP258" s="677">
        <f t="shared" si="364"/>
        <v>14.342425000000006</v>
      </c>
      <c r="DQ258" s="677">
        <f t="shared" si="341"/>
        <v>14.342425000000006</v>
      </c>
      <c r="DR258" s="222">
        <v>709</v>
      </c>
      <c r="DS258" s="677">
        <f t="shared" si="342"/>
        <v>-39</v>
      </c>
      <c r="DT258" s="676">
        <f t="shared" si="343"/>
        <v>-5.2139037433155124</v>
      </c>
      <c r="DU258" s="710">
        <f t="shared" si="365"/>
        <v>-1.0427807486631024</v>
      </c>
      <c r="DV258" s="208">
        <v>1012.3394000000001</v>
      </c>
      <c r="DW258" s="677">
        <f t="shared" si="344"/>
        <v>264.33940000000007</v>
      </c>
      <c r="DX258" s="676">
        <f t="shared" si="345"/>
        <v>35.33949197860963</v>
      </c>
      <c r="DY258" s="710">
        <f t="shared" si="366"/>
        <v>7.0678983957219259</v>
      </c>
      <c r="DZ258" s="222">
        <v>19</v>
      </c>
      <c r="EA258" s="677">
        <f t="shared" si="346"/>
        <v>142.12</v>
      </c>
      <c r="EB258" s="568">
        <f t="shared" si="347"/>
        <v>890.12</v>
      </c>
      <c r="EC258" s="677">
        <f t="shared" si="348"/>
        <v>445.06</v>
      </c>
      <c r="ED258" s="677">
        <f t="shared" si="367"/>
        <v>267.036</v>
      </c>
      <c r="EE258" s="677">
        <f t="shared" si="368"/>
        <v>445.06</v>
      </c>
      <c r="EF258" s="208">
        <f t="shared" si="369"/>
        <v>30.554850000000016</v>
      </c>
      <c r="EG258" s="208">
        <f t="shared" si="370"/>
        <v>9.1664550000000045</v>
      </c>
      <c r="EH258" s="208">
        <f t="shared" si="371"/>
        <v>15.277425000000008</v>
      </c>
      <c r="EI258" s="677">
        <f t="shared" si="349"/>
        <v>15.277425000000008</v>
      </c>
    </row>
    <row r="259" spans="1:139" s="218" customFormat="1" ht="24.75" customHeight="1" x14ac:dyDescent="0.2">
      <c r="A259" s="505">
        <v>256</v>
      </c>
      <c r="B259" s="506" t="s">
        <v>1268</v>
      </c>
      <c r="C259" s="499" t="s">
        <v>254</v>
      </c>
      <c r="D259" s="406" t="s">
        <v>818</v>
      </c>
      <c r="E259" s="406" t="s">
        <v>287</v>
      </c>
      <c r="F259" s="219" t="s">
        <v>316</v>
      </c>
      <c r="G259" s="219" t="s">
        <v>6</v>
      </c>
      <c r="H259" s="219" t="s">
        <v>45</v>
      </c>
      <c r="I259" s="302">
        <v>0.3</v>
      </c>
      <c r="J259" s="221">
        <v>748</v>
      </c>
      <c r="K259" s="222"/>
      <c r="L259" s="219" t="s">
        <v>316</v>
      </c>
      <c r="M259" s="219" t="s">
        <v>6</v>
      </c>
      <c r="N259" s="219" t="s">
        <v>45</v>
      </c>
      <c r="O259" s="246">
        <v>0.3</v>
      </c>
      <c r="P259" s="221">
        <v>748</v>
      </c>
      <c r="Q259" s="219"/>
      <c r="R259" s="219"/>
      <c r="S259" s="219"/>
      <c r="T259" s="246">
        <v>0.3</v>
      </c>
      <c r="U259" s="223">
        <v>748</v>
      </c>
      <c r="V259" s="228" t="s">
        <v>679</v>
      </c>
      <c r="W259" s="228" t="s">
        <v>6</v>
      </c>
      <c r="X259" s="228" t="s">
        <v>27</v>
      </c>
      <c r="Y259" s="242">
        <v>0.3</v>
      </c>
      <c r="Z259" s="226">
        <v>748</v>
      </c>
      <c r="AA259" s="207">
        <f t="shared" si="285"/>
        <v>224.4</v>
      </c>
      <c r="AB259" s="222">
        <v>709</v>
      </c>
      <c r="AC259" s="544">
        <f t="shared" si="350"/>
        <v>-39</v>
      </c>
      <c r="AD259" s="208">
        <f t="shared" si="381"/>
        <v>1012.3394000000001</v>
      </c>
      <c r="AE259" s="678">
        <f t="shared" si="351"/>
        <v>264.33940000000007</v>
      </c>
      <c r="AF259" s="222">
        <v>1315</v>
      </c>
      <c r="AJ259" s="444">
        <f t="shared" si="286"/>
        <v>-39</v>
      </c>
      <c r="AK259" s="444">
        <f t="shared" si="287"/>
        <v>-5.2139037433155124</v>
      </c>
      <c r="AL259" s="539">
        <f t="shared" si="352"/>
        <v>-1.0427807486631024E-2</v>
      </c>
      <c r="AM259" s="444">
        <f t="shared" si="288"/>
        <v>-7.8</v>
      </c>
      <c r="AN259" s="445">
        <f t="shared" si="289"/>
        <v>264.33940000000007</v>
      </c>
      <c r="AO259" s="445">
        <f t="shared" si="290"/>
        <v>35.33949197860963</v>
      </c>
      <c r="AP259" s="542">
        <f t="shared" si="353"/>
        <v>7.0678983957219263E-2</v>
      </c>
      <c r="AQ259" s="445">
        <f t="shared" si="291"/>
        <v>52.867880000000014</v>
      </c>
      <c r="AR259" s="227">
        <f t="shared" si="292"/>
        <v>260.39999999999998</v>
      </c>
      <c r="AS259" s="210">
        <f t="shared" si="293"/>
        <v>868</v>
      </c>
      <c r="AT259" s="209">
        <f t="shared" si="294"/>
        <v>260.39999999999998</v>
      </c>
      <c r="AU259" s="209">
        <f t="shared" si="295"/>
        <v>434</v>
      </c>
      <c r="AV259" s="211">
        <f t="shared" si="296"/>
        <v>709</v>
      </c>
      <c r="AW259" s="210">
        <f t="shared" si="297"/>
        <v>159</v>
      </c>
      <c r="AX259" s="210">
        <f t="shared" si="298"/>
        <v>120</v>
      </c>
      <c r="AY259" s="210">
        <f t="shared" si="299"/>
        <v>16.042780748663105</v>
      </c>
      <c r="AZ259" s="211">
        <f t="shared" si="300"/>
        <v>1012.3394000000001</v>
      </c>
      <c r="BA259" s="544">
        <f t="shared" si="354"/>
        <v>144.33940000000007</v>
      </c>
      <c r="BB259" s="210">
        <f t="shared" si="355"/>
        <v>36.084850000000017</v>
      </c>
      <c r="BC259" s="213">
        <f t="shared" si="301"/>
        <v>273.331638</v>
      </c>
      <c r="BD259" s="211">
        <f>[1]MAG_9pak!$F$8</f>
        <v>911.10546000000011</v>
      </c>
      <c r="BE259" s="213">
        <f t="shared" si="302"/>
        <v>273.331638</v>
      </c>
      <c r="BF259" s="213">
        <f t="shared" si="303"/>
        <v>455.55273000000005</v>
      </c>
      <c r="BG259" s="210">
        <f t="shared" si="304"/>
        <v>202.10546000000011</v>
      </c>
      <c r="BH259" s="210">
        <f t="shared" si="305"/>
        <v>163.10546000000011</v>
      </c>
      <c r="BI259" s="210">
        <f t="shared" si="306"/>
        <v>21.805542780748681</v>
      </c>
      <c r="BJ259" s="210">
        <f t="shared" si="307"/>
        <v>927.52</v>
      </c>
      <c r="BK259" s="214">
        <f t="shared" si="308"/>
        <v>278.25599999999997</v>
      </c>
      <c r="BL259" s="214">
        <f t="shared" si="309"/>
        <v>463.76</v>
      </c>
      <c r="BM259" s="210">
        <f t="shared" si="310"/>
        <v>179.51999999999998</v>
      </c>
      <c r="BN259" s="210">
        <f t="shared" si="311"/>
        <v>218.51999999999998</v>
      </c>
      <c r="BO259" s="215">
        <f t="shared" si="312"/>
        <v>278.25599999999997</v>
      </c>
      <c r="BP259" s="210">
        <f t="shared" si="379"/>
        <v>927.52</v>
      </c>
      <c r="BQ259" s="216">
        <f t="shared" si="313"/>
        <v>278.25599999999997</v>
      </c>
      <c r="BR259" s="216">
        <f t="shared" si="314"/>
        <v>463.76</v>
      </c>
      <c r="BS259" s="210">
        <f t="shared" si="315"/>
        <v>179.51999999999998</v>
      </c>
      <c r="BT259" s="210">
        <f t="shared" si="316"/>
        <v>218.51999999999998</v>
      </c>
      <c r="BU259" s="217">
        <f t="shared" si="317"/>
        <v>278.25599999999997</v>
      </c>
      <c r="BV259" s="210">
        <f t="shared" si="380"/>
        <v>927.52</v>
      </c>
      <c r="BW259" s="403">
        <f t="shared" si="318"/>
        <v>278.25599999999997</v>
      </c>
      <c r="BX259" s="403">
        <f t="shared" si="319"/>
        <v>463.76</v>
      </c>
      <c r="BY259" s="210">
        <f t="shared" si="320"/>
        <v>179.51999999999998</v>
      </c>
      <c r="BZ259" s="210">
        <f t="shared" si="321"/>
        <v>218.51999999999998</v>
      </c>
      <c r="CA259" s="210">
        <f t="shared" si="322"/>
        <v>24</v>
      </c>
      <c r="CB259" s="404">
        <f t="shared" si="323"/>
        <v>278.25599999999997</v>
      </c>
      <c r="CC259" s="404"/>
      <c r="CD259" s="537">
        <f t="shared" si="324"/>
        <v>36.084850000000017</v>
      </c>
      <c r="CE259" s="537">
        <f t="shared" si="356"/>
        <v>10.825455000000005</v>
      </c>
      <c r="CF259" s="537">
        <f t="shared" si="325"/>
        <v>18.042425000000009</v>
      </c>
      <c r="CG259" s="210"/>
      <c r="CH259" s="210"/>
      <c r="CI259" s="210"/>
      <c r="CJ259" s="538">
        <f t="shared" si="326"/>
        <v>10.825455000000005</v>
      </c>
      <c r="CK259" s="216">
        <f t="shared" si="327"/>
        <v>-39.75</v>
      </c>
      <c r="CL259" s="216">
        <f t="shared" si="357"/>
        <v>-11.924999999999999</v>
      </c>
      <c r="CM259" s="216">
        <f t="shared" si="328"/>
        <v>-19.875</v>
      </c>
      <c r="CN259" s="216"/>
      <c r="CO259" s="216"/>
      <c r="CP259" s="216"/>
      <c r="CQ259" s="217">
        <f t="shared" si="329"/>
        <v>-11.924999999999999</v>
      </c>
      <c r="CR259" s="403">
        <f t="shared" si="330"/>
        <v>21.204850000000022</v>
      </c>
      <c r="CS259" s="403">
        <f t="shared" si="358"/>
        <v>6.3614550000000065</v>
      </c>
      <c r="CT259" s="403">
        <f t="shared" si="331"/>
        <v>10.602425000000011</v>
      </c>
      <c r="CU259" s="403"/>
      <c r="CV259" s="403"/>
      <c r="CW259" s="403"/>
      <c r="CX259" s="404">
        <f t="shared" si="332"/>
        <v>6.3614550000000065</v>
      </c>
      <c r="CY259" s="198"/>
      <c r="CZ259" s="222">
        <v>709</v>
      </c>
      <c r="DA259" s="677">
        <f t="shared" si="333"/>
        <v>-39</v>
      </c>
      <c r="DB259" s="676">
        <f t="shared" si="334"/>
        <v>-5.2139037433155124</v>
      </c>
      <c r="DC259" s="676">
        <f t="shared" si="359"/>
        <v>-1.0427807486631024</v>
      </c>
      <c r="DD259" s="208">
        <v>1012.3394000000001</v>
      </c>
      <c r="DE259" s="677">
        <f t="shared" si="335"/>
        <v>264.33940000000007</v>
      </c>
      <c r="DF259" s="676">
        <f t="shared" si="336"/>
        <v>35.33949197860963</v>
      </c>
      <c r="DG259" s="676">
        <f t="shared" si="360"/>
        <v>7.0678983957219259</v>
      </c>
      <c r="DH259" s="222">
        <v>20</v>
      </c>
      <c r="DI259" s="677">
        <f t="shared" si="337"/>
        <v>149.6</v>
      </c>
      <c r="DJ259" s="568">
        <f t="shared" si="338"/>
        <v>897.6</v>
      </c>
      <c r="DK259" s="677">
        <f t="shared" si="339"/>
        <v>269.27999999999997</v>
      </c>
      <c r="DL259" s="677">
        <f t="shared" si="361"/>
        <v>269.27999999999997</v>
      </c>
      <c r="DM259" s="677">
        <f t="shared" si="362"/>
        <v>448.8</v>
      </c>
      <c r="DN259" s="677">
        <f t="shared" si="340"/>
        <v>28.684850000000012</v>
      </c>
      <c r="DO259" s="677">
        <f t="shared" si="363"/>
        <v>8.6054550000000027</v>
      </c>
      <c r="DP259" s="677">
        <f t="shared" si="364"/>
        <v>14.342425000000006</v>
      </c>
      <c r="DQ259" s="677">
        <f t="shared" si="341"/>
        <v>8.6054550000000027</v>
      </c>
      <c r="DR259" s="222">
        <v>709</v>
      </c>
      <c r="DS259" s="677">
        <f t="shared" si="342"/>
        <v>-39</v>
      </c>
      <c r="DT259" s="676">
        <f t="shared" si="343"/>
        <v>-5.2139037433155124</v>
      </c>
      <c r="DU259" s="710">
        <f t="shared" si="365"/>
        <v>-1.0427807486631024</v>
      </c>
      <c r="DV259" s="208">
        <v>1012.3394000000001</v>
      </c>
      <c r="DW259" s="677">
        <f t="shared" si="344"/>
        <v>264.33940000000007</v>
      </c>
      <c r="DX259" s="676">
        <f t="shared" si="345"/>
        <v>35.33949197860963</v>
      </c>
      <c r="DY259" s="710">
        <f t="shared" si="366"/>
        <v>7.0678983957219259</v>
      </c>
      <c r="DZ259" s="222">
        <v>19</v>
      </c>
      <c r="EA259" s="677">
        <f t="shared" si="346"/>
        <v>142.12</v>
      </c>
      <c r="EB259" s="568">
        <f t="shared" si="347"/>
        <v>890.12</v>
      </c>
      <c r="EC259" s="677">
        <f t="shared" si="348"/>
        <v>267.036</v>
      </c>
      <c r="ED259" s="677">
        <f t="shared" si="367"/>
        <v>267.036</v>
      </c>
      <c r="EE259" s="677">
        <f t="shared" si="368"/>
        <v>445.06</v>
      </c>
      <c r="EF259" s="208">
        <f t="shared" si="369"/>
        <v>30.554850000000016</v>
      </c>
      <c r="EG259" s="208">
        <f t="shared" si="370"/>
        <v>9.1664550000000045</v>
      </c>
      <c r="EH259" s="208">
        <f t="shared" si="371"/>
        <v>15.277425000000008</v>
      </c>
      <c r="EI259" s="677">
        <f t="shared" si="349"/>
        <v>9.1664550000000045</v>
      </c>
    </row>
    <row r="260" spans="1:139" s="218" customFormat="1" ht="24.75" customHeight="1" x14ac:dyDescent="0.2">
      <c r="A260" s="505">
        <v>257</v>
      </c>
      <c r="B260" s="506" t="s">
        <v>1268</v>
      </c>
      <c r="C260" s="499" t="s">
        <v>219</v>
      </c>
      <c r="D260" s="406" t="s">
        <v>429</v>
      </c>
      <c r="E260" s="414" t="s">
        <v>13</v>
      </c>
      <c r="F260" s="219" t="s">
        <v>7</v>
      </c>
      <c r="G260" s="219" t="s">
        <v>65</v>
      </c>
      <c r="H260" s="219" t="s">
        <v>5</v>
      </c>
      <c r="I260" s="240">
        <v>1</v>
      </c>
      <c r="J260" s="234">
        <v>1731</v>
      </c>
      <c r="K260" s="222"/>
      <c r="L260" s="219" t="s">
        <v>7</v>
      </c>
      <c r="M260" s="219" t="s">
        <v>65</v>
      </c>
      <c r="N260" s="219" t="s">
        <v>5</v>
      </c>
      <c r="O260" s="240">
        <v>1</v>
      </c>
      <c r="P260" s="234">
        <v>1731</v>
      </c>
      <c r="Q260" s="219"/>
      <c r="R260" s="219"/>
      <c r="S260" s="219"/>
      <c r="T260" s="240">
        <v>1</v>
      </c>
      <c r="U260" s="235">
        <v>1731</v>
      </c>
      <c r="V260" s="228" t="s">
        <v>664</v>
      </c>
      <c r="W260" s="228" t="s">
        <v>24</v>
      </c>
      <c r="X260" s="228" t="s">
        <v>5</v>
      </c>
      <c r="Y260" s="242">
        <v>1</v>
      </c>
      <c r="Z260" s="236">
        <v>1731</v>
      </c>
      <c r="AA260" s="207">
        <f t="shared" ref="AA260:AA323" si="382">Z260*Y260</f>
        <v>1731</v>
      </c>
      <c r="AB260" s="222">
        <v>2695</v>
      </c>
      <c r="AC260" s="544">
        <f t="shared" si="350"/>
        <v>964</v>
      </c>
      <c r="AD260" s="208">
        <f>3.385*$AB$1</f>
        <v>3850.3020999999999</v>
      </c>
      <c r="AE260" s="678">
        <f t="shared" si="351"/>
        <v>2119.3020999999999</v>
      </c>
      <c r="AF260" s="222">
        <v>4620</v>
      </c>
      <c r="AJ260" s="444">
        <f t="shared" ref="AJ260:AJ323" si="383">AB260-Z260</f>
        <v>964</v>
      </c>
      <c r="AK260" s="444">
        <f t="shared" ref="AK260:AK323" si="384">(AB260/Z260)*100-100</f>
        <v>55.690352397458128</v>
      </c>
      <c r="AL260" s="539">
        <f t="shared" si="352"/>
        <v>0.11138070479491625</v>
      </c>
      <c r="AM260" s="444">
        <f t="shared" ref="AM260:AM323" si="385">AJ260/5</f>
        <v>192.8</v>
      </c>
      <c r="AN260" s="445">
        <f t="shared" ref="AN260:AN323" si="386">AD260-Z260</f>
        <v>2119.3020999999999</v>
      </c>
      <c r="AO260" s="445">
        <f t="shared" ref="AO260:AO323" si="387">(AD260/Z260)*100-100</f>
        <v>122.43224147891391</v>
      </c>
      <c r="AP260" s="542">
        <f t="shared" si="353"/>
        <v>0.24486448295782781</v>
      </c>
      <c r="AQ260" s="445">
        <f t="shared" ref="AQ260:AQ323" si="388">AN260/5</f>
        <v>423.86041999999998</v>
      </c>
      <c r="AR260" s="227">
        <f t="shared" ref="AR260:AR323" si="389">(Z260+120)*Y260</f>
        <v>1851</v>
      </c>
      <c r="AS260" s="210">
        <f t="shared" ref="AS260:AS323" si="390">SUM(Z260+120)</f>
        <v>1851</v>
      </c>
      <c r="AT260" s="209">
        <f t="shared" ref="AT260:AT323" si="391">AS260*0.3</f>
        <v>555.29999999999995</v>
      </c>
      <c r="AU260" s="209">
        <f t="shared" ref="AU260:AU323" si="392">AS260*0.5</f>
        <v>925.5</v>
      </c>
      <c r="AV260" s="211">
        <f t="shared" ref="AV260:AV323" si="393">AB260</f>
        <v>2695</v>
      </c>
      <c r="AW260" s="212">
        <f t="shared" ref="AW260:AW323" si="394">SUM(AS260-AV260)</f>
        <v>-844</v>
      </c>
      <c r="AX260" s="210">
        <f t="shared" ref="AX260:AX323" si="395">AS260-Z260</f>
        <v>120</v>
      </c>
      <c r="AY260" s="210">
        <f t="shared" ref="AY260:AY323" si="396">(AS260/Z260*100)-100</f>
        <v>6.9324090121317283</v>
      </c>
      <c r="AZ260" s="211">
        <f t="shared" ref="AZ260:AZ323" si="397">AD260</f>
        <v>3850.3020999999999</v>
      </c>
      <c r="BA260" s="544">
        <f t="shared" si="354"/>
        <v>1999.3020999999999</v>
      </c>
      <c r="BB260" s="210">
        <f t="shared" si="355"/>
        <v>499.82552499999997</v>
      </c>
      <c r="BC260" s="213">
        <f t="shared" ref="BC260:BC323" si="398">BD260*Y260</f>
        <v>2694.6427400000002</v>
      </c>
      <c r="BD260" s="211">
        <f>[1]MAG_9pak!$C$16</f>
        <v>2694.6427400000002</v>
      </c>
      <c r="BE260" s="213">
        <f t="shared" ref="BE260:BE323" si="399">BD260*0.3</f>
        <v>808.39282200000002</v>
      </c>
      <c r="BF260" s="213">
        <f t="shared" ref="BF260:BF323" si="400">BD260*0.5</f>
        <v>1347.3213700000001</v>
      </c>
      <c r="BG260" s="210">
        <f t="shared" ref="BG260:BG323" si="401">BD260-AB260</f>
        <v>-0.35725999999976921</v>
      </c>
      <c r="BH260" s="210">
        <f t="shared" ref="BH260:BH323" si="402">SUM(BD260-Z260)</f>
        <v>963.64274000000023</v>
      </c>
      <c r="BI260" s="210">
        <f t="shared" ref="BI260:BI323" si="403">(BD260/Z260*100)-100</f>
        <v>55.669713460427516</v>
      </c>
      <c r="BJ260" s="210">
        <f t="shared" ref="BJ260:BJ323" si="404">Z260*1.24</f>
        <v>2146.44</v>
      </c>
      <c r="BK260" s="214">
        <f t="shared" ref="BK260:BK323" si="405">BJ260*0.3</f>
        <v>643.93200000000002</v>
      </c>
      <c r="BL260" s="214">
        <f t="shared" ref="BL260:BL323" si="406">BJ260*0.5</f>
        <v>1073.22</v>
      </c>
      <c r="BM260" s="210">
        <f t="shared" ref="BM260:BM323" si="407">BJ260-Z260</f>
        <v>415.44000000000005</v>
      </c>
      <c r="BN260" s="210">
        <f t="shared" ref="BN260:BN323" si="408">BJ260-AB260</f>
        <v>-548.55999999999995</v>
      </c>
      <c r="BO260" s="215">
        <f t="shared" ref="BO260:BO323" si="409">BJ260*Y260</f>
        <v>2146.44</v>
      </c>
      <c r="BP260" s="210">
        <f>Z260*1.2</f>
        <v>2077.1999999999998</v>
      </c>
      <c r="BQ260" s="216">
        <f t="shared" ref="BQ260:BQ323" si="410">BP260*0.3</f>
        <v>623.16</v>
      </c>
      <c r="BR260" s="216">
        <f t="shared" ref="BR260:BR323" si="411">BP260*0.5</f>
        <v>1038.5999999999999</v>
      </c>
      <c r="BS260" s="210">
        <f t="shared" ref="BS260:BS323" si="412">BP260-Z260</f>
        <v>346.19999999999982</v>
      </c>
      <c r="BT260" s="210">
        <f t="shared" ref="BT260:BT323" si="413">BP260-AB260</f>
        <v>-617.80000000000018</v>
      </c>
      <c r="BU260" s="217">
        <f t="shared" ref="BU260:BU323" si="414">BP260*Y260</f>
        <v>2077.1999999999998</v>
      </c>
      <c r="BV260" s="210">
        <f>Z260*1.14</f>
        <v>1973.34</v>
      </c>
      <c r="BW260" s="403">
        <f t="shared" ref="BW260:BW323" si="415">BV260*0.3</f>
        <v>592.00199999999995</v>
      </c>
      <c r="BX260" s="403">
        <f t="shared" ref="BX260:BX323" si="416">BV260*0.5</f>
        <v>986.67</v>
      </c>
      <c r="BY260" s="210">
        <f t="shared" ref="BY260:BY323" si="417">BV260-Z260</f>
        <v>242.33999999999992</v>
      </c>
      <c r="BZ260" s="210">
        <f t="shared" ref="BZ260:BZ323" si="418">BV260-AB260</f>
        <v>-721.66000000000008</v>
      </c>
      <c r="CA260" s="210">
        <f t="shared" ref="CA260:CA323" si="419">(BV260/Z260*100)-100</f>
        <v>13.999999999999986</v>
      </c>
      <c r="CB260" s="404">
        <f t="shared" ref="CB260:CB323" si="420">BV260*Y260</f>
        <v>1973.34</v>
      </c>
      <c r="CC260" s="404"/>
      <c r="CD260" s="537">
        <f t="shared" ref="CD260:CD323" si="421">(AD260-AS260)/4</f>
        <v>499.82552499999997</v>
      </c>
      <c r="CE260" s="537">
        <f t="shared" si="356"/>
        <v>149.94765749999999</v>
      </c>
      <c r="CF260" s="537">
        <f t="shared" ref="CF260:CF323" si="422">CD260*0.5</f>
        <v>249.91276249999999</v>
      </c>
      <c r="CG260" s="210"/>
      <c r="CH260" s="210"/>
      <c r="CI260" s="210"/>
      <c r="CJ260" s="538">
        <f t="shared" ref="CJ260:CJ323" si="423">CD260*Y260</f>
        <v>499.82552499999997</v>
      </c>
      <c r="CK260" s="216">
        <f t="shared" ref="CK260:CK323" si="424">(AB260-AS260)/4</f>
        <v>211</v>
      </c>
      <c r="CL260" s="216">
        <f t="shared" si="357"/>
        <v>63.3</v>
      </c>
      <c r="CM260" s="216">
        <f t="shared" ref="CM260:CM323" si="425">CK260*0.5</f>
        <v>105.5</v>
      </c>
      <c r="CN260" s="216"/>
      <c r="CO260" s="216"/>
      <c r="CP260" s="216"/>
      <c r="CQ260" s="217">
        <f t="shared" ref="CQ260:CQ323" si="426">CK260*Y260</f>
        <v>211</v>
      </c>
      <c r="CR260" s="403">
        <f t="shared" ref="CR260:CR323" si="427">(AD260-BV260)/4</f>
        <v>469.24052499999999</v>
      </c>
      <c r="CS260" s="403">
        <f t="shared" si="358"/>
        <v>140.77215749999999</v>
      </c>
      <c r="CT260" s="403">
        <f t="shared" ref="CT260:CT323" si="428">CR260*0.5</f>
        <v>234.6202625</v>
      </c>
      <c r="CU260" s="403"/>
      <c r="CV260" s="403"/>
      <c r="CW260" s="403"/>
      <c r="CX260" s="404">
        <f t="shared" ref="CX260:CX323" si="429">CR260*Y260</f>
        <v>469.24052499999999</v>
      </c>
      <c r="CY260" s="198"/>
      <c r="CZ260" s="222">
        <v>2695</v>
      </c>
      <c r="DA260" s="677">
        <f t="shared" ref="DA260:DA323" si="430">CZ260-Z260</f>
        <v>964</v>
      </c>
      <c r="DB260" s="676">
        <f t="shared" ref="DB260:DB323" si="431">(CZ260/Z260*100)-100</f>
        <v>55.690352397458128</v>
      </c>
      <c r="DC260" s="676">
        <f t="shared" si="359"/>
        <v>11.138070479491626</v>
      </c>
      <c r="DD260" s="208">
        <v>3850.3020999999999</v>
      </c>
      <c r="DE260" s="677">
        <f t="shared" ref="DE260:DE323" si="432">DD260-Z260</f>
        <v>2119.3020999999999</v>
      </c>
      <c r="DF260" s="676">
        <f t="shared" ref="DF260:DF323" si="433">(DD260/Z260)*100-100</f>
        <v>122.43224147891391</v>
      </c>
      <c r="DG260" s="676">
        <f t="shared" si="360"/>
        <v>24.486448295782782</v>
      </c>
      <c r="DH260" s="203">
        <v>11</v>
      </c>
      <c r="DI260" s="677">
        <f t="shared" ref="DI260:DI323" si="434">Z260*DH260/100</f>
        <v>190.41</v>
      </c>
      <c r="DJ260" s="568">
        <f t="shared" ref="DJ260:DJ323" si="435">Z260+DI260</f>
        <v>1921.41</v>
      </c>
      <c r="DK260" s="677">
        <f t="shared" ref="DK260:DK323" si="436">DJ260*Y260</f>
        <v>1921.41</v>
      </c>
      <c r="DL260" s="677">
        <f t="shared" si="361"/>
        <v>576.423</v>
      </c>
      <c r="DM260" s="677">
        <f t="shared" si="362"/>
        <v>960.70500000000004</v>
      </c>
      <c r="DN260" s="677">
        <f t="shared" ref="DN260:DN323" si="437">(DD260-DJ260)/4</f>
        <v>482.22302499999995</v>
      </c>
      <c r="DO260" s="677">
        <f t="shared" si="363"/>
        <v>144.66690749999998</v>
      </c>
      <c r="DP260" s="677">
        <f t="shared" si="364"/>
        <v>241.11151249999998</v>
      </c>
      <c r="DQ260" s="677">
        <f t="shared" ref="DQ260:DQ323" si="438">DN260*Y260</f>
        <v>482.22302499999995</v>
      </c>
      <c r="DR260" s="222">
        <v>2695</v>
      </c>
      <c r="DS260" s="677">
        <f t="shared" ref="DS260:DS323" si="439">DR260-Z260</f>
        <v>964</v>
      </c>
      <c r="DT260" s="676">
        <f t="shared" ref="DT260:DT323" si="440">(DR260/Z260*100)-100</f>
        <v>55.690352397458128</v>
      </c>
      <c r="DU260" s="710">
        <f t="shared" si="365"/>
        <v>11.138070479491626</v>
      </c>
      <c r="DV260" s="208">
        <v>3850.3020999999999</v>
      </c>
      <c r="DW260" s="677">
        <f t="shared" ref="DW260:DW323" si="441">DV260-Z260</f>
        <v>2119.3020999999999</v>
      </c>
      <c r="DX260" s="676">
        <f t="shared" ref="DX260:DX323" si="442">(DV260/Z260)*100-100</f>
        <v>122.43224147891391</v>
      </c>
      <c r="DY260" s="710">
        <f t="shared" si="366"/>
        <v>24.486448295782782</v>
      </c>
      <c r="DZ260" s="222">
        <v>11</v>
      </c>
      <c r="EA260" s="677">
        <f t="shared" ref="EA260:EA323" si="443">Z260*DZ260/100</f>
        <v>190.41</v>
      </c>
      <c r="EB260" s="568">
        <f t="shared" ref="EB260:EB323" si="444">Z260+EA260</f>
        <v>1921.41</v>
      </c>
      <c r="EC260" s="677">
        <f t="shared" ref="EC260:EC323" si="445">EB260*Y260</f>
        <v>1921.41</v>
      </c>
      <c r="ED260" s="677">
        <f t="shared" si="367"/>
        <v>576.423</v>
      </c>
      <c r="EE260" s="677">
        <f t="shared" si="368"/>
        <v>960.70500000000004</v>
      </c>
      <c r="EF260" s="208">
        <f t="shared" si="369"/>
        <v>482.22302499999995</v>
      </c>
      <c r="EG260" s="208">
        <f t="shared" si="370"/>
        <v>144.66690749999998</v>
      </c>
      <c r="EH260" s="208">
        <f t="shared" si="371"/>
        <v>241.11151249999998</v>
      </c>
      <c r="EI260" s="677">
        <f t="shared" ref="EI260:EI323" si="446">EF260*Y260</f>
        <v>482.22302499999995</v>
      </c>
    </row>
    <row r="261" spans="1:139" s="218" customFormat="1" ht="24.75" customHeight="1" x14ac:dyDescent="0.2">
      <c r="A261" s="506">
        <v>258</v>
      </c>
      <c r="B261" s="506" t="s">
        <v>1268</v>
      </c>
      <c r="C261" s="499" t="s">
        <v>219</v>
      </c>
      <c r="D261" s="406" t="s">
        <v>429</v>
      </c>
      <c r="E261" s="414" t="s">
        <v>56</v>
      </c>
      <c r="F261" s="219" t="s">
        <v>7</v>
      </c>
      <c r="G261" s="219" t="s">
        <v>26</v>
      </c>
      <c r="H261" s="219" t="s">
        <v>88</v>
      </c>
      <c r="I261" s="240">
        <v>2</v>
      </c>
      <c r="J261" s="234">
        <v>1471</v>
      </c>
      <c r="K261" s="222"/>
      <c r="L261" s="219" t="s">
        <v>7</v>
      </c>
      <c r="M261" s="219" t="s">
        <v>26</v>
      </c>
      <c r="N261" s="219" t="s">
        <v>88</v>
      </c>
      <c r="O261" s="240">
        <v>2</v>
      </c>
      <c r="P261" s="234">
        <v>1471</v>
      </c>
      <c r="Q261" s="219"/>
      <c r="R261" s="219"/>
      <c r="S261" s="219"/>
      <c r="T261" s="240">
        <v>2</v>
      </c>
      <c r="U261" s="235">
        <v>1471</v>
      </c>
      <c r="V261" s="224" t="s">
        <v>664</v>
      </c>
      <c r="W261" s="224" t="s">
        <v>6</v>
      </c>
      <c r="X261" s="224" t="s">
        <v>88</v>
      </c>
      <c r="Y261" s="242">
        <v>2</v>
      </c>
      <c r="Z261" s="236">
        <v>1471</v>
      </c>
      <c r="AA261" s="207">
        <f t="shared" si="382"/>
        <v>2942</v>
      </c>
      <c r="AB261" s="222">
        <v>2174</v>
      </c>
      <c r="AC261" s="544">
        <f t="shared" ref="AC261:AC324" si="447">AB261-Z261</f>
        <v>703</v>
      </c>
      <c r="AD261" s="208">
        <f>2.73*$AB$1</f>
        <v>3105.2658000000001</v>
      </c>
      <c r="AE261" s="678">
        <f t="shared" ref="AE261:AE324" si="448">AD261-Z261</f>
        <v>1634.2658000000001</v>
      </c>
      <c r="AF261" s="222">
        <v>3726</v>
      </c>
      <c r="AJ261" s="444">
        <f t="shared" si="383"/>
        <v>703</v>
      </c>
      <c r="AK261" s="444">
        <f t="shared" si="384"/>
        <v>47.790618626784521</v>
      </c>
      <c r="AL261" s="539">
        <f t="shared" ref="AL261:AL324" si="449">AK261/5/100</f>
        <v>9.558123725356904E-2</v>
      </c>
      <c r="AM261" s="444">
        <f t="shared" si="385"/>
        <v>140.6</v>
      </c>
      <c r="AN261" s="445">
        <f t="shared" si="386"/>
        <v>1634.2658000000001</v>
      </c>
      <c r="AO261" s="445">
        <f t="shared" si="387"/>
        <v>111.098966689327</v>
      </c>
      <c r="AP261" s="542">
        <f t="shared" ref="AP261:AP324" si="450">AO261/5/100</f>
        <v>0.22219793337865401</v>
      </c>
      <c r="AQ261" s="445">
        <f t="shared" si="388"/>
        <v>326.85316</v>
      </c>
      <c r="AR261" s="227">
        <f t="shared" si="389"/>
        <v>3182</v>
      </c>
      <c r="AS261" s="210">
        <f t="shared" si="390"/>
        <v>1591</v>
      </c>
      <c r="AT261" s="209">
        <f t="shared" si="391"/>
        <v>477.29999999999995</v>
      </c>
      <c r="AU261" s="209">
        <f t="shared" si="392"/>
        <v>795.5</v>
      </c>
      <c r="AV261" s="211">
        <f t="shared" si="393"/>
        <v>2174</v>
      </c>
      <c r="AW261" s="212">
        <f t="shared" si="394"/>
        <v>-583</v>
      </c>
      <c r="AX261" s="210">
        <f t="shared" si="395"/>
        <v>120</v>
      </c>
      <c r="AY261" s="210">
        <f t="shared" si="396"/>
        <v>8.1577158395649292</v>
      </c>
      <c r="AZ261" s="211">
        <f t="shared" si="397"/>
        <v>3105.2658000000001</v>
      </c>
      <c r="BA261" s="544">
        <f t="shared" ref="BA261:BA324" si="451">AZ261-AS261</f>
        <v>1514.2658000000001</v>
      </c>
      <c r="BB261" s="210">
        <f t="shared" ref="BB261:BB324" si="452">BA261/4</f>
        <v>378.56645000000003</v>
      </c>
      <c r="BC261" s="213">
        <f t="shared" si="398"/>
        <v>4347.37212</v>
      </c>
      <c r="BD261" s="211">
        <f>[1]MAG_9pak!$C$15</f>
        <v>2173.68606</v>
      </c>
      <c r="BE261" s="213">
        <f t="shared" si="399"/>
        <v>652.105818</v>
      </c>
      <c r="BF261" s="213">
        <f t="shared" si="400"/>
        <v>1086.84303</v>
      </c>
      <c r="BG261" s="210">
        <f t="shared" si="401"/>
        <v>-0.31394000000000233</v>
      </c>
      <c r="BH261" s="210">
        <f t="shared" si="402"/>
        <v>702.68606</v>
      </c>
      <c r="BI261" s="210">
        <f t="shared" si="403"/>
        <v>47.769276682528869</v>
      </c>
      <c r="BJ261" s="210">
        <f t="shared" si="404"/>
        <v>1824.04</v>
      </c>
      <c r="BK261" s="214">
        <f t="shared" si="405"/>
        <v>547.21199999999999</v>
      </c>
      <c r="BL261" s="214">
        <f t="shared" si="406"/>
        <v>912.02</v>
      </c>
      <c r="BM261" s="210">
        <f t="shared" si="407"/>
        <v>353.03999999999996</v>
      </c>
      <c r="BN261" s="210">
        <f t="shared" si="408"/>
        <v>-349.96000000000004</v>
      </c>
      <c r="BO261" s="215">
        <f t="shared" si="409"/>
        <v>3648.08</v>
      </c>
      <c r="BP261" s="210">
        <f>Z261*1.2</f>
        <v>1765.2</v>
      </c>
      <c r="BQ261" s="216">
        <f t="shared" si="410"/>
        <v>529.55999999999995</v>
      </c>
      <c r="BR261" s="216">
        <f t="shared" si="411"/>
        <v>882.6</v>
      </c>
      <c r="BS261" s="210">
        <f t="shared" si="412"/>
        <v>294.20000000000005</v>
      </c>
      <c r="BT261" s="210">
        <f t="shared" si="413"/>
        <v>-408.79999999999995</v>
      </c>
      <c r="BU261" s="217">
        <f t="shared" si="414"/>
        <v>3530.4</v>
      </c>
      <c r="BV261" s="210">
        <f>Z261*1.19</f>
        <v>1750.49</v>
      </c>
      <c r="BW261" s="403">
        <f t="shared" si="415"/>
        <v>525.14699999999993</v>
      </c>
      <c r="BX261" s="403">
        <f t="shared" si="416"/>
        <v>875.245</v>
      </c>
      <c r="BY261" s="210">
        <f t="shared" si="417"/>
        <v>279.49</v>
      </c>
      <c r="BZ261" s="210">
        <f t="shared" si="418"/>
        <v>-423.51</v>
      </c>
      <c r="CA261" s="210">
        <f t="shared" si="419"/>
        <v>19</v>
      </c>
      <c r="CB261" s="404">
        <f t="shared" si="420"/>
        <v>3500.98</v>
      </c>
      <c r="CC261" s="404"/>
      <c r="CD261" s="537">
        <f t="shared" si="421"/>
        <v>378.56645000000003</v>
      </c>
      <c r="CE261" s="537">
        <f t="shared" ref="CE261:CE324" si="453">CD261*0.3</f>
        <v>113.569935</v>
      </c>
      <c r="CF261" s="537">
        <f t="shared" si="422"/>
        <v>189.28322500000002</v>
      </c>
      <c r="CG261" s="210"/>
      <c r="CH261" s="210"/>
      <c r="CI261" s="210"/>
      <c r="CJ261" s="538">
        <f t="shared" si="423"/>
        <v>757.13290000000006</v>
      </c>
      <c r="CK261" s="216">
        <f t="shared" si="424"/>
        <v>145.75</v>
      </c>
      <c r="CL261" s="216">
        <f t="shared" ref="CL261:CL324" si="454">CK261*0.3</f>
        <v>43.725000000000001</v>
      </c>
      <c r="CM261" s="216">
        <f t="shared" si="425"/>
        <v>72.875</v>
      </c>
      <c r="CN261" s="216"/>
      <c r="CO261" s="216"/>
      <c r="CP261" s="216"/>
      <c r="CQ261" s="217">
        <f t="shared" si="426"/>
        <v>291.5</v>
      </c>
      <c r="CR261" s="403">
        <f t="shared" si="427"/>
        <v>338.69395000000003</v>
      </c>
      <c r="CS261" s="403">
        <f t="shared" ref="CS261:CS324" si="455">CR261*0.3</f>
        <v>101.60818500000001</v>
      </c>
      <c r="CT261" s="403">
        <f t="shared" si="428"/>
        <v>169.34697500000001</v>
      </c>
      <c r="CU261" s="403"/>
      <c r="CV261" s="403"/>
      <c r="CW261" s="403"/>
      <c r="CX261" s="404">
        <f t="shared" si="429"/>
        <v>677.38790000000006</v>
      </c>
      <c r="CY261" s="198"/>
      <c r="CZ261" s="222">
        <v>2174</v>
      </c>
      <c r="DA261" s="677">
        <f t="shared" si="430"/>
        <v>703</v>
      </c>
      <c r="DB261" s="676">
        <f t="shared" si="431"/>
        <v>47.790618626784521</v>
      </c>
      <c r="DC261" s="676">
        <f t="shared" ref="DC261:DC324" si="456">DB261/5</f>
        <v>9.5581237253569036</v>
      </c>
      <c r="DD261" s="208">
        <v>3105.2658000000001</v>
      </c>
      <c r="DE261" s="677">
        <f t="shared" si="432"/>
        <v>1634.2658000000001</v>
      </c>
      <c r="DF261" s="676">
        <f t="shared" si="433"/>
        <v>111.098966689327</v>
      </c>
      <c r="DG261" s="676">
        <f t="shared" ref="DG261:DG324" si="457">DF261/5</f>
        <v>22.219793337865401</v>
      </c>
      <c r="DH261" s="222">
        <v>15</v>
      </c>
      <c r="DI261" s="677">
        <f t="shared" si="434"/>
        <v>220.65</v>
      </c>
      <c r="DJ261" s="568">
        <f t="shared" si="435"/>
        <v>1691.65</v>
      </c>
      <c r="DK261" s="677">
        <f t="shared" si="436"/>
        <v>3383.3</v>
      </c>
      <c r="DL261" s="677">
        <f t="shared" ref="DL261:DL324" si="458">DJ261*30/100</f>
        <v>507.495</v>
      </c>
      <c r="DM261" s="677">
        <f t="shared" ref="DM261:DM324" si="459">DJ261*50/100</f>
        <v>845.82500000000005</v>
      </c>
      <c r="DN261" s="677">
        <f t="shared" si="437"/>
        <v>353.40395000000001</v>
      </c>
      <c r="DO261" s="677">
        <f t="shared" ref="DO261:DO324" si="460">DN261*0.3</f>
        <v>106.021185</v>
      </c>
      <c r="DP261" s="677">
        <f t="shared" ref="DP261:DP324" si="461">DN261*0.5</f>
        <v>176.701975</v>
      </c>
      <c r="DQ261" s="677">
        <f t="shared" si="438"/>
        <v>706.80790000000002</v>
      </c>
      <c r="DR261" s="222">
        <v>2174</v>
      </c>
      <c r="DS261" s="677">
        <f t="shared" si="439"/>
        <v>703</v>
      </c>
      <c r="DT261" s="676">
        <f t="shared" si="440"/>
        <v>47.790618626784521</v>
      </c>
      <c r="DU261" s="710">
        <f t="shared" ref="DU261:DU324" si="462">DT261/5</f>
        <v>9.5581237253569036</v>
      </c>
      <c r="DV261" s="208">
        <v>3105.2658000000001</v>
      </c>
      <c r="DW261" s="677">
        <f t="shared" si="441"/>
        <v>1634.2658000000001</v>
      </c>
      <c r="DX261" s="676">
        <f t="shared" si="442"/>
        <v>111.098966689327</v>
      </c>
      <c r="DY261" s="710">
        <f t="shared" ref="DY261:DY324" si="463">DX261/5</f>
        <v>22.219793337865401</v>
      </c>
      <c r="DZ261" s="222">
        <v>15</v>
      </c>
      <c r="EA261" s="677">
        <f t="shared" si="443"/>
        <v>220.65</v>
      </c>
      <c r="EB261" s="568">
        <f t="shared" si="444"/>
        <v>1691.65</v>
      </c>
      <c r="EC261" s="677">
        <f t="shared" si="445"/>
        <v>3383.3</v>
      </c>
      <c r="ED261" s="677">
        <f t="shared" ref="ED261:ED324" si="464">EB261*30/100</f>
        <v>507.495</v>
      </c>
      <c r="EE261" s="677">
        <f t="shared" ref="EE261:EE324" si="465">EB261*50/100</f>
        <v>845.82500000000005</v>
      </c>
      <c r="EF261" s="208">
        <f t="shared" ref="EF261:EF324" si="466">(DV261-EB261)/4</f>
        <v>353.40395000000001</v>
      </c>
      <c r="EG261" s="208">
        <f t="shared" ref="EG261:EG324" si="467">EF261*0.3</f>
        <v>106.021185</v>
      </c>
      <c r="EH261" s="208">
        <f t="shared" ref="EH261:EH324" si="468">EF261*0.5</f>
        <v>176.701975</v>
      </c>
      <c r="EI261" s="677">
        <f t="shared" si="446"/>
        <v>706.80790000000002</v>
      </c>
    </row>
    <row r="262" spans="1:139" s="218" customFormat="1" ht="24.75" customHeight="1" x14ac:dyDescent="0.2">
      <c r="A262" s="505">
        <v>259</v>
      </c>
      <c r="B262" s="506" t="s">
        <v>1268</v>
      </c>
      <c r="C262" s="499" t="s">
        <v>219</v>
      </c>
      <c r="D262" s="406" t="s">
        <v>429</v>
      </c>
      <c r="E262" s="414" t="s">
        <v>80</v>
      </c>
      <c r="F262" s="219" t="s">
        <v>171</v>
      </c>
      <c r="G262" s="219" t="s">
        <v>44</v>
      </c>
      <c r="H262" s="219" t="s">
        <v>66</v>
      </c>
      <c r="I262" s="240">
        <v>3</v>
      </c>
      <c r="J262" s="221">
        <v>1250</v>
      </c>
      <c r="K262" s="222"/>
      <c r="L262" s="219" t="s">
        <v>171</v>
      </c>
      <c r="M262" s="219" t="s">
        <v>44</v>
      </c>
      <c r="N262" s="219" t="s">
        <v>66</v>
      </c>
      <c r="O262" s="240">
        <v>3</v>
      </c>
      <c r="P262" s="221">
        <v>1250</v>
      </c>
      <c r="Q262" s="219"/>
      <c r="R262" s="219"/>
      <c r="S262" s="219"/>
      <c r="T262" s="240">
        <v>3</v>
      </c>
      <c r="U262" s="223">
        <v>1250</v>
      </c>
      <c r="V262" s="228" t="s">
        <v>69</v>
      </c>
      <c r="W262" s="228" t="s">
        <v>22</v>
      </c>
      <c r="X262" s="228" t="s">
        <v>66</v>
      </c>
      <c r="Y262" s="242">
        <v>3</v>
      </c>
      <c r="Z262" s="226">
        <v>1250</v>
      </c>
      <c r="AA262" s="207">
        <f t="shared" si="382"/>
        <v>3750</v>
      </c>
      <c r="AB262" s="222">
        <v>1399</v>
      </c>
      <c r="AC262" s="544">
        <f t="shared" si="447"/>
        <v>149</v>
      </c>
      <c r="AD262" s="208">
        <f>1.757*$AB$1</f>
        <v>1998.51722</v>
      </c>
      <c r="AE262" s="678">
        <f t="shared" si="448"/>
        <v>748.51721999999995</v>
      </c>
      <c r="AF262" s="222">
        <v>2499</v>
      </c>
      <c r="AJ262" s="444">
        <f t="shared" si="383"/>
        <v>149</v>
      </c>
      <c r="AK262" s="444">
        <f t="shared" si="384"/>
        <v>11.920000000000002</v>
      </c>
      <c r="AL262" s="539">
        <f t="shared" si="449"/>
        <v>2.3840000000000004E-2</v>
      </c>
      <c r="AM262" s="444">
        <f t="shared" si="385"/>
        <v>29.8</v>
      </c>
      <c r="AN262" s="445">
        <f t="shared" si="386"/>
        <v>748.51721999999995</v>
      </c>
      <c r="AO262" s="445">
        <f t="shared" si="387"/>
        <v>59.881377599999979</v>
      </c>
      <c r="AP262" s="542">
        <f t="shared" si="450"/>
        <v>0.11976275519999996</v>
      </c>
      <c r="AQ262" s="445">
        <f t="shared" si="388"/>
        <v>149.70344399999999</v>
      </c>
      <c r="AR262" s="227">
        <f t="shared" si="389"/>
        <v>4110</v>
      </c>
      <c r="AS262" s="210">
        <f t="shared" si="390"/>
        <v>1370</v>
      </c>
      <c r="AT262" s="209">
        <f t="shared" si="391"/>
        <v>411</v>
      </c>
      <c r="AU262" s="209">
        <f t="shared" si="392"/>
        <v>685</v>
      </c>
      <c r="AV262" s="211">
        <f t="shared" si="393"/>
        <v>1399</v>
      </c>
      <c r="AW262" s="212">
        <f t="shared" si="394"/>
        <v>-29</v>
      </c>
      <c r="AX262" s="210">
        <f t="shared" si="395"/>
        <v>120</v>
      </c>
      <c r="AY262" s="210">
        <f t="shared" si="396"/>
        <v>9.6000000000000085</v>
      </c>
      <c r="AZ262" s="211">
        <f t="shared" si="397"/>
        <v>1998.51722</v>
      </c>
      <c r="BA262" s="544">
        <f t="shared" si="451"/>
        <v>628.51721999999995</v>
      </c>
      <c r="BB262" s="210">
        <f t="shared" si="452"/>
        <v>157.12930499999999</v>
      </c>
      <c r="BC262" s="213">
        <f t="shared" si="398"/>
        <v>4856.3968445999999</v>
      </c>
      <c r="BD262" s="211">
        <f>[1]MAG_9pak!$E$13</f>
        <v>1618.7989482</v>
      </c>
      <c r="BE262" s="213">
        <f t="shared" si="399"/>
        <v>485.63968446000001</v>
      </c>
      <c r="BF262" s="213">
        <f t="shared" si="400"/>
        <v>809.39947410000002</v>
      </c>
      <c r="BG262" s="210">
        <f t="shared" si="401"/>
        <v>219.79894820000004</v>
      </c>
      <c r="BH262" s="210">
        <f t="shared" si="402"/>
        <v>368.79894820000004</v>
      </c>
      <c r="BI262" s="210">
        <f t="shared" si="403"/>
        <v>29.50391585600002</v>
      </c>
      <c r="BJ262" s="210">
        <f t="shared" si="404"/>
        <v>1550</v>
      </c>
      <c r="BK262" s="214">
        <f t="shared" si="405"/>
        <v>465</v>
      </c>
      <c r="BL262" s="214">
        <f t="shared" si="406"/>
        <v>775</v>
      </c>
      <c r="BM262" s="210">
        <f t="shared" si="407"/>
        <v>300</v>
      </c>
      <c r="BN262" s="210">
        <f t="shared" si="408"/>
        <v>151</v>
      </c>
      <c r="BO262" s="215">
        <f t="shared" si="409"/>
        <v>4650</v>
      </c>
      <c r="BP262" s="210">
        <f t="shared" ref="BP262:BP325" si="469">Z262*1.24</f>
        <v>1550</v>
      </c>
      <c r="BQ262" s="216">
        <f t="shared" si="410"/>
        <v>465</v>
      </c>
      <c r="BR262" s="216">
        <f t="shared" si="411"/>
        <v>775</v>
      </c>
      <c r="BS262" s="210">
        <f t="shared" si="412"/>
        <v>300</v>
      </c>
      <c r="BT262" s="210">
        <f t="shared" si="413"/>
        <v>151</v>
      </c>
      <c r="BU262" s="217">
        <f t="shared" si="414"/>
        <v>4650</v>
      </c>
      <c r="BV262" s="210">
        <f t="shared" ref="BV262:BV325" si="470">Z262*1.24</f>
        <v>1550</v>
      </c>
      <c r="BW262" s="403">
        <f t="shared" si="415"/>
        <v>465</v>
      </c>
      <c r="BX262" s="403">
        <f t="shared" si="416"/>
        <v>775</v>
      </c>
      <c r="BY262" s="210">
        <f t="shared" si="417"/>
        <v>300</v>
      </c>
      <c r="BZ262" s="210">
        <f t="shared" si="418"/>
        <v>151</v>
      </c>
      <c r="CA262" s="210">
        <f t="shared" si="419"/>
        <v>24</v>
      </c>
      <c r="CB262" s="404">
        <f t="shared" si="420"/>
        <v>4650</v>
      </c>
      <c r="CC262" s="404"/>
      <c r="CD262" s="537">
        <f t="shared" si="421"/>
        <v>157.12930499999999</v>
      </c>
      <c r="CE262" s="537">
        <f t="shared" si="453"/>
        <v>47.138791499999996</v>
      </c>
      <c r="CF262" s="537">
        <f t="shared" si="422"/>
        <v>78.564652499999994</v>
      </c>
      <c r="CG262" s="210"/>
      <c r="CH262" s="210"/>
      <c r="CI262" s="210"/>
      <c r="CJ262" s="538">
        <f t="shared" si="423"/>
        <v>471.38791499999996</v>
      </c>
      <c r="CK262" s="216">
        <f t="shared" si="424"/>
        <v>7.25</v>
      </c>
      <c r="CL262" s="216">
        <f t="shared" si="454"/>
        <v>2.1749999999999998</v>
      </c>
      <c r="CM262" s="216">
        <f t="shared" si="425"/>
        <v>3.625</v>
      </c>
      <c r="CN262" s="216"/>
      <c r="CO262" s="216"/>
      <c r="CP262" s="216"/>
      <c r="CQ262" s="217">
        <f t="shared" si="426"/>
        <v>21.75</v>
      </c>
      <c r="CR262" s="403">
        <f t="shared" si="427"/>
        <v>112.12930499999999</v>
      </c>
      <c r="CS262" s="403">
        <f t="shared" si="455"/>
        <v>33.638791499999996</v>
      </c>
      <c r="CT262" s="403">
        <f t="shared" si="428"/>
        <v>56.064652499999994</v>
      </c>
      <c r="CU262" s="403"/>
      <c r="CV262" s="403"/>
      <c r="CW262" s="403"/>
      <c r="CX262" s="404">
        <f t="shared" si="429"/>
        <v>336.38791499999996</v>
      </c>
      <c r="CY262" s="198"/>
      <c r="CZ262" s="222">
        <v>1399</v>
      </c>
      <c r="DA262" s="677">
        <f t="shared" si="430"/>
        <v>149</v>
      </c>
      <c r="DB262" s="676">
        <f t="shared" si="431"/>
        <v>11.920000000000002</v>
      </c>
      <c r="DC262" s="676">
        <f t="shared" si="456"/>
        <v>2.3840000000000003</v>
      </c>
      <c r="DD262" s="208">
        <v>1998.51722</v>
      </c>
      <c r="DE262" s="677">
        <f t="shared" si="432"/>
        <v>748.51721999999995</v>
      </c>
      <c r="DF262" s="676">
        <f t="shared" si="433"/>
        <v>59.881377599999979</v>
      </c>
      <c r="DG262" s="676">
        <f t="shared" si="457"/>
        <v>11.976275519999996</v>
      </c>
      <c r="DH262" s="222">
        <v>19</v>
      </c>
      <c r="DI262" s="677">
        <f t="shared" si="434"/>
        <v>237.5</v>
      </c>
      <c r="DJ262" s="568">
        <f t="shared" si="435"/>
        <v>1487.5</v>
      </c>
      <c r="DK262" s="677">
        <f t="shared" si="436"/>
        <v>4462.5</v>
      </c>
      <c r="DL262" s="677">
        <f t="shared" si="458"/>
        <v>446.25</v>
      </c>
      <c r="DM262" s="677">
        <f t="shared" si="459"/>
        <v>743.75</v>
      </c>
      <c r="DN262" s="677">
        <f t="shared" si="437"/>
        <v>127.75430499999999</v>
      </c>
      <c r="DO262" s="677">
        <f t="shared" si="460"/>
        <v>38.326291499999996</v>
      </c>
      <c r="DP262" s="677">
        <f t="shared" si="461"/>
        <v>63.877152499999994</v>
      </c>
      <c r="DQ262" s="677">
        <f t="shared" si="438"/>
        <v>383.26291499999996</v>
      </c>
      <c r="DR262" s="222">
        <v>1399</v>
      </c>
      <c r="DS262" s="677">
        <f t="shared" si="439"/>
        <v>149</v>
      </c>
      <c r="DT262" s="676">
        <f t="shared" si="440"/>
        <v>11.920000000000002</v>
      </c>
      <c r="DU262" s="710">
        <f t="shared" si="462"/>
        <v>2.3840000000000003</v>
      </c>
      <c r="DV262" s="208">
        <v>1998.51722</v>
      </c>
      <c r="DW262" s="677">
        <f t="shared" si="441"/>
        <v>748.51721999999995</v>
      </c>
      <c r="DX262" s="676">
        <f t="shared" si="442"/>
        <v>59.881377599999979</v>
      </c>
      <c r="DY262" s="710">
        <f t="shared" si="463"/>
        <v>11.976275519999996</v>
      </c>
      <c r="DZ262" s="222">
        <v>15</v>
      </c>
      <c r="EA262" s="677">
        <f t="shared" si="443"/>
        <v>187.5</v>
      </c>
      <c r="EB262" s="568">
        <f t="shared" si="444"/>
        <v>1437.5</v>
      </c>
      <c r="EC262" s="677">
        <f t="shared" si="445"/>
        <v>4312.5</v>
      </c>
      <c r="ED262" s="677">
        <f t="shared" si="464"/>
        <v>431.25</v>
      </c>
      <c r="EE262" s="677">
        <f t="shared" si="465"/>
        <v>718.75</v>
      </c>
      <c r="EF262" s="208">
        <f t="shared" si="466"/>
        <v>140.25430499999999</v>
      </c>
      <c r="EG262" s="208">
        <f t="shared" si="467"/>
        <v>42.076291499999996</v>
      </c>
      <c r="EH262" s="208">
        <f t="shared" si="468"/>
        <v>70.127152499999994</v>
      </c>
      <c r="EI262" s="677">
        <f t="shared" si="446"/>
        <v>420.76291499999996</v>
      </c>
    </row>
    <row r="263" spans="1:139" s="218" customFormat="1" ht="24.75" customHeight="1" x14ac:dyDescent="0.2">
      <c r="A263" s="505">
        <v>260</v>
      </c>
      <c r="B263" s="506" t="s">
        <v>1268</v>
      </c>
      <c r="C263" s="499" t="s">
        <v>219</v>
      </c>
      <c r="D263" s="406" t="s">
        <v>429</v>
      </c>
      <c r="E263" s="414" t="s">
        <v>222</v>
      </c>
      <c r="F263" s="219" t="s">
        <v>171</v>
      </c>
      <c r="G263" s="219" t="s">
        <v>42</v>
      </c>
      <c r="H263" s="219" t="s">
        <v>70</v>
      </c>
      <c r="I263" s="240">
        <v>0.25</v>
      </c>
      <c r="J263" s="234">
        <v>1050</v>
      </c>
      <c r="K263" s="222"/>
      <c r="L263" s="219" t="s">
        <v>171</v>
      </c>
      <c r="M263" s="219" t="s">
        <v>42</v>
      </c>
      <c r="N263" s="219" t="s">
        <v>70</v>
      </c>
      <c r="O263" s="240">
        <v>0.25</v>
      </c>
      <c r="P263" s="234">
        <v>1050</v>
      </c>
      <c r="Q263" s="219"/>
      <c r="R263" s="219"/>
      <c r="S263" s="219"/>
      <c r="T263" s="240">
        <v>0.25</v>
      </c>
      <c r="U263" s="235">
        <v>1050</v>
      </c>
      <c r="V263" s="228" t="s">
        <v>69</v>
      </c>
      <c r="W263" s="228" t="s">
        <v>44</v>
      </c>
      <c r="X263" s="228" t="s">
        <v>28</v>
      </c>
      <c r="Y263" s="242">
        <v>0.25</v>
      </c>
      <c r="Z263" s="236">
        <v>1050</v>
      </c>
      <c r="AA263" s="207">
        <f t="shared" si="382"/>
        <v>262.5</v>
      </c>
      <c r="AB263" s="222">
        <v>967</v>
      </c>
      <c r="AC263" s="544">
        <f t="shared" si="447"/>
        <v>-83</v>
      </c>
      <c r="AD263" s="208">
        <f>1.22*$AB$1</f>
        <v>1387.7012</v>
      </c>
      <c r="AE263" s="678">
        <f t="shared" si="448"/>
        <v>337.70119999999997</v>
      </c>
      <c r="AF263" s="222">
        <v>1796</v>
      </c>
      <c r="AJ263" s="444">
        <f t="shared" si="383"/>
        <v>-83</v>
      </c>
      <c r="AK263" s="444">
        <f t="shared" si="384"/>
        <v>-7.904761904761898</v>
      </c>
      <c r="AL263" s="539">
        <f t="shared" si="449"/>
        <v>-1.5809523809523794E-2</v>
      </c>
      <c r="AM263" s="444">
        <f t="shared" si="385"/>
        <v>-16.600000000000001</v>
      </c>
      <c r="AN263" s="445">
        <f t="shared" si="386"/>
        <v>337.70119999999997</v>
      </c>
      <c r="AO263" s="445">
        <f t="shared" si="387"/>
        <v>32.162019047619026</v>
      </c>
      <c r="AP263" s="542">
        <f t="shared" si="450"/>
        <v>6.4324038095238054E-2</v>
      </c>
      <c r="AQ263" s="445">
        <f t="shared" si="388"/>
        <v>67.540239999999997</v>
      </c>
      <c r="AR263" s="227">
        <f t="shared" si="389"/>
        <v>292.5</v>
      </c>
      <c r="AS263" s="210">
        <f t="shared" si="390"/>
        <v>1170</v>
      </c>
      <c r="AT263" s="209">
        <f t="shared" si="391"/>
        <v>351</v>
      </c>
      <c r="AU263" s="209">
        <f t="shared" si="392"/>
        <v>585</v>
      </c>
      <c r="AV263" s="211">
        <f t="shared" si="393"/>
        <v>967</v>
      </c>
      <c r="AW263" s="210">
        <f t="shared" si="394"/>
        <v>203</v>
      </c>
      <c r="AX263" s="210">
        <f t="shared" si="395"/>
        <v>120</v>
      </c>
      <c r="AY263" s="210">
        <f t="shared" si="396"/>
        <v>11.428571428571431</v>
      </c>
      <c r="AZ263" s="211">
        <f t="shared" si="397"/>
        <v>1387.7012</v>
      </c>
      <c r="BA263" s="544">
        <f t="shared" si="451"/>
        <v>217.70119999999997</v>
      </c>
      <c r="BB263" s="210">
        <f t="shared" si="452"/>
        <v>54.425299999999993</v>
      </c>
      <c r="BC263" s="213">
        <f t="shared" si="398"/>
        <v>312.23277000000002</v>
      </c>
      <c r="BD263" s="211">
        <f>[1]MAG_9pak!$F$11</f>
        <v>1248.9310800000001</v>
      </c>
      <c r="BE263" s="213">
        <f t="shared" si="399"/>
        <v>374.67932400000001</v>
      </c>
      <c r="BF263" s="213">
        <f t="shared" si="400"/>
        <v>624.46554000000003</v>
      </c>
      <c r="BG263" s="210">
        <f t="shared" si="401"/>
        <v>281.93108000000007</v>
      </c>
      <c r="BH263" s="210">
        <f t="shared" si="402"/>
        <v>198.93108000000007</v>
      </c>
      <c r="BI263" s="210">
        <f t="shared" si="403"/>
        <v>18.945817142857152</v>
      </c>
      <c r="BJ263" s="210">
        <f t="shared" si="404"/>
        <v>1302</v>
      </c>
      <c r="BK263" s="214">
        <f t="shared" si="405"/>
        <v>390.59999999999997</v>
      </c>
      <c r="BL263" s="214">
        <f t="shared" si="406"/>
        <v>651</v>
      </c>
      <c r="BM263" s="210">
        <f t="shared" si="407"/>
        <v>252</v>
      </c>
      <c r="BN263" s="210">
        <f t="shared" si="408"/>
        <v>335</v>
      </c>
      <c r="BO263" s="215">
        <f t="shared" si="409"/>
        <v>325.5</v>
      </c>
      <c r="BP263" s="210">
        <f t="shared" si="469"/>
        <v>1302</v>
      </c>
      <c r="BQ263" s="216">
        <f t="shared" si="410"/>
        <v>390.59999999999997</v>
      </c>
      <c r="BR263" s="216">
        <f t="shared" si="411"/>
        <v>651</v>
      </c>
      <c r="BS263" s="210">
        <f t="shared" si="412"/>
        <v>252</v>
      </c>
      <c r="BT263" s="210">
        <f t="shared" si="413"/>
        <v>335</v>
      </c>
      <c r="BU263" s="217">
        <f t="shared" si="414"/>
        <v>325.5</v>
      </c>
      <c r="BV263" s="210">
        <f t="shared" si="470"/>
        <v>1302</v>
      </c>
      <c r="BW263" s="403">
        <f t="shared" si="415"/>
        <v>390.59999999999997</v>
      </c>
      <c r="BX263" s="403">
        <f t="shared" si="416"/>
        <v>651</v>
      </c>
      <c r="BY263" s="210">
        <f t="shared" si="417"/>
        <v>252</v>
      </c>
      <c r="BZ263" s="210">
        <f t="shared" si="418"/>
        <v>335</v>
      </c>
      <c r="CA263" s="210">
        <f t="shared" si="419"/>
        <v>24</v>
      </c>
      <c r="CB263" s="404">
        <f t="shared" si="420"/>
        <v>325.5</v>
      </c>
      <c r="CC263" s="404"/>
      <c r="CD263" s="537">
        <f t="shared" si="421"/>
        <v>54.425299999999993</v>
      </c>
      <c r="CE263" s="537">
        <f t="shared" si="453"/>
        <v>16.327589999999997</v>
      </c>
      <c r="CF263" s="537">
        <f t="shared" si="422"/>
        <v>27.212649999999996</v>
      </c>
      <c r="CG263" s="210"/>
      <c r="CH263" s="210"/>
      <c r="CI263" s="210"/>
      <c r="CJ263" s="538">
        <f t="shared" si="423"/>
        <v>13.606324999999998</v>
      </c>
      <c r="CK263" s="216">
        <f t="shared" si="424"/>
        <v>-50.75</v>
      </c>
      <c r="CL263" s="216">
        <f t="shared" si="454"/>
        <v>-15.225</v>
      </c>
      <c r="CM263" s="216">
        <f t="shared" si="425"/>
        <v>-25.375</v>
      </c>
      <c r="CN263" s="216"/>
      <c r="CO263" s="216"/>
      <c r="CP263" s="216"/>
      <c r="CQ263" s="217">
        <f t="shared" si="426"/>
        <v>-12.6875</v>
      </c>
      <c r="CR263" s="403">
        <f t="shared" si="427"/>
        <v>21.425299999999993</v>
      </c>
      <c r="CS263" s="403">
        <f t="shared" si="455"/>
        <v>6.4275899999999977</v>
      </c>
      <c r="CT263" s="403">
        <f t="shared" si="428"/>
        <v>10.712649999999996</v>
      </c>
      <c r="CU263" s="403"/>
      <c r="CV263" s="403"/>
      <c r="CW263" s="403"/>
      <c r="CX263" s="404">
        <f t="shared" si="429"/>
        <v>5.3563249999999982</v>
      </c>
      <c r="CY263" s="198"/>
      <c r="CZ263" s="222">
        <v>967</v>
      </c>
      <c r="DA263" s="677">
        <f t="shared" si="430"/>
        <v>-83</v>
      </c>
      <c r="DB263" s="676">
        <f t="shared" si="431"/>
        <v>-7.904761904761898</v>
      </c>
      <c r="DC263" s="676">
        <f t="shared" si="456"/>
        <v>-1.5809523809523796</v>
      </c>
      <c r="DD263" s="208">
        <v>1387.7012</v>
      </c>
      <c r="DE263" s="677">
        <f t="shared" si="432"/>
        <v>337.70119999999997</v>
      </c>
      <c r="DF263" s="676">
        <f t="shared" si="433"/>
        <v>32.162019047619026</v>
      </c>
      <c r="DG263" s="676">
        <f t="shared" si="457"/>
        <v>6.4324038095238052</v>
      </c>
      <c r="DH263" s="222">
        <v>20</v>
      </c>
      <c r="DI263" s="677">
        <f t="shared" si="434"/>
        <v>210</v>
      </c>
      <c r="DJ263" s="568">
        <f t="shared" si="435"/>
        <v>1260</v>
      </c>
      <c r="DK263" s="677">
        <f t="shared" si="436"/>
        <v>315</v>
      </c>
      <c r="DL263" s="677">
        <f t="shared" si="458"/>
        <v>378</v>
      </c>
      <c r="DM263" s="677">
        <f t="shared" si="459"/>
        <v>630</v>
      </c>
      <c r="DN263" s="677">
        <f t="shared" si="437"/>
        <v>31.925299999999993</v>
      </c>
      <c r="DO263" s="677">
        <f t="shared" si="460"/>
        <v>9.5775899999999972</v>
      </c>
      <c r="DP263" s="677">
        <f t="shared" si="461"/>
        <v>15.962649999999996</v>
      </c>
      <c r="DQ263" s="677">
        <f t="shared" si="438"/>
        <v>7.9813249999999982</v>
      </c>
      <c r="DR263" s="222">
        <v>967</v>
      </c>
      <c r="DS263" s="677">
        <f t="shared" si="439"/>
        <v>-83</v>
      </c>
      <c r="DT263" s="676">
        <f t="shared" si="440"/>
        <v>-7.904761904761898</v>
      </c>
      <c r="DU263" s="710">
        <f t="shared" si="462"/>
        <v>-1.5809523809523796</v>
      </c>
      <c r="DV263" s="208">
        <v>1387.7012</v>
      </c>
      <c r="DW263" s="677">
        <f t="shared" si="441"/>
        <v>337.70119999999997</v>
      </c>
      <c r="DX263" s="676">
        <f t="shared" si="442"/>
        <v>32.162019047619026</v>
      </c>
      <c r="DY263" s="710">
        <f t="shared" si="463"/>
        <v>6.4324038095238052</v>
      </c>
      <c r="DZ263" s="222">
        <v>19</v>
      </c>
      <c r="EA263" s="677">
        <f t="shared" si="443"/>
        <v>199.5</v>
      </c>
      <c r="EB263" s="568">
        <f t="shared" si="444"/>
        <v>1249.5</v>
      </c>
      <c r="EC263" s="677">
        <f t="shared" si="445"/>
        <v>312.375</v>
      </c>
      <c r="ED263" s="677">
        <f t="shared" si="464"/>
        <v>374.85</v>
      </c>
      <c r="EE263" s="677">
        <f t="shared" si="465"/>
        <v>624.75</v>
      </c>
      <c r="EF263" s="208">
        <f t="shared" si="466"/>
        <v>34.550299999999993</v>
      </c>
      <c r="EG263" s="208">
        <f t="shared" si="467"/>
        <v>10.365089999999997</v>
      </c>
      <c r="EH263" s="208">
        <f t="shared" si="468"/>
        <v>17.275149999999996</v>
      </c>
      <c r="EI263" s="677">
        <f t="shared" si="446"/>
        <v>8.6375749999999982</v>
      </c>
    </row>
    <row r="264" spans="1:139" s="218" customFormat="1" ht="24.75" customHeight="1" x14ac:dyDescent="0.2">
      <c r="A264" s="506">
        <v>261</v>
      </c>
      <c r="B264" s="506" t="s">
        <v>1268</v>
      </c>
      <c r="C264" s="499" t="s">
        <v>219</v>
      </c>
      <c r="D264" s="406" t="s">
        <v>429</v>
      </c>
      <c r="E264" s="414" t="s">
        <v>223</v>
      </c>
      <c r="F264" s="219" t="s">
        <v>171</v>
      </c>
      <c r="G264" s="219" t="s">
        <v>42</v>
      </c>
      <c r="H264" s="219" t="s">
        <v>70</v>
      </c>
      <c r="I264" s="240">
        <v>0.25</v>
      </c>
      <c r="J264" s="234">
        <v>1050</v>
      </c>
      <c r="K264" s="222"/>
      <c r="L264" s="219" t="s">
        <v>171</v>
      </c>
      <c r="M264" s="219" t="s">
        <v>42</v>
      </c>
      <c r="N264" s="219" t="s">
        <v>70</v>
      </c>
      <c r="O264" s="240">
        <v>0.25</v>
      </c>
      <c r="P264" s="234">
        <v>1050</v>
      </c>
      <c r="Q264" s="219"/>
      <c r="R264" s="219"/>
      <c r="S264" s="219"/>
      <c r="T264" s="240">
        <v>0.25</v>
      </c>
      <c r="U264" s="235">
        <v>1050</v>
      </c>
      <c r="V264" s="228" t="s">
        <v>69</v>
      </c>
      <c r="W264" s="228" t="s">
        <v>44</v>
      </c>
      <c r="X264" s="228" t="s">
        <v>28</v>
      </c>
      <c r="Y264" s="242">
        <v>0.25</v>
      </c>
      <c r="Z264" s="236">
        <v>1050</v>
      </c>
      <c r="AA264" s="207">
        <f t="shared" si="382"/>
        <v>262.5</v>
      </c>
      <c r="AB264" s="222">
        <v>967</v>
      </c>
      <c r="AC264" s="544">
        <f t="shared" si="447"/>
        <v>-83</v>
      </c>
      <c r="AD264" s="208">
        <f>1.22*$AB$1</f>
        <v>1387.7012</v>
      </c>
      <c r="AE264" s="678">
        <f t="shared" si="448"/>
        <v>337.70119999999997</v>
      </c>
      <c r="AF264" s="222">
        <v>1796</v>
      </c>
      <c r="AJ264" s="444">
        <f t="shared" si="383"/>
        <v>-83</v>
      </c>
      <c r="AK264" s="444">
        <f t="shared" si="384"/>
        <v>-7.904761904761898</v>
      </c>
      <c r="AL264" s="539">
        <f t="shared" si="449"/>
        <v>-1.5809523809523794E-2</v>
      </c>
      <c r="AM264" s="444">
        <f t="shared" si="385"/>
        <v>-16.600000000000001</v>
      </c>
      <c r="AN264" s="445">
        <f t="shared" si="386"/>
        <v>337.70119999999997</v>
      </c>
      <c r="AO264" s="445">
        <f t="shared" si="387"/>
        <v>32.162019047619026</v>
      </c>
      <c r="AP264" s="542">
        <f t="shared" si="450"/>
        <v>6.4324038095238054E-2</v>
      </c>
      <c r="AQ264" s="445">
        <f t="shared" si="388"/>
        <v>67.540239999999997</v>
      </c>
      <c r="AR264" s="227">
        <f t="shared" si="389"/>
        <v>292.5</v>
      </c>
      <c r="AS264" s="210">
        <f t="shared" si="390"/>
        <v>1170</v>
      </c>
      <c r="AT264" s="209">
        <f t="shared" si="391"/>
        <v>351</v>
      </c>
      <c r="AU264" s="209">
        <f t="shared" si="392"/>
        <v>585</v>
      </c>
      <c r="AV264" s="211">
        <f t="shared" si="393"/>
        <v>967</v>
      </c>
      <c r="AW264" s="210">
        <f t="shared" si="394"/>
        <v>203</v>
      </c>
      <c r="AX264" s="210">
        <f t="shared" si="395"/>
        <v>120</v>
      </c>
      <c r="AY264" s="210">
        <f t="shared" si="396"/>
        <v>11.428571428571431</v>
      </c>
      <c r="AZ264" s="211">
        <f t="shared" si="397"/>
        <v>1387.7012</v>
      </c>
      <c r="BA264" s="544">
        <f t="shared" si="451"/>
        <v>217.70119999999997</v>
      </c>
      <c r="BB264" s="210">
        <f t="shared" si="452"/>
        <v>54.425299999999993</v>
      </c>
      <c r="BC264" s="213">
        <f t="shared" si="398"/>
        <v>312.23277000000002</v>
      </c>
      <c r="BD264" s="211">
        <f>[1]MAG_9pak!$F$11</f>
        <v>1248.9310800000001</v>
      </c>
      <c r="BE264" s="213">
        <f t="shared" si="399"/>
        <v>374.67932400000001</v>
      </c>
      <c r="BF264" s="213">
        <f t="shared" si="400"/>
        <v>624.46554000000003</v>
      </c>
      <c r="BG264" s="210">
        <f t="shared" si="401"/>
        <v>281.93108000000007</v>
      </c>
      <c r="BH264" s="210">
        <f t="shared" si="402"/>
        <v>198.93108000000007</v>
      </c>
      <c r="BI264" s="210">
        <f t="shared" si="403"/>
        <v>18.945817142857152</v>
      </c>
      <c r="BJ264" s="210">
        <f t="shared" si="404"/>
        <v>1302</v>
      </c>
      <c r="BK264" s="214">
        <f t="shared" si="405"/>
        <v>390.59999999999997</v>
      </c>
      <c r="BL264" s="214">
        <f t="shared" si="406"/>
        <v>651</v>
      </c>
      <c r="BM264" s="210">
        <f t="shared" si="407"/>
        <v>252</v>
      </c>
      <c r="BN264" s="210">
        <f t="shared" si="408"/>
        <v>335</v>
      </c>
      <c r="BO264" s="215">
        <f t="shared" si="409"/>
        <v>325.5</v>
      </c>
      <c r="BP264" s="210">
        <f t="shared" si="469"/>
        <v>1302</v>
      </c>
      <c r="BQ264" s="216">
        <f t="shared" si="410"/>
        <v>390.59999999999997</v>
      </c>
      <c r="BR264" s="216">
        <f t="shared" si="411"/>
        <v>651</v>
      </c>
      <c r="BS264" s="210">
        <f t="shared" si="412"/>
        <v>252</v>
      </c>
      <c r="BT264" s="210">
        <f t="shared" si="413"/>
        <v>335</v>
      </c>
      <c r="BU264" s="217">
        <f t="shared" si="414"/>
        <v>325.5</v>
      </c>
      <c r="BV264" s="210">
        <f t="shared" si="470"/>
        <v>1302</v>
      </c>
      <c r="BW264" s="403">
        <f t="shared" si="415"/>
        <v>390.59999999999997</v>
      </c>
      <c r="BX264" s="403">
        <f t="shared" si="416"/>
        <v>651</v>
      </c>
      <c r="BY264" s="210">
        <f t="shared" si="417"/>
        <v>252</v>
      </c>
      <c r="BZ264" s="210">
        <f t="shared" si="418"/>
        <v>335</v>
      </c>
      <c r="CA264" s="210">
        <f t="shared" si="419"/>
        <v>24</v>
      </c>
      <c r="CB264" s="404">
        <f t="shared" si="420"/>
        <v>325.5</v>
      </c>
      <c r="CC264" s="404"/>
      <c r="CD264" s="537">
        <f t="shared" si="421"/>
        <v>54.425299999999993</v>
      </c>
      <c r="CE264" s="537">
        <f t="shared" si="453"/>
        <v>16.327589999999997</v>
      </c>
      <c r="CF264" s="537">
        <f t="shared" si="422"/>
        <v>27.212649999999996</v>
      </c>
      <c r="CG264" s="210"/>
      <c r="CH264" s="210"/>
      <c r="CI264" s="210"/>
      <c r="CJ264" s="538">
        <f t="shared" si="423"/>
        <v>13.606324999999998</v>
      </c>
      <c r="CK264" s="216">
        <f t="shared" si="424"/>
        <v>-50.75</v>
      </c>
      <c r="CL264" s="216">
        <f t="shared" si="454"/>
        <v>-15.225</v>
      </c>
      <c r="CM264" s="216">
        <f t="shared" si="425"/>
        <v>-25.375</v>
      </c>
      <c r="CN264" s="216"/>
      <c r="CO264" s="216"/>
      <c r="CP264" s="216"/>
      <c r="CQ264" s="217">
        <f t="shared" si="426"/>
        <v>-12.6875</v>
      </c>
      <c r="CR264" s="403">
        <f t="shared" si="427"/>
        <v>21.425299999999993</v>
      </c>
      <c r="CS264" s="403">
        <f t="shared" si="455"/>
        <v>6.4275899999999977</v>
      </c>
      <c r="CT264" s="403">
        <f t="shared" si="428"/>
        <v>10.712649999999996</v>
      </c>
      <c r="CU264" s="403"/>
      <c r="CV264" s="403"/>
      <c r="CW264" s="403"/>
      <c r="CX264" s="404">
        <f t="shared" si="429"/>
        <v>5.3563249999999982</v>
      </c>
      <c r="CY264" s="198"/>
      <c r="CZ264" s="222">
        <v>967</v>
      </c>
      <c r="DA264" s="677">
        <f t="shared" si="430"/>
        <v>-83</v>
      </c>
      <c r="DB264" s="676">
        <f t="shared" si="431"/>
        <v>-7.904761904761898</v>
      </c>
      <c r="DC264" s="676">
        <f t="shared" si="456"/>
        <v>-1.5809523809523796</v>
      </c>
      <c r="DD264" s="208">
        <v>1387.7012</v>
      </c>
      <c r="DE264" s="677">
        <f t="shared" si="432"/>
        <v>337.70119999999997</v>
      </c>
      <c r="DF264" s="676">
        <f t="shared" si="433"/>
        <v>32.162019047619026</v>
      </c>
      <c r="DG264" s="676">
        <f t="shared" si="457"/>
        <v>6.4324038095238052</v>
      </c>
      <c r="DH264" s="222">
        <v>20</v>
      </c>
      <c r="DI264" s="677">
        <f t="shared" si="434"/>
        <v>210</v>
      </c>
      <c r="DJ264" s="568">
        <f t="shared" si="435"/>
        <v>1260</v>
      </c>
      <c r="DK264" s="677">
        <f t="shared" si="436"/>
        <v>315</v>
      </c>
      <c r="DL264" s="677">
        <f t="shared" si="458"/>
        <v>378</v>
      </c>
      <c r="DM264" s="677">
        <f t="shared" si="459"/>
        <v>630</v>
      </c>
      <c r="DN264" s="677">
        <f t="shared" si="437"/>
        <v>31.925299999999993</v>
      </c>
      <c r="DO264" s="677">
        <f t="shared" si="460"/>
        <v>9.5775899999999972</v>
      </c>
      <c r="DP264" s="677">
        <f t="shared" si="461"/>
        <v>15.962649999999996</v>
      </c>
      <c r="DQ264" s="677">
        <f t="shared" si="438"/>
        <v>7.9813249999999982</v>
      </c>
      <c r="DR264" s="222">
        <v>967</v>
      </c>
      <c r="DS264" s="677">
        <f t="shared" si="439"/>
        <v>-83</v>
      </c>
      <c r="DT264" s="676">
        <f t="shared" si="440"/>
        <v>-7.904761904761898</v>
      </c>
      <c r="DU264" s="710">
        <f t="shared" si="462"/>
        <v>-1.5809523809523796</v>
      </c>
      <c r="DV264" s="208">
        <v>1387.7012</v>
      </c>
      <c r="DW264" s="677">
        <f t="shared" si="441"/>
        <v>337.70119999999997</v>
      </c>
      <c r="DX264" s="676">
        <f t="shared" si="442"/>
        <v>32.162019047619026</v>
      </c>
      <c r="DY264" s="710">
        <f t="shared" si="463"/>
        <v>6.4324038095238052</v>
      </c>
      <c r="DZ264" s="222">
        <v>19</v>
      </c>
      <c r="EA264" s="677">
        <f t="shared" si="443"/>
        <v>199.5</v>
      </c>
      <c r="EB264" s="568">
        <f t="shared" si="444"/>
        <v>1249.5</v>
      </c>
      <c r="EC264" s="677">
        <f t="shared" si="445"/>
        <v>312.375</v>
      </c>
      <c r="ED264" s="677">
        <f t="shared" si="464"/>
        <v>374.85</v>
      </c>
      <c r="EE264" s="677">
        <f t="shared" si="465"/>
        <v>624.75</v>
      </c>
      <c r="EF264" s="208">
        <f t="shared" si="466"/>
        <v>34.550299999999993</v>
      </c>
      <c r="EG264" s="208">
        <f t="shared" si="467"/>
        <v>10.365089999999997</v>
      </c>
      <c r="EH264" s="208">
        <f t="shared" si="468"/>
        <v>17.275149999999996</v>
      </c>
      <c r="EI264" s="677">
        <f t="shared" si="446"/>
        <v>8.6375749999999982</v>
      </c>
    </row>
    <row r="265" spans="1:139" s="218" customFormat="1" ht="24.75" customHeight="1" x14ac:dyDescent="0.2">
      <c r="A265" s="505">
        <v>262</v>
      </c>
      <c r="B265" s="506" t="s">
        <v>1268</v>
      </c>
      <c r="C265" s="499" t="s">
        <v>219</v>
      </c>
      <c r="D265" s="406" t="s">
        <v>429</v>
      </c>
      <c r="E265" s="414" t="s">
        <v>224</v>
      </c>
      <c r="F265" s="219" t="s">
        <v>171</v>
      </c>
      <c r="G265" s="219" t="s">
        <v>42</v>
      </c>
      <c r="H265" s="219" t="s">
        <v>70</v>
      </c>
      <c r="I265" s="240">
        <v>0.25</v>
      </c>
      <c r="J265" s="234">
        <v>1050</v>
      </c>
      <c r="K265" s="222"/>
      <c r="L265" s="219" t="s">
        <v>171</v>
      </c>
      <c r="M265" s="219" t="s">
        <v>42</v>
      </c>
      <c r="N265" s="219" t="s">
        <v>70</v>
      </c>
      <c r="O265" s="240">
        <v>0.25</v>
      </c>
      <c r="P265" s="234">
        <v>1050</v>
      </c>
      <c r="Q265" s="219"/>
      <c r="R265" s="219"/>
      <c r="S265" s="219"/>
      <c r="T265" s="240">
        <v>0.25</v>
      </c>
      <c r="U265" s="235">
        <v>1050</v>
      </c>
      <c r="V265" s="228" t="s">
        <v>69</v>
      </c>
      <c r="W265" s="228" t="s">
        <v>44</v>
      </c>
      <c r="X265" s="228" t="s">
        <v>28</v>
      </c>
      <c r="Y265" s="242">
        <v>0.25</v>
      </c>
      <c r="Z265" s="236">
        <v>1050</v>
      </c>
      <c r="AA265" s="207">
        <f t="shared" si="382"/>
        <v>262.5</v>
      </c>
      <c r="AB265" s="222">
        <v>967</v>
      </c>
      <c r="AC265" s="544">
        <f t="shared" si="447"/>
        <v>-83</v>
      </c>
      <c r="AD265" s="208">
        <f>1.22*$AB$1</f>
        <v>1387.7012</v>
      </c>
      <c r="AE265" s="678">
        <f t="shared" si="448"/>
        <v>337.70119999999997</v>
      </c>
      <c r="AF265" s="222">
        <v>1796</v>
      </c>
      <c r="AJ265" s="444">
        <f t="shared" si="383"/>
        <v>-83</v>
      </c>
      <c r="AK265" s="444">
        <f t="shared" si="384"/>
        <v>-7.904761904761898</v>
      </c>
      <c r="AL265" s="539">
        <f t="shared" si="449"/>
        <v>-1.5809523809523794E-2</v>
      </c>
      <c r="AM265" s="444">
        <f t="shared" si="385"/>
        <v>-16.600000000000001</v>
      </c>
      <c r="AN265" s="445">
        <f t="shared" si="386"/>
        <v>337.70119999999997</v>
      </c>
      <c r="AO265" s="445">
        <f t="shared" si="387"/>
        <v>32.162019047619026</v>
      </c>
      <c r="AP265" s="542">
        <f t="shared" si="450"/>
        <v>6.4324038095238054E-2</v>
      </c>
      <c r="AQ265" s="445">
        <f t="shared" si="388"/>
        <v>67.540239999999997</v>
      </c>
      <c r="AR265" s="227">
        <f t="shared" si="389"/>
        <v>292.5</v>
      </c>
      <c r="AS265" s="210">
        <f t="shared" si="390"/>
        <v>1170</v>
      </c>
      <c r="AT265" s="209">
        <f t="shared" si="391"/>
        <v>351</v>
      </c>
      <c r="AU265" s="209">
        <f t="shared" si="392"/>
        <v>585</v>
      </c>
      <c r="AV265" s="211">
        <f t="shared" si="393"/>
        <v>967</v>
      </c>
      <c r="AW265" s="210">
        <f t="shared" si="394"/>
        <v>203</v>
      </c>
      <c r="AX265" s="210">
        <f t="shared" si="395"/>
        <v>120</v>
      </c>
      <c r="AY265" s="210">
        <f t="shared" si="396"/>
        <v>11.428571428571431</v>
      </c>
      <c r="AZ265" s="211">
        <f t="shared" si="397"/>
        <v>1387.7012</v>
      </c>
      <c r="BA265" s="544">
        <f t="shared" si="451"/>
        <v>217.70119999999997</v>
      </c>
      <c r="BB265" s="210">
        <f t="shared" si="452"/>
        <v>54.425299999999993</v>
      </c>
      <c r="BC265" s="213">
        <f t="shared" si="398"/>
        <v>312.23277000000002</v>
      </c>
      <c r="BD265" s="211">
        <f>[1]MAG_9pak!$F$11</f>
        <v>1248.9310800000001</v>
      </c>
      <c r="BE265" s="213">
        <f t="shared" si="399"/>
        <v>374.67932400000001</v>
      </c>
      <c r="BF265" s="213">
        <f t="shared" si="400"/>
        <v>624.46554000000003</v>
      </c>
      <c r="BG265" s="210">
        <f t="shared" si="401"/>
        <v>281.93108000000007</v>
      </c>
      <c r="BH265" s="210">
        <f t="shared" si="402"/>
        <v>198.93108000000007</v>
      </c>
      <c r="BI265" s="210">
        <f t="shared" si="403"/>
        <v>18.945817142857152</v>
      </c>
      <c r="BJ265" s="210">
        <f t="shared" si="404"/>
        <v>1302</v>
      </c>
      <c r="BK265" s="214">
        <f t="shared" si="405"/>
        <v>390.59999999999997</v>
      </c>
      <c r="BL265" s="214">
        <f t="shared" si="406"/>
        <v>651</v>
      </c>
      <c r="BM265" s="210">
        <f t="shared" si="407"/>
        <v>252</v>
      </c>
      <c r="BN265" s="210">
        <f t="shared" si="408"/>
        <v>335</v>
      </c>
      <c r="BO265" s="215">
        <f t="shared" si="409"/>
        <v>325.5</v>
      </c>
      <c r="BP265" s="210">
        <f t="shared" si="469"/>
        <v>1302</v>
      </c>
      <c r="BQ265" s="216">
        <f t="shared" si="410"/>
        <v>390.59999999999997</v>
      </c>
      <c r="BR265" s="216">
        <f t="shared" si="411"/>
        <v>651</v>
      </c>
      <c r="BS265" s="210">
        <f t="shared" si="412"/>
        <v>252</v>
      </c>
      <c r="BT265" s="210">
        <f t="shared" si="413"/>
        <v>335</v>
      </c>
      <c r="BU265" s="217">
        <f t="shared" si="414"/>
        <v>325.5</v>
      </c>
      <c r="BV265" s="210">
        <f t="shared" si="470"/>
        <v>1302</v>
      </c>
      <c r="BW265" s="403">
        <f t="shared" si="415"/>
        <v>390.59999999999997</v>
      </c>
      <c r="BX265" s="403">
        <f t="shared" si="416"/>
        <v>651</v>
      </c>
      <c r="BY265" s="210">
        <f t="shared" si="417"/>
        <v>252</v>
      </c>
      <c r="BZ265" s="210">
        <f t="shared" si="418"/>
        <v>335</v>
      </c>
      <c r="CA265" s="210">
        <f t="shared" si="419"/>
        <v>24</v>
      </c>
      <c r="CB265" s="404">
        <f t="shared" si="420"/>
        <v>325.5</v>
      </c>
      <c r="CC265" s="404"/>
      <c r="CD265" s="537">
        <f t="shared" si="421"/>
        <v>54.425299999999993</v>
      </c>
      <c r="CE265" s="537">
        <f t="shared" si="453"/>
        <v>16.327589999999997</v>
      </c>
      <c r="CF265" s="537">
        <f t="shared" si="422"/>
        <v>27.212649999999996</v>
      </c>
      <c r="CG265" s="210"/>
      <c r="CH265" s="210"/>
      <c r="CI265" s="210"/>
      <c r="CJ265" s="538">
        <f t="shared" si="423"/>
        <v>13.606324999999998</v>
      </c>
      <c r="CK265" s="216">
        <f t="shared" si="424"/>
        <v>-50.75</v>
      </c>
      <c r="CL265" s="216">
        <f t="shared" si="454"/>
        <v>-15.225</v>
      </c>
      <c r="CM265" s="216">
        <f t="shared" si="425"/>
        <v>-25.375</v>
      </c>
      <c r="CN265" s="216"/>
      <c r="CO265" s="216"/>
      <c r="CP265" s="216"/>
      <c r="CQ265" s="217">
        <f t="shared" si="426"/>
        <v>-12.6875</v>
      </c>
      <c r="CR265" s="403">
        <f t="shared" si="427"/>
        <v>21.425299999999993</v>
      </c>
      <c r="CS265" s="403">
        <f t="shared" si="455"/>
        <v>6.4275899999999977</v>
      </c>
      <c r="CT265" s="403">
        <f t="shared" si="428"/>
        <v>10.712649999999996</v>
      </c>
      <c r="CU265" s="403"/>
      <c r="CV265" s="403"/>
      <c r="CW265" s="403"/>
      <c r="CX265" s="404">
        <f t="shared" si="429"/>
        <v>5.3563249999999982</v>
      </c>
      <c r="CY265" s="198"/>
      <c r="CZ265" s="222">
        <v>967</v>
      </c>
      <c r="DA265" s="677">
        <f t="shared" si="430"/>
        <v>-83</v>
      </c>
      <c r="DB265" s="676">
        <f t="shared" si="431"/>
        <v>-7.904761904761898</v>
      </c>
      <c r="DC265" s="676">
        <f t="shared" si="456"/>
        <v>-1.5809523809523796</v>
      </c>
      <c r="DD265" s="208">
        <v>1387.7012</v>
      </c>
      <c r="DE265" s="677">
        <f t="shared" si="432"/>
        <v>337.70119999999997</v>
      </c>
      <c r="DF265" s="676">
        <f t="shared" si="433"/>
        <v>32.162019047619026</v>
      </c>
      <c r="DG265" s="676">
        <f t="shared" si="457"/>
        <v>6.4324038095238052</v>
      </c>
      <c r="DH265" s="222">
        <v>20</v>
      </c>
      <c r="DI265" s="677">
        <f t="shared" si="434"/>
        <v>210</v>
      </c>
      <c r="DJ265" s="568">
        <f t="shared" si="435"/>
        <v>1260</v>
      </c>
      <c r="DK265" s="677">
        <f t="shared" si="436"/>
        <v>315</v>
      </c>
      <c r="DL265" s="677">
        <f t="shared" si="458"/>
        <v>378</v>
      </c>
      <c r="DM265" s="677">
        <f t="shared" si="459"/>
        <v>630</v>
      </c>
      <c r="DN265" s="677">
        <f t="shared" si="437"/>
        <v>31.925299999999993</v>
      </c>
      <c r="DO265" s="677">
        <f t="shared" si="460"/>
        <v>9.5775899999999972</v>
      </c>
      <c r="DP265" s="677">
        <f t="shared" si="461"/>
        <v>15.962649999999996</v>
      </c>
      <c r="DQ265" s="677">
        <f t="shared" si="438"/>
        <v>7.9813249999999982</v>
      </c>
      <c r="DR265" s="222">
        <v>967</v>
      </c>
      <c r="DS265" s="677">
        <f t="shared" si="439"/>
        <v>-83</v>
      </c>
      <c r="DT265" s="676">
        <f t="shared" si="440"/>
        <v>-7.904761904761898</v>
      </c>
      <c r="DU265" s="710">
        <f t="shared" si="462"/>
        <v>-1.5809523809523796</v>
      </c>
      <c r="DV265" s="208">
        <v>1387.7012</v>
      </c>
      <c r="DW265" s="677">
        <f t="shared" si="441"/>
        <v>337.70119999999997</v>
      </c>
      <c r="DX265" s="676">
        <f t="shared" si="442"/>
        <v>32.162019047619026</v>
      </c>
      <c r="DY265" s="710">
        <f t="shared" si="463"/>
        <v>6.4324038095238052</v>
      </c>
      <c r="DZ265" s="222">
        <v>19</v>
      </c>
      <c r="EA265" s="677">
        <f t="shared" si="443"/>
        <v>199.5</v>
      </c>
      <c r="EB265" s="568">
        <f t="shared" si="444"/>
        <v>1249.5</v>
      </c>
      <c r="EC265" s="677">
        <f t="shared" si="445"/>
        <v>312.375</v>
      </c>
      <c r="ED265" s="677">
        <f t="shared" si="464"/>
        <v>374.85</v>
      </c>
      <c r="EE265" s="677">
        <f t="shared" si="465"/>
        <v>624.75</v>
      </c>
      <c r="EF265" s="208">
        <f t="shared" si="466"/>
        <v>34.550299999999993</v>
      </c>
      <c r="EG265" s="208">
        <f t="shared" si="467"/>
        <v>10.365089999999997</v>
      </c>
      <c r="EH265" s="208">
        <f t="shared" si="468"/>
        <v>17.275149999999996</v>
      </c>
      <c r="EI265" s="677">
        <f t="shared" si="446"/>
        <v>8.6375749999999982</v>
      </c>
    </row>
    <row r="266" spans="1:139" s="218" customFormat="1" ht="24.75" customHeight="1" x14ac:dyDescent="0.2">
      <c r="A266" s="505">
        <v>263</v>
      </c>
      <c r="B266" s="506" t="s">
        <v>1268</v>
      </c>
      <c r="C266" s="499" t="s">
        <v>219</v>
      </c>
      <c r="D266" s="406" t="s">
        <v>429</v>
      </c>
      <c r="E266" s="414" t="s">
        <v>225</v>
      </c>
      <c r="F266" s="219" t="s">
        <v>5</v>
      </c>
      <c r="G266" s="219" t="s">
        <v>44</v>
      </c>
      <c r="H266" s="219" t="s">
        <v>27</v>
      </c>
      <c r="I266" s="240">
        <v>0.7</v>
      </c>
      <c r="J266" s="234">
        <v>747</v>
      </c>
      <c r="K266" s="222"/>
      <c r="L266" s="219" t="s">
        <v>5</v>
      </c>
      <c r="M266" s="219" t="s">
        <v>44</v>
      </c>
      <c r="N266" s="219" t="s">
        <v>27</v>
      </c>
      <c r="O266" s="240">
        <v>0.7</v>
      </c>
      <c r="P266" s="234">
        <v>747</v>
      </c>
      <c r="Q266" s="219"/>
      <c r="R266" s="219"/>
      <c r="S266" s="219"/>
      <c r="T266" s="240">
        <v>0.7</v>
      </c>
      <c r="U266" s="235">
        <v>747</v>
      </c>
      <c r="V266" s="228" t="s">
        <v>303</v>
      </c>
      <c r="W266" s="228" t="s">
        <v>22</v>
      </c>
      <c r="X266" s="228" t="s">
        <v>45</v>
      </c>
      <c r="Y266" s="242">
        <v>0.7</v>
      </c>
      <c r="Z266" s="236">
        <v>747</v>
      </c>
      <c r="AA266" s="207">
        <f t="shared" si="382"/>
        <v>522.9</v>
      </c>
      <c r="AB266" s="222">
        <v>758</v>
      </c>
      <c r="AC266" s="544">
        <f t="shared" si="447"/>
        <v>11</v>
      </c>
      <c r="AD266" s="208">
        <f>0.95*$AB$1</f>
        <v>1080.587</v>
      </c>
      <c r="AE266" s="678">
        <f t="shared" si="448"/>
        <v>333.58699999999999</v>
      </c>
      <c r="AF266" s="222">
        <v>1406</v>
      </c>
      <c r="AJ266" s="444">
        <f t="shared" si="383"/>
        <v>11</v>
      </c>
      <c r="AK266" s="444">
        <f t="shared" si="384"/>
        <v>1.4725568942436382</v>
      </c>
      <c r="AL266" s="539">
        <f t="shared" si="449"/>
        <v>2.9451137884872764E-3</v>
      </c>
      <c r="AM266" s="444">
        <f t="shared" si="385"/>
        <v>2.2000000000000002</v>
      </c>
      <c r="AN266" s="445">
        <f t="shared" si="386"/>
        <v>333.58699999999999</v>
      </c>
      <c r="AO266" s="445">
        <f t="shared" si="387"/>
        <v>44.656894243641233</v>
      </c>
      <c r="AP266" s="542">
        <f t="shared" si="450"/>
        <v>8.9313788487282469E-2</v>
      </c>
      <c r="AQ266" s="445">
        <f t="shared" si="388"/>
        <v>66.717399999999998</v>
      </c>
      <c r="AR266" s="227">
        <f t="shared" si="389"/>
        <v>606.9</v>
      </c>
      <c r="AS266" s="210">
        <f t="shared" si="390"/>
        <v>867</v>
      </c>
      <c r="AT266" s="209">
        <f t="shared" si="391"/>
        <v>260.09999999999997</v>
      </c>
      <c r="AU266" s="209">
        <f t="shared" si="392"/>
        <v>433.5</v>
      </c>
      <c r="AV266" s="211">
        <f t="shared" si="393"/>
        <v>758</v>
      </c>
      <c r="AW266" s="210">
        <f t="shared" si="394"/>
        <v>109</v>
      </c>
      <c r="AX266" s="210">
        <f t="shared" si="395"/>
        <v>120</v>
      </c>
      <c r="AY266" s="210">
        <f t="shared" si="396"/>
        <v>16.064257028112451</v>
      </c>
      <c r="AZ266" s="211">
        <f t="shared" si="397"/>
        <v>1080.587</v>
      </c>
      <c r="BA266" s="544">
        <f t="shared" si="451"/>
        <v>213.58699999999999</v>
      </c>
      <c r="BB266" s="210">
        <f t="shared" si="452"/>
        <v>53.396749999999997</v>
      </c>
      <c r="BC266" s="213">
        <f t="shared" si="398"/>
        <v>596.21103359999995</v>
      </c>
      <c r="BD266" s="211">
        <f>[1]MAG_9pak!$F$7</f>
        <v>851.73004800000001</v>
      </c>
      <c r="BE266" s="213">
        <f t="shared" si="399"/>
        <v>255.5190144</v>
      </c>
      <c r="BF266" s="213">
        <f t="shared" si="400"/>
        <v>425.86502400000001</v>
      </c>
      <c r="BG266" s="210">
        <f t="shared" si="401"/>
        <v>93.730048000000011</v>
      </c>
      <c r="BH266" s="210">
        <f t="shared" si="402"/>
        <v>104.73004800000001</v>
      </c>
      <c r="BI266" s="210">
        <f t="shared" si="403"/>
        <v>14.020086746987957</v>
      </c>
      <c r="BJ266" s="210">
        <f t="shared" si="404"/>
        <v>926.28</v>
      </c>
      <c r="BK266" s="214">
        <f t="shared" si="405"/>
        <v>277.88399999999996</v>
      </c>
      <c r="BL266" s="214">
        <f t="shared" si="406"/>
        <v>463.14</v>
      </c>
      <c r="BM266" s="210">
        <f t="shared" si="407"/>
        <v>179.27999999999997</v>
      </c>
      <c r="BN266" s="210">
        <f t="shared" si="408"/>
        <v>168.27999999999997</v>
      </c>
      <c r="BO266" s="215">
        <f t="shared" si="409"/>
        <v>648.39599999999996</v>
      </c>
      <c r="BP266" s="210">
        <f t="shared" si="469"/>
        <v>926.28</v>
      </c>
      <c r="BQ266" s="216">
        <f t="shared" si="410"/>
        <v>277.88399999999996</v>
      </c>
      <c r="BR266" s="216">
        <f t="shared" si="411"/>
        <v>463.14</v>
      </c>
      <c r="BS266" s="210">
        <f t="shared" si="412"/>
        <v>179.27999999999997</v>
      </c>
      <c r="BT266" s="210">
        <f t="shared" si="413"/>
        <v>168.27999999999997</v>
      </c>
      <c r="BU266" s="217">
        <f t="shared" si="414"/>
        <v>648.39599999999996</v>
      </c>
      <c r="BV266" s="210">
        <f t="shared" si="470"/>
        <v>926.28</v>
      </c>
      <c r="BW266" s="403">
        <f t="shared" si="415"/>
        <v>277.88399999999996</v>
      </c>
      <c r="BX266" s="403">
        <f t="shared" si="416"/>
        <v>463.14</v>
      </c>
      <c r="BY266" s="210">
        <f t="shared" si="417"/>
        <v>179.27999999999997</v>
      </c>
      <c r="BZ266" s="210">
        <f t="shared" si="418"/>
        <v>168.27999999999997</v>
      </c>
      <c r="CA266" s="210">
        <f t="shared" si="419"/>
        <v>24</v>
      </c>
      <c r="CB266" s="404">
        <f t="shared" si="420"/>
        <v>648.39599999999996</v>
      </c>
      <c r="CC266" s="404"/>
      <c r="CD266" s="537">
        <f t="shared" si="421"/>
        <v>53.396749999999997</v>
      </c>
      <c r="CE266" s="537">
        <f t="shared" si="453"/>
        <v>16.019024999999999</v>
      </c>
      <c r="CF266" s="537">
        <f t="shared" si="422"/>
        <v>26.698374999999999</v>
      </c>
      <c r="CG266" s="210"/>
      <c r="CH266" s="210"/>
      <c r="CI266" s="210"/>
      <c r="CJ266" s="538">
        <f t="shared" si="423"/>
        <v>37.377724999999998</v>
      </c>
      <c r="CK266" s="216">
        <f t="shared" si="424"/>
        <v>-27.25</v>
      </c>
      <c r="CL266" s="216">
        <f t="shared" si="454"/>
        <v>-8.1749999999999989</v>
      </c>
      <c r="CM266" s="216">
        <f t="shared" si="425"/>
        <v>-13.625</v>
      </c>
      <c r="CN266" s="216"/>
      <c r="CO266" s="216"/>
      <c r="CP266" s="216"/>
      <c r="CQ266" s="217">
        <f t="shared" si="426"/>
        <v>-19.074999999999999</v>
      </c>
      <c r="CR266" s="403">
        <f t="shared" si="427"/>
        <v>38.576750000000004</v>
      </c>
      <c r="CS266" s="403">
        <f t="shared" si="455"/>
        <v>11.573025000000001</v>
      </c>
      <c r="CT266" s="403">
        <f t="shared" si="428"/>
        <v>19.288375000000002</v>
      </c>
      <c r="CU266" s="403"/>
      <c r="CV266" s="403"/>
      <c r="CW266" s="403"/>
      <c r="CX266" s="404">
        <f t="shared" si="429"/>
        <v>27.003725000000003</v>
      </c>
      <c r="CY266" s="198"/>
      <c r="CZ266" s="222">
        <v>662</v>
      </c>
      <c r="DA266" s="677">
        <f t="shared" si="430"/>
        <v>-85</v>
      </c>
      <c r="DB266" s="676">
        <f t="shared" si="431"/>
        <v>-11.378848728246311</v>
      </c>
      <c r="DC266" s="676">
        <f t="shared" si="456"/>
        <v>-2.2757697456492623</v>
      </c>
      <c r="DD266" s="208">
        <v>946.36671999999999</v>
      </c>
      <c r="DE266" s="677">
        <f t="shared" si="432"/>
        <v>199.36671999999999</v>
      </c>
      <c r="DF266" s="676">
        <f t="shared" si="433"/>
        <v>26.688985274431062</v>
      </c>
      <c r="DG266" s="676">
        <f t="shared" si="457"/>
        <v>5.3377970548862121</v>
      </c>
      <c r="DH266" s="222">
        <v>24</v>
      </c>
      <c r="DI266" s="677">
        <f t="shared" si="434"/>
        <v>179.28</v>
      </c>
      <c r="DJ266" s="568">
        <f t="shared" si="435"/>
        <v>926.28</v>
      </c>
      <c r="DK266" s="677">
        <f t="shared" si="436"/>
        <v>648.39599999999996</v>
      </c>
      <c r="DL266" s="677">
        <f t="shared" si="458"/>
        <v>277.88399999999996</v>
      </c>
      <c r="DM266" s="677">
        <f t="shared" si="459"/>
        <v>463.14</v>
      </c>
      <c r="DN266" s="677">
        <f t="shared" si="437"/>
        <v>5.0216800000000035</v>
      </c>
      <c r="DO266" s="677">
        <f t="shared" si="460"/>
        <v>1.506504000000001</v>
      </c>
      <c r="DP266" s="677">
        <f t="shared" si="461"/>
        <v>2.5108400000000017</v>
      </c>
      <c r="DQ266" s="677">
        <f t="shared" si="438"/>
        <v>3.5151760000000021</v>
      </c>
      <c r="DR266" s="222">
        <v>662</v>
      </c>
      <c r="DS266" s="677">
        <f t="shared" si="439"/>
        <v>-85</v>
      </c>
      <c r="DT266" s="676">
        <f t="shared" si="440"/>
        <v>-11.378848728246311</v>
      </c>
      <c r="DU266" s="710">
        <f t="shared" si="462"/>
        <v>-2.2757697456492623</v>
      </c>
      <c r="DV266" s="208">
        <v>946.36671999999999</v>
      </c>
      <c r="DW266" s="677">
        <f t="shared" si="441"/>
        <v>199.36671999999999</v>
      </c>
      <c r="DX266" s="676">
        <f t="shared" si="442"/>
        <v>26.688985274431062</v>
      </c>
      <c r="DY266" s="710">
        <f t="shared" si="463"/>
        <v>5.3377970548862121</v>
      </c>
      <c r="DZ266" s="222">
        <v>22</v>
      </c>
      <c r="EA266" s="677">
        <f t="shared" si="443"/>
        <v>164.34</v>
      </c>
      <c r="EB266" s="568">
        <f t="shared" si="444"/>
        <v>911.34</v>
      </c>
      <c r="EC266" s="677">
        <f t="shared" si="445"/>
        <v>637.93799999999999</v>
      </c>
      <c r="ED266" s="677">
        <f t="shared" si="464"/>
        <v>273.40199999999999</v>
      </c>
      <c r="EE266" s="677">
        <f t="shared" si="465"/>
        <v>455.67</v>
      </c>
      <c r="EF266" s="208">
        <f t="shared" si="466"/>
        <v>8.7566799999999887</v>
      </c>
      <c r="EG266" s="208">
        <f t="shared" si="467"/>
        <v>2.6270039999999963</v>
      </c>
      <c r="EH266" s="208">
        <f t="shared" si="468"/>
        <v>4.3783399999999943</v>
      </c>
      <c r="EI266" s="677">
        <f t="shared" si="446"/>
        <v>6.1296759999999919</v>
      </c>
    </row>
    <row r="267" spans="1:139" s="218" customFormat="1" ht="24.75" customHeight="1" x14ac:dyDescent="0.2">
      <c r="A267" s="506">
        <v>264</v>
      </c>
      <c r="B267" s="506" t="s">
        <v>1268</v>
      </c>
      <c r="C267" s="499" t="s">
        <v>1009</v>
      </c>
      <c r="D267" s="406" t="s">
        <v>556</v>
      </c>
      <c r="E267" s="414" t="s">
        <v>230</v>
      </c>
      <c r="F267" s="219" t="s">
        <v>171</v>
      </c>
      <c r="G267" s="219" t="s">
        <v>42</v>
      </c>
      <c r="H267" s="219" t="s">
        <v>70</v>
      </c>
      <c r="I267" s="240">
        <v>1</v>
      </c>
      <c r="J267" s="234">
        <v>850</v>
      </c>
      <c r="K267" s="222"/>
      <c r="L267" s="219" t="s">
        <v>171</v>
      </c>
      <c r="M267" s="219" t="s">
        <v>42</v>
      </c>
      <c r="N267" s="219" t="s">
        <v>70</v>
      </c>
      <c r="O267" s="240">
        <v>1</v>
      </c>
      <c r="P267" s="234">
        <v>850</v>
      </c>
      <c r="Q267" s="219"/>
      <c r="R267" s="219"/>
      <c r="S267" s="219"/>
      <c r="T267" s="240">
        <v>1</v>
      </c>
      <c r="U267" s="235">
        <v>850</v>
      </c>
      <c r="V267" s="228" t="s">
        <v>69</v>
      </c>
      <c r="W267" s="228" t="s">
        <v>44</v>
      </c>
      <c r="X267" s="228" t="s">
        <v>28</v>
      </c>
      <c r="Y267" s="242">
        <v>1</v>
      </c>
      <c r="Z267" s="236">
        <v>850</v>
      </c>
      <c r="AA267" s="207">
        <f t="shared" si="382"/>
        <v>850</v>
      </c>
      <c r="AB267" s="222">
        <v>967</v>
      </c>
      <c r="AC267" s="544">
        <f t="shared" si="447"/>
        <v>117</v>
      </c>
      <c r="AD267" s="208">
        <f t="shared" ref="AD267:AD284" si="471">1.22*$AB$1</f>
        <v>1387.7012</v>
      </c>
      <c r="AE267" s="678">
        <f t="shared" si="448"/>
        <v>537.70119999999997</v>
      </c>
      <c r="AF267" s="222">
        <v>1796</v>
      </c>
      <c r="AJ267" s="444">
        <f t="shared" si="383"/>
        <v>117</v>
      </c>
      <c r="AK267" s="444">
        <f t="shared" si="384"/>
        <v>13.764705882352942</v>
      </c>
      <c r="AL267" s="539">
        <f t="shared" si="449"/>
        <v>2.7529411764705882E-2</v>
      </c>
      <c r="AM267" s="444">
        <f t="shared" si="385"/>
        <v>23.4</v>
      </c>
      <c r="AN267" s="445">
        <f t="shared" si="386"/>
        <v>537.70119999999997</v>
      </c>
      <c r="AO267" s="445">
        <f t="shared" si="387"/>
        <v>63.258964705882335</v>
      </c>
      <c r="AP267" s="542">
        <f t="shared" si="450"/>
        <v>0.12651792941176468</v>
      </c>
      <c r="AQ267" s="445">
        <f t="shared" si="388"/>
        <v>107.54024</v>
      </c>
      <c r="AR267" s="227">
        <f t="shared" si="389"/>
        <v>970</v>
      </c>
      <c r="AS267" s="210">
        <f t="shared" si="390"/>
        <v>970</v>
      </c>
      <c r="AT267" s="209">
        <f t="shared" si="391"/>
        <v>291</v>
      </c>
      <c r="AU267" s="209">
        <f t="shared" si="392"/>
        <v>485</v>
      </c>
      <c r="AV267" s="211">
        <f t="shared" si="393"/>
        <v>967</v>
      </c>
      <c r="AW267" s="210">
        <f t="shared" si="394"/>
        <v>3</v>
      </c>
      <c r="AX267" s="210">
        <f t="shared" si="395"/>
        <v>120</v>
      </c>
      <c r="AY267" s="210">
        <f t="shared" si="396"/>
        <v>14.117647058823522</v>
      </c>
      <c r="AZ267" s="211">
        <f t="shared" si="397"/>
        <v>1387.7012</v>
      </c>
      <c r="BA267" s="544">
        <f t="shared" si="451"/>
        <v>417.70119999999997</v>
      </c>
      <c r="BB267" s="210">
        <f t="shared" si="452"/>
        <v>104.42529999999999</v>
      </c>
      <c r="BC267" s="213">
        <f t="shared" si="398"/>
        <v>1248.9310800000001</v>
      </c>
      <c r="BD267" s="211">
        <f>[1]MAG_9pak!$F$11</f>
        <v>1248.9310800000001</v>
      </c>
      <c r="BE267" s="213">
        <f t="shared" si="399"/>
        <v>374.67932400000001</v>
      </c>
      <c r="BF267" s="213">
        <f t="shared" si="400"/>
        <v>624.46554000000003</v>
      </c>
      <c r="BG267" s="210">
        <f t="shared" si="401"/>
        <v>281.93108000000007</v>
      </c>
      <c r="BH267" s="210">
        <f t="shared" si="402"/>
        <v>398.93108000000007</v>
      </c>
      <c r="BI267" s="210">
        <f t="shared" si="403"/>
        <v>46.933068235294115</v>
      </c>
      <c r="BJ267" s="210">
        <f t="shared" si="404"/>
        <v>1054</v>
      </c>
      <c r="BK267" s="214">
        <f t="shared" si="405"/>
        <v>316.2</v>
      </c>
      <c r="BL267" s="214">
        <f t="shared" si="406"/>
        <v>527</v>
      </c>
      <c r="BM267" s="210">
        <f t="shared" si="407"/>
        <v>204</v>
      </c>
      <c r="BN267" s="210">
        <f t="shared" si="408"/>
        <v>87</v>
      </c>
      <c r="BO267" s="215">
        <f t="shared" si="409"/>
        <v>1054</v>
      </c>
      <c r="BP267" s="210">
        <f t="shared" si="469"/>
        <v>1054</v>
      </c>
      <c r="BQ267" s="216">
        <f t="shared" si="410"/>
        <v>316.2</v>
      </c>
      <c r="BR267" s="216">
        <f t="shared" si="411"/>
        <v>527</v>
      </c>
      <c r="BS267" s="210">
        <f t="shared" si="412"/>
        <v>204</v>
      </c>
      <c r="BT267" s="210">
        <f t="shared" si="413"/>
        <v>87</v>
      </c>
      <c r="BU267" s="217">
        <f t="shared" si="414"/>
        <v>1054</v>
      </c>
      <c r="BV267" s="210">
        <f t="shared" si="470"/>
        <v>1054</v>
      </c>
      <c r="BW267" s="403">
        <f t="shared" si="415"/>
        <v>316.2</v>
      </c>
      <c r="BX267" s="403">
        <f t="shared" si="416"/>
        <v>527</v>
      </c>
      <c r="BY267" s="210">
        <f t="shared" si="417"/>
        <v>204</v>
      </c>
      <c r="BZ267" s="210">
        <f t="shared" si="418"/>
        <v>87</v>
      </c>
      <c r="CA267" s="210">
        <f t="shared" si="419"/>
        <v>24</v>
      </c>
      <c r="CB267" s="404">
        <f t="shared" si="420"/>
        <v>1054</v>
      </c>
      <c r="CC267" s="404"/>
      <c r="CD267" s="537">
        <f t="shared" si="421"/>
        <v>104.42529999999999</v>
      </c>
      <c r="CE267" s="537">
        <f t="shared" si="453"/>
        <v>31.327589999999997</v>
      </c>
      <c r="CF267" s="537">
        <f t="shared" si="422"/>
        <v>52.212649999999996</v>
      </c>
      <c r="CG267" s="210"/>
      <c r="CH267" s="210"/>
      <c r="CI267" s="210"/>
      <c r="CJ267" s="538">
        <f t="shared" si="423"/>
        <v>104.42529999999999</v>
      </c>
      <c r="CK267" s="216">
        <f t="shared" si="424"/>
        <v>-0.75</v>
      </c>
      <c r="CL267" s="216">
        <f t="shared" si="454"/>
        <v>-0.22499999999999998</v>
      </c>
      <c r="CM267" s="216">
        <f t="shared" si="425"/>
        <v>-0.375</v>
      </c>
      <c r="CN267" s="216"/>
      <c r="CO267" s="216"/>
      <c r="CP267" s="216"/>
      <c r="CQ267" s="217">
        <f t="shared" si="426"/>
        <v>-0.75</v>
      </c>
      <c r="CR267" s="403">
        <f t="shared" si="427"/>
        <v>83.425299999999993</v>
      </c>
      <c r="CS267" s="403">
        <f t="shared" si="455"/>
        <v>25.027589999999996</v>
      </c>
      <c r="CT267" s="403">
        <f t="shared" si="428"/>
        <v>41.712649999999996</v>
      </c>
      <c r="CU267" s="403"/>
      <c r="CV267" s="403"/>
      <c r="CW267" s="403"/>
      <c r="CX267" s="404">
        <f t="shared" si="429"/>
        <v>83.425299999999993</v>
      </c>
      <c r="CY267" s="198"/>
      <c r="CZ267" s="222">
        <v>967</v>
      </c>
      <c r="DA267" s="677">
        <f t="shared" si="430"/>
        <v>117</v>
      </c>
      <c r="DB267" s="676">
        <f t="shared" si="431"/>
        <v>13.764705882352942</v>
      </c>
      <c r="DC267" s="676">
        <f t="shared" si="456"/>
        <v>2.7529411764705882</v>
      </c>
      <c r="DD267" s="208">
        <v>1387.7012</v>
      </c>
      <c r="DE267" s="677">
        <f t="shared" si="432"/>
        <v>537.70119999999997</v>
      </c>
      <c r="DF267" s="676">
        <f t="shared" si="433"/>
        <v>63.258964705882335</v>
      </c>
      <c r="DG267" s="676">
        <f t="shared" si="457"/>
        <v>12.651792941176467</v>
      </c>
      <c r="DH267" s="222">
        <v>20</v>
      </c>
      <c r="DI267" s="677">
        <f t="shared" si="434"/>
        <v>170</v>
      </c>
      <c r="DJ267" s="568">
        <f t="shared" si="435"/>
        <v>1020</v>
      </c>
      <c r="DK267" s="677">
        <f t="shared" si="436"/>
        <v>1020</v>
      </c>
      <c r="DL267" s="677">
        <f t="shared" si="458"/>
        <v>306</v>
      </c>
      <c r="DM267" s="677">
        <f t="shared" si="459"/>
        <v>510</v>
      </c>
      <c r="DN267" s="677">
        <f t="shared" si="437"/>
        <v>91.925299999999993</v>
      </c>
      <c r="DO267" s="677">
        <f t="shared" si="460"/>
        <v>27.577589999999997</v>
      </c>
      <c r="DP267" s="677">
        <f t="shared" si="461"/>
        <v>45.962649999999996</v>
      </c>
      <c r="DQ267" s="677">
        <f t="shared" si="438"/>
        <v>91.925299999999993</v>
      </c>
      <c r="DR267" s="222">
        <v>967</v>
      </c>
      <c r="DS267" s="677">
        <f t="shared" si="439"/>
        <v>117</v>
      </c>
      <c r="DT267" s="676">
        <f t="shared" si="440"/>
        <v>13.764705882352942</v>
      </c>
      <c r="DU267" s="710">
        <f t="shared" si="462"/>
        <v>2.7529411764705882</v>
      </c>
      <c r="DV267" s="208">
        <v>1387.7012</v>
      </c>
      <c r="DW267" s="677">
        <f t="shared" si="441"/>
        <v>537.70119999999997</v>
      </c>
      <c r="DX267" s="676">
        <f t="shared" si="442"/>
        <v>63.258964705882335</v>
      </c>
      <c r="DY267" s="710">
        <f t="shared" si="463"/>
        <v>12.651792941176467</v>
      </c>
      <c r="DZ267" s="222">
        <v>19</v>
      </c>
      <c r="EA267" s="677">
        <f t="shared" si="443"/>
        <v>161.5</v>
      </c>
      <c r="EB267" s="568">
        <f t="shared" si="444"/>
        <v>1011.5</v>
      </c>
      <c r="EC267" s="677">
        <f t="shared" si="445"/>
        <v>1011.5</v>
      </c>
      <c r="ED267" s="677">
        <f t="shared" si="464"/>
        <v>303.45</v>
      </c>
      <c r="EE267" s="677">
        <f t="shared" si="465"/>
        <v>505.75</v>
      </c>
      <c r="EF267" s="208">
        <f t="shared" si="466"/>
        <v>94.050299999999993</v>
      </c>
      <c r="EG267" s="208">
        <f t="shared" si="467"/>
        <v>28.215089999999996</v>
      </c>
      <c r="EH267" s="208">
        <f t="shared" si="468"/>
        <v>47.025149999999996</v>
      </c>
      <c r="EI267" s="677">
        <f t="shared" si="446"/>
        <v>94.050299999999993</v>
      </c>
    </row>
    <row r="268" spans="1:139" s="218" customFormat="1" ht="24.75" customHeight="1" x14ac:dyDescent="0.2">
      <c r="A268" s="505">
        <v>265</v>
      </c>
      <c r="B268" s="506" t="s">
        <v>1268</v>
      </c>
      <c r="C268" s="499" t="s">
        <v>1123</v>
      </c>
      <c r="D268" s="406" t="s">
        <v>460</v>
      </c>
      <c r="E268" s="414" t="s">
        <v>231</v>
      </c>
      <c r="F268" s="219" t="s">
        <v>171</v>
      </c>
      <c r="G268" s="219" t="s">
        <v>42</v>
      </c>
      <c r="H268" s="219" t="s">
        <v>70</v>
      </c>
      <c r="I268" s="240">
        <v>0.3</v>
      </c>
      <c r="J268" s="234">
        <v>950</v>
      </c>
      <c r="K268" s="222"/>
      <c r="L268" s="219" t="s">
        <v>171</v>
      </c>
      <c r="M268" s="219" t="s">
        <v>42</v>
      </c>
      <c r="N268" s="219" t="s">
        <v>70</v>
      </c>
      <c r="O268" s="240">
        <v>0.3</v>
      </c>
      <c r="P268" s="234">
        <v>950</v>
      </c>
      <c r="Q268" s="219"/>
      <c r="R268" s="219"/>
      <c r="S268" s="219"/>
      <c r="T268" s="240">
        <v>0.3</v>
      </c>
      <c r="U268" s="235">
        <v>950</v>
      </c>
      <c r="V268" s="228" t="s">
        <v>69</v>
      </c>
      <c r="W268" s="228" t="s">
        <v>44</v>
      </c>
      <c r="X268" s="228" t="s">
        <v>28</v>
      </c>
      <c r="Y268" s="242">
        <v>0.3</v>
      </c>
      <c r="Z268" s="236">
        <v>950</v>
      </c>
      <c r="AA268" s="207">
        <f t="shared" si="382"/>
        <v>285</v>
      </c>
      <c r="AB268" s="222">
        <v>967</v>
      </c>
      <c r="AC268" s="544">
        <f t="shared" si="447"/>
        <v>17</v>
      </c>
      <c r="AD268" s="208">
        <f t="shared" si="471"/>
        <v>1387.7012</v>
      </c>
      <c r="AE268" s="678">
        <f t="shared" si="448"/>
        <v>437.70119999999997</v>
      </c>
      <c r="AF268" s="222">
        <v>1796</v>
      </c>
      <c r="AJ268" s="444">
        <f t="shared" si="383"/>
        <v>17</v>
      </c>
      <c r="AK268" s="444">
        <f t="shared" si="384"/>
        <v>1.7894736842105203</v>
      </c>
      <c r="AL268" s="539">
        <f t="shared" si="449"/>
        <v>3.5789473684210405E-3</v>
      </c>
      <c r="AM268" s="444">
        <f t="shared" si="385"/>
        <v>3.4</v>
      </c>
      <c r="AN268" s="445">
        <f t="shared" si="386"/>
        <v>437.70119999999997</v>
      </c>
      <c r="AO268" s="445">
        <f t="shared" si="387"/>
        <v>46.073810526315782</v>
      </c>
      <c r="AP268" s="542">
        <f t="shared" si="450"/>
        <v>9.2147621052631565E-2</v>
      </c>
      <c r="AQ268" s="445">
        <f t="shared" si="388"/>
        <v>87.540239999999997</v>
      </c>
      <c r="AR268" s="227">
        <f t="shared" si="389"/>
        <v>321</v>
      </c>
      <c r="AS268" s="210">
        <f t="shared" si="390"/>
        <v>1070</v>
      </c>
      <c r="AT268" s="209">
        <f t="shared" si="391"/>
        <v>321</v>
      </c>
      <c r="AU268" s="209">
        <f t="shared" si="392"/>
        <v>535</v>
      </c>
      <c r="AV268" s="211">
        <f t="shared" si="393"/>
        <v>967</v>
      </c>
      <c r="AW268" s="210">
        <f t="shared" si="394"/>
        <v>103</v>
      </c>
      <c r="AX268" s="210">
        <f t="shared" si="395"/>
        <v>120</v>
      </c>
      <c r="AY268" s="210">
        <f t="shared" si="396"/>
        <v>12.631578947368411</v>
      </c>
      <c r="AZ268" s="211">
        <f t="shared" si="397"/>
        <v>1387.7012</v>
      </c>
      <c r="BA268" s="544">
        <f t="shared" si="451"/>
        <v>317.70119999999997</v>
      </c>
      <c r="BB268" s="210">
        <f t="shared" si="452"/>
        <v>79.425299999999993</v>
      </c>
      <c r="BC268" s="213">
        <f t="shared" si="398"/>
        <v>374.67932400000001</v>
      </c>
      <c r="BD268" s="211">
        <f>[1]MAG_9pak!$F$11</f>
        <v>1248.9310800000001</v>
      </c>
      <c r="BE268" s="213">
        <f t="shared" si="399"/>
        <v>374.67932400000001</v>
      </c>
      <c r="BF268" s="213">
        <f t="shared" si="400"/>
        <v>624.46554000000003</v>
      </c>
      <c r="BG268" s="210">
        <f t="shared" si="401"/>
        <v>281.93108000000007</v>
      </c>
      <c r="BH268" s="210">
        <f t="shared" si="402"/>
        <v>298.93108000000007</v>
      </c>
      <c r="BI268" s="210">
        <f t="shared" si="403"/>
        <v>31.466429473684201</v>
      </c>
      <c r="BJ268" s="210">
        <f t="shared" si="404"/>
        <v>1178</v>
      </c>
      <c r="BK268" s="214">
        <f t="shared" si="405"/>
        <v>353.4</v>
      </c>
      <c r="BL268" s="214">
        <f t="shared" si="406"/>
        <v>589</v>
      </c>
      <c r="BM268" s="210">
        <f t="shared" si="407"/>
        <v>228</v>
      </c>
      <c r="BN268" s="210">
        <f t="shared" si="408"/>
        <v>211</v>
      </c>
      <c r="BO268" s="215">
        <f t="shared" si="409"/>
        <v>353.4</v>
      </c>
      <c r="BP268" s="210">
        <f t="shared" si="469"/>
        <v>1178</v>
      </c>
      <c r="BQ268" s="216">
        <f t="shared" si="410"/>
        <v>353.4</v>
      </c>
      <c r="BR268" s="216">
        <f t="shared" si="411"/>
        <v>589</v>
      </c>
      <c r="BS268" s="210">
        <f t="shared" si="412"/>
        <v>228</v>
      </c>
      <c r="BT268" s="210">
        <f t="shared" si="413"/>
        <v>211</v>
      </c>
      <c r="BU268" s="217">
        <f t="shared" si="414"/>
        <v>353.4</v>
      </c>
      <c r="BV268" s="210">
        <f t="shared" si="470"/>
        <v>1178</v>
      </c>
      <c r="BW268" s="403">
        <f t="shared" si="415"/>
        <v>353.4</v>
      </c>
      <c r="BX268" s="403">
        <f t="shared" si="416"/>
        <v>589</v>
      </c>
      <c r="BY268" s="210">
        <f t="shared" si="417"/>
        <v>228</v>
      </c>
      <c r="BZ268" s="210">
        <f t="shared" si="418"/>
        <v>211</v>
      </c>
      <c r="CA268" s="210">
        <f t="shared" si="419"/>
        <v>24</v>
      </c>
      <c r="CB268" s="404">
        <f t="shared" si="420"/>
        <v>353.4</v>
      </c>
      <c r="CC268" s="404"/>
      <c r="CD268" s="537">
        <f t="shared" si="421"/>
        <v>79.425299999999993</v>
      </c>
      <c r="CE268" s="537">
        <f t="shared" si="453"/>
        <v>23.827589999999997</v>
      </c>
      <c r="CF268" s="537">
        <f t="shared" si="422"/>
        <v>39.712649999999996</v>
      </c>
      <c r="CG268" s="210"/>
      <c r="CH268" s="210"/>
      <c r="CI268" s="210"/>
      <c r="CJ268" s="538">
        <f t="shared" si="423"/>
        <v>23.827589999999997</v>
      </c>
      <c r="CK268" s="216">
        <f t="shared" si="424"/>
        <v>-25.75</v>
      </c>
      <c r="CL268" s="216">
        <f t="shared" si="454"/>
        <v>-7.7249999999999996</v>
      </c>
      <c r="CM268" s="216">
        <f t="shared" si="425"/>
        <v>-12.875</v>
      </c>
      <c r="CN268" s="216"/>
      <c r="CO268" s="216"/>
      <c r="CP268" s="216"/>
      <c r="CQ268" s="217">
        <f t="shared" si="426"/>
        <v>-7.7249999999999996</v>
      </c>
      <c r="CR268" s="403">
        <f t="shared" si="427"/>
        <v>52.425299999999993</v>
      </c>
      <c r="CS268" s="403">
        <f t="shared" si="455"/>
        <v>15.727589999999998</v>
      </c>
      <c r="CT268" s="403">
        <f t="shared" si="428"/>
        <v>26.212649999999996</v>
      </c>
      <c r="CU268" s="403"/>
      <c r="CV268" s="403"/>
      <c r="CW268" s="403"/>
      <c r="CX268" s="404">
        <f t="shared" si="429"/>
        <v>15.727589999999998</v>
      </c>
      <c r="CY268" s="198"/>
      <c r="CZ268" s="222">
        <v>967</v>
      </c>
      <c r="DA268" s="677">
        <f t="shared" si="430"/>
        <v>17</v>
      </c>
      <c r="DB268" s="676">
        <f t="shared" si="431"/>
        <v>1.7894736842105203</v>
      </c>
      <c r="DC268" s="676">
        <f t="shared" si="456"/>
        <v>0.35789473684210404</v>
      </c>
      <c r="DD268" s="208">
        <v>1387.7012</v>
      </c>
      <c r="DE268" s="677">
        <f t="shared" si="432"/>
        <v>437.70119999999997</v>
      </c>
      <c r="DF268" s="676">
        <f t="shared" si="433"/>
        <v>46.073810526315782</v>
      </c>
      <c r="DG268" s="676">
        <f t="shared" si="457"/>
        <v>9.2147621052631568</v>
      </c>
      <c r="DH268" s="222">
        <v>20</v>
      </c>
      <c r="DI268" s="677">
        <f t="shared" si="434"/>
        <v>190</v>
      </c>
      <c r="DJ268" s="568">
        <f t="shared" si="435"/>
        <v>1140</v>
      </c>
      <c r="DK268" s="677">
        <f t="shared" si="436"/>
        <v>342</v>
      </c>
      <c r="DL268" s="677">
        <f t="shared" si="458"/>
        <v>342</v>
      </c>
      <c r="DM268" s="677">
        <f t="shared" si="459"/>
        <v>570</v>
      </c>
      <c r="DN268" s="677">
        <f t="shared" si="437"/>
        <v>61.925299999999993</v>
      </c>
      <c r="DO268" s="677">
        <f t="shared" si="460"/>
        <v>18.577589999999997</v>
      </c>
      <c r="DP268" s="677">
        <f t="shared" si="461"/>
        <v>30.962649999999996</v>
      </c>
      <c r="DQ268" s="677">
        <f t="shared" si="438"/>
        <v>18.577589999999997</v>
      </c>
      <c r="DR268" s="222">
        <v>967</v>
      </c>
      <c r="DS268" s="677">
        <f t="shared" si="439"/>
        <v>17</v>
      </c>
      <c r="DT268" s="676">
        <f t="shared" si="440"/>
        <v>1.7894736842105203</v>
      </c>
      <c r="DU268" s="710">
        <f t="shared" si="462"/>
        <v>0.35789473684210404</v>
      </c>
      <c r="DV268" s="208">
        <v>1387.7012</v>
      </c>
      <c r="DW268" s="677">
        <f t="shared" si="441"/>
        <v>437.70119999999997</v>
      </c>
      <c r="DX268" s="676">
        <f t="shared" si="442"/>
        <v>46.073810526315782</v>
      </c>
      <c r="DY268" s="710">
        <f t="shared" si="463"/>
        <v>9.2147621052631568</v>
      </c>
      <c r="DZ268" s="222">
        <v>19</v>
      </c>
      <c r="EA268" s="677">
        <f t="shared" si="443"/>
        <v>180.5</v>
      </c>
      <c r="EB268" s="568">
        <f t="shared" si="444"/>
        <v>1130.5</v>
      </c>
      <c r="EC268" s="677">
        <f t="shared" si="445"/>
        <v>339.15</v>
      </c>
      <c r="ED268" s="677">
        <f t="shared" si="464"/>
        <v>339.15</v>
      </c>
      <c r="EE268" s="677">
        <f t="shared" si="465"/>
        <v>565.25</v>
      </c>
      <c r="EF268" s="208">
        <f t="shared" si="466"/>
        <v>64.300299999999993</v>
      </c>
      <c r="EG268" s="208">
        <f t="shared" si="467"/>
        <v>19.290089999999996</v>
      </c>
      <c r="EH268" s="208">
        <f t="shared" si="468"/>
        <v>32.150149999999996</v>
      </c>
      <c r="EI268" s="677">
        <f t="shared" si="446"/>
        <v>19.290089999999996</v>
      </c>
    </row>
    <row r="269" spans="1:139" s="218" customFormat="1" ht="24.75" customHeight="1" x14ac:dyDescent="0.2">
      <c r="A269" s="505">
        <v>266</v>
      </c>
      <c r="B269" s="506" t="s">
        <v>1268</v>
      </c>
      <c r="C269" s="499" t="s">
        <v>1124</v>
      </c>
      <c r="D269" s="406" t="s">
        <v>461</v>
      </c>
      <c r="E269" s="414" t="s">
        <v>231</v>
      </c>
      <c r="F269" s="219" t="s">
        <v>171</v>
      </c>
      <c r="G269" s="219" t="s">
        <v>42</v>
      </c>
      <c r="H269" s="219" t="s">
        <v>70</v>
      </c>
      <c r="I269" s="240">
        <v>0.3</v>
      </c>
      <c r="J269" s="234">
        <v>950</v>
      </c>
      <c r="K269" s="222"/>
      <c r="L269" s="219" t="s">
        <v>171</v>
      </c>
      <c r="M269" s="219" t="s">
        <v>42</v>
      </c>
      <c r="N269" s="219" t="s">
        <v>70</v>
      </c>
      <c r="O269" s="240">
        <v>0.3</v>
      </c>
      <c r="P269" s="234">
        <v>950</v>
      </c>
      <c r="Q269" s="219"/>
      <c r="R269" s="219"/>
      <c r="S269" s="219"/>
      <c r="T269" s="240">
        <v>0.3</v>
      </c>
      <c r="U269" s="235">
        <v>950</v>
      </c>
      <c r="V269" s="228" t="s">
        <v>69</v>
      </c>
      <c r="W269" s="228" t="s">
        <v>44</v>
      </c>
      <c r="X269" s="228" t="s">
        <v>28</v>
      </c>
      <c r="Y269" s="242">
        <v>0.3</v>
      </c>
      <c r="Z269" s="236">
        <v>950</v>
      </c>
      <c r="AA269" s="207">
        <f t="shared" si="382"/>
        <v>285</v>
      </c>
      <c r="AB269" s="222">
        <v>967</v>
      </c>
      <c r="AC269" s="544">
        <f t="shared" si="447"/>
        <v>17</v>
      </c>
      <c r="AD269" s="208">
        <f t="shared" si="471"/>
        <v>1387.7012</v>
      </c>
      <c r="AE269" s="678">
        <f t="shared" si="448"/>
        <v>437.70119999999997</v>
      </c>
      <c r="AF269" s="222">
        <v>1796</v>
      </c>
      <c r="AJ269" s="444">
        <f t="shared" si="383"/>
        <v>17</v>
      </c>
      <c r="AK269" s="444">
        <f t="shared" si="384"/>
        <v>1.7894736842105203</v>
      </c>
      <c r="AL269" s="539">
        <f t="shared" si="449"/>
        <v>3.5789473684210405E-3</v>
      </c>
      <c r="AM269" s="444">
        <f t="shared" si="385"/>
        <v>3.4</v>
      </c>
      <c r="AN269" s="445">
        <f t="shared" si="386"/>
        <v>437.70119999999997</v>
      </c>
      <c r="AO269" s="445">
        <f t="shared" si="387"/>
        <v>46.073810526315782</v>
      </c>
      <c r="AP269" s="542">
        <f t="shared" si="450"/>
        <v>9.2147621052631565E-2</v>
      </c>
      <c r="AQ269" s="445">
        <f t="shared" si="388"/>
        <v>87.540239999999997</v>
      </c>
      <c r="AR269" s="227">
        <f t="shared" si="389"/>
        <v>321</v>
      </c>
      <c r="AS269" s="210">
        <f t="shared" si="390"/>
        <v>1070</v>
      </c>
      <c r="AT269" s="209">
        <f t="shared" si="391"/>
        <v>321</v>
      </c>
      <c r="AU269" s="209">
        <f t="shared" si="392"/>
        <v>535</v>
      </c>
      <c r="AV269" s="211">
        <f t="shared" si="393"/>
        <v>967</v>
      </c>
      <c r="AW269" s="210">
        <f t="shared" si="394"/>
        <v>103</v>
      </c>
      <c r="AX269" s="210">
        <f t="shared" si="395"/>
        <v>120</v>
      </c>
      <c r="AY269" s="210">
        <f t="shared" si="396"/>
        <v>12.631578947368411</v>
      </c>
      <c r="AZ269" s="211">
        <f t="shared" si="397"/>
        <v>1387.7012</v>
      </c>
      <c r="BA269" s="544">
        <f t="shared" si="451"/>
        <v>317.70119999999997</v>
      </c>
      <c r="BB269" s="210">
        <f t="shared" si="452"/>
        <v>79.425299999999993</v>
      </c>
      <c r="BC269" s="213">
        <f t="shared" si="398"/>
        <v>374.67932400000001</v>
      </c>
      <c r="BD269" s="211">
        <f>[1]MAG_9pak!$F$11</f>
        <v>1248.9310800000001</v>
      </c>
      <c r="BE269" s="213">
        <f t="shared" si="399"/>
        <v>374.67932400000001</v>
      </c>
      <c r="BF269" s="213">
        <f t="shared" si="400"/>
        <v>624.46554000000003</v>
      </c>
      <c r="BG269" s="210">
        <f t="shared" si="401"/>
        <v>281.93108000000007</v>
      </c>
      <c r="BH269" s="210">
        <f t="shared" si="402"/>
        <v>298.93108000000007</v>
      </c>
      <c r="BI269" s="210">
        <f t="shared" si="403"/>
        <v>31.466429473684201</v>
      </c>
      <c r="BJ269" s="210">
        <f t="shared" si="404"/>
        <v>1178</v>
      </c>
      <c r="BK269" s="214">
        <f t="shared" si="405"/>
        <v>353.4</v>
      </c>
      <c r="BL269" s="214">
        <f t="shared" si="406"/>
        <v>589</v>
      </c>
      <c r="BM269" s="210">
        <f t="shared" si="407"/>
        <v>228</v>
      </c>
      <c r="BN269" s="210">
        <f t="shared" si="408"/>
        <v>211</v>
      </c>
      <c r="BO269" s="215">
        <f t="shared" si="409"/>
        <v>353.4</v>
      </c>
      <c r="BP269" s="210">
        <f t="shared" si="469"/>
        <v>1178</v>
      </c>
      <c r="BQ269" s="216">
        <f t="shared" si="410"/>
        <v>353.4</v>
      </c>
      <c r="BR269" s="216">
        <f t="shared" si="411"/>
        <v>589</v>
      </c>
      <c r="BS269" s="210">
        <f t="shared" si="412"/>
        <v>228</v>
      </c>
      <c r="BT269" s="210">
        <f t="shared" si="413"/>
        <v>211</v>
      </c>
      <c r="BU269" s="217">
        <f t="shared" si="414"/>
        <v>353.4</v>
      </c>
      <c r="BV269" s="210">
        <f t="shared" si="470"/>
        <v>1178</v>
      </c>
      <c r="BW269" s="403">
        <f t="shared" si="415"/>
        <v>353.4</v>
      </c>
      <c r="BX269" s="403">
        <f t="shared" si="416"/>
        <v>589</v>
      </c>
      <c r="BY269" s="210">
        <f t="shared" si="417"/>
        <v>228</v>
      </c>
      <c r="BZ269" s="210">
        <f t="shared" si="418"/>
        <v>211</v>
      </c>
      <c r="CA269" s="210">
        <f t="shared" si="419"/>
        <v>24</v>
      </c>
      <c r="CB269" s="404">
        <f t="shared" si="420"/>
        <v>353.4</v>
      </c>
      <c r="CC269" s="404"/>
      <c r="CD269" s="537">
        <f t="shared" si="421"/>
        <v>79.425299999999993</v>
      </c>
      <c r="CE269" s="537">
        <f t="shared" si="453"/>
        <v>23.827589999999997</v>
      </c>
      <c r="CF269" s="537">
        <f t="shared" si="422"/>
        <v>39.712649999999996</v>
      </c>
      <c r="CG269" s="210"/>
      <c r="CH269" s="210"/>
      <c r="CI269" s="210"/>
      <c r="CJ269" s="538">
        <f t="shared" si="423"/>
        <v>23.827589999999997</v>
      </c>
      <c r="CK269" s="216">
        <f t="shared" si="424"/>
        <v>-25.75</v>
      </c>
      <c r="CL269" s="216">
        <f t="shared" si="454"/>
        <v>-7.7249999999999996</v>
      </c>
      <c r="CM269" s="216">
        <f t="shared" si="425"/>
        <v>-12.875</v>
      </c>
      <c r="CN269" s="216"/>
      <c r="CO269" s="216"/>
      <c r="CP269" s="216"/>
      <c r="CQ269" s="217">
        <f t="shared" si="426"/>
        <v>-7.7249999999999996</v>
      </c>
      <c r="CR269" s="403">
        <f t="shared" si="427"/>
        <v>52.425299999999993</v>
      </c>
      <c r="CS269" s="403">
        <f t="shared" si="455"/>
        <v>15.727589999999998</v>
      </c>
      <c r="CT269" s="403">
        <f t="shared" si="428"/>
        <v>26.212649999999996</v>
      </c>
      <c r="CU269" s="403"/>
      <c r="CV269" s="403"/>
      <c r="CW269" s="403"/>
      <c r="CX269" s="404">
        <f t="shared" si="429"/>
        <v>15.727589999999998</v>
      </c>
      <c r="CY269" s="198"/>
      <c r="CZ269" s="222">
        <v>967</v>
      </c>
      <c r="DA269" s="677">
        <f t="shared" si="430"/>
        <v>17</v>
      </c>
      <c r="DB269" s="676">
        <f t="shared" si="431"/>
        <v>1.7894736842105203</v>
      </c>
      <c r="DC269" s="676">
        <f t="shared" si="456"/>
        <v>0.35789473684210404</v>
      </c>
      <c r="DD269" s="208">
        <v>1387.7012</v>
      </c>
      <c r="DE269" s="677">
        <f t="shared" si="432"/>
        <v>437.70119999999997</v>
      </c>
      <c r="DF269" s="676">
        <f t="shared" si="433"/>
        <v>46.073810526315782</v>
      </c>
      <c r="DG269" s="676">
        <f t="shared" si="457"/>
        <v>9.2147621052631568</v>
      </c>
      <c r="DH269" s="222">
        <v>20</v>
      </c>
      <c r="DI269" s="677">
        <f t="shared" si="434"/>
        <v>190</v>
      </c>
      <c r="DJ269" s="568">
        <f t="shared" si="435"/>
        <v>1140</v>
      </c>
      <c r="DK269" s="677">
        <f t="shared" si="436"/>
        <v>342</v>
      </c>
      <c r="DL269" s="677">
        <f t="shared" si="458"/>
        <v>342</v>
      </c>
      <c r="DM269" s="677">
        <f t="shared" si="459"/>
        <v>570</v>
      </c>
      <c r="DN269" s="677">
        <f t="shared" si="437"/>
        <v>61.925299999999993</v>
      </c>
      <c r="DO269" s="677">
        <f t="shared" si="460"/>
        <v>18.577589999999997</v>
      </c>
      <c r="DP269" s="677">
        <f t="shared" si="461"/>
        <v>30.962649999999996</v>
      </c>
      <c r="DQ269" s="677">
        <f t="shared" si="438"/>
        <v>18.577589999999997</v>
      </c>
      <c r="DR269" s="222">
        <v>967</v>
      </c>
      <c r="DS269" s="677">
        <f t="shared" si="439"/>
        <v>17</v>
      </c>
      <c r="DT269" s="676">
        <f t="shared" si="440"/>
        <v>1.7894736842105203</v>
      </c>
      <c r="DU269" s="710">
        <f t="shared" si="462"/>
        <v>0.35789473684210404</v>
      </c>
      <c r="DV269" s="208">
        <v>1387.7012</v>
      </c>
      <c r="DW269" s="677">
        <f t="shared" si="441"/>
        <v>437.70119999999997</v>
      </c>
      <c r="DX269" s="676">
        <f t="shared" si="442"/>
        <v>46.073810526315782</v>
      </c>
      <c r="DY269" s="710">
        <f t="shared" si="463"/>
        <v>9.2147621052631568</v>
      </c>
      <c r="DZ269" s="222">
        <v>19</v>
      </c>
      <c r="EA269" s="677">
        <f t="shared" si="443"/>
        <v>180.5</v>
      </c>
      <c r="EB269" s="568">
        <f t="shared" si="444"/>
        <v>1130.5</v>
      </c>
      <c r="EC269" s="677">
        <f t="shared" si="445"/>
        <v>339.15</v>
      </c>
      <c r="ED269" s="677">
        <f t="shared" si="464"/>
        <v>339.15</v>
      </c>
      <c r="EE269" s="677">
        <f t="shared" si="465"/>
        <v>565.25</v>
      </c>
      <c r="EF269" s="208">
        <f t="shared" si="466"/>
        <v>64.300299999999993</v>
      </c>
      <c r="EG269" s="208">
        <f t="shared" si="467"/>
        <v>19.290089999999996</v>
      </c>
      <c r="EH269" s="208">
        <f t="shared" si="468"/>
        <v>32.150149999999996</v>
      </c>
      <c r="EI269" s="677">
        <f t="shared" si="446"/>
        <v>19.290089999999996</v>
      </c>
    </row>
    <row r="270" spans="1:139" s="218" customFormat="1" ht="24.75" customHeight="1" x14ac:dyDescent="0.2">
      <c r="A270" s="506">
        <v>267</v>
      </c>
      <c r="B270" s="506" t="s">
        <v>1268</v>
      </c>
      <c r="C270" s="499" t="s">
        <v>1125</v>
      </c>
      <c r="D270" s="406" t="s">
        <v>462</v>
      </c>
      <c r="E270" s="414" t="s">
        <v>231</v>
      </c>
      <c r="F270" s="219" t="s">
        <v>171</v>
      </c>
      <c r="G270" s="219" t="s">
        <v>42</v>
      </c>
      <c r="H270" s="219" t="s">
        <v>70</v>
      </c>
      <c r="I270" s="240">
        <v>0.3</v>
      </c>
      <c r="J270" s="234">
        <v>950</v>
      </c>
      <c r="K270" s="222"/>
      <c r="L270" s="219" t="s">
        <v>171</v>
      </c>
      <c r="M270" s="219" t="s">
        <v>42</v>
      </c>
      <c r="N270" s="219" t="s">
        <v>70</v>
      </c>
      <c r="O270" s="240">
        <v>0.3</v>
      </c>
      <c r="P270" s="234">
        <v>950</v>
      </c>
      <c r="Q270" s="219"/>
      <c r="R270" s="219"/>
      <c r="S270" s="219"/>
      <c r="T270" s="240">
        <v>0.3</v>
      </c>
      <c r="U270" s="235">
        <v>950</v>
      </c>
      <c r="V270" s="228" t="s">
        <v>69</v>
      </c>
      <c r="W270" s="228" t="s">
        <v>44</v>
      </c>
      <c r="X270" s="228" t="s">
        <v>28</v>
      </c>
      <c r="Y270" s="242">
        <v>0.3</v>
      </c>
      <c r="Z270" s="236">
        <v>950</v>
      </c>
      <c r="AA270" s="207">
        <f t="shared" si="382"/>
        <v>285</v>
      </c>
      <c r="AB270" s="222">
        <v>967</v>
      </c>
      <c r="AC270" s="544">
        <f t="shared" si="447"/>
        <v>17</v>
      </c>
      <c r="AD270" s="208">
        <f t="shared" si="471"/>
        <v>1387.7012</v>
      </c>
      <c r="AE270" s="678">
        <f t="shared" si="448"/>
        <v>437.70119999999997</v>
      </c>
      <c r="AF270" s="222">
        <v>1796</v>
      </c>
      <c r="AJ270" s="444">
        <f t="shared" si="383"/>
        <v>17</v>
      </c>
      <c r="AK270" s="444">
        <f t="shared" si="384"/>
        <v>1.7894736842105203</v>
      </c>
      <c r="AL270" s="539">
        <f t="shared" si="449"/>
        <v>3.5789473684210405E-3</v>
      </c>
      <c r="AM270" s="444">
        <f t="shared" si="385"/>
        <v>3.4</v>
      </c>
      <c r="AN270" s="445">
        <f t="shared" si="386"/>
        <v>437.70119999999997</v>
      </c>
      <c r="AO270" s="445">
        <f t="shared" si="387"/>
        <v>46.073810526315782</v>
      </c>
      <c r="AP270" s="542">
        <f t="shared" si="450"/>
        <v>9.2147621052631565E-2</v>
      </c>
      <c r="AQ270" s="445">
        <f t="shared" si="388"/>
        <v>87.540239999999997</v>
      </c>
      <c r="AR270" s="227">
        <f t="shared" si="389"/>
        <v>321</v>
      </c>
      <c r="AS270" s="210">
        <f t="shared" si="390"/>
        <v>1070</v>
      </c>
      <c r="AT270" s="209">
        <f t="shared" si="391"/>
        <v>321</v>
      </c>
      <c r="AU270" s="209">
        <f t="shared" si="392"/>
        <v>535</v>
      </c>
      <c r="AV270" s="211">
        <f t="shared" si="393"/>
        <v>967</v>
      </c>
      <c r="AW270" s="210">
        <f t="shared" si="394"/>
        <v>103</v>
      </c>
      <c r="AX270" s="210">
        <f t="shared" si="395"/>
        <v>120</v>
      </c>
      <c r="AY270" s="210">
        <f t="shared" si="396"/>
        <v>12.631578947368411</v>
      </c>
      <c r="AZ270" s="211">
        <f t="shared" si="397"/>
        <v>1387.7012</v>
      </c>
      <c r="BA270" s="544">
        <f t="shared" si="451"/>
        <v>317.70119999999997</v>
      </c>
      <c r="BB270" s="210">
        <f t="shared" si="452"/>
        <v>79.425299999999993</v>
      </c>
      <c r="BC270" s="213">
        <f t="shared" si="398"/>
        <v>374.67932400000001</v>
      </c>
      <c r="BD270" s="211">
        <f>[1]MAG_9pak!$F$11</f>
        <v>1248.9310800000001</v>
      </c>
      <c r="BE270" s="213">
        <f t="shared" si="399"/>
        <v>374.67932400000001</v>
      </c>
      <c r="BF270" s="213">
        <f t="shared" si="400"/>
        <v>624.46554000000003</v>
      </c>
      <c r="BG270" s="210">
        <f t="shared" si="401"/>
        <v>281.93108000000007</v>
      </c>
      <c r="BH270" s="210">
        <f t="shared" si="402"/>
        <v>298.93108000000007</v>
      </c>
      <c r="BI270" s="210">
        <f t="shared" si="403"/>
        <v>31.466429473684201</v>
      </c>
      <c r="BJ270" s="210">
        <f t="shared" si="404"/>
        <v>1178</v>
      </c>
      <c r="BK270" s="214">
        <f t="shared" si="405"/>
        <v>353.4</v>
      </c>
      <c r="BL270" s="214">
        <f t="shared" si="406"/>
        <v>589</v>
      </c>
      <c r="BM270" s="210">
        <f t="shared" si="407"/>
        <v>228</v>
      </c>
      <c r="BN270" s="210">
        <f t="shared" si="408"/>
        <v>211</v>
      </c>
      <c r="BO270" s="215">
        <f t="shared" si="409"/>
        <v>353.4</v>
      </c>
      <c r="BP270" s="210">
        <f t="shared" si="469"/>
        <v>1178</v>
      </c>
      <c r="BQ270" s="216">
        <f t="shared" si="410"/>
        <v>353.4</v>
      </c>
      <c r="BR270" s="216">
        <f t="shared" si="411"/>
        <v>589</v>
      </c>
      <c r="BS270" s="210">
        <f t="shared" si="412"/>
        <v>228</v>
      </c>
      <c r="BT270" s="210">
        <f t="shared" si="413"/>
        <v>211</v>
      </c>
      <c r="BU270" s="217">
        <f t="shared" si="414"/>
        <v>353.4</v>
      </c>
      <c r="BV270" s="210">
        <f t="shared" si="470"/>
        <v>1178</v>
      </c>
      <c r="BW270" s="403">
        <f t="shared" si="415"/>
        <v>353.4</v>
      </c>
      <c r="BX270" s="403">
        <f t="shared" si="416"/>
        <v>589</v>
      </c>
      <c r="BY270" s="210">
        <f t="shared" si="417"/>
        <v>228</v>
      </c>
      <c r="BZ270" s="210">
        <f t="shared" si="418"/>
        <v>211</v>
      </c>
      <c r="CA270" s="210">
        <f t="shared" si="419"/>
        <v>24</v>
      </c>
      <c r="CB270" s="404">
        <f t="shared" si="420"/>
        <v>353.4</v>
      </c>
      <c r="CC270" s="404"/>
      <c r="CD270" s="537">
        <f t="shared" si="421"/>
        <v>79.425299999999993</v>
      </c>
      <c r="CE270" s="537">
        <f t="shared" si="453"/>
        <v>23.827589999999997</v>
      </c>
      <c r="CF270" s="537">
        <f t="shared" si="422"/>
        <v>39.712649999999996</v>
      </c>
      <c r="CG270" s="210"/>
      <c r="CH270" s="210"/>
      <c r="CI270" s="210"/>
      <c r="CJ270" s="538">
        <f t="shared" si="423"/>
        <v>23.827589999999997</v>
      </c>
      <c r="CK270" s="216">
        <f t="shared" si="424"/>
        <v>-25.75</v>
      </c>
      <c r="CL270" s="216">
        <f t="shared" si="454"/>
        <v>-7.7249999999999996</v>
      </c>
      <c r="CM270" s="216">
        <f t="shared" si="425"/>
        <v>-12.875</v>
      </c>
      <c r="CN270" s="216"/>
      <c r="CO270" s="216"/>
      <c r="CP270" s="216"/>
      <c r="CQ270" s="217">
        <f t="shared" si="426"/>
        <v>-7.7249999999999996</v>
      </c>
      <c r="CR270" s="403">
        <f t="shared" si="427"/>
        <v>52.425299999999993</v>
      </c>
      <c r="CS270" s="403">
        <f t="shared" si="455"/>
        <v>15.727589999999998</v>
      </c>
      <c r="CT270" s="403">
        <f t="shared" si="428"/>
        <v>26.212649999999996</v>
      </c>
      <c r="CU270" s="403"/>
      <c r="CV270" s="403"/>
      <c r="CW270" s="403"/>
      <c r="CX270" s="404">
        <f t="shared" si="429"/>
        <v>15.727589999999998</v>
      </c>
      <c r="CY270" s="198"/>
      <c r="CZ270" s="222">
        <v>967</v>
      </c>
      <c r="DA270" s="677">
        <f t="shared" si="430"/>
        <v>17</v>
      </c>
      <c r="DB270" s="676">
        <f t="shared" si="431"/>
        <v>1.7894736842105203</v>
      </c>
      <c r="DC270" s="676">
        <f t="shared" si="456"/>
        <v>0.35789473684210404</v>
      </c>
      <c r="DD270" s="208">
        <v>1387.7012</v>
      </c>
      <c r="DE270" s="677">
        <f t="shared" si="432"/>
        <v>437.70119999999997</v>
      </c>
      <c r="DF270" s="676">
        <f t="shared" si="433"/>
        <v>46.073810526315782</v>
      </c>
      <c r="DG270" s="676">
        <f t="shared" si="457"/>
        <v>9.2147621052631568</v>
      </c>
      <c r="DH270" s="222">
        <v>20</v>
      </c>
      <c r="DI270" s="677">
        <f t="shared" si="434"/>
        <v>190</v>
      </c>
      <c r="DJ270" s="568">
        <f t="shared" si="435"/>
        <v>1140</v>
      </c>
      <c r="DK270" s="677">
        <f t="shared" si="436"/>
        <v>342</v>
      </c>
      <c r="DL270" s="677">
        <f t="shared" si="458"/>
        <v>342</v>
      </c>
      <c r="DM270" s="677">
        <f t="shared" si="459"/>
        <v>570</v>
      </c>
      <c r="DN270" s="677">
        <f t="shared" si="437"/>
        <v>61.925299999999993</v>
      </c>
      <c r="DO270" s="677">
        <f t="shared" si="460"/>
        <v>18.577589999999997</v>
      </c>
      <c r="DP270" s="677">
        <f t="shared" si="461"/>
        <v>30.962649999999996</v>
      </c>
      <c r="DQ270" s="677">
        <f t="shared" si="438"/>
        <v>18.577589999999997</v>
      </c>
      <c r="DR270" s="222">
        <v>967</v>
      </c>
      <c r="DS270" s="677">
        <f t="shared" si="439"/>
        <v>17</v>
      </c>
      <c r="DT270" s="676">
        <f t="shared" si="440"/>
        <v>1.7894736842105203</v>
      </c>
      <c r="DU270" s="710">
        <f t="shared" si="462"/>
        <v>0.35789473684210404</v>
      </c>
      <c r="DV270" s="208">
        <v>1387.7012</v>
      </c>
      <c r="DW270" s="677">
        <f t="shared" si="441"/>
        <v>437.70119999999997</v>
      </c>
      <c r="DX270" s="676">
        <f t="shared" si="442"/>
        <v>46.073810526315782</v>
      </c>
      <c r="DY270" s="710">
        <f t="shared" si="463"/>
        <v>9.2147621052631568</v>
      </c>
      <c r="DZ270" s="222">
        <v>19</v>
      </c>
      <c r="EA270" s="677">
        <f t="shared" si="443"/>
        <v>180.5</v>
      </c>
      <c r="EB270" s="568">
        <f t="shared" si="444"/>
        <v>1130.5</v>
      </c>
      <c r="EC270" s="677">
        <f t="shared" si="445"/>
        <v>339.15</v>
      </c>
      <c r="ED270" s="677">
        <f t="shared" si="464"/>
        <v>339.15</v>
      </c>
      <c r="EE270" s="677">
        <f t="shared" si="465"/>
        <v>565.25</v>
      </c>
      <c r="EF270" s="208">
        <f t="shared" si="466"/>
        <v>64.300299999999993</v>
      </c>
      <c r="EG270" s="208">
        <f t="shared" si="467"/>
        <v>19.290089999999996</v>
      </c>
      <c r="EH270" s="208">
        <f t="shared" si="468"/>
        <v>32.150149999999996</v>
      </c>
      <c r="EI270" s="677">
        <f t="shared" si="446"/>
        <v>19.290089999999996</v>
      </c>
    </row>
    <row r="271" spans="1:139" s="218" customFormat="1" ht="24.75" customHeight="1" x14ac:dyDescent="0.2">
      <c r="A271" s="505">
        <v>268</v>
      </c>
      <c r="B271" s="506" t="s">
        <v>1268</v>
      </c>
      <c r="C271" s="499" t="s">
        <v>1126</v>
      </c>
      <c r="D271" s="406" t="s">
        <v>463</v>
      </c>
      <c r="E271" s="414" t="s">
        <v>231</v>
      </c>
      <c r="F271" s="219" t="s">
        <v>171</v>
      </c>
      <c r="G271" s="219" t="s">
        <v>42</v>
      </c>
      <c r="H271" s="219" t="s">
        <v>70</v>
      </c>
      <c r="I271" s="240">
        <v>0.3</v>
      </c>
      <c r="J271" s="234">
        <v>950</v>
      </c>
      <c r="K271" s="222"/>
      <c r="L271" s="219" t="s">
        <v>171</v>
      </c>
      <c r="M271" s="219" t="s">
        <v>42</v>
      </c>
      <c r="N271" s="219" t="s">
        <v>70</v>
      </c>
      <c r="O271" s="240">
        <v>0.3</v>
      </c>
      <c r="P271" s="234">
        <v>950</v>
      </c>
      <c r="Q271" s="219"/>
      <c r="R271" s="219"/>
      <c r="S271" s="219"/>
      <c r="T271" s="240">
        <v>0.3</v>
      </c>
      <c r="U271" s="235">
        <v>950</v>
      </c>
      <c r="V271" s="228" t="s">
        <v>69</v>
      </c>
      <c r="W271" s="228" t="s">
        <v>44</v>
      </c>
      <c r="X271" s="228" t="s">
        <v>28</v>
      </c>
      <c r="Y271" s="242">
        <v>0.3</v>
      </c>
      <c r="Z271" s="236">
        <v>950</v>
      </c>
      <c r="AA271" s="207">
        <f t="shared" si="382"/>
        <v>285</v>
      </c>
      <c r="AB271" s="222">
        <v>967</v>
      </c>
      <c r="AC271" s="544">
        <f t="shared" si="447"/>
        <v>17</v>
      </c>
      <c r="AD271" s="208">
        <f t="shared" si="471"/>
        <v>1387.7012</v>
      </c>
      <c r="AE271" s="678">
        <f t="shared" si="448"/>
        <v>437.70119999999997</v>
      </c>
      <c r="AF271" s="222">
        <v>1796</v>
      </c>
      <c r="AJ271" s="444">
        <f t="shared" si="383"/>
        <v>17</v>
      </c>
      <c r="AK271" s="444">
        <f t="shared" si="384"/>
        <v>1.7894736842105203</v>
      </c>
      <c r="AL271" s="539">
        <f t="shared" si="449"/>
        <v>3.5789473684210405E-3</v>
      </c>
      <c r="AM271" s="444">
        <f t="shared" si="385"/>
        <v>3.4</v>
      </c>
      <c r="AN271" s="445">
        <f t="shared" si="386"/>
        <v>437.70119999999997</v>
      </c>
      <c r="AO271" s="445">
        <f t="shared" si="387"/>
        <v>46.073810526315782</v>
      </c>
      <c r="AP271" s="542">
        <f t="shared" si="450"/>
        <v>9.2147621052631565E-2</v>
      </c>
      <c r="AQ271" s="445">
        <f t="shared" si="388"/>
        <v>87.540239999999997</v>
      </c>
      <c r="AR271" s="227">
        <f t="shared" si="389"/>
        <v>321</v>
      </c>
      <c r="AS271" s="210">
        <f t="shared" si="390"/>
        <v>1070</v>
      </c>
      <c r="AT271" s="209">
        <f t="shared" si="391"/>
        <v>321</v>
      </c>
      <c r="AU271" s="209">
        <f t="shared" si="392"/>
        <v>535</v>
      </c>
      <c r="AV271" s="211">
        <f t="shared" si="393"/>
        <v>967</v>
      </c>
      <c r="AW271" s="210">
        <f t="shared" si="394"/>
        <v>103</v>
      </c>
      <c r="AX271" s="210">
        <f t="shared" si="395"/>
        <v>120</v>
      </c>
      <c r="AY271" s="210">
        <f t="shared" si="396"/>
        <v>12.631578947368411</v>
      </c>
      <c r="AZ271" s="211">
        <f t="shared" si="397"/>
        <v>1387.7012</v>
      </c>
      <c r="BA271" s="544">
        <f t="shared" si="451"/>
        <v>317.70119999999997</v>
      </c>
      <c r="BB271" s="210">
        <f t="shared" si="452"/>
        <v>79.425299999999993</v>
      </c>
      <c r="BC271" s="213">
        <f t="shared" si="398"/>
        <v>374.67932400000001</v>
      </c>
      <c r="BD271" s="211">
        <f>[1]MAG_9pak!$F$11</f>
        <v>1248.9310800000001</v>
      </c>
      <c r="BE271" s="213">
        <f t="shared" si="399"/>
        <v>374.67932400000001</v>
      </c>
      <c r="BF271" s="213">
        <f t="shared" si="400"/>
        <v>624.46554000000003</v>
      </c>
      <c r="BG271" s="210">
        <f t="shared" si="401"/>
        <v>281.93108000000007</v>
      </c>
      <c r="BH271" s="210">
        <f t="shared" si="402"/>
        <v>298.93108000000007</v>
      </c>
      <c r="BI271" s="210">
        <f t="shared" si="403"/>
        <v>31.466429473684201</v>
      </c>
      <c r="BJ271" s="210">
        <f t="shared" si="404"/>
        <v>1178</v>
      </c>
      <c r="BK271" s="214">
        <f t="shared" si="405"/>
        <v>353.4</v>
      </c>
      <c r="BL271" s="214">
        <f t="shared" si="406"/>
        <v>589</v>
      </c>
      <c r="BM271" s="210">
        <f t="shared" si="407"/>
        <v>228</v>
      </c>
      <c r="BN271" s="210">
        <f t="shared" si="408"/>
        <v>211</v>
      </c>
      <c r="BO271" s="215">
        <f t="shared" si="409"/>
        <v>353.4</v>
      </c>
      <c r="BP271" s="210">
        <f t="shared" si="469"/>
        <v>1178</v>
      </c>
      <c r="BQ271" s="216">
        <f t="shared" si="410"/>
        <v>353.4</v>
      </c>
      <c r="BR271" s="216">
        <f t="shared" si="411"/>
        <v>589</v>
      </c>
      <c r="BS271" s="210">
        <f t="shared" si="412"/>
        <v>228</v>
      </c>
      <c r="BT271" s="210">
        <f t="shared" si="413"/>
        <v>211</v>
      </c>
      <c r="BU271" s="217">
        <f t="shared" si="414"/>
        <v>353.4</v>
      </c>
      <c r="BV271" s="210">
        <f t="shared" si="470"/>
        <v>1178</v>
      </c>
      <c r="BW271" s="403">
        <f t="shared" si="415"/>
        <v>353.4</v>
      </c>
      <c r="BX271" s="403">
        <f t="shared" si="416"/>
        <v>589</v>
      </c>
      <c r="BY271" s="210">
        <f t="shared" si="417"/>
        <v>228</v>
      </c>
      <c r="BZ271" s="210">
        <f t="shared" si="418"/>
        <v>211</v>
      </c>
      <c r="CA271" s="210">
        <f t="shared" si="419"/>
        <v>24</v>
      </c>
      <c r="CB271" s="404">
        <f t="shared" si="420"/>
        <v>353.4</v>
      </c>
      <c r="CC271" s="404"/>
      <c r="CD271" s="537">
        <f t="shared" si="421"/>
        <v>79.425299999999993</v>
      </c>
      <c r="CE271" s="537">
        <f t="shared" si="453"/>
        <v>23.827589999999997</v>
      </c>
      <c r="CF271" s="537">
        <f t="shared" si="422"/>
        <v>39.712649999999996</v>
      </c>
      <c r="CG271" s="210"/>
      <c r="CH271" s="210"/>
      <c r="CI271" s="210"/>
      <c r="CJ271" s="538">
        <f t="shared" si="423"/>
        <v>23.827589999999997</v>
      </c>
      <c r="CK271" s="216">
        <f t="shared" si="424"/>
        <v>-25.75</v>
      </c>
      <c r="CL271" s="216">
        <f t="shared" si="454"/>
        <v>-7.7249999999999996</v>
      </c>
      <c r="CM271" s="216">
        <f t="shared" si="425"/>
        <v>-12.875</v>
      </c>
      <c r="CN271" s="216"/>
      <c r="CO271" s="216"/>
      <c r="CP271" s="216"/>
      <c r="CQ271" s="217">
        <f t="shared" si="426"/>
        <v>-7.7249999999999996</v>
      </c>
      <c r="CR271" s="403">
        <f t="shared" si="427"/>
        <v>52.425299999999993</v>
      </c>
      <c r="CS271" s="403">
        <f t="shared" si="455"/>
        <v>15.727589999999998</v>
      </c>
      <c r="CT271" s="403">
        <f t="shared" si="428"/>
        <v>26.212649999999996</v>
      </c>
      <c r="CU271" s="403"/>
      <c r="CV271" s="403"/>
      <c r="CW271" s="403"/>
      <c r="CX271" s="404">
        <f t="shared" si="429"/>
        <v>15.727589999999998</v>
      </c>
      <c r="CY271" s="198"/>
      <c r="CZ271" s="222">
        <v>967</v>
      </c>
      <c r="DA271" s="677">
        <f t="shared" si="430"/>
        <v>17</v>
      </c>
      <c r="DB271" s="676">
        <f t="shared" si="431"/>
        <v>1.7894736842105203</v>
      </c>
      <c r="DC271" s="676">
        <f t="shared" si="456"/>
        <v>0.35789473684210404</v>
      </c>
      <c r="DD271" s="208">
        <v>1387.7012</v>
      </c>
      <c r="DE271" s="677">
        <f t="shared" si="432"/>
        <v>437.70119999999997</v>
      </c>
      <c r="DF271" s="676">
        <f t="shared" si="433"/>
        <v>46.073810526315782</v>
      </c>
      <c r="DG271" s="676">
        <f t="shared" si="457"/>
        <v>9.2147621052631568</v>
      </c>
      <c r="DH271" s="222">
        <v>20</v>
      </c>
      <c r="DI271" s="677">
        <f t="shared" si="434"/>
        <v>190</v>
      </c>
      <c r="DJ271" s="568">
        <f t="shared" si="435"/>
        <v>1140</v>
      </c>
      <c r="DK271" s="677">
        <f t="shared" si="436"/>
        <v>342</v>
      </c>
      <c r="DL271" s="677">
        <f t="shared" si="458"/>
        <v>342</v>
      </c>
      <c r="DM271" s="677">
        <f t="shared" si="459"/>
        <v>570</v>
      </c>
      <c r="DN271" s="677">
        <f t="shared" si="437"/>
        <v>61.925299999999993</v>
      </c>
      <c r="DO271" s="677">
        <f t="shared" si="460"/>
        <v>18.577589999999997</v>
      </c>
      <c r="DP271" s="677">
        <f t="shared" si="461"/>
        <v>30.962649999999996</v>
      </c>
      <c r="DQ271" s="677">
        <f t="shared" si="438"/>
        <v>18.577589999999997</v>
      </c>
      <c r="DR271" s="222">
        <v>967</v>
      </c>
      <c r="DS271" s="677">
        <f t="shared" si="439"/>
        <v>17</v>
      </c>
      <c r="DT271" s="676">
        <f t="shared" si="440"/>
        <v>1.7894736842105203</v>
      </c>
      <c r="DU271" s="710">
        <f t="shared" si="462"/>
        <v>0.35789473684210404</v>
      </c>
      <c r="DV271" s="208">
        <v>1387.7012</v>
      </c>
      <c r="DW271" s="677">
        <f t="shared" si="441"/>
        <v>437.70119999999997</v>
      </c>
      <c r="DX271" s="676">
        <f t="shared" si="442"/>
        <v>46.073810526315782</v>
      </c>
      <c r="DY271" s="710">
        <f t="shared" si="463"/>
        <v>9.2147621052631568</v>
      </c>
      <c r="DZ271" s="222">
        <v>19</v>
      </c>
      <c r="EA271" s="677">
        <f t="shared" si="443"/>
        <v>180.5</v>
      </c>
      <c r="EB271" s="568">
        <f t="shared" si="444"/>
        <v>1130.5</v>
      </c>
      <c r="EC271" s="677">
        <f t="shared" si="445"/>
        <v>339.15</v>
      </c>
      <c r="ED271" s="677">
        <f t="shared" si="464"/>
        <v>339.15</v>
      </c>
      <c r="EE271" s="677">
        <f t="shared" si="465"/>
        <v>565.25</v>
      </c>
      <c r="EF271" s="208">
        <f t="shared" si="466"/>
        <v>64.300299999999993</v>
      </c>
      <c r="EG271" s="208">
        <f t="shared" si="467"/>
        <v>19.290089999999996</v>
      </c>
      <c r="EH271" s="208">
        <f t="shared" si="468"/>
        <v>32.150149999999996</v>
      </c>
      <c r="EI271" s="677">
        <f t="shared" si="446"/>
        <v>19.290089999999996</v>
      </c>
    </row>
    <row r="272" spans="1:139" s="218" customFormat="1" ht="24.75" customHeight="1" x14ac:dyDescent="0.2">
      <c r="A272" s="505">
        <v>269</v>
      </c>
      <c r="B272" s="506" t="s">
        <v>1268</v>
      </c>
      <c r="C272" s="499" t="s">
        <v>1127</v>
      </c>
      <c r="D272" s="406" t="s">
        <v>464</v>
      </c>
      <c r="E272" s="414" t="s">
        <v>231</v>
      </c>
      <c r="F272" s="219" t="s">
        <v>171</v>
      </c>
      <c r="G272" s="219" t="s">
        <v>42</v>
      </c>
      <c r="H272" s="219" t="s">
        <v>70</v>
      </c>
      <c r="I272" s="240">
        <v>0.3</v>
      </c>
      <c r="J272" s="234">
        <v>950</v>
      </c>
      <c r="K272" s="222"/>
      <c r="L272" s="219" t="s">
        <v>171</v>
      </c>
      <c r="M272" s="219" t="s">
        <v>42</v>
      </c>
      <c r="N272" s="219" t="s">
        <v>70</v>
      </c>
      <c r="O272" s="240">
        <v>0.3</v>
      </c>
      <c r="P272" s="234">
        <v>950</v>
      </c>
      <c r="Q272" s="219"/>
      <c r="R272" s="219"/>
      <c r="S272" s="219"/>
      <c r="T272" s="240">
        <v>0.3</v>
      </c>
      <c r="U272" s="235">
        <v>950</v>
      </c>
      <c r="V272" s="228" t="s">
        <v>69</v>
      </c>
      <c r="W272" s="228" t="s">
        <v>44</v>
      </c>
      <c r="X272" s="228" t="s">
        <v>28</v>
      </c>
      <c r="Y272" s="242">
        <v>0.3</v>
      </c>
      <c r="Z272" s="236">
        <v>950</v>
      </c>
      <c r="AA272" s="207">
        <f t="shared" si="382"/>
        <v>285</v>
      </c>
      <c r="AB272" s="222">
        <v>967</v>
      </c>
      <c r="AC272" s="544">
        <f t="shared" si="447"/>
        <v>17</v>
      </c>
      <c r="AD272" s="208">
        <f t="shared" si="471"/>
        <v>1387.7012</v>
      </c>
      <c r="AE272" s="678">
        <f t="shared" si="448"/>
        <v>437.70119999999997</v>
      </c>
      <c r="AF272" s="222">
        <v>1796</v>
      </c>
      <c r="AJ272" s="444">
        <f t="shared" si="383"/>
        <v>17</v>
      </c>
      <c r="AK272" s="444">
        <f t="shared" si="384"/>
        <v>1.7894736842105203</v>
      </c>
      <c r="AL272" s="539">
        <f t="shared" si="449"/>
        <v>3.5789473684210405E-3</v>
      </c>
      <c r="AM272" s="444">
        <f t="shared" si="385"/>
        <v>3.4</v>
      </c>
      <c r="AN272" s="445">
        <f t="shared" si="386"/>
        <v>437.70119999999997</v>
      </c>
      <c r="AO272" s="445">
        <f t="shared" si="387"/>
        <v>46.073810526315782</v>
      </c>
      <c r="AP272" s="542">
        <f t="shared" si="450"/>
        <v>9.2147621052631565E-2</v>
      </c>
      <c r="AQ272" s="445">
        <f t="shared" si="388"/>
        <v>87.540239999999997</v>
      </c>
      <c r="AR272" s="227">
        <f t="shared" si="389"/>
        <v>321</v>
      </c>
      <c r="AS272" s="210">
        <f t="shared" si="390"/>
        <v>1070</v>
      </c>
      <c r="AT272" s="209">
        <f t="shared" si="391"/>
        <v>321</v>
      </c>
      <c r="AU272" s="209">
        <f t="shared" si="392"/>
        <v>535</v>
      </c>
      <c r="AV272" s="211">
        <f t="shared" si="393"/>
        <v>967</v>
      </c>
      <c r="AW272" s="210">
        <f t="shared" si="394"/>
        <v>103</v>
      </c>
      <c r="AX272" s="210">
        <f t="shared" si="395"/>
        <v>120</v>
      </c>
      <c r="AY272" s="210">
        <f t="shared" si="396"/>
        <v>12.631578947368411</v>
      </c>
      <c r="AZ272" s="211">
        <f t="shared" si="397"/>
        <v>1387.7012</v>
      </c>
      <c r="BA272" s="544">
        <f t="shared" si="451"/>
        <v>317.70119999999997</v>
      </c>
      <c r="BB272" s="210">
        <f t="shared" si="452"/>
        <v>79.425299999999993</v>
      </c>
      <c r="BC272" s="213">
        <f t="shared" si="398"/>
        <v>374.67932400000001</v>
      </c>
      <c r="BD272" s="211">
        <f>[1]MAG_9pak!$F$11</f>
        <v>1248.9310800000001</v>
      </c>
      <c r="BE272" s="213">
        <f t="shared" si="399"/>
        <v>374.67932400000001</v>
      </c>
      <c r="BF272" s="213">
        <f t="shared" si="400"/>
        <v>624.46554000000003</v>
      </c>
      <c r="BG272" s="210">
        <f t="shared" si="401"/>
        <v>281.93108000000007</v>
      </c>
      <c r="BH272" s="210">
        <f t="shared" si="402"/>
        <v>298.93108000000007</v>
      </c>
      <c r="BI272" s="210">
        <f t="shared" si="403"/>
        <v>31.466429473684201</v>
      </c>
      <c r="BJ272" s="210">
        <f t="shared" si="404"/>
        <v>1178</v>
      </c>
      <c r="BK272" s="214">
        <f t="shared" si="405"/>
        <v>353.4</v>
      </c>
      <c r="BL272" s="214">
        <f t="shared" si="406"/>
        <v>589</v>
      </c>
      <c r="BM272" s="210">
        <f t="shared" si="407"/>
        <v>228</v>
      </c>
      <c r="BN272" s="210">
        <f t="shared" si="408"/>
        <v>211</v>
      </c>
      <c r="BO272" s="215">
        <f t="shared" si="409"/>
        <v>353.4</v>
      </c>
      <c r="BP272" s="210">
        <f t="shared" si="469"/>
        <v>1178</v>
      </c>
      <c r="BQ272" s="216">
        <f t="shared" si="410"/>
        <v>353.4</v>
      </c>
      <c r="BR272" s="216">
        <f t="shared" si="411"/>
        <v>589</v>
      </c>
      <c r="BS272" s="210">
        <f t="shared" si="412"/>
        <v>228</v>
      </c>
      <c r="BT272" s="210">
        <f t="shared" si="413"/>
        <v>211</v>
      </c>
      <c r="BU272" s="217">
        <f t="shared" si="414"/>
        <v>353.4</v>
      </c>
      <c r="BV272" s="210">
        <f t="shared" si="470"/>
        <v>1178</v>
      </c>
      <c r="BW272" s="403">
        <f t="shared" si="415"/>
        <v>353.4</v>
      </c>
      <c r="BX272" s="403">
        <f t="shared" si="416"/>
        <v>589</v>
      </c>
      <c r="BY272" s="210">
        <f t="shared" si="417"/>
        <v>228</v>
      </c>
      <c r="BZ272" s="210">
        <f t="shared" si="418"/>
        <v>211</v>
      </c>
      <c r="CA272" s="210">
        <f t="shared" si="419"/>
        <v>24</v>
      </c>
      <c r="CB272" s="404">
        <f t="shared" si="420"/>
        <v>353.4</v>
      </c>
      <c r="CC272" s="404"/>
      <c r="CD272" s="537">
        <f t="shared" si="421"/>
        <v>79.425299999999993</v>
      </c>
      <c r="CE272" s="537">
        <f t="shared" si="453"/>
        <v>23.827589999999997</v>
      </c>
      <c r="CF272" s="537">
        <f t="shared" si="422"/>
        <v>39.712649999999996</v>
      </c>
      <c r="CG272" s="210"/>
      <c r="CH272" s="210"/>
      <c r="CI272" s="210"/>
      <c r="CJ272" s="538">
        <f t="shared" si="423"/>
        <v>23.827589999999997</v>
      </c>
      <c r="CK272" s="216">
        <f t="shared" si="424"/>
        <v>-25.75</v>
      </c>
      <c r="CL272" s="216">
        <f t="shared" si="454"/>
        <v>-7.7249999999999996</v>
      </c>
      <c r="CM272" s="216">
        <f t="shared" si="425"/>
        <v>-12.875</v>
      </c>
      <c r="CN272" s="216"/>
      <c r="CO272" s="216"/>
      <c r="CP272" s="216"/>
      <c r="CQ272" s="217">
        <f t="shared" si="426"/>
        <v>-7.7249999999999996</v>
      </c>
      <c r="CR272" s="403">
        <f t="shared" si="427"/>
        <v>52.425299999999993</v>
      </c>
      <c r="CS272" s="403">
        <f t="shared" si="455"/>
        <v>15.727589999999998</v>
      </c>
      <c r="CT272" s="403">
        <f t="shared" si="428"/>
        <v>26.212649999999996</v>
      </c>
      <c r="CU272" s="403"/>
      <c r="CV272" s="403"/>
      <c r="CW272" s="403"/>
      <c r="CX272" s="404">
        <f t="shared" si="429"/>
        <v>15.727589999999998</v>
      </c>
      <c r="CY272" s="198"/>
      <c r="CZ272" s="222">
        <v>967</v>
      </c>
      <c r="DA272" s="677">
        <f t="shared" si="430"/>
        <v>17</v>
      </c>
      <c r="DB272" s="676">
        <f t="shared" si="431"/>
        <v>1.7894736842105203</v>
      </c>
      <c r="DC272" s="676">
        <f t="shared" si="456"/>
        <v>0.35789473684210404</v>
      </c>
      <c r="DD272" s="208">
        <v>1387.7012</v>
      </c>
      <c r="DE272" s="677">
        <f t="shared" si="432"/>
        <v>437.70119999999997</v>
      </c>
      <c r="DF272" s="676">
        <f t="shared" si="433"/>
        <v>46.073810526315782</v>
      </c>
      <c r="DG272" s="676">
        <f t="shared" si="457"/>
        <v>9.2147621052631568</v>
      </c>
      <c r="DH272" s="222">
        <v>20</v>
      </c>
      <c r="DI272" s="677">
        <f t="shared" si="434"/>
        <v>190</v>
      </c>
      <c r="DJ272" s="568">
        <f t="shared" si="435"/>
        <v>1140</v>
      </c>
      <c r="DK272" s="677">
        <f t="shared" si="436"/>
        <v>342</v>
      </c>
      <c r="DL272" s="677">
        <f t="shared" si="458"/>
        <v>342</v>
      </c>
      <c r="DM272" s="677">
        <f t="shared" si="459"/>
        <v>570</v>
      </c>
      <c r="DN272" s="677">
        <f t="shared" si="437"/>
        <v>61.925299999999993</v>
      </c>
      <c r="DO272" s="677">
        <f t="shared" si="460"/>
        <v>18.577589999999997</v>
      </c>
      <c r="DP272" s="677">
        <f t="shared" si="461"/>
        <v>30.962649999999996</v>
      </c>
      <c r="DQ272" s="677">
        <f t="shared" si="438"/>
        <v>18.577589999999997</v>
      </c>
      <c r="DR272" s="222">
        <v>967</v>
      </c>
      <c r="DS272" s="677">
        <f t="shared" si="439"/>
        <v>17</v>
      </c>
      <c r="DT272" s="676">
        <f t="shared" si="440"/>
        <v>1.7894736842105203</v>
      </c>
      <c r="DU272" s="710">
        <f t="shared" si="462"/>
        <v>0.35789473684210404</v>
      </c>
      <c r="DV272" s="208">
        <v>1387.7012</v>
      </c>
      <c r="DW272" s="677">
        <f t="shared" si="441"/>
        <v>437.70119999999997</v>
      </c>
      <c r="DX272" s="676">
        <f t="shared" si="442"/>
        <v>46.073810526315782</v>
      </c>
      <c r="DY272" s="710">
        <f t="shared" si="463"/>
        <v>9.2147621052631568</v>
      </c>
      <c r="DZ272" s="222">
        <v>19</v>
      </c>
      <c r="EA272" s="677">
        <f t="shared" si="443"/>
        <v>180.5</v>
      </c>
      <c r="EB272" s="568">
        <f t="shared" si="444"/>
        <v>1130.5</v>
      </c>
      <c r="EC272" s="677">
        <f t="shared" si="445"/>
        <v>339.15</v>
      </c>
      <c r="ED272" s="677">
        <f t="shared" si="464"/>
        <v>339.15</v>
      </c>
      <c r="EE272" s="677">
        <f t="shared" si="465"/>
        <v>565.25</v>
      </c>
      <c r="EF272" s="208">
        <f t="shared" si="466"/>
        <v>64.300299999999993</v>
      </c>
      <c r="EG272" s="208">
        <f t="shared" si="467"/>
        <v>19.290089999999996</v>
      </c>
      <c r="EH272" s="208">
        <f t="shared" si="468"/>
        <v>32.150149999999996</v>
      </c>
      <c r="EI272" s="677">
        <f t="shared" si="446"/>
        <v>19.290089999999996</v>
      </c>
    </row>
    <row r="273" spans="1:139" s="218" customFormat="1" ht="24.75" customHeight="1" x14ac:dyDescent="0.2">
      <c r="A273" s="506">
        <v>270</v>
      </c>
      <c r="B273" s="506" t="s">
        <v>1268</v>
      </c>
      <c r="C273" s="499" t="s">
        <v>1128</v>
      </c>
      <c r="D273" s="406" t="s">
        <v>465</v>
      </c>
      <c r="E273" s="414" t="s">
        <v>231</v>
      </c>
      <c r="F273" s="219" t="s">
        <v>171</v>
      </c>
      <c r="G273" s="219" t="s">
        <v>42</v>
      </c>
      <c r="H273" s="219" t="s">
        <v>70</v>
      </c>
      <c r="I273" s="240">
        <v>0.4</v>
      </c>
      <c r="J273" s="234">
        <v>1037</v>
      </c>
      <c r="K273" s="222"/>
      <c r="L273" s="219" t="s">
        <v>171</v>
      </c>
      <c r="M273" s="219" t="s">
        <v>42</v>
      </c>
      <c r="N273" s="219" t="s">
        <v>70</v>
      </c>
      <c r="O273" s="240">
        <v>0.4</v>
      </c>
      <c r="P273" s="234">
        <v>1037</v>
      </c>
      <c r="Q273" s="219"/>
      <c r="R273" s="219"/>
      <c r="S273" s="219"/>
      <c r="T273" s="240">
        <v>0.4</v>
      </c>
      <c r="U273" s="235">
        <v>1037</v>
      </c>
      <c r="V273" s="228" t="s">
        <v>69</v>
      </c>
      <c r="W273" s="228" t="s">
        <v>44</v>
      </c>
      <c r="X273" s="228" t="s">
        <v>28</v>
      </c>
      <c r="Y273" s="242">
        <v>0.4</v>
      </c>
      <c r="Z273" s="236">
        <v>1037</v>
      </c>
      <c r="AA273" s="207">
        <f t="shared" si="382"/>
        <v>414.8</v>
      </c>
      <c r="AB273" s="222">
        <v>967</v>
      </c>
      <c r="AC273" s="544">
        <f t="shared" si="447"/>
        <v>-70</v>
      </c>
      <c r="AD273" s="208">
        <f t="shared" si="471"/>
        <v>1387.7012</v>
      </c>
      <c r="AE273" s="678">
        <f t="shared" si="448"/>
        <v>350.70119999999997</v>
      </c>
      <c r="AF273" s="222">
        <v>1796</v>
      </c>
      <c r="AJ273" s="444">
        <f t="shared" si="383"/>
        <v>-70</v>
      </c>
      <c r="AK273" s="444">
        <f t="shared" si="384"/>
        <v>-6.7502410800385775</v>
      </c>
      <c r="AL273" s="539">
        <f t="shared" si="449"/>
        <v>-1.3500482160077154E-2</v>
      </c>
      <c r="AM273" s="444">
        <f t="shared" si="385"/>
        <v>-14</v>
      </c>
      <c r="AN273" s="445">
        <f t="shared" si="386"/>
        <v>350.70119999999997</v>
      </c>
      <c r="AO273" s="445">
        <f t="shared" si="387"/>
        <v>33.818823529411759</v>
      </c>
      <c r="AP273" s="542">
        <f t="shared" si="450"/>
        <v>6.7637647058823525E-2</v>
      </c>
      <c r="AQ273" s="445">
        <f t="shared" si="388"/>
        <v>70.140239999999991</v>
      </c>
      <c r="AR273" s="227">
        <f t="shared" si="389"/>
        <v>462.8</v>
      </c>
      <c r="AS273" s="210">
        <f t="shared" si="390"/>
        <v>1157</v>
      </c>
      <c r="AT273" s="209">
        <f t="shared" si="391"/>
        <v>347.09999999999997</v>
      </c>
      <c r="AU273" s="209">
        <f t="shared" si="392"/>
        <v>578.5</v>
      </c>
      <c r="AV273" s="211">
        <f t="shared" si="393"/>
        <v>967</v>
      </c>
      <c r="AW273" s="210">
        <f t="shared" si="394"/>
        <v>190</v>
      </c>
      <c r="AX273" s="210">
        <f t="shared" si="395"/>
        <v>120</v>
      </c>
      <c r="AY273" s="210">
        <f t="shared" si="396"/>
        <v>11.571841851494696</v>
      </c>
      <c r="AZ273" s="211">
        <f t="shared" si="397"/>
        <v>1387.7012</v>
      </c>
      <c r="BA273" s="544">
        <f t="shared" si="451"/>
        <v>230.70119999999997</v>
      </c>
      <c r="BB273" s="210">
        <f t="shared" si="452"/>
        <v>57.675299999999993</v>
      </c>
      <c r="BC273" s="213">
        <f t="shared" si="398"/>
        <v>499.57243200000005</v>
      </c>
      <c r="BD273" s="211">
        <f>[1]MAG_9pak!$F$11</f>
        <v>1248.9310800000001</v>
      </c>
      <c r="BE273" s="213">
        <f t="shared" si="399"/>
        <v>374.67932400000001</v>
      </c>
      <c r="BF273" s="213">
        <f t="shared" si="400"/>
        <v>624.46554000000003</v>
      </c>
      <c r="BG273" s="210">
        <f t="shared" si="401"/>
        <v>281.93108000000007</v>
      </c>
      <c r="BH273" s="210">
        <f t="shared" si="402"/>
        <v>211.93108000000007</v>
      </c>
      <c r="BI273" s="210">
        <f t="shared" si="403"/>
        <v>20.436941176470597</v>
      </c>
      <c r="BJ273" s="210">
        <f t="shared" si="404"/>
        <v>1285.8799999999999</v>
      </c>
      <c r="BK273" s="214">
        <f t="shared" si="405"/>
        <v>385.76399999999995</v>
      </c>
      <c r="BL273" s="214">
        <f t="shared" si="406"/>
        <v>642.93999999999994</v>
      </c>
      <c r="BM273" s="210">
        <f t="shared" si="407"/>
        <v>248.87999999999988</v>
      </c>
      <c r="BN273" s="210">
        <f t="shared" si="408"/>
        <v>318.87999999999988</v>
      </c>
      <c r="BO273" s="215">
        <f t="shared" si="409"/>
        <v>514.35199999999998</v>
      </c>
      <c r="BP273" s="210">
        <f t="shared" si="469"/>
        <v>1285.8799999999999</v>
      </c>
      <c r="BQ273" s="216">
        <f t="shared" si="410"/>
        <v>385.76399999999995</v>
      </c>
      <c r="BR273" s="216">
        <f t="shared" si="411"/>
        <v>642.93999999999994</v>
      </c>
      <c r="BS273" s="210">
        <f t="shared" si="412"/>
        <v>248.87999999999988</v>
      </c>
      <c r="BT273" s="210">
        <f t="shared" si="413"/>
        <v>318.87999999999988</v>
      </c>
      <c r="BU273" s="217">
        <f t="shared" si="414"/>
        <v>514.35199999999998</v>
      </c>
      <c r="BV273" s="210">
        <f t="shared" si="470"/>
        <v>1285.8799999999999</v>
      </c>
      <c r="BW273" s="403">
        <f t="shared" si="415"/>
        <v>385.76399999999995</v>
      </c>
      <c r="BX273" s="403">
        <f t="shared" si="416"/>
        <v>642.93999999999994</v>
      </c>
      <c r="BY273" s="210">
        <f t="shared" si="417"/>
        <v>248.87999999999988</v>
      </c>
      <c r="BZ273" s="210">
        <f t="shared" si="418"/>
        <v>318.87999999999988</v>
      </c>
      <c r="CA273" s="210">
        <f t="shared" si="419"/>
        <v>24</v>
      </c>
      <c r="CB273" s="404">
        <f t="shared" si="420"/>
        <v>514.35199999999998</v>
      </c>
      <c r="CC273" s="404"/>
      <c r="CD273" s="537">
        <f t="shared" si="421"/>
        <v>57.675299999999993</v>
      </c>
      <c r="CE273" s="537">
        <f t="shared" si="453"/>
        <v>17.302589999999999</v>
      </c>
      <c r="CF273" s="537">
        <f t="shared" si="422"/>
        <v>28.837649999999996</v>
      </c>
      <c r="CG273" s="210"/>
      <c r="CH273" s="210"/>
      <c r="CI273" s="210"/>
      <c r="CJ273" s="538">
        <f t="shared" si="423"/>
        <v>23.070119999999999</v>
      </c>
      <c r="CK273" s="216">
        <f t="shared" si="424"/>
        <v>-47.5</v>
      </c>
      <c r="CL273" s="216">
        <f t="shared" si="454"/>
        <v>-14.25</v>
      </c>
      <c r="CM273" s="216">
        <f t="shared" si="425"/>
        <v>-23.75</v>
      </c>
      <c r="CN273" s="216"/>
      <c r="CO273" s="216"/>
      <c r="CP273" s="216"/>
      <c r="CQ273" s="217">
        <f t="shared" si="426"/>
        <v>-19</v>
      </c>
      <c r="CR273" s="403">
        <f t="shared" si="427"/>
        <v>25.455300000000022</v>
      </c>
      <c r="CS273" s="403">
        <f t="shared" si="455"/>
        <v>7.6365900000000062</v>
      </c>
      <c r="CT273" s="403">
        <f t="shared" si="428"/>
        <v>12.727650000000011</v>
      </c>
      <c r="CU273" s="403"/>
      <c r="CV273" s="403"/>
      <c r="CW273" s="403"/>
      <c r="CX273" s="404">
        <f t="shared" si="429"/>
        <v>10.18212000000001</v>
      </c>
      <c r="CY273" s="198"/>
      <c r="CZ273" s="222">
        <v>967</v>
      </c>
      <c r="DA273" s="677">
        <f t="shared" si="430"/>
        <v>-70</v>
      </c>
      <c r="DB273" s="676">
        <f t="shared" si="431"/>
        <v>-6.7502410800385775</v>
      </c>
      <c r="DC273" s="676">
        <f t="shared" si="456"/>
        <v>-1.3500482160077154</v>
      </c>
      <c r="DD273" s="208">
        <v>1387.7012</v>
      </c>
      <c r="DE273" s="677">
        <f t="shared" si="432"/>
        <v>350.70119999999997</v>
      </c>
      <c r="DF273" s="676">
        <f t="shared" si="433"/>
        <v>33.818823529411759</v>
      </c>
      <c r="DG273" s="676">
        <f t="shared" si="457"/>
        <v>6.7637647058823518</v>
      </c>
      <c r="DH273" s="222">
        <v>20</v>
      </c>
      <c r="DI273" s="677">
        <f t="shared" si="434"/>
        <v>207.4</v>
      </c>
      <c r="DJ273" s="568">
        <f t="shared" si="435"/>
        <v>1244.4000000000001</v>
      </c>
      <c r="DK273" s="677">
        <f t="shared" si="436"/>
        <v>497.76000000000005</v>
      </c>
      <c r="DL273" s="677">
        <f t="shared" si="458"/>
        <v>373.32</v>
      </c>
      <c r="DM273" s="677">
        <f t="shared" si="459"/>
        <v>622.20000000000005</v>
      </c>
      <c r="DN273" s="677">
        <f t="shared" si="437"/>
        <v>35.82529999999997</v>
      </c>
      <c r="DO273" s="677">
        <f t="shared" si="460"/>
        <v>10.74758999999999</v>
      </c>
      <c r="DP273" s="677">
        <f t="shared" si="461"/>
        <v>17.912649999999985</v>
      </c>
      <c r="DQ273" s="677">
        <f t="shared" si="438"/>
        <v>14.330119999999988</v>
      </c>
      <c r="DR273" s="222">
        <v>967</v>
      </c>
      <c r="DS273" s="677">
        <f t="shared" si="439"/>
        <v>-70</v>
      </c>
      <c r="DT273" s="676">
        <f t="shared" si="440"/>
        <v>-6.7502410800385775</v>
      </c>
      <c r="DU273" s="710">
        <f t="shared" si="462"/>
        <v>-1.3500482160077154</v>
      </c>
      <c r="DV273" s="208">
        <v>1387.7012</v>
      </c>
      <c r="DW273" s="677">
        <f t="shared" si="441"/>
        <v>350.70119999999997</v>
      </c>
      <c r="DX273" s="676">
        <f t="shared" si="442"/>
        <v>33.818823529411759</v>
      </c>
      <c r="DY273" s="710">
        <f t="shared" si="463"/>
        <v>6.7637647058823518</v>
      </c>
      <c r="DZ273" s="222">
        <v>19</v>
      </c>
      <c r="EA273" s="677">
        <f t="shared" si="443"/>
        <v>197.03</v>
      </c>
      <c r="EB273" s="568">
        <f t="shared" si="444"/>
        <v>1234.03</v>
      </c>
      <c r="EC273" s="677">
        <f t="shared" si="445"/>
        <v>493.61200000000002</v>
      </c>
      <c r="ED273" s="677">
        <f t="shared" si="464"/>
        <v>370.209</v>
      </c>
      <c r="EE273" s="677">
        <f t="shared" si="465"/>
        <v>617.01499999999999</v>
      </c>
      <c r="EF273" s="208">
        <f t="shared" si="466"/>
        <v>38.4178</v>
      </c>
      <c r="EG273" s="208">
        <f t="shared" si="467"/>
        <v>11.52534</v>
      </c>
      <c r="EH273" s="208">
        <f t="shared" si="468"/>
        <v>19.2089</v>
      </c>
      <c r="EI273" s="677">
        <f t="shared" si="446"/>
        <v>15.36712</v>
      </c>
    </row>
    <row r="274" spans="1:139" s="218" customFormat="1" ht="24.75" customHeight="1" x14ac:dyDescent="0.2">
      <c r="A274" s="505">
        <v>271</v>
      </c>
      <c r="B274" s="506" t="s">
        <v>1268</v>
      </c>
      <c r="C274" s="499" t="s">
        <v>1129</v>
      </c>
      <c r="D274" s="406" t="s">
        <v>466</v>
      </c>
      <c r="E274" s="414" t="s">
        <v>231</v>
      </c>
      <c r="F274" s="219" t="s">
        <v>171</v>
      </c>
      <c r="G274" s="219" t="s">
        <v>42</v>
      </c>
      <c r="H274" s="219" t="s">
        <v>70</v>
      </c>
      <c r="I274" s="240">
        <v>0.3</v>
      </c>
      <c r="J274" s="234">
        <v>950</v>
      </c>
      <c r="K274" s="222"/>
      <c r="L274" s="219" t="s">
        <v>171</v>
      </c>
      <c r="M274" s="219" t="s">
        <v>42</v>
      </c>
      <c r="N274" s="219" t="s">
        <v>70</v>
      </c>
      <c r="O274" s="240">
        <v>0.3</v>
      </c>
      <c r="P274" s="234">
        <v>950</v>
      </c>
      <c r="Q274" s="219"/>
      <c r="R274" s="219"/>
      <c r="S274" s="219"/>
      <c r="T274" s="240">
        <v>0.3</v>
      </c>
      <c r="U274" s="235">
        <v>950</v>
      </c>
      <c r="V274" s="228" t="s">
        <v>69</v>
      </c>
      <c r="W274" s="228" t="s">
        <v>44</v>
      </c>
      <c r="X274" s="228" t="s">
        <v>28</v>
      </c>
      <c r="Y274" s="242">
        <v>0.3</v>
      </c>
      <c r="Z274" s="236">
        <v>950</v>
      </c>
      <c r="AA274" s="207">
        <f t="shared" si="382"/>
        <v>285</v>
      </c>
      <c r="AB274" s="222">
        <v>967</v>
      </c>
      <c r="AC274" s="544">
        <f t="shared" si="447"/>
        <v>17</v>
      </c>
      <c r="AD274" s="208">
        <f t="shared" si="471"/>
        <v>1387.7012</v>
      </c>
      <c r="AE274" s="678">
        <f t="shared" si="448"/>
        <v>437.70119999999997</v>
      </c>
      <c r="AF274" s="222">
        <v>1796</v>
      </c>
      <c r="AJ274" s="444">
        <f t="shared" si="383"/>
        <v>17</v>
      </c>
      <c r="AK274" s="444">
        <f t="shared" si="384"/>
        <v>1.7894736842105203</v>
      </c>
      <c r="AL274" s="539">
        <f t="shared" si="449"/>
        <v>3.5789473684210405E-3</v>
      </c>
      <c r="AM274" s="444">
        <f t="shared" si="385"/>
        <v>3.4</v>
      </c>
      <c r="AN274" s="445">
        <f t="shared" si="386"/>
        <v>437.70119999999997</v>
      </c>
      <c r="AO274" s="445">
        <f t="shared" si="387"/>
        <v>46.073810526315782</v>
      </c>
      <c r="AP274" s="542">
        <f t="shared" si="450"/>
        <v>9.2147621052631565E-2</v>
      </c>
      <c r="AQ274" s="445">
        <f t="shared" si="388"/>
        <v>87.540239999999997</v>
      </c>
      <c r="AR274" s="227">
        <f t="shared" si="389"/>
        <v>321</v>
      </c>
      <c r="AS274" s="210">
        <f t="shared" si="390"/>
        <v>1070</v>
      </c>
      <c r="AT274" s="209">
        <f t="shared" si="391"/>
        <v>321</v>
      </c>
      <c r="AU274" s="209">
        <f t="shared" si="392"/>
        <v>535</v>
      </c>
      <c r="AV274" s="211">
        <f t="shared" si="393"/>
        <v>967</v>
      </c>
      <c r="AW274" s="210">
        <f t="shared" si="394"/>
        <v>103</v>
      </c>
      <c r="AX274" s="210">
        <f t="shared" si="395"/>
        <v>120</v>
      </c>
      <c r="AY274" s="210">
        <f t="shared" si="396"/>
        <v>12.631578947368411</v>
      </c>
      <c r="AZ274" s="211">
        <f t="shared" si="397"/>
        <v>1387.7012</v>
      </c>
      <c r="BA274" s="544">
        <f t="shared" si="451"/>
        <v>317.70119999999997</v>
      </c>
      <c r="BB274" s="210">
        <f t="shared" si="452"/>
        <v>79.425299999999993</v>
      </c>
      <c r="BC274" s="213">
        <f t="shared" si="398"/>
        <v>374.67932400000001</v>
      </c>
      <c r="BD274" s="211">
        <f>[1]MAG_9pak!$F$11</f>
        <v>1248.9310800000001</v>
      </c>
      <c r="BE274" s="213">
        <f t="shared" si="399"/>
        <v>374.67932400000001</v>
      </c>
      <c r="BF274" s="213">
        <f t="shared" si="400"/>
        <v>624.46554000000003</v>
      </c>
      <c r="BG274" s="210">
        <f t="shared" si="401"/>
        <v>281.93108000000007</v>
      </c>
      <c r="BH274" s="210">
        <f t="shared" si="402"/>
        <v>298.93108000000007</v>
      </c>
      <c r="BI274" s="210">
        <f t="shared" si="403"/>
        <v>31.466429473684201</v>
      </c>
      <c r="BJ274" s="210">
        <f t="shared" si="404"/>
        <v>1178</v>
      </c>
      <c r="BK274" s="214">
        <f t="shared" si="405"/>
        <v>353.4</v>
      </c>
      <c r="BL274" s="214">
        <f t="shared" si="406"/>
        <v>589</v>
      </c>
      <c r="BM274" s="210">
        <f t="shared" si="407"/>
        <v>228</v>
      </c>
      <c r="BN274" s="210">
        <f t="shared" si="408"/>
        <v>211</v>
      </c>
      <c r="BO274" s="215">
        <f t="shared" si="409"/>
        <v>353.4</v>
      </c>
      <c r="BP274" s="210">
        <f t="shared" si="469"/>
        <v>1178</v>
      </c>
      <c r="BQ274" s="216">
        <f t="shared" si="410"/>
        <v>353.4</v>
      </c>
      <c r="BR274" s="216">
        <f t="shared" si="411"/>
        <v>589</v>
      </c>
      <c r="BS274" s="210">
        <f t="shared" si="412"/>
        <v>228</v>
      </c>
      <c r="BT274" s="210">
        <f t="shared" si="413"/>
        <v>211</v>
      </c>
      <c r="BU274" s="217">
        <f t="shared" si="414"/>
        <v>353.4</v>
      </c>
      <c r="BV274" s="210">
        <f t="shared" si="470"/>
        <v>1178</v>
      </c>
      <c r="BW274" s="403">
        <f t="shared" si="415"/>
        <v>353.4</v>
      </c>
      <c r="BX274" s="403">
        <f t="shared" si="416"/>
        <v>589</v>
      </c>
      <c r="BY274" s="210">
        <f t="shared" si="417"/>
        <v>228</v>
      </c>
      <c r="BZ274" s="210">
        <f t="shared" si="418"/>
        <v>211</v>
      </c>
      <c r="CA274" s="210">
        <f t="shared" si="419"/>
        <v>24</v>
      </c>
      <c r="CB274" s="404">
        <f t="shared" si="420"/>
        <v>353.4</v>
      </c>
      <c r="CC274" s="404"/>
      <c r="CD274" s="537">
        <f t="shared" si="421"/>
        <v>79.425299999999993</v>
      </c>
      <c r="CE274" s="537">
        <f t="shared" si="453"/>
        <v>23.827589999999997</v>
      </c>
      <c r="CF274" s="537">
        <f t="shared" si="422"/>
        <v>39.712649999999996</v>
      </c>
      <c r="CG274" s="210"/>
      <c r="CH274" s="210"/>
      <c r="CI274" s="210"/>
      <c r="CJ274" s="538">
        <f t="shared" si="423"/>
        <v>23.827589999999997</v>
      </c>
      <c r="CK274" s="216">
        <f t="shared" si="424"/>
        <v>-25.75</v>
      </c>
      <c r="CL274" s="216">
        <f t="shared" si="454"/>
        <v>-7.7249999999999996</v>
      </c>
      <c r="CM274" s="216">
        <f t="shared" si="425"/>
        <v>-12.875</v>
      </c>
      <c r="CN274" s="216"/>
      <c r="CO274" s="216"/>
      <c r="CP274" s="216"/>
      <c r="CQ274" s="217">
        <f t="shared" si="426"/>
        <v>-7.7249999999999996</v>
      </c>
      <c r="CR274" s="403">
        <f t="shared" si="427"/>
        <v>52.425299999999993</v>
      </c>
      <c r="CS274" s="403">
        <f t="shared" si="455"/>
        <v>15.727589999999998</v>
      </c>
      <c r="CT274" s="403">
        <f t="shared" si="428"/>
        <v>26.212649999999996</v>
      </c>
      <c r="CU274" s="403"/>
      <c r="CV274" s="403"/>
      <c r="CW274" s="403"/>
      <c r="CX274" s="404">
        <f t="shared" si="429"/>
        <v>15.727589999999998</v>
      </c>
      <c r="CY274" s="198"/>
      <c r="CZ274" s="222">
        <v>967</v>
      </c>
      <c r="DA274" s="677">
        <f t="shared" si="430"/>
        <v>17</v>
      </c>
      <c r="DB274" s="676">
        <f t="shared" si="431"/>
        <v>1.7894736842105203</v>
      </c>
      <c r="DC274" s="676">
        <f t="shared" si="456"/>
        <v>0.35789473684210404</v>
      </c>
      <c r="DD274" s="208">
        <v>1387.7012</v>
      </c>
      <c r="DE274" s="677">
        <f t="shared" si="432"/>
        <v>437.70119999999997</v>
      </c>
      <c r="DF274" s="676">
        <f t="shared" si="433"/>
        <v>46.073810526315782</v>
      </c>
      <c r="DG274" s="676">
        <f t="shared" si="457"/>
        <v>9.2147621052631568</v>
      </c>
      <c r="DH274" s="222">
        <v>20</v>
      </c>
      <c r="DI274" s="677">
        <f t="shared" si="434"/>
        <v>190</v>
      </c>
      <c r="DJ274" s="568">
        <f t="shared" si="435"/>
        <v>1140</v>
      </c>
      <c r="DK274" s="677">
        <f t="shared" si="436"/>
        <v>342</v>
      </c>
      <c r="DL274" s="677">
        <f t="shared" si="458"/>
        <v>342</v>
      </c>
      <c r="DM274" s="677">
        <f t="shared" si="459"/>
        <v>570</v>
      </c>
      <c r="DN274" s="677">
        <f t="shared" si="437"/>
        <v>61.925299999999993</v>
      </c>
      <c r="DO274" s="677">
        <f t="shared" si="460"/>
        <v>18.577589999999997</v>
      </c>
      <c r="DP274" s="677">
        <f t="shared" si="461"/>
        <v>30.962649999999996</v>
      </c>
      <c r="DQ274" s="677">
        <f t="shared" si="438"/>
        <v>18.577589999999997</v>
      </c>
      <c r="DR274" s="222">
        <v>967</v>
      </c>
      <c r="DS274" s="677">
        <f t="shared" si="439"/>
        <v>17</v>
      </c>
      <c r="DT274" s="676">
        <f t="shared" si="440"/>
        <v>1.7894736842105203</v>
      </c>
      <c r="DU274" s="710">
        <f t="shared" si="462"/>
        <v>0.35789473684210404</v>
      </c>
      <c r="DV274" s="208">
        <v>1387.7012</v>
      </c>
      <c r="DW274" s="677">
        <f t="shared" si="441"/>
        <v>437.70119999999997</v>
      </c>
      <c r="DX274" s="676">
        <f t="shared" si="442"/>
        <v>46.073810526315782</v>
      </c>
      <c r="DY274" s="710">
        <f t="shared" si="463"/>
        <v>9.2147621052631568</v>
      </c>
      <c r="DZ274" s="222">
        <v>19</v>
      </c>
      <c r="EA274" s="677">
        <f t="shared" si="443"/>
        <v>180.5</v>
      </c>
      <c r="EB274" s="568">
        <f t="shared" si="444"/>
        <v>1130.5</v>
      </c>
      <c r="EC274" s="677">
        <f t="shared" si="445"/>
        <v>339.15</v>
      </c>
      <c r="ED274" s="677">
        <f t="shared" si="464"/>
        <v>339.15</v>
      </c>
      <c r="EE274" s="677">
        <f t="shared" si="465"/>
        <v>565.25</v>
      </c>
      <c r="EF274" s="208">
        <f t="shared" si="466"/>
        <v>64.300299999999993</v>
      </c>
      <c r="EG274" s="208">
        <f t="shared" si="467"/>
        <v>19.290089999999996</v>
      </c>
      <c r="EH274" s="208">
        <f t="shared" si="468"/>
        <v>32.150149999999996</v>
      </c>
      <c r="EI274" s="677">
        <f t="shared" si="446"/>
        <v>19.290089999999996</v>
      </c>
    </row>
    <row r="275" spans="1:139" s="218" customFormat="1" ht="24.75" customHeight="1" x14ac:dyDescent="0.2">
      <c r="A275" s="505">
        <v>272</v>
      </c>
      <c r="B275" s="506" t="s">
        <v>1268</v>
      </c>
      <c r="C275" s="499" t="s">
        <v>1130</v>
      </c>
      <c r="D275" s="406" t="s">
        <v>467</v>
      </c>
      <c r="E275" s="414" t="s">
        <v>231</v>
      </c>
      <c r="F275" s="219" t="s">
        <v>171</v>
      </c>
      <c r="G275" s="219" t="s">
        <v>42</v>
      </c>
      <c r="H275" s="219" t="s">
        <v>70</v>
      </c>
      <c r="I275" s="240">
        <v>0.6</v>
      </c>
      <c r="J275" s="234">
        <v>950</v>
      </c>
      <c r="K275" s="222"/>
      <c r="L275" s="219" t="s">
        <v>171</v>
      </c>
      <c r="M275" s="219" t="s">
        <v>42</v>
      </c>
      <c r="N275" s="219" t="s">
        <v>70</v>
      </c>
      <c r="O275" s="240">
        <v>0.6</v>
      </c>
      <c r="P275" s="234">
        <v>950</v>
      </c>
      <c r="Q275" s="219"/>
      <c r="R275" s="219"/>
      <c r="S275" s="219"/>
      <c r="T275" s="240">
        <v>0.6</v>
      </c>
      <c r="U275" s="235">
        <v>950</v>
      </c>
      <c r="V275" s="228" t="s">
        <v>69</v>
      </c>
      <c r="W275" s="228" t="s">
        <v>44</v>
      </c>
      <c r="X275" s="228" t="s">
        <v>28</v>
      </c>
      <c r="Y275" s="242">
        <v>0.6</v>
      </c>
      <c r="Z275" s="236">
        <v>950</v>
      </c>
      <c r="AA275" s="207">
        <f t="shared" si="382"/>
        <v>570</v>
      </c>
      <c r="AB275" s="222">
        <v>967</v>
      </c>
      <c r="AC275" s="544">
        <f t="shared" si="447"/>
        <v>17</v>
      </c>
      <c r="AD275" s="208">
        <f t="shared" si="471"/>
        <v>1387.7012</v>
      </c>
      <c r="AE275" s="678">
        <f t="shared" si="448"/>
        <v>437.70119999999997</v>
      </c>
      <c r="AF275" s="222">
        <v>1796</v>
      </c>
      <c r="AJ275" s="444">
        <f t="shared" si="383"/>
        <v>17</v>
      </c>
      <c r="AK275" s="444">
        <f t="shared" si="384"/>
        <v>1.7894736842105203</v>
      </c>
      <c r="AL275" s="539">
        <f t="shared" si="449"/>
        <v>3.5789473684210405E-3</v>
      </c>
      <c r="AM275" s="444">
        <f t="shared" si="385"/>
        <v>3.4</v>
      </c>
      <c r="AN275" s="445">
        <f t="shared" si="386"/>
        <v>437.70119999999997</v>
      </c>
      <c r="AO275" s="445">
        <f t="shared" si="387"/>
        <v>46.073810526315782</v>
      </c>
      <c r="AP275" s="542">
        <f t="shared" si="450"/>
        <v>9.2147621052631565E-2</v>
      </c>
      <c r="AQ275" s="445">
        <f t="shared" si="388"/>
        <v>87.540239999999997</v>
      </c>
      <c r="AR275" s="227">
        <f t="shared" si="389"/>
        <v>642</v>
      </c>
      <c r="AS275" s="210">
        <f t="shared" si="390"/>
        <v>1070</v>
      </c>
      <c r="AT275" s="209">
        <f t="shared" si="391"/>
        <v>321</v>
      </c>
      <c r="AU275" s="209">
        <f t="shared" si="392"/>
        <v>535</v>
      </c>
      <c r="AV275" s="211">
        <f t="shared" si="393"/>
        <v>967</v>
      </c>
      <c r="AW275" s="210">
        <f t="shared" si="394"/>
        <v>103</v>
      </c>
      <c r="AX275" s="210">
        <f t="shared" si="395"/>
        <v>120</v>
      </c>
      <c r="AY275" s="210">
        <f t="shared" si="396"/>
        <v>12.631578947368411</v>
      </c>
      <c r="AZ275" s="211">
        <f t="shared" si="397"/>
        <v>1387.7012</v>
      </c>
      <c r="BA275" s="544">
        <f t="shared" si="451"/>
        <v>317.70119999999997</v>
      </c>
      <c r="BB275" s="210">
        <f t="shared" si="452"/>
        <v>79.425299999999993</v>
      </c>
      <c r="BC275" s="213">
        <f t="shared" si="398"/>
        <v>749.35864800000002</v>
      </c>
      <c r="BD275" s="211">
        <f>[1]MAG_9pak!$F$11</f>
        <v>1248.9310800000001</v>
      </c>
      <c r="BE275" s="213">
        <f t="shared" si="399"/>
        <v>374.67932400000001</v>
      </c>
      <c r="BF275" s="213">
        <f t="shared" si="400"/>
        <v>624.46554000000003</v>
      </c>
      <c r="BG275" s="210">
        <f t="shared" si="401"/>
        <v>281.93108000000007</v>
      </c>
      <c r="BH275" s="210">
        <f t="shared" si="402"/>
        <v>298.93108000000007</v>
      </c>
      <c r="BI275" s="210">
        <f t="shared" si="403"/>
        <v>31.466429473684201</v>
      </c>
      <c r="BJ275" s="210">
        <f t="shared" si="404"/>
        <v>1178</v>
      </c>
      <c r="BK275" s="214">
        <f t="shared" si="405"/>
        <v>353.4</v>
      </c>
      <c r="BL275" s="214">
        <f t="shared" si="406"/>
        <v>589</v>
      </c>
      <c r="BM275" s="210">
        <f t="shared" si="407"/>
        <v>228</v>
      </c>
      <c r="BN275" s="210">
        <f t="shared" si="408"/>
        <v>211</v>
      </c>
      <c r="BO275" s="215">
        <f t="shared" si="409"/>
        <v>706.8</v>
      </c>
      <c r="BP275" s="210">
        <f t="shared" si="469"/>
        <v>1178</v>
      </c>
      <c r="BQ275" s="216">
        <f t="shared" si="410"/>
        <v>353.4</v>
      </c>
      <c r="BR275" s="216">
        <f t="shared" si="411"/>
        <v>589</v>
      </c>
      <c r="BS275" s="210">
        <f t="shared" si="412"/>
        <v>228</v>
      </c>
      <c r="BT275" s="210">
        <f t="shared" si="413"/>
        <v>211</v>
      </c>
      <c r="BU275" s="217">
        <f t="shared" si="414"/>
        <v>706.8</v>
      </c>
      <c r="BV275" s="210">
        <f t="shared" si="470"/>
        <v>1178</v>
      </c>
      <c r="BW275" s="403">
        <f t="shared" si="415"/>
        <v>353.4</v>
      </c>
      <c r="BX275" s="403">
        <f t="shared" si="416"/>
        <v>589</v>
      </c>
      <c r="BY275" s="210">
        <f t="shared" si="417"/>
        <v>228</v>
      </c>
      <c r="BZ275" s="210">
        <f t="shared" si="418"/>
        <v>211</v>
      </c>
      <c r="CA275" s="210">
        <f t="shared" si="419"/>
        <v>24</v>
      </c>
      <c r="CB275" s="404">
        <f t="shared" si="420"/>
        <v>706.8</v>
      </c>
      <c r="CC275" s="404"/>
      <c r="CD275" s="537">
        <f t="shared" si="421"/>
        <v>79.425299999999993</v>
      </c>
      <c r="CE275" s="537">
        <f t="shared" si="453"/>
        <v>23.827589999999997</v>
      </c>
      <c r="CF275" s="537">
        <f t="shared" si="422"/>
        <v>39.712649999999996</v>
      </c>
      <c r="CG275" s="210"/>
      <c r="CH275" s="210"/>
      <c r="CI275" s="210"/>
      <c r="CJ275" s="538">
        <f t="shared" si="423"/>
        <v>47.655179999999994</v>
      </c>
      <c r="CK275" s="216">
        <f t="shared" si="424"/>
        <v>-25.75</v>
      </c>
      <c r="CL275" s="216">
        <f t="shared" si="454"/>
        <v>-7.7249999999999996</v>
      </c>
      <c r="CM275" s="216">
        <f t="shared" si="425"/>
        <v>-12.875</v>
      </c>
      <c r="CN275" s="216"/>
      <c r="CO275" s="216"/>
      <c r="CP275" s="216"/>
      <c r="CQ275" s="217">
        <f t="shared" si="426"/>
        <v>-15.45</v>
      </c>
      <c r="CR275" s="403">
        <f t="shared" si="427"/>
        <v>52.425299999999993</v>
      </c>
      <c r="CS275" s="403">
        <f t="shared" si="455"/>
        <v>15.727589999999998</v>
      </c>
      <c r="CT275" s="403">
        <f t="shared" si="428"/>
        <v>26.212649999999996</v>
      </c>
      <c r="CU275" s="403"/>
      <c r="CV275" s="403"/>
      <c r="CW275" s="403"/>
      <c r="CX275" s="404">
        <f t="shared" si="429"/>
        <v>31.455179999999995</v>
      </c>
      <c r="CY275" s="198"/>
      <c r="CZ275" s="222">
        <v>967</v>
      </c>
      <c r="DA275" s="677">
        <f t="shared" si="430"/>
        <v>17</v>
      </c>
      <c r="DB275" s="676">
        <f t="shared" si="431"/>
        <v>1.7894736842105203</v>
      </c>
      <c r="DC275" s="676">
        <f t="shared" si="456"/>
        <v>0.35789473684210404</v>
      </c>
      <c r="DD275" s="208">
        <v>1387.7012</v>
      </c>
      <c r="DE275" s="677">
        <f t="shared" si="432"/>
        <v>437.70119999999997</v>
      </c>
      <c r="DF275" s="676">
        <f t="shared" si="433"/>
        <v>46.073810526315782</v>
      </c>
      <c r="DG275" s="676">
        <f t="shared" si="457"/>
        <v>9.2147621052631568</v>
      </c>
      <c r="DH275" s="222">
        <v>20</v>
      </c>
      <c r="DI275" s="677">
        <f t="shared" si="434"/>
        <v>190</v>
      </c>
      <c r="DJ275" s="568">
        <f t="shared" si="435"/>
        <v>1140</v>
      </c>
      <c r="DK275" s="677">
        <f t="shared" si="436"/>
        <v>684</v>
      </c>
      <c r="DL275" s="677">
        <f t="shared" si="458"/>
        <v>342</v>
      </c>
      <c r="DM275" s="677">
        <f t="shared" si="459"/>
        <v>570</v>
      </c>
      <c r="DN275" s="677">
        <f t="shared" si="437"/>
        <v>61.925299999999993</v>
      </c>
      <c r="DO275" s="677">
        <f t="shared" si="460"/>
        <v>18.577589999999997</v>
      </c>
      <c r="DP275" s="677">
        <f t="shared" si="461"/>
        <v>30.962649999999996</v>
      </c>
      <c r="DQ275" s="677">
        <f t="shared" si="438"/>
        <v>37.155179999999994</v>
      </c>
      <c r="DR275" s="222">
        <v>967</v>
      </c>
      <c r="DS275" s="677">
        <f t="shared" si="439"/>
        <v>17</v>
      </c>
      <c r="DT275" s="676">
        <f t="shared" si="440"/>
        <v>1.7894736842105203</v>
      </c>
      <c r="DU275" s="710">
        <f t="shared" si="462"/>
        <v>0.35789473684210404</v>
      </c>
      <c r="DV275" s="208">
        <v>1387.7012</v>
      </c>
      <c r="DW275" s="677">
        <f t="shared" si="441"/>
        <v>437.70119999999997</v>
      </c>
      <c r="DX275" s="676">
        <f t="shared" si="442"/>
        <v>46.073810526315782</v>
      </c>
      <c r="DY275" s="710">
        <f t="shared" si="463"/>
        <v>9.2147621052631568</v>
      </c>
      <c r="DZ275" s="222">
        <v>19</v>
      </c>
      <c r="EA275" s="677">
        <f t="shared" si="443"/>
        <v>180.5</v>
      </c>
      <c r="EB275" s="568">
        <f t="shared" si="444"/>
        <v>1130.5</v>
      </c>
      <c r="EC275" s="677">
        <f t="shared" si="445"/>
        <v>678.3</v>
      </c>
      <c r="ED275" s="677">
        <f t="shared" si="464"/>
        <v>339.15</v>
      </c>
      <c r="EE275" s="677">
        <f t="shared" si="465"/>
        <v>565.25</v>
      </c>
      <c r="EF275" s="208">
        <f t="shared" si="466"/>
        <v>64.300299999999993</v>
      </c>
      <c r="EG275" s="208">
        <f t="shared" si="467"/>
        <v>19.290089999999996</v>
      </c>
      <c r="EH275" s="208">
        <f t="shared" si="468"/>
        <v>32.150149999999996</v>
      </c>
      <c r="EI275" s="677">
        <f t="shared" si="446"/>
        <v>38.580179999999991</v>
      </c>
    </row>
    <row r="276" spans="1:139" s="218" customFormat="1" ht="24.75" customHeight="1" x14ac:dyDescent="0.2">
      <c r="A276" s="506">
        <v>273</v>
      </c>
      <c r="B276" s="506" t="s">
        <v>1268</v>
      </c>
      <c r="C276" s="499" t="s">
        <v>1131</v>
      </c>
      <c r="D276" s="406" t="s">
        <v>468</v>
      </c>
      <c r="E276" s="414" t="s">
        <v>231</v>
      </c>
      <c r="F276" s="219" t="s">
        <v>171</v>
      </c>
      <c r="G276" s="219" t="s">
        <v>42</v>
      </c>
      <c r="H276" s="219" t="s">
        <v>70</v>
      </c>
      <c r="I276" s="240">
        <v>0.5</v>
      </c>
      <c r="J276" s="234">
        <v>950</v>
      </c>
      <c r="K276" s="222"/>
      <c r="L276" s="219" t="s">
        <v>171</v>
      </c>
      <c r="M276" s="219" t="s">
        <v>42</v>
      </c>
      <c r="N276" s="219" t="s">
        <v>70</v>
      </c>
      <c r="O276" s="240">
        <v>0.5</v>
      </c>
      <c r="P276" s="234">
        <v>950</v>
      </c>
      <c r="Q276" s="219"/>
      <c r="R276" s="219"/>
      <c r="S276" s="219"/>
      <c r="T276" s="240">
        <v>0.5</v>
      </c>
      <c r="U276" s="235">
        <v>950</v>
      </c>
      <c r="V276" s="228" t="s">
        <v>69</v>
      </c>
      <c r="W276" s="228" t="s">
        <v>44</v>
      </c>
      <c r="X276" s="228" t="s">
        <v>28</v>
      </c>
      <c r="Y276" s="242">
        <v>0.5</v>
      </c>
      <c r="Z276" s="236">
        <v>950</v>
      </c>
      <c r="AA276" s="207">
        <f t="shared" si="382"/>
        <v>475</v>
      </c>
      <c r="AB276" s="222">
        <v>967</v>
      </c>
      <c r="AC276" s="544">
        <f t="shared" si="447"/>
        <v>17</v>
      </c>
      <c r="AD276" s="208">
        <f t="shared" si="471"/>
        <v>1387.7012</v>
      </c>
      <c r="AE276" s="678">
        <f t="shared" si="448"/>
        <v>437.70119999999997</v>
      </c>
      <c r="AF276" s="222">
        <v>1796</v>
      </c>
      <c r="AJ276" s="444">
        <f t="shared" si="383"/>
        <v>17</v>
      </c>
      <c r="AK276" s="444">
        <f t="shared" si="384"/>
        <v>1.7894736842105203</v>
      </c>
      <c r="AL276" s="539">
        <f t="shared" si="449"/>
        <v>3.5789473684210405E-3</v>
      </c>
      <c r="AM276" s="444">
        <f t="shared" si="385"/>
        <v>3.4</v>
      </c>
      <c r="AN276" s="445">
        <f t="shared" si="386"/>
        <v>437.70119999999997</v>
      </c>
      <c r="AO276" s="445">
        <f t="shared" si="387"/>
        <v>46.073810526315782</v>
      </c>
      <c r="AP276" s="542">
        <f t="shared" si="450"/>
        <v>9.2147621052631565E-2</v>
      </c>
      <c r="AQ276" s="445">
        <f t="shared" si="388"/>
        <v>87.540239999999997</v>
      </c>
      <c r="AR276" s="227">
        <f t="shared" si="389"/>
        <v>535</v>
      </c>
      <c r="AS276" s="210">
        <f t="shared" si="390"/>
        <v>1070</v>
      </c>
      <c r="AT276" s="209">
        <f t="shared" si="391"/>
        <v>321</v>
      </c>
      <c r="AU276" s="209">
        <f t="shared" si="392"/>
        <v>535</v>
      </c>
      <c r="AV276" s="211">
        <f t="shared" si="393"/>
        <v>967</v>
      </c>
      <c r="AW276" s="210">
        <f t="shared" si="394"/>
        <v>103</v>
      </c>
      <c r="AX276" s="210">
        <f t="shared" si="395"/>
        <v>120</v>
      </c>
      <c r="AY276" s="210">
        <f t="shared" si="396"/>
        <v>12.631578947368411</v>
      </c>
      <c r="AZ276" s="211">
        <f t="shared" si="397"/>
        <v>1387.7012</v>
      </c>
      <c r="BA276" s="544">
        <f t="shared" si="451"/>
        <v>317.70119999999997</v>
      </c>
      <c r="BB276" s="210">
        <f t="shared" si="452"/>
        <v>79.425299999999993</v>
      </c>
      <c r="BC276" s="213">
        <f t="shared" si="398"/>
        <v>624.46554000000003</v>
      </c>
      <c r="BD276" s="211">
        <f>[1]MAG_9pak!$F$11</f>
        <v>1248.9310800000001</v>
      </c>
      <c r="BE276" s="213">
        <f t="shared" si="399"/>
        <v>374.67932400000001</v>
      </c>
      <c r="BF276" s="213">
        <f t="shared" si="400"/>
        <v>624.46554000000003</v>
      </c>
      <c r="BG276" s="210">
        <f t="shared" si="401"/>
        <v>281.93108000000007</v>
      </c>
      <c r="BH276" s="210">
        <f t="shared" si="402"/>
        <v>298.93108000000007</v>
      </c>
      <c r="BI276" s="210">
        <f t="shared" si="403"/>
        <v>31.466429473684201</v>
      </c>
      <c r="BJ276" s="210">
        <f t="shared" si="404"/>
        <v>1178</v>
      </c>
      <c r="BK276" s="214">
        <f t="shared" si="405"/>
        <v>353.4</v>
      </c>
      <c r="BL276" s="214">
        <f t="shared" si="406"/>
        <v>589</v>
      </c>
      <c r="BM276" s="210">
        <f t="shared" si="407"/>
        <v>228</v>
      </c>
      <c r="BN276" s="210">
        <f t="shared" si="408"/>
        <v>211</v>
      </c>
      <c r="BO276" s="215">
        <f t="shared" si="409"/>
        <v>589</v>
      </c>
      <c r="BP276" s="210">
        <f t="shared" si="469"/>
        <v>1178</v>
      </c>
      <c r="BQ276" s="216">
        <f t="shared" si="410"/>
        <v>353.4</v>
      </c>
      <c r="BR276" s="216">
        <f t="shared" si="411"/>
        <v>589</v>
      </c>
      <c r="BS276" s="210">
        <f t="shared" si="412"/>
        <v>228</v>
      </c>
      <c r="BT276" s="210">
        <f t="shared" si="413"/>
        <v>211</v>
      </c>
      <c r="BU276" s="217">
        <f t="shared" si="414"/>
        <v>589</v>
      </c>
      <c r="BV276" s="210">
        <f t="shared" si="470"/>
        <v>1178</v>
      </c>
      <c r="BW276" s="403">
        <f t="shared" si="415"/>
        <v>353.4</v>
      </c>
      <c r="BX276" s="403">
        <f t="shared" si="416"/>
        <v>589</v>
      </c>
      <c r="BY276" s="210">
        <f t="shared" si="417"/>
        <v>228</v>
      </c>
      <c r="BZ276" s="210">
        <f t="shared" si="418"/>
        <v>211</v>
      </c>
      <c r="CA276" s="210">
        <f t="shared" si="419"/>
        <v>24</v>
      </c>
      <c r="CB276" s="404">
        <f t="shared" si="420"/>
        <v>589</v>
      </c>
      <c r="CC276" s="404"/>
      <c r="CD276" s="537">
        <f t="shared" si="421"/>
        <v>79.425299999999993</v>
      </c>
      <c r="CE276" s="537">
        <f t="shared" si="453"/>
        <v>23.827589999999997</v>
      </c>
      <c r="CF276" s="537">
        <f t="shared" si="422"/>
        <v>39.712649999999996</v>
      </c>
      <c r="CG276" s="210"/>
      <c r="CH276" s="210"/>
      <c r="CI276" s="210"/>
      <c r="CJ276" s="538">
        <f t="shared" si="423"/>
        <v>39.712649999999996</v>
      </c>
      <c r="CK276" s="216">
        <f t="shared" si="424"/>
        <v>-25.75</v>
      </c>
      <c r="CL276" s="216">
        <f t="shared" si="454"/>
        <v>-7.7249999999999996</v>
      </c>
      <c r="CM276" s="216">
        <f t="shared" si="425"/>
        <v>-12.875</v>
      </c>
      <c r="CN276" s="216"/>
      <c r="CO276" s="216"/>
      <c r="CP276" s="216"/>
      <c r="CQ276" s="217">
        <f t="shared" si="426"/>
        <v>-12.875</v>
      </c>
      <c r="CR276" s="403">
        <f t="shared" si="427"/>
        <v>52.425299999999993</v>
      </c>
      <c r="CS276" s="403">
        <f t="shared" si="455"/>
        <v>15.727589999999998</v>
      </c>
      <c r="CT276" s="403">
        <f t="shared" si="428"/>
        <v>26.212649999999996</v>
      </c>
      <c r="CU276" s="403"/>
      <c r="CV276" s="403"/>
      <c r="CW276" s="403"/>
      <c r="CX276" s="404">
        <f t="shared" si="429"/>
        <v>26.212649999999996</v>
      </c>
      <c r="CY276" s="198"/>
      <c r="CZ276" s="222">
        <v>967</v>
      </c>
      <c r="DA276" s="677">
        <f t="shared" si="430"/>
        <v>17</v>
      </c>
      <c r="DB276" s="676">
        <f t="shared" si="431"/>
        <v>1.7894736842105203</v>
      </c>
      <c r="DC276" s="676">
        <f t="shared" si="456"/>
        <v>0.35789473684210404</v>
      </c>
      <c r="DD276" s="208">
        <v>1387.7012</v>
      </c>
      <c r="DE276" s="677">
        <f t="shared" si="432"/>
        <v>437.70119999999997</v>
      </c>
      <c r="DF276" s="676">
        <f t="shared" si="433"/>
        <v>46.073810526315782</v>
      </c>
      <c r="DG276" s="676">
        <f t="shared" si="457"/>
        <v>9.2147621052631568</v>
      </c>
      <c r="DH276" s="222">
        <v>20</v>
      </c>
      <c r="DI276" s="677">
        <f t="shared" si="434"/>
        <v>190</v>
      </c>
      <c r="DJ276" s="568">
        <f t="shared" si="435"/>
        <v>1140</v>
      </c>
      <c r="DK276" s="677">
        <f t="shared" si="436"/>
        <v>570</v>
      </c>
      <c r="DL276" s="677">
        <f t="shared" si="458"/>
        <v>342</v>
      </c>
      <c r="DM276" s="677">
        <f t="shared" si="459"/>
        <v>570</v>
      </c>
      <c r="DN276" s="677">
        <f t="shared" si="437"/>
        <v>61.925299999999993</v>
      </c>
      <c r="DO276" s="677">
        <f t="shared" si="460"/>
        <v>18.577589999999997</v>
      </c>
      <c r="DP276" s="677">
        <f t="shared" si="461"/>
        <v>30.962649999999996</v>
      </c>
      <c r="DQ276" s="677">
        <f t="shared" si="438"/>
        <v>30.962649999999996</v>
      </c>
      <c r="DR276" s="222">
        <v>967</v>
      </c>
      <c r="DS276" s="677">
        <f t="shared" si="439"/>
        <v>17</v>
      </c>
      <c r="DT276" s="676">
        <f t="shared" si="440"/>
        <v>1.7894736842105203</v>
      </c>
      <c r="DU276" s="710">
        <f t="shared" si="462"/>
        <v>0.35789473684210404</v>
      </c>
      <c r="DV276" s="208">
        <v>1387.7012</v>
      </c>
      <c r="DW276" s="677">
        <f t="shared" si="441"/>
        <v>437.70119999999997</v>
      </c>
      <c r="DX276" s="676">
        <f t="shared" si="442"/>
        <v>46.073810526315782</v>
      </c>
      <c r="DY276" s="710">
        <f t="shared" si="463"/>
        <v>9.2147621052631568</v>
      </c>
      <c r="DZ276" s="222">
        <v>19</v>
      </c>
      <c r="EA276" s="677">
        <f t="shared" si="443"/>
        <v>180.5</v>
      </c>
      <c r="EB276" s="568">
        <f t="shared" si="444"/>
        <v>1130.5</v>
      </c>
      <c r="EC276" s="677">
        <f t="shared" si="445"/>
        <v>565.25</v>
      </c>
      <c r="ED276" s="677">
        <f t="shared" si="464"/>
        <v>339.15</v>
      </c>
      <c r="EE276" s="677">
        <f t="shared" si="465"/>
        <v>565.25</v>
      </c>
      <c r="EF276" s="208">
        <f t="shared" si="466"/>
        <v>64.300299999999993</v>
      </c>
      <c r="EG276" s="208">
        <f t="shared" si="467"/>
        <v>19.290089999999996</v>
      </c>
      <c r="EH276" s="208">
        <f t="shared" si="468"/>
        <v>32.150149999999996</v>
      </c>
      <c r="EI276" s="677">
        <f t="shared" si="446"/>
        <v>32.150149999999996</v>
      </c>
    </row>
    <row r="277" spans="1:139" s="218" customFormat="1" ht="24.75" customHeight="1" x14ac:dyDescent="0.2">
      <c r="A277" s="505">
        <v>274</v>
      </c>
      <c r="B277" s="506" t="s">
        <v>1268</v>
      </c>
      <c r="C277" s="499" t="s">
        <v>1132</v>
      </c>
      <c r="D277" s="406" t="s">
        <v>469</v>
      </c>
      <c r="E277" s="414" t="s">
        <v>231</v>
      </c>
      <c r="F277" s="219" t="s">
        <v>171</v>
      </c>
      <c r="G277" s="219" t="s">
        <v>42</v>
      </c>
      <c r="H277" s="219" t="s">
        <v>70</v>
      </c>
      <c r="I277" s="240">
        <v>0.3</v>
      </c>
      <c r="J277" s="234">
        <v>950</v>
      </c>
      <c r="K277" s="222"/>
      <c r="L277" s="219" t="s">
        <v>171</v>
      </c>
      <c r="M277" s="219" t="s">
        <v>42</v>
      </c>
      <c r="N277" s="219" t="s">
        <v>70</v>
      </c>
      <c r="O277" s="240">
        <v>0.3</v>
      </c>
      <c r="P277" s="234">
        <v>950</v>
      </c>
      <c r="Q277" s="219"/>
      <c r="R277" s="219"/>
      <c r="S277" s="219"/>
      <c r="T277" s="240">
        <v>0.3</v>
      </c>
      <c r="U277" s="235">
        <v>950</v>
      </c>
      <c r="V277" s="228" t="s">
        <v>69</v>
      </c>
      <c r="W277" s="228" t="s">
        <v>44</v>
      </c>
      <c r="X277" s="228" t="s">
        <v>28</v>
      </c>
      <c r="Y277" s="242">
        <v>0.3</v>
      </c>
      <c r="Z277" s="236">
        <v>950</v>
      </c>
      <c r="AA277" s="207">
        <f t="shared" si="382"/>
        <v>285</v>
      </c>
      <c r="AB277" s="222">
        <v>967</v>
      </c>
      <c r="AC277" s="544">
        <f t="shared" si="447"/>
        <v>17</v>
      </c>
      <c r="AD277" s="208">
        <f t="shared" si="471"/>
        <v>1387.7012</v>
      </c>
      <c r="AE277" s="678">
        <f t="shared" si="448"/>
        <v>437.70119999999997</v>
      </c>
      <c r="AF277" s="222">
        <v>1796</v>
      </c>
      <c r="AJ277" s="444">
        <f t="shared" si="383"/>
        <v>17</v>
      </c>
      <c r="AK277" s="444">
        <f t="shared" si="384"/>
        <v>1.7894736842105203</v>
      </c>
      <c r="AL277" s="539">
        <f t="shared" si="449"/>
        <v>3.5789473684210405E-3</v>
      </c>
      <c r="AM277" s="444">
        <f t="shared" si="385"/>
        <v>3.4</v>
      </c>
      <c r="AN277" s="445">
        <f t="shared" si="386"/>
        <v>437.70119999999997</v>
      </c>
      <c r="AO277" s="445">
        <f t="shared" si="387"/>
        <v>46.073810526315782</v>
      </c>
      <c r="AP277" s="542">
        <f t="shared" si="450"/>
        <v>9.2147621052631565E-2</v>
      </c>
      <c r="AQ277" s="445">
        <f t="shared" si="388"/>
        <v>87.540239999999997</v>
      </c>
      <c r="AR277" s="227">
        <f t="shared" si="389"/>
        <v>321</v>
      </c>
      <c r="AS277" s="210">
        <f t="shared" si="390"/>
        <v>1070</v>
      </c>
      <c r="AT277" s="209">
        <f t="shared" si="391"/>
        <v>321</v>
      </c>
      <c r="AU277" s="209">
        <f t="shared" si="392"/>
        <v>535</v>
      </c>
      <c r="AV277" s="211">
        <f t="shared" si="393"/>
        <v>967</v>
      </c>
      <c r="AW277" s="210">
        <f t="shared" si="394"/>
        <v>103</v>
      </c>
      <c r="AX277" s="210">
        <f t="shared" si="395"/>
        <v>120</v>
      </c>
      <c r="AY277" s="210">
        <f t="shared" si="396"/>
        <v>12.631578947368411</v>
      </c>
      <c r="AZ277" s="211">
        <f t="shared" si="397"/>
        <v>1387.7012</v>
      </c>
      <c r="BA277" s="544">
        <f t="shared" si="451"/>
        <v>317.70119999999997</v>
      </c>
      <c r="BB277" s="210">
        <f t="shared" si="452"/>
        <v>79.425299999999993</v>
      </c>
      <c r="BC277" s="213">
        <f t="shared" si="398"/>
        <v>374.67932400000001</v>
      </c>
      <c r="BD277" s="211">
        <f>[1]MAG_9pak!$F$11</f>
        <v>1248.9310800000001</v>
      </c>
      <c r="BE277" s="213">
        <f t="shared" si="399"/>
        <v>374.67932400000001</v>
      </c>
      <c r="BF277" s="213">
        <f t="shared" si="400"/>
        <v>624.46554000000003</v>
      </c>
      <c r="BG277" s="210">
        <f t="shared" si="401"/>
        <v>281.93108000000007</v>
      </c>
      <c r="BH277" s="210">
        <f t="shared" si="402"/>
        <v>298.93108000000007</v>
      </c>
      <c r="BI277" s="210">
        <f t="shared" si="403"/>
        <v>31.466429473684201</v>
      </c>
      <c r="BJ277" s="210">
        <f t="shared" si="404"/>
        <v>1178</v>
      </c>
      <c r="BK277" s="214">
        <f t="shared" si="405"/>
        <v>353.4</v>
      </c>
      <c r="BL277" s="214">
        <f t="shared" si="406"/>
        <v>589</v>
      </c>
      <c r="BM277" s="210">
        <f t="shared" si="407"/>
        <v>228</v>
      </c>
      <c r="BN277" s="210">
        <f t="shared" si="408"/>
        <v>211</v>
      </c>
      <c r="BO277" s="215">
        <f t="shared" si="409"/>
        <v>353.4</v>
      </c>
      <c r="BP277" s="210">
        <f t="shared" si="469"/>
        <v>1178</v>
      </c>
      <c r="BQ277" s="216">
        <f t="shared" si="410"/>
        <v>353.4</v>
      </c>
      <c r="BR277" s="216">
        <f t="shared" si="411"/>
        <v>589</v>
      </c>
      <c r="BS277" s="210">
        <f t="shared" si="412"/>
        <v>228</v>
      </c>
      <c r="BT277" s="210">
        <f t="shared" si="413"/>
        <v>211</v>
      </c>
      <c r="BU277" s="217">
        <f t="shared" si="414"/>
        <v>353.4</v>
      </c>
      <c r="BV277" s="210">
        <f t="shared" si="470"/>
        <v>1178</v>
      </c>
      <c r="BW277" s="403">
        <f t="shared" si="415"/>
        <v>353.4</v>
      </c>
      <c r="BX277" s="403">
        <f t="shared" si="416"/>
        <v>589</v>
      </c>
      <c r="BY277" s="210">
        <f t="shared" si="417"/>
        <v>228</v>
      </c>
      <c r="BZ277" s="210">
        <f t="shared" si="418"/>
        <v>211</v>
      </c>
      <c r="CA277" s="210">
        <f t="shared" si="419"/>
        <v>24</v>
      </c>
      <c r="CB277" s="404">
        <f t="shared" si="420"/>
        <v>353.4</v>
      </c>
      <c r="CC277" s="404"/>
      <c r="CD277" s="537">
        <f t="shared" si="421"/>
        <v>79.425299999999993</v>
      </c>
      <c r="CE277" s="537">
        <f t="shared" si="453"/>
        <v>23.827589999999997</v>
      </c>
      <c r="CF277" s="537">
        <f t="shared" si="422"/>
        <v>39.712649999999996</v>
      </c>
      <c r="CG277" s="210"/>
      <c r="CH277" s="210"/>
      <c r="CI277" s="210"/>
      <c r="CJ277" s="538">
        <f t="shared" si="423"/>
        <v>23.827589999999997</v>
      </c>
      <c r="CK277" s="216">
        <f t="shared" si="424"/>
        <v>-25.75</v>
      </c>
      <c r="CL277" s="216">
        <f t="shared" si="454"/>
        <v>-7.7249999999999996</v>
      </c>
      <c r="CM277" s="216">
        <f t="shared" si="425"/>
        <v>-12.875</v>
      </c>
      <c r="CN277" s="216"/>
      <c r="CO277" s="216"/>
      <c r="CP277" s="216"/>
      <c r="CQ277" s="217">
        <f t="shared" si="426"/>
        <v>-7.7249999999999996</v>
      </c>
      <c r="CR277" s="403">
        <f t="shared" si="427"/>
        <v>52.425299999999993</v>
      </c>
      <c r="CS277" s="403">
        <f t="shared" si="455"/>
        <v>15.727589999999998</v>
      </c>
      <c r="CT277" s="403">
        <f t="shared" si="428"/>
        <v>26.212649999999996</v>
      </c>
      <c r="CU277" s="403"/>
      <c r="CV277" s="403"/>
      <c r="CW277" s="403"/>
      <c r="CX277" s="404">
        <f t="shared" si="429"/>
        <v>15.727589999999998</v>
      </c>
      <c r="CY277" s="198"/>
      <c r="CZ277" s="222">
        <v>967</v>
      </c>
      <c r="DA277" s="677">
        <f t="shared" si="430"/>
        <v>17</v>
      </c>
      <c r="DB277" s="676">
        <f t="shared" si="431"/>
        <v>1.7894736842105203</v>
      </c>
      <c r="DC277" s="676">
        <f t="shared" si="456"/>
        <v>0.35789473684210404</v>
      </c>
      <c r="DD277" s="208">
        <v>1387.7012</v>
      </c>
      <c r="DE277" s="677">
        <f t="shared" si="432"/>
        <v>437.70119999999997</v>
      </c>
      <c r="DF277" s="676">
        <f t="shared" si="433"/>
        <v>46.073810526315782</v>
      </c>
      <c r="DG277" s="676">
        <f t="shared" si="457"/>
        <v>9.2147621052631568</v>
      </c>
      <c r="DH277" s="222">
        <v>20</v>
      </c>
      <c r="DI277" s="677">
        <f t="shared" si="434"/>
        <v>190</v>
      </c>
      <c r="DJ277" s="568">
        <f t="shared" si="435"/>
        <v>1140</v>
      </c>
      <c r="DK277" s="677">
        <f t="shared" si="436"/>
        <v>342</v>
      </c>
      <c r="DL277" s="677">
        <f t="shared" si="458"/>
        <v>342</v>
      </c>
      <c r="DM277" s="677">
        <f t="shared" si="459"/>
        <v>570</v>
      </c>
      <c r="DN277" s="677">
        <f t="shared" si="437"/>
        <v>61.925299999999993</v>
      </c>
      <c r="DO277" s="677">
        <f t="shared" si="460"/>
        <v>18.577589999999997</v>
      </c>
      <c r="DP277" s="677">
        <f t="shared" si="461"/>
        <v>30.962649999999996</v>
      </c>
      <c r="DQ277" s="677">
        <f t="shared" si="438"/>
        <v>18.577589999999997</v>
      </c>
      <c r="DR277" s="222">
        <v>967</v>
      </c>
      <c r="DS277" s="677">
        <f t="shared" si="439"/>
        <v>17</v>
      </c>
      <c r="DT277" s="676">
        <f t="shared" si="440"/>
        <v>1.7894736842105203</v>
      </c>
      <c r="DU277" s="710">
        <f t="shared" si="462"/>
        <v>0.35789473684210404</v>
      </c>
      <c r="DV277" s="208">
        <v>1387.7012</v>
      </c>
      <c r="DW277" s="677">
        <f t="shared" si="441"/>
        <v>437.70119999999997</v>
      </c>
      <c r="DX277" s="676">
        <f t="shared" si="442"/>
        <v>46.073810526315782</v>
      </c>
      <c r="DY277" s="710">
        <f t="shared" si="463"/>
        <v>9.2147621052631568</v>
      </c>
      <c r="DZ277" s="222">
        <v>19</v>
      </c>
      <c r="EA277" s="677">
        <f t="shared" si="443"/>
        <v>180.5</v>
      </c>
      <c r="EB277" s="568">
        <f t="shared" si="444"/>
        <v>1130.5</v>
      </c>
      <c r="EC277" s="677">
        <f t="shared" si="445"/>
        <v>339.15</v>
      </c>
      <c r="ED277" s="677">
        <f t="shared" si="464"/>
        <v>339.15</v>
      </c>
      <c r="EE277" s="677">
        <f t="shared" si="465"/>
        <v>565.25</v>
      </c>
      <c r="EF277" s="208">
        <f t="shared" si="466"/>
        <v>64.300299999999993</v>
      </c>
      <c r="EG277" s="208">
        <f t="shared" si="467"/>
        <v>19.290089999999996</v>
      </c>
      <c r="EH277" s="208">
        <f t="shared" si="468"/>
        <v>32.150149999999996</v>
      </c>
      <c r="EI277" s="677">
        <f t="shared" si="446"/>
        <v>19.290089999999996</v>
      </c>
    </row>
    <row r="278" spans="1:139" s="218" customFormat="1" ht="24.75" customHeight="1" x14ac:dyDescent="0.2">
      <c r="A278" s="505">
        <v>275</v>
      </c>
      <c r="B278" s="506" t="s">
        <v>1268</v>
      </c>
      <c r="C278" s="499" t="s">
        <v>1133</v>
      </c>
      <c r="D278" s="406" t="s">
        <v>470</v>
      </c>
      <c r="E278" s="414" t="s">
        <v>231</v>
      </c>
      <c r="F278" s="219" t="s">
        <v>171</v>
      </c>
      <c r="G278" s="219" t="s">
        <v>42</v>
      </c>
      <c r="H278" s="219" t="s">
        <v>70</v>
      </c>
      <c r="I278" s="240">
        <v>0.3</v>
      </c>
      <c r="J278" s="234">
        <v>1037</v>
      </c>
      <c r="K278" s="222"/>
      <c r="L278" s="219" t="s">
        <v>171</v>
      </c>
      <c r="M278" s="219" t="s">
        <v>42</v>
      </c>
      <c r="N278" s="219" t="s">
        <v>70</v>
      </c>
      <c r="O278" s="240">
        <v>0.3</v>
      </c>
      <c r="P278" s="234">
        <v>1037</v>
      </c>
      <c r="Q278" s="219"/>
      <c r="R278" s="219"/>
      <c r="S278" s="219"/>
      <c r="T278" s="240">
        <v>0.3</v>
      </c>
      <c r="U278" s="235">
        <v>1037</v>
      </c>
      <c r="V278" s="228" t="s">
        <v>69</v>
      </c>
      <c r="W278" s="228" t="s">
        <v>44</v>
      </c>
      <c r="X278" s="228" t="s">
        <v>28</v>
      </c>
      <c r="Y278" s="242">
        <v>0.3</v>
      </c>
      <c r="Z278" s="236">
        <v>1037</v>
      </c>
      <c r="AA278" s="207">
        <f t="shared" si="382"/>
        <v>311.09999999999997</v>
      </c>
      <c r="AB278" s="222">
        <v>967</v>
      </c>
      <c r="AC278" s="544">
        <f t="shared" si="447"/>
        <v>-70</v>
      </c>
      <c r="AD278" s="208">
        <f t="shared" si="471"/>
        <v>1387.7012</v>
      </c>
      <c r="AE278" s="678">
        <f t="shared" si="448"/>
        <v>350.70119999999997</v>
      </c>
      <c r="AF278" s="222">
        <v>1796</v>
      </c>
      <c r="AJ278" s="444">
        <f t="shared" si="383"/>
        <v>-70</v>
      </c>
      <c r="AK278" s="444">
        <f t="shared" si="384"/>
        <v>-6.7502410800385775</v>
      </c>
      <c r="AL278" s="539">
        <f t="shared" si="449"/>
        <v>-1.3500482160077154E-2</v>
      </c>
      <c r="AM278" s="444">
        <f t="shared" si="385"/>
        <v>-14</v>
      </c>
      <c r="AN278" s="445">
        <f t="shared" si="386"/>
        <v>350.70119999999997</v>
      </c>
      <c r="AO278" s="445">
        <f t="shared" si="387"/>
        <v>33.818823529411759</v>
      </c>
      <c r="AP278" s="542">
        <f t="shared" si="450"/>
        <v>6.7637647058823525E-2</v>
      </c>
      <c r="AQ278" s="445">
        <f t="shared" si="388"/>
        <v>70.140239999999991</v>
      </c>
      <c r="AR278" s="227">
        <f t="shared" si="389"/>
        <v>347.09999999999997</v>
      </c>
      <c r="AS278" s="210">
        <f t="shared" si="390"/>
        <v>1157</v>
      </c>
      <c r="AT278" s="209">
        <f t="shared" si="391"/>
        <v>347.09999999999997</v>
      </c>
      <c r="AU278" s="209">
        <f t="shared" si="392"/>
        <v>578.5</v>
      </c>
      <c r="AV278" s="211">
        <f t="shared" si="393"/>
        <v>967</v>
      </c>
      <c r="AW278" s="210">
        <f t="shared" si="394"/>
        <v>190</v>
      </c>
      <c r="AX278" s="210">
        <f t="shared" si="395"/>
        <v>120</v>
      </c>
      <c r="AY278" s="210">
        <f t="shared" si="396"/>
        <v>11.571841851494696</v>
      </c>
      <c r="AZ278" s="211">
        <f t="shared" si="397"/>
        <v>1387.7012</v>
      </c>
      <c r="BA278" s="544">
        <f t="shared" si="451"/>
        <v>230.70119999999997</v>
      </c>
      <c r="BB278" s="210">
        <f t="shared" si="452"/>
        <v>57.675299999999993</v>
      </c>
      <c r="BC278" s="213">
        <f t="shared" si="398"/>
        <v>374.67932400000001</v>
      </c>
      <c r="BD278" s="211">
        <f>[1]MAG_9pak!$F$11</f>
        <v>1248.9310800000001</v>
      </c>
      <c r="BE278" s="213">
        <f t="shared" si="399"/>
        <v>374.67932400000001</v>
      </c>
      <c r="BF278" s="213">
        <f t="shared" si="400"/>
        <v>624.46554000000003</v>
      </c>
      <c r="BG278" s="210">
        <f t="shared" si="401"/>
        <v>281.93108000000007</v>
      </c>
      <c r="BH278" s="210">
        <f t="shared" si="402"/>
        <v>211.93108000000007</v>
      </c>
      <c r="BI278" s="210">
        <f t="shared" si="403"/>
        <v>20.436941176470597</v>
      </c>
      <c r="BJ278" s="210">
        <f t="shared" si="404"/>
        <v>1285.8799999999999</v>
      </c>
      <c r="BK278" s="214">
        <f t="shared" si="405"/>
        <v>385.76399999999995</v>
      </c>
      <c r="BL278" s="214">
        <f t="shared" si="406"/>
        <v>642.93999999999994</v>
      </c>
      <c r="BM278" s="210">
        <f t="shared" si="407"/>
        <v>248.87999999999988</v>
      </c>
      <c r="BN278" s="210">
        <f t="shared" si="408"/>
        <v>318.87999999999988</v>
      </c>
      <c r="BO278" s="215">
        <f t="shared" si="409"/>
        <v>385.76399999999995</v>
      </c>
      <c r="BP278" s="210">
        <f t="shared" si="469"/>
        <v>1285.8799999999999</v>
      </c>
      <c r="BQ278" s="216">
        <f t="shared" si="410"/>
        <v>385.76399999999995</v>
      </c>
      <c r="BR278" s="216">
        <f t="shared" si="411"/>
        <v>642.93999999999994</v>
      </c>
      <c r="BS278" s="210">
        <f t="shared" si="412"/>
        <v>248.87999999999988</v>
      </c>
      <c r="BT278" s="210">
        <f t="shared" si="413"/>
        <v>318.87999999999988</v>
      </c>
      <c r="BU278" s="217">
        <f t="shared" si="414"/>
        <v>385.76399999999995</v>
      </c>
      <c r="BV278" s="210">
        <f t="shared" si="470"/>
        <v>1285.8799999999999</v>
      </c>
      <c r="BW278" s="403">
        <f t="shared" si="415"/>
        <v>385.76399999999995</v>
      </c>
      <c r="BX278" s="403">
        <f t="shared" si="416"/>
        <v>642.93999999999994</v>
      </c>
      <c r="BY278" s="210">
        <f t="shared" si="417"/>
        <v>248.87999999999988</v>
      </c>
      <c r="BZ278" s="210">
        <f t="shared" si="418"/>
        <v>318.87999999999988</v>
      </c>
      <c r="CA278" s="210">
        <f t="shared" si="419"/>
        <v>24</v>
      </c>
      <c r="CB278" s="404">
        <f t="shared" si="420"/>
        <v>385.76399999999995</v>
      </c>
      <c r="CC278" s="404"/>
      <c r="CD278" s="537">
        <f t="shared" si="421"/>
        <v>57.675299999999993</v>
      </c>
      <c r="CE278" s="537">
        <f t="shared" si="453"/>
        <v>17.302589999999999</v>
      </c>
      <c r="CF278" s="537">
        <f t="shared" si="422"/>
        <v>28.837649999999996</v>
      </c>
      <c r="CG278" s="210"/>
      <c r="CH278" s="210"/>
      <c r="CI278" s="210"/>
      <c r="CJ278" s="538">
        <f t="shared" si="423"/>
        <v>17.302589999999999</v>
      </c>
      <c r="CK278" s="216">
        <f t="shared" si="424"/>
        <v>-47.5</v>
      </c>
      <c r="CL278" s="216">
        <f t="shared" si="454"/>
        <v>-14.25</v>
      </c>
      <c r="CM278" s="216">
        <f t="shared" si="425"/>
        <v>-23.75</v>
      </c>
      <c r="CN278" s="216"/>
      <c r="CO278" s="216"/>
      <c r="CP278" s="216"/>
      <c r="CQ278" s="217">
        <f t="shared" si="426"/>
        <v>-14.25</v>
      </c>
      <c r="CR278" s="403">
        <f t="shared" si="427"/>
        <v>25.455300000000022</v>
      </c>
      <c r="CS278" s="403">
        <f t="shared" si="455"/>
        <v>7.6365900000000062</v>
      </c>
      <c r="CT278" s="403">
        <f t="shared" si="428"/>
        <v>12.727650000000011</v>
      </c>
      <c r="CU278" s="403"/>
      <c r="CV278" s="403"/>
      <c r="CW278" s="403"/>
      <c r="CX278" s="404">
        <f t="shared" si="429"/>
        <v>7.6365900000000062</v>
      </c>
      <c r="CY278" s="198"/>
      <c r="CZ278" s="222">
        <v>967</v>
      </c>
      <c r="DA278" s="677">
        <f t="shared" si="430"/>
        <v>-70</v>
      </c>
      <c r="DB278" s="676">
        <f t="shared" si="431"/>
        <v>-6.7502410800385775</v>
      </c>
      <c r="DC278" s="676">
        <f t="shared" si="456"/>
        <v>-1.3500482160077154</v>
      </c>
      <c r="DD278" s="208">
        <v>1387.7012</v>
      </c>
      <c r="DE278" s="677">
        <f t="shared" si="432"/>
        <v>350.70119999999997</v>
      </c>
      <c r="DF278" s="676">
        <f t="shared" si="433"/>
        <v>33.818823529411759</v>
      </c>
      <c r="DG278" s="676">
        <f t="shared" si="457"/>
        <v>6.7637647058823518</v>
      </c>
      <c r="DH278" s="222">
        <v>20</v>
      </c>
      <c r="DI278" s="677">
        <f t="shared" si="434"/>
        <v>207.4</v>
      </c>
      <c r="DJ278" s="568">
        <f t="shared" si="435"/>
        <v>1244.4000000000001</v>
      </c>
      <c r="DK278" s="677">
        <f t="shared" si="436"/>
        <v>373.32</v>
      </c>
      <c r="DL278" s="677">
        <f t="shared" si="458"/>
        <v>373.32</v>
      </c>
      <c r="DM278" s="677">
        <f t="shared" si="459"/>
        <v>622.20000000000005</v>
      </c>
      <c r="DN278" s="677">
        <f t="shared" si="437"/>
        <v>35.82529999999997</v>
      </c>
      <c r="DO278" s="677">
        <f t="shared" si="460"/>
        <v>10.74758999999999</v>
      </c>
      <c r="DP278" s="677">
        <f t="shared" si="461"/>
        <v>17.912649999999985</v>
      </c>
      <c r="DQ278" s="677">
        <f t="shared" si="438"/>
        <v>10.74758999999999</v>
      </c>
      <c r="DR278" s="222">
        <v>967</v>
      </c>
      <c r="DS278" s="677">
        <f t="shared" si="439"/>
        <v>-70</v>
      </c>
      <c r="DT278" s="676">
        <f t="shared" si="440"/>
        <v>-6.7502410800385775</v>
      </c>
      <c r="DU278" s="710">
        <f t="shared" si="462"/>
        <v>-1.3500482160077154</v>
      </c>
      <c r="DV278" s="208">
        <v>1387.7012</v>
      </c>
      <c r="DW278" s="677">
        <f t="shared" si="441"/>
        <v>350.70119999999997</v>
      </c>
      <c r="DX278" s="676">
        <f t="shared" si="442"/>
        <v>33.818823529411759</v>
      </c>
      <c r="DY278" s="710">
        <f t="shared" si="463"/>
        <v>6.7637647058823518</v>
      </c>
      <c r="DZ278" s="222">
        <v>19</v>
      </c>
      <c r="EA278" s="677">
        <f t="shared" si="443"/>
        <v>197.03</v>
      </c>
      <c r="EB278" s="568">
        <f t="shared" si="444"/>
        <v>1234.03</v>
      </c>
      <c r="EC278" s="677">
        <f t="shared" si="445"/>
        <v>370.209</v>
      </c>
      <c r="ED278" s="677">
        <f t="shared" si="464"/>
        <v>370.209</v>
      </c>
      <c r="EE278" s="677">
        <f t="shared" si="465"/>
        <v>617.01499999999999</v>
      </c>
      <c r="EF278" s="208">
        <f t="shared" si="466"/>
        <v>38.4178</v>
      </c>
      <c r="EG278" s="208">
        <f t="shared" si="467"/>
        <v>11.52534</v>
      </c>
      <c r="EH278" s="208">
        <f t="shared" si="468"/>
        <v>19.2089</v>
      </c>
      <c r="EI278" s="677">
        <f t="shared" si="446"/>
        <v>11.52534</v>
      </c>
    </row>
    <row r="279" spans="1:139" s="218" customFormat="1" ht="24.75" customHeight="1" x14ac:dyDescent="0.2">
      <c r="A279" s="506">
        <v>276</v>
      </c>
      <c r="B279" s="506" t="s">
        <v>1268</v>
      </c>
      <c r="C279" s="499" t="s">
        <v>1045</v>
      </c>
      <c r="D279" s="406" t="s">
        <v>471</v>
      </c>
      <c r="E279" s="414" t="s">
        <v>232</v>
      </c>
      <c r="F279" s="219" t="s">
        <v>245</v>
      </c>
      <c r="G279" s="219" t="s">
        <v>42</v>
      </c>
      <c r="H279" s="219" t="s">
        <v>66</v>
      </c>
      <c r="I279" s="240">
        <v>1</v>
      </c>
      <c r="J279" s="237">
        <v>900</v>
      </c>
      <c r="K279" s="222"/>
      <c r="L279" s="219" t="s">
        <v>245</v>
      </c>
      <c r="M279" s="219" t="s">
        <v>42</v>
      </c>
      <c r="N279" s="219" t="s">
        <v>66</v>
      </c>
      <c r="O279" s="240">
        <v>1</v>
      </c>
      <c r="P279" s="234">
        <v>900</v>
      </c>
      <c r="Q279" s="219"/>
      <c r="R279" s="219"/>
      <c r="S279" s="219"/>
      <c r="T279" s="240">
        <v>1</v>
      </c>
      <c r="U279" s="235">
        <v>900</v>
      </c>
      <c r="V279" s="228" t="s">
        <v>705</v>
      </c>
      <c r="W279" s="228" t="s">
        <v>9</v>
      </c>
      <c r="X279" s="228" t="s">
        <v>28</v>
      </c>
      <c r="Y279" s="242">
        <v>1</v>
      </c>
      <c r="Z279" s="236">
        <v>900</v>
      </c>
      <c r="AA279" s="207">
        <f t="shared" si="382"/>
        <v>900</v>
      </c>
      <c r="AB279" s="222">
        <v>967</v>
      </c>
      <c r="AC279" s="544">
        <f t="shared" si="447"/>
        <v>67</v>
      </c>
      <c r="AD279" s="208">
        <f t="shared" si="471"/>
        <v>1387.7012</v>
      </c>
      <c r="AE279" s="678">
        <f t="shared" si="448"/>
        <v>487.70119999999997</v>
      </c>
      <c r="AF279" s="222">
        <v>1796</v>
      </c>
      <c r="AJ279" s="444">
        <f t="shared" si="383"/>
        <v>67</v>
      </c>
      <c r="AK279" s="444">
        <f t="shared" si="384"/>
        <v>7.4444444444444571</v>
      </c>
      <c r="AL279" s="539">
        <f t="shared" si="449"/>
        <v>1.4888888888888913E-2</v>
      </c>
      <c r="AM279" s="444">
        <f t="shared" si="385"/>
        <v>13.4</v>
      </c>
      <c r="AN279" s="445">
        <f t="shared" si="386"/>
        <v>487.70119999999997</v>
      </c>
      <c r="AO279" s="445">
        <f t="shared" si="387"/>
        <v>54.189022222222206</v>
      </c>
      <c r="AP279" s="542">
        <f t="shared" si="450"/>
        <v>0.1083780444444444</v>
      </c>
      <c r="AQ279" s="445">
        <f t="shared" si="388"/>
        <v>97.540239999999997</v>
      </c>
      <c r="AR279" s="227">
        <f t="shared" si="389"/>
        <v>1020</v>
      </c>
      <c r="AS279" s="210">
        <f t="shared" si="390"/>
        <v>1020</v>
      </c>
      <c r="AT279" s="209">
        <f t="shared" si="391"/>
        <v>306</v>
      </c>
      <c r="AU279" s="209">
        <f t="shared" si="392"/>
        <v>510</v>
      </c>
      <c r="AV279" s="211">
        <f t="shared" si="393"/>
        <v>967</v>
      </c>
      <c r="AW279" s="210">
        <f t="shared" si="394"/>
        <v>53</v>
      </c>
      <c r="AX279" s="210">
        <f t="shared" si="395"/>
        <v>120</v>
      </c>
      <c r="AY279" s="210">
        <f t="shared" si="396"/>
        <v>13.333333333333329</v>
      </c>
      <c r="AZ279" s="211">
        <f t="shared" si="397"/>
        <v>1387.7012</v>
      </c>
      <c r="BA279" s="544">
        <f t="shared" si="451"/>
        <v>367.70119999999997</v>
      </c>
      <c r="BB279" s="210">
        <f t="shared" si="452"/>
        <v>91.925299999999993</v>
      </c>
      <c r="BC279" s="213">
        <f t="shared" si="398"/>
        <v>1248.9310800000001</v>
      </c>
      <c r="BD279" s="211">
        <f>[1]MAG_9pak!$F$11</f>
        <v>1248.9310800000001</v>
      </c>
      <c r="BE279" s="213">
        <f t="shared" si="399"/>
        <v>374.67932400000001</v>
      </c>
      <c r="BF279" s="213">
        <f t="shared" si="400"/>
        <v>624.46554000000003</v>
      </c>
      <c r="BG279" s="210">
        <f t="shared" si="401"/>
        <v>281.93108000000007</v>
      </c>
      <c r="BH279" s="210">
        <f t="shared" si="402"/>
        <v>348.93108000000007</v>
      </c>
      <c r="BI279" s="210">
        <f t="shared" si="403"/>
        <v>38.770119999999991</v>
      </c>
      <c r="BJ279" s="210">
        <f t="shared" si="404"/>
        <v>1116</v>
      </c>
      <c r="BK279" s="214">
        <f t="shared" si="405"/>
        <v>334.8</v>
      </c>
      <c r="BL279" s="214">
        <f t="shared" si="406"/>
        <v>558</v>
      </c>
      <c r="BM279" s="210">
        <f t="shared" si="407"/>
        <v>216</v>
      </c>
      <c r="BN279" s="210">
        <f t="shared" si="408"/>
        <v>149</v>
      </c>
      <c r="BO279" s="215">
        <f t="shared" si="409"/>
        <v>1116</v>
      </c>
      <c r="BP279" s="210">
        <f t="shared" si="469"/>
        <v>1116</v>
      </c>
      <c r="BQ279" s="216">
        <f t="shared" si="410"/>
        <v>334.8</v>
      </c>
      <c r="BR279" s="216">
        <f t="shared" si="411"/>
        <v>558</v>
      </c>
      <c r="BS279" s="210">
        <f t="shared" si="412"/>
        <v>216</v>
      </c>
      <c r="BT279" s="210">
        <f t="shared" si="413"/>
        <v>149</v>
      </c>
      <c r="BU279" s="217">
        <f t="shared" si="414"/>
        <v>1116</v>
      </c>
      <c r="BV279" s="210">
        <f t="shared" si="470"/>
        <v>1116</v>
      </c>
      <c r="BW279" s="403">
        <f t="shared" si="415"/>
        <v>334.8</v>
      </c>
      <c r="BX279" s="403">
        <f t="shared" si="416"/>
        <v>558</v>
      </c>
      <c r="BY279" s="210">
        <f t="shared" si="417"/>
        <v>216</v>
      </c>
      <c r="BZ279" s="210">
        <f t="shared" si="418"/>
        <v>149</v>
      </c>
      <c r="CA279" s="210">
        <f t="shared" si="419"/>
        <v>24</v>
      </c>
      <c r="CB279" s="404">
        <f t="shared" si="420"/>
        <v>1116</v>
      </c>
      <c r="CC279" s="404"/>
      <c r="CD279" s="537">
        <f t="shared" si="421"/>
        <v>91.925299999999993</v>
      </c>
      <c r="CE279" s="537">
        <f t="shared" si="453"/>
        <v>27.577589999999997</v>
      </c>
      <c r="CF279" s="537">
        <f t="shared" si="422"/>
        <v>45.962649999999996</v>
      </c>
      <c r="CG279" s="210"/>
      <c r="CH279" s="210"/>
      <c r="CI279" s="210"/>
      <c r="CJ279" s="538">
        <f t="shared" si="423"/>
        <v>91.925299999999993</v>
      </c>
      <c r="CK279" s="216">
        <f t="shared" si="424"/>
        <v>-13.25</v>
      </c>
      <c r="CL279" s="216">
        <f t="shared" si="454"/>
        <v>-3.9749999999999996</v>
      </c>
      <c r="CM279" s="216">
        <f t="shared" si="425"/>
        <v>-6.625</v>
      </c>
      <c r="CN279" s="216"/>
      <c r="CO279" s="216"/>
      <c r="CP279" s="216"/>
      <c r="CQ279" s="217">
        <f t="shared" si="426"/>
        <v>-13.25</v>
      </c>
      <c r="CR279" s="403">
        <f t="shared" si="427"/>
        <v>67.925299999999993</v>
      </c>
      <c r="CS279" s="403">
        <f t="shared" si="455"/>
        <v>20.377589999999998</v>
      </c>
      <c r="CT279" s="403">
        <f t="shared" si="428"/>
        <v>33.962649999999996</v>
      </c>
      <c r="CU279" s="403"/>
      <c r="CV279" s="403"/>
      <c r="CW279" s="403"/>
      <c r="CX279" s="404">
        <f t="shared" si="429"/>
        <v>67.925299999999993</v>
      </c>
      <c r="CY279" s="198"/>
      <c r="CZ279" s="222">
        <v>967</v>
      </c>
      <c r="DA279" s="677">
        <f t="shared" si="430"/>
        <v>67</v>
      </c>
      <c r="DB279" s="676">
        <f t="shared" si="431"/>
        <v>7.4444444444444571</v>
      </c>
      <c r="DC279" s="676">
        <f t="shared" si="456"/>
        <v>1.4888888888888914</v>
      </c>
      <c r="DD279" s="208">
        <v>1387.7012</v>
      </c>
      <c r="DE279" s="677">
        <f t="shared" si="432"/>
        <v>487.70119999999997</v>
      </c>
      <c r="DF279" s="676">
        <f t="shared" si="433"/>
        <v>54.189022222222206</v>
      </c>
      <c r="DG279" s="676">
        <f t="shared" si="457"/>
        <v>10.837804444444441</v>
      </c>
      <c r="DH279" s="222">
        <v>20</v>
      </c>
      <c r="DI279" s="677">
        <f t="shared" si="434"/>
        <v>180</v>
      </c>
      <c r="DJ279" s="568">
        <f t="shared" si="435"/>
        <v>1080</v>
      </c>
      <c r="DK279" s="677">
        <f t="shared" si="436"/>
        <v>1080</v>
      </c>
      <c r="DL279" s="677">
        <f t="shared" si="458"/>
        <v>324</v>
      </c>
      <c r="DM279" s="677">
        <f t="shared" si="459"/>
        <v>540</v>
      </c>
      <c r="DN279" s="677">
        <f t="shared" si="437"/>
        <v>76.925299999999993</v>
      </c>
      <c r="DO279" s="677">
        <f t="shared" si="460"/>
        <v>23.077589999999997</v>
      </c>
      <c r="DP279" s="677">
        <f t="shared" si="461"/>
        <v>38.462649999999996</v>
      </c>
      <c r="DQ279" s="677">
        <f t="shared" si="438"/>
        <v>76.925299999999993</v>
      </c>
      <c r="DR279" s="222">
        <v>967</v>
      </c>
      <c r="DS279" s="677">
        <f t="shared" si="439"/>
        <v>67</v>
      </c>
      <c r="DT279" s="676">
        <f t="shared" si="440"/>
        <v>7.4444444444444571</v>
      </c>
      <c r="DU279" s="710">
        <f t="shared" si="462"/>
        <v>1.4888888888888914</v>
      </c>
      <c r="DV279" s="208">
        <v>1387.7012</v>
      </c>
      <c r="DW279" s="677">
        <f t="shared" si="441"/>
        <v>487.70119999999997</v>
      </c>
      <c r="DX279" s="676">
        <f t="shared" si="442"/>
        <v>54.189022222222206</v>
      </c>
      <c r="DY279" s="710">
        <f t="shared" si="463"/>
        <v>10.837804444444441</v>
      </c>
      <c r="DZ279" s="222">
        <v>19</v>
      </c>
      <c r="EA279" s="677">
        <f t="shared" si="443"/>
        <v>171</v>
      </c>
      <c r="EB279" s="568">
        <f t="shared" si="444"/>
        <v>1071</v>
      </c>
      <c r="EC279" s="677">
        <f t="shared" si="445"/>
        <v>1071</v>
      </c>
      <c r="ED279" s="677">
        <f t="shared" si="464"/>
        <v>321.3</v>
      </c>
      <c r="EE279" s="677">
        <f t="shared" si="465"/>
        <v>535.5</v>
      </c>
      <c r="EF279" s="208">
        <f t="shared" si="466"/>
        <v>79.175299999999993</v>
      </c>
      <c r="EG279" s="208">
        <f t="shared" si="467"/>
        <v>23.752589999999998</v>
      </c>
      <c r="EH279" s="208">
        <f t="shared" si="468"/>
        <v>39.587649999999996</v>
      </c>
      <c r="EI279" s="677">
        <f t="shared" si="446"/>
        <v>79.175299999999993</v>
      </c>
    </row>
    <row r="280" spans="1:139" s="218" customFormat="1" ht="24.75" customHeight="1" x14ac:dyDescent="0.2">
      <c r="A280" s="505">
        <v>277</v>
      </c>
      <c r="B280" s="506" t="s">
        <v>1268</v>
      </c>
      <c r="C280" s="499" t="s">
        <v>208</v>
      </c>
      <c r="D280" s="406" t="s">
        <v>472</v>
      </c>
      <c r="E280" s="414" t="s">
        <v>230</v>
      </c>
      <c r="F280" s="219" t="s">
        <v>171</v>
      </c>
      <c r="G280" s="219" t="s">
        <v>42</v>
      </c>
      <c r="H280" s="219" t="s">
        <v>70</v>
      </c>
      <c r="I280" s="240">
        <v>1</v>
      </c>
      <c r="J280" s="234">
        <v>1000</v>
      </c>
      <c r="K280" s="222"/>
      <c r="L280" s="219" t="s">
        <v>171</v>
      </c>
      <c r="M280" s="219" t="s">
        <v>42</v>
      </c>
      <c r="N280" s="219" t="s">
        <v>70</v>
      </c>
      <c r="O280" s="240">
        <v>1</v>
      </c>
      <c r="P280" s="234">
        <v>1000</v>
      </c>
      <c r="Q280" s="219"/>
      <c r="R280" s="219"/>
      <c r="S280" s="219"/>
      <c r="T280" s="240">
        <v>1</v>
      </c>
      <c r="U280" s="235">
        <v>1000</v>
      </c>
      <c r="V280" s="228" t="s">
        <v>69</v>
      </c>
      <c r="W280" s="228" t="s">
        <v>44</v>
      </c>
      <c r="X280" s="228" t="s">
        <v>28</v>
      </c>
      <c r="Y280" s="242">
        <v>1</v>
      </c>
      <c r="Z280" s="236">
        <v>1000</v>
      </c>
      <c r="AA280" s="207">
        <f t="shared" si="382"/>
        <v>1000</v>
      </c>
      <c r="AB280" s="222">
        <v>967</v>
      </c>
      <c r="AC280" s="544">
        <f t="shared" si="447"/>
        <v>-33</v>
      </c>
      <c r="AD280" s="208">
        <f t="shared" si="471"/>
        <v>1387.7012</v>
      </c>
      <c r="AE280" s="678">
        <f t="shared" si="448"/>
        <v>387.70119999999997</v>
      </c>
      <c r="AF280" s="222">
        <v>1796</v>
      </c>
      <c r="AJ280" s="444">
        <f t="shared" si="383"/>
        <v>-33</v>
      </c>
      <c r="AK280" s="444">
        <f t="shared" si="384"/>
        <v>-3.2999999999999972</v>
      </c>
      <c r="AL280" s="539">
        <f t="shared" si="449"/>
        <v>-6.5999999999999948E-3</v>
      </c>
      <c r="AM280" s="444">
        <f t="shared" si="385"/>
        <v>-6.6</v>
      </c>
      <c r="AN280" s="445">
        <f t="shared" si="386"/>
        <v>387.70119999999997</v>
      </c>
      <c r="AO280" s="445">
        <f t="shared" si="387"/>
        <v>38.770119999999991</v>
      </c>
      <c r="AP280" s="542">
        <f t="shared" si="450"/>
        <v>7.7540239999999983E-2</v>
      </c>
      <c r="AQ280" s="445">
        <f t="shared" si="388"/>
        <v>77.540239999999997</v>
      </c>
      <c r="AR280" s="227">
        <f t="shared" si="389"/>
        <v>1120</v>
      </c>
      <c r="AS280" s="210">
        <f t="shared" si="390"/>
        <v>1120</v>
      </c>
      <c r="AT280" s="209">
        <f t="shared" si="391"/>
        <v>336</v>
      </c>
      <c r="AU280" s="209">
        <f t="shared" si="392"/>
        <v>560</v>
      </c>
      <c r="AV280" s="211">
        <f t="shared" si="393"/>
        <v>967</v>
      </c>
      <c r="AW280" s="210">
        <f t="shared" si="394"/>
        <v>153</v>
      </c>
      <c r="AX280" s="210">
        <f t="shared" si="395"/>
        <v>120</v>
      </c>
      <c r="AY280" s="210">
        <f t="shared" si="396"/>
        <v>12.000000000000014</v>
      </c>
      <c r="AZ280" s="211">
        <f t="shared" si="397"/>
        <v>1387.7012</v>
      </c>
      <c r="BA280" s="544">
        <f t="shared" si="451"/>
        <v>267.70119999999997</v>
      </c>
      <c r="BB280" s="210">
        <f t="shared" si="452"/>
        <v>66.925299999999993</v>
      </c>
      <c r="BC280" s="213">
        <f t="shared" si="398"/>
        <v>1248.9310800000001</v>
      </c>
      <c r="BD280" s="211">
        <f>[1]MAG_9pak!$F$11</f>
        <v>1248.9310800000001</v>
      </c>
      <c r="BE280" s="213">
        <f t="shared" si="399"/>
        <v>374.67932400000001</v>
      </c>
      <c r="BF280" s="213">
        <f t="shared" si="400"/>
        <v>624.46554000000003</v>
      </c>
      <c r="BG280" s="210">
        <f t="shared" si="401"/>
        <v>281.93108000000007</v>
      </c>
      <c r="BH280" s="210">
        <f t="shared" si="402"/>
        <v>248.93108000000007</v>
      </c>
      <c r="BI280" s="210">
        <f t="shared" si="403"/>
        <v>24.893107999999998</v>
      </c>
      <c r="BJ280" s="210">
        <f t="shared" si="404"/>
        <v>1240</v>
      </c>
      <c r="BK280" s="214">
        <f t="shared" si="405"/>
        <v>372</v>
      </c>
      <c r="BL280" s="214">
        <f t="shared" si="406"/>
        <v>620</v>
      </c>
      <c r="BM280" s="210">
        <f t="shared" si="407"/>
        <v>240</v>
      </c>
      <c r="BN280" s="210">
        <f t="shared" si="408"/>
        <v>273</v>
      </c>
      <c r="BO280" s="215">
        <f t="shared" si="409"/>
        <v>1240</v>
      </c>
      <c r="BP280" s="210">
        <f t="shared" si="469"/>
        <v>1240</v>
      </c>
      <c r="BQ280" s="216">
        <f t="shared" si="410"/>
        <v>372</v>
      </c>
      <c r="BR280" s="216">
        <f t="shared" si="411"/>
        <v>620</v>
      </c>
      <c r="BS280" s="210">
        <f t="shared" si="412"/>
        <v>240</v>
      </c>
      <c r="BT280" s="210">
        <f t="shared" si="413"/>
        <v>273</v>
      </c>
      <c r="BU280" s="217">
        <f t="shared" si="414"/>
        <v>1240</v>
      </c>
      <c r="BV280" s="210">
        <f t="shared" si="470"/>
        <v>1240</v>
      </c>
      <c r="BW280" s="403">
        <f t="shared" si="415"/>
        <v>372</v>
      </c>
      <c r="BX280" s="403">
        <f t="shared" si="416"/>
        <v>620</v>
      </c>
      <c r="BY280" s="210">
        <f t="shared" si="417"/>
        <v>240</v>
      </c>
      <c r="BZ280" s="210">
        <f t="shared" si="418"/>
        <v>273</v>
      </c>
      <c r="CA280" s="210">
        <f t="shared" si="419"/>
        <v>24</v>
      </c>
      <c r="CB280" s="404">
        <f t="shared" si="420"/>
        <v>1240</v>
      </c>
      <c r="CC280" s="404"/>
      <c r="CD280" s="537">
        <f t="shared" si="421"/>
        <v>66.925299999999993</v>
      </c>
      <c r="CE280" s="537">
        <f t="shared" si="453"/>
        <v>20.077589999999997</v>
      </c>
      <c r="CF280" s="537">
        <f t="shared" si="422"/>
        <v>33.462649999999996</v>
      </c>
      <c r="CG280" s="210"/>
      <c r="CH280" s="210"/>
      <c r="CI280" s="210"/>
      <c r="CJ280" s="538">
        <f t="shared" si="423"/>
        <v>66.925299999999993</v>
      </c>
      <c r="CK280" s="216">
        <f t="shared" si="424"/>
        <v>-38.25</v>
      </c>
      <c r="CL280" s="216">
        <f t="shared" si="454"/>
        <v>-11.475</v>
      </c>
      <c r="CM280" s="216">
        <f t="shared" si="425"/>
        <v>-19.125</v>
      </c>
      <c r="CN280" s="216"/>
      <c r="CO280" s="216"/>
      <c r="CP280" s="216"/>
      <c r="CQ280" s="217">
        <f t="shared" si="426"/>
        <v>-38.25</v>
      </c>
      <c r="CR280" s="403">
        <f t="shared" si="427"/>
        <v>36.925299999999993</v>
      </c>
      <c r="CS280" s="403">
        <f t="shared" si="455"/>
        <v>11.077589999999997</v>
      </c>
      <c r="CT280" s="403">
        <f t="shared" si="428"/>
        <v>18.462649999999996</v>
      </c>
      <c r="CU280" s="403"/>
      <c r="CV280" s="403"/>
      <c r="CW280" s="403"/>
      <c r="CX280" s="404">
        <f t="shared" si="429"/>
        <v>36.925299999999993</v>
      </c>
      <c r="CY280" s="198"/>
      <c r="CZ280" s="222">
        <v>967</v>
      </c>
      <c r="DA280" s="677">
        <f t="shared" si="430"/>
        <v>-33</v>
      </c>
      <c r="DB280" s="676">
        <f t="shared" si="431"/>
        <v>-3.2999999999999972</v>
      </c>
      <c r="DC280" s="676">
        <f t="shared" si="456"/>
        <v>-0.65999999999999948</v>
      </c>
      <c r="DD280" s="208">
        <v>1387.7012</v>
      </c>
      <c r="DE280" s="677">
        <f t="shared" si="432"/>
        <v>387.70119999999997</v>
      </c>
      <c r="DF280" s="676">
        <f t="shared" si="433"/>
        <v>38.770119999999991</v>
      </c>
      <c r="DG280" s="676">
        <f t="shared" si="457"/>
        <v>7.7540239999999985</v>
      </c>
      <c r="DH280" s="222">
        <v>20</v>
      </c>
      <c r="DI280" s="677">
        <f t="shared" si="434"/>
        <v>200</v>
      </c>
      <c r="DJ280" s="568">
        <f t="shared" si="435"/>
        <v>1200</v>
      </c>
      <c r="DK280" s="677">
        <f t="shared" si="436"/>
        <v>1200</v>
      </c>
      <c r="DL280" s="677">
        <f t="shared" si="458"/>
        <v>360</v>
      </c>
      <c r="DM280" s="677">
        <f t="shared" si="459"/>
        <v>600</v>
      </c>
      <c r="DN280" s="677">
        <f t="shared" si="437"/>
        <v>46.925299999999993</v>
      </c>
      <c r="DO280" s="677">
        <f t="shared" si="460"/>
        <v>14.077589999999997</v>
      </c>
      <c r="DP280" s="677">
        <f t="shared" si="461"/>
        <v>23.462649999999996</v>
      </c>
      <c r="DQ280" s="677">
        <f t="shared" si="438"/>
        <v>46.925299999999993</v>
      </c>
      <c r="DR280" s="222">
        <v>967</v>
      </c>
      <c r="DS280" s="677">
        <f t="shared" si="439"/>
        <v>-33</v>
      </c>
      <c r="DT280" s="676">
        <f t="shared" si="440"/>
        <v>-3.2999999999999972</v>
      </c>
      <c r="DU280" s="710">
        <f t="shared" si="462"/>
        <v>-0.65999999999999948</v>
      </c>
      <c r="DV280" s="208">
        <v>1387.7012</v>
      </c>
      <c r="DW280" s="677">
        <f t="shared" si="441"/>
        <v>387.70119999999997</v>
      </c>
      <c r="DX280" s="676">
        <f t="shared" si="442"/>
        <v>38.770119999999991</v>
      </c>
      <c r="DY280" s="710">
        <f t="shared" si="463"/>
        <v>7.7540239999999985</v>
      </c>
      <c r="DZ280" s="222">
        <v>19</v>
      </c>
      <c r="EA280" s="677">
        <f t="shared" si="443"/>
        <v>190</v>
      </c>
      <c r="EB280" s="568">
        <f t="shared" si="444"/>
        <v>1190</v>
      </c>
      <c r="EC280" s="677">
        <f t="shared" si="445"/>
        <v>1190</v>
      </c>
      <c r="ED280" s="677">
        <f t="shared" si="464"/>
        <v>357</v>
      </c>
      <c r="EE280" s="677">
        <f t="shared" si="465"/>
        <v>595</v>
      </c>
      <c r="EF280" s="208">
        <f t="shared" si="466"/>
        <v>49.425299999999993</v>
      </c>
      <c r="EG280" s="208">
        <f t="shared" si="467"/>
        <v>14.827589999999997</v>
      </c>
      <c r="EH280" s="208">
        <f t="shared" si="468"/>
        <v>24.712649999999996</v>
      </c>
      <c r="EI280" s="677">
        <f t="shared" si="446"/>
        <v>49.425299999999993</v>
      </c>
    </row>
    <row r="281" spans="1:139" s="218" customFormat="1" ht="24.75" customHeight="1" x14ac:dyDescent="0.2">
      <c r="A281" s="505">
        <v>278</v>
      </c>
      <c r="B281" s="506" t="s">
        <v>1268</v>
      </c>
      <c r="C281" s="499" t="s">
        <v>1121</v>
      </c>
      <c r="D281" s="406" t="s">
        <v>473</v>
      </c>
      <c r="E281" s="414" t="s">
        <v>177</v>
      </c>
      <c r="F281" s="219">
        <v>18.2</v>
      </c>
      <c r="G281" s="219" t="s">
        <v>24</v>
      </c>
      <c r="H281" s="219" t="s">
        <v>28</v>
      </c>
      <c r="I281" s="240">
        <v>0.3</v>
      </c>
      <c r="J281" s="237">
        <v>800</v>
      </c>
      <c r="K281" s="222"/>
      <c r="L281" s="219">
        <v>18.2</v>
      </c>
      <c r="M281" s="219" t="s">
        <v>24</v>
      </c>
      <c r="N281" s="219" t="s">
        <v>28</v>
      </c>
      <c r="O281" s="240">
        <v>0.3</v>
      </c>
      <c r="P281" s="234">
        <v>800</v>
      </c>
      <c r="Q281" s="219"/>
      <c r="R281" s="219"/>
      <c r="S281" s="219"/>
      <c r="T281" s="240">
        <v>0.3</v>
      </c>
      <c r="U281" s="235">
        <v>800</v>
      </c>
      <c r="V281" s="228" t="s">
        <v>705</v>
      </c>
      <c r="W281" s="228" t="s">
        <v>24</v>
      </c>
      <c r="X281" s="228" t="s">
        <v>25</v>
      </c>
      <c r="Y281" s="242">
        <v>0.3</v>
      </c>
      <c r="Z281" s="236">
        <v>800</v>
      </c>
      <c r="AA281" s="207">
        <f t="shared" si="382"/>
        <v>240</v>
      </c>
      <c r="AB281" s="222">
        <v>905</v>
      </c>
      <c r="AC281" s="544">
        <f t="shared" si="447"/>
        <v>105</v>
      </c>
      <c r="AD281" s="208">
        <f>1.137*$AB$1</f>
        <v>1293.2920200000001</v>
      </c>
      <c r="AE281" s="678">
        <f t="shared" si="448"/>
        <v>493.29202000000009</v>
      </c>
      <c r="AF281" s="222">
        <v>1682</v>
      </c>
      <c r="AJ281" s="444">
        <f t="shared" si="383"/>
        <v>105</v>
      </c>
      <c r="AK281" s="444">
        <f t="shared" si="384"/>
        <v>13.125000000000014</v>
      </c>
      <c r="AL281" s="539">
        <f t="shared" si="449"/>
        <v>2.6250000000000027E-2</v>
      </c>
      <c r="AM281" s="444">
        <f t="shared" si="385"/>
        <v>21</v>
      </c>
      <c r="AN281" s="445">
        <f t="shared" si="386"/>
        <v>493.29202000000009</v>
      </c>
      <c r="AO281" s="445">
        <f t="shared" si="387"/>
        <v>61.661502500000012</v>
      </c>
      <c r="AP281" s="542">
        <f t="shared" si="450"/>
        <v>0.12332300500000003</v>
      </c>
      <c r="AQ281" s="445">
        <f t="shared" si="388"/>
        <v>98.658404000000019</v>
      </c>
      <c r="AR281" s="227">
        <f t="shared" si="389"/>
        <v>276</v>
      </c>
      <c r="AS281" s="210">
        <f t="shared" si="390"/>
        <v>920</v>
      </c>
      <c r="AT281" s="209">
        <f t="shared" si="391"/>
        <v>276</v>
      </c>
      <c r="AU281" s="209">
        <f t="shared" si="392"/>
        <v>460</v>
      </c>
      <c r="AV281" s="211">
        <f t="shared" si="393"/>
        <v>905</v>
      </c>
      <c r="AW281" s="212">
        <f t="shared" si="394"/>
        <v>15</v>
      </c>
      <c r="AX281" s="210">
        <f t="shared" si="395"/>
        <v>120</v>
      </c>
      <c r="AY281" s="210">
        <f t="shared" si="396"/>
        <v>14.999999999999986</v>
      </c>
      <c r="AZ281" s="211">
        <f t="shared" si="397"/>
        <v>1293.2920200000001</v>
      </c>
      <c r="BA281" s="544">
        <f t="shared" si="451"/>
        <v>373.29202000000009</v>
      </c>
      <c r="BB281" s="210">
        <f t="shared" si="452"/>
        <v>93.323005000000023</v>
      </c>
      <c r="BC281" s="213">
        <f t="shared" si="398"/>
        <v>374.67932400000001</v>
      </c>
      <c r="BD281" s="211">
        <f>[1]MAG_9pak!$F$11</f>
        <v>1248.9310800000001</v>
      </c>
      <c r="BE281" s="213">
        <f t="shared" si="399"/>
        <v>374.67932400000001</v>
      </c>
      <c r="BF281" s="213">
        <f t="shared" si="400"/>
        <v>624.46554000000003</v>
      </c>
      <c r="BG281" s="210">
        <f t="shared" si="401"/>
        <v>343.93108000000007</v>
      </c>
      <c r="BH281" s="210">
        <f t="shared" si="402"/>
        <v>448.93108000000007</v>
      </c>
      <c r="BI281" s="210">
        <f t="shared" si="403"/>
        <v>56.116385000000008</v>
      </c>
      <c r="BJ281" s="210">
        <f t="shared" si="404"/>
        <v>992</v>
      </c>
      <c r="BK281" s="214">
        <f t="shared" si="405"/>
        <v>297.59999999999997</v>
      </c>
      <c r="BL281" s="214">
        <f t="shared" si="406"/>
        <v>496</v>
      </c>
      <c r="BM281" s="210">
        <f t="shared" si="407"/>
        <v>192</v>
      </c>
      <c r="BN281" s="210">
        <f t="shared" si="408"/>
        <v>87</v>
      </c>
      <c r="BO281" s="215">
        <f t="shared" si="409"/>
        <v>297.59999999999997</v>
      </c>
      <c r="BP281" s="210">
        <f t="shared" si="469"/>
        <v>992</v>
      </c>
      <c r="BQ281" s="216">
        <f t="shared" si="410"/>
        <v>297.59999999999997</v>
      </c>
      <c r="BR281" s="216">
        <f t="shared" si="411"/>
        <v>496</v>
      </c>
      <c r="BS281" s="210">
        <f t="shared" si="412"/>
        <v>192</v>
      </c>
      <c r="BT281" s="210">
        <f t="shared" si="413"/>
        <v>87</v>
      </c>
      <c r="BU281" s="217">
        <f t="shared" si="414"/>
        <v>297.59999999999997</v>
      </c>
      <c r="BV281" s="210">
        <f t="shared" si="470"/>
        <v>992</v>
      </c>
      <c r="BW281" s="403">
        <f t="shared" si="415"/>
        <v>297.59999999999997</v>
      </c>
      <c r="BX281" s="403">
        <f t="shared" si="416"/>
        <v>496</v>
      </c>
      <c r="BY281" s="210">
        <f t="shared" si="417"/>
        <v>192</v>
      </c>
      <c r="BZ281" s="210">
        <f t="shared" si="418"/>
        <v>87</v>
      </c>
      <c r="CA281" s="210">
        <f t="shared" si="419"/>
        <v>24</v>
      </c>
      <c r="CB281" s="404">
        <f t="shared" si="420"/>
        <v>297.59999999999997</v>
      </c>
      <c r="CC281" s="404"/>
      <c r="CD281" s="537">
        <f t="shared" si="421"/>
        <v>93.323005000000023</v>
      </c>
      <c r="CE281" s="537">
        <f t="shared" si="453"/>
        <v>27.996901500000007</v>
      </c>
      <c r="CF281" s="537">
        <f t="shared" si="422"/>
        <v>46.661502500000012</v>
      </c>
      <c r="CG281" s="210"/>
      <c r="CH281" s="210"/>
      <c r="CI281" s="210"/>
      <c r="CJ281" s="538">
        <f t="shared" si="423"/>
        <v>27.996901500000007</v>
      </c>
      <c r="CK281" s="216">
        <f t="shared" si="424"/>
        <v>-3.75</v>
      </c>
      <c r="CL281" s="216">
        <f t="shared" si="454"/>
        <v>-1.125</v>
      </c>
      <c r="CM281" s="216">
        <f t="shared" si="425"/>
        <v>-1.875</v>
      </c>
      <c r="CN281" s="216"/>
      <c r="CO281" s="216"/>
      <c r="CP281" s="216"/>
      <c r="CQ281" s="217">
        <f t="shared" si="426"/>
        <v>-1.125</v>
      </c>
      <c r="CR281" s="403">
        <f t="shared" si="427"/>
        <v>75.323005000000023</v>
      </c>
      <c r="CS281" s="403">
        <f t="shared" si="455"/>
        <v>22.596901500000005</v>
      </c>
      <c r="CT281" s="403">
        <f t="shared" si="428"/>
        <v>37.661502500000012</v>
      </c>
      <c r="CU281" s="403"/>
      <c r="CV281" s="403"/>
      <c r="CW281" s="403"/>
      <c r="CX281" s="404">
        <f t="shared" si="429"/>
        <v>22.596901500000005</v>
      </c>
      <c r="CY281" s="198"/>
      <c r="CZ281" s="222">
        <v>967</v>
      </c>
      <c r="DA281" s="677">
        <f t="shared" si="430"/>
        <v>167</v>
      </c>
      <c r="DB281" s="676">
        <f t="shared" si="431"/>
        <v>20.875</v>
      </c>
      <c r="DC281" s="676">
        <f t="shared" si="456"/>
        <v>4.1749999999999998</v>
      </c>
      <c r="DD281" s="208">
        <v>1387.7012</v>
      </c>
      <c r="DE281" s="677">
        <f t="shared" si="432"/>
        <v>587.70119999999997</v>
      </c>
      <c r="DF281" s="676">
        <f t="shared" si="433"/>
        <v>73.462649999999996</v>
      </c>
      <c r="DG281" s="676">
        <f t="shared" si="457"/>
        <v>14.69253</v>
      </c>
      <c r="DH281" s="222">
        <v>20</v>
      </c>
      <c r="DI281" s="677">
        <f t="shared" si="434"/>
        <v>160</v>
      </c>
      <c r="DJ281" s="568">
        <f t="shared" si="435"/>
        <v>960</v>
      </c>
      <c r="DK281" s="677">
        <f t="shared" si="436"/>
        <v>288</v>
      </c>
      <c r="DL281" s="677">
        <f t="shared" si="458"/>
        <v>288</v>
      </c>
      <c r="DM281" s="677">
        <f t="shared" si="459"/>
        <v>480</v>
      </c>
      <c r="DN281" s="677">
        <f t="shared" si="437"/>
        <v>106.92529999999999</v>
      </c>
      <c r="DO281" s="677">
        <f t="shared" si="460"/>
        <v>32.077589999999994</v>
      </c>
      <c r="DP281" s="677">
        <f t="shared" si="461"/>
        <v>53.462649999999996</v>
      </c>
      <c r="DQ281" s="677">
        <f t="shared" si="438"/>
        <v>32.077589999999994</v>
      </c>
      <c r="DR281" s="222">
        <v>967</v>
      </c>
      <c r="DS281" s="677">
        <f t="shared" si="439"/>
        <v>167</v>
      </c>
      <c r="DT281" s="676">
        <f t="shared" si="440"/>
        <v>20.875</v>
      </c>
      <c r="DU281" s="710">
        <f t="shared" si="462"/>
        <v>4.1749999999999998</v>
      </c>
      <c r="DV281" s="208">
        <v>1387.7012</v>
      </c>
      <c r="DW281" s="677">
        <f t="shared" si="441"/>
        <v>587.70119999999997</v>
      </c>
      <c r="DX281" s="676">
        <f t="shared" si="442"/>
        <v>73.462649999999996</v>
      </c>
      <c r="DY281" s="710">
        <f t="shared" si="463"/>
        <v>14.69253</v>
      </c>
      <c r="DZ281" s="222">
        <v>19</v>
      </c>
      <c r="EA281" s="677">
        <f t="shared" si="443"/>
        <v>152</v>
      </c>
      <c r="EB281" s="568">
        <f t="shared" si="444"/>
        <v>952</v>
      </c>
      <c r="EC281" s="677">
        <f t="shared" si="445"/>
        <v>285.59999999999997</v>
      </c>
      <c r="ED281" s="677">
        <f t="shared" si="464"/>
        <v>285.60000000000002</v>
      </c>
      <c r="EE281" s="677">
        <f t="shared" si="465"/>
        <v>476</v>
      </c>
      <c r="EF281" s="208">
        <f t="shared" si="466"/>
        <v>108.92529999999999</v>
      </c>
      <c r="EG281" s="208">
        <f t="shared" si="467"/>
        <v>32.677589999999995</v>
      </c>
      <c r="EH281" s="208">
        <f t="shared" si="468"/>
        <v>54.462649999999996</v>
      </c>
      <c r="EI281" s="677">
        <f t="shared" si="446"/>
        <v>32.677589999999995</v>
      </c>
    </row>
    <row r="282" spans="1:139" s="218" customFormat="1" ht="24.75" customHeight="1" x14ac:dyDescent="0.2">
      <c r="A282" s="506">
        <v>279</v>
      </c>
      <c r="B282" s="506" t="s">
        <v>1268</v>
      </c>
      <c r="C282" s="499" t="s">
        <v>1030</v>
      </c>
      <c r="D282" s="406" t="s">
        <v>474</v>
      </c>
      <c r="E282" s="414" t="s">
        <v>237</v>
      </c>
      <c r="F282" s="219" t="s">
        <v>171</v>
      </c>
      <c r="G282" s="219" t="s">
        <v>42</v>
      </c>
      <c r="H282" s="219" t="s">
        <v>70</v>
      </c>
      <c r="I282" s="240">
        <v>0.3</v>
      </c>
      <c r="J282" s="303">
        <v>700</v>
      </c>
      <c r="K282" s="222"/>
      <c r="L282" s="219" t="s">
        <v>171</v>
      </c>
      <c r="M282" s="219" t="s">
        <v>42</v>
      </c>
      <c r="N282" s="219" t="s">
        <v>70</v>
      </c>
      <c r="O282" s="240">
        <v>0.3</v>
      </c>
      <c r="P282" s="303">
        <v>700</v>
      </c>
      <c r="Q282" s="219"/>
      <c r="R282" s="219"/>
      <c r="S282" s="219"/>
      <c r="T282" s="240">
        <v>0.3</v>
      </c>
      <c r="U282" s="304">
        <v>700</v>
      </c>
      <c r="V282" s="228" t="s">
        <v>69</v>
      </c>
      <c r="W282" s="228" t="s">
        <v>44</v>
      </c>
      <c r="X282" s="228" t="s">
        <v>28</v>
      </c>
      <c r="Y282" s="242">
        <v>0.3</v>
      </c>
      <c r="Z282" s="305">
        <v>700</v>
      </c>
      <c r="AA282" s="207">
        <f t="shared" si="382"/>
        <v>210</v>
      </c>
      <c r="AB282" s="222">
        <v>967</v>
      </c>
      <c r="AC282" s="544">
        <f t="shared" si="447"/>
        <v>267</v>
      </c>
      <c r="AD282" s="208">
        <f t="shared" si="471"/>
        <v>1387.7012</v>
      </c>
      <c r="AE282" s="678">
        <f t="shared" si="448"/>
        <v>687.70119999999997</v>
      </c>
      <c r="AF282" s="222">
        <v>1796</v>
      </c>
      <c r="AJ282" s="444">
        <f t="shared" si="383"/>
        <v>267</v>
      </c>
      <c r="AK282" s="444">
        <f t="shared" si="384"/>
        <v>38.142857142857139</v>
      </c>
      <c r="AL282" s="539">
        <f t="shared" si="449"/>
        <v>7.6285714285714276E-2</v>
      </c>
      <c r="AM282" s="444">
        <f t="shared" si="385"/>
        <v>53.4</v>
      </c>
      <c r="AN282" s="445">
        <f t="shared" si="386"/>
        <v>687.70119999999997</v>
      </c>
      <c r="AO282" s="445">
        <f t="shared" si="387"/>
        <v>98.243028571428567</v>
      </c>
      <c r="AP282" s="542">
        <f t="shared" si="450"/>
        <v>0.19648605714285716</v>
      </c>
      <c r="AQ282" s="445">
        <f t="shared" si="388"/>
        <v>137.54023999999998</v>
      </c>
      <c r="AR282" s="227">
        <f t="shared" si="389"/>
        <v>246</v>
      </c>
      <c r="AS282" s="210">
        <f t="shared" si="390"/>
        <v>820</v>
      </c>
      <c r="AT282" s="209">
        <f t="shared" si="391"/>
        <v>246</v>
      </c>
      <c r="AU282" s="209">
        <f t="shared" si="392"/>
        <v>410</v>
      </c>
      <c r="AV282" s="211">
        <f t="shared" si="393"/>
        <v>967</v>
      </c>
      <c r="AW282" s="212">
        <f t="shared" si="394"/>
        <v>-147</v>
      </c>
      <c r="AX282" s="210">
        <f t="shared" si="395"/>
        <v>120</v>
      </c>
      <c r="AY282" s="210">
        <f t="shared" si="396"/>
        <v>17.142857142857153</v>
      </c>
      <c r="AZ282" s="211">
        <f t="shared" si="397"/>
        <v>1387.7012</v>
      </c>
      <c r="BA282" s="544">
        <f t="shared" si="451"/>
        <v>567.70119999999997</v>
      </c>
      <c r="BB282" s="210">
        <f t="shared" si="452"/>
        <v>141.92529999999999</v>
      </c>
      <c r="BC282" s="213">
        <f t="shared" si="398"/>
        <v>374.67932400000001</v>
      </c>
      <c r="BD282" s="211">
        <f>[1]MAG_9pak!$F$11</f>
        <v>1248.9310800000001</v>
      </c>
      <c r="BE282" s="213">
        <f t="shared" si="399"/>
        <v>374.67932400000001</v>
      </c>
      <c r="BF282" s="213">
        <f t="shared" si="400"/>
        <v>624.46554000000003</v>
      </c>
      <c r="BG282" s="210">
        <f t="shared" si="401"/>
        <v>281.93108000000007</v>
      </c>
      <c r="BH282" s="210">
        <f t="shared" si="402"/>
        <v>548.93108000000007</v>
      </c>
      <c r="BI282" s="210">
        <f t="shared" si="403"/>
        <v>78.418725714285728</v>
      </c>
      <c r="BJ282" s="210">
        <f t="shared" si="404"/>
        <v>868</v>
      </c>
      <c r="BK282" s="214">
        <f t="shared" si="405"/>
        <v>260.39999999999998</v>
      </c>
      <c r="BL282" s="214">
        <f t="shared" si="406"/>
        <v>434</v>
      </c>
      <c r="BM282" s="210">
        <f t="shared" si="407"/>
        <v>168</v>
      </c>
      <c r="BN282" s="210">
        <f t="shared" si="408"/>
        <v>-99</v>
      </c>
      <c r="BO282" s="215">
        <f t="shared" si="409"/>
        <v>260.39999999999998</v>
      </c>
      <c r="BP282" s="210">
        <f t="shared" si="469"/>
        <v>868</v>
      </c>
      <c r="BQ282" s="216">
        <f t="shared" si="410"/>
        <v>260.39999999999998</v>
      </c>
      <c r="BR282" s="216">
        <f t="shared" si="411"/>
        <v>434</v>
      </c>
      <c r="BS282" s="210">
        <f t="shared" si="412"/>
        <v>168</v>
      </c>
      <c r="BT282" s="210">
        <f t="shared" si="413"/>
        <v>-99</v>
      </c>
      <c r="BU282" s="217">
        <f t="shared" si="414"/>
        <v>260.39999999999998</v>
      </c>
      <c r="BV282" s="210">
        <f t="shared" si="470"/>
        <v>868</v>
      </c>
      <c r="BW282" s="403">
        <f t="shared" si="415"/>
        <v>260.39999999999998</v>
      </c>
      <c r="BX282" s="403">
        <f t="shared" si="416"/>
        <v>434</v>
      </c>
      <c r="BY282" s="210">
        <f t="shared" si="417"/>
        <v>168</v>
      </c>
      <c r="BZ282" s="210">
        <f t="shared" si="418"/>
        <v>-99</v>
      </c>
      <c r="CA282" s="210">
        <f t="shared" si="419"/>
        <v>24</v>
      </c>
      <c r="CB282" s="404">
        <f t="shared" si="420"/>
        <v>260.39999999999998</v>
      </c>
      <c r="CC282" s="404"/>
      <c r="CD282" s="537">
        <f t="shared" si="421"/>
        <v>141.92529999999999</v>
      </c>
      <c r="CE282" s="537">
        <f t="shared" si="453"/>
        <v>42.577589999999994</v>
      </c>
      <c r="CF282" s="537">
        <f t="shared" si="422"/>
        <v>70.962649999999996</v>
      </c>
      <c r="CG282" s="210"/>
      <c r="CH282" s="210"/>
      <c r="CI282" s="210"/>
      <c r="CJ282" s="538">
        <f t="shared" si="423"/>
        <v>42.577589999999994</v>
      </c>
      <c r="CK282" s="216">
        <f t="shared" si="424"/>
        <v>36.75</v>
      </c>
      <c r="CL282" s="216">
        <f t="shared" si="454"/>
        <v>11.025</v>
      </c>
      <c r="CM282" s="216">
        <f t="shared" si="425"/>
        <v>18.375</v>
      </c>
      <c r="CN282" s="216"/>
      <c r="CO282" s="216"/>
      <c r="CP282" s="216"/>
      <c r="CQ282" s="217">
        <f t="shared" si="426"/>
        <v>11.025</v>
      </c>
      <c r="CR282" s="403">
        <f t="shared" si="427"/>
        <v>129.92529999999999</v>
      </c>
      <c r="CS282" s="403">
        <f t="shared" si="455"/>
        <v>38.977589999999999</v>
      </c>
      <c r="CT282" s="403">
        <f t="shared" si="428"/>
        <v>64.962649999999996</v>
      </c>
      <c r="CU282" s="403"/>
      <c r="CV282" s="403"/>
      <c r="CW282" s="403"/>
      <c r="CX282" s="404">
        <f t="shared" si="429"/>
        <v>38.977589999999999</v>
      </c>
      <c r="CY282" s="198"/>
      <c r="CZ282" s="222">
        <v>967</v>
      </c>
      <c r="DA282" s="677">
        <f t="shared" si="430"/>
        <v>267</v>
      </c>
      <c r="DB282" s="676">
        <f t="shared" si="431"/>
        <v>38.142857142857139</v>
      </c>
      <c r="DC282" s="676">
        <f t="shared" si="456"/>
        <v>7.6285714285714281</v>
      </c>
      <c r="DD282" s="208">
        <v>1387.7012</v>
      </c>
      <c r="DE282" s="677">
        <f t="shared" si="432"/>
        <v>687.70119999999997</v>
      </c>
      <c r="DF282" s="676">
        <f t="shared" si="433"/>
        <v>98.243028571428567</v>
      </c>
      <c r="DG282" s="676">
        <f t="shared" si="457"/>
        <v>19.648605714285715</v>
      </c>
      <c r="DH282" s="222">
        <v>20</v>
      </c>
      <c r="DI282" s="677">
        <f t="shared" si="434"/>
        <v>140</v>
      </c>
      <c r="DJ282" s="568">
        <f t="shared" si="435"/>
        <v>840</v>
      </c>
      <c r="DK282" s="677">
        <f t="shared" si="436"/>
        <v>252</v>
      </c>
      <c r="DL282" s="677">
        <f t="shared" si="458"/>
        <v>252</v>
      </c>
      <c r="DM282" s="677">
        <f t="shared" si="459"/>
        <v>420</v>
      </c>
      <c r="DN282" s="677">
        <f t="shared" si="437"/>
        <v>136.92529999999999</v>
      </c>
      <c r="DO282" s="677">
        <f t="shared" si="460"/>
        <v>41.077589999999994</v>
      </c>
      <c r="DP282" s="677">
        <f t="shared" si="461"/>
        <v>68.462649999999996</v>
      </c>
      <c r="DQ282" s="677">
        <f t="shared" si="438"/>
        <v>41.077589999999994</v>
      </c>
      <c r="DR282" s="222">
        <v>967</v>
      </c>
      <c r="DS282" s="677">
        <f t="shared" si="439"/>
        <v>267</v>
      </c>
      <c r="DT282" s="676">
        <f t="shared" si="440"/>
        <v>38.142857142857139</v>
      </c>
      <c r="DU282" s="710">
        <f t="shared" si="462"/>
        <v>7.6285714285714281</v>
      </c>
      <c r="DV282" s="208">
        <v>1387.7012</v>
      </c>
      <c r="DW282" s="677">
        <f t="shared" si="441"/>
        <v>687.70119999999997</v>
      </c>
      <c r="DX282" s="676">
        <f t="shared" si="442"/>
        <v>98.243028571428567</v>
      </c>
      <c r="DY282" s="710">
        <f t="shared" si="463"/>
        <v>19.648605714285715</v>
      </c>
      <c r="DZ282" s="222">
        <v>19</v>
      </c>
      <c r="EA282" s="677">
        <f t="shared" si="443"/>
        <v>133</v>
      </c>
      <c r="EB282" s="568">
        <f t="shared" si="444"/>
        <v>833</v>
      </c>
      <c r="EC282" s="677">
        <f t="shared" si="445"/>
        <v>249.89999999999998</v>
      </c>
      <c r="ED282" s="677">
        <f t="shared" si="464"/>
        <v>249.9</v>
      </c>
      <c r="EE282" s="677">
        <f t="shared" si="465"/>
        <v>416.5</v>
      </c>
      <c r="EF282" s="208">
        <f t="shared" si="466"/>
        <v>138.67529999999999</v>
      </c>
      <c r="EG282" s="208">
        <f t="shared" si="467"/>
        <v>41.602589999999999</v>
      </c>
      <c r="EH282" s="208">
        <f t="shared" si="468"/>
        <v>69.337649999999996</v>
      </c>
      <c r="EI282" s="677">
        <f t="shared" si="446"/>
        <v>41.602589999999999</v>
      </c>
    </row>
    <row r="283" spans="1:139" s="218" customFormat="1" ht="24.75" customHeight="1" x14ac:dyDescent="0.2">
      <c r="A283" s="505">
        <v>280</v>
      </c>
      <c r="B283" s="506" t="s">
        <v>1268</v>
      </c>
      <c r="C283" s="499" t="s">
        <v>1031</v>
      </c>
      <c r="D283" s="406" t="s">
        <v>475</v>
      </c>
      <c r="E283" s="414" t="s">
        <v>237</v>
      </c>
      <c r="F283" s="219" t="s">
        <v>171</v>
      </c>
      <c r="G283" s="219" t="s">
        <v>42</v>
      </c>
      <c r="H283" s="219" t="s">
        <v>70</v>
      </c>
      <c r="I283" s="240">
        <v>0.3</v>
      </c>
      <c r="J283" s="303">
        <v>700</v>
      </c>
      <c r="K283" s="222"/>
      <c r="L283" s="219" t="s">
        <v>171</v>
      </c>
      <c r="M283" s="219" t="s">
        <v>42</v>
      </c>
      <c r="N283" s="219" t="s">
        <v>70</v>
      </c>
      <c r="O283" s="240">
        <v>0.3</v>
      </c>
      <c r="P283" s="303">
        <v>700</v>
      </c>
      <c r="Q283" s="219"/>
      <c r="R283" s="219"/>
      <c r="S283" s="219"/>
      <c r="T283" s="240">
        <v>0.3</v>
      </c>
      <c r="U283" s="304">
        <v>700</v>
      </c>
      <c r="V283" s="228" t="s">
        <v>69</v>
      </c>
      <c r="W283" s="228" t="s">
        <v>44</v>
      </c>
      <c r="X283" s="228" t="s">
        <v>28</v>
      </c>
      <c r="Y283" s="242">
        <v>0.3</v>
      </c>
      <c r="Z283" s="305">
        <v>700</v>
      </c>
      <c r="AA283" s="207">
        <f t="shared" si="382"/>
        <v>210</v>
      </c>
      <c r="AB283" s="222">
        <v>967</v>
      </c>
      <c r="AC283" s="544">
        <f t="shared" si="447"/>
        <v>267</v>
      </c>
      <c r="AD283" s="208">
        <f t="shared" si="471"/>
        <v>1387.7012</v>
      </c>
      <c r="AE283" s="678">
        <f t="shared" si="448"/>
        <v>687.70119999999997</v>
      </c>
      <c r="AF283" s="222">
        <v>1796</v>
      </c>
      <c r="AJ283" s="444">
        <f t="shared" si="383"/>
        <v>267</v>
      </c>
      <c r="AK283" s="444">
        <f t="shared" si="384"/>
        <v>38.142857142857139</v>
      </c>
      <c r="AL283" s="539">
        <f t="shared" si="449"/>
        <v>7.6285714285714276E-2</v>
      </c>
      <c r="AM283" s="444">
        <f t="shared" si="385"/>
        <v>53.4</v>
      </c>
      <c r="AN283" s="445">
        <f t="shared" si="386"/>
        <v>687.70119999999997</v>
      </c>
      <c r="AO283" s="445">
        <f t="shared" si="387"/>
        <v>98.243028571428567</v>
      </c>
      <c r="AP283" s="542">
        <f t="shared" si="450"/>
        <v>0.19648605714285716</v>
      </c>
      <c r="AQ283" s="445">
        <f t="shared" si="388"/>
        <v>137.54023999999998</v>
      </c>
      <c r="AR283" s="227">
        <f t="shared" si="389"/>
        <v>246</v>
      </c>
      <c r="AS283" s="210">
        <f t="shared" si="390"/>
        <v>820</v>
      </c>
      <c r="AT283" s="209">
        <f t="shared" si="391"/>
        <v>246</v>
      </c>
      <c r="AU283" s="209">
        <f t="shared" si="392"/>
        <v>410</v>
      </c>
      <c r="AV283" s="211">
        <f t="shared" si="393"/>
        <v>967</v>
      </c>
      <c r="AW283" s="212">
        <f t="shared" si="394"/>
        <v>-147</v>
      </c>
      <c r="AX283" s="210">
        <f t="shared" si="395"/>
        <v>120</v>
      </c>
      <c r="AY283" s="210">
        <f t="shared" si="396"/>
        <v>17.142857142857153</v>
      </c>
      <c r="AZ283" s="211">
        <f t="shared" si="397"/>
        <v>1387.7012</v>
      </c>
      <c r="BA283" s="544">
        <f t="shared" si="451"/>
        <v>567.70119999999997</v>
      </c>
      <c r="BB283" s="210">
        <f t="shared" si="452"/>
        <v>141.92529999999999</v>
      </c>
      <c r="BC283" s="213">
        <f t="shared" si="398"/>
        <v>374.67932400000001</v>
      </c>
      <c r="BD283" s="211">
        <f>[1]MAG_9pak!$F$11</f>
        <v>1248.9310800000001</v>
      </c>
      <c r="BE283" s="213">
        <f t="shared" si="399"/>
        <v>374.67932400000001</v>
      </c>
      <c r="BF283" s="213">
        <f t="shared" si="400"/>
        <v>624.46554000000003</v>
      </c>
      <c r="BG283" s="210">
        <f t="shared" si="401"/>
        <v>281.93108000000007</v>
      </c>
      <c r="BH283" s="210">
        <f t="shared" si="402"/>
        <v>548.93108000000007</v>
      </c>
      <c r="BI283" s="210">
        <f t="shared" si="403"/>
        <v>78.418725714285728</v>
      </c>
      <c r="BJ283" s="210">
        <f t="shared" si="404"/>
        <v>868</v>
      </c>
      <c r="BK283" s="214">
        <f t="shared" si="405"/>
        <v>260.39999999999998</v>
      </c>
      <c r="BL283" s="214">
        <f t="shared" si="406"/>
        <v>434</v>
      </c>
      <c r="BM283" s="210">
        <f t="shared" si="407"/>
        <v>168</v>
      </c>
      <c r="BN283" s="210">
        <f t="shared" si="408"/>
        <v>-99</v>
      </c>
      <c r="BO283" s="215">
        <f t="shared" si="409"/>
        <v>260.39999999999998</v>
      </c>
      <c r="BP283" s="210">
        <f t="shared" si="469"/>
        <v>868</v>
      </c>
      <c r="BQ283" s="216">
        <f t="shared" si="410"/>
        <v>260.39999999999998</v>
      </c>
      <c r="BR283" s="216">
        <f t="shared" si="411"/>
        <v>434</v>
      </c>
      <c r="BS283" s="210">
        <f t="shared" si="412"/>
        <v>168</v>
      </c>
      <c r="BT283" s="210">
        <f t="shared" si="413"/>
        <v>-99</v>
      </c>
      <c r="BU283" s="217">
        <f t="shared" si="414"/>
        <v>260.39999999999998</v>
      </c>
      <c r="BV283" s="210">
        <f t="shared" si="470"/>
        <v>868</v>
      </c>
      <c r="BW283" s="403">
        <f t="shared" si="415"/>
        <v>260.39999999999998</v>
      </c>
      <c r="BX283" s="403">
        <f t="shared" si="416"/>
        <v>434</v>
      </c>
      <c r="BY283" s="210">
        <f t="shared" si="417"/>
        <v>168</v>
      </c>
      <c r="BZ283" s="210">
        <f t="shared" si="418"/>
        <v>-99</v>
      </c>
      <c r="CA283" s="210">
        <f t="shared" si="419"/>
        <v>24</v>
      </c>
      <c r="CB283" s="404">
        <f t="shared" si="420"/>
        <v>260.39999999999998</v>
      </c>
      <c r="CC283" s="404"/>
      <c r="CD283" s="537">
        <f t="shared" si="421"/>
        <v>141.92529999999999</v>
      </c>
      <c r="CE283" s="537">
        <f t="shared" si="453"/>
        <v>42.577589999999994</v>
      </c>
      <c r="CF283" s="537">
        <f t="shared" si="422"/>
        <v>70.962649999999996</v>
      </c>
      <c r="CG283" s="210"/>
      <c r="CH283" s="210"/>
      <c r="CI283" s="210"/>
      <c r="CJ283" s="538">
        <f t="shared" si="423"/>
        <v>42.577589999999994</v>
      </c>
      <c r="CK283" s="216">
        <f t="shared" si="424"/>
        <v>36.75</v>
      </c>
      <c r="CL283" s="216">
        <f t="shared" si="454"/>
        <v>11.025</v>
      </c>
      <c r="CM283" s="216">
        <f t="shared" si="425"/>
        <v>18.375</v>
      </c>
      <c r="CN283" s="216"/>
      <c r="CO283" s="216"/>
      <c r="CP283" s="216"/>
      <c r="CQ283" s="217">
        <f t="shared" si="426"/>
        <v>11.025</v>
      </c>
      <c r="CR283" s="403">
        <f t="shared" si="427"/>
        <v>129.92529999999999</v>
      </c>
      <c r="CS283" s="403">
        <f t="shared" si="455"/>
        <v>38.977589999999999</v>
      </c>
      <c r="CT283" s="403">
        <f t="shared" si="428"/>
        <v>64.962649999999996</v>
      </c>
      <c r="CU283" s="403"/>
      <c r="CV283" s="403"/>
      <c r="CW283" s="403"/>
      <c r="CX283" s="404">
        <f t="shared" si="429"/>
        <v>38.977589999999999</v>
      </c>
      <c r="CY283" s="198"/>
      <c r="CZ283" s="222">
        <v>967</v>
      </c>
      <c r="DA283" s="677">
        <f t="shared" si="430"/>
        <v>267</v>
      </c>
      <c r="DB283" s="676">
        <f t="shared" si="431"/>
        <v>38.142857142857139</v>
      </c>
      <c r="DC283" s="676">
        <f t="shared" si="456"/>
        <v>7.6285714285714281</v>
      </c>
      <c r="DD283" s="208">
        <v>1387.7012</v>
      </c>
      <c r="DE283" s="677">
        <f t="shared" si="432"/>
        <v>687.70119999999997</v>
      </c>
      <c r="DF283" s="676">
        <f t="shared" si="433"/>
        <v>98.243028571428567</v>
      </c>
      <c r="DG283" s="676">
        <f t="shared" si="457"/>
        <v>19.648605714285715</v>
      </c>
      <c r="DH283" s="222">
        <v>20</v>
      </c>
      <c r="DI283" s="677">
        <f t="shared" si="434"/>
        <v>140</v>
      </c>
      <c r="DJ283" s="568">
        <f t="shared" si="435"/>
        <v>840</v>
      </c>
      <c r="DK283" s="677">
        <f t="shared" si="436"/>
        <v>252</v>
      </c>
      <c r="DL283" s="677">
        <f t="shared" si="458"/>
        <v>252</v>
      </c>
      <c r="DM283" s="677">
        <f t="shared" si="459"/>
        <v>420</v>
      </c>
      <c r="DN283" s="677">
        <f t="shared" si="437"/>
        <v>136.92529999999999</v>
      </c>
      <c r="DO283" s="677">
        <f t="shared" si="460"/>
        <v>41.077589999999994</v>
      </c>
      <c r="DP283" s="677">
        <f t="shared" si="461"/>
        <v>68.462649999999996</v>
      </c>
      <c r="DQ283" s="677">
        <f t="shared" si="438"/>
        <v>41.077589999999994</v>
      </c>
      <c r="DR283" s="222">
        <v>967</v>
      </c>
      <c r="DS283" s="677">
        <f t="shared" si="439"/>
        <v>267</v>
      </c>
      <c r="DT283" s="676">
        <f t="shared" si="440"/>
        <v>38.142857142857139</v>
      </c>
      <c r="DU283" s="710">
        <f t="shared" si="462"/>
        <v>7.6285714285714281</v>
      </c>
      <c r="DV283" s="208">
        <v>1387.7012</v>
      </c>
      <c r="DW283" s="677">
        <f t="shared" si="441"/>
        <v>687.70119999999997</v>
      </c>
      <c r="DX283" s="676">
        <f t="shared" si="442"/>
        <v>98.243028571428567</v>
      </c>
      <c r="DY283" s="710">
        <f t="shared" si="463"/>
        <v>19.648605714285715</v>
      </c>
      <c r="DZ283" s="222">
        <v>19</v>
      </c>
      <c r="EA283" s="677">
        <f t="shared" si="443"/>
        <v>133</v>
      </c>
      <c r="EB283" s="568">
        <f t="shared" si="444"/>
        <v>833</v>
      </c>
      <c r="EC283" s="677">
        <f t="shared" si="445"/>
        <v>249.89999999999998</v>
      </c>
      <c r="ED283" s="677">
        <f t="shared" si="464"/>
        <v>249.9</v>
      </c>
      <c r="EE283" s="677">
        <f t="shared" si="465"/>
        <v>416.5</v>
      </c>
      <c r="EF283" s="208">
        <f t="shared" si="466"/>
        <v>138.67529999999999</v>
      </c>
      <c r="EG283" s="208">
        <f t="shared" si="467"/>
        <v>41.602589999999999</v>
      </c>
      <c r="EH283" s="208">
        <f t="shared" si="468"/>
        <v>69.337649999999996</v>
      </c>
      <c r="EI283" s="677">
        <f t="shared" si="446"/>
        <v>41.602589999999999</v>
      </c>
    </row>
    <row r="284" spans="1:139" s="218" customFormat="1" ht="24.75" customHeight="1" x14ac:dyDescent="0.2">
      <c r="A284" s="505">
        <v>281</v>
      </c>
      <c r="B284" s="506" t="s">
        <v>1268</v>
      </c>
      <c r="C284" s="499" t="s">
        <v>1032</v>
      </c>
      <c r="D284" s="406" t="s">
        <v>476</v>
      </c>
      <c r="E284" s="414" t="s">
        <v>237</v>
      </c>
      <c r="F284" s="219" t="s">
        <v>171</v>
      </c>
      <c r="G284" s="219" t="s">
        <v>42</v>
      </c>
      <c r="H284" s="219" t="s">
        <v>70</v>
      </c>
      <c r="I284" s="240">
        <v>0.3</v>
      </c>
      <c r="J284" s="303">
        <v>700</v>
      </c>
      <c r="K284" s="222"/>
      <c r="L284" s="219" t="s">
        <v>171</v>
      </c>
      <c r="M284" s="219" t="s">
        <v>42</v>
      </c>
      <c r="N284" s="219" t="s">
        <v>70</v>
      </c>
      <c r="O284" s="240">
        <v>0.3</v>
      </c>
      <c r="P284" s="303">
        <v>700</v>
      </c>
      <c r="Q284" s="219"/>
      <c r="R284" s="219"/>
      <c r="S284" s="219"/>
      <c r="T284" s="240">
        <v>0.3</v>
      </c>
      <c r="U284" s="304">
        <v>700</v>
      </c>
      <c r="V284" s="228" t="s">
        <v>69</v>
      </c>
      <c r="W284" s="228" t="s">
        <v>44</v>
      </c>
      <c r="X284" s="228" t="s">
        <v>28</v>
      </c>
      <c r="Y284" s="242">
        <v>0.3</v>
      </c>
      <c r="Z284" s="305">
        <v>700</v>
      </c>
      <c r="AA284" s="207">
        <f t="shared" si="382"/>
        <v>210</v>
      </c>
      <c r="AB284" s="222">
        <v>967</v>
      </c>
      <c r="AC284" s="544">
        <f t="shared" si="447"/>
        <v>267</v>
      </c>
      <c r="AD284" s="208">
        <f t="shared" si="471"/>
        <v>1387.7012</v>
      </c>
      <c r="AE284" s="678">
        <f t="shared" si="448"/>
        <v>687.70119999999997</v>
      </c>
      <c r="AF284" s="222">
        <v>1796</v>
      </c>
      <c r="AJ284" s="444">
        <f t="shared" si="383"/>
        <v>267</v>
      </c>
      <c r="AK284" s="444">
        <f t="shared" si="384"/>
        <v>38.142857142857139</v>
      </c>
      <c r="AL284" s="539">
        <f t="shared" si="449"/>
        <v>7.6285714285714276E-2</v>
      </c>
      <c r="AM284" s="444">
        <f t="shared" si="385"/>
        <v>53.4</v>
      </c>
      <c r="AN284" s="445">
        <f t="shared" si="386"/>
        <v>687.70119999999997</v>
      </c>
      <c r="AO284" s="445">
        <f t="shared" si="387"/>
        <v>98.243028571428567</v>
      </c>
      <c r="AP284" s="542">
        <f t="shared" si="450"/>
        <v>0.19648605714285716</v>
      </c>
      <c r="AQ284" s="445">
        <f t="shared" si="388"/>
        <v>137.54023999999998</v>
      </c>
      <c r="AR284" s="227">
        <f t="shared" si="389"/>
        <v>246</v>
      </c>
      <c r="AS284" s="210">
        <f t="shared" si="390"/>
        <v>820</v>
      </c>
      <c r="AT284" s="209">
        <f t="shared" si="391"/>
        <v>246</v>
      </c>
      <c r="AU284" s="209">
        <f t="shared" si="392"/>
        <v>410</v>
      </c>
      <c r="AV284" s="211">
        <f t="shared" si="393"/>
        <v>967</v>
      </c>
      <c r="AW284" s="212">
        <f t="shared" si="394"/>
        <v>-147</v>
      </c>
      <c r="AX284" s="210">
        <f t="shared" si="395"/>
        <v>120</v>
      </c>
      <c r="AY284" s="210">
        <f t="shared" si="396"/>
        <v>17.142857142857153</v>
      </c>
      <c r="AZ284" s="211">
        <f t="shared" si="397"/>
        <v>1387.7012</v>
      </c>
      <c r="BA284" s="544">
        <f t="shared" si="451"/>
        <v>567.70119999999997</v>
      </c>
      <c r="BB284" s="210">
        <f t="shared" si="452"/>
        <v>141.92529999999999</v>
      </c>
      <c r="BC284" s="213">
        <f t="shared" si="398"/>
        <v>374.67932400000001</v>
      </c>
      <c r="BD284" s="211">
        <f>[1]MAG_9pak!$F$11</f>
        <v>1248.9310800000001</v>
      </c>
      <c r="BE284" s="213">
        <f t="shared" si="399"/>
        <v>374.67932400000001</v>
      </c>
      <c r="BF284" s="213">
        <f t="shared" si="400"/>
        <v>624.46554000000003</v>
      </c>
      <c r="BG284" s="210">
        <f t="shared" si="401"/>
        <v>281.93108000000007</v>
      </c>
      <c r="BH284" s="210">
        <f t="shared" si="402"/>
        <v>548.93108000000007</v>
      </c>
      <c r="BI284" s="210">
        <f t="shared" si="403"/>
        <v>78.418725714285728</v>
      </c>
      <c r="BJ284" s="210">
        <f t="shared" si="404"/>
        <v>868</v>
      </c>
      <c r="BK284" s="214">
        <f t="shared" si="405"/>
        <v>260.39999999999998</v>
      </c>
      <c r="BL284" s="214">
        <f t="shared" si="406"/>
        <v>434</v>
      </c>
      <c r="BM284" s="210">
        <f t="shared" si="407"/>
        <v>168</v>
      </c>
      <c r="BN284" s="210">
        <f t="shared" si="408"/>
        <v>-99</v>
      </c>
      <c r="BO284" s="215">
        <f t="shared" si="409"/>
        <v>260.39999999999998</v>
      </c>
      <c r="BP284" s="210">
        <f t="shared" si="469"/>
        <v>868</v>
      </c>
      <c r="BQ284" s="216">
        <f t="shared" si="410"/>
        <v>260.39999999999998</v>
      </c>
      <c r="BR284" s="216">
        <f t="shared" si="411"/>
        <v>434</v>
      </c>
      <c r="BS284" s="210">
        <f t="shared" si="412"/>
        <v>168</v>
      </c>
      <c r="BT284" s="210">
        <f t="shared" si="413"/>
        <v>-99</v>
      </c>
      <c r="BU284" s="217">
        <f t="shared" si="414"/>
        <v>260.39999999999998</v>
      </c>
      <c r="BV284" s="210">
        <f t="shared" si="470"/>
        <v>868</v>
      </c>
      <c r="BW284" s="403">
        <f t="shared" si="415"/>
        <v>260.39999999999998</v>
      </c>
      <c r="BX284" s="403">
        <f t="shared" si="416"/>
        <v>434</v>
      </c>
      <c r="BY284" s="210">
        <f t="shared" si="417"/>
        <v>168</v>
      </c>
      <c r="BZ284" s="210">
        <f t="shared" si="418"/>
        <v>-99</v>
      </c>
      <c r="CA284" s="210">
        <f t="shared" si="419"/>
        <v>24</v>
      </c>
      <c r="CB284" s="404">
        <f t="shared" si="420"/>
        <v>260.39999999999998</v>
      </c>
      <c r="CC284" s="404"/>
      <c r="CD284" s="537">
        <f t="shared" si="421"/>
        <v>141.92529999999999</v>
      </c>
      <c r="CE284" s="537">
        <f t="shared" si="453"/>
        <v>42.577589999999994</v>
      </c>
      <c r="CF284" s="537">
        <f t="shared" si="422"/>
        <v>70.962649999999996</v>
      </c>
      <c r="CG284" s="210"/>
      <c r="CH284" s="210"/>
      <c r="CI284" s="210"/>
      <c r="CJ284" s="538">
        <f t="shared" si="423"/>
        <v>42.577589999999994</v>
      </c>
      <c r="CK284" s="216">
        <f t="shared" si="424"/>
        <v>36.75</v>
      </c>
      <c r="CL284" s="216">
        <f t="shared" si="454"/>
        <v>11.025</v>
      </c>
      <c r="CM284" s="216">
        <f t="shared" si="425"/>
        <v>18.375</v>
      </c>
      <c r="CN284" s="216"/>
      <c r="CO284" s="216"/>
      <c r="CP284" s="216"/>
      <c r="CQ284" s="217">
        <f t="shared" si="426"/>
        <v>11.025</v>
      </c>
      <c r="CR284" s="403">
        <f t="shared" si="427"/>
        <v>129.92529999999999</v>
      </c>
      <c r="CS284" s="403">
        <f t="shared" si="455"/>
        <v>38.977589999999999</v>
      </c>
      <c r="CT284" s="403">
        <f t="shared" si="428"/>
        <v>64.962649999999996</v>
      </c>
      <c r="CU284" s="403"/>
      <c r="CV284" s="403"/>
      <c r="CW284" s="403"/>
      <c r="CX284" s="404">
        <f t="shared" si="429"/>
        <v>38.977589999999999</v>
      </c>
      <c r="CY284" s="198"/>
      <c r="CZ284" s="222">
        <v>967</v>
      </c>
      <c r="DA284" s="677">
        <f t="shared" si="430"/>
        <v>267</v>
      </c>
      <c r="DB284" s="676">
        <f t="shared" si="431"/>
        <v>38.142857142857139</v>
      </c>
      <c r="DC284" s="676">
        <f t="shared" si="456"/>
        <v>7.6285714285714281</v>
      </c>
      <c r="DD284" s="208">
        <v>1387.7012</v>
      </c>
      <c r="DE284" s="677">
        <f t="shared" si="432"/>
        <v>687.70119999999997</v>
      </c>
      <c r="DF284" s="676">
        <f t="shared" si="433"/>
        <v>98.243028571428567</v>
      </c>
      <c r="DG284" s="676">
        <f t="shared" si="457"/>
        <v>19.648605714285715</v>
      </c>
      <c r="DH284" s="222">
        <v>20</v>
      </c>
      <c r="DI284" s="677">
        <f t="shared" si="434"/>
        <v>140</v>
      </c>
      <c r="DJ284" s="568">
        <f t="shared" si="435"/>
        <v>840</v>
      </c>
      <c r="DK284" s="677">
        <f t="shared" si="436"/>
        <v>252</v>
      </c>
      <c r="DL284" s="677">
        <f t="shared" si="458"/>
        <v>252</v>
      </c>
      <c r="DM284" s="677">
        <f t="shared" si="459"/>
        <v>420</v>
      </c>
      <c r="DN284" s="677">
        <f t="shared" si="437"/>
        <v>136.92529999999999</v>
      </c>
      <c r="DO284" s="677">
        <f t="shared" si="460"/>
        <v>41.077589999999994</v>
      </c>
      <c r="DP284" s="677">
        <f t="shared" si="461"/>
        <v>68.462649999999996</v>
      </c>
      <c r="DQ284" s="677">
        <f t="shared" si="438"/>
        <v>41.077589999999994</v>
      </c>
      <c r="DR284" s="222">
        <v>967</v>
      </c>
      <c r="DS284" s="677">
        <f t="shared" si="439"/>
        <v>267</v>
      </c>
      <c r="DT284" s="676">
        <f t="shared" si="440"/>
        <v>38.142857142857139</v>
      </c>
      <c r="DU284" s="710">
        <f t="shared" si="462"/>
        <v>7.6285714285714281</v>
      </c>
      <c r="DV284" s="208">
        <v>1387.7012</v>
      </c>
      <c r="DW284" s="677">
        <f t="shared" si="441"/>
        <v>687.70119999999997</v>
      </c>
      <c r="DX284" s="676">
        <f t="shared" si="442"/>
        <v>98.243028571428567</v>
      </c>
      <c r="DY284" s="710">
        <f t="shared" si="463"/>
        <v>19.648605714285715</v>
      </c>
      <c r="DZ284" s="222">
        <v>19</v>
      </c>
      <c r="EA284" s="677">
        <f t="shared" si="443"/>
        <v>133</v>
      </c>
      <c r="EB284" s="568">
        <f t="shared" si="444"/>
        <v>833</v>
      </c>
      <c r="EC284" s="677">
        <f t="shared" si="445"/>
        <v>249.89999999999998</v>
      </c>
      <c r="ED284" s="677">
        <f t="shared" si="464"/>
        <v>249.9</v>
      </c>
      <c r="EE284" s="677">
        <f t="shared" si="465"/>
        <v>416.5</v>
      </c>
      <c r="EF284" s="208">
        <f t="shared" si="466"/>
        <v>138.67529999999999</v>
      </c>
      <c r="EG284" s="208">
        <f t="shared" si="467"/>
        <v>41.602589999999999</v>
      </c>
      <c r="EH284" s="208">
        <f t="shared" si="468"/>
        <v>69.337649999999996</v>
      </c>
      <c r="EI284" s="677">
        <f t="shared" si="446"/>
        <v>41.602589999999999</v>
      </c>
    </row>
    <row r="285" spans="1:139" s="218" customFormat="1" ht="24.75" customHeight="1" x14ac:dyDescent="0.2">
      <c r="A285" s="506">
        <v>282</v>
      </c>
      <c r="B285" s="506" t="s">
        <v>1268</v>
      </c>
      <c r="C285" s="499" t="s">
        <v>1032</v>
      </c>
      <c r="D285" s="406" t="s">
        <v>476</v>
      </c>
      <c r="E285" s="414" t="s">
        <v>227</v>
      </c>
      <c r="F285" s="219" t="s">
        <v>171</v>
      </c>
      <c r="G285" s="219" t="s">
        <v>217</v>
      </c>
      <c r="H285" s="219" t="s">
        <v>25</v>
      </c>
      <c r="I285" s="240">
        <v>0.3</v>
      </c>
      <c r="J285" s="234">
        <v>630</v>
      </c>
      <c r="K285" s="222"/>
      <c r="L285" s="219" t="s">
        <v>171</v>
      </c>
      <c r="M285" s="219" t="s">
        <v>217</v>
      </c>
      <c r="N285" s="219" t="s">
        <v>25</v>
      </c>
      <c r="O285" s="240">
        <v>0.3</v>
      </c>
      <c r="P285" s="234">
        <v>630</v>
      </c>
      <c r="Q285" s="219"/>
      <c r="R285" s="219"/>
      <c r="S285" s="219"/>
      <c r="T285" s="240">
        <v>0.3</v>
      </c>
      <c r="U285" s="235">
        <v>630</v>
      </c>
      <c r="V285" s="228" t="s">
        <v>69</v>
      </c>
      <c r="W285" s="228" t="s">
        <v>315</v>
      </c>
      <c r="X285" s="228" t="s">
        <v>45</v>
      </c>
      <c r="Y285" s="242">
        <v>0.3</v>
      </c>
      <c r="Z285" s="236">
        <v>630</v>
      </c>
      <c r="AA285" s="207">
        <f t="shared" si="382"/>
        <v>189</v>
      </c>
      <c r="AB285" s="222">
        <v>758</v>
      </c>
      <c r="AC285" s="544">
        <f t="shared" si="447"/>
        <v>128</v>
      </c>
      <c r="AD285" s="208">
        <f>0.95*$AB$1</f>
        <v>1080.587</v>
      </c>
      <c r="AE285" s="678">
        <f t="shared" si="448"/>
        <v>450.58699999999999</v>
      </c>
      <c r="AF285" s="222">
        <v>1406</v>
      </c>
      <c r="AJ285" s="444">
        <f t="shared" si="383"/>
        <v>128</v>
      </c>
      <c r="AK285" s="444">
        <f t="shared" si="384"/>
        <v>20.317460317460316</v>
      </c>
      <c r="AL285" s="539">
        <f t="shared" si="449"/>
        <v>4.0634920634920635E-2</v>
      </c>
      <c r="AM285" s="444">
        <f t="shared" si="385"/>
        <v>25.6</v>
      </c>
      <c r="AN285" s="445">
        <f t="shared" si="386"/>
        <v>450.58699999999999</v>
      </c>
      <c r="AO285" s="445">
        <f t="shared" si="387"/>
        <v>71.521746031746034</v>
      </c>
      <c r="AP285" s="542">
        <f t="shared" si="450"/>
        <v>0.14304349206349207</v>
      </c>
      <c r="AQ285" s="445">
        <f t="shared" si="388"/>
        <v>90.117400000000004</v>
      </c>
      <c r="AR285" s="227">
        <f t="shared" si="389"/>
        <v>225</v>
      </c>
      <c r="AS285" s="210">
        <f t="shared" si="390"/>
        <v>750</v>
      </c>
      <c r="AT285" s="209">
        <f t="shared" si="391"/>
        <v>225</v>
      </c>
      <c r="AU285" s="209">
        <f t="shared" si="392"/>
        <v>375</v>
      </c>
      <c r="AV285" s="211">
        <f t="shared" si="393"/>
        <v>758</v>
      </c>
      <c r="AW285" s="212">
        <f t="shared" si="394"/>
        <v>-8</v>
      </c>
      <c r="AX285" s="210">
        <f t="shared" si="395"/>
        <v>120</v>
      </c>
      <c r="AY285" s="210">
        <f t="shared" si="396"/>
        <v>19.047619047619051</v>
      </c>
      <c r="AZ285" s="211">
        <f t="shared" si="397"/>
        <v>1080.587</v>
      </c>
      <c r="BA285" s="544">
        <f t="shared" si="451"/>
        <v>330.58699999999999</v>
      </c>
      <c r="BB285" s="210">
        <f t="shared" si="452"/>
        <v>82.646749999999997</v>
      </c>
      <c r="BC285" s="213">
        <f t="shared" si="398"/>
        <v>291.75848999999999</v>
      </c>
      <c r="BD285" s="211">
        <f>[1]MAG_9pak!$F$9</f>
        <v>972.52830000000006</v>
      </c>
      <c r="BE285" s="213">
        <f t="shared" si="399"/>
        <v>291.75848999999999</v>
      </c>
      <c r="BF285" s="213">
        <f t="shared" si="400"/>
        <v>486.26415000000003</v>
      </c>
      <c r="BG285" s="210">
        <f t="shared" si="401"/>
        <v>214.52830000000006</v>
      </c>
      <c r="BH285" s="210">
        <f t="shared" si="402"/>
        <v>342.52830000000006</v>
      </c>
      <c r="BI285" s="210">
        <f t="shared" si="403"/>
        <v>54.369571428571447</v>
      </c>
      <c r="BJ285" s="210">
        <f t="shared" si="404"/>
        <v>781.2</v>
      </c>
      <c r="BK285" s="214">
        <f t="shared" si="405"/>
        <v>234.36</v>
      </c>
      <c r="BL285" s="214">
        <f t="shared" si="406"/>
        <v>390.6</v>
      </c>
      <c r="BM285" s="210">
        <f t="shared" si="407"/>
        <v>151.20000000000005</v>
      </c>
      <c r="BN285" s="210">
        <f t="shared" si="408"/>
        <v>23.200000000000045</v>
      </c>
      <c r="BO285" s="215">
        <f t="shared" si="409"/>
        <v>234.36</v>
      </c>
      <c r="BP285" s="210">
        <f t="shared" si="469"/>
        <v>781.2</v>
      </c>
      <c r="BQ285" s="216">
        <f t="shared" si="410"/>
        <v>234.36</v>
      </c>
      <c r="BR285" s="216">
        <f t="shared" si="411"/>
        <v>390.6</v>
      </c>
      <c r="BS285" s="210">
        <f t="shared" si="412"/>
        <v>151.20000000000005</v>
      </c>
      <c r="BT285" s="210">
        <f t="shared" si="413"/>
        <v>23.200000000000045</v>
      </c>
      <c r="BU285" s="217">
        <f t="shared" si="414"/>
        <v>234.36</v>
      </c>
      <c r="BV285" s="210">
        <f t="shared" si="470"/>
        <v>781.2</v>
      </c>
      <c r="BW285" s="403">
        <f t="shared" si="415"/>
        <v>234.36</v>
      </c>
      <c r="BX285" s="403">
        <f t="shared" si="416"/>
        <v>390.6</v>
      </c>
      <c r="BY285" s="210">
        <f t="shared" si="417"/>
        <v>151.20000000000005</v>
      </c>
      <c r="BZ285" s="210">
        <f t="shared" si="418"/>
        <v>23.200000000000045</v>
      </c>
      <c r="CA285" s="210">
        <f t="shared" si="419"/>
        <v>24</v>
      </c>
      <c r="CB285" s="404">
        <f t="shared" si="420"/>
        <v>234.36</v>
      </c>
      <c r="CC285" s="404"/>
      <c r="CD285" s="537">
        <f t="shared" si="421"/>
        <v>82.646749999999997</v>
      </c>
      <c r="CE285" s="537">
        <f t="shared" si="453"/>
        <v>24.794024999999998</v>
      </c>
      <c r="CF285" s="537">
        <f t="shared" si="422"/>
        <v>41.323374999999999</v>
      </c>
      <c r="CG285" s="210"/>
      <c r="CH285" s="210"/>
      <c r="CI285" s="210"/>
      <c r="CJ285" s="538">
        <f t="shared" si="423"/>
        <v>24.794024999999998</v>
      </c>
      <c r="CK285" s="216">
        <f t="shared" si="424"/>
        <v>2</v>
      </c>
      <c r="CL285" s="216">
        <f t="shared" si="454"/>
        <v>0.6</v>
      </c>
      <c r="CM285" s="216">
        <f t="shared" si="425"/>
        <v>1</v>
      </c>
      <c r="CN285" s="216"/>
      <c r="CO285" s="216"/>
      <c r="CP285" s="216"/>
      <c r="CQ285" s="217">
        <f t="shared" si="426"/>
        <v>0.6</v>
      </c>
      <c r="CR285" s="403">
        <f t="shared" si="427"/>
        <v>74.846749999999986</v>
      </c>
      <c r="CS285" s="403">
        <f t="shared" si="455"/>
        <v>22.454024999999994</v>
      </c>
      <c r="CT285" s="403">
        <f t="shared" si="428"/>
        <v>37.423374999999993</v>
      </c>
      <c r="CU285" s="403"/>
      <c r="CV285" s="403"/>
      <c r="CW285" s="403"/>
      <c r="CX285" s="404">
        <f t="shared" si="429"/>
        <v>22.454024999999994</v>
      </c>
      <c r="CY285" s="198"/>
      <c r="CZ285" s="222">
        <v>758</v>
      </c>
      <c r="DA285" s="677">
        <f t="shared" si="430"/>
        <v>128</v>
      </c>
      <c r="DB285" s="676">
        <f t="shared" si="431"/>
        <v>20.317460317460316</v>
      </c>
      <c r="DC285" s="676">
        <f t="shared" si="456"/>
        <v>4.0634920634920633</v>
      </c>
      <c r="DD285" s="208">
        <v>1080.587</v>
      </c>
      <c r="DE285" s="677">
        <f t="shared" si="432"/>
        <v>450.58699999999999</v>
      </c>
      <c r="DF285" s="676">
        <f t="shared" si="433"/>
        <v>71.521746031746034</v>
      </c>
      <c r="DG285" s="676">
        <f t="shared" si="457"/>
        <v>14.304349206349206</v>
      </c>
      <c r="DH285" s="222">
        <v>20</v>
      </c>
      <c r="DI285" s="677">
        <f t="shared" si="434"/>
        <v>126</v>
      </c>
      <c r="DJ285" s="568">
        <f t="shared" si="435"/>
        <v>756</v>
      </c>
      <c r="DK285" s="677">
        <f t="shared" si="436"/>
        <v>226.79999999999998</v>
      </c>
      <c r="DL285" s="677">
        <f t="shared" si="458"/>
        <v>226.8</v>
      </c>
      <c r="DM285" s="677">
        <f t="shared" si="459"/>
        <v>378</v>
      </c>
      <c r="DN285" s="677">
        <f t="shared" si="437"/>
        <v>81.146749999999997</v>
      </c>
      <c r="DO285" s="677">
        <f t="shared" si="460"/>
        <v>24.344024999999998</v>
      </c>
      <c r="DP285" s="677">
        <f t="shared" si="461"/>
        <v>40.573374999999999</v>
      </c>
      <c r="DQ285" s="677">
        <f t="shared" si="438"/>
        <v>24.344024999999998</v>
      </c>
      <c r="DR285" s="222">
        <v>758</v>
      </c>
      <c r="DS285" s="677">
        <f t="shared" si="439"/>
        <v>128</v>
      </c>
      <c r="DT285" s="676">
        <f t="shared" si="440"/>
        <v>20.317460317460316</v>
      </c>
      <c r="DU285" s="710">
        <f t="shared" si="462"/>
        <v>4.0634920634920633</v>
      </c>
      <c r="DV285" s="208">
        <v>1080.587</v>
      </c>
      <c r="DW285" s="677">
        <f t="shared" si="441"/>
        <v>450.58699999999999</v>
      </c>
      <c r="DX285" s="676">
        <f t="shared" si="442"/>
        <v>71.521746031746034</v>
      </c>
      <c r="DY285" s="710">
        <f t="shared" si="463"/>
        <v>14.304349206349206</v>
      </c>
      <c r="DZ285" s="222">
        <v>19</v>
      </c>
      <c r="EA285" s="677">
        <f t="shared" si="443"/>
        <v>119.7</v>
      </c>
      <c r="EB285" s="568">
        <f t="shared" si="444"/>
        <v>749.7</v>
      </c>
      <c r="EC285" s="677">
        <f t="shared" si="445"/>
        <v>224.91</v>
      </c>
      <c r="ED285" s="677">
        <f t="shared" si="464"/>
        <v>224.91</v>
      </c>
      <c r="EE285" s="677">
        <f t="shared" si="465"/>
        <v>374.85</v>
      </c>
      <c r="EF285" s="208">
        <f t="shared" si="466"/>
        <v>82.721749999999986</v>
      </c>
      <c r="EG285" s="208">
        <f t="shared" si="467"/>
        <v>24.816524999999995</v>
      </c>
      <c r="EH285" s="208">
        <f t="shared" si="468"/>
        <v>41.360874999999993</v>
      </c>
      <c r="EI285" s="677">
        <f t="shared" si="446"/>
        <v>24.816524999999995</v>
      </c>
    </row>
    <row r="286" spans="1:139" s="218" customFormat="1" ht="24.75" customHeight="1" x14ac:dyDescent="0.2">
      <c r="A286" s="505">
        <v>283</v>
      </c>
      <c r="B286" s="506" t="s">
        <v>1268</v>
      </c>
      <c r="C286" s="499" t="s">
        <v>1032</v>
      </c>
      <c r="D286" s="406" t="s">
        <v>477</v>
      </c>
      <c r="E286" s="414" t="s">
        <v>237</v>
      </c>
      <c r="F286" s="219" t="s">
        <v>171</v>
      </c>
      <c r="G286" s="219" t="s">
        <v>42</v>
      </c>
      <c r="H286" s="219" t="s">
        <v>70</v>
      </c>
      <c r="I286" s="240">
        <v>0.3</v>
      </c>
      <c r="J286" s="303">
        <v>700</v>
      </c>
      <c r="K286" s="222"/>
      <c r="L286" s="219" t="s">
        <v>171</v>
      </c>
      <c r="M286" s="219" t="s">
        <v>42</v>
      </c>
      <c r="N286" s="219" t="s">
        <v>70</v>
      </c>
      <c r="O286" s="240">
        <v>0.3</v>
      </c>
      <c r="P286" s="303">
        <v>700</v>
      </c>
      <c r="Q286" s="219"/>
      <c r="R286" s="219"/>
      <c r="S286" s="219"/>
      <c r="T286" s="240">
        <v>0.3</v>
      </c>
      <c r="U286" s="304">
        <v>700</v>
      </c>
      <c r="V286" s="228" t="s">
        <v>69</v>
      </c>
      <c r="W286" s="228" t="s">
        <v>44</v>
      </c>
      <c r="X286" s="228" t="s">
        <v>28</v>
      </c>
      <c r="Y286" s="242">
        <v>0.3</v>
      </c>
      <c r="Z286" s="305">
        <v>700</v>
      </c>
      <c r="AA286" s="207">
        <f t="shared" si="382"/>
        <v>210</v>
      </c>
      <c r="AB286" s="222">
        <v>967</v>
      </c>
      <c r="AC286" s="544">
        <f t="shared" si="447"/>
        <v>267</v>
      </c>
      <c r="AD286" s="208">
        <f>1.22*$AB$1</f>
        <v>1387.7012</v>
      </c>
      <c r="AE286" s="678">
        <f t="shared" si="448"/>
        <v>687.70119999999997</v>
      </c>
      <c r="AF286" s="222">
        <v>1796</v>
      </c>
      <c r="AJ286" s="444">
        <f t="shared" si="383"/>
        <v>267</v>
      </c>
      <c r="AK286" s="444">
        <f t="shared" si="384"/>
        <v>38.142857142857139</v>
      </c>
      <c r="AL286" s="539">
        <f t="shared" si="449"/>
        <v>7.6285714285714276E-2</v>
      </c>
      <c r="AM286" s="444">
        <f t="shared" si="385"/>
        <v>53.4</v>
      </c>
      <c r="AN286" s="445">
        <f t="shared" si="386"/>
        <v>687.70119999999997</v>
      </c>
      <c r="AO286" s="445">
        <f t="shared" si="387"/>
        <v>98.243028571428567</v>
      </c>
      <c r="AP286" s="542">
        <f t="shared" si="450"/>
        <v>0.19648605714285716</v>
      </c>
      <c r="AQ286" s="445">
        <f t="shared" si="388"/>
        <v>137.54023999999998</v>
      </c>
      <c r="AR286" s="227">
        <f t="shared" si="389"/>
        <v>246</v>
      </c>
      <c r="AS286" s="210">
        <f t="shared" si="390"/>
        <v>820</v>
      </c>
      <c r="AT286" s="209">
        <f t="shared" si="391"/>
        <v>246</v>
      </c>
      <c r="AU286" s="209">
        <f t="shared" si="392"/>
        <v>410</v>
      </c>
      <c r="AV286" s="211">
        <f t="shared" si="393"/>
        <v>967</v>
      </c>
      <c r="AW286" s="212">
        <f t="shared" si="394"/>
        <v>-147</v>
      </c>
      <c r="AX286" s="210">
        <f t="shared" si="395"/>
        <v>120</v>
      </c>
      <c r="AY286" s="210">
        <f t="shared" si="396"/>
        <v>17.142857142857153</v>
      </c>
      <c r="AZ286" s="211">
        <f t="shared" si="397"/>
        <v>1387.7012</v>
      </c>
      <c r="BA286" s="544">
        <f t="shared" si="451"/>
        <v>567.70119999999997</v>
      </c>
      <c r="BB286" s="210">
        <f t="shared" si="452"/>
        <v>141.92529999999999</v>
      </c>
      <c r="BC286" s="213">
        <f t="shared" si="398"/>
        <v>374.67932400000001</v>
      </c>
      <c r="BD286" s="211">
        <f>[1]MAG_9pak!$F$11</f>
        <v>1248.9310800000001</v>
      </c>
      <c r="BE286" s="213">
        <f t="shared" si="399"/>
        <v>374.67932400000001</v>
      </c>
      <c r="BF286" s="213">
        <f t="shared" si="400"/>
        <v>624.46554000000003</v>
      </c>
      <c r="BG286" s="210">
        <f t="shared" si="401"/>
        <v>281.93108000000007</v>
      </c>
      <c r="BH286" s="210">
        <f t="shared" si="402"/>
        <v>548.93108000000007</v>
      </c>
      <c r="BI286" s="210">
        <f t="shared" si="403"/>
        <v>78.418725714285728</v>
      </c>
      <c r="BJ286" s="210">
        <f t="shared" si="404"/>
        <v>868</v>
      </c>
      <c r="BK286" s="214">
        <f t="shared" si="405"/>
        <v>260.39999999999998</v>
      </c>
      <c r="BL286" s="214">
        <f t="shared" si="406"/>
        <v>434</v>
      </c>
      <c r="BM286" s="210">
        <f t="shared" si="407"/>
        <v>168</v>
      </c>
      <c r="BN286" s="210">
        <f t="shared" si="408"/>
        <v>-99</v>
      </c>
      <c r="BO286" s="215">
        <f t="shared" si="409"/>
        <v>260.39999999999998</v>
      </c>
      <c r="BP286" s="210">
        <f t="shared" si="469"/>
        <v>868</v>
      </c>
      <c r="BQ286" s="216">
        <f t="shared" si="410"/>
        <v>260.39999999999998</v>
      </c>
      <c r="BR286" s="216">
        <f t="shared" si="411"/>
        <v>434</v>
      </c>
      <c r="BS286" s="210">
        <f t="shared" si="412"/>
        <v>168</v>
      </c>
      <c r="BT286" s="210">
        <f t="shared" si="413"/>
        <v>-99</v>
      </c>
      <c r="BU286" s="217">
        <f t="shared" si="414"/>
        <v>260.39999999999998</v>
      </c>
      <c r="BV286" s="210">
        <f t="shared" si="470"/>
        <v>868</v>
      </c>
      <c r="BW286" s="403">
        <f t="shared" si="415"/>
        <v>260.39999999999998</v>
      </c>
      <c r="BX286" s="403">
        <f t="shared" si="416"/>
        <v>434</v>
      </c>
      <c r="BY286" s="210">
        <f t="shared" si="417"/>
        <v>168</v>
      </c>
      <c r="BZ286" s="210">
        <f t="shared" si="418"/>
        <v>-99</v>
      </c>
      <c r="CA286" s="210">
        <f t="shared" si="419"/>
        <v>24</v>
      </c>
      <c r="CB286" s="404">
        <f t="shared" si="420"/>
        <v>260.39999999999998</v>
      </c>
      <c r="CC286" s="404"/>
      <c r="CD286" s="537">
        <f t="shared" si="421"/>
        <v>141.92529999999999</v>
      </c>
      <c r="CE286" s="537">
        <f t="shared" si="453"/>
        <v>42.577589999999994</v>
      </c>
      <c r="CF286" s="537">
        <f t="shared" si="422"/>
        <v>70.962649999999996</v>
      </c>
      <c r="CG286" s="210"/>
      <c r="CH286" s="210"/>
      <c r="CI286" s="210"/>
      <c r="CJ286" s="538">
        <f t="shared" si="423"/>
        <v>42.577589999999994</v>
      </c>
      <c r="CK286" s="216">
        <f t="shared" si="424"/>
        <v>36.75</v>
      </c>
      <c r="CL286" s="216">
        <f t="shared" si="454"/>
        <v>11.025</v>
      </c>
      <c r="CM286" s="216">
        <f t="shared" si="425"/>
        <v>18.375</v>
      </c>
      <c r="CN286" s="216"/>
      <c r="CO286" s="216"/>
      <c r="CP286" s="216"/>
      <c r="CQ286" s="217">
        <f t="shared" si="426"/>
        <v>11.025</v>
      </c>
      <c r="CR286" s="403">
        <f t="shared" si="427"/>
        <v>129.92529999999999</v>
      </c>
      <c r="CS286" s="403">
        <f t="shared" si="455"/>
        <v>38.977589999999999</v>
      </c>
      <c r="CT286" s="403">
        <f t="shared" si="428"/>
        <v>64.962649999999996</v>
      </c>
      <c r="CU286" s="403"/>
      <c r="CV286" s="403"/>
      <c r="CW286" s="403"/>
      <c r="CX286" s="404">
        <f t="shared" si="429"/>
        <v>38.977589999999999</v>
      </c>
      <c r="CY286" s="198"/>
      <c r="CZ286" s="222">
        <v>967</v>
      </c>
      <c r="DA286" s="677">
        <f t="shared" si="430"/>
        <v>267</v>
      </c>
      <c r="DB286" s="676">
        <f t="shared" si="431"/>
        <v>38.142857142857139</v>
      </c>
      <c r="DC286" s="676">
        <f t="shared" si="456"/>
        <v>7.6285714285714281</v>
      </c>
      <c r="DD286" s="208">
        <v>1387.7012</v>
      </c>
      <c r="DE286" s="677">
        <f t="shared" si="432"/>
        <v>687.70119999999997</v>
      </c>
      <c r="DF286" s="676">
        <f t="shared" si="433"/>
        <v>98.243028571428567</v>
      </c>
      <c r="DG286" s="676">
        <f t="shared" si="457"/>
        <v>19.648605714285715</v>
      </c>
      <c r="DH286" s="222">
        <v>20</v>
      </c>
      <c r="DI286" s="677">
        <f t="shared" si="434"/>
        <v>140</v>
      </c>
      <c r="DJ286" s="568">
        <f t="shared" si="435"/>
        <v>840</v>
      </c>
      <c r="DK286" s="677">
        <f t="shared" si="436"/>
        <v>252</v>
      </c>
      <c r="DL286" s="677">
        <f t="shared" si="458"/>
        <v>252</v>
      </c>
      <c r="DM286" s="677">
        <f t="shared" si="459"/>
        <v>420</v>
      </c>
      <c r="DN286" s="677">
        <f t="shared" si="437"/>
        <v>136.92529999999999</v>
      </c>
      <c r="DO286" s="677">
        <f t="shared" si="460"/>
        <v>41.077589999999994</v>
      </c>
      <c r="DP286" s="677">
        <f t="shared" si="461"/>
        <v>68.462649999999996</v>
      </c>
      <c r="DQ286" s="677">
        <f t="shared" si="438"/>
        <v>41.077589999999994</v>
      </c>
      <c r="DR286" s="222">
        <v>967</v>
      </c>
      <c r="DS286" s="677">
        <f t="shared" si="439"/>
        <v>267</v>
      </c>
      <c r="DT286" s="676">
        <f t="shared" si="440"/>
        <v>38.142857142857139</v>
      </c>
      <c r="DU286" s="710">
        <f t="shared" si="462"/>
        <v>7.6285714285714281</v>
      </c>
      <c r="DV286" s="208">
        <v>1387.7012</v>
      </c>
      <c r="DW286" s="677">
        <f t="shared" si="441"/>
        <v>687.70119999999997</v>
      </c>
      <c r="DX286" s="676">
        <f t="shared" si="442"/>
        <v>98.243028571428567</v>
      </c>
      <c r="DY286" s="710">
        <f t="shared" si="463"/>
        <v>19.648605714285715</v>
      </c>
      <c r="DZ286" s="222">
        <v>19</v>
      </c>
      <c r="EA286" s="677">
        <f t="shared" si="443"/>
        <v>133</v>
      </c>
      <c r="EB286" s="568">
        <f t="shared" si="444"/>
        <v>833</v>
      </c>
      <c r="EC286" s="677">
        <f t="shared" si="445"/>
        <v>249.89999999999998</v>
      </c>
      <c r="ED286" s="677">
        <f t="shared" si="464"/>
        <v>249.9</v>
      </c>
      <c r="EE286" s="677">
        <f t="shared" si="465"/>
        <v>416.5</v>
      </c>
      <c r="EF286" s="208">
        <f t="shared" si="466"/>
        <v>138.67529999999999</v>
      </c>
      <c r="EG286" s="208">
        <f t="shared" si="467"/>
        <v>41.602589999999999</v>
      </c>
      <c r="EH286" s="208">
        <f t="shared" si="468"/>
        <v>69.337649999999996</v>
      </c>
      <c r="EI286" s="677">
        <f t="shared" si="446"/>
        <v>41.602589999999999</v>
      </c>
    </row>
    <row r="287" spans="1:139" s="218" customFormat="1" ht="24.75" customHeight="1" x14ac:dyDescent="0.2">
      <c r="A287" s="505">
        <v>284</v>
      </c>
      <c r="B287" s="506" t="s">
        <v>1268</v>
      </c>
      <c r="C287" s="499" t="s">
        <v>1032</v>
      </c>
      <c r="D287" s="406" t="s">
        <v>477</v>
      </c>
      <c r="E287" s="414" t="s">
        <v>227</v>
      </c>
      <c r="F287" s="219" t="s">
        <v>171</v>
      </c>
      <c r="G287" s="219" t="s">
        <v>217</v>
      </c>
      <c r="H287" s="219" t="s">
        <v>25</v>
      </c>
      <c r="I287" s="240">
        <v>0.3</v>
      </c>
      <c r="J287" s="234">
        <v>630</v>
      </c>
      <c r="K287" s="222"/>
      <c r="L287" s="219" t="s">
        <v>171</v>
      </c>
      <c r="M287" s="219" t="s">
        <v>217</v>
      </c>
      <c r="N287" s="219" t="s">
        <v>25</v>
      </c>
      <c r="O287" s="240">
        <v>0.3</v>
      </c>
      <c r="P287" s="234">
        <v>630</v>
      </c>
      <c r="Q287" s="219"/>
      <c r="R287" s="219"/>
      <c r="S287" s="219"/>
      <c r="T287" s="240">
        <v>0.3</v>
      </c>
      <c r="U287" s="235">
        <v>630</v>
      </c>
      <c r="V287" s="228" t="s">
        <v>69</v>
      </c>
      <c r="W287" s="228" t="s">
        <v>315</v>
      </c>
      <c r="X287" s="228" t="s">
        <v>45</v>
      </c>
      <c r="Y287" s="242">
        <v>0.3</v>
      </c>
      <c r="Z287" s="236">
        <v>630</v>
      </c>
      <c r="AA287" s="207">
        <f t="shared" si="382"/>
        <v>189</v>
      </c>
      <c r="AB287" s="222">
        <v>758</v>
      </c>
      <c r="AC287" s="544">
        <f t="shared" si="447"/>
        <v>128</v>
      </c>
      <c r="AD287" s="208">
        <f>0.95*$AB$1</f>
        <v>1080.587</v>
      </c>
      <c r="AE287" s="678">
        <f t="shared" si="448"/>
        <v>450.58699999999999</v>
      </c>
      <c r="AF287" s="222">
        <v>1406</v>
      </c>
      <c r="AJ287" s="444">
        <f t="shared" si="383"/>
        <v>128</v>
      </c>
      <c r="AK287" s="444">
        <f t="shared" si="384"/>
        <v>20.317460317460316</v>
      </c>
      <c r="AL287" s="539">
        <f t="shared" si="449"/>
        <v>4.0634920634920635E-2</v>
      </c>
      <c r="AM287" s="444">
        <f t="shared" si="385"/>
        <v>25.6</v>
      </c>
      <c r="AN287" s="445">
        <f t="shared" si="386"/>
        <v>450.58699999999999</v>
      </c>
      <c r="AO287" s="445">
        <f t="shared" si="387"/>
        <v>71.521746031746034</v>
      </c>
      <c r="AP287" s="542">
        <f t="shared" si="450"/>
        <v>0.14304349206349207</v>
      </c>
      <c r="AQ287" s="445">
        <f t="shared" si="388"/>
        <v>90.117400000000004</v>
      </c>
      <c r="AR287" s="227">
        <f t="shared" si="389"/>
        <v>225</v>
      </c>
      <c r="AS287" s="210">
        <f t="shared" si="390"/>
        <v>750</v>
      </c>
      <c r="AT287" s="209">
        <f t="shared" si="391"/>
        <v>225</v>
      </c>
      <c r="AU287" s="209">
        <f t="shared" si="392"/>
        <v>375</v>
      </c>
      <c r="AV287" s="211">
        <f t="shared" si="393"/>
        <v>758</v>
      </c>
      <c r="AW287" s="212">
        <f t="shared" si="394"/>
        <v>-8</v>
      </c>
      <c r="AX287" s="210">
        <f t="shared" si="395"/>
        <v>120</v>
      </c>
      <c r="AY287" s="210">
        <f t="shared" si="396"/>
        <v>19.047619047619051</v>
      </c>
      <c r="AZ287" s="211">
        <f t="shared" si="397"/>
        <v>1080.587</v>
      </c>
      <c r="BA287" s="544">
        <f t="shared" si="451"/>
        <v>330.58699999999999</v>
      </c>
      <c r="BB287" s="210">
        <f t="shared" si="452"/>
        <v>82.646749999999997</v>
      </c>
      <c r="BC287" s="213">
        <f t="shared" si="398"/>
        <v>291.75848999999999</v>
      </c>
      <c r="BD287" s="211">
        <f>[1]MAG_9pak!$F$9</f>
        <v>972.52830000000006</v>
      </c>
      <c r="BE287" s="213">
        <f t="shared" si="399"/>
        <v>291.75848999999999</v>
      </c>
      <c r="BF287" s="213">
        <f t="shared" si="400"/>
        <v>486.26415000000003</v>
      </c>
      <c r="BG287" s="210">
        <f t="shared" si="401"/>
        <v>214.52830000000006</v>
      </c>
      <c r="BH287" s="210">
        <f t="shared" si="402"/>
        <v>342.52830000000006</v>
      </c>
      <c r="BI287" s="210">
        <f t="shared" si="403"/>
        <v>54.369571428571447</v>
      </c>
      <c r="BJ287" s="210">
        <f t="shared" si="404"/>
        <v>781.2</v>
      </c>
      <c r="BK287" s="214">
        <f t="shared" si="405"/>
        <v>234.36</v>
      </c>
      <c r="BL287" s="214">
        <f t="shared" si="406"/>
        <v>390.6</v>
      </c>
      <c r="BM287" s="210">
        <f t="shared" si="407"/>
        <v>151.20000000000005</v>
      </c>
      <c r="BN287" s="210">
        <f t="shared" si="408"/>
        <v>23.200000000000045</v>
      </c>
      <c r="BO287" s="215">
        <f t="shared" si="409"/>
        <v>234.36</v>
      </c>
      <c r="BP287" s="210">
        <f t="shared" si="469"/>
        <v>781.2</v>
      </c>
      <c r="BQ287" s="216">
        <f t="shared" si="410"/>
        <v>234.36</v>
      </c>
      <c r="BR287" s="216">
        <f t="shared" si="411"/>
        <v>390.6</v>
      </c>
      <c r="BS287" s="210">
        <f t="shared" si="412"/>
        <v>151.20000000000005</v>
      </c>
      <c r="BT287" s="210">
        <f t="shared" si="413"/>
        <v>23.200000000000045</v>
      </c>
      <c r="BU287" s="217">
        <f t="shared" si="414"/>
        <v>234.36</v>
      </c>
      <c r="BV287" s="210">
        <f t="shared" si="470"/>
        <v>781.2</v>
      </c>
      <c r="BW287" s="403">
        <f t="shared" si="415"/>
        <v>234.36</v>
      </c>
      <c r="BX287" s="403">
        <f t="shared" si="416"/>
        <v>390.6</v>
      </c>
      <c r="BY287" s="210">
        <f t="shared" si="417"/>
        <v>151.20000000000005</v>
      </c>
      <c r="BZ287" s="210">
        <f t="shared" si="418"/>
        <v>23.200000000000045</v>
      </c>
      <c r="CA287" s="210">
        <f t="shared" si="419"/>
        <v>24</v>
      </c>
      <c r="CB287" s="404">
        <f t="shared" si="420"/>
        <v>234.36</v>
      </c>
      <c r="CC287" s="404"/>
      <c r="CD287" s="537">
        <f t="shared" si="421"/>
        <v>82.646749999999997</v>
      </c>
      <c r="CE287" s="537">
        <f t="shared" si="453"/>
        <v>24.794024999999998</v>
      </c>
      <c r="CF287" s="537">
        <f t="shared" si="422"/>
        <v>41.323374999999999</v>
      </c>
      <c r="CG287" s="210"/>
      <c r="CH287" s="210"/>
      <c r="CI287" s="210"/>
      <c r="CJ287" s="538">
        <f t="shared" si="423"/>
        <v>24.794024999999998</v>
      </c>
      <c r="CK287" s="216">
        <f t="shared" si="424"/>
        <v>2</v>
      </c>
      <c r="CL287" s="216">
        <f t="shared" si="454"/>
        <v>0.6</v>
      </c>
      <c r="CM287" s="216">
        <f t="shared" si="425"/>
        <v>1</v>
      </c>
      <c r="CN287" s="216"/>
      <c r="CO287" s="216"/>
      <c r="CP287" s="216"/>
      <c r="CQ287" s="217">
        <f t="shared" si="426"/>
        <v>0.6</v>
      </c>
      <c r="CR287" s="403">
        <f t="shared" si="427"/>
        <v>74.846749999999986</v>
      </c>
      <c r="CS287" s="403">
        <f t="shared" si="455"/>
        <v>22.454024999999994</v>
      </c>
      <c r="CT287" s="403">
        <f t="shared" si="428"/>
        <v>37.423374999999993</v>
      </c>
      <c r="CU287" s="403"/>
      <c r="CV287" s="403"/>
      <c r="CW287" s="403"/>
      <c r="CX287" s="404">
        <f t="shared" si="429"/>
        <v>22.454024999999994</v>
      </c>
      <c r="CY287" s="198"/>
      <c r="CZ287" s="222">
        <v>758</v>
      </c>
      <c r="DA287" s="677">
        <f t="shared" si="430"/>
        <v>128</v>
      </c>
      <c r="DB287" s="676">
        <f t="shared" si="431"/>
        <v>20.317460317460316</v>
      </c>
      <c r="DC287" s="676">
        <f t="shared" si="456"/>
        <v>4.0634920634920633</v>
      </c>
      <c r="DD287" s="208">
        <v>1080.587</v>
      </c>
      <c r="DE287" s="677">
        <f t="shared" si="432"/>
        <v>450.58699999999999</v>
      </c>
      <c r="DF287" s="676">
        <f t="shared" si="433"/>
        <v>71.521746031746034</v>
      </c>
      <c r="DG287" s="676">
        <f t="shared" si="457"/>
        <v>14.304349206349206</v>
      </c>
      <c r="DH287" s="222">
        <v>20</v>
      </c>
      <c r="DI287" s="677">
        <f t="shared" si="434"/>
        <v>126</v>
      </c>
      <c r="DJ287" s="568">
        <f t="shared" si="435"/>
        <v>756</v>
      </c>
      <c r="DK287" s="677">
        <f t="shared" si="436"/>
        <v>226.79999999999998</v>
      </c>
      <c r="DL287" s="677">
        <f t="shared" si="458"/>
        <v>226.8</v>
      </c>
      <c r="DM287" s="677">
        <f t="shared" si="459"/>
        <v>378</v>
      </c>
      <c r="DN287" s="677">
        <f t="shared" si="437"/>
        <v>81.146749999999997</v>
      </c>
      <c r="DO287" s="677">
        <f t="shared" si="460"/>
        <v>24.344024999999998</v>
      </c>
      <c r="DP287" s="677">
        <f t="shared" si="461"/>
        <v>40.573374999999999</v>
      </c>
      <c r="DQ287" s="677">
        <f t="shared" si="438"/>
        <v>24.344024999999998</v>
      </c>
      <c r="DR287" s="222">
        <v>758</v>
      </c>
      <c r="DS287" s="677">
        <f t="shared" si="439"/>
        <v>128</v>
      </c>
      <c r="DT287" s="676">
        <f t="shared" si="440"/>
        <v>20.317460317460316</v>
      </c>
      <c r="DU287" s="710">
        <f t="shared" si="462"/>
        <v>4.0634920634920633</v>
      </c>
      <c r="DV287" s="208">
        <v>1080.587</v>
      </c>
      <c r="DW287" s="677">
        <f t="shared" si="441"/>
        <v>450.58699999999999</v>
      </c>
      <c r="DX287" s="676">
        <f t="shared" si="442"/>
        <v>71.521746031746034</v>
      </c>
      <c r="DY287" s="710">
        <f t="shared" si="463"/>
        <v>14.304349206349206</v>
      </c>
      <c r="DZ287" s="222">
        <v>19</v>
      </c>
      <c r="EA287" s="677">
        <f t="shared" si="443"/>
        <v>119.7</v>
      </c>
      <c r="EB287" s="568">
        <f t="shared" si="444"/>
        <v>749.7</v>
      </c>
      <c r="EC287" s="677">
        <f t="shared" si="445"/>
        <v>224.91</v>
      </c>
      <c r="ED287" s="677">
        <f t="shared" si="464"/>
        <v>224.91</v>
      </c>
      <c r="EE287" s="677">
        <f t="shared" si="465"/>
        <v>374.85</v>
      </c>
      <c r="EF287" s="208">
        <f t="shared" si="466"/>
        <v>82.721749999999986</v>
      </c>
      <c r="EG287" s="208">
        <f t="shared" si="467"/>
        <v>24.816524999999995</v>
      </c>
      <c r="EH287" s="208">
        <f t="shared" si="468"/>
        <v>41.360874999999993</v>
      </c>
      <c r="EI287" s="677">
        <f t="shared" si="446"/>
        <v>24.816524999999995</v>
      </c>
    </row>
    <row r="288" spans="1:139" s="218" customFormat="1" ht="24.75" customHeight="1" x14ac:dyDescent="0.2">
      <c r="A288" s="506">
        <v>285</v>
      </c>
      <c r="B288" s="506" t="s">
        <v>1268</v>
      </c>
      <c r="C288" s="499" t="s">
        <v>1033</v>
      </c>
      <c r="D288" s="406" t="s">
        <v>478</v>
      </c>
      <c r="E288" s="414" t="s">
        <v>237</v>
      </c>
      <c r="F288" s="219" t="s">
        <v>171</v>
      </c>
      <c r="G288" s="219" t="s">
        <v>42</v>
      </c>
      <c r="H288" s="219" t="s">
        <v>70</v>
      </c>
      <c r="I288" s="240">
        <v>0.3</v>
      </c>
      <c r="J288" s="303">
        <v>700</v>
      </c>
      <c r="K288" s="222"/>
      <c r="L288" s="219" t="s">
        <v>171</v>
      </c>
      <c r="M288" s="219" t="s">
        <v>42</v>
      </c>
      <c r="N288" s="219" t="s">
        <v>70</v>
      </c>
      <c r="O288" s="240">
        <v>0.3</v>
      </c>
      <c r="P288" s="303">
        <v>700</v>
      </c>
      <c r="Q288" s="219"/>
      <c r="R288" s="219"/>
      <c r="S288" s="219"/>
      <c r="T288" s="240">
        <v>0.3</v>
      </c>
      <c r="U288" s="304">
        <v>700</v>
      </c>
      <c r="V288" s="228" t="s">
        <v>69</v>
      </c>
      <c r="W288" s="228" t="s">
        <v>44</v>
      </c>
      <c r="X288" s="228" t="s">
        <v>28</v>
      </c>
      <c r="Y288" s="242">
        <v>0.3</v>
      </c>
      <c r="Z288" s="305">
        <v>700</v>
      </c>
      <c r="AA288" s="207">
        <f t="shared" si="382"/>
        <v>210</v>
      </c>
      <c r="AB288" s="222">
        <v>967</v>
      </c>
      <c r="AC288" s="544">
        <f t="shared" si="447"/>
        <v>267</v>
      </c>
      <c r="AD288" s="208">
        <f>1.22*$AB$1</f>
        <v>1387.7012</v>
      </c>
      <c r="AE288" s="678">
        <f t="shared" si="448"/>
        <v>687.70119999999997</v>
      </c>
      <c r="AF288" s="222">
        <v>1796</v>
      </c>
      <c r="AJ288" s="444">
        <f t="shared" si="383"/>
        <v>267</v>
      </c>
      <c r="AK288" s="444">
        <f t="shared" si="384"/>
        <v>38.142857142857139</v>
      </c>
      <c r="AL288" s="539">
        <f t="shared" si="449"/>
        <v>7.6285714285714276E-2</v>
      </c>
      <c r="AM288" s="444">
        <f t="shared" si="385"/>
        <v>53.4</v>
      </c>
      <c r="AN288" s="445">
        <f t="shared" si="386"/>
        <v>687.70119999999997</v>
      </c>
      <c r="AO288" s="445">
        <f t="shared" si="387"/>
        <v>98.243028571428567</v>
      </c>
      <c r="AP288" s="542">
        <f t="shared" si="450"/>
        <v>0.19648605714285716</v>
      </c>
      <c r="AQ288" s="445">
        <f t="shared" si="388"/>
        <v>137.54023999999998</v>
      </c>
      <c r="AR288" s="227">
        <f t="shared" si="389"/>
        <v>246</v>
      </c>
      <c r="AS288" s="210">
        <f t="shared" si="390"/>
        <v>820</v>
      </c>
      <c r="AT288" s="209">
        <f t="shared" si="391"/>
        <v>246</v>
      </c>
      <c r="AU288" s="209">
        <f t="shared" si="392"/>
        <v>410</v>
      </c>
      <c r="AV288" s="211">
        <f t="shared" si="393"/>
        <v>967</v>
      </c>
      <c r="AW288" s="212">
        <f t="shared" si="394"/>
        <v>-147</v>
      </c>
      <c r="AX288" s="210">
        <f t="shared" si="395"/>
        <v>120</v>
      </c>
      <c r="AY288" s="210">
        <f t="shared" si="396"/>
        <v>17.142857142857153</v>
      </c>
      <c r="AZ288" s="211">
        <f t="shared" si="397"/>
        <v>1387.7012</v>
      </c>
      <c r="BA288" s="544">
        <f t="shared" si="451"/>
        <v>567.70119999999997</v>
      </c>
      <c r="BB288" s="210">
        <f t="shared" si="452"/>
        <v>141.92529999999999</v>
      </c>
      <c r="BC288" s="213">
        <f t="shared" si="398"/>
        <v>374.67932400000001</v>
      </c>
      <c r="BD288" s="211">
        <f>[1]MAG_9pak!$F$11</f>
        <v>1248.9310800000001</v>
      </c>
      <c r="BE288" s="213">
        <f t="shared" si="399"/>
        <v>374.67932400000001</v>
      </c>
      <c r="BF288" s="213">
        <f t="shared" si="400"/>
        <v>624.46554000000003</v>
      </c>
      <c r="BG288" s="210">
        <f t="shared" si="401"/>
        <v>281.93108000000007</v>
      </c>
      <c r="BH288" s="210">
        <f t="shared" si="402"/>
        <v>548.93108000000007</v>
      </c>
      <c r="BI288" s="210">
        <f t="shared" si="403"/>
        <v>78.418725714285728</v>
      </c>
      <c r="BJ288" s="210">
        <f t="shared" si="404"/>
        <v>868</v>
      </c>
      <c r="BK288" s="214">
        <f t="shared" si="405"/>
        <v>260.39999999999998</v>
      </c>
      <c r="BL288" s="214">
        <f t="shared" si="406"/>
        <v>434</v>
      </c>
      <c r="BM288" s="210">
        <f t="shared" si="407"/>
        <v>168</v>
      </c>
      <c r="BN288" s="210">
        <f t="shared" si="408"/>
        <v>-99</v>
      </c>
      <c r="BO288" s="215">
        <f t="shared" si="409"/>
        <v>260.39999999999998</v>
      </c>
      <c r="BP288" s="210">
        <f t="shared" si="469"/>
        <v>868</v>
      </c>
      <c r="BQ288" s="216">
        <f t="shared" si="410"/>
        <v>260.39999999999998</v>
      </c>
      <c r="BR288" s="216">
        <f t="shared" si="411"/>
        <v>434</v>
      </c>
      <c r="BS288" s="210">
        <f t="shared" si="412"/>
        <v>168</v>
      </c>
      <c r="BT288" s="210">
        <f t="shared" si="413"/>
        <v>-99</v>
      </c>
      <c r="BU288" s="217">
        <f t="shared" si="414"/>
        <v>260.39999999999998</v>
      </c>
      <c r="BV288" s="210">
        <f t="shared" si="470"/>
        <v>868</v>
      </c>
      <c r="BW288" s="403">
        <f t="shared" si="415"/>
        <v>260.39999999999998</v>
      </c>
      <c r="BX288" s="403">
        <f t="shared" si="416"/>
        <v>434</v>
      </c>
      <c r="BY288" s="210">
        <f t="shared" si="417"/>
        <v>168</v>
      </c>
      <c r="BZ288" s="210">
        <f t="shared" si="418"/>
        <v>-99</v>
      </c>
      <c r="CA288" s="210">
        <f t="shared" si="419"/>
        <v>24</v>
      </c>
      <c r="CB288" s="404">
        <f t="shared" si="420"/>
        <v>260.39999999999998</v>
      </c>
      <c r="CC288" s="404"/>
      <c r="CD288" s="537">
        <f t="shared" si="421"/>
        <v>141.92529999999999</v>
      </c>
      <c r="CE288" s="537">
        <f t="shared" si="453"/>
        <v>42.577589999999994</v>
      </c>
      <c r="CF288" s="537">
        <f t="shared" si="422"/>
        <v>70.962649999999996</v>
      </c>
      <c r="CG288" s="210"/>
      <c r="CH288" s="210"/>
      <c r="CI288" s="210"/>
      <c r="CJ288" s="538">
        <f t="shared" si="423"/>
        <v>42.577589999999994</v>
      </c>
      <c r="CK288" s="216">
        <f t="shared" si="424"/>
        <v>36.75</v>
      </c>
      <c r="CL288" s="216">
        <f t="shared" si="454"/>
        <v>11.025</v>
      </c>
      <c r="CM288" s="216">
        <f t="shared" si="425"/>
        <v>18.375</v>
      </c>
      <c r="CN288" s="216"/>
      <c r="CO288" s="216"/>
      <c r="CP288" s="216"/>
      <c r="CQ288" s="217">
        <f t="shared" si="426"/>
        <v>11.025</v>
      </c>
      <c r="CR288" s="403">
        <f t="shared" si="427"/>
        <v>129.92529999999999</v>
      </c>
      <c r="CS288" s="403">
        <f t="shared" si="455"/>
        <v>38.977589999999999</v>
      </c>
      <c r="CT288" s="403">
        <f t="shared" si="428"/>
        <v>64.962649999999996</v>
      </c>
      <c r="CU288" s="403"/>
      <c r="CV288" s="403"/>
      <c r="CW288" s="403"/>
      <c r="CX288" s="404">
        <f t="shared" si="429"/>
        <v>38.977589999999999</v>
      </c>
      <c r="CY288" s="198"/>
      <c r="CZ288" s="222">
        <v>967</v>
      </c>
      <c r="DA288" s="677">
        <f t="shared" si="430"/>
        <v>267</v>
      </c>
      <c r="DB288" s="676">
        <f t="shared" si="431"/>
        <v>38.142857142857139</v>
      </c>
      <c r="DC288" s="676">
        <f t="shared" si="456"/>
        <v>7.6285714285714281</v>
      </c>
      <c r="DD288" s="208">
        <v>1387.7012</v>
      </c>
      <c r="DE288" s="677">
        <f t="shared" si="432"/>
        <v>687.70119999999997</v>
      </c>
      <c r="DF288" s="676">
        <f t="shared" si="433"/>
        <v>98.243028571428567</v>
      </c>
      <c r="DG288" s="676">
        <f t="shared" si="457"/>
        <v>19.648605714285715</v>
      </c>
      <c r="DH288" s="222">
        <v>20</v>
      </c>
      <c r="DI288" s="677">
        <f t="shared" si="434"/>
        <v>140</v>
      </c>
      <c r="DJ288" s="568">
        <f t="shared" si="435"/>
        <v>840</v>
      </c>
      <c r="DK288" s="677">
        <f t="shared" si="436"/>
        <v>252</v>
      </c>
      <c r="DL288" s="677">
        <f t="shared" si="458"/>
        <v>252</v>
      </c>
      <c r="DM288" s="677">
        <f t="shared" si="459"/>
        <v>420</v>
      </c>
      <c r="DN288" s="677">
        <f t="shared" si="437"/>
        <v>136.92529999999999</v>
      </c>
      <c r="DO288" s="677">
        <f t="shared" si="460"/>
        <v>41.077589999999994</v>
      </c>
      <c r="DP288" s="677">
        <f t="shared" si="461"/>
        <v>68.462649999999996</v>
      </c>
      <c r="DQ288" s="677">
        <f t="shared" si="438"/>
        <v>41.077589999999994</v>
      </c>
      <c r="DR288" s="222">
        <v>967</v>
      </c>
      <c r="DS288" s="677">
        <f t="shared" si="439"/>
        <v>267</v>
      </c>
      <c r="DT288" s="676">
        <f t="shared" si="440"/>
        <v>38.142857142857139</v>
      </c>
      <c r="DU288" s="710">
        <f t="shared" si="462"/>
        <v>7.6285714285714281</v>
      </c>
      <c r="DV288" s="208">
        <v>1387.7012</v>
      </c>
      <c r="DW288" s="677">
        <f t="shared" si="441"/>
        <v>687.70119999999997</v>
      </c>
      <c r="DX288" s="676">
        <f t="shared" si="442"/>
        <v>98.243028571428567</v>
      </c>
      <c r="DY288" s="710">
        <f t="shared" si="463"/>
        <v>19.648605714285715</v>
      </c>
      <c r="DZ288" s="222">
        <v>19</v>
      </c>
      <c r="EA288" s="677">
        <f t="shared" si="443"/>
        <v>133</v>
      </c>
      <c r="EB288" s="568">
        <f t="shared" si="444"/>
        <v>833</v>
      </c>
      <c r="EC288" s="677">
        <f t="shared" si="445"/>
        <v>249.89999999999998</v>
      </c>
      <c r="ED288" s="677">
        <f t="shared" si="464"/>
        <v>249.9</v>
      </c>
      <c r="EE288" s="677">
        <f t="shared" si="465"/>
        <v>416.5</v>
      </c>
      <c r="EF288" s="208">
        <f t="shared" si="466"/>
        <v>138.67529999999999</v>
      </c>
      <c r="EG288" s="208">
        <f t="shared" si="467"/>
        <v>41.602589999999999</v>
      </c>
      <c r="EH288" s="208">
        <f t="shared" si="468"/>
        <v>69.337649999999996</v>
      </c>
      <c r="EI288" s="677">
        <f t="shared" si="446"/>
        <v>41.602589999999999</v>
      </c>
    </row>
    <row r="289" spans="1:139" s="218" customFormat="1" ht="24.75" customHeight="1" x14ac:dyDescent="0.2">
      <c r="A289" s="505">
        <v>286</v>
      </c>
      <c r="B289" s="506" t="s">
        <v>1268</v>
      </c>
      <c r="C289" s="499" t="s">
        <v>1034</v>
      </c>
      <c r="D289" s="406" t="s">
        <v>479</v>
      </c>
      <c r="E289" s="414" t="s">
        <v>237</v>
      </c>
      <c r="F289" s="219" t="s">
        <v>171</v>
      </c>
      <c r="G289" s="219" t="s">
        <v>42</v>
      </c>
      <c r="H289" s="219" t="s">
        <v>70</v>
      </c>
      <c r="I289" s="240">
        <v>0.3</v>
      </c>
      <c r="J289" s="303">
        <v>700</v>
      </c>
      <c r="K289" s="222"/>
      <c r="L289" s="219" t="s">
        <v>171</v>
      </c>
      <c r="M289" s="219" t="s">
        <v>42</v>
      </c>
      <c r="N289" s="219" t="s">
        <v>70</v>
      </c>
      <c r="O289" s="240">
        <v>0.3</v>
      </c>
      <c r="P289" s="303">
        <v>700</v>
      </c>
      <c r="Q289" s="219"/>
      <c r="R289" s="219"/>
      <c r="S289" s="219"/>
      <c r="T289" s="240">
        <v>0.3</v>
      </c>
      <c r="U289" s="304">
        <v>700</v>
      </c>
      <c r="V289" s="228" t="s">
        <v>69</v>
      </c>
      <c r="W289" s="228" t="s">
        <v>44</v>
      </c>
      <c r="X289" s="228" t="s">
        <v>28</v>
      </c>
      <c r="Y289" s="242">
        <v>0.3</v>
      </c>
      <c r="Z289" s="305">
        <v>700</v>
      </c>
      <c r="AA289" s="207">
        <f t="shared" si="382"/>
        <v>210</v>
      </c>
      <c r="AB289" s="222">
        <v>967</v>
      </c>
      <c r="AC289" s="544">
        <f t="shared" si="447"/>
        <v>267</v>
      </c>
      <c r="AD289" s="208">
        <f>1.22*$AB$1</f>
        <v>1387.7012</v>
      </c>
      <c r="AE289" s="678">
        <f t="shared" si="448"/>
        <v>687.70119999999997</v>
      </c>
      <c r="AF289" s="222">
        <v>1796</v>
      </c>
      <c r="AJ289" s="444">
        <f t="shared" si="383"/>
        <v>267</v>
      </c>
      <c r="AK289" s="444">
        <f t="shared" si="384"/>
        <v>38.142857142857139</v>
      </c>
      <c r="AL289" s="539">
        <f t="shared" si="449"/>
        <v>7.6285714285714276E-2</v>
      </c>
      <c r="AM289" s="444">
        <f t="shared" si="385"/>
        <v>53.4</v>
      </c>
      <c r="AN289" s="445">
        <f t="shared" si="386"/>
        <v>687.70119999999997</v>
      </c>
      <c r="AO289" s="445">
        <f t="shared" si="387"/>
        <v>98.243028571428567</v>
      </c>
      <c r="AP289" s="542">
        <f t="shared" si="450"/>
        <v>0.19648605714285716</v>
      </c>
      <c r="AQ289" s="445">
        <f t="shared" si="388"/>
        <v>137.54023999999998</v>
      </c>
      <c r="AR289" s="227">
        <f t="shared" si="389"/>
        <v>246</v>
      </c>
      <c r="AS289" s="210">
        <f t="shared" si="390"/>
        <v>820</v>
      </c>
      <c r="AT289" s="209">
        <f t="shared" si="391"/>
        <v>246</v>
      </c>
      <c r="AU289" s="209">
        <f t="shared" si="392"/>
        <v>410</v>
      </c>
      <c r="AV289" s="211">
        <f t="shared" si="393"/>
        <v>967</v>
      </c>
      <c r="AW289" s="212">
        <f t="shared" si="394"/>
        <v>-147</v>
      </c>
      <c r="AX289" s="210">
        <f t="shared" si="395"/>
        <v>120</v>
      </c>
      <c r="AY289" s="210">
        <f t="shared" si="396"/>
        <v>17.142857142857153</v>
      </c>
      <c r="AZ289" s="211">
        <f t="shared" si="397"/>
        <v>1387.7012</v>
      </c>
      <c r="BA289" s="544">
        <f t="shared" si="451"/>
        <v>567.70119999999997</v>
      </c>
      <c r="BB289" s="210">
        <f t="shared" si="452"/>
        <v>141.92529999999999</v>
      </c>
      <c r="BC289" s="213">
        <f t="shared" si="398"/>
        <v>374.67932400000001</v>
      </c>
      <c r="BD289" s="211">
        <f>[1]MAG_9pak!$F$11</f>
        <v>1248.9310800000001</v>
      </c>
      <c r="BE289" s="213">
        <f t="shared" si="399"/>
        <v>374.67932400000001</v>
      </c>
      <c r="BF289" s="213">
        <f t="shared" si="400"/>
        <v>624.46554000000003</v>
      </c>
      <c r="BG289" s="210">
        <f t="shared" si="401"/>
        <v>281.93108000000007</v>
      </c>
      <c r="BH289" s="210">
        <f t="shared" si="402"/>
        <v>548.93108000000007</v>
      </c>
      <c r="BI289" s="210">
        <f t="shared" si="403"/>
        <v>78.418725714285728</v>
      </c>
      <c r="BJ289" s="210">
        <f t="shared" si="404"/>
        <v>868</v>
      </c>
      <c r="BK289" s="214">
        <f t="shared" si="405"/>
        <v>260.39999999999998</v>
      </c>
      <c r="BL289" s="214">
        <f t="shared" si="406"/>
        <v>434</v>
      </c>
      <c r="BM289" s="210">
        <f t="shared" si="407"/>
        <v>168</v>
      </c>
      <c r="BN289" s="210">
        <f t="shared" si="408"/>
        <v>-99</v>
      </c>
      <c r="BO289" s="215">
        <f t="shared" si="409"/>
        <v>260.39999999999998</v>
      </c>
      <c r="BP289" s="210">
        <f t="shared" si="469"/>
        <v>868</v>
      </c>
      <c r="BQ289" s="216">
        <f t="shared" si="410"/>
        <v>260.39999999999998</v>
      </c>
      <c r="BR289" s="216">
        <f t="shared" si="411"/>
        <v>434</v>
      </c>
      <c r="BS289" s="210">
        <f t="shared" si="412"/>
        <v>168</v>
      </c>
      <c r="BT289" s="210">
        <f t="shared" si="413"/>
        <v>-99</v>
      </c>
      <c r="BU289" s="217">
        <f t="shared" si="414"/>
        <v>260.39999999999998</v>
      </c>
      <c r="BV289" s="210">
        <f t="shared" si="470"/>
        <v>868</v>
      </c>
      <c r="BW289" s="403">
        <f t="shared" si="415"/>
        <v>260.39999999999998</v>
      </c>
      <c r="BX289" s="403">
        <f t="shared" si="416"/>
        <v>434</v>
      </c>
      <c r="BY289" s="210">
        <f t="shared" si="417"/>
        <v>168</v>
      </c>
      <c r="BZ289" s="210">
        <f t="shared" si="418"/>
        <v>-99</v>
      </c>
      <c r="CA289" s="210">
        <f t="shared" si="419"/>
        <v>24</v>
      </c>
      <c r="CB289" s="404">
        <f t="shared" si="420"/>
        <v>260.39999999999998</v>
      </c>
      <c r="CC289" s="404"/>
      <c r="CD289" s="537">
        <f t="shared" si="421"/>
        <v>141.92529999999999</v>
      </c>
      <c r="CE289" s="537">
        <f t="shared" si="453"/>
        <v>42.577589999999994</v>
      </c>
      <c r="CF289" s="537">
        <f t="shared" si="422"/>
        <v>70.962649999999996</v>
      </c>
      <c r="CG289" s="210"/>
      <c r="CH289" s="210"/>
      <c r="CI289" s="210"/>
      <c r="CJ289" s="538">
        <f t="shared" si="423"/>
        <v>42.577589999999994</v>
      </c>
      <c r="CK289" s="216">
        <f t="shared" si="424"/>
        <v>36.75</v>
      </c>
      <c r="CL289" s="216">
        <f t="shared" si="454"/>
        <v>11.025</v>
      </c>
      <c r="CM289" s="216">
        <f t="shared" si="425"/>
        <v>18.375</v>
      </c>
      <c r="CN289" s="216"/>
      <c r="CO289" s="216"/>
      <c r="CP289" s="216"/>
      <c r="CQ289" s="217">
        <f t="shared" si="426"/>
        <v>11.025</v>
      </c>
      <c r="CR289" s="403">
        <f t="shared" si="427"/>
        <v>129.92529999999999</v>
      </c>
      <c r="CS289" s="403">
        <f t="shared" si="455"/>
        <v>38.977589999999999</v>
      </c>
      <c r="CT289" s="403">
        <f t="shared" si="428"/>
        <v>64.962649999999996</v>
      </c>
      <c r="CU289" s="403"/>
      <c r="CV289" s="403"/>
      <c r="CW289" s="403"/>
      <c r="CX289" s="404">
        <f t="shared" si="429"/>
        <v>38.977589999999999</v>
      </c>
      <c r="CY289" s="198"/>
      <c r="CZ289" s="222">
        <v>967</v>
      </c>
      <c r="DA289" s="677">
        <f t="shared" si="430"/>
        <v>267</v>
      </c>
      <c r="DB289" s="676">
        <f t="shared" si="431"/>
        <v>38.142857142857139</v>
      </c>
      <c r="DC289" s="676">
        <f t="shared" si="456"/>
        <v>7.6285714285714281</v>
      </c>
      <c r="DD289" s="208">
        <v>1387.7012</v>
      </c>
      <c r="DE289" s="677">
        <f t="shared" si="432"/>
        <v>687.70119999999997</v>
      </c>
      <c r="DF289" s="676">
        <f t="shared" si="433"/>
        <v>98.243028571428567</v>
      </c>
      <c r="DG289" s="676">
        <f t="shared" si="457"/>
        <v>19.648605714285715</v>
      </c>
      <c r="DH289" s="222">
        <v>20</v>
      </c>
      <c r="DI289" s="677">
        <f t="shared" si="434"/>
        <v>140</v>
      </c>
      <c r="DJ289" s="568">
        <f t="shared" si="435"/>
        <v>840</v>
      </c>
      <c r="DK289" s="677">
        <f t="shared" si="436"/>
        <v>252</v>
      </c>
      <c r="DL289" s="677">
        <f t="shared" si="458"/>
        <v>252</v>
      </c>
      <c r="DM289" s="677">
        <f t="shared" si="459"/>
        <v>420</v>
      </c>
      <c r="DN289" s="677">
        <f t="shared" si="437"/>
        <v>136.92529999999999</v>
      </c>
      <c r="DO289" s="677">
        <f t="shared" si="460"/>
        <v>41.077589999999994</v>
      </c>
      <c r="DP289" s="677">
        <f t="shared" si="461"/>
        <v>68.462649999999996</v>
      </c>
      <c r="DQ289" s="677">
        <f t="shared" si="438"/>
        <v>41.077589999999994</v>
      </c>
      <c r="DR289" s="222">
        <v>967</v>
      </c>
      <c r="DS289" s="677">
        <f t="shared" si="439"/>
        <v>267</v>
      </c>
      <c r="DT289" s="676">
        <f t="shared" si="440"/>
        <v>38.142857142857139</v>
      </c>
      <c r="DU289" s="710">
        <f t="shared" si="462"/>
        <v>7.6285714285714281</v>
      </c>
      <c r="DV289" s="208">
        <v>1387.7012</v>
      </c>
      <c r="DW289" s="677">
        <f t="shared" si="441"/>
        <v>687.70119999999997</v>
      </c>
      <c r="DX289" s="676">
        <f t="shared" si="442"/>
        <v>98.243028571428567</v>
      </c>
      <c r="DY289" s="710">
        <f t="shared" si="463"/>
        <v>19.648605714285715</v>
      </c>
      <c r="DZ289" s="222">
        <v>19</v>
      </c>
      <c r="EA289" s="677">
        <f t="shared" si="443"/>
        <v>133</v>
      </c>
      <c r="EB289" s="568">
        <f t="shared" si="444"/>
        <v>833</v>
      </c>
      <c r="EC289" s="677">
        <f t="shared" si="445"/>
        <v>249.89999999999998</v>
      </c>
      <c r="ED289" s="677">
        <f t="shared" si="464"/>
        <v>249.9</v>
      </c>
      <c r="EE289" s="677">
        <f t="shared" si="465"/>
        <v>416.5</v>
      </c>
      <c r="EF289" s="208">
        <f t="shared" si="466"/>
        <v>138.67529999999999</v>
      </c>
      <c r="EG289" s="208">
        <f t="shared" si="467"/>
        <v>41.602589999999999</v>
      </c>
      <c r="EH289" s="208">
        <f t="shared" si="468"/>
        <v>69.337649999999996</v>
      </c>
      <c r="EI289" s="677">
        <f t="shared" si="446"/>
        <v>41.602589999999999</v>
      </c>
    </row>
    <row r="290" spans="1:139" s="218" customFormat="1" ht="24.75" customHeight="1" x14ac:dyDescent="0.2">
      <c r="A290" s="505">
        <v>287</v>
      </c>
      <c r="B290" s="506" t="s">
        <v>1268</v>
      </c>
      <c r="C290" s="499" t="s">
        <v>1035</v>
      </c>
      <c r="D290" s="406" t="s">
        <v>480</v>
      </c>
      <c r="E290" s="414" t="s">
        <v>237</v>
      </c>
      <c r="F290" s="219" t="s">
        <v>171</v>
      </c>
      <c r="G290" s="219" t="s">
        <v>42</v>
      </c>
      <c r="H290" s="219" t="s">
        <v>70</v>
      </c>
      <c r="I290" s="240">
        <v>0.3</v>
      </c>
      <c r="J290" s="303">
        <v>700</v>
      </c>
      <c r="K290" s="222"/>
      <c r="L290" s="219" t="s">
        <v>171</v>
      </c>
      <c r="M290" s="219" t="s">
        <v>42</v>
      </c>
      <c r="N290" s="219" t="s">
        <v>70</v>
      </c>
      <c r="O290" s="240">
        <v>0.3</v>
      </c>
      <c r="P290" s="303">
        <v>700</v>
      </c>
      <c r="Q290" s="219"/>
      <c r="R290" s="219"/>
      <c r="S290" s="219"/>
      <c r="T290" s="240">
        <v>0.3</v>
      </c>
      <c r="U290" s="304">
        <v>700</v>
      </c>
      <c r="V290" s="228" t="s">
        <v>69</v>
      </c>
      <c r="W290" s="228" t="s">
        <v>44</v>
      </c>
      <c r="X290" s="228" t="s">
        <v>28</v>
      </c>
      <c r="Y290" s="242">
        <v>0.3</v>
      </c>
      <c r="Z290" s="305">
        <v>700</v>
      </c>
      <c r="AA290" s="207">
        <f t="shared" si="382"/>
        <v>210</v>
      </c>
      <c r="AB290" s="222">
        <v>967</v>
      </c>
      <c r="AC290" s="544">
        <f t="shared" si="447"/>
        <v>267</v>
      </c>
      <c r="AD290" s="208">
        <f>1.22*$AB$1</f>
        <v>1387.7012</v>
      </c>
      <c r="AE290" s="678">
        <f t="shared" si="448"/>
        <v>687.70119999999997</v>
      </c>
      <c r="AF290" s="222">
        <v>1796</v>
      </c>
      <c r="AJ290" s="444">
        <f t="shared" si="383"/>
        <v>267</v>
      </c>
      <c r="AK290" s="444">
        <f t="shared" si="384"/>
        <v>38.142857142857139</v>
      </c>
      <c r="AL290" s="539">
        <f t="shared" si="449"/>
        <v>7.6285714285714276E-2</v>
      </c>
      <c r="AM290" s="444">
        <f t="shared" si="385"/>
        <v>53.4</v>
      </c>
      <c r="AN290" s="445">
        <f t="shared" si="386"/>
        <v>687.70119999999997</v>
      </c>
      <c r="AO290" s="445">
        <f t="shared" si="387"/>
        <v>98.243028571428567</v>
      </c>
      <c r="AP290" s="542">
        <f t="shared" si="450"/>
        <v>0.19648605714285716</v>
      </c>
      <c r="AQ290" s="445">
        <f t="shared" si="388"/>
        <v>137.54023999999998</v>
      </c>
      <c r="AR290" s="227">
        <f t="shared" si="389"/>
        <v>246</v>
      </c>
      <c r="AS290" s="210">
        <f t="shared" si="390"/>
        <v>820</v>
      </c>
      <c r="AT290" s="209">
        <f t="shared" si="391"/>
        <v>246</v>
      </c>
      <c r="AU290" s="209">
        <f t="shared" si="392"/>
        <v>410</v>
      </c>
      <c r="AV290" s="211">
        <f t="shared" si="393"/>
        <v>967</v>
      </c>
      <c r="AW290" s="212">
        <f t="shared" si="394"/>
        <v>-147</v>
      </c>
      <c r="AX290" s="210">
        <f t="shared" si="395"/>
        <v>120</v>
      </c>
      <c r="AY290" s="210">
        <f t="shared" si="396"/>
        <v>17.142857142857153</v>
      </c>
      <c r="AZ290" s="211">
        <f t="shared" si="397"/>
        <v>1387.7012</v>
      </c>
      <c r="BA290" s="544">
        <f t="shared" si="451"/>
        <v>567.70119999999997</v>
      </c>
      <c r="BB290" s="210">
        <f t="shared" si="452"/>
        <v>141.92529999999999</v>
      </c>
      <c r="BC290" s="213">
        <f t="shared" si="398"/>
        <v>374.67932400000001</v>
      </c>
      <c r="BD290" s="211">
        <f>[1]MAG_9pak!$F$11</f>
        <v>1248.9310800000001</v>
      </c>
      <c r="BE290" s="213">
        <f t="shared" si="399"/>
        <v>374.67932400000001</v>
      </c>
      <c r="BF290" s="213">
        <f t="shared" si="400"/>
        <v>624.46554000000003</v>
      </c>
      <c r="BG290" s="210">
        <f t="shared" si="401"/>
        <v>281.93108000000007</v>
      </c>
      <c r="BH290" s="210">
        <f t="shared" si="402"/>
        <v>548.93108000000007</v>
      </c>
      <c r="BI290" s="210">
        <f t="shared" si="403"/>
        <v>78.418725714285728</v>
      </c>
      <c r="BJ290" s="210">
        <f t="shared" si="404"/>
        <v>868</v>
      </c>
      <c r="BK290" s="214">
        <f t="shared" si="405"/>
        <v>260.39999999999998</v>
      </c>
      <c r="BL290" s="214">
        <f t="shared" si="406"/>
        <v>434</v>
      </c>
      <c r="BM290" s="210">
        <f t="shared" si="407"/>
        <v>168</v>
      </c>
      <c r="BN290" s="210">
        <f t="shared" si="408"/>
        <v>-99</v>
      </c>
      <c r="BO290" s="215">
        <f t="shared" si="409"/>
        <v>260.39999999999998</v>
      </c>
      <c r="BP290" s="210">
        <f t="shared" si="469"/>
        <v>868</v>
      </c>
      <c r="BQ290" s="216">
        <f t="shared" si="410"/>
        <v>260.39999999999998</v>
      </c>
      <c r="BR290" s="216">
        <f t="shared" si="411"/>
        <v>434</v>
      </c>
      <c r="BS290" s="210">
        <f t="shared" si="412"/>
        <v>168</v>
      </c>
      <c r="BT290" s="210">
        <f t="shared" si="413"/>
        <v>-99</v>
      </c>
      <c r="BU290" s="217">
        <f t="shared" si="414"/>
        <v>260.39999999999998</v>
      </c>
      <c r="BV290" s="210">
        <f t="shared" si="470"/>
        <v>868</v>
      </c>
      <c r="BW290" s="403">
        <f t="shared" si="415"/>
        <v>260.39999999999998</v>
      </c>
      <c r="BX290" s="403">
        <f t="shared" si="416"/>
        <v>434</v>
      </c>
      <c r="BY290" s="210">
        <f t="shared" si="417"/>
        <v>168</v>
      </c>
      <c r="BZ290" s="210">
        <f t="shared" si="418"/>
        <v>-99</v>
      </c>
      <c r="CA290" s="210">
        <f t="shared" si="419"/>
        <v>24</v>
      </c>
      <c r="CB290" s="404">
        <f t="shared" si="420"/>
        <v>260.39999999999998</v>
      </c>
      <c r="CC290" s="404"/>
      <c r="CD290" s="537">
        <f t="shared" si="421"/>
        <v>141.92529999999999</v>
      </c>
      <c r="CE290" s="537">
        <f t="shared" si="453"/>
        <v>42.577589999999994</v>
      </c>
      <c r="CF290" s="537">
        <f t="shared" si="422"/>
        <v>70.962649999999996</v>
      </c>
      <c r="CG290" s="210"/>
      <c r="CH290" s="210"/>
      <c r="CI290" s="210"/>
      <c r="CJ290" s="538">
        <f t="shared" si="423"/>
        <v>42.577589999999994</v>
      </c>
      <c r="CK290" s="216">
        <f t="shared" si="424"/>
        <v>36.75</v>
      </c>
      <c r="CL290" s="216">
        <f t="shared" si="454"/>
        <v>11.025</v>
      </c>
      <c r="CM290" s="216">
        <f t="shared" si="425"/>
        <v>18.375</v>
      </c>
      <c r="CN290" s="216"/>
      <c r="CO290" s="216"/>
      <c r="CP290" s="216"/>
      <c r="CQ290" s="217">
        <f t="shared" si="426"/>
        <v>11.025</v>
      </c>
      <c r="CR290" s="403">
        <f t="shared" si="427"/>
        <v>129.92529999999999</v>
      </c>
      <c r="CS290" s="403">
        <f t="shared" si="455"/>
        <v>38.977589999999999</v>
      </c>
      <c r="CT290" s="403">
        <f t="shared" si="428"/>
        <v>64.962649999999996</v>
      </c>
      <c r="CU290" s="403"/>
      <c r="CV290" s="403"/>
      <c r="CW290" s="403"/>
      <c r="CX290" s="404">
        <f t="shared" si="429"/>
        <v>38.977589999999999</v>
      </c>
      <c r="CY290" s="198"/>
      <c r="CZ290" s="222">
        <v>967</v>
      </c>
      <c r="DA290" s="677">
        <f t="shared" si="430"/>
        <v>267</v>
      </c>
      <c r="DB290" s="676">
        <f t="shared" si="431"/>
        <v>38.142857142857139</v>
      </c>
      <c r="DC290" s="676">
        <f t="shared" si="456"/>
        <v>7.6285714285714281</v>
      </c>
      <c r="DD290" s="208">
        <v>1387.7012</v>
      </c>
      <c r="DE290" s="677">
        <f t="shared" si="432"/>
        <v>687.70119999999997</v>
      </c>
      <c r="DF290" s="676">
        <f t="shared" si="433"/>
        <v>98.243028571428567</v>
      </c>
      <c r="DG290" s="676">
        <f t="shared" si="457"/>
        <v>19.648605714285715</v>
      </c>
      <c r="DH290" s="222">
        <v>20</v>
      </c>
      <c r="DI290" s="677">
        <f t="shared" si="434"/>
        <v>140</v>
      </c>
      <c r="DJ290" s="568">
        <f t="shared" si="435"/>
        <v>840</v>
      </c>
      <c r="DK290" s="677">
        <f t="shared" si="436"/>
        <v>252</v>
      </c>
      <c r="DL290" s="677">
        <f t="shared" si="458"/>
        <v>252</v>
      </c>
      <c r="DM290" s="677">
        <f t="shared" si="459"/>
        <v>420</v>
      </c>
      <c r="DN290" s="677">
        <f t="shared" si="437"/>
        <v>136.92529999999999</v>
      </c>
      <c r="DO290" s="677">
        <f t="shared" si="460"/>
        <v>41.077589999999994</v>
      </c>
      <c r="DP290" s="677">
        <f t="shared" si="461"/>
        <v>68.462649999999996</v>
      </c>
      <c r="DQ290" s="677">
        <f t="shared" si="438"/>
        <v>41.077589999999994</v>
      </c>
      <c r="DR290" s="222">
        <v>967</v>
      </c>
      <c r="DS290" s="677">
        <f t="shared" si="439"/>
        <v>267</v>
      </c>
      <c r="DT290" s="676">
        <f t="shared" si="440"/>
        <v>38.142857142857139</v>
      </c>
      <c r="DU290" s="710">
        <f t="shared" si="462"/>
        <v>7.6285714285714281</v>
      </c>
      <c r="DV290" s="208">
        <v>1387.7012</v>
      </c>
      <c r="DW290" s="677">
        <f t="shared" si="441"/>
        <v>687.70119999999997</v>
      </c>
      <c r="DX290" s="676">
        <f t="shared" si="442"/>
        <v>98.243028571428567</v>
      </c>
      <c r="DY290" s="710">
        <f t="shared" si="463"/>
        <v>19.648605714285715</v>
      </c>
      <c r="DZ290" s="222">
        <v>19</v>
      </c>
      <c r="EA290" s="677">
        <f t="shared" si="443"/>
        <v>133</v>
      </c>
      <c r="EB290" s="568">
        <f t="shared" si="444"/>
        <v>833</v>
      </c>
      <c r="EC290" s="677">
        <f t="shared" si="445"/>
        <v>249.89999999999998</v>
      </c>
      <c r="ED290" s="677">
        <f t="shared" si="464"/>
        <v>249.9</v>
      </c>
      <c r="EE290" s="677">
        <f t="shared" si="465"/>
        <v>416.5</v>
      </c>
      <c r="EF290" s="208">
        <f t="shared" si="466"/>
        <v>138.67529999999999</v>
      </c>
      <c r="EG290" s="208">
        <f t="shared" si="467"/>
        <v>41.602589999999999</v>
      </c>
      <c r="EH290" s="208">
        <f t="shared" si="468"/>
        <v>69.337649999999996</v>
      </c>
      <c r="EI290" s="677">
        <f t="shared" si="446"/>
        <v>41.602589999999999</v>
      </c>
    </row>
    <row r="291" spans="1:139" s="218" customFormat="1" ht="24.75" customHeight="1" x14ac:dyDescent="0.2">
      <c r="A291" s="506">
        <v>288</v>
      </c>
      <c r="B291" s="506" t="s">
        <v>1268</v>
      </c>
      <c r="C291" s="499" t="s">
        <v>1113</v>
      </c>
      <c r="D291" s="406" t="s">
        <v>480</v>
      </c>
      <c r="E291" s="414" t="s">
        <v>235</v>
      </c>
      <c r="F291" s="219" t="s">
        <v>171</v>
      </c>
      <c r="G291" s="219" t="s">
        <v>217</v>
      </c>
      <c r="H291" s="219" t="s">
        <v>25</v>
      </c>
      <c r="I291" s="240">
        <v>0.3</v>
      </c>
      <c r="J291" s="234">
        <v>665</v>
      </c>
      <c r="K291" s="222"/>
      <c r="L291" s="219" t="s">
        <v>171</v>
      </c>
      <c r="M291" s="219" t="s">
        <v>217</v>
      </c>
      <c r="N291" s="219" t="s">
        <v>25</v>
      </c>
      <c r="O291" s="240">
        <v>0.3</v>
      </c>
      <c r="P291" s="234">
        <v>665</v>
      </c>
      <c r="Q291" s="219"/>
      <c r="R291" s="219"/>
      <c r="S291" s="219"/>
      <c r="T291" s="240">
        <v>0.3</v>
      </c>
      <c r="U291" s="235">
        <v>665</v>
      </c>
      <c r="V291" s="228" t="s">
        <v>69</v>
      </c>
      <c r="W291" s="228" t="s">
        <v>315</v>
      </c>
      <c r="X291" s="228" t="s">
        <v>45</v>
      </c>
      <c r="Y291" s="242">
        <v>0.3</v>
      </c>
      <c r="Z291" s="236">
        <v>665</v>
      </c>
      <c r="AA291" s="207">
        <f t="shared" si="382"/>
        <v>199.5</v>
      </c>
      <c r="AB291" s="222">
        <v>758</v>
      </c>
      <c r="AC291" s="544">
        <f t="shared" si="447"/>
        <v>93</v>
      </c>
      <c r="AD291" s="208">
        <f>0.95*$AB$1</f>
        <v>1080.587</v>
      </c>
      <c r="AE291" s="678">
        <f t="shared" si="448"/>
        <v>415.58699999999999</v>
      </c>
      <c r="AF291" s="222">
        <v>1406</v>
      </c>
      <c r="AJ291" s="444">
        <f t="shared" si="383"/>
        <v>93</v>
      </c>
      <c r="AK291" s="444">
        <f t="shared" si="384"/>
        <v>13.984962406015029</v>
      </c>
      <c r="AL291" s="539">
        <f t="shared" si="449"/>
        <v>2.7969924812030058E-2</v>
      </c>
      <c r="AM291" s="444">
        <f t="shared" si="385"/>
        <v>18.600000000000001</v>
      </c>
      <c r="AN291" s="445">
        <f t="shared" si="386"/>
        <v>415.58699999999999</v>
      </c>
      <c r="AO291" s="445">
        <f t="shared" si="387"/>
        <v>62.494285714285695</v>
      </c>
      <c r="AP291" s="542">
        <f t="shared" si="450"/>
        <v>0.12498857142857139</v>
      </c>
      <c r="AQ291" s="445">
        <f t="shared" si="388"/>
        <v>83.117400000000004</v>
      </c>
      <c r="AR291" s="227">
        <f t="shared" si="389"/>
        <v>235.5</v>
      </c>
      <c r="AS291" s="210">
        <f t="shared" si="390"/>
        <v>785</v>
      </c>
      <c r="AT291" s="209">
        <f t="shared" si="391"/>
        <v>235.5</v>
      </c>
      <c r="AU291" s="209">
        <f t="shared" si="392"/>
        <v>392.5</v>
      </c>
      <c r="AV291" s="211">
        <f t="shared" si="393"/>
        <v>758</v>
      </c>
      <c r="AW291" s="210">
        <f t="shared" si="394"/>
        <v>27</v>
      </c>
      <c r="AX291" s="210">
        <f t="shared" si="395"/>
        <v>120</v>
      </c>
      <c r="AY291" s="210">
        <f t="shared" si="396"/>
        <v>18.045112781954884</v>
      </c>
      <c r="AZ291" s="211">
        <f t="shared" si="397"/>
        <v>1080.587</v>
      </c>
      <c r="BA291" s="544">
        <f t="shared" si="451"/>
        <v>295.58699999999999</v>
      </c>
      <c r="BB291" s="210">
        <f t="shared" si="452"/>
        <v>73.896749999999997</v>
      </c>
      <c r="BC291" s="213">
        <f t="shared" si="398"/>
        <v>291.75848999999999</v>
      </c>
      <c r="BD291" s="211">
        <f>[1]MAG_9pak!$F$9</f>
        <v>972.52830000000006</v>
      </c>
      <c r="BE291" s="213">
        <f t="shared" si="399"/>
        <v>291.75848999999999</v>
      </c>
      <c r="BF291" s="213">
        <f t="shared" si="400"/>
        <v>486.26415000000003</v>
      </c>
      <c r="BG291" s="210">
        <f t="shared" si="401"/>
        <v>214.52830000000006</v>
      </c>
      <c r="BH291" s="210">
        <f t="shared" si="402"/>
        <v>307.52830000000006</v>
      </c>
      <c r="BI291" s="210">
        <f t="shared" si="403"/>
        <v>46.244857142857143</v>
      </c>
      <c r="BJ291" s="210">
        <f t="shared" si="404"/>
        <v>824.6</v>
      </c>
      <c r="BK291" s="214">
        <f t="shared" si="405"/>
        <v>247.38</v>
      </c>
      <c r="BL291" s="214">
        <f t="shared" si="406"/>
        <v>412.3</v>
      </c>
      <c r="BM291" s="210">
        <f t="shared" si="407"/>
        <v>159.60000000000002</v>
      </c>
      <c r="BN291" s="210">
        <f t="shared" si="408"/>
        <v>66.600000000000023</v>
      </c>
      <c r="BO291" s="215">
        <f t="shared" si="409"/>
        <v>247.38</v>
      </c>
      <c r="BP291" s="210">
        <f t="shared" si="469"/>
        <v>824.6</v>
      </c>
      <c r="BQ291" s="216">
        <f t="shared" si="410"/>
        <v>247.38</v>
      </c>
      <c r="BR291" s="216">
        <f t="shared" si="411"/>
        <v>412.3</v>
      </c>
      <c r="BS291" s="210">
        <f t="shared" si="412"/>
        <v>159.60000000000002</v>
      </c>
      <c r="BT291" s="210">
        <f t="shared" si="413"/>
        <v>66.600000000000023</v>
      </c>
      <c r="BU291" s="217">
        <f t="shared" si="414"/>
        <v>247.38</v>
      </c>
      <c r="BV291" s="210">
        <f t="shared" si="470"/>
        <v>824.6</v>
      </c>
      <c r="BW291" s="403">
        <f t="shared" si="415"/>
        <v>247.38</v>
      </c>
      <c r="BX291" s="403">
        <f t="shared" si="416"/>
        <v>412.3</v>
      </c>
      <c r="BY291" s="210">
        <f t="shared" si="417"/>
        <v>159.60000000000002</v>
      </c>
      <c r="BZ291" s="210">
        <f t="shared" si="418"/>
        <v>66.600000000000023</v>
      </c>
      <c r="CA291" s="210">
        <f t="shared" si="419"/>
        <v>24</v>
      </c>
      <c r="CB291" s="404">
        <f t="shared" si="420"/>
        <v>247.38</v>
      </c>
      <c r="CC291" s="404"/>
      <c r="CD291" s="537">
        <f t="shared" si="421"/>
        <v>73.896749999999997</v>
      </c>
      <c r="CE291" s="537">
        <f t="shared" si="453"/>
        <v>22.169024999999998</v>
      </c>
      <c r="CF291" s="537">
        <f t="shared" si="422"/>
        <v>36.948374999999999</v>
      </c>
      <c r="CG291" s="210"/>
      <c r="CH291" s="210"/>
      <c r="CI291" s="210"/>
      <c r="CJ291" s="538">
        <f t="shared" si="423"/>
        <v>22.169024999999998</v>
      </c>
      <c r="CK291" s="216">
        <f t="shared" si="424"/>
        <v>-6.75</v>
      </c>
      <c r="CL291" s="216">
        <f t="shared" si="454"/>
        <v>-2.0249999999999999</v>
      </c>
      <c r="CM291" s="216">
        <f t="shared" si="425"/>
        <v>-3.375</v>
      </c>
      <c r="CN291" s="216"/>
      <c r="CO291" s="216"/>
      <c r="CP291" s="216"/>
      <c r="CQ291" s="217">
        <f t="shared" si="426"/>
        <v>-2.0249999999999999</v>
      </c>
      <c r="CR291" s="403">
        <f t="shared" si="427"/>
        <v>63.996749999999992</v>
      </c>
      <c r="CS291" s="403">
        <f t="shared" si="455"/>
        <v>19.199024999999995</v>
      </c>
      <c r="CT291" s="403">
        <f t="shared" si="428"/>
        <v>31.998374999999996</v>
      </c>
      <c r="CU291" s="403"/>
      <c r="CV291" s="403"/>
      <c r="CW291" s="403"/>
      <c r="CX291" s="404">
        <f t="shared" si="429"/>
        <v>19.199024999999995</v>
      </c>
      <c r="CY291" s="198"/>
      <c r="CZ291" s="222">
        <v>758</v>
      </c>
      <c r="DA291" s="677">
        <f t="shared" si="430"/>
        <v>93</v>
      </c>
      <c r="DB291" s="676">
        <f t="shared" si="431"/>
        <v>13.984962406015029</v>
      </c>
      <c r="DC291" s="676">
        <f t="shared" si="456"/>
        <v>2.7969924812030058</v>
      </c>
      <c r="DD291" s="208">
        <v>1080.587</v>
      </c>
      <c r="DE291" s="677">
        <f t="shared" si="432"/>
        <v>415.58699999999999</v>
      </c>
      <c r="DF291" s="676">
        <f t="shared" si="433"/>
        <v>62.494285714285695</v>
      </c>
      <c r="DG291" s="676">
        <f t="shared" si="457"/>
        <v>12.498857142857139</v>
      </c>
      <c r="DH291" s="222">
        <v>20</v>
      </c>
      <c r="DI291" s="677">
        <f t="shared" si="434"/>
        <v>133</v>
      </c>
      <c r="DJ291" s="568">
        <f t="shared" si="435"/>
        <v>798</v>
      </c>
      <c r="DK291" s="677">
        <f t="shared" si="436"/>
        <v>239.39999999999998</v>
      </c>
      <c r="DL291" s="677">
        <f t="shared" si="458"/>
        <v>239.4</v>
      </c>
      <c r="DM291" s="677">
        <f t="shared" si="459"/>
        <v>399</v>
      </c>
      <c r="DN291" s="677">
        <f t="shared" si="437"/>
        <v>70.646749999999997</v>
      </c>
      <c r="DO291" s="677">
        <f t="shared" si="460"/>
        <v>21.194025</v>
      </c>
      <c r="DP291" s="677">
        <f t="shared" si="461"/>
        <v>35.323374999999999</v>
      </c>
      <c r="DQ291" s="677">
        <f t="shared" si="438"/>
        <v>21.194025</v>
      </c>
      <c r="DR291" s="222">
        <v>758</v>
      </c>
      <c r="DS291" s="677">
        <f t="shared" si="439"/>
        <v>93</v>
      </c>
      <c r="DT291" s="676">
        <f t="shared" si="440"/>
        <v>13.984962406015029</v>
      </c>
      <c r="DU291" s="710">
        <f t="shared" si="462"/>
        <v>2.7969924812030058</v>
      </c>
      <c r="DV291" s="208">
        <v>1080.587</v>
      </c>
      <c r="DW291" s="677">
        <f t="shared" si="441"/>
        <v>415.58699999999999</v>
      </c>
      <c r="DX291" s="676">
        <f t="shared" si="442"/>
        <v>62.494285714285695</v>
      </c>
      <c r="DY291" s="710">
        <f t="shared" si="463"/>
        <v>12.498857142857139</v>
      </c>
      <c r="DZ291" s="222">
        <v>19</v>
      </c>
      <c r="EA291" s="677">
        <f t="shared" si="443"/>
        <v>126.35</v>
      </c>
      <c r="EB291" s="568">
        <f t="shared" si="444"/>
        <v>791.35</v>
      </c>
      <c r="EC291" s="677">
        <f t="shared" si="445"/>
        <v>237.405</v>
      </c>
      <c r="ED291" s="677">
        <f t="shared" si="464"/>
        <v>237.405</v>
      </c>
      <c r="EE291" s="677">
        <f t="shared" si="465"/>
        <v>395.67500000000001</v>
      </c>
      <c r="EF291" s="208">
        <f t="shared" si="466"/>
        <v>72.309249999999992</v>
      </c>
      <c r="EG291" s="208">
        <f t="shared" si="467"/>
        <v>21.692774999999997</v>
      </c>
      <c r="EH291" s="208">
        <f t="shared" si="468"/>
        <v>36.154624999999996</v>
      </c>
      <c r="EI291" s="677">
        <f t="shared" si="446"/>
        <v>21.692774999999997</v>
      </c>
    </row>
    <row r="292" spans="1:139" s="218" customFormat="1" ht="24.75" customHeight="1" x14ac:dyDescent="0.2">
      <c r="A292" s="505">
        <v>289</v>
      </c>
      <c r="B292" s="506" t="s">
        <v>1268</v>
      </c>
      <c r="C292" s="499" t="s">
        <v>1036</v>
      </c>
      <c r="D292" s="406" t="s">
        <v>481</v>
      </c>
      <c r="E292" s="414" t="s">
        <v>237</v>
      </c>
      <c r="F292" s="219" t="s">
        <v>171</v>
      </c>
      <c r="G292" s="219" t="s">
        <v>42</v>
      </c>
      <c r="H292" s="219" t="s">
        <v>70</v>
      </c>
      <c r="I292" s="240">
        <v>0.3</v>
      </c>
      <c r="J292" s="303">
        <v>700</v>
      </c>
      <c r="K292" s="222"/>
      <c r="L292" s="219" t="s">
        <v>171</v>
      </c>
      <c r="M292" s="219" t="s">
        <v>42</v>
      </c>
      <c r="N292" s="219" t="s">
        <v>70</v>
      </c>
      <c r="O292" s="240">
        <v>0.3</v>
      </c>
      <c r="P292" s="303">
        <v>700</v>
      </c>
      <c r="Q292" s="219"/>
      <c r="R292" s="219"/>
      <c r="S292" s="219"/>
      <c r="T292" s="240">
        <v>0.3</v>
      </c>
      <c r="U292" s="304">
        <v>700</v>
      </c>
      <c r="V292" s="228" t="s">
        <v>69</v>
      </c>
      <c r="W292" s="228" t="s">
        <v>44</v>
      </c>
      <c r="X292" s="228" t="s">
        <v>28</v>
      </c>
      <c r="Y292" s="242">
        <v>0.3</v>
      </c>
      <c r="Z292" s="305">
        <v>700</v>
      </c>
      <c r="AA292" s="207">
        <f t="shared" si="382"/>
        <v>210</v>
      </c>
      <c r="AB292" s="222">
        <v>967</v>
      </c>
      <c r="AC292" s="544">
        <f t="shared" si="447"/>
        <v>267</v>
      </c>
      <c r="AD292" s="208">
        <f>1.22*$AB$1</f>
        <v>1387.7012</v>
      </c>
      <c r="AE292" s="678">
        <f t="shared" si="448"/>
        <v>687.70119999999997</v>
      </c>
      <c r="AF292" s="222">
        <v>1796</v>
      </c>
      <c r="AJ292" s="444">
        <f t="shared" si="383"/>
        <v>267</v>
      </c>
      <c r="AK292" s="444">
        <f t="shared" si="384"/>
        <v>38.142857142857139</v>
      </c>
      <c r="AL292" s="539">
        <f t="shared" si="449"/>
        <v>7.6285714285714276E-2</v>
      </c>
      <c r="AM292" s="444">
        <f t="shared" si="385"/>
        <v>53.4</v>
      </c>
      <c r="AN292" s="445">
        <f t="shared" si="386"/>
        <v>687.70119999999997</v>
      </c>
      <c r="AO292" s="445">
        <f t="shared" si="387"/>
        <v>98.243028571428567</v>
      </c>
      <c r="AP292" s="542">
        <f t="shared" si="450"/>
        <v>0.19648605714285716</v>
      </c>
      <c r="AQ292" s="445">
        <f t="shared" si="388"/>
        <v>137.54023999999998</v>
      </c>
      <c r="AR292" s="227">
        <f t="shared" si="389"/>
        <v>246</v>
      </c>
      <c r="AS292" s="210">
        <f t="shared" si="390"/>
        <v>820</v>
      </c>
      <c r="AT292" s="209">
        <f t="shared" si="391"/>
        <v>246</v>
      </c>
      <c r="AU292" s="209">
        <f t="shared" si="392"/>
        <v>410</v>
      </c>
      <c r="AV292" s="211">
        <f t="shared" si="393"/>
        <v>967</v>
      </c>
      <c r="AW292" s="212">
        <f t="shared" si="394"/>
        <v>-147</v>
      </c>
      <c r="AX292" s="210">
        <f t="shared" si="395"/>
        <v>120</v>
      </c>
      <c r="AY292" s="210">
        <f t="shared" si="396"/>
        <v>17.142857142857153</v>
      </c>
      <c r="AZ292" s="211">
        <f t="shared" si="397"/>
        <v>1387.7012</v>
      </c>
      <c r="BA292" s="544">
        <f t="shared" si="451"/>
        <v>567.70119999999997</v>
      </c>
      <c r="BB292" s="210">
        <f t="shared" si="452"/>
        <v>141.92529999999999</v>
      </c>
      <c r="BC292" s="213">
        <f t="shared" si="398"/>
        <v>374.67932400000001</v>
      </c>
      <c r="BD292" s="211">
        <f>[1]MAG_9pak!$F$11</f>
        <v>1248.9310800000001</v>
      </c>
      <c r="BE292" s="213">
        <f t="shared" si="399"/>
        <v>374.67932400000001</v>
      </c>
      <c r="BF292" s="213">
        <f t="shared" si="400"/>
        <v>624.46554000000003</v>
      </c>
      <c r="BG292" s="210">
        <f t="shared" si="401"/>
        <v>281.93108000000007</v>
      </c>
      <c r="BH292" s="210">
        <f t="shared" si="402"/>
        <v>548.93108000000007</v>
      </c>
      <c r="BI292" s="210">
        <f t="shared" si="403"/>
        <v>78.418725714285728</v>
      </c>
      <c r="BJ292" s="210">
        <f t="shared" si="404"/>
        <v>868</v>
      </c>
      <c r="BK292" s="214">
        <f t="shared" si="405"/>
        <v>260.39999999999998</v>
      </c>
      <c r="BL292" s="214">
        <f t="shared" si="406"/>
        <v>434</v>
      </c>
      <c r="BM292" s="210">
        <f t="shared" si="407"/>
        <v>168</v>
      </c>
      <c r="BN292" s="210">
        <f t="shared" si="408"/>
        <v>-99</v>
      </c>
      <c r="BO292" s="215">
        <f t="shared" si="409"/>
        <v>260.39999999999998</v>
      </c>
      <c r="BP292" s="210">
        <f t="shared" si="469"/>
        <v>868</v>
      </c>
      <c r="BQ292" s="216">
        <f t="shared" si="410"/>
        <v>260.39999999999998</v>
      </c>
      <c r="BR292" s="216">
        <f t="shared" si="411"/>
        <v>434</v>
      </c>
      <c r="BS292" s="210">
        <f t="shared" si="412"/>
        <v>168</v>
      </c>
      <c r="BT292" s="210">
        <f t="shared" si="413"/>
        <v>-99</v>
      </c>
      <c r="BU292" s="217">
        <f t="shared" si="414"/>
        <v>260.39999999999998</v>
      </c>
      <c r="BV292" s="210">
        <f t="shared" si="470"/>
        <v>868</v>
      </c>
      <c r="BW292" s="403">
        <f t="shared" si="415"/>
        <v>260.39999999999998</v>
      </c>
      <c r="BX292" s="403">
        <f t="shared" si="416"/>
        <v>434</v>
      </c>
      <c r="BY292" s="210">
        <f t="shared" si="417"/>
        <v>168</v>
      </c>
      <c r="BZ292" s="210">
        <f t="shared" si="418"/>
        <v>-99</v>
      </c>
      <c r="CA292" s="210">
        <f t="shared" si="419"/>
        <v>24</v>
      </c>
      <c r="CB292" s="404">
        <f t="shared" si="420"/>
        <v>260.39999999999998</v>
      </c>
      <c r="CC292" s="404"/>
      <c r="CD292" s="537">
        <f t="shared" si="421"/>
        <v>141.92529999999999</v>
      </c>
      <c r="CE292" s="537">
        <f t="shared" si="453"/>
        <v>42.577589999999994</v>
      </c>
      <c r="CF292" s="537">
        <f t="shared" si="422"/>
        <v>70.962649999999996</v>
      </c>
      <c r="CG292" s="210"/>
      <c r="CH292" s="210"/>
      <c r="CI292" s="210"/>
      <c r="CJ292" s="538">
        <f t="shared" si="423"/>
        <v>42.577589999999994</v>
      </c>
      <c r="CK292" s="216">
        <f t="shared" si="424"/>
        <v>36.75</v>
      </c>
      <c r="CL292" s="216">
        <f t="shared" si="454"/>
        <v>11.025</v>
      </c>
      <c r="CM292" s="216">
        <f t="shared" si="425"/>
        <v>18.375</v>
      </c>
      <c r="CN292" s="216"/>
      <c r="CO292" s="216"/>
      <c r="CP292" s="216"/>
      <c r="CQ292" s="217">
        <f t="shared" si="426"/>
        <v>11.025</v>
      </c>
      <c r="CR292" s="403">
        <f t="shared" si="427"/>
        <v>129.92529999999999</v>
      </c>
      <c r="CS292" s="403">
        <f t="shared" si="455"/>
        <v>38.977589999999999</v>
      </c>
      <c r="CT292" s="403">
        <f t="shared" si="428"/>
        <v>64.962649999999996</v>
      </c>
      <c r="CU292" s="403"/>
      <c r="CV292" s="403"/>
      <c r="CW292" s="403"/>
      <c r="CX292" s="404">
        <f t="shared" si="429"/>
        <v>38.977589999999999</v>
      </c>
      <c r="CY292" s="198"/>
      <c r="CZ292" s="222">
        <v>967</v>
      </c>
      <c r="DA292" s="677">
        <f t="shared" si="430"/>
        <v>267</v>
      </c>
      <c r="DB292" s="676">
        <f t="shared" si="431"/>
        <v>38.142857142857139</v>
      </c>
      <c r="DC292" s="676">
        <f t="shared" si="456"/>
        <v>7.6285714285714281</v>
      </c>
      <c r="DD292" s="208">
        <v>1387.7012</v>
      </c>
      <c r="DE292" s="677">
        <f t="shared" si="432"/>
        <v>687.70119999999997</v>
      </c>
      <c r="DF292" s="676">
        <f t="shared" si="433"/>
        <v>98.243028571428567</v>
      </c>
      <c r="DG292" s="676">
        <f t="shared" si="457"/>
        <v>19.648605714285715</v>
      </c>
      <c r="DH292" s="222">
        <v>20</v>
      </c>
      <c r="DI292" s="677">
        <f t="shared" si="434"/>
        <v>140</v>
      </c>
      <c r="DJ292" s="568">
        <f t="shared" si="435"/>
        <v>840</v>
      </c>
      <c r="DK292" s="677">
        <f t="shared" si="436"/>
        <v>252</v>
      </c>
      <c r="DL292" s="677">
        <f t="shared" si="458"/>
        <v>252</v>
      </c>
      <c r="DM292" s="677">
        <f t="shared" si="459"/>
        <v>420</v>
      </c>
      <c r="DN292" s="677">
        <f t="shared" si="437"/>
        <v>136.92529999999999</v>
      </c>
      <c r="DO292" s="677">
        <f t="shared" si="460"/>
        <v>41.077589999999994</v>
      </c>
      <c r="DP292" s="677">
        <f t="shared" si="461"/>
        <v>68.462649999999996</v>
      </c>
      <c r="DQ292" s="677">
        <f t="shared" si="438"/>
        <v>41.077589999999994</v>
      </c>
      <c r="DR292" s="222">
        <v>967</v>
      </c>
      <c r="DS292" s="677">
        <f t="shared" si="439"/>
        <v>267</v>
      </c>
      <c r="DT292" s="676">
        <f t="shared" si="440"/>
        <v>38.142857142857139</v>
      </c>
      <c r="DU292" s="710">
        <f t="shared" si="462"/>
        <v>7.6285714285714281</v>
      </c>
      <c r="DV292" s="208">
        <v>1387.7012</v>
      </c>
      <c r="DW292" s="677">
        <f t="shared" si="441"/>
        <v>687.70119999999997</v>
      </c>
      <c r="DX292" s="676">
        <f t="shared" si="442"/>
        <v>98.243028571428567</v>
      </c>
      <c r="DY292" s="710">
        <f t="shared" si="463"/>
        <v>19.648605714285715</v>
      </c>
      <c r="DZ292" s="222">
        <v>19</v>
      </c>
      <c r="EA292" s="677">
        <f t="shared" si="443"/>
        <v>133</v>
      </c>
      <c r="EB292" s="568">
        <f t="shared" si="444"/>
        <v>833</v>
      </c>
      <c r="EC292" s="677">
        <f t="shared" si="445"/>
        <v>249.89999999999998</v>
      </c>
      <c r="ED292" s="677">
        <f t="shared" si="464"/>
        <v>249.9</v>
      </c>
      <c r="EE292" s="677">
        <f t="shared" si="465"/>
        <v>416.5</v>
      </c>
      <c r="EF292" s="208">
        <f t="shared" si="466"/>
        <v>138.67529999999999</v>
      </c>
      <c r="EG292" s="208">
        <f t="shared" si="467"/>
        <v>41.602589999999999</v>
      </c>
      <c r="EH292" s="208">
        <f t="shared" si="468"/>
        <v>69.337649999999996</v>
      </c>
      <c r="EI292" s="677">
        <f t="shared" si="446"/>
        <v>41.602589999999999</v>
      </c>
    </row>
    <row r="293" spans="1:139" s="218" customFormat="1" ht="24.75" customHeight="1" x14ac:dyDescent="0.2">
      <c r="A293" s="505">
        <v>290</v>
      </c>
      <c r="B293" s="506" t="s">
        <v>1268</v>
      </c>
      <c r="C293" s="499" t="s">
        <v>1037</v>
      </c>
      <c r="D293" s="406" t="s">
        <v>482</v>
      </c>
      <c r="E293" s="414" t="s">
        <v>237</v>
      </c>
      <c r="F293" s="219" t="s">
        <v>171</v>
      </c>
      <c r="G293" s="219" t="s">
        <v>42</v>
      </c>
      <c r="H293" s="219" t="s">
        <v>70</v>
      </c>
      <c r="I293" s="240">
        <v>0.3</v>
      </c>
      <c r="J293" s="303">
        <v>700</v>
      </c>
      <c r="K293" s="222"/>
      <c r="L293" s="219" t="s">
        <v>171</v>
      </c>
      <c r="M293" s="219" t="s">
        <v>42</v>
      </c>
      <c r="N293" s="219" t="s">
        <v>70</v>
      </c>
      <c r="O293" s="240">
        <v>0.3</v>
      </c>
      <c r="P293" s="303">
        <v>700</v>
      </c>
      <c r="Q293" s="219"/>
      <c r="R293" s="219"/>
      <c r="S293" s="219"/>
      <c r="T293" s="240">
        <v>0.3</v>
      </c>
      <c r="U293" s="304">
        <v>700</v>
      </c>
      <c r="V293" s="228" t="s">
        <v>69</v>
      </c>
      <c r="W293" s="228" t="s">
        <v>44</v>
      </c>
      <c r="X293" s="228" t="s">
        <v>28</v>
      </c>
      <c r="Y293" s="242">
        <v>0.3</v>
      </c>
      <c r="Z293" s="305">
        <v>700</v>
      </c>
      <c r="AA293" s="207">
        <f t="shared" si="382"/>
        <v>210</v>
      </c>
      <c r="AB293" s="222">
        <v>967</v>
      </c>
      <c r="AC293" s="544">
        <f t="shared" si="447"/>
        <v>267</v>
      </c>
      <c r="AD293" s="208">
        <f>1.22*$AB$1</f>
        <v>1387.7012</v>
      </c>
      <c r="AE293" s="678">
        <f t="shared" si="448"/>
        <v>687.70119999999997</v>
      </c>
      <c r="AF293" s="222">
        <v>1796</v>
      </c>
      <c r="AJ293" s="444">
        <f t="shared" si="383"/>
        <v>267</v>
      </c>
      <c r="AK293" s="444">
        <f t="shared" si="384"/>
        <v>38.142857142857139</v>
      </c>
      <c r="AL293" s="539">
        <f t="shared" si="449"/>
        <v>7.6285714285714276E-2</v>
      </c>
      <c r="AM293" s="444">
        <f t="shared" si="385"/>
        <v>53.4</v>
      </c>
      <c r="AN293" s="445">
        <f t="shared" si="386"/>
        <v>687.70119999999997</v>
      </c>
      <c r="AO293" s="445">
        <f t="shared" si="387"/>
        <v>98.243028571428567</v>
      </c>
      <c r="AP293" s="542">
        <f t="shared" si="450"/>
        <v>0.19648605714285716</v>
      </c>
      <c r="AQ293" s="445">
        <f t="shared" si="388"/>
        <v>137.54023999999998</v>
      </c>
      <c r="AR293" s="227">
        <f t="shared" si="389"/>
        <v>246</v>
      </c>
      <c r="AS293" s="210">
        <f t="shared" si="390"/>
        <v>820</v>
      </c>
      <c r="AT293" s="209">
        <f t="shared" si="391"/>
        <v>246</v>
      </c>
      <c r="AU293" s="209">
        <f t="shared" si="392"/>
        <v>410</v>
      </c>
      <c r="AV293" s="211">
        <f t="shared" si="393"/>
        <v>967</v>
      </c>
      <c r="AW293" s="212">
        <f t="shared" si="394"/>
        <v>-147</v>
      </c>
      <c r="AX293" s="210">
        <f t="shared" si="395"/>
        <v>120</v>
      </c>
      <c r="AY293" s="210">
        <f t="shared" si="396"/>
        <v>17.142857142857153</v>
      </c>
      <c r="AZ293" s="211">
        <f t="shared" si="397"/>
        <v>1387.7012</v>
      </c>
      <c r="BA293" s="544">
        <f t="shared" si="451"/>
        <v>567.70119999999997</v>
      </c>
      <c r="BB293" s="210">
        <f t="shared" si="452"/>
        <v>141.92529999999999</v>
      </c>
      <c r="BC293" s="213">
        <f t="shared" si="398"/>
        <v>374.67932400000001</v>
      </c>
      <c r="BD293" s="211">
        <f>[1]MAG_9pak!$F$11</f>
        <v>1248.9310800000001</v>
      </c>
      <c r="BE293" s="213">
        <f t="shared" si="399"/>
        <v>374.67932400000001</v>
      </c>
      <c r="BF293" s="213">
        <f t="shared" si="400"/>
        <v>624.46554000000003</v>
      </c>
      <c r="BG293" s="210">
        <f t="shared" si="401"/>
        <v>281.93108000000007</v>
      </c>
      <c r="BH293" s="210">
        <f t="shared" si="402"/>
        <v>548.93108000000007</v>
      </c>
      <c r="BI293" s="210">
        <f t="shared" si="403"/>
        <v>78.418725714285728</v>
      </c>
      <c r="BJ293" s="210">
        <f t="shared" si="404"/>
        <v>868</v>
      </c>
      <c r="BK293" s="214">
        <f t="shared" si="405"/>
        <v>260.39999999999998</v>
      </c>
      <c r="BL293" s="214">
        <f t="shared" si="406"/>
        <v>434</v>
      </c>
      <c r="BM293" s="210">
        <f t="shared" si="407"/>
        <v>168</v>
      </c>
      <c r="BN293" s="210">
        <f t="shared" si="408"/>
        <v>-99</v>
      </c>
      <c r="BO293" s="215">
        <f t="shared" si="409"/>
        <v>260.39999999999998</v>
      </c>
      <c r="BP293" s="210">
        <f t="shared" si="469"/>
        <v>868</v>
      </c>
      <c r="BQ293" s="216">
        <f t="shared" si="410"/>
        <v>260.39999999999998</v>
      </c>
      <c r="BR293" s="216">
        <f t="shared" si="411"/>
        <v>434</v>
      </c>
      <c r="BS293" s="210">
        <f t="shared" si="412"/>
        <v>168</v>
      </c>
      <c r="BT293" s="210">
        <f t="shared" si="413"/>
        <v>-99</v>
      </c>
      <c r="BU293" s="217">
        <f t="shared" si="414"/>
        <v>260.39999999999998</v>
      </c>
      <c r="BV293" s="210">
        <f t="shared" si="470"/>
        <v>868</v>
      </c>
      <c r="BW293" s="403">
        <f t="shared" si="415"/>
        <v>260.39999999999998</v>
      </c>
      <c r="BX293" s="403">
        <f t="shared" si="416"/>
        <v>434</v>
      </c>
      <c r="BY293" s="210">
        <f t="shared" si="417"/>
        <v>168</v>
      </c>
      <c r="BZ293" s="210">
        <f t="shared" si="418"/>
        <v>-99</v>
      </c>
      <c r="CA293" s="210">
        <f t="shared" si="419"/>
        <v>24</v>
      </c>
      <c r="CB293" s="404">
        <f t="shared" si="420"/>
        <v>260.39999999999998</v>
      </c>
      <c r="CC293" s="404"/>
      <c r="CD293" s="537">
        <f t="shared" si="421"/>
        <v>141.92529999999999</v>
      </c>
      <c r="CE293" s="537">
        <f t="shared" si="453"/>
        <v>42.577589999999994</v>
      </c>
      <c r="CF293" s="537">
        <f t="shared" si="422"/>
        <v>70.962649999999996</v>
      </c>
      <c r="CG293" s="210"/>
      <c r="CH293" s="210"/>
      <c r="CI293" s="210"/>
      <c r="CJ293" s="538">
        <f t="shared" si="423"/>
        <v>42.577589999999994</v>
      </c>
      <c r="CK293" s="216">
        <f t="shared" si="424"/>
        <v>36.75</v>
      </c>
      <c r="CL293" s="216">
        <f t="shared" si="454"/>
        <v>11.025</v>
      </c>
      <c r="CM293" s="216">
        <f t="shared" si="425"/>
        <v>18.375</v>
      </c>
      <c r="CN293" s="216"/>
      <c r="CO293" s="216"/>
      <c r="CP293" s="216"/>
      <c r="CQ293" s="217">
        <f t="shared" si="426"/>
        <v>11.025</v>
      </c>
      <c r="CR293" s="403">
        <f t="shared" si="427"/>
        <v>129.92529999999999</v>
      </c>
      <c r="CS293" s="403">
        <f t="shared" si="455"/>
        <v>38.977589999999999</v>
      </c>
      <c r="CT293" s="403">
        <f t="shared" si="428"/>
        <v>64.962649999999996</v>
      </c>
      <c r="CU293" s="403"/>
      <c r="CV293" s="403"/>
      <c r="CW293" s="403"/>
      <c r="CX293" s="404">
        <f t="shared" si="429"/>
        <v>38.977589999999999</v>
      </c>
      <c r="CY293" s="198"/>
      <c r="CZ293" s="222">
        <v>967</v>
      </c>
      <c r="DA293" s="677">
        <f t="shared" si="430"/>
        <v>267</v>
      </c>
      <c r="DB293" s="676">
        <f t="shared" si="431"/>
        <v>38.142857142857139</v>
      </c>
      <c r="DC293" s="676">
        <f t="shared" si="456"/>
        <v>7.6285714285714281</v>
      </c>
      <c r="DD293" s="208">
        <v>1387.7012</v>
      </c>
      <c r="DE293" s="677">
        <f t="shared" si="432"/>
        <v>687.70119999999997</v>
      </c>
      <c r="DF293" s="676">
        <f t="shared" si="433"/>
        <v>98.243028571428567</v>
      </c>
      <c r="DG293" s="676">
        <f t="shared" si="457"/>
        <v>19.648605714285715</v>
      </c>
      <c r="DH293" s="222">
        <v>20</v>
      </c>
      <c r="DI293" s="677">
        <f t="shared" si="434"/>
        <v>140</v>
      </c>
      <c r="DJ293" s="568">
        <f t="shared" si="435"/>
        <v>840</v>
      </c>
      <c r="DK293" s="677">
        <f t="shared" si="436"/>
        <v>252</v>
      </c>
      <c r="DL293" s="677">
        <f t="shared" si="458"/>
        <v>252</v>
      </c>
      <c r="DM293" s="677">
        <f t="shared" si="459"/>
        <v>420</v>
      </c>
      <c r="DN293" s="677">
        <f t="shared" si="437"/>
        <v>136.92529999999999</v>
      </c>
      <c r="DO293" s="677">
        <f t="shared" si="460"/>
        <v>41.077589999999994</v>
      </c>
      <c r="DP293" s="677">
        <f t="shared" si="461"/>
        <v>68.462649999999996</v>
      </c>
      <c r="DQ293" s="677">
        <f t="shared" si="438"/>
        <v>41.077589999999994</v>
      </c>
      <c r="DR293" s="222">
        <v>967</v>
      </c>
      <c r="DS293" s="677">
        <f t="shared" si="439"/>
        <v>267</v>
      </c>
      <c r="DT293" s="676">
        <f t="shared" si="440"/>
        <v>38.142857142857139</v>
      </c>
      <c r="DU293" s="710">
        <f t="shared" si="462"/>
        <v>7.6285714285714281</v>
      </c>
      <c r="DV293" s="208">
        <v>1387.7012</v>
      </c>
      <c r="DW293" s="677">
        <f t="shared" si="441"/>
        <v>687.70119999999997</v>
      </c>
      <c r="DX293" s="676">
        <f t="shared" si="442"/>
        <v>98.243028571428567</v>
      </c>
      <c r="DY293" s="710">
        <f t="shared" si="463"/>
        <v>19.648605714285715</v>
      </c>
      <c r="DZ293" s="222">
        <v>19</v>
      </c>
      <c r="EA293" s="677">
        <f t="shared" si="443"/>
        <v>133</v>
      </c>
      <c r="EB293" s="568">
        <f t="shared" si="444"/>
        <v>833</v>
      </c>
      <c r="EC293" s="677">
        <f t="shared" si="445"/>
        <v>249.89999999999998</v>
      </c>
      <c r="ED293" s="677">
        <f t="shared" si="464"/>
        <v>249.9</v>
      </c>
      <c r="EE293" s="677">
        <f t="shared" si="465"/>
        <v>416.5</v>
      </c>
      <c r="EF293" s="208">
        <f t="shared" si="466"/>
        <v>138.67529999999999</v>
      </c>
      <c r="EG293" s="208">
        <f t="shared" si="467"/>
        <v>41.602589999999999</v>
      </c>
      <c r="EH293" s="208">
        <f t="shared" si="468"/>
        <v>69.337649999999996</v>
      </c>
      <c r="EI293" s="677">
        <f t="shared" si="446"/>
        <v>41.602589999999999</v>
      </c>
    </row>
    <row r="294" spans="1:139" s="218" customFormat="1" ht="24.75" customHeight="1" x14ac:dyDescent="0.2">
      <c r="A294" s="506">
        <v>291</v>
      </c>
      <c r="B294" s="506" t="s">
        <v>1268</v>
      </c>
      <c r="C294" s="499" t="s">
        <v>1064</v>
      </c>
      <c r="D294" s="406" t="s">
        <v>483</v>
      </c>
      <c r="E294" s="414" t="s">
        <v>214</v>
      </c>
      <c r="F294" s="219" t="s">
        <v>171</v>
      </c>
      <c r="G294" s="219" t="s">
        <v>217</v>
      </c>
      <c r="H294" s="219" t="s">
        <v>25</v>
      </c>
      <c r="I294" s="240">
        <v>0.3</v>
      </c>
      <c r="J294" s="234">
        <v>630</v>
      </c>
      <c r="K294" s="222"/>
      <c r="L294" s="219" t="s">
        <v>171</v>
      </c>
      <c r="M294" s="219" t="s">
        <v>217</v>
      </c>
      <c r="N294" s="219" t="s">
        <v>25</v>
      </c>
      <c r="O294" s="240">
        <v>0.3</v>
      </c>
      <c r="P294" s="234">
        <v>630</v>
      </c>
      <c r="Q294" s="219"/>
      <c r="R294" s="219"/>
      <c r="S294" s="219"/>
      <c r="T294" s="240">
        <v>0.3</v>
      </c>
      <c r="U294" s="235">
        <v>630</v>
      </c>
      <c r="V294" s="228" t="s">
        <v>69</v>
      </c>
      <c r="W294" s="228" t="s">
        <v>315</v>
      </c>
      <c r="X294" s="228" t="s">
        <v>45</v>
      </c>
      <c r="Y294" s="242">
        <v>0.3</v>
      </c>
      <c r="Z294" s="236">
        <v>630</v>
      </c>
      <c r="AA294" s="207">
        <f t="shared" si="382"/>
        <v>189</v>
      </c>
      <c r="AB294" s="222">
        <v>758</v>
      </c>
      <c r="AC294" s="544">
        <f t="shared" si="447"/>
        <v>128</v>
      </c>
      <c r="AD294" s="208">
        <f>0.95*$AB$1</f>
        <v>1080.587</v>
      </c>
      <c r="AE294" s="678">
        <f t="shared" si="448"/>
        <v>450.58699999999999</v>
      </c>
      <c r="AF294" s="222">
        <v>1406</v>
      </c>
      <c r="AJ294" s="444">
        <f t="shared" si="383"/>
        <v>128</v>
      </c>
      <c r="AK294" s="444">
        <f t="shared" si="384"/>
        <v>20.317460317460316</v>
      </c>
      <c r="AL294" s="539">
        <f t="shared" si="449"/>
        <v>4.0634920634920635E-2</v>
      </c>
      <c r="AM294" s="444">
        <f t="shared" si="385"/>
        <v>25.6</v>
      </c>
      <c r="AN294" s="445">
        <f t="shared" si="386"/>
        <v>450.58699999999999</v>
      </c>
      <c r="AO294" s="445">
        <f t="shared" si="387"/>
        <v>71.521746031746034</v>
      </c>
      <c r="AP294" s="542">
        <f t="shared" si="450"/>
        <v>0.14304349206349207</v>
      </c>
      <c r="AQ294" s="445">
        <f t="shared" si="388"/>
        <v>90.117400000000004</v>
      </c>
      <c r="AR294" s="227">
        <f t="shared" si="389"/>
        <v>225</v>
      </c>
      <c r="AS294" s="210">
        <f t="shared" si="390"/>
        <v>750</v>
      </c>
      <c r="AT294" s="209">
        <f t="shared" si="391"/>
        <v>225</v>
      </c>
      <c r="AU294" s="209">
        <f t="shared" si="392"/>
        <v>375</v>
      </c>
      <c r="AV294" s="211">
        <f t="shared" si="393"/>
        <v>758</v>
      </c>
      <c r="AW294" s="212">
        <f t="shared" si="394"/>
        <v>-8</v>
      </c>
      <c r="AX294" s="210">
        <f t="shared" si="395"/>
        <v>120</v>
      </c>
      <c r="AY294" s="210">
        <f t="shared" si="396"/>
        <v>19.047619047619051</v>
      </c>
      <c r="AZ294" s="211">
        <f t="shared" si="397"/>
        <v>1080.587</v>
      </c>
      <c r="BA294" s="544">
        <f t="shared" si="451"/>
        <v>330.58699999999999</v>
      </c>
      <c r="BB294" s="210">
        <f t="shared" si="452"/>
        <v>82.646749999999997</v>
      </c>
      <c r="BC294" s="213">
        <f t="shared" si="398"/>
        <v>291.75848999999999</v>
      </c>
      <c r="BD294" s="211">
        <f>[1]MAG_9pak!$F$9</f>
        <v>972.52830000000006</v>
      </c>
      <c r="BE294" s="213">
        <f t="shared" si="399"/>
        <v>291.75848999999999</v>
      </c>
      <c r="BF294" s="213">
        <f t="shared" si="400"/>
        <v>486.26415000000003</v>
      </c>
      <c r="BG294" s="210">
        <f t="shared" si="401"/>
        <v>214.52830000000006</v>
      </c>
      <c r="BH294" s="210">
        <f t="shared" si="402"/>
        <v>342.52830000000006</v>
      </c>
      <c r="BI294" s="210">
        <f t="shared" si="403"/>
        <v>54.369571428571447</v>
      </c>
      <c r="BJ294" s="210">
        <f t="shared" si="404"/>
        <v>781.2</v>
      </c>
      <c r="BK294" s="214">
        <f t="shared" si="405"/>
        <v>234.36</v>
      </c>
      <c r="BL294" s="214">
        <f t="shared" si="406"/>
        <v>390.6</v>
      </c>
      <c r="BM294" s="210">
        <f t="shared" si="407"/>
        <v>151.20000000000005</v>
      </c>
      <c r="BN294" s="210">
        <f t="shared" si="408"/>
        <v>23.200000000000045</v>
      </c>
      <c r="BO294" s="215">
        <f t="shared" si="409"/>
        <v>234.36</v>
      </c>
      <c r="BP294" s="210">
        <f t="shared" si="469"/>
        <v>781.2</v>
      </c>
      <c r="BQ294" s="216">
        <f t="shared" si="410"/>
        <v>234.36</v>
      </c>
      <c r="BR294" s="216">
        <f t="shared" si="411"/>
        <v>390.6</v>
      </c>
      <c r="BS294" s="210">
        <f t="shared" si="412"/>
        <v>151.20000000000005</v>
      </c>
      <c r="BT294" s="210">
        <f t="shared" si="413"/>
        <v>23.200000000000045</v>
      </c>
      <c r="BU294" s="217">
        <f t="shared" si="414"/>
        <v>234.36</v>
      </c>
      <c r="BV294" s="210">
        <f t="shared" si="470"/>
        <v>781.2</v>
      </c>
      <c r="BW294" s="403">
        <f t="shared" si="415"/>
        <v>234.36</v>
      </c>
      <c r="BX294" s="403">
        <f t="shared" si="416"/>
        <v>390.6</v>
      </c>
      <c r="BY294" s="210">
        <f t="shared" si="417"/>
        <v>151.20000000000005</v>
      </c>
      <c r="BZ294" s="210">
        <f t="shared" si="418"/>
        <v>23.200000000000045</v>
      </c>
      <c r="CA294" s="210">
        <f t="shared" si="419"/>
        <v>24</v>
      </c>
      <c r="CB294" s="404">
        <f t="shared" si="420"/>
        <v>234.36</v>
      </c>
      <c r="CC294" s="404"/>
      <c r="CD294" s="537">
        <f t="shared" si="421"/>
        <v>82.646749999999997</v>
      </c>
      <c r="CE294" s="537">
        <f t="shared" si="453"/>
        <v>24.794024999999998</v>
      </c>
      <c r="CF294" s="537">
        <f t="shared" si="422"/>
        <v>41.323374999999999</v>
      </c>
      <c r="CG294" s="210"/>
      <c r="CH294" s="210"/>
      <c r="CI294" s="210"/>
      <c r="CJ294" s="538">
        <f t="shared" si="423"/>
        <v>24.794024999999998</v>
      </c>
      <c r="CK294" s="216">
        <f t="shared" si="424"/>
        <v>2</v>
      </c>
      <c r="CL294" s="216">
        <f t="shared" si="454"/>
        <v>0.6</v>
      </c>
      <c r="CM294" s="216">
        <f t="shared" si="425"/>
        <v>1</v>
      </c>
      <c r="CN294" s="216"/>
      <c r="CO294" s="216"/>
      <c r="CP294" s="216"/>
      <c r="CQ294" s="217">
        <f t="shared" si="426"/>
        <v>0.6</v>
      </c>
      <c r="CR294" s="403">
        <f t="shared" si="427"/>
        <v>74.846749999999986</v>
      </c>
      <c r="CS294" s="403">
        <f t="shared" si="455"/>
        <v>22.454024999999994</v>
      </c>
      <c r="CT294" s="403">
        <f t="shared" si="428"/>
        <v>37.423374999999993</v>
      </c>
      <c r="CU294" s="403"/>
      <c r="CV294" s="403"/>
      <c r="CW294" s="403"/>
      <c r="CX294" s="404">
        <f t="shared" si="429"/>
        <v>22.454024999999994</v>
      </c>
      <c r="CY294" s="198"/>
      <c r="CZ294" s="222">
        <v>758</v>
      </c>
      <c r="DA294" s="677">
        <f t="shared" si="430"/>
        <v>128</v>
      </c>
      <c r="DB294" s="676">
        <f t="shared" si="431"/>
        <v>20.317460317460316</v>
      </c>
      <c r="DC294" s="676">
        <f t="shared" si="456"/>
        <v>4.0634920634920633</v>
      </c>
      <c r="DD294" s="208">
        <v>1080.587</v>
      </c>
      <c r="DE294" s="677">
        <f t="shared" si="432"/>
        <v>450.58699999999999</v>
      </c>
      <c r="DF294" s="676">
        <f t="shared" si="433"/>
        <v>71.521746031746034</v>
      </c>
      <c r="DG294" s="676">
        <f t="shared" si="457"/>
        <v>14.304349206349206</v>
      </c>
      <c r="DH294" s="222">
        <v>20</v>
      </c>
      <c r="DI294" s="677">
        <f t="shared" si="434"/>
        <v>126</v>
      </c>
      <c r="DJ294" s="568">
        <f t="shared" si="435"/>
        <v>756</v>
      </c>
      <c r="DK294" s="677">
        <f t="shared" si="436"/>
        <v>226.79999999999998</v>
      </c>
      <c r="DL294" s="677">
        <f t="shared" si="458"/>
        <v>226.8</v>
      </c>
      <c r="DM294" s="677">
        <f t="shared" si="459"/>
        <v>378</v>
      </c>
      <c r="DN294" s="677">
        <f t="shared" si="437"/>
        <v>81.146749999999997</v>
      </c>
      <c r="DO294" s="677">
        <f t="shared" si="460"/>
        <v>24.344024999999998</v>
      </c>
      <c r="DP294" s="677">
        <f t="shared" si="461"/>
        <v>40.573374999999999</v>
      </c>
      <c r="DQ294" s="677">
        <f t="shared" si="438"/>
        <v>24.344024999999998</v>
      </c>
      <c r="DR294" s="222">
        <v>758</v>
      </c>
      <c r="DS294" s="677">
        <f t="shared" si="439"/>
        <v>128</v>
      </c>
      <c r="DT294" s="676">
        <f t="shared" si="440"/>
        <v>20.317460317460316</v>
      </c>
      <c r="DU294" s="710">
        <f t="shared" si="462"/>
        <v>4.0634920634920633</v>
      </c>
      <c r="DV294" s="208">
        <v>1080.587</v>
      </c>
      <c r="DW294" s="677">
        <f t="shared" si="441"/>
        <v>450.58699999999999</v>
      </c>
      <c r="DX294" s="676">
        <f t="shared" si="442"/>
        <v>71.521746031746034</v>
      </c>
      <c r="DY294" s="710">
        <f t="shared" si="463"/>
        <v>14.304349206349206</v>
      </c>
      <c r="DZ294" s="222">
        <v>19</v>
      </c>
      <c r="EA294" s="677">
        <f t="shared" si="443"/>
        <v>119.7</v>
      </c>
      <c r="EB294" s="568">
        <f t="shared" si="444"/>
        <v>749.7</v>
      </c>
      <c r="EC294" s="677">
        <f t="shared" si="445"/>
        <v>224.91</v>
      </c>
      <c r="ED294" s="677">
        <f t="shared" si="464"/>
        <v>224.91</v>
      </c>
      <c r="EE294" s="677">
        <f t="shared" si="465"/>
        <v>374.85</v>
      </c>
      <c r="EF294" s="208">
        <f t="shared" si="466"/>
        <v>82.721749999999986</v>
      </c>
      <c r="EG294" s="208">
        <f t="shared" si="467"/>
        <v>24.816524999999995</v>
      </c>
      <c r="EH294" s="208">
        <f t="shared" si="468"/>
        <v>41.360874999999993</v>
      </c>
      <c r="EI294" s="677">
        <f t="shared" si="446"/>
        <v>24.816524999999995</v>
      </c>
    </row>
    <row r="295" spans="1:139" s="218" customFormat="1" ht="24.75" customHeight="1" x14ac:dyDescent="0.2">
      <c r="A295" s="505">
        <v>292</v>
      </c>
      <c r="B295" s="506" t="s">
        <v>1268</v>
      </c>
      <c r="C295" s="499" t="s">
        <v>1065</v>
      </c>
      <c r="D295" s="406" t="s">
        <v>484</v>
      </c>
      <c r="E295" s="414" t="s">
        <v>214</v>
      </c>
      <c r="F295" s="219" t="s">
        <v>171</v>
      </c>
      <c r="G295" s="219" t="s">
        <v>217</v>
      </c>
      <c r="H295" s="219" t="s">
        <v>25</v>
      </c>
      <c r="I295" s="240">
        <v>0.3</v>
      </c>
      <c r="J295" s="234">
        <v>630</v>
      </c>
      <c r="K295" s="222"/>
      <c r="L295" s="219" t="s">
        <v>171</v>
      </c>
      <c r="M295" s="219" t="s">
        <v>217</v>
      </c>
      <c r="N295" s="219" t="s">
        <v>25</v>
      </c>
      <c r="O295" s="240">
        <v>0.3</v>
      </c>
      <c r="P295" s="234">
        <v>630</v>
      </c>
      <c r="Q295" s="219"/>
      <c r="R295" s="219"/>
      <c r="S295" s="219"/>
      <c r="T295" s="240">
        <v>0.3</v>
      </c>
      <c r="U295" s="235">
        <v>630</v>
      </c>
      <c r="V295" s="228" t="s">
        <v>69</v>
      </c>
      <c r="W295" s="228" t="s">
        <v>315</v>
      </c>
      <c r="X295" s="228" t="s">
        <v>45</v>
      </c>
      <c r="Y295" s="242">
        <v>0.3</v>
      </c>
      <c r="Z295" s="236">
        <v>630</v>
      </c>
      <c r="AA295" s="207">
        <f t="shared" si="382"/>
        <v>189</v>
      </c>
      <c r="AB295" s="222">
        <v>758</v>
      </c>
      <c r="AC295" s="544">
        <f t="shared" si="447"/>
        <v>128</v>
      </c>
      <c r="AD295" s="208">
        <f>0.95*$AB$1</f>
        <v>1080.587</v>
      </c>
      <c r="AE295" s="678">
        <f t="shared" si="448"/>
        <v>450.58699999999999</v>
      </c>
      <c r="AF295" s="222">
        <v>1406</v>
      </c>
      <c r="AJ295" s="444">
        <f t="shared" si="383"/>
        <v>128</v>
      </c>
      <c r="AK295" s="444">
        <f t="shared" si="384"/>
        <v>20.317460317460316</v>
      </c>
      <c r="AL295" s="539">
        <f t="shared" si="449"/>
        <v>4.0634920634920635E-2</v>
      </c>
      <c r="AM295" s="444">
        <f t="shared" si="385"/>
        <v>25.6</v>
      </c>
      <c r="AN295" s="445">
        <f t="shared" si="386"/>
        <v>450.58699999999999</v>
      </c>
      <c r="AO295" s="445">
        <f t="shared" si="387"/>
        <v>71.521746031746034</v>
      </c>
      <c r="AP295" s="542">
        <f t="shared" si="450"/>
        <v>0.14304349206349207</v>
      </c>
      <c r="AQ295" s="445">
        <f t="shared" si="388"/>
        <v>90.117400000000004</v>
      </c>
      <c r="AR295" s="227">
        <f t="shared" si="389"/>
        <v>225</v>
      </c>
      <c r="AS295" s="210">
        <f t="shared" si="390"/>
        <v>750</v>
      </c>
      <c r="AT295" s="209">
        <f t="shared" si="391"/>
        <v>225</v>
      </c>
      <c r="AU295" s="209">
        <f t="shared" si="392"/>
        <v>375</v>
      </c>
      <c r="AV295" s="211">
        <f t="shared" si="393"/>
        <v>758</v>
      </c>
      <c r="AW295" s="212">
        <f t="shared" si="394"/>
        <v>-8</v>
      </c>
      <c r="AX295" s="210">
        <f t="shared" si="395"/>
        <v>120</v>
      </c>
      <c r="AY295" s="210">
        <f t="shared" si="396"/>
        <v>19.047619047619051</v>
      </c>
      <c r="AZ295" s="211">
        <f t="shared" si="397"/>
        <v>1080.587</v>
      </c>
      <c r="BA295" s="544">
        <f t="shared" si="451"/>
        <v>330.58699999999999</v>
      </c>
      <c r="BB295" s="210">
        <f t="shared" si="452"/>
        <v>82.646749999999997</v>
      </c>
      <c r="BC295" s="213">
        <f t="shared" si="398"/>
        <v>291.75848999999999</v>
      </c>
      <c r="BD295" s="211">
        <f>[1]MAG_9pak!$F$9</f>
        <v>972.52830000000006</v>
      </c>
      <c r="BE295" s="213">
        <f t="shared" si="399"/>
        <v>291.75848999999999</v>
      </c>
      <c r="BF295" s="213">
        <f t="shared" si="400"/>
        <v>486.26415000000003</v>
      </c>
      <c r="BG295" s="210">
        <f t="shared" si="401"/>
        <v>214.52830000000006</v>
      </c>
      <c r="BH295" s="210">
        <f t="shared" si="402"/>
        <v>342.52830000000006</v>
      </c>
      <c r="BI295" s="210">
        <f t="shared" si="403"/>
        <v>54.369571428571447</v>
      </c>
      <c r="BJ295" s="210">
        <f t="shared" si="404"/>
        <v>781.2</v>
      </c>
      <c r="BK295" s="214">
        <f t="shared" si="405"/>
        <v>234.36</v>
      </c>
      <c r="BL295" s="214">
        <f t="shared" si="406"/>
        <v>390.6</v>
      </c>
      <c r="BM295" s="210">
        <f t="shared" si="407"/>
        <v>151.20000000000005</v>
      </c>
      <c r="BN295" s="210">
        <f t="shared" si="408"/>
        <v>23.200000000000045</v>
      </c>
      <c r="BO295" s="215">
        <f t="shared" si="409"/>
        <v>234.36</v>
      </c>
      <c r="BP295" s="210">
        <f t="shared" si="469"/>
        <v>781.2</v>
      </c>
      <c r="BQ295" s="216">
        <f t="shared" si="410"/>
        <v>234.36</v>
      </c>
      <c r="BR295" s="216">
        <f t="shared" si="411"/>
        <v>390.6</v>
      </c>
      <c r="BS295" s="210">
        <f t="shared" si="412"/>
        <v>151.20000000000005</v>
      </c>
      <c r="BT295" s="210">
        <f t="shared" si="413"/>
        <v>23.200000000000045</v>
      </c>
      <c r="BU295" s="217">
        <f t="shared" si="414"/>
        <v>234.36</v>
      </c>
      <c r="BV295" s="210">
        <f t="shared" si="470"/>
        <v>781.2</v>
      </c>
      <c r="BW295" s="403">
        <f t="shared" si="415"/>
        <v>234.36</v>
      </c>
      <c r="BX295" s="403">
        <f t="shared" si="416"/>
        <v>390.6</v>
      </c>
      <c r="BY295" s="210">
        <f t="shared" si="417"/>
        <v>151.20000000000005</v>
      </c>
      <c r="BZ295" s="210">
        <f t="shared" si="418"/>
        <v>23.200000000000045</v>
      </c>
      <c r="CA295" s="210">
        <f t="shared" si="419"/>
        <v>24</v>
      </c>
      <c r="CB295" s="404">
        <f t="shared" si="420"/>
        <v>234.36</v>
      </c>
      <c r="CC295" s="404"/>
      <c r="CD295" s="537">
        <f t="shared" si="421"/>
        <v>82.646749999999997</v>
      </c>
      <c r="CE295" s="537">
        <f t="shared" si="453"/>
        <v>24.794024999999998</v>
      </c>
      <c r="CF295" s="537">
        <f t="shared" si="422"/>
        <v>41.323374999999999</v>
      </c>
      <c r="CG295" s="210"/>
      <c r="CH295" s="210"/>
      <c r="CI295" s="210"/>
      <c r="CJ295" s="538">
        <f t="shared" si="423"/>
        <v>24.794024999999998</v>
      </c>
      <c r="CK295" s="216">
        <f t="shared" si="424"/>
        <v>2</v>
      </c>
      <c r="CL295" s="216">
        <f t="shared" si="454"/>
        <v>0.6</v>
      </c>
      <c r="CM295" s="216">
        <f t="shared" si="425"/>
        <v>1</v>
      </c>
      <c r="CN295" s="216"/>
      <c r="CO295" s="216"/>
      <c r="CP295" s="216"/>
      <c r="CQ295" s="217">
        <f t="shared" si="426"/>
        <v>0.6</v>
      </c>
      <c r="CR295" s="403">
        <f t="shared" si="427"/>
        <v>74.846749999999986</v>
      </c>
      <c r="CS295" s="403">
        <f t="shared" si="455"/>
        <v>22.454024999999994</v>
      </c>
      <c r="CT295" s="403">
        <f t="shared" si="428"/>
        <v>37.423374999999993</v>
      </c>
      <c r="CU295" s="403"/>
      <c r="CV295" s="403"/>
      <c r="CW295" s="403"/>
      <c r="CX295" s="404">
        <f t="shared" si="429"/>
        <v>22.454024999999994</v>
      </c>
      <c r="CY295" s="198"/>
      <c r="CZ295" s="222">
        <v>758</v>
      </c>
      <c r="DA295" s="677">
        <f t="shared" si="430"/>
        <v>128</v>
      </c>
      <c r="DB295" s="676">
        <f t="shared" si="431"/>
        <v>20.317460317460316</v>
      </c>
      <c r="DC295" s="676">
        <f t="shared" si="456"/>
        <v>4.0634920634920633</v>
      </c>
      <c r="DD295" s="208">
        <v>1080.587</v>
      </c>
      <c r="DE295" s="677">
        <f t="shared" si="432"/>
        <v>450.58699999999999</v>
      </c>
      <c r="DF295" s="676">
        <f t="shared" si="433"/>
        <v>71.521746031746034</v>
      </c>
      <c r="DG295" s="676">
        <f t="shared" si="457"/>
        <v>14.304349206349206</v>
      </c>
      <c r="DH295" s="222">
        <v>20</v>
      </c>
      <c r="DI295" s="677">
        <f t="shared" si="434"/>
        <v>126</v>
      </c>
      <c r="DJ295" s="568">
        <f t="shared" si="435"/>
        <v>756</v>
      </c>
      <c r="DK295" s="677">
        <f t="shared" si="436"/>
        <v>226.79999999999998</v>
      </c>
      <c r="DL295" s="677">
        <f t="shared" si="458"/>
        <v>226.8</v>
      </c>
      <c r="DM295" s="677">
        <f t="shared" si="459"/>
        <v>378</v>
      </c>
      <c r="DN295" s="677">
        <f t="shared" si="437"/>
        <v>81.146749999999997</v>
      </c>
      <c r="DO295" s="677">
        <f t="shared" si="460"/>
        <v>24.344024999999998</v>
      </c>
      <c r="DP295" s="677">
        <f t="shared" si="461"/>
        <v>40.573374999999999</v>
      </c>
      <c r="DQ295" s="677">
        <f t="shared" si="438"/>
        <v>24.344024999999998</v>
      </c>
      <c r="DR295" s="222">
        <v>758</v>
      </c>
      <c r="DS295" s="677">
        <f t="shared" si="439"/>
        <v>128</v>
      </c>
      <c r="DT295" s="676">
        <f t="shared" si="440"/>
        <v>20.317460317460316</v>
      </c>
      <c r="DU295" s="710">
        <f t="shared" si="462"/>
        <v>4.0634920634920633</v>
      </c>
      <c r="DV295" s="208">
        <v>1080.587</v>
      </c>
      <c r="DW295" s="677">
        <f t="shared" si="441"/>
        <v>450.58699999999999</v>
      </c>
      <c r="DX295" s="676">
        <f t="shared" si="442"/>
        <v>71.521746031746034</v>
      </c>
      <c r="DY295" s="710">
        <f t="shared" si="463"/>
        <v>14.304349206349206</v>
      </c>
      <c r="DZ295" s="222">
        <v>19</v>
      </c>
      <c r="EA295" s="677">
        <f t="shared" si="443"/>
        <v>119.7</v>
      </c>
      <c r="EB295" s="568">
        <f t="shared" si="444"/>
        <v>749.7</v>
      </c>
      <c r="EC295" s="677">
        <f t="shared" si="445"/>
        <v>224.91</v>
      </c>
      <c r="ED295" s="677">
        <f t="shared" si="464"/>
        <v>224.91</v>
      </c>
      <c r="EE295" s="677">
        <f t="shared" si="465"/>
        <v>374.85</v>
      </c>
      <c r="EF295" s="208">
        <f t="shared" si="466"/>
        <v>82.721749999999986</v>
      </c>
      <c r="EG295" s="208">
        <f t="shared" si="467"/>
        <v>24.816524999999995</v>
      </c>
      <c r="EH295" s="208">
        <f t="shared" si="468"/>
        <v>41.360874999999993</v>
      </c>
      <c r="EI295" s="677">
        <f t="shared" si="446"/>
        <v>24.816524999999995</v>
      </c>
    </row>
    <row r="296" spans="1:139" s="218" customFormat="1" ht="24.75" customHeight="1" x14ac:dyDescent="0.2">
      <c r="A296" s="505">
        <v>293</v>
      </c>
      <c r="B296" s="506" t="s">
        <v>1268</v>
      </c>
      <c r="C296" s="499" t="s">
        <v>1066</v>
      </c>
      <c r="D296" s="406" t="s">
        <v>485</v>
      </c>
      <c r="E296" s="414" t="s">
        <v>214</v>
      </c>
      <c r="F296" s="219" t="s">
        <v>171</v>
      </c>
      <c r="G296" s="219" t="s">
        <v>217</v>
      </c>
      <c r="H296" s="219" t="s">
        <v>25</v>
      </c>
      <c r="I296" s="240">
        <v>0.6</v>
      </c>
      <c r="J296" s="234">
        <v>630</v>
      </c>
      <c r="K296" s="222"/>
      <c r="L296" s="219" t="s">
        <v>171</v>
      </c>
      <c r="M296" s="219" t="s">
        <v>217</v>
      </c>
      <c r="N296" s="219" t="s">
        <v>25</v>
      </c>
      <c r="O296" s="240">
        <v>0.6</v>
      </c>
      <c r="P296" s="234">
        <v>630</v>
      </c>
      <c r="Q296" s="219"/>
      <c r="R296" s="219"/>
      <c r="S296" s="219"/>
      <c r="T296" s="240">
        <v>0.6</v>
      </c>
      <c r="U296" s="235">
        <v>630</v>
      </c>
      <c r="V296" s="228" t="s">
        <v>69</v>
      </c>
      <c r="W296" s="228" t="s">
        <v>315</v>
      </c>
      <c r="X296" s="228" t="s">
        <v>45</v>
      </c>
      <c r="Y296" s="242">
        <v>0.6</v>
      </c>
      <c r="Z296" s="236">
        <v>630</v>
      </c>
      <c r="AA296" s="207">
        <f t="shared" si="382"/>
        <v>378</v>
      </c>
      <c r="AB296" s="222">
        <v>758</v>
      </c>
      <c r="AC296" s="544">
        <f t="shared" si="447"/>
        <v>128</v>
      </c>
      <c r="AD296" s="208">
        <f>0.95*$AB$1</f>
        <v>1080.587</v>
      </c>
      <c r="AE296" s="678">
        <f t="shared" si="448"/>
        <v>450.58699999999999</v>
      </c>
      <c r="AF296" s="222">
        <v>1406</v>
      </c>
      <c r="AJ296" s="444">
        <f t="shared" si="383"/>
        <v>128</v>
      </c>
      <c r="AK296" s="444">
        <f t="shared" si="384"/>
        <v>20.317460317460316</v>
      </c>
      <c r="AL296" s="539">
        <f t="shared" si="449"/>
        <v>4.0634920634920635E-2</v>
      </c>
      <c r="AM296" s="444">
        <f t="shared" si="385"/>
        <v>25.6</v>
      </c>
      <c r="AN296" s="445">
        <f t="shared" si="386"/>
        <v>450.58699999999999</v>
      </c>
      <c r="AO296" s="445">
        <f t="shared" si="387"/>
        <v>71.521746031746034</v>
      </c>
      <c r="AP296" s="542">
        <f t="shared" si="450"/>
        <v>0.14304349206349207</v>
      </c>
      <c r="AQ296" s="445">
        <f t="shared" si="388"/>
        <v>90.117400000000004</v>
      </c>
      <c r="AR296" s="227">
        <f t="shared" si="389"/>
        <v>450</v>
      </c>
      <c r="AS296" s="210">
        <f t="shared" si="390"/>
        <v>750</v>
      </c>
      <c r="AT296" s="209">
        <f t="shared" si="391"/>
        <v>225</v>
      </c>
      <c r="AU296" s="209">
        <f t="shared" si="392"/>
        <v>375</v>
      </c>
      <c r="AV296" s="211">
        <f t="shared" si="393"/>
        <v>758</v>
      </c>
      <c r="AW296" s="212">
        <f t="shared" si="394"/>
        <v>-8</v>
      </c>
      <c r="AX296" s="210">
        <f t="shared" si="395"/>
        <v>120</v>
      </c>
      <c r="AY296" s="210">
        <f t="shared" si="396"/>
        <v>19.047619047619051</v>
      </c>
      <c r="AZ296" s="211">
        <f t="shared" si="397"/>
        <v>1080.587</v>
      </c>
      <c r="BA296" s="544">
        <f t="shared" si="451"/>
        <v>330.58699999999999</v>
      </c>
      <c r="BB296" s="210">
        <f t="shared" si="452"/>
        <v>82.646749999999997</v>
      </c>
      <c r="BC296" s="213">
        <f t="shared" si="398"/>
        <v>583.51697999999999</v>
      </c>
      <c r="BD296" s="211">
        <f>[1]MAG_9pak!$F$9</f>
        <v>972.52830000000006</v>
      </c>
      <c r="BE296" s="213">
        <f t="shared" si="399"/>
        <v>291.75848999999999</v>
      </c>
      <c r="BF296" s="213">
        <f t="shared" si="400"/>
        <v>486.26415000000003</v>
      </c>
      <c r="BG296" s="210">
        <f t="shared" si="401"/>
        <v>214.52830000000006</v>
      </c>
      <c r="BH296" s="210">
        <f t="shared" si="402"/>
        <v>342.52830000000006</v>
      </c>
      <c r="BI296" s="210">
        <f t="shared" si="403"/>
        <v>54.369571428571447</v>
      </c>
      <c r="BJ296" s="210">
        <f t="shared" si="404"/>
        <v>781.2</v>
      </c>
      <c r="BK296" s="214">
        <f t="shared" si="405"/>
        <v>234.36</v>
      </c>
      <c r="BL296" s="214">
        <f t="shared" si="406"/>
        <v>390.6</v>
      </c>
      <c r="BM296" s="210">
        <f t="shared" si="407"/>
        <v>151.20000000000005</v>
      </c>
      <c r="BN296" s="210">
        <f t="shared" si="408"/>
        <v>23.200000000000045</v>
      </c>
      <c r="BO296" s="215">
        <f t="shared" si="409"/>
        <v>468.72</v>
      </c>
      <c r="BP296" s="210">
        <f t="shared" si="469"/>
        <v>781.2</v>
      </c>
      <c r="BQ296" s="216">
        <f t="shared" si="410"/>
        <v>234.36</v>
      </c>
      <c r="BR296" s="216">
        <f t="shared" si="411"/>
        <v>390.6</v>
      </c>
      <c r="BS296" s="210">
        <f t="shared" si="412"/>
        <v>151.20000000000005</v>
      </c>
      <c r="BT296" s="210">
        <f t="shared" si="413"/>
        <v>23.200000000000045</v>
      </c>
      <c r="BU296" s="217">
        <f t="shared" si="414"/>
        <v>468.72</v>
      </c>
      <c r="BV296" s="210">
        <f t="shared" si="470"/>
        <v>781.2</v>
      </c>
      <c r="BW296" s="403">
        <f t="shared" si="415"/>
        <v>234.36</v>
      </c>
      <c r="BX296" s="403">
        <f t="shared" si="416"/>
        <v>390.6</v>
      </c>
      <c r="BY296" s="210">
        <f t="shared" si="417"/>
        <v>151.20000000000005</v>
      </c>
      <c r="BZ296" s="210">
        <f t="shared" si="418"/>
        <v>23.200000000000045</v>
      </c>
      <c r="CA296" s="210">
        <f t="shared" si="419"/>
        <v>24</v>
      </c>
      <c r="CB296" s="404">
        <f t="shared" si="420"/>
        <v>468.72</v>
      </c>
      <c r="CC296" s="404"/>
      <c r="CD296" s="537">
        <f t="shared" si="421"/>
        <v>82.646749999999997</v>
      </c>
      <c r="CE296" s="537">
        <f t="shared" si="453"/>
        <v>24.794024999999998</v>
      </c>
      <c r="CF296" s="537">
        <f t="shared" si="422"/>
        <v>41.323374999999999</v>
      </c>
      <c r="CG296" s="210"/>
      <c r="CH296" s="210"/>
      <c r="CI296" s="210"/>
      <c r="CJ296" s="538">
        <f t="shared" si="423"/>
        <v>49.588049999999996</v>
      </c>
      <c r="CK296" s="216">
        <f t="shared" si="424"/>
        <v>2</v>
      </c>
      <c r="CL296" s="216">
        <f t="shared" si="454"/>
        <v>0.6</v>
      </c>
      <c r="CM296" s="216">
        <f t="shared" si="425"/>
        <v>1</v>
      </c>
      <c r="CN296" s="216"/>
      <c r="CO296" s="216"/>
      <c r="CP296" s="216"/>
      <c r="CQ296" s="217">
        <f t="shared" si="426"/>
        <v>1.2</v>
      </c>
      <c r="CR296" s="403">
        <f t="shared" si="427"/>
        <v>74.846749999999986</v>
      </c>
      <c r="CS296" s="403">
        <f t="shared" si="455"/>
        <v>22.454024999999994</v>
      </c>
      <c r="CT296" s="403">
        <f t="shared" si="428"/>
        <v>37.423374999999993</v>
      </c>
      <c r="CU296" s="403"/>
      <c r="CV296" s="403"/>
      <c r="CW296" s="403"/>
      <c r="CX296" s="404">
        <f t="shared" si="429"/>
        <v>44.908049999999989</v>
      </c>
      <c r="CY296" s="198"/>
      <c r="CZ296" s="222">
        <v>758</v>
      </c>
      <c r="DA296" s="677">
        <f t="shared" si="430"/>
        <v>128</v>
      </c>
      <c r="DB296" s="676">
        <f t="shared" si="431"/>
        <v>20.317460317460316</v>
      </c>
      <c r="DC296" s="676">
        <f t="shared" si="456"/>
        <v>4.0634920634920633</v>
      </c>
      <c r="DD296" s="208">
        <v>1080.587</v>
      </c>
      <c r="DE296" s="677">
        <f t="shared" si="432"/>
        <v>450.58699999999999</v>
      </c>
      <c r="DF296" s="676">
        <f t="shared" si="433"/>
        <v>71.521746031746034</v>
      </c>
      <c r="DG296" s="676">
        <f t="shared" si="457"/>
        <v>14.304349206349206</v>
      </c>
      <c r="DH296" s="222">
        <v>20</v>
      </c>
      <c r="DI296" s="677">
        <f t="shared" si="434"/>
        <v>126</v>
      </c>
      <c r="DJ296" s="568">
        <f t="shared" si="435"/>
        <v>756</v>
      </c>
      <c r="DK296" s="677">
        <f t="shared" si="436"/>
        <v>453.59999999999997</v>
      </c>
      <c r="DL296" s="677">
        <f t="shared" si="458"/>
        <v>226.8</v>
      </c>
      <c r="DM296" s="677">
        <f t="shared" si="459"/>
        <v>378</v>
      </c>
      <c r="DN296" s="677">
        <f t="shared" si="437"/>
        <v>81.146749999999997</v>
      </c>
      <c r="DO296" s="677">
        <f t="shared" si="460"/>
        <v>24.344024999999998</v>
      </c>
      <c r="DP296" s="677">
        <f t="shared" si="461"/>
        <v>40.573374999999999</v>
      </c>
      <c r="DQ296" s="677">
        <f t="shared" si="438"/>
        <v>48.688049999999997</v>
      </c>
      <c r="DR296" s="222">
        <v>758</v>
      </c>
      <c r="DS296" s="677">
        <f t="shared" si="439"/>
        <v>128</v>
      </c>
      <c r="DT296" s="676">
        <f t="shared" si="440"/>
        <v>20.317460317460316</v>
      </c>
      <c r="DU296" s="710">
        <f t="shared" si="462"/>
        <v>4.0634920634920633</v>
      </c>
      <c r="DV296" s="208">
        <v>1080.587</v>
      </c>
      <c r="DW296" s="677">
        <f t="shared" si="441"/>
        <v>450.58699999999999</v>
      </c>
      <c r="DX296" s="676">
        <f t="shared" si="442"/>
        <v>71.521746031746034</v>
      </c>
      <c r="DY296" s="710">
        <f t="shared" si="463"/>
        <v>14.304349206349206</v>
      </c>
      <c r="DZ296" s="222">
        <v>19</v>
      </c>
      <c r="EA296" s="677">
        <f t="shared" si="443"/>
        <v>119.7</v>
      </c>
      <c r="EB296" s="568">
        <f t="shared" si="444"/>
        <v>749.7</v>
      </c>
      <c r="EC296" s="677">
        <f t="shared" si="445"/>
        <v>449.82</v>
      </c>
      <c r="ED296" s="677">
        <f t="shared" si="464"/>
        <v>224.91</v>
      </c>
      <c r="EE296" s="677">
        <f t="shared" si="465"/>
        <v>374.85</v>
      </c>
      <c r="EF296" s="208">
        <f t="shared" si="466"/>
        <v>82.721749999999986</v>
      </c>
      <c r="EG296" s="208">
        <f t="shared" si="467"/>
        <v>24.816524999999995</v>
      </c>
      <c r="EH296" s="208">
        <f t="shared" si="468"/>
        <v>41.360874999999993</v>
      </c>
      <c r="EI296" s="677">
        <f t="shared" si="446"/>
        <v>49.63304999999999</v>
      </c>
    </row>
    <row r="297" spans="1:139" s="218" customFormat="1" ht="24.75" customHeight="1" x14ac:dyDescent="0.2">
      <c r="A297" s="506">
        <v>294</v>
      </c>
      <c r="B297" s="506" t="s">
        <v>1268</v>
      </c>
      <c r="C297" s="499" t="s">
        <v>1038</v>
      </c>
      <c r="D297" s="406" t="s">
        <v>486</v>
      </c>
      <c r="E297" s="414" t="s">
        <v>237</v>
      </c>
      <c r="F297" s="219" t="s">
        <v>171</v>
      </c>
      <c r="G297" s="219" t="s">
        <v>42</v>
      </c>
      <c r="H297" s="219" t="s">
        <v>70</v>
      </c>
      <c r="I297" s="240">
        <v>0.3</v>
      </c>
      <c r="J297" s="303">
        <v>700</v>
      </c>
      <c r="K297" s="222"/>
      <c r="L297" s="219" t="s">
        <v>171</v>
      </c>
      <c r="M297" s="219" t="s">
        <v>42</v>
      </c>
      <c r="N297" s="219" t="s">
        <v>70</v>
      </c>
      <c r="O297" s="240">
        <v>0.3</v>
      </c>
      <c r="P297" s="303">
        <v>700</v>
      </c>
      <c r="Q297" s="219"/>
      <c r="R297" s="219"/>
      <c r="S297" s="219"/>
      <c r="T297" s="240">
        <v>0.3</v>
      </c>
      <c r="U297" s="304">
        <v>700</v>
      </c>
      <c r="V297" s="228" t="s">
        <v>69</v>
      </c>
      <c r="W297" s="228" t="s">
        <v>44</v>
      </c>
      <c r="X297" s="228" t="s">
        <v>28</v>
      </c>
      <c r="Y297" s="242">
        <v>0.3</v>
      </c>
      <c r="Z297" s="305">
        <v>700</v>
      </c>
      <c r="AA297" s="207">
        <f t="shared" si="382"/>
        <v>210</v>
      </c>
      <c r="AB297" s="222">
        <v>967</v>
      </c>
      <c r="AC297" s="544">
        <f t="shared" si="447"/>
        <v>267</v>
      </c>
      <c r="AD297" s="208">
        <f t="shared" ref="AD297:AD314" si="472">1.22*$AB$1</f>
        <v>1387.7012</v>
      </c>
      <c r="AE297" s="678">
        <f t="shared" si="448"/>
        <v>687.70119999999997</v>
      </c>
      <c r="AF297" s="222">
        <v>1796</v>
      </c>
      <c r="AJ297" s="444">
        <f t="shared" si="383"/>
        <v>267</v>
      </c>
      <c r="AK297" s="444">
        <f t="shared" si="384"/>
        <v>38.142857142857139</v>
      </c>
      <c r="AL297" s="539">
        <f t="shared" si="449"/>
        <v>7.6285714285714276E-2</v>
      </c>
      <c r="AM297" s="444">
        <f t="shared" si="385"/>
        <v>53.4</v>
      </c>
      <c r="AN297" s="445">
        <f t="shared" si="386"/>
        <v>687.70119999999997</v>
      </c>
      <c r="AO297" s="445">
        <f t="shared" si="387"/>
        <v>98.243028571428567</v>
      </c>
      <c r="AP297" s="542">
        <f t="shared" si="450"/>
        <v>0.19648605714285716</v>
      </c>
      <c r="AQ297" s="445">
        <f t="shared" si="388"/>
        <v>137.54023999999998</v>
      </c>
      <c r="AR297" s="227">
        <f t="shared" si="389"/>
        <v>246</v>
      </c>
      <c r="AS297" s="210">
        <f t="shared" si="390"/>
        <v>820</v>
      </c>
      <c r="AT297" s="209">
        <f t="shared" si="391"/>
        <v>246</v>
      </c>
      <c r="AU297" s="209">
        <f t="shared" si="392"/>
        <v>410</v>
      </c>
      <c r="AV297" s="211">
        <f t="shared" si="393"/>
        <v>967</v>
      </c>
      <c r="AW297" s="212">
        <f t="shared" si="394"/>
        <v>-147</v>
      </c>
      <c r="AX297" s="210">
        <f t="shared" si="395"/>
        <v>120</v>
      </c>
      <c r="AY297" s="210">
        <f t="shared" si="396"/>
        <v>17.142857142857153</v>
      </c>
      <c r="AZ297" s="211">
        <f t="shared" si="397"/>
        <v>1387.7012</v>
      </c>
      <c r="BA297" s="544">
        <f t="shared" si="451"/>
        <v>567.70119999999997</v>
      </c>
      <c r="BB297" s="210">
        <f t="shared" si="452"/>
        <v>141.92529999999999</v>
      </c>
      <c r="BC297" s="213">
        <f t="shared" si="398"/>
        <v>374.67932400000001</v>
      </c>
      <c r="BD297" s="211">
        <f>[1]MAG_9pak!$F$11</f>
        <v>1248.9310800000001</v>
      </c>
      <c r="BE297" s="213">
        <f t="shared" si="399"/>
        <v>374.67932400000001</v>
      </c>
      <c r="BF297" s="213">
        <f t="shared" si="400"/>
        <v>624.46554000000003</v>
      </c>
      <c r="BG297" s="210">
        <f t="shared" si="401"/>
        <v>281.93108000000007</v>
      </c>
      <c r="BH297" s="210">
        <f t="shared" si="402"/>
        <v>548.93108000000007</v>
      </c>
      <c r="BI297" s="210">
        <f t="shared" si="403"/>
        <v>78.418725714285728</v>
      </c>
      <c r="BJ297" s="210">
        <f t="shared" si="404"/>
        <v>868</v>
      </c>
      <c r="BK297" s="214">
        <f t="shared" si="405"/>
        <v>260.39999999999998</v>
      </c>
      <c r="BL297" s="214">
        <f t="shared" si="406"/>
        <v>434</v>
      </c>
      <c r="BM297" s="210">
        <f t="shared" si="407"/>
        <v>168</v>
      </c>
      <c r="BN297" s="210">
        <f t="shared" si="408"/>
        <v>-99</v>
      </c>
      <c r="BO297" s="215">
        <f t="shared" si="409"/>
        <v>260.39999999999998</v>
      </c>
      <c r="BP297" s="210">
        <f t="shared" si="469"/>
        <v>868</v>
      </c>
      <c r="BQ297" s="216">
        <f t="shared" si="410"/>
        <v>260.39999999999998</v>
      </c>
      <c r="BR297" s="216">
        <f t="shared" si="411"/>
        <v>434</v>
      </c>
      <c r="BS297" s="210">
        <f t="shared" si="412"/>
        <v>168</v>
      </c>
      <c r="BT297" s="210">
        <f t="shared" si="413"/>
        <v>-99</v>
      </c>
      <c r="BU297" s="217">
        <f t="shared" si="414"/>
        <v>260.39999999999998</v>
      </c>
      <c r="BV297" s="210">
        <f t="shared" si="470"/>
        <v>868</v>
      </c>
      <c r="BW297" s="403">
        <f t="shared" si="415"/>
        <v>260.39999999999998</v>
      </c>
      <c r="BX297" s="403">
        <f t="shared" si="416"/>
        <v>434</v>
      </c>
      <c r="BY297" s="210">
        <f t="shared" si="417"/>
        <v>168</v>
      </c>
      <c r="BZ297" s="210">
        <f t="shared" si="418"/>
        <v>-99</v>
      </c>
      <c r="CA297" s="210">
        <f t="shared" si="419"/>
        <v>24</v>
      </c>
      <c r="CB297" s="404">
        <f t="shared" si="420"/>
        <v>260.39999999999998</v>
      </c>
      <c r="CC297" s="404"/>
      <c r="CD297" s="537">
        <f t="shared" si="421"/>
        <v>141.92529999999999</v>
      </c>
      <c r="CE297" s="537">
        <f t="shared" si="453"/>
        <v>42.577589999999994</v>
      </c>
      <c r="CF297" s="537">
        <f t="shared" si="422"/>
        <v>70.962649999999996</v>
      </c>
      <c r="CG297" s="210"/>
      <c r="CH297" s="210"/>
      <c r="CI297" s="210"/>
      <c r="CJ297" s="538">
        <f t="shared" si="423"/>
        <v>42.577589999999994</v>
      </c>
      <c r="CK297" s="216">
        <f t="shared" si="424"/>
        <v>36.75</v>
      </c>
      <c r="CL297" s="216">
        <f t="shared" si="454"/>
        <v>11.025</v>
      </c>
      <c r="CM297" s="216">
        <f t="shared" si="425"/>
        <v>18.375</v>
      </c>
      <c r="CN297" s="216"/>
      <c r="CO297" s="216"/>
      <c r="CP297" s="216"/>
      <c r="CQ297" s="217">
        <f t="shared" si="426"/>
        <v>11.025</v>
      </c>
      <c r="CR297" s="403">
        <f t="shared" si="427"/>
        <v>129.92529999999999</v>
      </c>
      <c r="CS297" s="403">
        <f t="shared" si="455"/>
        <v>38.977589999999999</v>
      </c>
      <c r="CT297" s="403">
        <f t="shared" si="428"/>
        <v>64.962649999999996</v>
      </c>
      <c r="CU297" s="403"/>
      <c r="CV297" s="403"/>
      <c r="CW297" s="403"/>
      <c r="CX297" s="404">
        <f t="shared" si="429"/>
        <v>38.977589999999999</v>
      </c>
      <c r="CY297" s="198"/>
      <c r="CZ297" s="222">
        <v>967</v>
      </c>
      <c r="DA297" s="677">
        <f t="shared" si="430"/>
        <v>267</v>
      </c>
      <c r="DB297" s="676">
        <f t="shared" si="431"/>
        <v>38.142857142857139</v>
      </c>
      <c r="DC297" s="676">
        <f t="shared" si="456"/>
        <v>7.6285714285714281</v>
      </c>
      <c r="DD297" s="208">
        <v>1387.7012</v>
      </c>
      <c r="DE297" s="677">
        <f t="shared" si="432"/>
        <v>687.70119999999997</v>
      </c>
      <c r="DF297" s="676">
        <f t="shared" si="433"/>
        <v>98.243028571428567</v>
      </c>
      <c r="DG297" s="676">
        <f t="shared" si="457"/>
        <v>19.648605714285715</v>
      </c>
      <c r="DH297" s="222">
        <v>20</v>
      </c>
      <c r="DI297" s="677">
        <f t="shared" si="434"/>
        <v>140</v>
      </c>
      <c r="DJ297" s="568">
        <f t="shared" si="435"/>
        <v>840</v>
      </c>
      <c r="DK297" s="677">
        <f t="shared" si="436"/>
        <v>252</v>
      </c>
      <c r="DL297" s="677">
        <f t="shared" si="458"/>
        <v>252</v>
      </c>
      <c r="DM297" s="677">
        <f t="shared" si="459"/>
        <v>420</v>
      </c>
      <c r="DN297" s="677">
        <f t="shared" si="437"/>
        <v>136.92529999999999</v>
      </c>
      <c r="DO297" s="677">
        <f t="shared" si="460"/>
        <v>41.077589999999994</v>
      </c>
      <c r="DP297" s="677">
        <f t="shared" si="461"/>
        <v>68.462649999999996</v>
      </c>
      <c r="DQ297" s="677">
        <f t="shared" si="438"/>
        <v>41.077589999999994</v>
      </c>
      <c r="DR297" s="222">
        <v>967</v>
      </c>
      <c r="DS297" s="677">
        <f t="shared" si="439"/>
        <v>267</v>
      </c>
      <c r="DT297" s="676">
        <f t="shared" si="440"/>
        <v>38.142857142857139</v>
      </c>
      <c r="DU297" s="710">
        <f t="shared" si="462"/>
        <v>7.6285714285714281</v>
      </c>
      <c r="DV297" s="208">
        <v>1387.7012</v>
      </c>
      <c r="DW297" s="677">
        <f t="shared" si="441"/>
        <v>687.70119999999997</v>
      </c>
      <c r="DX297" s="676">
        <f t="shared" si="442"/>
        <v>98.243028571428567</v>
      </c>
      <c r="DY297" s="710">
        <f t="shared" si="463"/>
        <v>19.648605714285715</v>
      </c>
      <c r="DZ297" s="222">
        <v>19</v>
      </c>
      <c r="EA297" s="677">
        <f t="shared" si="443"/>
        <v>133</v>
      </c>
      <c r="EB297" s="568">
        <f t="shared" si="444"/>
        <v>833</v>
      </c>
      <c r="EC297" s="677">
        <f t="shared" si="445"/>
        <v>249.89999999999998</v>
      </c>
      <c r="ED297" s="677">
        <f t="shared" si="464"/>
        <v>249.9</v>
      </c>
      <c r="EE297" s="677">
        <f t="shared" si="465"/>
        <v>416.5</v>
      </c>
      <c r="EF297" s="208">
        <f t="shared" si="466"/>
        <v>138.67529999999999</v>
      </c>
      <c r="EG297" s="208">
        <f t="shared" si="467"/>
        <v>41.602589999999999</v>
      </c>
      <c r="EH297" s="208">
        <f t="shared" si="468"/>
        <v>69.337649999999996</v>
      </c>
      <c r="EI297" s="677">
        <f t="shared" si="446"/>
        <v>41.602589999999999</v>
      </c>
    </row>
    <row r="298" spans="1:139" s="218" customFormat="1" ht="24.75" customHeight="1" x14ac:dyDescent="0.2">
      <c r="A298" s="505">
        <v>295</v>
      </c>
      <c r="B298" s="506" t="s">
        <v>1268</v>
      </c>
      <c r="C298" s="499" t="s">
        <v>1039</v>
      </c>
      <c r="D298" s="406" t="s">
        <v>487</v>
      </c>
      <c r="E298" s="414" t="s">
        <v>237</v>
      </c>
      <c r="F298" s="219" t="s">
        <v>171</v>
      </c>
      <c r="G298" s="219" t="s">
        <v>42</v>
      </c>
      <c r="H298" s="219" t="s">
        <v>70</v>
      </c>
      <c r="I298" s="240">
        <v>0.3</v>
      </c>
      <c r="J298" s="303">
        <v>700</v>
      </c>
      <c r="K298" s="222"/>
      <c r="L298" s="219" t="s">
        <v>171</v>
      </c>
      <c r="M298" s="219" t="s">
        <v>42</v>
      </c>
      <c r="N298" s="219" t="s">
        <v>70</v>
      </c>
      <c r="O298" s="240">
        <v>0.3</v>
      </c>
      <c r="P298" s="303">
        <v>700</v>
      </c>
      <c r="Q298" s="219"/>
      <c r="R298" s="219"/>
      <c r="S298" s="219"/>
      <c r="T298" s="240">
        <v>0.3</v>
      </c>
      <c r="U298" s="304">
        <v>700</v>
      </c>
      <c r="V298" s="228" t="s">
        <v>69</v>
      </c>
      <c r="W298" s="228" t="s">
        <v>44</v>
      </c>
      <c r="X298" s="228" t="s">
        <v>28</v>
      </c>
      <c r="Y298" s="242">
        <v>0.3</v>
      </c>
      <c r="Z298" s="305">
        <v>700</v>
      </c>
      <c r="AA298" s="207">
        <f t="shared" si="382"/>
        <v>210</v>
      </c>
      <c r="AB298" s="222">
        <v>967</v>
      </c>
      <c r="AC298" s="544">
        <f t="shared" si="447"/>
        <v>267</v>
      </c>
      <c r="AD298" s="208">
        <f t="shared" si="472"/>
        <v>1387.7012</v>
      </c>
      <c r="AE298" s="678">
        <f t="shared" si="448"/>
        <v>687.70119999999997</v>
      </c>
      <c r="AF298" s="222">
        <v>1796</v>
      </c>
      <c r="AJ298" s="444">
        <f t="shared" si="383"/>
        <v>267</v>
      </c>
      <c r="AK298" s="444">
        <f t="shared" si="384"/>
        <v>38.142857142857139</v>
      </c>
      <c r="AL298" s="539">
        <f t="shared" si="449"/>
        <v>7.6285714285714276E-2</v>
      </c>
      <c r="AM298" s="444">
        <f t="shared" si="385"/>
        <v>53.4</v>
      </c>
      <c r="AN298" s="445">
        <f t="shared" si="386"/>
        <v>687.70119999999997</v>
      </c>
      <c r="AO298" s="445">
        <f t="shared" si="387"/>
        <v>98.243028571428567</v>
      </c>
      <c r="AP298" s="542">
        <f t="shared" si="450"/>
        <v>0.19648605714285716</v>
      </c>
      <c r="AQ298" s="445">
        <f t="shared" si="388"/>
        <v>137.54023999999998</v>
      </c>
      <c r="AR298" s="227">
        <f t="shared" si="389"/>
        <v>246</v>
      </c>
      <c r="AS298" s="210">
        <f t="shared" si="390"/>
        <v>820</v>
      </c>
      <c r="AT298" s="209">
        <f t="shared" si="391"/>
        <v>246</v>
      </c>
      <c r="AU298" s="209">
        <f t="shared" si="392"/>
        <v>410</v>
      </c>
      <c r="AV298" s="211">
        <f t="shared" si="393"/>
        <v>967</v>
      </c>
      <c r="AW298" s="212">
        <f t="shared" si="394"/>
        <v>-147</v>
      </c>
      <c r="AX298" s="210">
        <f t="shared" si="395"/>
        <v>120</v>
      </c>
      <c r="AY298" s="210">
        <f t="shared" si="396"/>
        <v>17.142857142857153</v>
      </c>
      <c r="AZ298" s="211">
        <f t="shared" si="397"/>
        <v>1387.7012</v>
      </c>
      <c r="BA298" s="544">
        <f t="shared" si="451"/>
        <v>567.70119999999997</v>
      </c>
      <c r="BB298" s="210">
        <f t="shared" si="452"/>
        <v>141.92529999999999</v>
      </c>
      <c r="BC298" s="213">
        <f t="shared" si="398"/>
        <v>374.67932400000001</v>
      </c>
      <c r="BD298" s="211">
        <f>[1]MAG_9pak!$F$11</f>
        <v>1248.9310800000001</v>
      </c>
      <c r="BE298" s="213">
        <f t="shared" si="399"/>
        <v>374.67932400000001</v>
      </c>
      <c r="BF298" s="213">
        <f t="shared" si="400"/>
        <v>624.46554000000003</v>
      </c>
      <c r="BG298" s="210">
        <f t="shared" si="401"/>
        <v>281.93108000000007</v>
      </c>
      <c r="BH298" s="210">
        <f t="shared" si="402"/>
        <v>548.93108000000007</v>
      </c>
      <c r="BI298" s="210">
        <f t="shared" si="403"/>
        <v>78.418725714285728</v>
      </c>
      <c r="BJ298" s="210">
        <f t="shared" si="404"/>
        <v>868</v>
      </c>
      <c r="BK298" s="214">
        <f t="shared" si="405"/>
        <v>260.39999999999998</v>
      </c>
      <c r="BL298" s="214">
        <f t="shared" si="406"/>
        <v>434</v>
      </c>
      <c r="BM298" s="210">
        <f t="shared" si="407"/>
        <v>168</v>
      </c>
      <c r="BN298" s="210">
        <f t="shared" si="408"/>
        <v>-99</v>
      </c>
      <c r="BO298" s="215">
        <f t="shared" si="409"/>
        <v>260.39999999999998</v>
      </c>
      <c r="BP298" s="210">
        <f t="shared" si="469"/>
        <v>868</v>
      </c>
      <c r="BQ298" s="216">
        <f t="shared" si="410"/>
        <v>260.39999999999998</v>
      </c>
      <c r="BR298" s="216">
        <f t="shared" si="411"/>
        <v>434</v>
      </c>
      <c r="BS298" s="210">
        <f t="shared" si="412"/>
        <v>168</v>
      </c>
      <c r="BT298" s="210">
        <f t="shared" si="413"/>
        <v>-99</v>
      </c>
      <c r="BU298" s="217">
        <f t="shared" si="414"/>
        <v>260.39999999999998</v>
      </c>
      <c r="BV298" s="210">
        <f t="shared" si="470"/>
        <v>868</v>
      </c>
      <c r="BW298" s="403">
        <f t="shared" si="415"/>
        <v>260.39999999999998</v>
      </c>
      <c r="BX298" s="403">
        <f t="shared" si="416"/>
        <v>434</v>
      </c>
      <c r="BY298" s="210">
        <f t="shared" si="417"/>
        <v>168</v>
      </c>
      <c r="BZ298" s="210">
        <f t="shared" si="418"/>
        <v>-99</v>
      </c>
      <c r="CA298" s="210">
        <f t="shared" si="419"/>
        <v>24</v>
      </c>
      <c r="CB298" s="404">
        <f t="shared" si="420"/>
        <v>260.39999999999998</v>
      </c>
      <c r="CC298" s="404"/>
      <c r="CD298" s="537">
        <f t="shared" si="421"/>
        <v>141.92529999999999</v>
      </c>
      <c r="CE298" s="537">
        <f t="shared" si="453"/>
        <v>42.577589999999994</v>
      </c>
      <c r="CF298" s="537">
        <f t="shared" si="422"/>
        <v>70.962649999999996</v>
      </c>
      <c r="CG298" s="210"/>
      <c r="CH298" s="210"/>
      <c r="CI298" s="210"/>
      <c r="CJ298" s="538">
        <f t="shared" si="423"/>
        <v>42.577589999999994</v>
      </c>
      <c r="CK298" s="216">
        <f t="shared" si="424"/>
        <v>36.75</v>
      </c>
      <c r="CL298" s="216">
        <f t="shared" si="454"/>
        <v>11.025</v>
      </c>
      <c r="CM298" s="216">
        <f t="shared" si="425"/>
        <v>18.375</v>
      </c>
      <c r="CN298" s="216"/>
      <c r="CO298" s="216"/>
      <c r="CP298" s="216"/>
      <c r="CQ298" s="217">
        <f t="shared" si="426"/>
        <v>11.025</v>
      </c>
      <c r="CR298" s="403">
        <f t="shared" si="427"/>
        <v>129.92529999999999</v>
      </c>
      <c r="CS298" s="403">
        <f t="shared" si="455"/>
        <v>38.977589999999999</v>
      </c>
      <c r="CT298" s="403">
        <f t="shared" si="428"/>
        <v>64.962649999999996</v>
      </c>
      <c r="CU298" s="403"/>
      <c r="CV298" s="403"/>
      <c r="CW298" s="403"/>
      <c r="CX298" s="404">
        <f t="shared" si="429"/>
        <v>38.977589999999999</v>
      </c>
      <c r="CY298" s="198"/>
      <c r="CZ298" s="222">
        <v>967</v>
      </c>
      <c r="DA298" s="677">
        <f t="shared" si="430"/>
        <v>267</v>
      </c>
      <c r="DB298" s="676">
        <f t="shared" si="431"/>
        <v>38.142857142857139</v>
      </c>
      <c r="DC298" s="676">
        <f t="shared" si="456"/>
        <v>7.6285714285714281</v>
      </c>
      <c r="DD298" s="208">
        <v>1387.7012</v>
      </c>
      <c r="DE298" s="677">
        <f t="shared" si="432"/>
        <v>687.70119999999997</v>
      </c>
      <c r="DF298" s="676">
        <f t="shared" si="433"/>
        <v>98.243028571428567</v>
      </c>
      <c r="DG298" s="676">
        <f t="shared" si="457"/>
        <v>19.648605714285715</v>
      </c>
      <c r="DH298" s="222">
        <v>20</v>
      </c>
      <c r="DI298" s="677">
        <f t="shared" si="434"/>
        <v>140</v>
      </c>
      <c r="DJ298" s="568">
        <f t="shared" si="435"/>
        <v>840</v>
      </c>
      <c r="DK298" s="677">
        <f t="shared" si="436"/>
        <v>252</v>
      </c>
      <c r="DL298" s="677">
        <f t="shared" si="458"/>
        <v>252</v>
      </c>
      <c r="DM298" s="677">
        <f t="shared" si="459"/>
        <v>420</v>
      </c>
      <c r="DN298" s="677">
        <f t="shared" si="437"/>
        <v>136.92529999999999</v>
      </c>
      <c r="DO298" s="677">
        <f t="shared" si="460"/>
        <v>41.077589999999994</v>
      </c>
      <c r="DP298" s="677">
        <f t="shared" si="461"/>
        <v>68.462649999999996</v>
      </c>
      <c r="DQ298" s="677">
        <f t="shared" si="438"/>
        <v>41.077589999999994</v>
      </c>
      <c r="DR298" s="222">
        <v>967</v>
      </c>
      <c r="DS298" s="677">
        <f t="shared" si="439"/>
        <v>267</v>
      </c>
      <c r="DT298" s="676">
        <f t="shared" si="440"/>
        <v>38.142857142857139</v>
      </c>
      <c r="DU298" s="710">
        <f t="shared" si="462"/>
        <v>7.6285714285714281</v>
      </c>
      <c r="DV298" s="208">
        <v>1387.7012</v>
      </c>
      <c r="DW298" s="677">
        <f t="shared" si="441"/>
        <v>687.70119999999997</v>
      </c>
      <c r="DX298" s="676">
        <f t="shared" si="442"/>
        <v>98.243028571428567</v>
      </c>
      <c r="DY298" s="710">
        <f t="shared" si="463"/>
        <v>19.648605714285715</v>
      </c>
      <c r="DZ298" s="222">
        <v>19</v>
      </c>
      <c r="EA298" s="677">
        <f t="shared" si="443"/>
        <v>133</v>
      </c>
      <c r="EB298" s="568">
        <f t="shared" si="444"/>
        <v>833</v>
      </c>
      <c r="EC298" s="677">
        <f t="shared" si="445"/>
        <v>249.89999999999998</v>
      </c>
      <c r="ED298" s="677">
        <f t="shared" si="464"/>
        <v>249.9</v>
      </c>
      <c r="EE298" s="677">
        <f t="shared" si="465"/>
        <v>416.5</v>
      </c>
      <c r="EF298" s="208">
        <f t="shared" si="466"/>
        <v>138.67529999999999</v>
      </c>
      <c r="EG298" s="208">
        <f t="shared" si="467"/>
        <v>41.602589999999999</v>
      </c>
      <c r="EH298" s="208">
        <f t="shared" si="468"/>
        <v>69.337649999999996</v>
      </c>
      <c r="EI298" s="677">
        <f t="shared" si="446"/>
        <v>41.602589999999999</v>
      </c>
    </row>
    <row r="299" spans="1:139" s="218" customFormat="1" ht="24.75" customHeight="1" x14ac:dyDescent="0.2">
      <c r="A299" s="505">
        <v>296</v>
      </c>
      <c r="B299" s="506" t="s">
        <v>1268</v>
      </c>
      <c r="C299" s="499" t="s">
        <v>1040</v>
      </c>
      <c r="D299" s="406" t="s">
        <v>488</v>
      </c>
      <c r="E299" s="414" t="s">
        <v>237</v>
      </c>
      <c r="F299" s="219" t="s">
        <v>171</v>
      </c>
      <c r="G299" s="219" t="s">
        <v>42</v>
      </c>
      <c r="H299" s="219" t="s">
        <v>70</v>
      </c>
      <c r="I299" s="240">
        <v>0.3</v>
      </c>
      <c r="J299" s="303">
        <v>700</v>
      </c>
      <c r="K299" s="222"/>
      <c r="L299" s="219" t="s">
        <v>171</v>
      </c>
      <c r="M299" s="219" t="s">
        <v>42</v>
      </c>
      <c r="N299" s="219" t="s">
        <v>70</v>
      </c>
      <c r="O299" s="240">
        <v>0.3</v>
      </c>
      <c r="P299" s="303">
        <v>700</v>
      </c>
      <c r="Q299" s="219"/>
      <c r="R299" s="219"/>
      <c r="S299" s="219"/>
      <c r="T299" s="240">
        <v>0.3</v>
      </c>
      <c r="U299" s="304">
        <v>700</v>
      </c>
      <c r="V299" s="228" t="s">
        <v>69</v>
      </c>
      <c r="W299" s="228" t="s">
        <v>44</v>
      </c>
      <c r="X299" s="228" t="s">
        <v>28</v>
      </c>
      <c r="Y299" s="242">
        <v>0.3</v>
      </c>
      <c r="Z299" s="305">
        <v>700</v>
      </c>
      <c r="AA299" s="207">
        <f t="shared" si="382"/>
        <v>210</v>
      </c>
      <c r="AB299" s="222">
        <v>967</v>
      </c>
      <c r="AC299" s="544">
        <f t="shared" si="447"/>
        <v>267</v>
      </c>
      <c r="AD299" s="208">
        <f t="shared" si="472"/>
        <v>1387.7012</v>
      </c>
      <c r="AE299" s="678">
        <f t="shared" si="448"/>
        <v>687.70119999999997</v>
      </c>
      <c r="AF299" s="222">
        <v>1796</v>
      </c>
      <c r="AJ299" s="444">
        <f t="shared" si="383"/>
        <v>267</v>
      </c>
      <c r="AK299" s="444">
        <f t="shared" si="384"/>
        <v>38.142857142857139</v>
      </c>
      <c r="AL299" s="539">
        <f t="shared" si="449"/>
        <v>7.6285714285714276E-2</v>
      </c>
      <c r="AM299" s="444">
        <f t="shared" si="385"/>
        <v>53.4</v>
      </c>
      <c r="AN299" s="445">
        <f t="shared" si="386"/>
        <v>687.70119999999997</v>
      </c>
      <c r="AO299" s="445">
        <f t="shared" si="387"/>
        <v>98.243028571428567</v>
      </c>
      <c r="AP299" s="542">
        <f t="shared" si="450"/>
        <v>0.19648605714285716</v>
      </c>
      <c r="AQ299" s="445">
        <f t="shared" si="388"/>
        <v>137.54023999999998</v>
      </c>
      <c r="AR299" s="227">
        <f t="shared" si="389"/>
        <v>246</v>
      </c>
      <c r="AS299" s="210">
        <f t="shared" si="390"/>
        <v>820</v>
      </c>
      <c r="AT299" s="209">
        <f t="shared" si="391"/>
        <v>246</v>
      </c>
      <c r="AU299" s="209">
        <f t="shared" si="392"/>
        <v>410</v>
      </c>
      <c r="AV299" s="211">
        <f t="shared" si="393"/>
        <v>967</v>
      </c>
      <c r="AW299" s="212">
        <f t="shared" si="394"/>
        <v>-147</v>
      </c>
      <c r="AX299" s="210">
        <f t="shared" si="395"/>
        <v>120</v>
      </c>
      <c r="AY299" s="210">
        <f t="shared" si="396"/>
        <v>17.142857142857153</v>
      </c>
      <c r="AZ299" s="211">
        <f t="shared" si="397"/>
        <v>1387.7012</v>
      </c>
      <c r="BA299" s="544">
        <f t="shared" si="451"/>
        <v>567.70119999999997</v>
      </c>
      <c r="BB299" s="210">
        <f t="shared" si="452"/>
        <v>141.92529999999999</v>
      </c>
      <c r="BC299" s="213">
        <f t="shared" si="398"/>
        <v>374.67932400000001</v>
      </c>
      <c r="BD299" s="211">
        <f>[1]MAG_9pak!$F$11</f>
        <v>1248.9310800000001</v>
      </c>
      <c r="BE299" s="213">
        <f t="shared" si="399"/>
        <v>374.67932400000001</v>
      </c>
      <c r="BF299" s="213">
        <f t="shared" si="400"/>
        <v>624.46554000000003</v>
      </c>
      <c r="BG299" s="210">
        <f t="shared" si="401"/>
        <v>281.93108000000007</v>
      </c>
      <c r="BH299" s="210">
        <f t="shared" si="402"/>
        <v>548.93108000000007</v>
      </c>
      <c r="BI299" s="210">
        <f t="shared" si="403"/>
        <v>78.418725714285728</v>
      </c>
      <c r="BJ299" s="210">
        <f t="shared" si="404"/>
        <v>868</v>
      </c>
      <c r="BK299" s="214">
        <f t="shared" si="405"/>
        <v>260.39999999999998</v>
      </c>
      <c r="BL299" s="214">
        <f t="shared" si="406"/>
        <v>434</v>
      </c>
      <c r="BM299" s="210">
        <f t="shared" si="407"/>
        <v>168</v>
      </c>
      <c r="BN299" s="210">
        <f t="shared" si="408"/>
        <v>-99</v>
      </c>
      <c r="BO299" s="215">
        <f t="shared" si="409"/>
        <v>260.39999999999998</v>
      </c>
      <c r="BP299" s="210">
        <f t="shared" si="469"/>
        <v>868</v>
      </c>
      <c r="BQ299" s="216">
        <f t="shared" si="410"/>
        <v>260.39999999999998</v>
      </c>
      <c r="BR299" s="216">
        <f t="shared" si="411"/>
        <v>434</v>
      </c>
      <c r="BS299" s="210">
        <f t="shared" si="412"/>
        <v>168</v>
      </c>
      <c r="BT299" s="210">
        <f t="shared" si="413"/>
        <v>-99</v>
      </c>
      <c r="BU299" s="217">
        <f t="shared" si="414"/>
        <v>260.39999999999998</v>
      </c>
      <c r="BV299" s="210">
        <f t="shared" si="470"/>
        <v>868</v>
      </c>
      <c r="BW299" s="403">
        <f t="shared" si="415"/>
        <v>260.39999999999998</v>
      </c>
      <c r="BX299" s="403">
        <f t="shared" si="416"/>
        <v>434</v>
      </c>
      <c r="BY299" s="210">
        <f t="shared" si="417"/>
        <v>168</v>
      </c>
      <c r="BZ299" s="210">
        <f t="shared" si="418"/>
        <v>-99</v>
      </c>
      <c r="CA299" s="210">
        <f t="shared" si="419"/>
        <v>24</v>
      </c>
      <c r="CB299" s="404">
        <f t="shared" si="420"/>
        <v>260.39999999999998</v>
      </c>
      <c r="CC299" s="404"/>
      <c r="CD299" s="537">
        <f t="shared" si="421"/>
        <v>141.92529999999999</v>
      </c>
      <c r="CE299" s="537">
        <f t="shared" si="453"/>
        <v>42.577589999999994</v>
      </c>
      <c r="CF299" s="537">
        <f t="shared" si="422"/>
        <v>70.962649999999996</v>
      </c>
      <c r="CG299" s="210"/>
      <c r="CH299" s="210"/>
      <c r="CI299" s="210"/>
      <c r="CJ299" s="538">
        <f t="shared" si="423"/>
        <v>42.577589999999994</v>
      </c>
      <c r="CK299" s="216">
        <f t="shared" si="424"/>
        <v>36.75</v>
      </c>
      <c r="CL299" s="216">
        <f t="shared" si="454"/>
        <v>11.025</v>
      </c>
      <c r="CM299" s="216">
        <f t="shared" si="425"/>
        <v>18.375</v>
      </c>
      <c r="CN299" s="216"/>
      <c r="CO299" s="216"/>
      <c r="CP299" s="216"/>
      <c r="CQ299" s="217">
        <f t="shared" si="426"/>
        <v>11.025</v>
      </c>
      <c r="CR299" s="403">
        <f t="shared" si="427"/>
        <v>129.92529999999999</v>
      </c>
      <c r="CS299" s="403">
        <f t="shared" si="455"/>
        <v>38.977589999999999</v>
      </c>
      <c r="CT299" s="403">
        <f t="shared" si="428"/>
        <v>64.962649999999996</v>
      </c>
      <c r="CU299" s="403"/>
      <c r="CV299" s="403"/>
      <c r="CW299" s="403"/>
      <c r="CX299" s="404">
        <f t="shared" si="429"/>
        <v>38.977589999999999</v>
      </c>
      <c r="CY299" s="198"/>
      <c r="CZ299" s="222">
        <v>967</v>
      </c>
      <c r="DA299" s="677">
        <f t="shared" si="430"/>
        <v>267</v>
      </c>
      <c r="DB299" s="676">
        <f t="shared" si="431"/>
        <v>38.142857142857139</v>
      </c>
      <c r="DC299" s="676">
        <f t="shared" si="456"/>
        <v>7.6285714285714281</v>
      </c>
      <c r="DD299" s="208">
        <v>1387.7012</v>
      </c>
      <c r="DE299" s="677">
        <f t="shared" si="432"/>
        <v>687.70119999999997</v>
      </c>
      <c r="DF299" s="676">
        <f t="shared" si="433"/>
        <v>98.243028571428567</v>
      </c>
      <c r="DG299" s="676">
        <f t="shared" si="457"/>
        <v>19.648605714285715</v>
      </c>
      <c r="DH299" s="222">
        <v>20</v>
      </c>
      <c r="DI299" s="677">
        <f t="shared" si="434"/>
        <v>140</v>
      </c>
      <c r="DJ299" s="568">
        <f t="shared" si="435"/>
        <v>840</v>
      </c>
      <c r="DK299" s="677">
        <f t="shared" si="436"/>
        <v>252</v>
      </c>
      <c r="DL299" s="677">
        <f t="shared" si="458"/>
        <v>252</v>
      </c>
      <c r="DM299" s="677">
        <f t="shared" si="459"/>
        <v>420</v>
      </c>
      <c r="DN299" s="677">
        <f t="shared" si="437"/>
        <v>136.92529999999999</v>
      </c>
      <c r="DO299" s="677">
        <f t="shared" si="460"/>
        <v>41.077589999999994</v>
      </c>
      <c r="DP299" s="677">
        <f t="shared" si="461"/>
        <v>68.462649999999996</v>
      </c>
      <c r="DQ299" s="677">
        <f t="shared" si="438"/>
        <v>41.077589999999994</v>
      </c>
      <c r="DR299" s="222">
        <v>967</v>
      </c>
      <c r="DS299" s="677">
        <f t="shared" si="439"/>
        <v>267</v>
      </c>
      <c r="DT299" s="676">
        <f t="shared" si="440"/>
        <v>38.142857142857139</v>
      </c>
      <c r="DU299" s="710">
        <f t="shared" si="462"/>
        <v>7.6285714285714281</v>
      </c>
      <c r="DV299" s="208">
        <v>1387.7012</v>
      </c>
      <c r="DW299" s="677">
        <f t="shared" si="441"/>
        <v>687.70119999999997</v>
      </c>
      <c r="DX299" s="676">
        <f t="shared" si="442"/>
        <v>98.243028571428567</v>
      </c>
      <c r="DY299" s="710">
        <f t="shared" si="463"/>
        <v>19.648605714285715</v>
      </c>
      <c r="DZ299" s="222">
        <v>19</v>
      </c>
      <c r="EA299" s="677">
        <f t="shared" si="443"/>
        <v>133</v>
      </c>
      <c r="EB299" s="568">
        <f t="shared" si="444"/>
        <v>833</v>
      </c>
      <c r="EC299" s="677">
        <f t="shared" si="445"/>
        <v>249.89999999999998</v>
      </c>
      <c r="ED299" s="677">
        <f t="shared" si="464"/>
        <v>249.9</v>
      </c>
      <c r="EE299" s="677">
        <f t="shared" si="465"/>
        <v>416.5</v>
      </c>
      <c r="EF299" s="208">
        <f t="shared" si="466"/>
        <v>138.67529999999999</v>
      </c>
      <c r="EG299" s="208">
        <f t="shared" si="467"/>
        <v>41.602589999999999</v>
      </c>
      <c r="EH299" s="208">
        <f t="shared" si="468"/>
        <v>69.337649999999996</v>
      </c>
      <c r="EI299" s="677">
        <f t="shared" si="446"/>
        <v>41.602589999999999</v>
      </c>
    </row>
    <row r="300" spans="1:139" s="218" customFormat="1" ht="24.75" customHeight="1" x14ac:dyDescent="0.2">
      <c r="A300" s="506">
        <v>297</v>
      </c>
      <c r="B300" s="506" t="s">
        <v>1268</v>
      </c>
      <c r="C300" s="499" t="s">
        <v>1041</v>
      </c>
      <c r="D300" s="406" t="s">
        <v>489</v>
      </c>
      <c r="E300" s="414" t="s">
        <v>237</v>
      </c>
      <c r="F300" s="219" t="s">
        <v>171</v>
      </c>
      <c r="G300" s="219" t="s">
        <v>42</v>
      </c>
      <c r="H300" s="219" t="s">
        <v>70</v>
      </c>
      <c r="I300" s="239">
        <v>0.4</v>
      </c>
      <c r="J300" s="306">
        <v>900</v>
      </c>
      <c r="K300" s="222"/>
      <c r="L300" s="219" t="s">
        <v>171</v>
      </c>
      <c r="M300" s="219" t="s">
        <v>42</v>
      </c>
      <c r="N300" s="219" t="s">
        <v>70</v>
      </c>
      <c r="O300" s="240">
        <v>0.4</v>
      </c>
      <c r="P300" s="303">
        <v>900</v>
      </c>
      <c r="Q300" s="219"/>
      <c r="R300" s="219"/>
      <c r="S300" s="219"/>
      <c r="T300" s="240">
        <v>0.4</v>
      </c>
      <c r="U300" s="304">
        <v>900</v>
      </c>
      <c r="V300" s="228" t="s">
        <v>69</v>
      </c>
      <c r="W300" s="228" t="s">
        <v>44</v>
      </c>
      <c r="X300" s="228" t="s">
        <v>28</v>
      </c>
      <c r="Y300" s="242">
        <v>0.4</v>
      </c>
      <c r="Z300" s="305">
        <v>900</v>
      </c>
      <c r="AA300" s="207">
        <f t="shared" si="382"/>
        <v>360</v>
      </c>
      <c r="AB300" s="222">
        <v>967</v>
      </c>
      <c r="AC300" s="544">
        <f t="shared" si="447"/>
        <v>67</v>
      </c>
      <c r="AD300" s="208">
        <f t="shared" si="472"/>
        <v>1387.7012</v>
      </c>
      <c r="AE300" s="678">
        <f t="shared" si="448"/>
        <v>487.70119999999997</v>
      </c>
      <c r="AF300" s="222">
        <v>1796</v>
      </c>
      <c r="AJ300" s="444">
        <f t="shared" si="383"/>
        <v>67</v>
      </c>
      <c r="AK300" s="444">
        <f t="shared" si="384"/>
        <v>7.4444444444444571</v>
      </c>
      <c r="AL300" s="539">
        <f t="shared" si="449"/>
        <v>1.4888888888888913E-2</v>
      </c>
      <c r="AM300" s="444">
        <f t="shared" si="385"/>
        <v>13.4</v>
      </c>
      <c r="AN300" s="445">
        <f t="shared" si="386"/>
        <v>487.70119999999997</v>
      </c>
      <c r="AO300" s="445">
        <f t="shared" si="387"/>
        <v>54.189022222222206</v>
      </c>
      <c r="AP300" s="542">
        <f t="shared" si="450"/>
        <v>0.1083780444444444</v>
      </c>
      <c r="AQ300" s="445">
        <f t="shared" si="388"/>
        <v>97.540239999999997</v>
      </c>
      <c r="AR300" s="227">
        <f t="shared" si="389"/>
        <v>408</v>
      </c>
      <c r="AS300" s="210">
        <f t="shared" si="390"/>
        <v>1020</v>
      </c>
      <c r="AT300" s="209">
        <f t="shared" si="391"/>
        <v>306</v>
      </c>
      <c r="AU300" s="209">
        <f t="shared" si="392"/>
        <v>510</v>
      </c>
      <c r="AV300" s="211">
        <f t="shared" si="393"/>
        <v>967</v>
      </c>
      <c r="AW300" s="210">
        <f t="shared" si="394"/>
        <v>53</v>
      </c>
      <c r="AX300" s="210">
        <f t="shared" si="395"/>
        <v>120</v>
      </c>
      <c r="AY300" s="210">
        <f t="shared" si="396"/>
        <v>13.333333333333329</v>
      </c>
      <c r="AZ300" s="211">
        <f t="shared" si="397"/>
        <v>1387.7012</v>
      </c>
      <c r="BA300" s="544">
        <f t="shared" si="451"/>
        <v>367.70119999999997</v>
      </c>
      <c r="BB300" s="210">
        <f t="shared" si="452"/>
        <v>91.925299999999993</v>
      </c>
      <c r="BC300" s="213">
        <f t="shared" si="398"/>
        <v>499.57243200000005</v>
      </c>
      <c r="BD300" s="211">
        <f>[1]MAG_9pak!$F$11</f>
        <v>1248.9310800000001</v>
      </c>
      <c r="BE300" s="213">
        <f t="shared" si="399"/>
        <v>374.67932400000001</v>
      </c>
      <c r="BF300" s="213">
        <f t="shared" si="400"/>
        <v>624.46554000000003</v>
      </c>
      <c r="BG300" s="210">
        <f t="shared" si="401"/>
        <v>281.93108000000007</v>
      </c>
      <c r="BH300" s="210">
        <f t="shared" si="402"/>
        <v>348.93108000000007</v>
      </c>
      <c r="BI300" s="210">
        <f t="shared" si="403"/>
        <v>38.770119999999991</v>
      </c>
      <c r="BJ300" s="210">
        <f t="shared" si="404"/>
        <v>1116</v>
      </c>
      <c r="BK300" s="214">
        <f t="shared" si="405"/>
        <v>334.8</v>
      </c>
      <c r="BL300" s="214">
        <f t="shared" si="406"/>
        <v>558</v>
      </c>
      <c r="BM300" s="210">
        <f t="shared" si="407"/>
        <v>216</v>
      </c>
      <c r="BN300" s="210">
        <f t="shared" si="408"/>
        <v>149</v>
      </c>
      <c r="BO300" s="215">
        <f t="shared" si="409"/>
        <v>446.40000000000003</v>
      </c>
      <c r="BP300" s="210">
        <f t="shared" si="469"/>
        <v>1116</v>
      </c>
      <c r="BQ300" s="216">
        <f t="shared" si="410"/>
        <v>334.8</v>
      </c>
      <c r="BR300" s="216">
        <f t="shared" si="411"/>
        <v>558</v>
      </c>
      <c r="BS300" s="210">
        <f t="shared" si="412"/>
        <v>216</v>
      </c>
      <c r="BT300" s="210">
        <f t="shared" si="413"/>
        <v>149</v>
      </c>
      <c r="BU300" s="217">
        <f t="shared" si="414"/>
        <v>446.40000000000003</v>
      </c>
      <c r="BV300" s="210">
        <f t="shared" si="470"/>
        <v>1116</v>
      </c>
      <c r="BW300" s="403">
        <f t="shared" si="415"/>
        <v>334.8</v>
      </c>
      <c r="BX300" s="403">
        <f t="shared" si="416"/>
        <v>558</v>
      </c>
      <c r="BY300" s="210">
        <f t="shared" si="417"/>
        <v>216</v>
      </c>
      <c r="BZ300" s="210">
        <f t="shared" si="418"/>
        <v>149</v>
      </c>
      <c r="CA300" s="210">
        <f t="shared" si="419"/>
        <v>24</v>
      </c>
      <c r="CB300" s="404">
        <f t="shared" si="420"/>
        <v>446.40000000000003</v>
      </c>
      <c r="CC300" s="404"/>
      <c r="CD300" s="537">
        <f t="shared" si="421"/>
        <v>91.925299999999993</v>
      </c>
      <c r="CE300" s="537">
        <f t="shared" si="453"/>
        <v>27.577589999999997</v>
      </c>
      <c r="CF300" s="537">
        <f t="shared" si="422"/>
        <v>45.962649999999996</v>
      </c>
      <c r="CG300" s="210"/>
      <c r="CH300" s="210"/>
      <c r="CI300" s="210"/>
      <c r="CJ300" s="538">
        <f t="shared" si="423"/>
        <v>36.770119999999999</v>
      </c>
      <c r="CK300" s="216">
        <f t="shared" si="424"/>
        <v>-13.25</v>
      </c>
      <c r="CL300" s="216">
        <f t="shared" si="454"/>
        <v>-3.9749999999999996</v>
      </c>
      <c r="CM300" s="216">
        <f t="shared" si="425"/>
        <v>-6.625</v>
      </c>
      <c r="CN300" s="216"/>
      <c r="CO300" s="216"/>
      <c r="CP300" s="216"/>
      <c r="CQ300" s="217">
        <f t="shared" si="426"/>
        <v>-5.3000000000000007</v>
      </c>
      <c r="CR300" s="403">
        <f t="shared" si="427"/>
        <v>67.925299999999993</v>
      </c>
      <c r="CS300" s="403">
        <f t="shared" si="455"/>
        <v>20.377589999999998</v>
      </c>
      <c r="CT300" s="403">
        <f t="shared" si="428"/>
        <v>33.962649999999996</v>
      </c>
      <c r="CU300" s="403"/>
      <c r="CV300" s="403"/>
      <c r="CW300" s="403"/>
      <c r="CX300" s="404">
        <f t="shared" si="429"/>
        <v>27.170119999999997</v>
      </c>
      <c r="CY300" s="198"/>
      <c r="CZ300" s="222">
        <v>967</v>
      </c>
      <c r="DA300" s="677">
        <f t="shared" si="430"/>
        <v>67</v>
      </c>
      <c r="DB300" s="676">
        <f t="shared" si="431"/>
        <v>7.4444444444444571</v>
      </c>
      <c r="DC300" s="676">
        <f t="shared" si="456"/>
        <v>1.4888888888888914</v>
      </c>
      <c r="DD300" s="208">
        <v>1387.7012</v>
      </c>
      <c r="DE300" s="677">
        <f t="shared" si="432"/>
        <v>487.70119999999997</v>
      </c>
      <c r="DF300" s="676">
        <f t="shared" si="433"/>
        <v>54.189022222222206</v>
      </c>
      <c r="DG300" s="676">
        <f t="shared" si="457"/>
        <v>10.837804444444441</v>
      </c>
      <c r="DH300" s="222">
        <v>20</v>
      </c>
      <c r="DI300" s="677">
        <f t="shared" si="434"/>
        <v>180</v>
      </c>
      <c r="DJ300" s="568">
        <f t="shared" si="435"/>
        <v>1080</v>
      </c>
      <c r="DK300" s="677">
        <f t="shared" si="436"/>
        <v>432</v>
      </c>
      <c r="DL300" s="677">
        <f t="shared" si="458"/>
        <v>324</v>
      </c>
      <c r="DM300" s="677">
        <f t="shared" si="459"/>
        <v>540</v>
      </c>
      <c r="DN300" s="677">
        <f t="shared" si="437"/>
        <v>76.925299999999993</v>
      </c>
      <c r="DO300" s="677">
        <f t="shared" si="460"/>
        <v>23.077589999999997</v>
      </c>
      <c r="DP300" s="677">
        <f t="shared" si="461"/>
        <v>38.462649999999996</v>
      </c>
      <c r="DQ300" s="677">
        <f t="shared" si="438"/>
        <v>30.770119999999999</v>
      </c>
      <c r="DR300" s="222">
        <v>967</v>
      </c>
      <c r="DS300" s="677">
        <f t="shared" si="439"/>
        <v>67</v>
      </c>
      <c r="DT300" s="676">
        <f t="shared" si="440"/>
        <v>7.4444444444444571</v>
      </c>
      <c r="DU300" s="710">
        <f t="shared" si="462"/>
        <v>1.4888888888888914</v>
      </c>
      <c r="DV300" s="208">
        <v>1387.7012</v>
      </c>
      <c r="DW300" s="677">
        <f t="shared" si="441"/>
        <v>487.70119999999997</v>
      </c>
      <c r="DX300" s="676">
        <f t="shared" si="442"/>
        <v>54.189022222222206</v>
      </c>
      <c r="DY300" s="710">
        <f t="shared" si="463"/>
        <v>10.837804444444441</v>
      </c>
      <c r="DZ300" s="222">
        <v>19</v>
      </c>
      <c r="EA300" s="677">
        <f t="shared" si="443"/>
        <v>171</v>
      </c>
      <c r="EB300" s="568">
        <f t="shared" si="444"/>
        <v>1071</v>
      </c>
      <c r="EC300" s="677">
        <f t="shared" si="445"/>
        <v>428.40000000000003</v>
      </c>
      <c r="ED300" s="677">
        <f t="shared" si="464"/>
        <v>321.3</v>
      </c>
      <c r="EE300" s="677">
        <f t="shared" si="465"/>
        <v>535.5</v>
      </c>
      <c r="EF300" s="208">
        <f t="shared" si="466"/>
        <v>79.175299999999993</v>
      </c>
      <c r="EG300" s="208">
        <f t="shared" si="467"/>
        <v>23.752589999999998</v>
      </c>
      <c r="EH300" s="208">
        <f t="shared" si="468"/>
        <v>39.587649999999996</v>
      </c>
      <c r="EI300" s="677">
        <f t="shared" si="446"/>
        <v>31.670119999999997</v>
      </c>
    </row>
    <row r="301" spans="1:139" s="218" customFormat="1" ht="24.75" customHeight="1" x14ac:dyDescent="0.2">
      <c r="A301" s="505">
        <v>298</v>
      </c>
      <c r="B301" s="506" t="s">
        <v>1268</v>
      </c>
      <c r="C301" s="499" t="s">
        <v>1042</v>
      </c>
      <c r="D301" s="406" t="s">
        <v>490</v>
      </c>
      <c r="E301" s="414" t="s">
        <v>237</v>
      </c>
      <c r="F301" s="219" t="s">
        <v>171</v>
      </c>
      <c r="G301" s="219" t="s">
        <v>42</v>
      </c>
      <c r="H301" s="219" t="s">
        <v>70</v>
      </c>
      <c r="I301" s="240">
        <v>0.3</v>
      </c>
      <c r="J301" s="303">
        <v>700</v>
      </c>
      <c r="K301" s="222"/>
      <c r="L301" s="219" t="s">
        <v>171</v>
      </c>
      <c r="M301" s="219" t="s">
        <v>42</v>
      </c>
      <c r="N301" s="219" t="s">
        <v>70</v>
      </c>
      <c r="O301" s="240">
        <v>0.3</v>
      </c>
      <c r="P301" s="303">
        <v>700</v>
      </c>
      <c r="Q301" s="219"/>
      <c r="R301" s="219"/>
      <c r="S301" s="219"/>
      <c r="T301" s="240">
        <v>0.3</v>
      </c>
      <c r="U301" s="304">
        <v>700</v>
      </c>
      <c r="V301" s="228" t="s">
        <v>69</v>
      </c>
      <c r="W301" s="228" t="s">
        <v>44</v>
      </c>
      <c r="X301" s="228" t="s">
        <v>28</v>
      </c>
      <c r="Y301" s="242">
        <v>0.3</v>
      </c>
      <c r="Z301" s="305">
        <v>700</v>
      </c>
      <c r="AA301" s="207">
        <f t="shared" si="382"/>
        <v>210</v>
      </c>
      <c r="AB301" s="222">
        <v>967</v>
      </c>
      <c r="AC301" s="544">
        <f t="shared" si="447"/>
        <v>267</v>
      </c>
      <c r="AD301" s="208">
        <f t="shared" si="472"/>
        <v>1387.7012</v>
      </c>
      <c r="AE301" s="678">
        <f t="shared" si="448"/>
        <v>687.70119999999997</v>
      </c>
      <c r="AF301" s="222">
        <v>1796</v>
      </c>
      <c r="AJ301" s="444">
        <f t="shared" si="383"/>
        <v>267</v>
      </c>
      <c r="AK301" s="444">
        <f t="shared" si="384"/>
        <v>38.142857142857139</v>
      </c>
      <c r="AL301" s="539">
        <f t="shared" si="449"/>
        <v>7.6285714285714276E-2</v>
      </c>
      <c r="AM301" s="444">
        <f t="shared" si="385"/>
        <v>53.4</v>
      </c>
      <c r="AN301" s="445">
        <f t="shared" si="386"/>
        <v>687.70119999999997</v>
      </c>
      <c r="AO301" s="445">
        <f t="shared" si="387"/>
        <v>98.243028571428567</v>
      </c>
      <c r="AP301" s="542">
        <f t="shared" si="450"/>
        <v>0.19648605714285716</v>
      </c>
      <c r="AQ301" s="445">
        <f t="shared" si="388"/>
        <v>137.54023999999998</v>
      </c>
      <c r="AR301" s="227">
        <f t="shared" si="389"/>
        <v>246</v>
      </c>
      <c r="AS301" s="210">
        <f t="shared" si="390"/>
        <v>820</v>
      </c>
      <c r="AT301" s="209">
        <f t="shared" si="391"/>
        <v>246</v>
      </c>
      <c r="AU301" s="209">
        <f t="shared" si="392"/>
        <v>410</v>
      </c>
      <c r="AV301" s="211">
        <f t="shared" si="393"/>
        <v>967</v>
      </c>
      <c r="AW301" s="212">
        <f t="shared" si="394"/>
        <v>-147</v>
      </c>
      <c r="AX301" s="210">
        <f t="shared" si="395"/>
        <v>120</v>
      </c>
      <c r="AY301" s="210">
        <f t="shared" si="396"/>
        <v>17.142857142857153</v>
      </c>
      <c r="AZ301" s="211">
        <f t="shared" si="397"/>
        <v>1387.7012</v>
      </c>
      <c r="BA301" s="544">
        <f t="shared" si="451"/>
        <v>567.70119999999997</v>
      </c>
      <c r="BB301" s="210">
        <f t="shared" si="452"/>
        <v>141.92529999999999</v>
      </c>
      <c r="BC301" s="213">
        <f t="shared" si="398"/>
        <v>374.67932400000001</v>
      </c>
      <c r="BD301" s="211">
        <f>[1]MAG_9pak!$F$11</f>
        <v>1248.9310800000001</v>
      </c>
      <c r="BE301" s="213">
        <f t="shared" si="399"/>
        <v>374.67932400000001</v>
      </c>
      <c r="BF301" s="213">
        <f t="shared" si="400"/>
        <v>624.46554000000003</v>
      </c>
      <c r="BG301" s="210">
        <f t="shared" si="401"/>
        <v>281.93108000000007</v>
      </c>
      <c r="BH301" s="210">
        <f t="shared" si="402"/>
        <v>548.93108000000007</v>
      </c>
      <c r="BI301" s="210">
        <f t="shared" si="403"/>
        <v>78.418725714285728</v>
      </c>
      <c r="BJ301" s="210">
        <f t="shared" si="404"/>
        <v>868</v>
      </c>
      <c r="BK301" s="214">
        <f t="shared" si="405"/>
        <v>260.39999999999998</v>
      </c>
      <c r="BL301" s="214">
        <f t="shared" si="406"/>
        <v>434</v>
      </c>
      <c r="BM301" s="210">
        <f t="shared" si="407"/>
        <v>168</v>
      </c>
      <c r="BN301" s="210">
        <f t="shared" si="408"/>
        <v>-99</v>
      </c>
      <c r="BO301" s="215">
        <f t="shared" si="409"/>
        <v>260.39999999999998</v>
      </c>
      <c r="BP301" s="210">
        <f t="shared" si="469"/>
        <v>868</v>
      </c>
      <c r="BQ301" s="216">
        <f t="shared" si="410"/>
        <v>260.39999999999998</v>
      </c>
      <c r="BR301" s="216">
        <f t="shared" si="411"/>
        <v>434</v>
      </c>
      <c r="BS301" s="210">
        <f t="shared" si="412"/>
        <v>168</v>
      </c>
      <c r="BT301" s="210">
        <f t="shared" si="413"/>
        <v>-99</v>
      </c>
      <c r="BU301" s="217">
        <f t="shared" si="414"/>
        <v>260.39999999999998</v>
      </c>
      <c r="BV301" s="210">
        <f t="shared" si="470"/>
        <v>868</v>
      </c>
      <c r="BW301" s="403">
        <f t="shared" si="415"/>
        <v>260.39999999999998</v>
      </c>
      <c r="BX301" s="403">
        <f t="shared" si="416"/>
        <v>434</v>
      </c>
      <c r="BY301" s="210">
        <f t="shared" si="417"/>
        <v>168</v>
      </c>
      <c r="BZ301" s="210">
        <f t="shared" si="418"/>
        <v>-99</v>
      </c>
      <c r="CA301" s="210">
        <f t="shared" si="419"/>
        <v>24</v>
      </c>
      <c r="CB301" s="404">
        <f t="shared" si="420"/>
        <v>260.39999999999998</v>
      </c>
      <c r="CC301" s="404"/>
      <c r="CD301" s="537">
        <f t="shared" si="421"/>
        <v>141.92529999999999</v>
      </c>
      <c r="CE301" s="537">
        <f t="shared" si="453"/>
        <v>42.577589999999994</v>
      </c>
      <c r="CF301" s="537">
        <f t="shared" si="422"/>
        <v>70.962649999999996</v>
      </c>
      <c r="CG301" s="210"/>
      <c r="CH301" s="210"/>
      <c r="CI301" s="210"/>
      <c r="CJ301" s="538">
        <f t="shared" si="423"/>
        <v>42.577589999999994</v>
      </c>
      <c r="CK301" s="216">
        <f t="shared" si="424"/>
        <v>36.75</v>
      </c>
      <c r="CL301" s="216">
        <f t="shared" si="454"/>
        <v>11.025</v>
      </c>
      <c r="CM301" s="216">
        <f t="shared" si="425"/>
        <v>18.375</v>
      </c>
      <c r="CN301" s="216"/>
      <c r="CO301" s="216"/>
      <c r="CP301" s="216"/>
      <c r="CQ301" s="217">
        <f t="shared" si="426"/>
        <v>11.025</v>
      </c>
      <c r="CR301" s="403">
        <f t="shared" si="427"/>
        <v>129.92529999999999</v>
      </c>
      <c r="CS301" s="403">
        <f t="shared" si="455"/>
        <v>38.977589999999999</v>
      </c>
      <c r="CT301" s="403">
        <f t="shared" si="428"/>
        <v>64.962649999999996</v>
      </c>
      <c r="CU301" s="403"/>
      <c r="CV301" s="403"/>
      <c r="CW301" s="403"/>
      <c r="CX301" s="404">
        <f t="shared" si="429"/>
        <v>38.977589999999999</v>
      </c>
      <c r="CY301" s="198"/>
      <c r="CZ301" s="222">
        <v>967</v>
      </c>
      <c r="DA301" s="677">
        <f t="shared" si="430"/>
        <v>267</v>
      </c>
      <c r="DB301" s="676">
        <f t="shared" si="431"/>
        <v>38.142857142857139</v>
      </c>
      <c r="DC301" s="676">
        <f t="shared" si="456"/>
        <v>7.6285714285714281</v>
      </c>
      <c r="DD301" s="208">
        <v>1387.7012</v>
      </c>
      <c r="DE301" s="677">
        <f t="shared" si="432"/>
        <v>687.70119999999997</v>
      </c>
      <c r="DF301" s="676">
        <f t="shared" si="433"/>
        <v>98.243028571428567</v>
      </c>
      <c r="DG301" s="676">
        <f t="shared" si="457"/>
        <v>19.648605714285715</v>
      </c>
      <c r="DH301" s="222">
        <v>20</v>
      </c>
      <c r="DI301" s="677">
        <f t="shared" si="434"/>
        <v>140</v>
      </c>
      <c r="DJ301" s="568">
        <f t="shared" si="435"/>
        <v>840</v>
      </c>
      <c r="DK301" s="677">
        <f t="shared" si="436"/>
        <v>252</v>
      </c>
      <c r="DL301" s="677">
        <f t="shared" si="458"/>
        <v>252</v>
      </c>
      <c r="DM301" s="677">
        <f t="shared" si="459"/>
        <v>420</v>
      </c>
      <c r="DN301" s="677">
        <f t="shared" si="437"/>
        <v>136.92529999999999</v>
      </c>
      <c r="DO301" s="677">
        <f t="shared" si="460"/>
        <v>41.077589999999994</v>
      </c>
      <c r="DP301" s="677">
        <f t="shared" si="461"/>
        <v>68.462649999999996</v>
      </c>
      <c r="DQ301" s="677">
        <f t="shared" si="438"/>
        <v>41.077589999999994</v>
      </c>
      <c r="DR301" s="222">
        <v>967</v>
      </c>
      <c r="DS301" s="677">
        <f t="shared" si="439"/>
        <v>267</v>
      </c>
      <c r="DT301" s="676">
        <f t="shared" si="440"/>
        <v>38.142857142857139</v>
      </c>
      <c r="DU301" s="710">
        <f t="shared" si="462"/>
        <v>7.6285714285714281</v>
      </c>
      <c r="DV301" s="208">
        <v>1387.7012</v>
      </c>
      <c r="DW301" s="677">
        <f t="shared" si="441"/>
        <v>687.70119999999997</v>
      </c>
      <c r="DX301" s="676">
        <f t="shared" si="442"/>
        <v>98.243028571428567</v>
      </c>
      <c r="DY301" s="710">
        <f t="shared" si="463"/>
        <v>19.648605714285715</v>
      </c>
      <c r="DZ301" s="222">
        <v>19</v>
      </c>
      <c r="EA301" s="677">
        <f t="shared" si="443"/>
        <v>133</v>
      </c>
      <c r="EB301" s="568">
        <f t="shared" si="444"/>
        <v>833</v>
      </c>
      <c r="EC301" s="677">
        <f t="shared" si="445"/>
        <v>249.89999999999998</v>
      </c>
      <c r="ED301" s="677">
        <f t="shared" si="464"/>
        <v>249.9</v>
      </c>
      <c r="EE301" s="677">
        <f t="shared" si="465"/>
        <v>416.5</v>
      </c>
      <c r="EF301" s="208">
        <f t="shared" si="466"/>
        <v>138.67529999999999</v>
      </c>
      <c r="EG301" s="208">
        <f t="shared" si="467"/>
        <v>41.602589999999999</v>
      </c>
      <c r="EH301" s="208">
        <f t="shared" si="468"/>
        <v>69.337649999999996</v>
      </c>
      <c r="EI301" s="677">
        <f t="shared" si="446"/>
        <v>41.602589999999999</v>
      </c>
    </row>
    <row r="302" spans="1:139" s="218" customFormat="1" ht="24.75" customHeight="1" x14ac:dyDescent="0.2">
      <c r="A302" s="505">
        <v>299</v>
      </c>
      <c r="B302" s="506" t="s">
        <v>1268</v>
      </c>
      <c r="C302" s="499" t="s">
        <v>1043</v>
      </c>
      <c r="D302" s="406" t="s">
        <v>491</v>
      </c>
      <c r="E302" s="414" t="s">
        <v>237</v>
      </c>
      <c r="F302" s="219" t="s">
        <v>171</v>
      </c>
      <c r="G302" s="219" t="s">
        <v>42</v>
      </c>
      <c r="H302" s="219" t="s">
        <v>70</v>
      </c>
      <c r="I302" s="240">
        <v>0.3</v>
      </c>
      <c r="J302" s="303">
        <v>700</v>
      </c>
      <c r="K302" s="222"/>
      <c r="L302" s="219" t="s">
        <v>171</v>
      </c>
      <c r="M302" s="219" t="s">
        <v>42</v>
      </c>
      <c r="N302" s="219" t="s">
        <v>70</v>
      </c>
      <c r="O302" s="240">
        <v>0.3</v>
      </c>
      <c r="P302" s="303">
        <v>700</v>
      </c>
      <c r="Q302" s="219"/>
      <c r="R302" s="219"/>
      <c r="S302" s="219"/>
      <c r="T302" s="240">
        <v>0.3</v>
      </c>
      <c r="U302" s="304">
        <v>700</v>
      </c>
      <c r="V302" s="228" t="s">
        <v>69</v>
      </c>
      <c r="W302" s="228" t="s">
        <v>44</v>
      </c>
      <c r="X302" s="228" t="s">
        <v>28</v>
      </c>
      <c r="Y302" s="242">
        <v>0.3</v>
      </c>
      <c r="Z302" s="305">
        <v>700</v>
      </c>
      <c r="AA302" s="207">
        <f t="shared" si="382"/>
        <v>210</v>
      </c>
      <c r="AB302" s="222">
        <v>967</v>
      </c>
      <c r="AC302" s="544">
        <f t="shared" si="447"/>
        <v>267</v>
      </c>
      <c r="AD302" s="208">
        <f t="shared" si="472"/>
        <v>1387.7012</v>
      </c>
      <c r="AE302" s="678">
        <f t="shared" si="448"/>
        <v>687.70119999999997</v>
      </c>
      <c r="AF302" s="222">
        <v>1796</v>
      </c>
      <c r="AJ302" s="444">
        <f t="shared" si="383"/>
        <v>267</v>
      </c>
      <c r="AK302" s="444">
        <f t="shared" si="384"/>
        <v>38.142857142857139</v>
      </c>
      <c r="AL302" s="539">
        <f t="shared" si="449"/>
        <v>7.6285714285714276E-2</v>
      </c>
      <c r="AM302" s="444">
        <f t="shared" si="385"/>
        <v>53.4</v>
      </c>
      <c r="AN302" s="445">
        <f t="shared" si="386"/>
        <v>687.70119999999997</v>
      </c>
      <c r="AO302" s="445">
        <f t="shared" si="387"/>
        <v>98.243028571428567</v>
      </c>
      <c r="AP302" s="542">
        <f t="shared" si="450"/>
        <v>0.19648605714285716</v>
      </c>
      <c r="AQ302" s="445">
        <f t="shared" si="388"/>
        <v>137.54023999999998</v>
      </c>
      <c r="AR302" s="227">
        <f t="shared" si="389"/>
        <v>246</v>
      </c>
      <c r="AS302" s="210">
        <f t="shared" si="390"/>
        <v>820</v>
      </c>
      <c r="AT302" s="209">
        <f t="shared" si="391"/>
        <v>246</v>
      </c>
      <c r="AU302" s="209">
        <f t="shared" si="392"/>
        <v>410</v>
      </c>
      <c r="AV302" s="211">
        <f t="shared" si="393"/>
        <v>967</v>
      </c>
      <c r="AW302" s="212">
        <f t="shared" si="394"/>
        <v>-147</v>
      </c>
      <c r="AX302" s="210">
        <f t="shared" si="395"/>
        <v>120</v>
      </c>
      <c r="AY302" s="210">
        <f t="shared" si="396"/>
        <v>17.142857142857153</v>
      </c>
      <c r="AZ302" s="211">
        <f t="shared" si="397"/>
        <v>1387.7012</v>
      </c>
      <c r="BA302" s="544">
        <f t="shared" si="451"/>
        <v>567.70119999999997</v>
      </c>
      <c r="BB302" s="210">
        <f t="shared" si="452"/>
        <v>141.92529999999999</v>
      </c>
      <c r="BC302" s="213">
        <f t="shared" si="398"/>
        <v>374.67932400000001</v>
      </c>
      <c r="BD302" s="211">
        <f>[1]MAG_9pak!$F$11</f>
        <v>1248.9310800000001</v>
      </c>
      <c r="BE302" s="213">
        <f t="shared" si="399"/>
        <v>374.67932400000001</v>
      </c>
      <c r="BF302" s="213">
        <f t="shared" si="400"/>
        <v>624.46554000000003</v>
      </c>
      <c r="BG302" s="210">
        <f t="shared" si="401"/>
        <v>281.93108000000007</v>
      </c>
      <c r="BH302" s="210">
        <f t="shared" si="402"/>
        <v>548.93108000000007</v>
      </c>
      <c r="BI302" s="210">
        <f t="shared" si="403"/>
        <v>78.418725714285728</v>
      </c>
      <c r="BJ302" s="210">
        <f t="shared" si="404"/>
        <v>868</v>
      </c>
      <c r="BK302" s="214">
        <f t="shared" si="405"/>
        <v>260.39999999999998</v>
      </c>
      <c r="BL302" s="214">
        <f t="shared" si="406"/>
        <v>434</v>
      </c>
      <c r="BM302" s="210">
        <f t="shared" si="407"/>
        <v>168</v>
      </c>
      <c r="BN302" s="210">
        <f t="shared" si="408"/>
        <v>-99</v>
      </c>
      <c r="BO302" s="215">
        <f t="shared" si="409"/>
        <v>260.39999999999998</v>
      </c>
      <c r="BP302" s="210">
        <f t="shared" si="469"/>
        <v>868</v>
      </c>
      <c r="BQ302" s="216">
        <f t="shared" si="410"/>
        <v>260.39999999999998</v>
      </c>
      <c r="BR302" s="216">
        <f t="shared" si="411"/>
        <v>434</v>
      </c>
      <c r="BS302" s="210">
        <f t="shared" si="412"/>
        <v>168</v>
      </c>
      <c r="BT302" s="210">
        <f t="shared" si="413"/>
        <v>-99</v>
      </c>
      <c r="BU302" s="217">
        <f t="shared" si="414"/>
        <v>260.39999999999998</v>
      </c>
      <c r="BV302" s="210">
        <f t="shared" si="470"/>
        <v>868</v>
      </c>
      <c r="BW302" s="403">
        <f t="shared" si="415"/>
        <v>260.39999999999998</v>
      </c>
      <c r="BX302" s="403">
        <f t="shared" si="416"/>
        <v>434</v>
      </c>
      <c r="BY302" s="210">
        <f t="shared" si="417"/>
        <v>168</v>
      </c>
      <c r="BZ302" s="210">
        <f t="shared" si="418"/>
        <v>-99</v>
      </c>
      <c r="CA302" s="210">
        <f t="shared" si="419"/>
        <v>24</v>
      </c>
      <c r="CB302" s="404">
        <f t="shared" si="420"/>
        <v>260.39999999999998</v>
      </c>
      <c r="CC302" s="404"/>
      <c r="CD302" s="537">
        <f t="shared" si="421"/>
        <v>141.92529999999999</v>
      </c>
      <c r="CE302" s="537">
        <f t="shared" si="453"/>
        <v>42.577589999999994</v>
      </c>
      <c r="CF302" s="537">
        <f t="shared" si="422"/>
        <v>70.962649999999996</v>
      </c>
      <c r="CG302" s="210"/>
      <c r="CH302" s="210"/>
      <c r="CI302" s="210"/>
      <c r="CJ302" s="538">
        <f t="shared" si="423"/>
        <v>42.577589999999994</v>
      </c>
      <c r="CK302" s="216">
        <f t="shared" si="424"/>
        <v>36.75</v>
      </c>
      <c r="CL302" s="216">
        <f t="shared" si="454"/>
        <v>11.025</v>
      </c>
      <c r="CM302" s="216">
        <f t="shared" si="425"/>
        <v>18.375</v>
      </c>
      <c r="CN302" s="216"/>
      <c r="CO302" s="216"/>
      <c r="CP302" s="216"/>
      <c r="CQ302" s="217">
        <f t="shared" si="426"/>
        <v>11.025</v>
      </c>
      <c r="CR302" s="403">
        <f t="shared" si="427"/>
        <v>129.92529999999999</v>
      </c>
      <c r="CS302" s="403">
        <f t="shared" si="455"/>
        <v>38.977589999999999</v>
      </c>
      <c r="CT302" s="403">
        <f t="shared" si="428"/>
        <v>64.962649999999996</v>
      </c>
      <c r="CU302" s="403"/>
      <c r="CV302" s="403"/>
      <c r="CW302" s="403"/>
      <c r="CX302" s="404">
        <f t="shared" si="429"/>
        <v>38.977589999999999</v>
      </c>
      <c r="CY302" s="198"/>
      <c r="CZ302" s="222">
        <v>967</v>
      </c>
      <c r="DA302" s="677">
        <f t="shared" si="430"/>
        <v>267</v>
      </c>
      <c r="DB302" s="676">
        <f t="shared" si="431"/>
        <v>38.142857142857139</v>
      </c>
      <c r="DC302" s="676">
        <f t="shared" si="456"/>
        <v>7.6285714285714281</v>
      </c>
      <c r="DD302" s="208">
        <v>1387.7012</v>
      </c>
      <c r="DE302" s="677">
        <f t="shared" si="432"/>
        <v>687.70119999999997</v>
      </c>
      <c r="DF302" s="676">
        <f t="shared" si="433"/>
        <v>98.243028571428567</v>
      </c>
      <c r="DG302" s="676">
        <f t="shared" si="457"/>
        <v>19.648605714285715</v>
      </c>
      <c r="DH302" s="222">
        <v>20</v>
      </c>
      <c r="DI302" s="677">
        <f t="shared" si="434"/>
        <v>140</v>
      </c>
      <c r="DJ302" s="568">
        <f t="shared" si="435"/>
        <v>840</v>
      </c>
      <c r="DK302" s="677">
        <f t="shared" si="436"/>
        <v>252</v>
      </c>
      <c r="DL302" s="677">
        <f t="shared" si="458"/>
        <v>252</v>
      </c>
      <c r="DM302" s="677">
        <f t="shared" si="459"/>
        <v>420</v>
      </c>
      <c r="DN302" s="677">
        <f t="shared" si="437"/>
        <v>136.92529999999999</v>
      </c>
      <c r="DO302" s="677">
        <f t="shared" si="460"/>
        <v>41.077589999999994</v>
      </c>
      <c r="DP302" s="677">
        <f t="shared" si="461"/>
        <v>68.462649999999996</v>
      </c>
      <c r="DQ302" s="677">
        <f t="shared" si="438"/>
        <v>41.077589999999994</v>
      </c>
      <c r="DR302" s="222">
        <v>967</v>
      </c>
      <c r="DS302" s="677">
        <f t="shared" si="439"/>
        <v>267</v>
      </c>
      <c r="DT302" s="676">
        <f t="shared" si="440"/>
        <v>38.142857142857139</v>
      </c>
      <c r="DU302" s="710">
        <f t="shared" si="462"/>
        <v>7.6285714285714281</v>
      </c>
      <c r="DV302" s="208">
        <v>1387.7012</v>
      </c>
      <c r="DW302" s="677">
        <f t="shared" si="441"/>
        <v>687.70119999999997</v>
      </c>
      <c r="DX302" s="676">
        <f t="shared" si="442"/>
        <v>98.243028571428567</v>
      </c>
      <c r="DY302" s="710">
        <f t="shared" si="463"/>
        <v>19.648605714285715</v>
      </c>
      <c r="DZ302" s="222">
        <v>19</v>
      </c>
      <c r="EA302" s="677">
        <f t="shared" si="443"/>
        <v>133</v>
      </c>
      <c r="EB302" s="568">
        <f t="shared" si="444"/>
        <v>833</v>
      </c>
      <c r="EC302" s="677">
        <f t="shared" si="445"/>
        <v>249.89999999999998</v>
      </c>
      <c r="ED302" s="677">
        <f t="shared" si="464"/>
        <v>249.9</v>
      </c>
      <c r="EE302" s="677">
        <f t="shared" si="465"/>
        <v>416.5</v>
      </c>
      <c r="EF302" s="208">
        <f t="shared" si="466"/>
        <v>138.67529999999999</v>
      </c>
      <c r="EG302" s="208">
        <f t="shared" si="467"/>
        <v>41.602589999999999</v>
      </c>
      <c r="EH302" s="208">
        <f t="shared" si="468"/>
        <v>69.337649999999996</v>
      </c>
      <c r="EI302" s="677">
        <f t="shared" si="446"/>
        <v>41.602589999999999</v>
      </c>
    </row>
    <row r="303" spans="1:139" s="218" customFormat="1" ht="24.75" customHeight="1" x14ac:dyDescent="0.2">
      <c r="A303" s="506">
        <v>300</v>
      </c>
      <c r="B303" s="506" t="s">
        <v>1268</v>
      </c>
      <c r="C303" s="499" t="s">
        <v>1044</v>
      </c>
      <c r="D303" s="406" t="s">
        <v>492</v>
      </c>
      <c r="E303" s="414" t="s">
        <v>237</v>
      </c>
      <c r="F303" s="219" t="s">
        <v>171</v>
      </c>
      <c r="G303" s="219" t="s">
        <v>42</v>
      </c>
      <c r="H303" s="219" t="s">
        <v>70</v>
      </c>
      <c r="I303" s="240">
        <v>0.3</v>
      </c>
      <c r="J303" s="303">
        <v>700</v>
      </c>
      <c r="K303" s="222"/>
      <c r="L303" s="219" t="s">
        <v>171</v>
      </c>
      <c r="M303" s="219" t="s">
        <v>42</v>
      </c>
      <c r="N303" s="219" t="s">
        <v>70</v>
      </c>
      <c r="O303" s="240">
        <v>0.3</v>
      </c>
      <c r="P303" s="303">
        <v>700</v>
      </c>
      <c r="Q303" s="219"/>
      <c r="R303" s="219"/>
      <c r="S303" s="219"/>
      <c r="T303" s="240">
        <v>0.3</v>
      </c>
      <c r="U303" s="304">
        <v>700</v>
      </c>
      <c r="V303" s="228" t="s">
        <v>69</v>
      </c>
      <c r="W303" s="228" t="s">
        <v>44</v>
      </c>
      <c r="X303" s="228" t="s">
        <v>28</v>
      </c>
      <c r="Y303" s="242">
        <v>0.3</v>
      </c>
      <c r="Z303" s="305">
        <v>700</v>
      </c>
      <c r="AA303" s="207">
        <f t="shared" si="382"/>
        <v>210</v>
      </c>
      <c r="AB303" s="222">
        <v>967</v>
      </c>
      <c r="AC303" s="544">
        <f t="shared" si="447"/>
        <v>267</v>
      </c>
      <c r="AD303" s="208">
        <f t="shared" si="472"/>
        <v>1387.7012</v>
      </c>
      <c r="AE303" s="678">
        <f t="shared" si="448"/>
        <v>687.70119999999997</v>
      </c>
      <c r="AF303" s="222">
        <v>1796</v>
      </c>
      <c r="AJ303" s="444">
        <f t="shared" si="383"/>
        <v>267</v>
      </c>
      <c r="AK303" s="444">
        <f t="shared" si="384"/>
        <v>38.142857142857139</v>
      </c>
      <c r="AL303" s="539">
        <f t="shared" si="449"/>
        <v>7.6285714285714276E-2</v>
      </c>
      <c r="AM303" s="444">
        <f t="shared" si="385"/>
        <v>53.4</v>
      </c>
      <c r="AN303" s="445">
        <f t="shared" si="386"/>
        <v>687.70119999999997</v>
      </c>
      <c r="AO303" s="445">
        <f t="shared" si="387"/>
        <v>98.243028571428567</v>
      </c>
      <c r="AP303" s="542">
        <f t="shared" si="450"/>
        <v>0.19648605714285716</v>
      </c>
      <c r="AQ303" s="445">
        <f t="shared" si="388"/>
        <v>137.54023999999998</v>
      </c>
      <c r="AR303" s="227">
        <f t="shared" si="389"/>
        <v>246</v>
      </c>
      <c r="AS303" s="210">
        <f t="shared" si="390"/>
        <v>820</v>
      </c>
      <c r="AT303" s="209">
        <f t="shared" si="391"/>
        <v>246</v>
      </c>
      <c r="AU303" s="209">
        <f t="shared" si="392"/>
        <v>410</v>
      </c>
      <c r="AV303" s="211">
        <f t="shared" si="393"/>
        <v>967</v>
      </c>
      <c r="AW303" s="212">
        <f t="shared" si="394"/>
        <v>-147</v>
      </c>
      <c r="AX303" s="210">
        <f t="shared" si="395"/>
        <v>120</v>
      </c>
      <c r="AY303" s="210">
        <f t="shared" si="396"/>
        <v>17.142857142857153</v>
      </c>
      <c r="AZ303" s="211">
        <f t="shared" si="397"/>
        <v>1387.7012</v>
      </c>
      <c r="BA303" s="544">
        <f t="shared" si="451"/>
        <v>567.70119999999997</v>
      </c>
      <c r="BB303" s="210">
        <f t="shared" si="452"/>
        <v>141.92529999999999</v>
      </c>
      <c r="BC303" s="213">
        <f t="shared" si="398"/>
        <v>374.67932400000001</v>
      </c>
      <c r="BD303" s="211">
        <f>[1]MAG_9pak!$F$11</f>
        <v>1248.9310800000001</v>
      </c>
      <c r="BE303" s="213">
        <f t="shared" si="399"/>
        <v>374.67932400000001</v>
      </c>
      <c r="BF303" s="213">
        <f t="shared" si="400"/>
        <v>624.46554000000003</v>
      </c>
      <c r="BG303" s="210">
        <f t="shared" si="401"/>
        <v>281.93108000000007</v>
      </c>
      <c r="BH303" s="210">
        <f t="shared" si="402"/>
        <v>548.93108000000007</v>
      </c>
      <c r="BI303" s="210">
        <f t="shared" si="403"/>
        <v>78.418725714285728</v>
      </c>
      <c r="BJ303" s="210">
        <f t="shared" si="404"/>
        <v>868</v>
      </c>
      <c r="BK303" s="214">
        <f t="shared" si="405"/>
        <v>260.39999999999998</v>
      </c>
      <c r="BL303" s="214">
        <f t="shared" si="406"/>
        <v>434</v>
      </c>
      <c r="BM303" s="210">
        <f t="shared" si="407"/>
        <v>168</v>
      </c>
      <c r="BN303" s="210">
        <f t="shared" si="408"/>
        <v>-99</v>
      </c>
      <c r="BO303" s="215">
        <f t="shared" si="409"/>
        <v>260.39999999999998</v>
      </c>
      <c r="BP303" s="210">
        <f t="shared" si="469"/>
        <v>868</v>
      </c>
      <c r="BQ303" s="216">
        <f t="shared" si="410"/>
        <v>260.39999999999998</v>
      </c>
      <c r="BR303" s="216">
        <f t="shared" si="411"/>
        <v>434</v>
      </c>
      <c r="BS303" s="210">
        <f t="shared" si="412"/>
        <v>168</v>
      </c>
      <c r="BT303" s="210">
        <f t="shared" si="413"/>
        <v>-99</v>
      </c>
      <c r="BU303" s="217">
        <f t="shared" si="414"/>
        <v>260.39999999999998</v>
      </c>
      <c r="BV303" s="210">
        <f t="shared" si="470"/>
        <v>868</v>
      </c>
      <c r="BW303" s="403">
        <f t="shared" si="415"/>
        <v>260.39999999999998</v>
      </c>
      <c r="BX303" s="403">
        <f t="shared" si="416"/>
        <v>434</v>
      </c>
      <c r="BY303" s="210">
        <f t="shared" si="417"/>
        <v>168</v>
      </c>
      <c r="BZ303" s="210">
        <f t="shared" si="418"/>
        <v>-99</v>
      </c>
      <c r="CA303" s="210">
        <f t="shared" si="419"/>
        <v>24</v>
      </c>
      <c r="CB303" s="404">
        <f t="shared" si="420"/>
        <v>260.39999999999998</v>
      </c>
      <c r="CC303" s="404"/>
      <c r="CD303" s="537">
        <f t="shared" si="421"/>
        <v>141.92529999999999</v>
      </c>
      <c r="CE303" s="537">
        <f t="shared" si="453"/>
        <v>42.577589999999994</v>
      </c>
      <c r="CF303" s="537">
        <f t="shared" si="422"/>
        <v>70.962649999999996</v>
      </c>
      <c r="CG303" s="210"/>
      <c r="CH303" s="210"/>
      <c r="CI303" s="210"/>
      <c r="CJ303" s="538">
        <f t="shared" si="423"/>
        <v>42.577589999999994</v>
      </c>
      <c r="CK303" s="216">
        <f t="shared" si="424"/>
        <v>36.75</v>
      </c>
      <c r="CL303" s="216">
        <f t="shared" si="454"/>
        <v>11.025</v>
      </c>
      <c r="CM303" s="216">
        <f t="shared" si="425"/>
        <v>18.375</v>
      </c>
      <c r="CN303" s="216"/>
      <c r="CO303" s="216"/>
      <c r="CP303" s="216"/>
      <c r="CQ303" s="217">
        <f t="shared" si="426"/>
        <v>11.025</v>
      </c>
      <c r="CR303" s="403">
        <f t="shared" si="427"/>
        <v>129.92529999999999</v>
      </c>
      <c r="CS303" s="403">
        <f t="shared" si="455"/>
        <v>38.977589999999999</v>
      </c>
      <c r="CT303" s="403">
        <f t="shared" si="428"/>
        <v>64.962649999999996</v>
      </c>
      <c r="CU303" s="403"/>
      <c r="CV303" s="403"/>
      <c r="CW303" s="403"/>
      <c r="CX303" s="404">
        <f t="shared" si="429"/>
        <v>38.977589999999999</v>
      </c>
      <c r="CY303" s="198"/>
      <c r="CZ303" s="222">
        <v>967</v>
      </c>
      <c r="DA303" s="677">
        <f t="shared" si="430"/>
        <v>267</v>
      </c>
      <c r="DB303" s="676">
        <f t="shared" si="431"/>
        <v>38.142857142857139</v>
      </c>
      <c r="DC303" s="676">
        <f t="shared" si="456"/>
        <v>7.6285714285714281</v>
      </c>
      <c r="DD303" s="208">
        <v>1387.7012</v>
      </c>
      <c r="DE303" s="677">
        <f t="shared" si="432"/>
        <v>687.70119999999997</v>
      </c>
      <c r="DF303" s="676">
        <f t="shared" si="433"/>
        <v>98.243028571428567</v>
      </c>
      <c r="DG303" s="676">
        <f t="shared" si="457"/>
        <v>19.648605714285715</v>
      </c>
      <c r="DH303" s="222">
        <v>20</v>
      </c>
      <c r="DI303" s="677">
        <f t="shared" si="434"/>
        <v>140</v>
      </c>
      <c r="DJ303" s="568">
        <f t="shared" si="435"/>
        <v>840</v>
      </c>
      <c r="DK303" s="677">
        <f t="shared" si="436"/>
        <v>252</v>
      </c>
      <c r="DL303" s="677">
        <f t="shared" si="458"/>
        <v>252</v>
      </c>
      <c r="DM303" s="677">
        <f t="shared" si="459"/>
        <v>420</v>
      </c>
      <c r="DN303" s="677">
        <f t="shared" si="437"/>
        <v>136.92529999999999</v>
      </c>
      <c r="DO303" s="677">
        <f t="shared" si="460"/>
        <v>41.077589999999994</v>
      </c>
      <c r="DP303" s="677">
        <f t="shared" si="461"/>
        <v>68.462649999999996</v>
      </c>
      <c r="DQ303" s="677">
        <f t="shared" si="438"/>
        <v>41.077589999999994</v>
      </c>
      <c r="DR303" s="222">
        <v>967</v>
      </c>
      <c r="DS303" s="677">
        <f t="shared" si="439"/>
        <v>267</v>
      </c>
      <c r="DT303" s="676">
        <f t="shared" si="440"/>
        <v>38.142857142857139</v>
      </c>
      <c r="DU303" s="710">
        <f t="shared" si="462"/>
        <v>7.6285714285714281</v>
      </c>
      <c r="DV303" s="208">
        <v>1387.7012</v>
      </c>
      <c r="DW303" s="677">
        <f t="shared" si="441"/>
        <v>687.70119999999997</v>
      </c>
      <c r="DX303" s="676">
        <f t="shared" si="442"/>
        <v>98.243028571428567</v>
      </c>
      <c r="DY303" s="710">
        <f t="shared" si="463"/>
        <v>19.648605714285715</v>
      </c>
      <c r="DZ303" s="222">
        <v>19</v>
      </c>
      <c r="EA303" s="677">
        <f t="shared" si="443"/>
        <v>133</v>
      </c>
      <c r="EB303" s="568">
        <f t="shared" si="444"/>
        <v>833</v>
      </c>
      <c r="EC303" s="677">
        <f t="shared" si="445"/>
        <v>249.89999999999998</v>
      </c>
      <c r="ED303" s="677">
        <f t="shared" si="464"/>
        <v>249.9</v>
      </c>
      <c r="EE303" s="677">
        <f t="shared" si="465"/>
        <v>416.5</v>
      </c>
      <c r="EF303" s="208">
        <f t="shared" si="466"/>
        <v>138.67529999999999</v>
      </c>
      <c r="EG303" s="208">
        <f t="shared" si="467"/>
        <v>41.602589999999999</v>
      </c>
      <c r="EH303" s="208">
        <f t="shared" si="468"/>
        <v>69.337649999999996</v>
      </c>
      <c r="EI303" s="677">
        <f t="shared" si="446"/>
        <v>41.602589999999999</v>
      </c>
    </row>
    <row r="304" spans="1:139" s="218" customFormat="1" ht="24.75" customHeight="1" x14ac:dyDescent="0.2">
      <c r="A304" s="505">
        <v>301</v>
      </c>
      <c r="B304" s="506" t="s">
        <v>1268</v>
      </c>
      <c r="C304" s="499" t="s">
        <v>1046</v>
      </c>
      <c r="D304" s="406" t="s">
        <v>493</v>
      </c>
      <c r="E304" s="414" t="s">
        <v>232</v>
      </c>
      <c r="F304" s="219" t="s">
        <v>245</v>
      </c>
      <c r="G304" s="219" t="s">
        <v>42</v>
      </c>
      <c r="H304" s="219" t="s">
        <v>66</v>
      </c>
      <c r="I304" s="240">
        <v>1</v>
      </c>
      <c r="J304" s="237">
        <v>850</v>
      </c>
      <c r="K304" s="222"/>
      <c r="L304" s="219" t="s">
        <v>245</v>
      </c>
      <c r="M304" s="219" t="s">
        <v>42</v>
      </c>
      <c r="N304" s="219" t="s">
        <v>66</v>
      </c>
      <c r="O304" s="240">
        <v>1</v>
      </c>
      <c r="P304" s="234">
        <v>850</v>
      </c>
      <c r="Q304" s="219"/>
      <c r="R304" s="219"/>
      <c r="S304" s="219"/>
      <c r="T304" s="240">
        <v>1</v>
      </c>
      <c r="U304" s="235">
        <v>850</v>
      </c>
      <c r="V304" s="228" t="s">
        <v>705</v>
      </c>
      <c r="W304" s="228" t="s">
        <v>9</v>
      </c>
      <c r="X304" s="228" t="s">
        <v>28</v>
      </c>
      <c r="Y304" s="242">
        <v>1</v>
      </c>
      <c r="Z304" s="236">
        <v>850</v>
      </c>
      <c r="AA304" s="207">
        <f t="shared" si="382"/>
        <v>850</v>
      </c>
      <c r="AB304" s="222">
        <v>967</v>
      </c>
      <c r="AC304" s="544">
        <f t="shared" si="447"/>
        <v>117</v>
      </c>
      <c r="AD304" s="208">
        <f t="shared" si="472"/>
        <v>1387.7012</v>
      </c>
      <c r="AE304" s="678">
        <f t="shared" si="448"/>
        <v>537.70119999999997</v>
      </c>
      <c r="AF304" s="222">
        <v>1796</v>
      </c>
      <c r="AJ304" s="444">
        <f t="shared" si="383"/>
        <v>117</v>
      </c>
      <c r="AK304" s="444">
        <f t="shared" si="384"/>
        <v>13.764705882352942</v>
      </c>
      <c r="AL304" s="539">
        <f t="shared" si="449"/>
        <v>2.7529411764705882E-2</v>
      </c>
      <c r="AM304" s="444">
        <f t="shared" si="385"/>
        <v>23.4</v>
      </c>
      <c r="AN304" s="445">
        <f t="shared" si="386"/>
        <v>537.70119999999997</v>
      </c>
      <c r="AO304" s="445">
        <f t="shared" si="387"/>
        <v>63.258964705882335</v>
      </c>
      <c r="AP304" s="542">
        <f t="shared" si="450"/>
        <v>0.12651792941176468</v>
      </c>
      <c r="AQ304" s="445">
        <f t="shared" si="388"/>
        <v>107.54024</v>
      </c>
      <c r="AR304" s="227">
        <f t="shared" si="389"/>
        <v>970</v>
      </c>
      <c r="AS304" s="210">
        <f t="shared" si="390"/>
        <v>970</v>
      </c>
      <c r="AT304" s="209">
        <f t="shared" si="391"/>
        <v>291</v>
      </c>
      <c r="AU304" s="209">
        <f t="shared" si="392"/>
        <v>485</v>
      </c>
      <c r="AV304" s="211">
        <f t="shared" si="393"/>
        <v>967</v>
      </c>
      <c r="AW304" s="210">
        <f t="shared" si="394"/>
        <v>3</v>
      </c>
      <c r="AX304" s="210">
        <f t="shared" si="395"/>
        <v>120</v>
      </c>
      <c r="AY304" s="210">
        <f t="shared" si="396"/>
        <v>14.117647058823522</v>
      </c>
      <c r="AZ304" s="211">
        <f t="shared" si="397"/>
        <v>1387.7012</v>
      </c>
      <c r="BA304" s="544">
        <f t="shared" si="451"/>
        <v>417.70119999999997</v>
      </c>
      <c r="BB304" s="210">
        <f t="shared" si="452"/>
        <v>104.42529999999999</v>
      </c>
      <c r="BC304" s="213">
        <f t="shared" si="398"/>
        <v>1248.9310800000001</v>
      </c>
      <c r="BD304" s="211">
        <f>[1]MAG_9pak!$F$11</f>
        <v>1248.9310800000001</v>
      </c>
      <c r="BE304" s="213">
        <f t="shared" si="399"/>
        <v>374.67932400000001</v>
      </c>
      <c r="BF304" s="213">
        <f t="shared" si="400"/>
        <v>624.46554000000003</v>
      </c>
      <c r="BG304" s="210">
        <f t="shared" si="401"/>
        <v>281.93108000000007</v>
      </c>
      <c r="BH304" s="210">
        <f t="shared" si="402"/>
        <v>398.93108000000007</v>
      </c>
      <c r="BI304" s="210">
        <f t="shared" si="403"/>
        <v>46.933068235294115</v>
      </c>
      <c r="BJ304" s="210">
        <f t="shared" si="404"/>
        <v>1054</v>
      </c>
      <c r="BK304" s="214">
        <f t="shared" si="405"/>
        <v>316.2</v>
      </c>
      <c r="BL304" s="214">
        <f t="shared" si="406"/>
        <v>527</v>
      </c>
      <c r="BM304" s="210">
        <f t="shared" si="407"/>
        <v>204</v>
      </c>
      <c r="BN304" s="210">
        <f t="shared" si="408"/>
        <v>87</v>
      </c>
      <c r="BO304" s="215">
        <f t="shared" si="409"/>
        <v>1054</v>
      </c>
      <c r="BP304" s="210">
        <f t="shared" si="469"/>
        <v>1054</v>
      </c>
      <c r="BQ304" s="216">
        <f t="shared" si="410"/>
        <v>316.2</v>
      </c>
      <c r="BR304" s="216">
        <f t="shared" si="411"/>
        <v>527</v>
      </c>
      <c r="BS304" s="210">
        <f t="shared" si="412"/>
        <v>204</v>
      </c>
      <c r="BT304" s="210">
        <f t="shared" si="413"/>
        <v>87</v>
      </c>
      <c r="BU304" s="217">
        <f t="shared" si="414"/>
        <v>1054</v>
      </c>
      <c r="BV304" s="210">
        <f t="shared" si="470"/>
        <v>1054</v>
      </c>
      <c r="BW304" s="403">
        <f t="shared" si="415"/>
        <v>316.2</v>
      </c>
      <c r="BX304" s="403">
        <f t="shared" si="416"/>
        <v>527</v>
      </c>
      <c r="BY304" s="210">
        <f t="shared" si="417"/>
        <v>204</v>
      </c>
      <c r="BZ304" s="210">
        <f t="shared" si="418"/>
        <v>87</v>
      </c>
      <c r="CA304" s="210">
        <f t="shared" si="419"/>
        <v>24</v>
      </c>
      <c r="CB304" s="404">
        <f t="shared" si="420"/>
        <v>1054</v>
      </c>
      <c r="CC304" s="404"/>
      <c r="CD304" s="537">
        <f t="shared" si="421"/>
        <v>104.42529999999999</v>
      </c>
      <c r="CE304" s="537">
        <f t="shared" si="453"/>
        <v>31.327589999999997</v>
      </c>
      <c r="CF304" s="537">
        <f t="shared" si="422"/>
        <v>52.212649999999996</v>
      </c>
      <c r="CG304" s="210"/>
      <c r="CH304" s="210"/>
      <c r="CI304" s="210"/>
      <c r="CJ304" s="538">
        <f t="shared" si="423"/>
        <v>104.42529999999999</v>
      </c>
      <c r="CK304" s="216">
        <f t="shared" si="424"/>
        <v>-0.75</v>
      </c>
      <c r="CL304" s="216">
        <f t="shared" si="454"/>
        <v>-0.22499999999999998</v>
      </c>
      <c r="CM304" s="216">
        <f t="shared" si="425"/>
        <v>-0.375</v>
      </c>
      <c r="CN304" s="216"/>
      <c r="CO304" s="216"/>
      <c r="CP304" s="216"/>
      <c r="CQ304" s="217">
        <f t="shared" si="426"/>
        <v>-0.75</v>
      </c>
      <c r="CR304" s="403">
        <f t="shared" si="427"/>
        <v>83.425299999999993</v>
      </c>
      <c r="CS304" s="403">
        <f t="shared" si="455"/>
        <v>25.027589999999996</v>
      </c>
      <c r="CT304" s="403">
        <f t="shared" si="428"/>
        <v>41.712649999999996</v>
      </c>
      <c r="CU304" s="403"/>
      <c r="CV304" s="403"/>
      <c r="CW304" s="403"/>
      <c r="CX304" s="404">
        <f t="shared" si="429"/>
        <v>83.425299999999993</v>
      </c>
      <c r="CY304" s="198"/>
      <c r="CZ304" s="222">
        <v>967</v>
      </c>
      <c r="DA304" s="677">
        <f t="shared" si="430"/>
        <v>117</v>
      </c>
      <c r="DB304" s="676">
        <f t="shared" si="431"/>
        <v>13.764705882352942</v>
      </c>
      <c r="DC304" s="676">
        <f t="shared" si="456"/>
        <v>2.7529411764705882</v>
      </c>
      <c r="DD304" s="208">
        <v>1387.7012</v>
      </c>
      <c r="DE304" s="677">
        <f t="shared" si="432"/>
        <v>537.70119999999997</v>
      </c>
      <c r="DF304" s="676">
        <f t="shared" si="433"/>
        <v>63.258964705882335</v>
      </c>
      <c r="DG304" s="676">
        <f t="shared" si="457"/>
        <v>12.651792941176467</v>
      </c>
      <c r="DH304" s="222">
        <v>20</v>
      </c>
      <c r="DI304" s="677">
        <f t="shared" si="434"/>
        <v>170</v>
      </c>
      <c r="DJ304" s="568">
        <f t="shared" si="435"/>
        <v>1020</v>
      </c>
      <c r="DK304" s="677">
        <f t="shared" si="436"/>
        <v>1020</v>
      </c>
      <c r="DL304" s="677">
        <f t="shared" si="458"/>
        <v>306</v>
      </c>
      <c r="DM304" s="677">
        <f t="shared" si="459"/>
        <v>510</v>
      </c>
      <c r="DN304" s="677">
        <f t="shared" si="437"/>
        <v>91.925299999999993</v>
      </c>
      <c r="DO304" s="677">
        <f t="shared" si="460"/>
        <v>27.577589999999997</v>
      </c>
      <c r="DP304" s="677">
        <f t="shared" si="461"/>
        <v>45.962649999999996</v>
      </c>
      <c r="DQ304" s="677">
        <f t="shared" si="438"/>
        <v>91.925299999999993</v>
      </c>
      <c r="DR304" s="222">
        <v>967</v>
      </c>
      <c r="DS304" s="677">
        <f t="shared" si="439"/>
        <v>117</v>
      </c>
      <c r="DT304" s="676">
        <f t="shared" si="440"/>
        <v>13.764705882352942</v>
      </c>
      <c r="DU304" s="710">
        <f t="shared" si="462"/>
        <v>2.7529411764705882</v>
      </c>
      <c r="DV304" s="208">
        <v>1387.7012</v>
      </c>
      <c r="DW304" s="677">
        <f t="shared" si="441"/>
        <v>537.70119999999997</v>
      </c>
      <c r="DX304" s="676">
        <f t="shared" si="442"/>
        <v>63.258964705882335</v>
      </c>
      <c r="DY304" s="710">
        <f t="shared" si="463"/>
        <v>12.651792941176467</v>
      </c>
      <c r="DZ304" s="222">
        <v>19</v>
      </c>
      <c r="EA304" s="677">
        <f t="shared" si="443"/>
        <v>161.5</v>
      </c>
      <c r="EB304" s="568">
        <f t="shared" si="444"/>
        <v>1011.5</v>
      </c>
      <c r="EC304" s="677">
        <f t="shared" si="445"/>
        <v>1011.5</v>
      </c>
      <c r="ED304" s="677">
        <f t="shared" si="464"/>
        <v>303.45</v>
      </c>
      <c r="EE304" s="677">
        <f t="shared" si="465"/>
        <v>505.75</v>
      </c>
      <c r="EF304" s="208">
        <f t="shared" si="466"/>
        <v>94.050299999999993</v>
      </c>
      <c r="EG304" s="208">
        <f t="shared" si="467"/>
        <v>28.215089999999996</v>
      </c>
      <c r="EH304" s="208">
        <f t="shared" si="468"/>
        <v>47.025149999999996</v>
      </c>
      <c r="EI304" s="677">
        <f t="shared" si="446"/>
        <v>94.050299999999993</v>
      </c>
    </row>
    <row r="305" spans="1:139" s="218" customFormat="1" ht="24.75" customHeight="1" x14ac:dyDescent="0.2">
      <c r="A305" s="505">
        <v>302</v>
      </c>
      <c r="B305" s="506" t="s">
        <v>1268</v>
      </c>
      <c r="C305" s="499" t="s">
        <v>956</v>
      </c>
      <c r="D305" s="406" t="s">
        <v>1010</v>
      </c>
      <c r="E305" s="414" t="s">
        <v>230</v>
      </c>
      <c r="F305" s="219" t="s">
        <v>171</v>
      </c>
      <c r="G305" s="219" t="s">
        <v>42</v>
      </c>
      <c r="H305" s="219" t="s">
        <v>70</v>
      </c>
      <c r="I305" s="240">
        <v>1</v>
      </c>
      <c r="J305" s="234">
        <v>900</v>
      </c>
      <c r="K305" s="222"/>
      <c r="L305" s="219" t="s">
        <v>171</v>
      </c>
      <c r="M305" s="219" t="s">
        <v>42</v>
      </c>
      <c r="N305" s="219" t="s">
        <v>70</v>
      </c>
      <c r="O305" s="240">
        <v>1</v>
      </c>
      <c r="P305" s="234">
        <v>900</v>
      </c>
      <c r="Q305" s="219"/>
      <c r="R305" s="219"/>
      <c r="S305" s="219"/>
      <c r="T305" s="240">
        <v>1</v>
      </c>
      <c r="U305" s="235">
        <v>900</v>
      </c>
      <c r="V305" s="228" t="s">
        <v>69</v>
      </c>
      <c r="W305" s="228" t="s">
        <v>44</v>
      </c>
      <c r="X305" s="228" t="s">
        <v>28</v>
      </c>
      <c r="Y305" s="242">
        <v>1</v>
      </c>
      <c r="Z305" s="236">
        <v>900</v>
      </c>
      <c r="AA305" s="207">
        <f t="shared" si="382"/>
        <v>900</v>
      </c>
      <c r="AB305" s="222">
        <v>967</v>
      </c>
      <c r="AC305" s="544">
        <f t="shared" si="447"/>
        <v>67</v>
      </c>
      <c r="AD305" s="208">
        <f t="shared" si="472"/>
        <v>1387.7012</v>
      </c>
      <c r="AE305" s="678">
        <f t="shared" si="448"/>
        <v>487.70119999999997</v>
      </c>
      <c r="AF305" s="222">
        <v>1796</v>
      </c>
      <c r="AJ305" s="444">
        <f t="shared" si="383"/>
        <v>67</v>
      </c>
      <c r="AK305" s="444">
        <f t="shared" si="384"/>
        <v>7.4444444444444571</v>
      </c>
      <c r="AL305" s="539">
        <f t="shared" si="449"/>
        <v>1.4888888888888913E-2</v>
      </c>
      <c r="AM305" s="444">
        <f t="shared" si="385"/>
        <v>13.4</v>
      </c>
      <c r="AN305" s="445">
        <f t="shared" si="386"/>
        <v>487.70119999999997</v>
      </c>
      <c r="AO305" s="445">
        <f t="shared" si="387"/>
        <v>54.189022222222206</v>
      </c>
      <c r="AP305" s="542">
        <f t="shared" si="450"/>
        <v>0.1083780444444444</v>
      </c>
      <c r="AQ305" s="445">
        <f t="shared" si="388"/>
        <v>97.540239999999997</v>
      </c>
      <c r="AR305" s="227">
        <f t="shared" si="389"/>
        <v>1020</v>
      </c>
      <c r="AS305" s="210">
        <f t="shared" si="390"/>
        <v>1020</v>
      </c>
      <c r="AT305" s="209">
        <f t="shared" si="391"/>
        <v>306</v>
      </c>
      <c r="AU305" s="209">
        <f t="shared" si="392"/>
        <v>510</v>
      </c>
      <c r="AV305" s="211">
        <f t="shared" si="393"/>
        <v>967</v>
      </c>
      <c r="AW305" s="210">
        <f t="shared" si="394"/>
        <v>53</v>
      </c>
      <c r="AX305" s="210">
        <f t="shared" si="395"/>
        <v>120</v>
      </c>
      <c r="AY305" s="210">
        <f t="shared" si="396"/>
        <v>13.333333333333329</v>
      </c>
      <c r="AZ305" s="211">
        <f t="shared" si="397"/>
        <v>1387.7012</v>
      </c>
      <c r="BA305" s="544">
        <f t="shared" si="451"/>
        <v>367.70119999999997</v>
      </c>
      <c r="BB305" s="210">
        <f t="shared" si="452"/>
        <v>91.925299999999993</v>
      </c>
      <c r="BC305" s="213">
        <f t="shared" si="398"/>
        <v>1248.9310800000001</v>
      </c>
      <c r="BD305" s="211">
        <f>[1]MAG_9pak!$F$11</f>
        <v>1248.9310800000001</v>
      </c>
      <c r="BE305" s="213">
        <f t="shared" si="399"/>
        <v>374.67932400000001</v>
      </c>
      <c r="BF305" s="213">
        <f t="shared" si="400"/>
        <v>624.46554000000003</v>
      </c>
      <c r="BG305" s="210">
        <f t="shared" si="401"/>
        <v>281.93108000000007</v>
      </c>
      <c r="BH305" s="210">
        <f t="shared" si="402"/>
        <v>348.93108000000007</v>
      </c>
      <c r="BI305" s="210">
        <f t="shared" si="403"/>
        <v>38.770119999999991</v>
      </c>
      <c r="BJ305" s="210">
        <f t="shared" si="404"/>
        <v>1116</v>
      </c>
      <c r="BK305" s="214">
        <f t="shared" si="405"/>
        <v>334.8</v>
      </c>
      <c r="BL305" s="214">
        <f t="shared" si="406"/>
        <v>558</v>
      </c>
      <c r="BM305" s="210">
        <f t="shared" si="407"/>
        <v>216</v>
      </c>
      <c r="BN305" s="210">
        <f t="shared" si="408"/>
        <v>149</v>
      </c>
      <c r="BO305" s="215">
        <f t="shared" si="409"/>
        <v>1116</v>
      </c>
      <c r="BP305" s="210">
        <f t="shared" si="469"/>
        <v>1116</v>
      </c>
      <c r="BQ305" s="216">
        <f t="shared" si="410"/>
        <v>334.8</v>
      </c>
      <c r="BR305" s="216">
        <f t="shared" si="411"/>
        <v>558</v>
      </c>
      <c r="BS305" s="210">
        <f t="shared" si="412"/>
        <v>216</v>
      </c>
      <c r="BT305" s="210">
        <f t="shared" si="413"/>
        <v>149</v>
      </c>
      <c r="BU305" s="217">
        <f t="shared" si="414"/>
        <v>1116</v>
      </c>
      <c r="BV305" s="210">
        <f t="shared" si="470"/>
        <v>1116</v>
      </c>
      <c r="BW305" s="403">
        <f t="shared" si="415"/>
        <v>334.8</v>
      </c>
      <c r="BX305" s="403">
        <f t="shared" si="416"/>
        <v>558</v>
      </c>
      <c r="BY305" s="210">
        <f t="shared" si="417"/>
        <v>216</v>
      </c>
      <c r="BZ305" s="210">
        <f t="shared" si="418"/>
        <v>149</v>
      </c>
      <c r="CA305" s="210">
        <f t="shared" si="419"/>
        <v>24</v>
      </c>
      <c r="CB305" s="404">
        <f t="shared" si="420"/>
        <v>1116</v>
      </c>
      <c r="CC305" s="404"/>
      <c r="CD305" s="537">
        <f t="shared" si="421"/>
        <v>91.925299999999993</v>
      </c>
      <c r="CE305" s="537">
        <f t="shared" si="453"/>
        <v>27.577589999999997</v>
      </c>
      <c r="CF305" s="537">
        <f t="shared" si="422"/>
        <v>45.962649999999996</v>
      </c>
      <c r="CG305" s="210"/>
      <c r="CH305" s="210"/>
      <c r="CI305" s="210"/>
      <c r="CJ305" s="538">
        <f t="shared" si="423"/>
        <v>91.925299999999993</v>
      </c>
      <c r="CK305" s="216">
        <f t="shared" si="424"/>
        <v>-13.25</v>
      </c>
      <c r="CL305" s="216">
        <f t="shared" si="454"/>
        <v>-3.9749999999999996</v>
      </c>
      <c r="CM305" s="216">
        <f t="shared" si="425"/>
        <v>-6.625</v>
      </c>
      <c r="CN305" s="216"/>
      <c r="CO305" s="216"/>
      <c r="CP305" s="216"/>
      <c r="CQ305" s="217">
        <f t="shared" si="426"/>
        <v>-13.25</v>
      </c>
      <c r="CR305" s="403">
        <f t="shared" si="427"/>
        <v>67.925299999999993</v>
      </c>
      <c r="CS305" s="403">
        <f t="shared" si="455"/>
        <v>20.377589999999998</v>
      </c>
      <c r="CT305" s="403">
        <f t="shared" si="428"/>
        <v>33.962649999999996</v>
      </c>
      <c r="CU305" s="403"/>
      <c r="CV305" s="403"/>
      <c r="CW305" s="403"/>
      <c r="CX305" s="404">
        <f t="shared" si="429"/>
        <v>67.925299999999993</v>
      </c>
      <c r="CY305" s="198"/>
      <c r="CZ305" s="222">
        <v>967</v>
      </c>
      <c r="DA305" s="677">
        <f t="shared" si="430"/>
        <v>67</v>
      </c>
      <c r="DB305" s="676">
        <f t="shared" si="431"/>
        <v>7.4444444444444571</v>
      </c>
      <c r="DC305" s="676">
        <f t="shared" si="456"/>
        <v>1.4888888888888914</v>
      </c>
      <c r="DD305" s="208">
        <v>1387.7012</v>
      </c>
      <c r="DE305" s="677">
        <f t="shared" si="432"/>
        <v>487.70119999999997</v>
      </c>
      <c r="DF305" s="676">
        <f t="shared" si="433"/>
        <v>54.189022222222206</v>
      </c>
      <c r="DG305" s="676">
        <f t="shared" si="457"/>
        <v>10.837804444444441</v>
      </c>
      <c r="DH305" s="222">
        <v>20</v>
      </c>
      <c r="DI305" s="677">
        <f t="shared" si="434"/>
        <v>180</v>
      </c>
      <c r="DJ305" s="568">
        <f t="shared" si="435"/>
        <v>1080</v>
      </c>
      <c r="DK305" s="677">
        <f t="shared" si="436"/>
        <v>1080</v>
      </c>
      <c r="DL305" s="677">
        <f t="shared" si="458"/>
        <v>324</v>
      </c>
      <c r="DM305" s="677">
        <f t="shared" si="459"/>
        <v>540</v>
      </c>
      <c r="DN305" s="677">
        <f t="shared" si="437"/>
        <v>76.925299999999993</v>
      </c>
      <c r="DO305" s="677">
        <f t="shared" si="460"/>
        <v>23.077589999999997</v>
      </c>
      <c r="DP305" s="677">
        <f t="shared" si="461"/>
        <v>38.462649999999996</v>
      </c>
      <c r="DQ305" s="677">
        <f t="shared" si="438"/>
        <v>76.925299999999993</v>
      </c>
      <c r="DR305" s="222">
        <v>967</v>
      </c>
      <c r="DS305" s="677">
        <f t="shared" si="439"/>
        <v>67</v>
      </c>
      <c r="DT305" s="676">
        <f t="shared" si="440"/>
        <v>7.4444444444444571</v>
      </c>
      <c r="DU305" s="710">
        <f t="shared" si="462"/>
        <v>1.4888888888888914</v>
      </c>
      <c r="DV305" s="208">
        <v>1387.7012</v>
      </c>
      <c r="DW305" s="677">
        <f t="shared" si="441"/>
        <v>487.70119999999997</v>
      </c>
      <c r="DX305" s="676">
        <f t="shared" si="442"/>
        <v>54.189022222222206</v>
      </c>
      <c r="DY305" s="710">
        <f t="shared" si="463"/>
        <v>10.837804444444441</v>
      </c>
      <c r="DZ305" s="222">
        <v>19</v>
      </c>
      <c r="EA305" s="677">
        <f t="shared" si="443"/>
        <v>171</v>
      </c>
      <c r="EB305" s="568">
        <f t="shared" si="444"/>
        <v>1071</v>
      </c>
      <c r="EC305" s="677">
        <f t="shared" si="445"/>
        <v>1071</v>
      </c>
      <c r="ED305" s="677">
        <f t="shared" si="464"/>
        <v>321.3</v>
      </c>
      <c r="EE305" s="677">
        <f t="shared" si="465"/>
        <v>535.5</v>
      </c>
      <c r="EF305" s="208">
        <f t="shared" si="466"/>
        <v>79.175299999999993</v>
      </c>
      <c r="EG305" s="208">
        <f t="shared" si="467"/>
        <v>23.752589999999998</v>
      </c>
      <c r="EH305" s="208">
        <f t="shared" si="468"/>
        <v>39.587649999999996</v>
      </c>
      <c r="EI305" s="677">
        <f t="shared" si="446"/>
        <v>79.175299999999993</v>
      </c>
    </row>
    <row r="306" spans="1:139" s="218" customFormat="1" ht="24.75" customHeight="1" x14ac:dyDescent="0.2">
      <c r="A306" s="506">
        <v>303</v>
      </c>
      <c r="B306" s="506" t="s">
        <v>1268</v>
      </c>
      <c r="C306" s="499" t="s">
        <v>1047</v>
      </c>
      <c r="D306" s="406" t="s">
        <v>495</v>
      </c>
      <c r="E306" s="414" t="s">
        <v>232</v>
      </c>
      <c r="F306" s="219" t="s">
        <v>245</v>
      </c>
      <c r="G306" s="219" t="s">
        <v>42</v>
      </c>
      <c r="H306" s="219" t="s">
        <v>66</v>
      </c>
      <c r="I306" s="240">
        <v>1</v>
      </c>
      <c r="J306" s="237">
        <v>900</v>
      </c>
      <c r="K306" s="222"/>
      <c r="L306" s="219" t="s">
        <v>245</v>
      </c>
      <c r="M306" s="219" t="s">
        <v>42</v>
      </c>
      <c r="N306" s="219" t="s">
        <v>66</v>
      </c>
      <c r="O306" s="240">
        <v>1</v>
      </c>
      <c r="P306" s="234">
        <v>900</v>
      </c>
      <c r="Q306" s="219"/>
      <c r="R306" s="219"/>
      <c r="S306" s="219"/>
      <c r="T306" s="240">
        <v>1</v>
      </c>
      <c r="U306" s="235">
        <v>900</v>
      </c>
      <c r="V306" s="228" t="s">
        <v>705</v>
      </c>
      <c r="W306" s="228" t="s">
        <v>9</v>
      </c>
      <c r="X306" s="228" t="s">
        <v>28</v>
      </c>
      <c r="Y306" s="242">
        <v>1</v>
      </c>
      <c r="Z306" s="236">
        <v>900</v>
      </c>
      <c r="AA306" s="207">
        <f t="shared" si="382"/>
        <v>900</v>
      </c>
      <c r="AB306" s="222">
        <v>967</v>
      </c>
      <c r="AC306" s="544">
        <f t="shared" si="447"/>
        <v>67</v>
      </c>
      <c r="AD306" s="208">
        <f t="shared" si="472"/>
        <v>1387.7012</v>
      </c>
      <c r="AE306" s="678">
        <f t="shared" si="448"/>
        <v>487.70119999999997</v>
      </c>
      <c r="AF306" s="222">
        <v>1796</v>
      </c>
      <c r="AJ306" s="444">
        <f t="shared" si="383"/>
        <v>67</v>
      </c>
      <c r="AK306" s="444">
        <f t="shared" si="384"/>
        <v>7.4444444444444571</v>
      </c>
      <c r="AL306" s="539">
        <f t="shared" si="449"/>
        <v>1.4888888888888913E-2</v>
      </c>
      <c r="AM306" s="444">
        <f t="shared" si="385"/>
        <v>13.4</v>
      </c>
      <c r="AN306" s="445">
        <f t="shared" si="386"/>
        <v>487.70119999999997</v>
      </c>
      <c r="AO306" s="445">
        <f t="shared" si="387"/>
        <v>54.189022222222206</v>
      </c>
      <c r="AP306" s="542">
        <f t="shared" si="450"/>
        <v>0.1083780444444444</v>
      </c>
      <c r="AQ306" s="445">
        <f t="shared" si="388"/>
        <v>97.540239999999997</v>
      </c>
      <c r="AR306" s="227">
        <f t="shared" si="389"/>
        <v>1020</v>
      </c>
      <c r="AS306" s="210">
        <f t="shared" si="390"/>
        <v>1020</v>
      </c>
      <c r="AT306" s="209">
        <f t="shared" si="391"/>
        <v>306</v>
      </c>
      <c r="AU306" s="209">
        <f t="shared" si="392"/>
        <v>510</v>
      </c>
      <c r="AV306" s="211">
        <f t="shared" si="393"/>
        <v>967</v>
      </c>
      <c r="AW306" s="210">
        <f t="shared" si="394"/>
        <v>53</v>
      </c>
      <c r="AX306" s="210">
        <f t="shared" si="395"/>
        <v>120</v>
      </c>
      <c r="AY306" s="210">
        <f t="shared" si="396"/>
        <v>13.333333333333329</v>
      </c>
      <c r="AZ306" s="211">
        <f t="shared" si="397"/>
        <v>1387.7012</v>
      </c>
      <c r="BA306" s="544">
        <f t="shared" si="451"/>
        <v>367.70119999999997</v>
      </c>
      <c r="BB306" s="210">
        <f t="shared" si="452"/>
        <v>91.925299999999993</v>
      </c>
      <c r="BC306" s="213">
        <f t="shared" si="398"/>
        <v>1248.9310800000001</v>
      </c>
      <c r="BD306" s="211">
        <f>[1]MAG_9pak!$F$11</f>
        <v>1248.9310800000001</v>
      </c>
      <c r="BE306" s="213">
        <f t="shared" si="399"/>
        <v>374.67932400000001</v>
      </c>
      <c r="BF306" s="213">
        <f t="shared" si="400"/>
        <v>624.46554000000003</v>
      </c>
      <c r="BG306" s="210">
        <f t="shared" si="401"/>
        <v>281.93108000000007</v>
      </c>
      <c r="BH306" s="210">
        <f t="shared" si="402"/>
        <v>348.93108000000007</v>
      </c>
      <c r="BI306" s="210">
        <f t="shared" si="403"/>
        <v>38.770119999999991</v>
      </c>
      <c r="BJ306" s="210">
        <f t="shared" si="404"/>
        <v>1116</v>
      </c>
      <c r="BK306" s="214">
        <f t="shared" si="405"/>
        <v>334.8</v>
      </c>
      <c r="BL306" s="214">
        <f t="shared" si="406"/>
        <v>558</v>
      </c>
      <c r="BM306" s="210">
        <f t="shared" si="407"/>
        <v>216</v>
      </c>
      <c r="BN306" s="210">
        <f t="shared" si="408"/>
        <v>149</v>
      </c>
      <c r="BO306" s="215">
        <f t="shared" si="409"/>
        <v>1116</v>
      </c>
      <c r="BP306" s="210">
        <f t="shared" si="469"/>
        <v>1116</v>
      </c>
      <c r="BQ306" s="216">
        <f t="shared" si="410"/>
        <v>334.8</v>
      </c>
      <c r="BR306" s="216">
        <f t="shared" si="411"/>
        <v>558</v>
      </c>
      <c r="BS306" s="210">
        <f t="shared" si="412"/>
        <v>216</v>
      </c>
      <c r="BT306" s="210">
        <f t="shared" si="413"/>
        <v>149</v>
      </c>
      <c r="BU306" s="217">
        <f t="shared" si="414"/>
        <v>1116</v>
      </c>
      <c r="BV306" s="210">
        <f t="shared" si="470"/>
        <v>1116</v>
      </c>
      <c r="BW306" s="403">
        <f t="shared" si="415"/>
        <v>334.8</v>
      </c>
      <c r="BX306" s="403">
        <f t="shared" si="416"/>
        <v>558</v>
      </c>
      <c r="BY306" s="210">
        <f t="shared" si="417"/>
        <v>216</v>
      </c>
      <c r="BZ306" s="210">
        <f t="shared" si="418"/>
        <v>149</v>
      </c>
      <c r="CA306" s="210">
        <f t="shared" si="419"/>
        <v>24</v>
      </c>
      <c r="CB306" s="404">
        <f t="shared" si="420"/>
        <v>1116</v>
      </c>
      <c r="CC306" s="404"/>
      <c r="CD306" s="537">
        <f t="shared" si="421"/>
        <v>91.925299999999993</v>
      </c>
      <c r="CE306" s="537">
        <f t="shared" si="453"/>
        <v>27.577589999999997</v>
      </c>
      <c r="CF306" s="537">
        <f t="shared" si="422"/>
        <v>45.962649999999996</v>
      </c>
      <c r="CG306" s="210"/>
      <c r="CH306" s="210"/>
      <c r="CI306" s="210"/>
      <c r="CJ306" s="538">
        <f t="shared" si="423"/>
        <v>91.925299999999993</v>
      </c>
      <c r="CK306" s="216">
        <f t="shared" si="424"/>
        <v>-13.25</v>
      </c>
      <c r="CL306" s="216">
        <f t="shared" si="454"/>
        <v>-3.9749999999999996</v>
      </c>
      <c r="CM306" s="216">
        <f t="shared" si="425"/>
        <v>-6.625</v>
      </c>
      <c r="CN306" s="216"/>
      <c r="CO306" s="216"/>
      <c r="CP306" s="216"/>
      <c r="CQ306" s="217">
        <f t="shared" si="426"/>
        <v>-13.25</v>
      </c>
      <c r="CR306" s="403">
        <f t="shared" si="427"/>
        <v>67.925299999999993</v>
      </c>
      <c r="CS306" s="403">
        <f t="shared" si="455"/>
        <v>20.377589999999998</v>
      </c>
      <c r="CT306" s="403">
        <f t="shared" si="428"/>
        <v>33.962649999999996</v>
      </c>
      <c r="CU306" s="403"/>
      <c r="CV306" s="403"/>
      <c r="CW306" s="403"/>
      <c r="CX306" s="404">
        <f t="shared" si="429"/>
        <v>67.925299999999993</v>
      </c>
      <c r="CY306" s="198"/>
      <c r="CZ306" s="222">
        <v>967</v>
      </c>
      <c r="DA306" s="677">
        <f t="shared" si="430"/>
        <v>67</v>
      </c>
      <c r="DB306" s="676">
        <f t="shared" si="431"/>
        <v>7.4444444444444571</v>
      </c>
      <c r="DC306" s="676">
        <f t="shared" si="456"/>
        <v>1.4888888888888914</v>
      </c>
      <c r="DD306" s="208">
        <v>1387.7012</v>
      </c>
      <c r="DE306" s="677">
        <f t="shared" si="432"/>
        <v>487.70119999999997</v>
      </c>
      <c r="DF306" s="676">
        <f t="shared" si="433"/>
        <v>54.189022222222206</v>
      </c>
      <c r="DG306" s="676">
        <f t="shared" si="457"/>
        <v>10.837804444444441</v>
      </c>
      <c r="DH306" s="222">
        <v>20</v>
      </c>
      <c r="DI306" s="677">
        <f t="shared" si="434"/>
        <v>180</v>
      </c>
      <c r="DJ306" s="568">
        <f t="shared" si="435"/>
        <v>1080</v>
      </c>
      <c r="DK306" s="677">
        <f t="shared" si="436"/>
        <v>1080</v>
      </c>
      <c r="DL306" s="677">
        <f t="shared" si="458"/>
        <v>324</v>
      </c>
      <c r="DM306" s="677">
        <f t="shared" si="459"/>
        <v>540</v>
      </c>
      <c r="DN306" s="677">
        <f t="shared" si="437"/>
        <v>76.925299999999993</v>
      </c>
      <c r="DO306" s="677">
        <f t="shared" si="460"/>
        <v>23.077589999999997</v>
      </c>
      <c r="DP306" s="677">
        <f t="shared" si="461"/>
        <v>38.462649999999996</v>
      </c>
      <c r="DQ306" s="677">
        <f t="shared" si="438"/>
        <v>76.925299999999993</v>
      </c>
      <c r="DR306" s="222">
        <v>967</v>
      </c>
      <c r="DS306" s="677">
        <f t="shared" si="439"/>
        <v>67</v>
      </c>
      <c r="DT306" s="676">
        <f t="shared" si="440"/>
        <v>7.4444444444444571</v>
      </c>
      <c r="DU306" s="710">
        <f t="shared" si="462"/>
        <v>1.4888888888888914</v>
      </c>
      <c r="DV306" s="208">
        <v>1387.7012</v>
      </c>
      <c r="DW306" s="677">
        <f t="shared" si="441"/>
        <v>487.70119999999997</v>
      </c>
      <c r="DX306" s="676">
        <f t="shared" si="442"/>
        <v>54.189022222222206</v>
      </c>
      <c r="DY306" s="710">
        <f t="shared" si="463"/>
        <v>10.837804444444441</v>
      </c>
      <c r="DZ306" s="222">
        <v>19</v>
      </c>
      <c r="EA306" s="677">
        <f t="shared" si="443"/>
        <v>171</v>
      </c>
      <c r="EB306" s="568">
        <f t="shared" si="444"/>
        <v>1071</v>
      </c>
      <c r="EC306" s="677">
        <f t="shared" si="445"/>
        <v>1071</v>
      </c>
      <c r="ED306" s="677">
        <f t="shared" si="464"/>
        <v>321.3</v>
      </c>
      <c r="EE306" s="677">
        <f t="shared" si="465"/>
        <v>535.5</v>
      </c>
      <c r="EF306" s="208">
        <f t="shared" si="466"/>
        <v>79.175299999999993</v>
      </c>
      <c r="EG306" s="208">
        <f t="shared" si="467"/>
        <v>23.752589999999998</v>
      </c>
      <c r="EH306" s="208">
        <f t="shared" si="468"/>
        <v>39.587649999999996</v>
      </c>
      <c r="EI306" s="677">
        <f t="shared" si="446"/>
        <v>79.175299999999993</v>
      </c>
    </row>
    <row r="307" spans="1:139" s="218" customFormat="1" ht="24.75" customHeight="1" x14ac:dyDescent="0.2">
      <c r="A307" s="505">
        <v>304</v>
      </c>
      <c r="B307" s="506" t="s">
        <v>1268</v>
      </c>
      <c r="C307" s="499" t="s">
        <v>1048</v>
      </c>
      <c r="D307" s="406" t="s">
        <v>496</v>
      </c>
      <c r="E307" s="414" t="s">
        <v>232</v>
      </c>
      <c r="F307" s="219" t="s">
        <v>245</v>
      </c>
      <c r="G307" s="219" t="s">
        <v>42</v>
      </c>
      <c r="H307" s="219" t="s">
        <v>66</v>
      </c>
      <c r="I307" s="240">
        <v>1</v>
      </c>
      <c r="J307" s="237">
        <v>850</v>
      </c>
      <c r="K307" s="222"/>
      <c r="L307" s="219" t="s">
        <v>245</v>
      </c>
      <c r="M307" s="219" t="s">
        <v>42</v>
      </c>
      <c r="N307" s="219" t="s">
        <v>66</v>
      </c>
      <c r="O307" s="240">
        <v>1</v>
      </c>
      <c r="P307" s="234">
        <v>850</v>
      </c>
      <c r="Q307" s="219"/>
      <c r="R307" s="219"/>
      <c r="S307" s="219"/>
      <c r="T307" s="240">
        <v>1</v>
      </c>
      <c r="U307" s="235">
        <v>850</v>
      </c>
      <c r="V307" s="228" t="s">
        <v>705</v>
      </c>
      <c r="W307" s="228" t="s">
        <v>9</v>
      </c>
      <c r="X307" s="228" t="s">
        <v>28</v>
      </c>
      <c r="Y307" s="242">
        <v>1</v>
      </c>
      <c r="Z307" s="236">
        <v>850</v>
      </c>
      <c r="AA307" s="207">
        <f t="shared" si="382"/>
        <v>850</v>
      </c>
      <c r="AB307" s="222">
        <v>967</v>
      </c>
      <c r="AC307" s="544">
        <f t="shared" si="447"/>
        <v>117</v>
      </c>
      <c r="AD307" s="208">
        <f t="shared" si="472"/>
        <v>1387.7012</v>
      </c>
      <c r="AE307" s="678">
        <f t="shared" si="448"/>
        <v>537.70119999999997</v>
      </c>
      <c r="AF307" s="222">
        <v>1796</v>
      </c>
      <c r="AJ307" s="444">
        <f t="shared" si="383"/>
        <v>117</v>
      </c>
      <c r="AK307" s="444">
        <f t="shared" si="384"/>
        <v>13.764705882352942</v>
      </c>
      <c r="AL307" s="539">
        <f t="shared" si="449"/>
        <v>2.7529411764705882E-2</v>
      </c>
      <c r="AM307" s="444">
        <f t="shared" si="385"/>
        <v>23.4</v>
      </c>
      <c r="AN307" s="445">
        <f t="shared" si="386"/>
        <v>537.70119999999997</v>
      </c>
      <c r="AO307" s="445">
        <f t="shared" si="387"/>
        <v>63.258964705882335</v>
      </c>
      <c r="AP307" s="542">
        <f t="shared" si="450"/>
        <v>0.12651792941176468</v>
      </c>
      <c r="AQ307" s="445">
        <f t="shared" si="388"/>
        <v>107.54024</v>
      </c>
      <c r="AR307" s="227">
        <f t="shared" si="389"/>
        <v>970</v>
      </c>
      <c r="AS307" s="210">
        <f t="shared" si="390"/>
        <v>970</v>
      </c>
      <c r="AT307" s="209">
        <f t="shared" si="391"/>
        <v>291</v>
      </c>
      <c r="AU307" s="209">
        <f t="shared" si="392"/>
        <v>485</v>
      </c>
      <c r="AV307" s="211">
        <f t="shared" si="393"/>
        <v>967</v>
      </c>
      <c r="AW307" s="210">
        <f t="shared" si="394"/>
        <v>3</v>
      </c>
      <c r="AX307" s="210">
        <f t="shared" si="395"/>
        <v>120</v>
      </c>
      <c r="AY307" s="210">
        <f t="shared" si="396"/>
        <v>14.117647058823522</v>
      </c>
      <c r="AZ307" s="211">
        <f t="shared" si="397"/>
        <v>1387.7012</v>
      </c>
      <c r="BA307" s="544">
        <f t="shared" si="451"/>
        <v>417.70119999999997</v>
      </c>
      <c r="BB307" s="210">
        <f t="shared" si="452"/>
        <v>104.42529999999999</v>
      </c>
      <c r="BC307" s="213">
        <f t="shared" si="398"/>
        <v>1248.9310800000001</v>
      </c>
      <c r="BD307" s="211">
        <f>[1]MAG_9pak!$F$11</f>
        <v>1248.9310800000001</v>
      </c>
      <c r="BE307" s="213">
        <f t="shared" si="399"/>
        <v>374.67932400000001</v>
      </c>
      <c r="BF307" s="213">
        <f t="shared" si="400"/>
        <v>624.46554000000003</v>
      </c>
      <c r="BG307" s="210">
        <f t="shared" si="401"/>
        <v>281.93108000000007</v>
      </c>
      <c r="BH307" s="210">
        <f t="shared" si="402"/>
        <v>398.93108000000007</v>
      </c>
      <c r="BI307" s="210">
        <f t="shared" si="403"/>
        <v>46.933068235294115</v>
      </c>
      <c r="BJ307" s="210">
        <f t="shared" si="404"/>
        <v>1054</v>
      </c>
      <c r="BK307" s="214">
        <f t="shared" si="405"/>
        <v>316.2</v>
      </c>
      <c r="BL307" s="214">
        <f t="shared" si="406"/>
        <v>527</v>
      </c>
      <c r="BM307" s="210">
        <f t="shared" si="407"/>
        <v>204</v>
      </c>
      <c r="BN307" s="210">
        <f t="shared" si="408"/>
        <v>87</v>
      </c>
      <c r="BO307" s="215">
        <f t="shared" si="409"/>
        <v>1054</v>
      </c>
      <c r="BP307" s="210">
        <f t="shared" si="469"/>
        <v>1054</v>
      </c>
      <c r="BQ307" s="216">
        <f t="shared" si="410"/>
        <v>316.2</v>
      </c>
      <c r="BR307" s="216">
        <f t="shared" si="411"/>
        <v>527</v>
      </c>
      <c r="BS307" s="210">
        <f t="shared" si="412"/>
        <v>204</v>
      </c>
      <c r="BT307" s="210">
        <f t="shared" si="413"/>
        <v>87</v>
      </c>
      <c r="BU307" s="217">
        <f t="shared" si="414"/>
        <v>1054</v>
      </c>
      <c r="BV307" s="210">
        <f t="shared" si="470"/>
        <v>1054</v>
      </c>
      <c r="BW307" s="403">
        <f t="shared" si="415"/>
        <v>316.2</v>
      </c>
      <c r="BX307" s="403">
        <f t="shared" si="416"/>
        <v>527</v>
      </c>
      <c r="BY307" s="210">
        <f t="shared" si="417"/>
        <v>204</v>
      </c>
      <c r="BZ307" s="210">
        <f t="shared" si="418"/>
        <v>87</v>
      </c>
      <c r="CA307" s="210">
        <f t="shared" si="419"/>
        <v>24</v>
      </c>
      <c r="CB307" s="404">
        <f t="shared" si="420"/>
        <v>1054</v>
      </c>
      <c r="CC307" s="404"/>
      <c r="CD307" s="537">
        <f t="shared" si="421"/>
        <v>104.42529999999999</v>
      </c>
      <c r="CE307" s="537">
        <f t="shared" si="453"/>
        <v>31.327589999999997</v>
      </c>
      <c r="CF307" s="537">
        <f t="shared" si="422"/>
        <v>52.212649999999996</v>
      </c>
      <c r="CG307" s="210"/>
      <c r="CH307" s="210"/>
      <c r="CI307" s="210"/>
      <c r="CJ307" s="538">
        <f t="shared" si="423"/>
        <v>104.42529999999999</v>
      </c>
      <c r="CK307" s="216">
        <f t="shared" si="424"/>
        <v>-0.75</v>
      </c>
      <c r="CL307" s="216">
        <f t="shared" si="454"/>
        <v>-0.22499999999999998</v>
      </c>
      <c r="CM307" s="216">
        <f t="shared" si="425"/>
        <v>-0.375</v>
      </c>
      <c r="CN307" s="216"/>
      <c r="CO307" s="216"/>
      <c r="CP307" s="216"/>
      <c r="CQ307" s="217">
        <f t="shared" si="426"/>
        <v>-0.75</v>
      </c>
      <c r="CR307" s="403">
        <f t="shared" si="427"/>
        <v>83.425299999999993</v>
      </c>
      <c r="CS307" s="403">
        <f t="shared" si="455"/>
        <v>25.027589999999996</v>
      </c>
      <c r="CT307" s="403">
        <f t="shared" si="428"/>
        <v>41.712649999999996</v>
      </c>
      <c r="CU307" s="403"/>
      <c r="CV307" s="403"/>
      <c r="CW307" s="403"/>
      <c r="CX307" s="404">
        <f t="shared" si="429"/>
        <v>83.425299999999993</v>
      </c>
      <c r="CY307" s="198"/>
      <c r="CZ307" s="222">
        <v>967</v>
      </c>
      <c r="DA307" s="677">
        <f t="shared" si="430"/>
        <v>117</v>
      </c>
      <c r="DB307" s="676">
        <f t="shared" si="431"/>
        <v>13.764705882352942</v>
      </c>
      <c r="DC307" s="676">
        <f t="shared" si="456"/>
        <v>2.7529411764705882</v>
      </c>
      <c r="DD307" s="208">
        <v>1387.7012</v>
      </c>
      <c r="DE307" s="677">
        <f t="shared" si="432"/>
        <v>537.70119999999997</v>
      </c>
      <c r="DF307" s="676">
        <f t="shared" si="433"/>
        <v>63.258964705882335</v>
      </c>
      <c r="DG307" s="676">
        <f t="shared" si="457"/>
        <v>12.651792941176467</v>
      </c>
      <c r="DH307" s="222">
        <v>20</v>
      </c>
      <c r="DI307" s="677">
        <f t="shared" si="434"/>
        <v>170</v>
      </c>
      <c r="DJ307" s="568">
        <f t="shared" si="435"/>
        <v>1020</v>
      </c>
      <c r="DK307" s="677">
        <f t="shared" si="436"/>
        <v>1020</v>
      </c>
      <c r="DL307" s="677">
        <f t="shared" si="458"/>
        <v>306</v>
      </c>
      <c r="DM307" s="677">
        <f t="shared" si="459"/>
        <v>510</v>
      </c>
      <c r="DN307" s="677">
        <f t="shared" si="437"/>
        <v>91.925299999999993</v>
      </c>
      <c r="DO307" s="677">
        <f t="shared" si="460"/>
        <v>27.577589999999997</v>
      </c>
      <c r="DP307" s="677">
        <f t="shared" si="461"/>
        <v>45.962649999999996</v>
      </c>
      <c r="DQ307" s="677">
        <f t="shared" si="438"/>
        <v>91.925299999999993</v>
      </c>
      <c r="DR307" s="222">
        <v>967</v>
      </c>
      <c r="DS307" s="677">
        <f t="shared" si="439"/>
        <v>117</v>
      </c>
      <c r="DT307" s="676">
        <f t="shared" si="440"/>
        <v>13.764705882352942</v>
      </c>
      <c r="DU307" s="710">
        <f t="shared" si="462"/>
        <v>2.7529411764705882</v>
      </c>
      <c r="DV307" s="208">
        <v>1387.7012</v>
      </c>
      <c r="DW307" s="677">
        <f t="shared" si="441"/>
        <v>537.70119999999997</v>
      </c>
      <c r="DX307" s="676">
        <f t="shared" si="442"/>
        <v>63.258964705882335</v>
      </c>
      <c r="DY307" s="710">
        <f t="shared" si="463"/>
        <v>12.651792941176467</v>
      </c>
      <c r="DZ307" s="222">
        <v>19</v>
      </c>
      <c r="EA307" s="677">
        <f t="shared" si="443"/>
        <v>161.5</v>
      </c>
      <c r="EB307" s="568">
        <f t="shared" si="444"/>
        <v>1011.5</v>
      </c>
      <c r="EC307" s="677">
        <f t="shared" si="445"/>
        <v>1011.5</v>
      </c>
      <c r="ED307" s="677">
        <f t="shared" si="464"/>
        <v>303.45</v>
      </c>
      <c r="EE307" s="677">
        <f t="shared" si="465"/>
        <v>505.75</v>
      </c>
      <c r="EF307" s="208">
        <f t="shared" si="466"/>
        <v>94.050299999999993</v>
      </c>
      <c r="EG307" s="208">
        <f t="shared" si="467"/>
        <v>28.215089999999996</v>
      </c>
      <c r="EH307" s="208">
        <f t="shared" si="468"/>
        <v>47.025149999999996</v>
      </c>
      <c r="EI307" s="677">
        <f t="shared" si="446"/>
        <v>94.050299999999993</v>
      </c>
    </row>
    <row r="308" spans="1:139" s="218" customFormat="1" ht="24.75" customHeight="1" x14ac:dyDescent="0.2">
      <c r="A308" s="505">
        <v>305</v>
      </c>
      <c r="B308" s="506" t="s">
        <v>1268</v>
      </c>
      <c r="C308" s="499" t="s">
        <v>1049</v>
      </c>
      <c r="D308" s="406" t="s">
        <v>497</v>
      </c>
      <c r="E308" s="414" t="s">
        <v>232</v>
      </c>
      <c r="F308" s="219" t="s">
        <v>245</v>
      </c>
      <c r="G308" s="219" t="s">
        <v>42</v>
      </c>
      <c r="H308" s="219" t="s">
        <v>66</v>
      </c>
      <c r="I308" s="240">
        <v>1</v>
      </c>
      <c r="J308" s="237">
        <v>960</v>
      </c>
      <c r="K308" s="222"/>
      <c r="L308" s="219" t="s">
        <v>245</v>
      </c>
      <c r="M308" s="219" t="s">
        <v>42</v>
      </c>
      <c r="N308" s="219" t="s">
        <v>66</v>
      </c>
      <c r="O308" s="240">
        <v>1</v>
      </c>
      <c r="P308" s="234">
        <v>960</v>
      </c>
      <c r="Q308" s="219"/>
      <c r="R308" s="219"/>
      <c r="S308" s="219"/>
      <c r="T308" s="240">
        <v>1</v>
      </c>
      <c r="U308" s="235">
        <v>960</v>
      </c>
      <c r="V308" s="228" t="s">
        <v>705</v>
      </c>
      <c r="W308" s="228" t="s">
        <v>9</v>
      </c>
      <c r="X308" s="228" t="s">
        <v>28</v>
      </c>
      <c r="Y308" s="242">
        <v>1</v>
      </c>
      <c r="Z308" s="236">
        <v>960</v>
      </c>
      <c r="AA308" s="207">
        <f t="shared" si="382"/>
        <v>960</v>
      </c>
      <c r="AB308" s="222">
        <v>967</v>
      </c>
      <c r="AC308" s="544">
        <f t="shared" si="447"/>
        <v>7</v>
      </c>
      <c r="AD308" s="208">
        <f t="shared" si="472"/>
        <v>1387.7012</v>
      </c>
      <c r="AE308" s="678">
        <f t="shared" si="448"/>
        <v>427.70119999999997</v>
      </c>
      <c r="AF308" s="222">
        <v>1796</v>
      </c>
      <c r="AJ308" s="444">
        <f t="shared" si="383"/>
        <v>7</v>
      </c>
      <c r="AK308" s="444">
        <f t="shared" si="384"/>
        <v>0.7291666666666714</v>
      </c>
      <c r="AL308" s="539">
        <f t="shared" si="449"/>
        <v>1.4583333333333429E-3</v>
      </c>
      <c r="AM308" s="444">
        <f t="shared" si="385"/>
        <v>1.4</v>
      </c>
      <c r="AN308" s="445">
        <f t="shared" si="386"/>
        <v>427.70119999999997</v>
      </c>
      <c r="AO308" s="445">
        <f t="shared" si="387"/>
        <v>44.55220833333334</v>
      </c>
      <c r="AP308" s="542">
        <f t="shared" si="450"/>
        <v>8.9104416666666672E-2</v>
      </c>
      <c r="AQ308" s="445">
        <f t="shared" si="388"/>
        <v>85.540239999999997</v>
      </c>
      <c r="AR308" s="227">
        <f t="shared" si="389"/>
        <v>1080</v>
      </c>
      <c r="AS308" s="210">
        <f t="shared" si="390"/>
        <v>1080</v>
      </c>
      <c r="AT308" s="209">
        <f t="shared" si="391"/>
        <v>324</v>
      </c>
      <c r="AU308" s="209">
        <f t="shared" si="392"/>
        <v>540</v>
      </c>
      <c r="AV308" s="211">
        <f t="shared" si="393"/>
        <v>967</v>
      </c>
      <c r="AW308" s="210">
        <f t="shared" si="394"/>
        <v>113</v>
      </c>
      <c r="AX308" s="210">
        <f t="shared" si="395"/>
        <v>120</v>
      </c>
      <c r="AY308" s="210">
        <f t="shared" si="396"/>
        <v>12.5</v>
      </c>
      <c r="AZ308" s="211">
        <f t="shared" si="397"/>
        <v>1387.7012</v>
      </c>
      <c r="BA308" s="544">
        <f t="shared" si="451"/>
        <v>307.70119999999997</v>
      </c>
      <c r="BB308" s="210">
        <f t="shared" si="452"/>
        <v>76.925299999999993</v>
      </c>
      <c r="BC308" s="213">
        <f t="shared" si="398"/>
        <v>1248.9310800000001</v>
      </c>
      <c r="BD308" s="211">
        <f>[1]MAG_9pak!$F$11</f>
        <v>1248.9310800000001</v>
      </c>
      <c r="BE308" s="213">
        <f t="shared" si="399"/>
        <v>374.67932400000001</v>
      </c>
      <c r="BF308" s="213">
        <f t="shared" si="400"/>
        <v>624.46554000000003</v>
      </c>
      <c r="BG308" s="210">
        <f t="shared" si="401"/>
        <v>281.93108000000007</v>
      </c>
      <c r="BH308" s="210">
        <f t="shared" si="402"/>
        <v>288.93108000000007</v>
      </c>
      <c r="BI308" s="210">
        <f t="shared" si="403"/>
        <v>30.096987500000012</v>
      </c>
      <c r="BJ308" s="210">
        <f t="shared" si="404"/>
        <v>1190.4000000000001</v>
      </c>
      <c r="BK308" s="214">
        <f t="shared" si="405"/>
        <v>357.12</v>
      </c>
      <c r="BL308" s="214">
        <f t="shared" si="406"/>
        <v>595.20000000000005</v>
      </c>
      <c r="BM308" s="210">
        <f t="shared" si="407"/>
        <v>230.40000000000009</v>
      </c>
      <c r="BN308" s="210">
        <f t="shared" si="408"/>
        <v>223.40000000000009</v>
      </c>
      <c r="BO308" s="215">
        <f t="shared" si="409"/>
        <v>1190.4000000000001</v>
      </c>
      <c r="BP308" s="210">
        <f t="shared" si="469"/>
        <v>1190.4000000000001</v>
      </c>
      <c r="BQ308" s="216">
        <f t="shared" si="410"/>
        <v>357.12</v>
      </c>
      <c r="BR308" s="216">
        <f t="shared" si="411"/>
        <v>595.20000000000005</v>
      </c>
      <c r="BS308" s="210">
        <f t="shared" si="412"/>
        <v>230.40000000000009</v>
      </c>
      <c r="BT308" s="210">
        <f t="shared" si="413"/>
        <v>223.40000000000009</v>
      </c>
      <c r="BU308" s="217">
        <f t="shared" si="414"/>
        <v>1190.4000000000001</v>
      </c>
      <c r="BV308" s="210">
        <f t="shared" si="470"/>
        <v>1190.4000000000001</v>
      </c>
      <c r="BW308" s="403">
        <f t="shared" si="415"/>
        <v>357.12</v>
      </c>
      <c r="BX308" s="403">
        <f t="shared" si="416"/>
        <v>595.20000000000005</v>
      </c>
      <c r="BY308" s="210">
        <f t="shared" si="417"/>
        <v>230.40000000000009</v>
      </c>
      <c r="BZ308" s="210">
        <f t="shared" si="418"/>
        <v>223.40000000000009</v>
      </c>
      <c r="CA308" s="210">
        <f t="shared" si="419"/>
        <v>24</v>
      </c>
      <c r="CB308" s="404">
        <f t="shared" si="420"/>
        <v>1190.4000000000001</v>
      </c>
      <c r="CC308" s="404"/>
      <c r="CD308" s="537">
        <f t="shared" si="421"/>
        <v>76.925299999999993</v>
      </c>
      <c r="CE308" s="537">
        <f t="shared" si="453"/>
        <v>23.077589999999997</v>
      </c>
      <c r="CF308" s="537">
        <f t="shared" si="422"/>
        <v>38.462649999999996</v>
      </c>
      <c r="CG308" s="210"/>
      <c r="CH308" s="210"/>
      <c r="CI308" s="210"/>
      <c r="CJ308" s="538">
        <f t="shared" si="423"/>
        <v>76.925299999999993</v>
      </c>
      <c r="CK308" s="216">
        <f t="shared" si="424"/>
        <v>-28.25</v>
      </c>
      <c r="CL308" s="216">
        <f t="shared" si="454"/>
        <v>-8.4749999999999996</v>
      </c>
      <c r="CM308" s="216">
        <f t="shared" si="425"/>
        <v>-14.125</v>
      </c>
      <c r="CN308" s="216"/>
      <c r="CO308" s="216"/>
      <c r="CP308" s="216"/>
      <c r="CQ308" s="217">
        <f t="shared" si="426"/>
        <v>-28.25</v>
      </c>
      <c r="CR308" s="403">
        <f t="shared" si="427"/>
        <v>49.32529999999997</v>
      </c>
      <c r="CS308" s="403">
        <f t="shared" si="455"/>
        <v>14.797589999999991</v>
      </c>
      <c r="CT308" s="403">
        <f t="shared" si="428"/>
        <v>24.662649999999985</v>
      </c>
      <c r="CU308" s="403"/>
      <c r="CV308" s="403"/>
      <c r="CW308" s="403"/>
      <c r="CX308" s="404">
        <f t="shared" si="429"/>
        <v>49.32529999999997</v>
      </c>
      <c r="CY308" s="198"/>
      <c r="CZ308" s="222">
        <v>967</v>
      </c>
      <c r="DA308" s="677">
        <f t="shared" si="430"/>
        <v>7</v>
      </c>
      <c r="DB308" s="676">
        <f t="shared" si="431"/>
        <v>0.7291666666666714</v>
      </c>
      <c r="DC308" s="676">
        <f t="shared" si="456"/>
        <v>0.14583333333333429</v>
      </c>
      <c r="DD308" s="208">
        <v>1387.7012</v>
      </c>
      <c r="DE308" s="677">
        <f t="shared" si="432"/>
        <v>427.70119999999997</v>
      </c>
      <c r="DF308" s="676">
        <f t="shared" si="433"/>
        <v>44.55220833333334</v>
      </c>
      <c r="DG308" s="676">
        <f t="shared" si="457"/>
        <v>8.9104416666666673</v>
      </c>
      <c r="DH308" s="222">
        <v>20</v>
      </c>
      <c r="DI308" s="677">
        <f t="shared" si="434"/>
        <v>192</v>
      </c>
      <c r="DJ308" s="568">
        <f t="shared" si="435"/>
        <v>1152</v>
      </c>
      <c r="DK308" s="677">
        <f t="shared" si="436"/>
        <v>1152</v>
      </c>
      <c r="DL308" s="677">
        <f t="shared" si="458"/>
        <v>345.6</v>
      </c>
      <c r="DM308" s="677">
        <f t="shared" si="459"/>
        <v>576</v>
      </c>
      <c r="DN308" s="677">
        <f t="shared" si="437"/>
        <v>58.925299999999993</v>
      </c>
      <c r="DO308" s="677">
        <f t="shared" si="460"/>
        <v>17.677589999999999</v>
      </c>
      <c r="DP308" s="677">
        <f t="shared" si="461"/>
        <v>29.462649999999996</v>
      </c>
      <c r="DQ308" s="677">
        <f t="shared" si="438"/>
        <v>58.925299999999993</v>
      </c>
      <c r="DR308" s="222">
        <v>967</v>
      </c>
      <c r="DS308" s="677">
        <f t="shared" si="439"/>
        <v>7</v>
      </c>
      <c r="DT308" s="676">
        <f t="shared" si="440"/>
        <v>0.7291666666666714</v>
      </c>
      <c r="DU308" s="710">
        <f t="shared" si="462"/>
        <v>0.14583333333333429</v>
      </c>
      <c r="DV308" s="208">
        <v>1387.7012</v>
      </c>
      <c r="DW308" s="677">
        <f t="shared" si="441"/>
        <v>427.70119999999997</v>
      </c>
      <c r="DX308" s="676">
        <f t="shared" si="442"/>
        <v>44.55220833333334</v>
      </c>
      <c r="DY308" s="710">
        <f t="shared" si="463"/>
        <v>8.9104416666666673</v>
      </c>
      <c r="DZ308" s="222">
        <v>19</v>
      </c>
      <c r="EA308" s="677">
        <f t="shared" si="443"/>
        <v>182.4</v>
      </c>
      <c r="EB308" s="568">
        <f t="shared" si="444"/>
        <v>1142.4000000000001</v>
      </c>
      <c r="EC308" s="677">
        <f t="shared" si="445"/>
        <v>1142.4000000000001</v>
      </c>
      <c r="ED308" s="677">
        <f t="shared" si="464"/>
        <v>342.72</v>
      </c>
      <c r="EE308" s="677">
        <f t="shared" si="465"/>
        <v>571.20000000000005</v>
      </c>
      <c r="EF308" s="208">
        <f t="shared" si="466"/>
        <v>61.32529999999997</v>
      </c>
      <c r="EG308" s="208">
        <f t="shared" si="467"/>
        <v>18.39758999999999</v>
      </c>
      <c r="EH308" s="208">
        <f t="shared" si="468"/>
        <v>30.662649999999985</v>
      </c>
      <c r="EI308" s="677">
        <f t="shared" si="446"/>
        <v>61.32529999999997</v>
      </c>
    </row>
    <row r="309" spans="1:139" s="218" customFormat="1" ht="24.75" customHeight="1" x14ac:dyDescent="0.2">
      <c r="A309" s="506">
        <v>306</v>
      </c>
      <c r="B309" s="506" t="s">
        <v>1268</v>
      </c>
      <c r="C309" s="499" t="s">
        <v>1049</v>
      </c>
      <c r="D309" s="406" t="s">
        <v>497</v>
      </c>
      <c r="E309" s="414" t="s">
        <v>234</v>
      </c>
      <c r="F309" s="219" t="s">
        <v>245</v>
      </c>
      <c r="G309" s="219" t="s">
        <v>24</v>
      </c>
      <c r="H309" s="219" t="s">
        <v>28</v>
      </c>
      <c r="I309" s="240">
        <v>1</v>
      </c>
      <c r="J309" s="237">
        <v>800</v>
      </c>
      <c r="K309" s="222"/>
      <c r="L309" s="219" t="s">
        <v>245</v>
      </c>
      <c r="M309" s="219" t="s">
        <v>24</v>
      </c>
      <c r="N309" s="219" t="s">
        <v>28</v>
      </c>
      <c r="O309" s="240">
        <v>1</v>
      </c>
      <c r="P309" s="234">
        <v>800</v>
      </c>
      <c r="Q309" s="219"/>
      <c r="R309" s="219"/>
      <c r="S309" s="219"/>
      <c r="T309" s="240">
        <v>1</v>
      </c>
      <c r="U309" s="235">
        <v>800</v>
      </c>
      <c r="V309" s="228" t="s">
        <v>705</v>
      </c>
      <c r="W309" s="228" t="s">
        <v>24</v>
      </c>
      <c r="X309" s="228" t="s">
        <v>25</v>
      </c>
      <c r="Y309" s="242">
        <v>1</v>
      </c>
      <c r="Z309" s="236">
        <v>800</v>
      </c>
      <c r="AA309" s="207">
        <f t="shared" si="382"/>
        <v>800</v>
      </c>
      <c r="AB309" s="222">
        <v>905</v>
      </c>
      <c r="AC309" s="544">
        <f t="shared" si="447"/>
        <v>105</v>
      </c>
      <c r="AD309" s="208">
        <f>1.137*$AB$1</f>
        <v>1293.2920200000001</v>
      </c>
      <c r="AE309" s="678">
        <f t="shared" si="448"/>
        <v>493.29202000000009</v>
      </c>
      <c r="AF309" s="222">
        <v>1682</v>
      </c>
      <c r="AJ309" s="444">
        <f t="shared" si="383"/>
        <v>105</v>
      </c>
      <c r="AK309" s="444">
        <f t="shared" si="384"/>
        <v>13.125000000000014</v>
      </c>
      <c r="AL309" s="539">
        <f t="shared" si="449"/>
        <v>2.6250000000000027E-2</v>
      </c>
      <c r="AM309" s="444">
        <f t="shared" si="385"/>
        <v>21</v>
      </c>
      <c r="AN309" s="445">
        <f t="shared" si="386"/>
        <v>493.29202000000009</v>
      </c>
      <c r="AO309" s="445">
        <f t="shared" si="387"/>
        <v>61.661502500000012</v>
      </c>
      <c r="AP309" s="542">
        <f t="shared" si="450"/>
        <v>0.12332300500000003</v>
      </c>
      <c r="AQ309" s="445">
        <f t="shared" si="388"/>
        <v>98.658404000000019</v>
      </c>
      <c r="AR309" s="227">
        <f t="shared" si="389"/>
        <v>920</v>
      </c>
      <c r="AS309" s="210">
        <f t="shared" si="390"/>
        <v>920</v>
      </c>
      <c r="AT309" s="209">
        <f t="shared" si="391"/>
        <v>276</v>
      </c>
      <c r="AU309" s="209">
        <f t="shared" si="392"/>
        <v>460</v>
      </c>
      <c r="AV309" s="211">
        <f t="shared" si="393"/>
        <v>905</v>
      </c>
      <c r="AW309" s="212">
        <f t="shared" si="394"/>
        <v>15</v>
      </c>
      <c r="AX309" s="210">
        <f t="shared" si="395"/>
        <v>120</v>
      </c>
      <c r="AY309" s="210">
        <f t="shared" si="396"/>
        <v>14.999999999999986</v>
      </c>
      <c r="AZ309" s="211">
        <f t="shared" si="397"/>
        <v>1293.2920200000001</v>
      </c>
      <c r="BA309" s="544">
        <f t="shared" si="451"/>
        <v>373.29202000000009</v>
      </c>
      <c r="BB309" s="210">
        <f t="shared" si="452"/>
        <v>93.323005000000023</v>
      </c>
      <c r="BC309" s="213">
        <f t="shared" si="398"/>
        <v>1248.9310800000001</v>
      </c>
      <c r="BD309" s="211">
        <f>[1]MAG_9pak!$F$11</f>
        <v>1248.9310800000001</v>
      </c>
      <c r="BE309" s="213">
        <f t="shared" si="399"/>
        <v>374.67932400000001</v>
      </c>
      <c r="BF309" s="213">
        <f t="shared" si="400"/>
        <v>624.46554000000003</v>
      </c>
      <c r="BG309" s="210">
        <f t="shared" si="401"/>
        <v>343.93108000000007</v>
      </c>
      <c r="BH309" s="210">
        <f t="shared" si="402"/>
        <v>448.93108000000007</v>
      </c>
      <c r="BI309" s="210">
        <f t="shared" si="403"/>
        <v>56.116385000000008</v>
      </c>
      <c r="BJ309" s="210">
        <f t="shared" si="404"/>
        <v>992</v>
      </c>
      <c r="BK309" s="214">
        <f t="shared" si="405"/>
        <v>297.59999999999997</v>
      </c>
      <c r="BL309" s="214">
        <f t="shared" si="406"/>
        <v>496</v>
      </c>
      <c r="BM309" s="210">
        <f t="shared" si="407"/>
        <v>192</v>
      </c>
      <c r="BN309" s="210">
        <f t="shared" si="408"/>
        <v>87</v>
      </c>
      <c r="BO309" s="215">
        <f t="shared" si="409"/>
        <v>992</v>
      </c>
      <c r="BP309" s="210">
        <f t="shared" si="469"/>
        <v>992</v>
      </c>
      <c r="BQ309" s="216">
        <f t="shared" si="410"/>
        <v>297.59999999999997</v>
      </c>
      <c r="BR309" s="216">
        <f t="shared" si="411"/>
        <v>496</v>
      </c>
      <c r="BS309" s="210">
        <f t="shared" si="412"/>
        <v>192</v>
      </c>
      <c r="BT309" s="210">
        <f t="shared" si="413"/>
        <v>87</v>
      </c>
      <c r="BU309" s="217">
        <f t="shared" si="414"/>
        <v>992</v>
      </c>
      <c r="BV309" s="210">
        <f t="shared" si="470"/>
        <v>992</v>
      </c>
      <c r="BW309" s="403">
        <f t="shared" si="415"/>
        <v>297.59999999999997</v>
      </c>
      <c r="BX309" s="403">
        <f t="shared" si="416"/>
        <v>496</v>
      </c>
      <c r="BY309" s="210">
        <f t="shared" si="417"/>
        <v>192</v>
      </c>
      <c r="BZ309" s="210">
        <f t="shared" si="418"/>
        <v>87</v>
      </c>
      <c r="CA309" s="210">
        <f t="shared" si="419"/>
        <v>24</v>
      </c>
      <c r="CB309" s="404">
        <f t="shared" si="420"/>
        <v>992</v>
      </c>
      <c r="CC309" s="404"/>
      <c r="CD309" s="537">
        <f t="shared" si="421"/>
        <v>93.323005000000023</v>
      </c>
      <c r="CE309" s="537">
        <f t="shared" si="453"/>
        <v>27.996901500000007</v>
      </c>
      <c r="CF309" s="537">
        <f t="shared" si="422"/>
        <v>46.661502500000012</v>
      </c>
      <c r="CG309" s="210"/>
      <c r="CH309" s="210"/>
      <c r="CI309" s="210"/>
      <c r="CJ309" s="538">
        <f t="shared" si="423"/>
        <v>93.323005000000023</v>
      </c>
      <c r="CK309" s="216">
        <f t="shared" si="424"/>
        <v>-3.75</v>
      </c>
      <c r="CL309" s="216">
        <f t="shared" si="454"/>
        <v>-1.125</v>
      </c>
      <c r="CM309" s="216">
        <f t="shared" si="425"/>
        <v>-1.875</v>
      </c>
      <c r="CN309" s="216"/>
      <c r="CO309" s="216"/>
      <c r="CP309" s="216"/>
      <c r="CQ309" s="217">
        <f t="shared" si="426"/>
        <v>-3.75</v>
      </c>
      <c r="CR309" s="403">
        <f t="shared" si="427"/>
        <v>75.323005000000023</v>
      </c>
      <c r="CS309" s="403">
        <f t="shared" si="455"/>
        <v>22.596901500000005</v>
      </c>
      <c r="CT309" s="403">
        <f t="shared" si="428"/>
        <v>37.661502500000012</v>
      </c>
      <c r="CU309" s="403"/>
      <c r="CV309" s="403"/>
      <c r="CW309" s="403"/>
      <c r="CX309" s="404">
        <f t="shared" si="429"/>
        <v>75.323005000000023</v>
      </c>
      <c r="CY309" s="198"/>
      <c r="CZ309" s="222">
        <v>967</v>
      </c>
      <c r="DA309" s="677">
        <f t="shared" si="430"/>
        <v>167</v>
      </c>
      <c r="DB309" s="676">
        <f t="shared" si="431"/>
        <v>20.875</v>
      </c>
      <c r="DC309" s="676">
        <f t="shared" si="456"/>
        <v>4.1749999999999998</v>
      </c>
      <c r="DD309" s="208">
        <v>1387.7012</v>
      </c>
      <c r="DE309" s="677">
        <f t="shared" si="432"/>
        <v>587.70119999999997</v>
      </c>
      <c r="DF309" s="676">
        <f t="shared" si="433"/>
        <v>73.462649999999996</v>
      </c>
      <c r="DG309" s="676">
        <f t="shared" si="457"/>
        <v>14.69253</v>
      </c>
      <c r="DH309" s="222">
        <v>20</v>
      </c>
      <c r="DI309" s="677">
        <f t="shared" si="434"/>
        <v>160</v>
      </c>
      <c r="DJ309" s="568">
        <f t="shared" si="435"/>
        <v>960</v>
      </c>
      <c r="DK309" s="677">
        <f t="shared" si="436"/>
        <v>960</v>
      </c>
      <c r="DL309" s="677">
        <f t="shared" si="458"/>
        <v>288</v>
      </c>
      <c r="DM309" s="677">
        <f t="shared" si="459"/>
        <v>480</v>
      </c>
      <c r="DN309" s="677">
        <f t="shared" si="437"/>
        <v>106.92529999999999</v>
      </c>
      <c r="DO309" s="677">
        <f t="shared" si="460"/>
        <v>32.077589999999994</v>
      </c>
      <c r="DP309" s="677">
        <f t="shared" si="461"/>
        <v>53.462649999999996</v>
      </c>
      <c r="DQ309" s="677">
        <f t="shared" si="438"/>
        <v>106.92529999999999</v>
      </c>
      <c r="DR309" s="222">
        <v>967</v>
      </c>
      <c r="DS309" s="677">
        <f t="shared" si="439"/>
        <v>167</v>
      </c>
      <c r="DT309" s="676">
        <f t="shared" si="440"/>
        <v>20.875</v>
      </c>
      <c r="DU309" s="710">
        <f t="shared" si="462"/>
        <v>4.1749999999999998</v>
      </c>
      <c r="DV309" s="208">
        <v>1387.7012</v>
      </c>
      <c r="DW309" s="677">
        <f t="shared" si="441"/>
        <v>587.70119999999997</v>
      </c>
      <c r="DX309" s="676">
        <f t="shared" si="442"/>
        <v>73.462649999999996</v>
      </c>
      <c r="DY309" s="710">
        <f t="shared" si="463"/>
        <v>14.69253</v>
      </c>
      <c r="DZ309" s="222">
        <v>19</v>
      </c>
      <c r="EA309" s="677">
        <f t="shared" si="443"/>
        <v>152</v>
      </c>
      <c r="EB309" s="568">
        <f t="shared" si="444"/>
        <v>952</v>
      </c>
      <c r="EC309" s="677">
        <f t="shared" si="445"/>
        <v>952</v>
      </c>
      <c r="ED309" s="677">
        <f t="shared" si="464"/>
        <v>285.60000000000002</v>
      </c>
      <c r="EE309" s="677">
        <f t="shared" si="465"/>
        <v>476</v>
      </c>
      <c r="EF309" s="208">
        <f t="shared" si="466"/>
        <v>108.92529999999999</v>
      </c>
      <c r="EG309" s="208">
        <f t="shared" si="467"/>
        <v>32.677589999999995</v>
      </c>
      <c r="EH309" s="208">
        <f t="shared" si="468"/>
        <v>54.462649999999996</v>
      </c>
      <c r="EI309" s="677">
        <f t="shared" si="446"/>
        <v>108.92529999999999</v>
      </c>
    </row>
    <row r="310" spans="1:139" s="218" customFormat="1" ht="24.75" customHeight="1" x14ac:dyDescent="0.2">
      <c r="A310" s="505">
        <v>307</v>
      </c>
      <c r="B310" s="506" t="s">
        <v>1268</v>
      </c>
      <c r="C310" s="499" t="s">
        <v>150</v>
      </c>
      <c r="D310" s="406" t="s">
        <v>498</v>
      </c>
      <c r="E310" s="414" t="s">
        <v>230</v>
      </c>
      <c r="F310" s="219" t="s">
        <v>171</v>
      </c>
      <c r="G310" s="219" t="s">
        <v>42</v>
      </c>
      <c r="H310" s="219" t="s">
        <v>70</v>
      </c>
      <c r="I310" s="240">
        <v>1</v>
      </c>
      <c r="J310" s="234">
        <v>950</v>
      </c>
      <c r="K310" s="222"/>
      <c r="L310" s="219" t="s">
        <v>171</v>
      </c>
      <c r="M310" s="219" t="s">
        <v>42</v>
      </c>
      <c r="N310" s="219" t="s">
        <v>70</v>
      </c>
      <c r="O310" s="240">
        <v>1</v>
      </c>
      <c r="P310" s="234">
        <v>950</v>
      </c>
      <c r="Q310" s="219"/>
      <c r="R310" s="219"/>
      <c r="S310" s="219"/>
      <c r="T310" s="240">
        <v>1</v>
      </c>
      <c r="U310" s="235">
        <v>950</v>
      </c>
      <c r="V310" s="228" t="s">
        <v>69</v>
      </c>
      <c r="W310" s="228" t="s">
        <v>44</v>
      </c>
      <c r="X310" s="228" t="s">
        <v>28</v>
      </c>
      <c r="Y310" s="242">
        <v>1</v>
      </c>
      <c r="Z310" s="236">
        <v>950</v>
      </c>
      <c r="AA310" s="207">
        <f t="shared" si="382"/>
        <v>950</v>
      </c>
      <c r="AB310" s="222">
        <v>967</v>
      </c>
      <c r="AC310" s="544">
        <f t="shared" si="447"/>
        <v>17</v>
      </c>
      <c r="AD310" s="208">
        <f t="shared" si="472"/>
        <v>1387.7012</v>
      </c>
      <c r="AE310" s="678">
        <f t="shared" si="448"/>
        <v>437.70119999999997</v>
      </c>
      <c r="AF310" s="222">
        <v>1796</v>
      </c>
      <c r="AJ310" s="444">
        <f t="shared" si="383"/>
        <v>17</v>
      </c>
      <c r="AK310" s="444">
        <f t="shared" si="384"/>
        <v>1.7894736842105203</v>
      </c>
      <c r="AL310" s="539">
        <f t="shared" si="449"/>
        <v>3.5789473684210405E-3</v>
      </c>
      <c r="AM310" s="444">
        <f t="shared" si="385"/>
        <v>3.4</v>
      </c>
      <c r="AN310" s="445">
        <f t="shared" si="386"/>
        <v>437.70119999999997</v>
      </c>
      <c r="AO310" s="445">
        <f t="shared" si="387"/>
        <v>46.073810526315782</v>
      </c>
      <c r="AP310" s="542">
        <f t="shared" si="450"/>
        <v>9.2147621052631565E-2</v>
      </c>
      <c r="AQ310" s="445">
        <f t="shared" si="388"/>
        <v>87.540239999999997</v>
      </c>
      <c r="AR310" s="227">
        <f t="shared" si="389"/>
        <v>1070</v>
      </c>
      <c r="AS310" s="210">
        <f t="shared" si="390"/>
        <v>1070</v>
      </c>
      <c r="AT310" s="209">
        <f t="shared" si="391"/>
        <v>321</v>
      </c>
      <c r="AU310" s="209">
        <f t="shared" si="392"/>
        <v>535</v>
      </c>
      <c r="AV310" s="211">
        <f t="shared" si="393"/>
        <v>967</v>
      </c>
      <c r="AW310" s="210">
        <f t="shared" si="394"/>
        <v>103</v>
      </c>
      <c r="AX310" s="210">
        <f t="shared" si="395"/>
        <v>120</v>
      </c>
      <c r="AY310" s="210">
        <f t="shared" si="396"/>
        <v>12.631578947368411</v>
      </c>
      <c r="AZ310" s="211">
        <f t="shared" si="397"/>
        <v>1387.7012</v>
      </c>
      <c r="BA310" s="544">
        <f t="shared" si="451"/>
        <v>317.70119999999997</v>
      </c>
      <c r="BB310" s="210">
        <f t="shared" si="452"/>
        <v>79.425299999999993</v>
      </c>
      <c r="BC310" s="213">
        <f t="shared" si="398"/>
        <v>1248.9310800000001</v>
      </c>
      <c r="BD310" s="211">
        <f>[1]MAG_9pak!$F$11</f>
        <v>1248.9310800000001</v>
      </c>
      <c r="BE310" s="213">
        <f t="shared" si="399"/>
        <v>374.67932400000001</v>
      </c>
      <c r="BF310" s="213">
        <f t="shared" si="400"/>
        <v>624.46554000000003</v>
      </c>
      <c r="BG310" s="210">
        <f t="shared" si="401"/>
        <v>281.93108000000007</v>
      </c>
      <c r="BH310" s="210">
        <f t="shared" si="402"/>
        <v>298.93108000000007</v>
      </c>
      <c r="BI310" s="210">
        <f t="shared" si="403"/>
        <v>31.466429473684201</v>
      </c>
      <c r="BJ310" s="210">
        <f t="shared" si="404"/>
        <v>1178</v>
      </c>
      <c r="BK310" s="214">
        <f t="shared" si="405"/>
        <v>353.4</v>
      </c>
      <c r="BL310" s="214">
        <f t="shared" si="406"/>
        <v>589</v>
      </c>
      <c r="BM310" s="210">
        <f t="shared" si="407"/>
        <v>228</v>
      </c>
      <c r="BN310" s="210">
        <f t="shared" si="408"/>
        <v>211</v>
      </c>
      <c r="BO310" s="215">
        <f t="shared" si="409"/>
        <v>1178</v>
      </c>
      <c r="BP310" s="210">
        <f t="shared" si="469"/>
        <v>1178</v>
      </c>
      <c r="BQ310" s="216">
        <f t="shared" si="410"/>
        <v>353.4</v>
      </c>
      <c r="BR310" s="216">
        <f t="shared" si="411"/>
        <v>589</v>
      </c>
      <c r="BS310" s="210">
        <f t="shared" si="412"/>
        <v>228</v>
      </c>
      <c r="BT310" s="210">
        <f t="shared" si="413"/>
        <v>211</v>
      </c>
      <c r="BU310" s="217">
        <f t="shared" si="414"/>
        <v>1178</v>
      </c>
      <c r="BV310" s="210">
        <f t="shared" si="470"/>
        <v>1178</v>
      </c>
      <c r="BW310" s="403">
        <f t="shared" si="415"/>
        <v>353.4</v>
      </c>
      <c r="BX310" s="403">
        <f t="shared" si="416"/>
        <v>589</v>
      </c>
      <c r="BY310" s="210">
        <f t="shared" si="417"/>
        <v>228</v>
      </c>
      <c r="BZ310" s="210">
        <f t="shared" si="418"/>
        <v>211</v>
      </c>
      <c r="CA310" s="210">
        <f t="shared" si="419"/>
        <v>24</v>
      </c>
      <c r="CB310" s="404">
        <f t="shared" si="420"/>
        <v>1178</v>
      </c>
      <c r="CC310" s="404"/>
      <c r="CD310" s="537">
        <f t="shared" si="421"/>
        <v>79.425299999999993</v>
      </c>
      <c r="CE310" s="537">
        <f t="shared" si="453"/>
        <v>23.827589999999997</v>
      </c>
      <c r="CF310" s="537">
        <f t="shared" si="422"/>
        <v>39.712649999999996</v>
      </c>
      <c r="CG310" s="210"/>
      <c r="CH310" s="210"/>
      <c r="CI310" s="210"/>
      <c r="CJ310" s="538">
        <f t="shared" si="423"/>
        <v>79.425299999999993</v>
      </c>
      <c r="CK310" s="216">
        <f t="shared" si="424"/>
        <v>-25.75</v>
      </c>
      <c r="CL310" s="216">
        <f t="shared" si="454"/>
        <v>-7.7249999999999996</v>
      </c>
      <c r="CM310" s="216">
        <f t="shared" si="425"/>
        <v>-12.875</v>
      </c>
      <c r="CN310" s="216"/>
      <c r="CO310" s="216"/>
      <c r="CP310" s="216"/>
      <c r="CQ310" s="217">
        <f t="shared" si="426"/>
        <v>-25.75</v>
      </c>
      <c r="CR310" s="403">
        <f t="shared" si="427"/>
        <v>52.425299999999993</v>
      </c>
      <c r="CS310" s="403">
        <f t="shared" si="455"/>
        <v>15.727589999999998</v>
      </c>
      <c r="CT310" s="403">
        <f t="shared" si="428"/>
        <v>26.212649999999996</v>
      </c>
      <c r="CU310" s="403"/>
      <c r="CV310" s="403"/>
      <c r="CW310" s="403"/>
      <c r="CX310" s="404">
        <f t="shared" si="429"/>
        <v>52.425299999999993</v>
      </c>
      <c r="CY310" s="198"/>
      <c r="CZ310" s="222">
        <v>967</v>
      </c>
      <c r="DA310" s="677">
        <f t="shared" si="430"/>
        <v>17</v>
      </c>
      <c r="DB310" s="676">
        <f t="shared" si="431"/>
        <v>1.7894736842105203</v>
      </c>
      <c r="DC310" s="676">
        <f t="shared" si="456"/>
        <v>0.35789473684210404</v>
      </c>
      <c r="DD310" s="208">
        <v>1387.7012</v>
      </c>
      <c r="DE310" s="677">
        <f t="shared" si="432"/>
        <v>437.70119999999997</v>
      </c>
      <c r="DF310" s="676">
        <f t="shared" si="433"/>
        <v>46.073810526315782</v>
      </c>
      <c r="DG310" s="676">
        <f t="shared" si="457"/>
        <v>9.2147621052631568</v>
      </c>
      <c r="DH310" s="222">
        <v>20</v>
      </c>
      <c r="DI310" s="677">
        <f t="shared" si="434"/>
        <v>190</v>
      </c>
      <c r="DJ310" s="568">
        <f t="shared" si="435"/>
        <v>1140</v>
      </c>
      <c r="DK310" s="677">
        <f t="shared" si="436"/>
        <v>1140</v>
      </c>
      <c r="DL310" s="677">
        <f t="shared" si="458"/>
        <v>342</v>
      </c>
      <c r="DM310" s="677">
        <f t="shared" si="459"/>
        <v>570</v>
      </c>
      <c r="DN310" s="677">
        <f t="shared" si="437"/>
        <v>61.925299999999993</v>
      </c>
      <c r="DO310" s="677">
        <f t="shared" si="460"/>
        <v>18.577589999999997</v>
      </c>
      <c r="DP310" s="677">
        <f t="shared" si="461"/>
        <v>30.962649999999996</v>
      </c>
      <c r="DQ310" s="677">
        <f t="shared" si="438"/>
        <v>61.925299999999993</v>
      </c>
      <c r="DR310" s="222">
        <v>967</v>
      </c>
      <c r="DS310" s="677">
        <f t="shared" si="439"/>
        <v>17</v>
      </c>
      <c r="DT310" s="676">
        <f t="shared" si="440"/>
        <v>1.7894736842105203</v>
      </c>
      <c r="DU310" s="710">
        <f t="shared" si="462"/>
        <v>0.35789473684210404</v>
      </c>
      <c r="DV310" s="208">
        <v>1387.7012</v>
      </c>
      <c r="DW310" s="677">
        <f t="shared" si="441"/>
        <v>437.70119999999997</v>
      </c>
      <c r="DX310" s="676">
        <f t="shared" si="442"/>
        <v>46.073810526315782</v>
      </c>
      <c r="DY310" s="710">
        <f t="shared" si="463"/>
        <v>9.2147621052631568</v>
      </c>
      <c r="DZ310" s="222">
        <v>19</v>
      </c>
      <c r="EA310" s="677">
        <f t="shared" si="443"/>
        <v>180.5</v>
      </c>
      <c r="EB310" s="568">
        <f t="shared" si="444"/>
        <v>1130.5</v>
      </c>
      <c r="EC310" s="677">
        <f t="shared" si="445"/>
        <v>1130.5</v>
      </c>
      <c r="ED310" s="677">
        <f t="shared" si="464"/>
        <v>339.15</v>
      </c>
      <c r="EE310" s="677">
        <f t="shared" si="465"/>
        <v>565.25</v>
      </c>
      <c r="EF310" s="208">
        <f t="shared" si="466"/>
        <v>64.300299999999993</v>
      </c>
      <c r="EG310" s="208">
        <f t="shared" si="467"/>
        <v>19.290089999999996</v>
      </c>
      <c r="EH310" s="208">
        <f t="shared" si="468"/>
        <v>32.150149999999996</v>
      </c>
      <c r="EI310" s="677">
        <f t="shared" si="446"/>
        <v>64.300299999999993</v>
      </c>
    </row>
    <row r="311" spans="1:139" s="218" customFormat="1" ht="24.75" customHeight="1" x14ac:dyDescent="0.2">
      <c r="A311" s="505">
        <v>308</v>
      </c>
      <c r="B311" s="506" t="s">
        <v>1268</v>
      </c>
      <c r="C311" s="499" t="s">
        <v>1134</v>
      </c>
      <c r="D311" s="406" t="s">
        <v>499</v>
      </c>
      <c r="E311" s="414" t="s">
        <v>220</v>
      </c>
      <c r="F311" s="219" t="s">
        <v>171</v>
      </c>
      <c r="G311" s="219" t="s">
        <v>42</v>
      </c>
      <c r="H311" s="219" t="s">
        <v>70</v>
      </c>
      <c r="I311" s="240">
        <v>0.3</v>
      </c>
      <c r="J311" s="234">
        <v>900</v>
      </c>
      <c r="K311" s="222"/>
      <c r="L311" s="219" t="s">
        <v>171</v>
      </c>
      <c r="M311" s="219" t="s">
        <v>42</v>
      </c>
      <c r="N311" s="219" t="s">
        <v>70</v>
      </c>
      <c r="O311" s="240">
        <v>0.3</v>
      </c>
      <c r="P311" s="234">
        <v>900</v>
      </c>
      <c r="Q311" s="219"/>
      <c r="R311" s="219"/>
      <c r="S311" s="219"/>
      <c r="T311" s="240">
        <v>0.3</v>
      </c>
      <c r="U311" s="235">
        <v>900</v>
      </c>
      <c r="V311" s="228" t="s">
        <v>69</v>
      </c>
      <c r="W311" s="228" t="s">
        <v>44</v>
      </c>
      <c r="X311" s="228" t="s">
        <v>28</v>
      </c>
      <c r="Y311" s="242">
        <v>0.3</v>
      </c>
      <c r="Z311" s="236">
        <v>900</v>
      </c>
      <c r="AA311" s="207">
        <f t="shared" si="382"/>
        <v>270</v>
      </c>
      <c r="AB311" s="222">
        <v>967</v>
      </c>
      <c r="AC311" s="544">
        <f t="shared" si="447"/>
        <v>67</v>
      </c>
      <c r="AD311" s="208">
        <f t="shared" si="472"/>
        <v>1387.7012</v>
      </c>
      <c r="AE311" s="678">
        <f t="shared" si="448"/>
        <v>487.70119999999997</v>
      </c>
      <c r="AF311" s="222">
        <v>1796</v>
      </c>
      <c r="AJ311" s="444">
        <f t="shared" si="383"/>
        <v>67</v>
      </c>
      <c r="AK311" s="444">
        <f t="shared" si="384"/>
        <v>7.4444444444444571</v>
      </c>
      <c r="AL311" s="539">
        <f t="shared" si="449"/>
        <v>1.4888888888888913E-2</v>
      </c>
      <c r="AM311" s="444">
        <f t="shared" si="385"/>
        <v>13.4</v>
      </c>
      <c r="AN311" s="445">
        <f t="shared" si="386"/>
        <v>487.70119999999997</v>
      </c>
      <c r="AO311" s="445">
        <f t="shared" si="387"/>
        <v>54.189022222222206</v>
      </c>
      <c r="AP311" s="542">
        <f t="shared" si="450"/>
        <v>0.1083780444444444</v>
      </c>
      <c r="AQ311" s="445">
        <f t="shared" si="388"/>
        <v>97.540239999999997</v>
      </c>
      <c r="AR311" s="227">
        <f t="shared" si="389"/>
        <v>306</v>
      </c>
      <c r="AS311" s="210">
        <f t="shared" si="390"/>
        <v>1020</v>
      </c>
      <c r="AT311" s="209">
        <f t="shared" si="391"/>
        <v>306</v>
      </c>
      <c r="AU311" s="209">
        <f t="shared" si="392"/>
        <v>510</v>
      </c>
      <c r="AV311" s="211">
        <f t="shared" si="393"/>
        <v>967</v>
      </c>
      <c r="AW311" s="210">
        <f t="shared" si="394"/>
        <v>53</v>
      </c>
      <c r="AX311" s="210">
        <f t="shared" si="395"/>
        <v>120</v>
      </c>
      <c r="AY311" s="210">
        <f t="shared" si="396"/>
        <v>13.333333333333329</v>
      </c>
      <c r="AZ311" s="211">
        <f t="shared" si="397"/>
        <v>1387.7012</v>
      </c>
      <c r="BA311" s="544">
        <f t="shared" si="451"/>
        <v>367.70119999999997</v>
      </c>
      <c r="BB311" s="210">
        <f t="shared" si="452"/>
        <v>91.925299999999993</v>
      </c>
      <c r="BC311" s="213">
        <f t="shared" si="398"/>
        <v>374.67932400000001</v>
      </c>
      <c r="BD311" s="211">
        <f>[1]MAG_9pak!$F$11</f>
        <v>1248.9310800000001</v>
      </c>
      <c r="BE311" s="213">
        <f t="shared" si="399"/>
        <v>374.67932400000001</v>
      </c>
      <c r="BF311" s="213">
        <f t="shared" si="400"/>
        <v>624.46554000000003</v>
      </c>
      <c r="BG311" s="210">
        <f t="shared" si="401"/>
        <v>281.93108000000007</v>
      </c>
      <c r="BH311" s="210">
        <f t="shared" si="402"/>
        <v>348.93108000000007</v>
      </c>
      <c r="BI311" s="210">
        <f t="shared" si="403"/>
        <v>38.770119999999991</v>
      </c>
      <c r="BJ311" s="210">
        <f t="shared" si="404"/>
        <v>1116</v>
      </c>
      <c r="BK311" s="214">
        <f t="shared" si="405"/>
        <v>334.8</v>
      </c>
      <c r="BL311" s="214">
        <f t="shared" si="406"/>
        <v>558</v>
      </c>
      <c r="BM311" s="210">
        <f t="shared" si="407"/>
        <v>216</v>
      </c>
      <c r="BN311" s="210">
        <f t="shared" si="408"/>
        <v>149</v>
      </c>
      <c r="BO311" s="215">
        <f t="shared" si="409"/>
        <v>334.8</v>
      </c>
      <c r="BP311" s="210">
        <f t="shared" si="469"/>
        <v>1116</v>
      </c>
      <c r="BQ311" s="216">
        <f t="shared" si="410"/>
        <v>334.8</v>
      </c>
      <c r="BR311" s="216">
        <f t="shared" si="411"/>
        <v>558</v>
      </c>
      <c r="BS311" s="210">
        <f t="shared" si="412"/>
        <v>216</v>
      </c>
      <c r="BT311" s="210">
        <f t="shared" si="413"/>
        <v>149</v>
      </c>
      <c r="BU311" s="217">
        <f t="shared" si="414"/>
        <v>334.8</v>
      </c>
      <c r="BV311" s="210">
        <f t="shared" si="470"/>
        <v>1116</v>
      </c>
      <c r="BW311" s="403">
        <f t="shared" si="415"/>
        <v>334.8</v>
      </c>
      <c r="BX311" s="403">
        <f t="shared" si="416"/>
        <v>558</v>
      </c>
      <c r="BY311" s="210">
        <f t="shared" si="417"/>
        <v>216</v>
      </c>
      <c r="BZ311" s="210">
        <f t="shared" si="418"/>
        <v>149</v>
      </c>
      <c r="CA311" s="210">
        <f t="shared" si="419"/>
        <v>24</v>
      </c>
      <c r="CB311" s="404">
        <f t="shared" si="420"/>
        <v>334.8</v>
      </c>
      <c r="CC311" s="404"/>
      <c r="CD311" s="537">
        <f t="shared" si="421"/>
        <v>91.925299999999993</v>
      </c>
      <c r="CE311" s="537">
        <f t="shared" si="453"/>
        <v>27.577589999999997</v>
      </c>
      <c r="CF311" s="537">
        <f t="shared" si="422"/>
        <v>45.962649999999996</v>
      </c>
      <c r="CG311" s="210"/>
      <c r="CH311" s="210"/>
      <c r="CI311" s="210"/>
      <c r="CJ311" s="538">
        <f t="shared" si="423"/>
        <v>27.577589999999997</v>
      </c>
      <c r="CK311" s="216">
        <f t="shared" si="424"/>
        <v>-13.25</v>
      </c>
      <c r="CL311" s="216">
        <f t="shared" si="454"/>
        <v>-3.9749999999999996</v>
      </c>
      <c r="CM311" s="216">
        <f t="shared" si="425"/>
        <v>-6.625</v>
      </c>
      <c r="CN311" s="216"/>
      <c r="CO311" s="216"/>
      <c r="CP311" s="216"/>
      <c r="CQ311" s="217">
        <f t="shared" si="426"/>
        <v>-3.9749999999999996</v>
      </c>
      <c r="CR311" s="403">
        <f t="shared" si="427"/>
        <v>67.925299999999993</v>
      </c>
      <c r="CS311" s="403">
        <f t="shared" si="455"/>
        <v>20.377589999999998</v>
      </c>
      <c r="CT311" s="403">
        <f t="shared" si="428"/>
        <v>33.962649999999996</v>
      </c>
      <c r="CU311" s="403"/>
      <c r="CV311" s="403"/>
      <c r="CW311" s="403"/>
      <c r="CX311" s="404">
        <f t="shared" si="429"/>
        <v>20.377589999999998</v>
      </c>
      <c r="CY311" s="198"/>
      <c r="CZ311" s="222">
        <v>967</v>
      </c>
      <c r="DA311" s="677">
        <f t="shared" si="430"/>
        <v>67</v>
      </c>
      <c r="DB311" s="676">
        <f t="shared" si="431"/>
        <v>7.4444444444444571</v>
      </c>
      <c r="DC311" s="676">
        <f t="shared" si="456"/>
        <v>1.4888888888888914</v>
      </c>
      <c r="DD311" s="208">
        <v>1387.7012</v>
      </c>
      <c r="DE311" s="677">
        <f t="shared" si="432"/>
        <v>487.70119999999997</v>
      </c>
      <c r="DF311" s="676">
        <f t="shared" si="433"/>
        <v>54.189022222222206</v>
      </c>
      <c r="DG311" s="676">
        <f t="shared" si="457"/>
        <v>10.837804444444441</v>
      </c>
      <c r="DH311" s="222">
        <v>20</v>
      </c>
      <c r="DI311" s="677">
        <f t="shared" si="434"/>
        <v>180</v>
      </c>
      <c r="DJ311" s="568">
        <f t="shared" si="435"/>
        <v>1080</v>
      </c>
      <c r="DK311" s="677">
        <f t="shared" si="436"/>
        <v>324</v>
      </c>
      <c r="DL311" s="677">
        <f t="shared" si="458"/>
        <v>324</v>
      </c>
      <c r="DM311" s="677">
        <f t="shared" si="459"/>
        <v>540</v>
      </c>
      <c r="DN311" s="677">
        <f t="shared" si="437"/>
        <v>76.925299999999993</v>
      </c>
      <c r="DO311" s="677">
        <f t="shared" si="460"/>
        <v>23.077589999999997</v>
      </c>
      <c r="DP311" s="677">
        <f t="shared" si="461"/>
        <v>38.462649999999996</v>
      </c>
      <c r="DQ311" s="677">
        <f t="shared" si="438"/>
        <v>23.077589999999997</v>
      </c>
      <c r="DR311" s="222">
        <v>967</v>
      </c>
      <c r="DS311" s="677">
        <f t="shared" si="439"/>
        <v>67</v>
      </c>
      <c r="DT311" s="676">
        <f t="shared" si="440"/>
        <v>7.4444444444444571</v>
      </c>
      <c r="DU311" s="710">
        <f t="shared" si="462"/>
        <v>1.4888888888888914</v>
      </c>
      <c r="DV311" s="208">
        <v>1387.7012</v>
      </c>
      <c r="DW311" s="677">
        <f t="shared" si="441"/>
        <v>487.70119999999997</v>
      </c>
      <c r="DX311" s="676">
        <f t="shared" si="442"/>
        <v>54.189022222222206</v>
      </c>
      <c r="DY311" s="710">
        <f t="shared" si="463"/>
        <v>10.837804444444441</v>
      </c>
      <c r="DZ311" s="222">
        <v>19</v>
      </c>
      <c r="EA311" s="677">
        <f t="shared" si="443"/>
        <v>171</v>
      </c>
      <c r="EB311" s="568">
        <f t="shared" si="444"/>
        <v>1071</v>
      </c>
      <c r="EC311" s="677">
        <f t="shared" si="445"/>
        <v>321.3</v>
      </c>
      <c r="ED311" s="677">
        <f t="shared" si="464"/>
        <v>321.3</v>
      </c>
      <c r="EE311" s="677">
        <f t="shared" si="465"/>
        <v>535.5</v>
      </c>
      <c r="EF311" s="208">
        <f t="shared" si="466"/>
        <v>79.175299999999993</v>
      </c>
      <c r="EG311" s="208">
        <f t="shared" si="467"/>
        <v>23.752589999999998</v>
      </c>
      <c r="EH311" s="208">
        <f t="shared" si="468"/>
        <v>39.587649999999996</v>
      </c>
      <c r="EI311" s="677">
        <f t="shared" si="446"/>
        <v>23.752589999999998</v>
      </c>
    </row>
    <row r="312" spans="1:139" s="218" customFormat="1" ht="24.75" customHeight="1" x14ac:dyDescent="0.2">
      <c r="A312" s="506">
        <v>309</v>
      </c>
      <c r="B312" s="506" t="s">
        <v>1268</v>
      </c>
      <c r="C312" s="499" t="s">
        <v>1135</v>
      </c>
      <c r="D312" s="406" t="s">
        <v>500</v>
      </c>
      <c r="E312" s="414" t="s">
        <v>220</v>
      </c>
      <c r="F312" s="219" t="s">
        <v>171</v>
      </c>
      <c r="G312" s="219" t="s">
        <v>42</v>
      </c>
      <c r="H312" s="219" t="s">
        <v>70</v>
      </c>
      <c r="I312" s="240">
        <v>0.3</v>
      </c>
      <c r="J312" s="234">
        <v>900</v>
      </c>
      <c r="K312" s="222"/>
      <c r="L312" s="219" t="s">
        <v>171</v>
      </c>
      <c r="M312" s="219" t="s">
        <v>42</v>
      </c>
      <c r="N312" s="219" t="s">
        <v>70</v>
      </c>
      <c r="O312" s="240">
        <v>0.3</v>
      </c>
      <c r="P312" s="234">
        <v>900</v>
      </c>
      <c r="Q312" s="219"/>
      <c r="R312" s="219"/>
      <c r="S312" s="219"/>
      <c r="T312" s="240">
        <v>0.3</v>
      </c>
      <c r="U312" s="235">
        <v>900</v>
      </c>
      <c r="V312" s="228" t="s">
        <v>69</v>
      </c>
      <c r="W312" s="228" t="s">
        <v>44</v>
      </c>
      <c r="X312" s="228" t="s">
        <v>28</v>
      </c>
      <c r="Y312" s="242">
        <v>0.3</v>
      </c>
      <c r="Z312" s="236">
        <v>900</v>
      </c>
      <c r="AA312" s="207">
        <f t="shared" si="382"/>
        <v>270</v>
      </c>
      <c r="AB312" s="222">
        <v>967</v>
      </c>
      <c r="AC312" s="544">
        <f t="shared" si="447"/>
        <v>67</v>
      </c>
      <c r="AD312" s="208">
        <f t="shared" si="472"/>
        <v>1387.7012</v>
      </c>
      <c r="AE312" s="678">
        <f t="shared" si="448"/>
        <v>487.70119999999997</v>
      </c>
      <c r="AF312" s="222">
        <v>1796</v>
      </c>
      <c r="AJ312" s="444">
        <f t="shared" si="383"/>
        <v>67</v>
      </c>
      <c r="AK312" s="444">
        <f t="shared" si="384"/>
        <v>7.4444444444444571</v>
      </c>
      <c r="AL312" s="539">
        <f t="shared" si="449"/>
        <v>1.4888888888888913E-2</v>
      </c>
      <c r="AM312" s="444">
        <f t="shared" si="385"/>
        <v>13.4</v>
      </c>
      <c r="AN312" s="445">
        <f t="shared" si="386"/>
        <v>487.70119999999997</v>
      </c>
      <c r="AO312" s="445">
        <f t="shared" si="387"/>
        <v>54.189022222222206</v>
      </c>
      <c r="AP312" s="542">
        <f t="shared" si="450"/>
        <v>0.1083780444444444</v>
      </c>
      <c r="AQ312" s="445">
        <f t="shared" si="388"/>
        <v>97.540239999999997</v>
      </c>
      <c r="AR312" s="227">
        <f t="shared" si="389"/>
        <v>306</v>
      </c>
      <c r="AS312" s="210">
        <f t="shared" si="390"/>
        <v>1020</v>
      </c>
      <c r="AT312" s="209">
        <f t="shared" si="391"/>
        <v>306</v>
      </c>
      <c r="AU312" s="209">
        <f t="shared" si="392"/>
        <v>510</v>
      </c>
      <c r="AV312" s="211">
        <f t="shared" si="393"/>
        <v>967</v>
      </c>
      <c r="AW312" s="210">
        <f t="shared" si="394"/>
        <v>53</v>
      </c>
      <c r="AX312" s="210">
        <f t="shared" si="395"/>
        <v>120</v>
      </c>
      <c r="AY312" s="210">
        <f t="shared" si="396"/>
        <v>13.333333333333329</v>
      </c>
      <c r="AZ312" s="211">
        <f t="shared" si="397"/>
        <v>1387.7012</v>
      </c>
      <c r="BA312" s="544">
        <f t="shared" si="451"/>
        <v>367.70119999999997</v>
      </c>
      <c r="BB312" s="210">
        <f t="shared" si="452"/>
        <v>91.925299999999993</v>
      </c>
      <c r="BC312" s="213">
        <f t="shared" si="398"/>
        <v>374.67932400000001</v>
      </c>
      <c r="BD312" s="211">
        <f>[1]MAG_9pak!$F$11</f>
        <v>1248.9310800000001</v>
      </c>
      <c r="BE312" s="213">
        <f t="shared" si="399"/>
        <v>374.67932400000001</v>
      </c>
      <c r="BF312" s="213">
        <f t="shared" si="400"/>
        <v>624.46554000000003</v>
      </c>
      <c r="BG312" s="210">
        <f t="shared" si="401"/>
        <v>281.93108000000007</v>
      </c>
      <c r="BH312" s="210">
        <f t="shared" si="402"/>
        <v>348.93108000000007</v>
      </c>
      <c r="BI312" s="210">
        <f t="shared" si="403"/>
        <v>38.770119999999991</v>
      </c>
      <c r="BJ312" s="210">
        <f t="shared" si="404"/>
        <v>1116</v>
      </c>
      <c r="BK312" s="214">
        <f t="shared" si="405"/>
        <v>334.8</v>
      </c>
      <c r="BL312" s="214">
        <f t="shared" si="406"/>
        <v>558</v>
      </c>
      <c r="BM312" s="210">
        <f t="shared" si="407"/>
        <v>216</v>
      </c>
      <c r="BN312" s="210">
        <f t="shared" si="408"/>
        <v>149</v>
      </c>
      <c r="BO312" s="215">
        <f t="shared" si="409"/>
        <v>334.8</v>
      </c>
      <c r="BP312" s="210">
        <f t="shared" si="469"/>
        <v>1116</v>
      </c>
      <c r="BQ312" s="216">
        <f t="shared" si="410"/>
        <v>334.8</v>
      </c>
      <c r="BR312" s="216">
        <f t="shared" si="411"/>
        <v>558</v>
      </c>
      <c r="BS312" s="210">
        <f t="shared" si="412"/>
        <v>216</v>
      </c>
      <c r="BT312" s="210">
        <f t="shared" si="413"/>
        <v>149</v>
      </c>
      <c r="BU312" s="217">
        <f t="shared" si="414"/>
        <v>334.8</v>
      </c>
      <c r="BV312" s="210">
        <f t="shared" si="470"/>
        <v>1116</v>
      </c>
      <c r="BW312" s="403">
        <f t="shared" si="415"/>
        <v>334.8</v>
      </c>
      <c r="BX312" s="403">
        <f t="shared" si="416"/>
        <v>558</v>
      </c>
      <c r="BY312" s="210">
        <f t="shared" si="417"/>
        <v>216</v>
      </c>
      <c r="BZ312" s="210">
        <f t="shared" si="418"/>
        <v>149</v>
      </c>
      <c r="CA312" s="210">
        <f t="shared" si="419"/>
        <v>24</v>
      </c>
      <c r="CB312" s="404">
        <f t="shared" si="420"/>
        <v>334.8</v>
      </c>
      <c r="CC312" s="404"/>
      <c r="CD312" s="537">
        <f t="shared" si="421"/>
        <v>91.925299999999993</v>
      </c>
      <c r="CE312" s="537">
        <f t="shared" si="453"/>
        <v>27.577589999999997</v>
      </c>
      <c r="CF312" s="537">
        <f t="shared" si="422"/>
        <v>45.962649999999996</v>
      </c>
      <c r="CG312" s="210"/>
      <c r="CH312" s="210"/>
      <c r="CI312" s="210"/>
      <c r="CJ312" s="538">
        <f t="shared" si="423"/>
        <v>27.577589999999997</v>
      </c>
      <c r="CK312" s="216">
        <f t="shared" si="424"/>
        <v>-13.25</v>
      </c>
      <c r="CL312" s="216">
        <f t="shared" si="454"/>
        <v>-3.9749999999999996</v>
      </c>
      <c r="CM312" s="216">
        <f t="shared" si="425"/>
        <v>-6.625</v>
      </c>
      <c r="CN312" s="216"/>
      <c r="CO312" s="216"/>
      <c r="CP312" s="216"/>
      <c r="CQ312" s="217">
        <f t="shared" si="426"/>
        <v>-3.9749999999999996</v>
      </c>
      <c r="CR312" s="403">
        <f t="shared" si="427"/>
        <v>67.925299999999993</v>
      </c>
      <c r="CS312" s="403">
        <f t="shared" si="455"/>
        <v>20.377589999999998</v>
      </c>
      <c r="CT312" s="403">
        <f t="shared" si="428"/>
        <v>33.962649999999996</v>
      </c>
      <c r="CU312" s="403"/>
      <c r="CV312" s="403"/>
      <c r="CW312" s="403"/>
      <c r="CX312" s="404">
        <f t="shared" si="429"/>
        <v>20.377589999999998</v>
      </c>
      <c r="CY312" s="198"/>
      <c r="CZ312" s="222">
        <v>967</v>
      </c>
      <c r="DA312" s="677">
        <f t="shared" si="430"/>
        <v>67</v>
      </c>
      <c r="DB312" s="676">
        <f t="shared" si="431"/>
        <v>7.4444444444444571</v>
      </c>
      <c r="DC312" s="676">
        <f t="shared" si="456"/>
        <v>1.4888888888888914</v>
      </c>
      <c r="DD312" s="208">
        <v>1387.7012</v>
      </c>
      <c r="DE312" s="677">
        <f t="shared" si="432"/>
        <v>487.70119999999997</v>
      </c>
      <c r="DF312" s="676">
        <f t="shared" si="433"/>
        <v>54.189022222222206</v>
      </c>
      <c r="DG312" s="676">
        <f t="shared" si="457"/>
        <v>10.837804444444441</v>
      </c>
      <c r="DH312" s="222">
        <v>20</v>
      </c>
      <c r="DI312" s="677">
        <f t="shared" si="434"/>
        <v>180</v>
      </c>
      <c r="DJ312" s="568">
        <f t="shared" si="435"/>
        <v>1080</v>
      </c>
      <c r="DK312" s="677">
        <f t="shared" si="436"/>
        <v>324</v>
      </c>
      <c r="DL312" s="677">
        <f t="shared" si="458"/>
        <v>324</v>
      </c>
      <c r="DM312" s="677">
        <f t="shared" si="459"/>
        <v>540</v>
      </c>
      <c r="DN312" s="677">
        <f t="shared" si="437"/>
        <v>76.925299999999993</v>
      </c>
      <c r="DO312" s="677">
        <f t="shared" si="460"/>
        <v>23.077589999999997</v>
      </c>
      <c r="DP312" s="677">
        <f t="shared" si="461"/>
        <v>38.462649999999996</v>
      </c>
      <c r="DQ312" s="677">
        <f t="shared" si="438"/>
        <v>23.077589999999997</v>
      </c>
      <c r="DR312" s="222">
        <v>967</v>
      </c>
      <c r="DS312" s="677">
        <f t="shared" si="439"/>
        <v>67</v>
      </c>
      <c r="DT312" s="676">
        <f t="shared" si="440"/>
        <v>7.4444444444444571</v>
      </c>
      <c r="DU312" s="710">
        <f t="shared" si="462"/>
        <v>1.4888888888888914</v>
      </c>
      <c r="DV312" s="208">
        <v>1387.7012</v>
      </c>
      <c r="DW312" s="677">
        <f t="shared" si="441"/>
        <v>487.70119999999997</v>
      </c>
      <c r="DX312" s="676">
        <f t="shared" si="442"/>
        <v>54.189022222222206</v>
      </c>
      <c r="DY312" s="710">
        <f t="shared" si="463"/>
        <v>10.837804444444441</v>
      </c>
      <c r="DZ312" s="222">
        <v>19</v>
      </c>
      <c r="EA312" s="677">
        <f t="shared" si="443"/>
        <v>171</v>
      </c>
      <c r="EB312" s="568">
        <f t="shared" si="444"/>
        <v>1071</v>
      </c>
      <c r="EC312" s="677">
        <f t="shared" si="445"/>
        <v>321.3</v>
      </c>
      <c r="ED312" s="677">
        <f t="shared" si="464"/>
        <v>321.3</v>
      </c>
      <c r="EE312" s="677">
        <f t="shared" si="465"/>
        <v>535.5</v>
      </c>
      <c r="EF312" s="208">
        <f t="shared" si="466"/>
        <v>79.175299999999993</v>
      </c>
      <c r="EG312" s="208">
        <f t="shared" si="467"/>
        <v>23.752589999999998</v>
      </c>
      <c r="EH312" s="208">
        <f t="shared" si="468"/>
        <v>39.587649999999996</v>
      </c>
      <c r="EI312" s="677">
        <f t="shared" si="446"/>
        <v>23.752589999999998</v>
      </c>
    </row>
    <row r="313" spans="1:139" s="218" customFormat="1" ht="24.75" customHeight="1" x14ac:dyDescent="0.2">
      <c r="A313" s="505">
        <v>310</v>
      </c>
      <c r="B313" s="506" t="s">
        <v>1268</v>
      </c>
      <c r="C313" s="499" t="s">
        <v>1136</v>
      </c>
      <c r="D313" s="406" t="s">
        <v>501</v>
      </c>
      <c r="E313" s="414" t="s">
        <v>220</v>
      </c>
      <c r="F313" s="219" t="s">
        <v>171</v>
      </c>
      <c r="G313" s="219" t="s">
        <v>42</v>
      </c>
      <c r="H313" s="219" t="s">
        <v>70</v>
      </c>
      <c r="I313" s="240">
        <v>0.3</v>
      </c>
      <c r="J313" s="234">
        <v>900</v>
      </c>
      <c r="K313" s="222"/>
      <c r="L313" s="219" t="s">
        <v>171</v>
      </c>
      <c r="M313" s="219" t="s">
        <v>42</v>
      </c>
      <c r="N313" s="219" t="s">
        <v>70</v>
      </c>
      <c r="O313" s="240">
        <v>0.3</v>
      </c>
      <c r="P313" s="234">
        <v>900</v>
      </c>
      <c r="Q313" s="219"/>
      <c r="R313" s="219"/>
      <c r="S313" s="219"/>
      <c r="T313" s="240">
        <v>0.3</v>
      </c>
      <c r="U313" s="235">
        <v>900</v>
      </c>
      <c r="V313" s="228" t="s">
        <v>69</v>
      </c>
      <c r="W313" s="228" t="s">
        <v>44</v>
      </c>
      <c r="X313" s="228" t="s">
        <v>28</v>
      </c>
      <c r="Y313" s="242">
        <v>0.3</v>
      </c>
      <c r="Z313" s="236">
        <v>900</v>
      </c>
      <c r="AA313" s="207">
        <f t="shared" si="382"/>
        <v>270</v>
      </c>
      <c r="AB313" s="222">
        <v>967</v>
      </c>
      <c r="AC313" s="544">
        <f t="shared" si="447"/>
        <v>67</v>
      </c>
      <c r="AD313" s="208">
        <f t="shared" si="472"/>
        <v>1387.7012</v>
      </c>
      <c r="AE313" s="678">
        <f t="shared" si="448"/>
        <v>487.70119999999997</v>
      </c>
      <c r="AF313" s="222">
        <v>1796</v>
      </c>
      <c r="AJ313" s="444">
        <f t="shared" si="383"/>
        <v>67</v>
      </c>
      <c r="AK313" s="444">
        <f t="shared" si="384"/>
        <v>7.4444444444444571</v>
      </c>
      <c r="AL313" s="539">
        <f t="shared" si="449"/>
        <v>1.4888888888888913E-2</v>
      </c>
      <c r="AM313" s="444">
        <f t="shared" si="385"/>
        <v>13.4</v>
      </c>
      <c r="AN313" s="445">
        <f t="shared" si="386"/>
        <v>487.70119999999997</v>
      </c>
      <c r="AO313" s="445">
        <f t="shared" si="387"/>
        <v>54.189022222222206</v>
      </c>
      <c r="AP313" s="542">
        <f t="shared" si="450"/>
        <v>0.1083780444444444</v>
      </c>
      <c r="AQ313" s="445">
        <f t="shared" si="388"/>
        <v>97.540239999999997</v>
      </c>
      <c r="AR313" s="227">
        <f t="shared" si="389"/>
        <v>306</v>
      </c>
      <c r="AS313" s="210">
        <f t="shared" si="390"/>
        <v>1020</v>
      </c>
      <c r="AT313" s="209">
        <f t="shared" si="391"/>
        <v>306</v>
      </c>
      <c r="AU313" s="209">
        <f t="shared" si="392"/>
        <v>510</v>
      </c>
      <c r="AV313" s="211">
        <f t="shared" si="393"/>
        <v>967</v>
      </c>
      <c r="AW313" s="210">
        <f t="shared" si="394"/>
        <v>53</v>
      </c>
      <c r="AX313" s="210">
        <f t="shared" si="395"/>
        <v>120</v>
      </c>
      <c r="AY313" s="210">
        <f t="shared" si="396"/>
        <v>13.333333333333329</v>
      </c>
      <c r="AZ313" s="211">
        <f t="shared" si="397"/>
        <v>1387.7012</v>
      </c>
      <c r="BA313" s="544">
        <f t="shared" si="451"/>
        <v>367.70119999999997</v>
      </c>
      <c r="BB313" s="210">
        <f t="shared" si="452"/>
        <v>91.925299999999993</v>
      </c>
      <c r="BC313" s="213">
        <f t="shared" si="398"/>
        <v>374.67932400000001</v>
      </c>
      <c r="BD313" s="211">
        <f>[1]MAG_9pak!$F$11</f>
        <v>1248.9310800000001</v>
      </c>
      <c r="BE313" s="213">
        <f t="shared" si="399"/>
        <v>374.67932400000001</v>
      </c>
      <c r="BF313" s="213">
        <f t="shared" si="400"/>
        <v>624.46554000000003</v>
      </c>
      <c r="BG313" s="210">
        <f t="shared" si="401"/>
        <v>281.93108000000007</v>
      </c>
      <c r="BH313" s="210">
        <f t="shared" si="402"/>
        <v>348.93108000000007</v>
      </c>
      <c r="BI313" s="210">
        <f t="shared" si="403"/>
        <v>38.770119999999991</v>
      </c>
      <c r="BJ313" s="210">
        <f t="shared" si="404"/>
        <v>1116</v>
      </c>
      <c r="BK313" s="214">
        <f t="shared" si="405"/>
        <v>334.8</v>
      </c>
      <c r="BL313" s="214">
        <f t="shared" si="406"/>
        <v>558</v>
      </c>
      <c r="BM313" s="210">
        <f t="shared" si="407"/>
        <v>216</v>
      </c>
      <c r="BN313" s="210">
        <f t="shared" si="408"/>
        <v>149</v>
      </c>
      <c r="BO313" s="215">
        <f t="shared" si="409"/>
        <v>334.8</v>
      </c>
      <c r="BP313" s="210">
        <f t="shared" si="469"/>
        <v>1116</v>
      </c>
      <c r="BQ313" s="216">
        <f t="shared" si="410"/>
        <v>334.8</v>
      </c>
      <c r="BR313" s="216">
        <f t="shared" si="411"/>
        <v>558</v>
      </c>
      <c r="BS313" s="210">
        <f t="shared" si="412"/>
        <v>216</v>
      </c>
      <c r="BT313" s="210">
        <f t="shared" si="413"/>
        <v>149</v>
      </c>
      <c r="BU313" s="217">
        <f t="shared" si="414"/>
        <v>334.8</v>
      </c>
      <c r="BV313" s="210">
        <f t="shared" si="470"/>
        <v>1116</v>
      </c>
      <c r="BW313" s="403">
        <f t="shared" si="415"/>
        <v>334.8</v>
      </c>
      <c r="BX313" s="403">
        <f t="shared" si="416"/>
        <v>558</v>
      </c>
      <c r="BY313" s="210">
        <f t="shared" si="417"/>
        <v>216</v>
      </c>
      <c r="BZ313" s="210">
        <f t="shared" si="418"/>
        <v>149</v>
      </c>
      <c r="CA313" s="210">
        <f t="shared" si="419"/>
        <v>24</v>
      </c>
      <c r="CB313" s="404">
        <f t="shared" si="420"/>
        <v>334.8</v>
      </c>
      <c r="CC313" s="404"/>
      <c r="CD313" s="537">
        <f t="shared" si="421"/>
        <v>91.925299999999993</v>
      </c>
      <c r="CE313" s="537">
        <f t="shared" si="453"/>
        <v>27.577589999999997</v>
      </c>
      <c r="CF313" s="537">
        <f t="shared" si="422"/>
        <v>45.962649999999996</v>
      </c>
      <c r="CG313" s="210"/>
      <c r="CH313" s="210"/>
      <c r="CI313" s="210"/>
      <c r="CJ313" s="538">
        <f t="shared" si="423"/>
        <v>27.577589999999997</v>
      </c>
      <c r="CK313" s="216">
        <f t="shared" si="424"/>
        <v>-13.25</v>
      </c>
      <c r="CL313" s="216">
        <f t="shared" si="454"/>
        <v>-3.9749999999999996</v>
      </c>
      <c r="CM313" s="216">
        <f t="shared" si="425"/>
        <v>-6.625</v>
      </c>
      <c r="CN313" s="216"/>
      <c r="CO313" s="216"/>
      <c r="CP313" s="216"/>
      <c r="CQ313" s="217">
        <f t="shared" si="426"/>
        <v>-3.9749999999999996</v>
      </c>
      <c r="CR313" s="403">
        <f t="shared" si="427"/>
        <v>67.925299999999993</v>
      </c>
      <c r="CS313" s="403">
        <f t="shared" si="455"/>
        <v>20.377589999999998</v>
      </c>
      <c r="CT313" s="403">
        <f t="shared" si="428"/>
        <v>33.962649999999996</v>
      </c>
      <c r="CU313" s="403"/>
      <c r="CV313" s="403"/>
      <c r="CW313" s="403"/>
      <c r="CX313" s="404">
        <f t="shared" si="429"/>
        <v>20.377589999999998</v>
      </c>
      <c r="CY313" s="198"/>
      <c r="CZ313" s="222">
        <v>967</v>
      </c>
      <c r="DA313" s="677">
        <f t="shared" si="430"/>
        <v>67</v>
      </c>
      <c r="DB313" s="676">
        <f t="shared" si="431"/>
        <v>7.4444444444444571</v>
      </c>
      <c r="DC313" s="676">
        <f t="shared" si="456"/>
        <v>1.4888888888888914</v>
      </c>
      <c r="DD313" s="208">
        <v>1387.7012</v>
      </c>
      <c r="DE313" s="677">
        <f t="shared" si="432"/>
        <v>487.70119999999997</v>
      </c>
      <c r="DF313" s="676">
        <f t="shared" si="433"/>
        <v>54.189022222222206</v>
      </c>
      <c r="DG313" s="676">
        <f t="shared" si="457"/>
        <v>10.837804444444441</v>
      </c>
      <c r="DH313" s="222">
        <v>20</v>
      </c>
      <c r="DI313" s="677">
        <f t="shared" si="434"/>
        <v>180</v>
      </c>
      <c r="DJ313" s="568">
        <f t="shared" si="435"/>
        <v>1080</v>
      </c>
      <c r="DK313" s="677">
        <f t="shared" si="436"/>
        <v>324</v>
      </c>
      <c r="DL313" s="677">
        <f t="shared" si="458"/>
        <v>324</v>
      </c>
      <c r="DM313" s="677">
        <f t="shared" si="459"/>
        <v>540</v>
      </c>
      <c r="DN313" s="677">
        <f t="shared" si="437"/>
        <v>76.925299999999993</v>
      </c>
      <c r="DO313" s="677">
        <f t="shared" si="460"/>
        <v>23.077589999999997</v>
      </c>
      <c r="DP313" s="677">
        <f t="shared" si="461"/>
        <v>38.462649999999996</v>
      </c>
      <c r="DQ313" s="677">
        <f t="shared" si="438"/>
        <v>23.077589999999997</v>
      </c>
      <c r="DR313" s="222">
        <v>967</v>
      </c>
      <c r="DS313" s="677">
        <f t="shared" si="439"/>
        <v>67</v>
      </c>
      <c r="DT313" s="676">
        <f t="shared" si="440"/>
        <v>7.4444444444444571</v>
      </c>
      <c r="DU313" s="710">
        <f t="shared" si="462"/>
        <v>1.4888888888888914</v>
      </c>
      <c r="DV313" s="208">
        <v>1387.7012</v>
      </c>
      <c r="DW313" s="677">
        <f t="shared" si="441"/>
        <v>487.70119999999997</v>
      </c>
      <c r="DX313" s="676">
        <f t="shared" si="442"/>
        <v>54.189022222222206</v>
      </c>
      <c r="DY313" s="710">
        <f t="shared" si="463"/>
        <v>10.837804444444441</v>
      </c>
      <c r="DZ313" s="222">
        <v>19</v>
      </c>
      <c r="EA313" s="677">
        <f t="shared" si="443"/>
        <v>171</v>
      </c>
      <c r="EB313" s="568">
        <f t="shared" si="444"/>
        <v>1071</v>
      </c>
      <c r="EC313" s="677">
        <f t="shared" si="445"/>
        <v>321.3</v>
      </c>
      <c r="ED313" s="677">
        <f t="shared" si="464"/>
        <v>321.3</v>
      </c>
      <c r="EE313" s="677">
        <f t="shared" si="465"/>
        <v>535.5</v>
      </c>
      <c r="EF313" s="208">
        <f t="shared" si="466"/>
        <v>79.175299999999993</v>
      </c>
      <c r="EG313" s="208">
        <f t="shared" si="467"/>
        <v>23.752589999999998</v>
      </c>
      <c r="EH313" s="208">
        <f t="shared" si="468"/>
        <v>39.587649999999996</v>
      </c>
      <c r="EI313" s="677">
        <f t="shared" si="446"/>
        <v>23.752589999999998</v>
      </c>
    </row>
    <row r="314" spans="1:139" s="218" customFormat="1" ht="24.75" customHeight="1" x14ac:dyDescent="0.2">
      <c r="A314" s="505">
        <v>311</v>
      </c>
      <c r="B314" s="506" t="s">
        <v>1268</v>
      </c>
      <c r="C314" s="499" t="s">
        <v>1137</v>
      </c>
      <c r="D314" s="406" t="s">
        <v>502</v>
      </c>
      <c r="E314" s="414" t="s">
        <v>220</v>
      </c>
      <c r="F314" s="219" t="s">
        <v>171</v>
      </c>
      <c r="G314" s="219" t="s">
        <v>42</v>
      </c>
      <c r="H314" s="219" t="s">
        <v>70</v>
      </c>
      <c r="I314" s="240">
        <v>0.3</v>
      </c>
      <c r="J314" s="234">
        <v>900</v>
      </c>
      <c r="K314" s="222"/>
      <c r="L314" s="219" t="s">
        <v>171</v>
      </c>
      <c r="M314" s="219" t="s">
        <v>42</v>
      </c>
      <c r="N314" s="219" t="s">
        <v>70</v>
      </c>
      <c r="O314" s="240">
        <v>0.3</v>
      </c>
      <c r="P314" s="234">
        <v>900</v>
      </c>
      <c r="Q314" s="219"/>
      <c r="R314" s="219"/>
      <c r="S314" s="219"/>
      <c r="T314" s="240">
        <v>0.3</v>
      </c>
      <c r="U314" s="235">
        <v>900</v>
      </c>
      <c r="V314" s="228" t="s">
        <v>69</v>
      </c>
      <c r="W314" s="228" t="s">
        <v>44</v>
      </c>
      <c r="X314" s="228" t="s">
        <v>28</v>
      </c>
      <c r="Y314" s="242">
        <v>0.3</v>
      </c>
      <c r="Z314" s="236">
        <v>900</v>
      </c>
      <c r="AA314" s="207">
        <f t="shared" si="382"/>
        <v>270</v>
      </c>
      <c r="AB314" s="222">
        <v>967</v>
      </c>
      <c r="AC314" s="544">
        <f t="shared" si="447"/>
        <v>67</v>
      </c>
      <c r="AD314" s="208">
        <f t="shared" si="472"/>
        <v>1387.7012</v>
      </c>
      <c r="AE314" s="678">
        <f t="shared" si="448"/>
        <v>487.70119999999997</v>
      </c>
      <c r="AF314" s="222">
        <v>1796</v>
      </c>
      <c r="AJ314" s="444">
        <f t="shared" si="383"/>
        <v>67</v>
      </c>
      <c r="AK314" s="444">
        <f t="shared" si="384"/>
        <v>7.4444444444444571</v>
      </c>
      <c r="AL314" s="539">
        <f t="shared" si="449"/>
        <v>1.4888888888888913E-2</v>
      </c>
      <c r="AM314" s="444">
        <f t="shared" si="385"/>
        <v>13.4</v>
      </c>
      <c r="AN314" s="445">
        <f t="shared" si="386"/>
        <v>487.70119999999997</v>
      </c>
      <c r="AO314" s="445">
        <f t="shared" si="387"/>
        <v>54.189022222222206</v>
      </c>
      <c r="AP314" s="542">
        <f t="shared" si="450"/>
        <v>0.1083780444444444</v>
      </c>
      <c r="AQ314" s="445">
        <f t="shared" si="388"/>
        <v>97.540239999999997</v>
      </c>
      <c r="AR314" s="227">
        <f t="shared" si="389"/>
        <v>306</v>
      </c>
      <c r="AS314" s="210">
        <f t="shared" si="390"/>
        <v>1020</v>
      </c>
      <c r="AT314" s="209">
        <f t="shared" si="391"/>
        <v>306</v>
      </c>
      <c r="AU314" s="209">
        <f t="shared" si="392"/>
        <v>510</v>
      </c>
      <c r="AV314" s="211">
        <f t="shared" si="393"/>
        <v>967</v>
      </c>
      <c r="AW314" s="210">
        <f t="shared" si="394"/>
        <v>53</v>
      </c>
      <c r="AX314" s="210">
        <f t="shared" si="395"/>
        <v>120</v>
      </c>
      <c r="AY314" s="210">
        <f t="shared" si="396"/>
        <v>13.333333333333329</v>
      </c>
      <c r="AZ314" s="211">
        <f t="shared" si="397"/>
        <v>1387.7012</v>
      </c>
      <c r="BA314" s="544">
        <f t="shared" si="451"/>
        <v>367.70119999999997</v>
      </c>
      <c r="BB314" s="210">
        <f t="shared" si="452"/>
        <v>91.925299999999993</v>
      </c>
      <c r="BC314" s="213">
        <f t="shared" si="398"/>
        <v>374.67932400000001</v>
      </c>
      <c r="BD314" s="211">
        <f>[1]MAG_9pak!$F$11</f>
        <v>1248.9310800000001</v>
      </c>
      <c r="BE314" s="213">
        <f t="shared" si="399"/>
        <v>374.67932400000001</v>
      </c>
      <c r="BF314" s="213">
        <f t="shared" si="400"/>
        <v>624.46554000000003</v>
      </c>
      <c r="BG314" s="210">
        <f t="shared" si="401"/>
        <v>281.93108000000007</v>
      </c>
      <c r="BH314" s="210">
        <f t="shared" si="402"/>
        <v>348.93108000000007</v>
      </c>
      <c r="BI314" s="210">
        <f t="shared" si="403"/>
        <v>38.770119999999991</v>
      </c>
      <c r="BJ314" s="210">
        <f t="shared" si="404"/>
        <v>1116</v>
      </c>
      <c r="BK314" s="214">
        <f t="shared" si="405"/>
        <v>334.8</v>
      </c>
      <c r="BL314" s="214">
        <f t="shared" si="406"/>
        <v>558</v>
      </c>
      <c r="BM314" s="210">
        <f t="shared" si="407"/>
        <v>216</v>
      </c>
      <c r="BN314" s="210">
        <f t="shared" si="408"/>
        <v>149</v>
      </c>
      <c r="BO314" s="215">
        <f t="shared" si="409"/>
        <v>334.8</v>
      </c>
      <c r="BP314" s="210">
        <f t="shared" si="469"/>
        <v>1116</v>
      </c>
      <c r="BQ314" s="216">
        <f t="shared" si="410"/>
        <v>334.8</v>
      </c>
      <c r="BR314" s="216">
        <f t="shared" si="411"/>
        <v>558</v>
      </c>
      <c r="BS314" s="210">
        <f t="shared" si="412"/>
        <v>216</v>
      </c>
      <c r="BT314" s="210">
        <f t="shared" si="413"/>
        <v>149</v>
      </c>
      <c r="BU314" s="217">
        <f t="shared" si="414"/>
        <v>334.8</v>
      </c>
      <c r="BV314" s="210">
        <f t="shared" si="470"/>
        <v>1116</v>
      </c>
      <c r="BW314" s="403">
        <f t="shared" si="415"/>
        <v>334.8</v>
      </c>
      <c r="BX314" s="403">
        <f t="shared" si="416"/>
        <v>558</v>
      </c>
      <c r="BY314" s="210">
        <f t="shared" si="417"/>
        <v>216</v>
      </c>
      <c r="BZ314" s="210">
        <f t="shared" si="418"/>
        <v>149</v>
      </c>
      <c r="CA314" s="210">
        <f t="shared" si="419"/>
        <v>24</v>
      </c>
      <c r="CB314" s="404">
        <f t="shared" si="420"/>
        <v>334.8</v>
      </c>
      <c r="CC314" s="404"/>
      <c r="CD314" s="537">
        <f t="shared" si="421"/>
        <v>91.925299999999993</v>
      </c>
      <c r="CE314" s="537">
        <f t="shared" si="453"/>
        <v>27.577589999999997</v>
      </c>
      <c r="CF314" s="537">
        <f t="shared" si="422"/>
        <v>45.962649999999996</v>
      </c>
      <c r="CG314" s="210"/>
      <c r="CH314" s="210"/>
      <c r="CI314" s="210"/>
      <c r="CJ314" s="538">
        <f t="shared" si="423"/>
        <v>27.577589999999997</v>
      </c>
      <c r="CK314" s="216">
        <f t="shared" si="424"/>
        <v>-13.25</v>
      </c>
      <c r="CL314" s="216">
        <f t="shared" si="454"/>
        <v>-3.9749999999999996</v>
      </c>
      <c r="CM314" s="216">
        <f t="shared" si="425"/>
        <v>-6.625</v>
      </c>
      <c r="CN314" s="216"/>
      <c r="CO314" s="216"/>
      <c r="CP314" s="216"/>
      <c r="CQ314" s="217">
        <f t="shared" si="426"/>
        <v>-3.9749999999999996</v>
      </c>
      <c r="CR314" s="403">
        <f t="shared" si="427"/>
        <v>67.925299999999993</v>
      </c>
      <c r="CS314" s="403">
        <f t="shared" si="455"/>
        <v>20.377589999999998</v>
      </c>
      <c r="CT314" s="403">
        <f t="shared" si="428"/>
        <v>33.962649999999996</v>
      </c>
      <c r="CU314" s="403"/>
      <c r="CV314" s="403"/>
      <c r="CW314" s="403"/>
      <c r="CX314" s="404">
        <f t="shared" si="429"/>
        <v>20.377589999999998</v>
      </c>
      <c r="CY314" s="198"/>
      <c r="CZ314" s="222">
        <v>967</v>
      </c>
      <c r="DA314" s="677">
        <f t="shared" si="430"/>
        <v>67</v>
      </c>
      <c r="DB314" s="676">
        <f t="shared" si="431"/>
        <v>7.4444444444444571</v>
      </c>
      <c r="DC314" s="676">
        <f t="shared" si="456"/>
        <v>1.4888888888888914</v>
      </c>
      <c r="DD314" s="208">
        <v>1387.7012</v>
      </c>
      <c r="DE314" s="677">
        <f t="shared" si="432"/>
        <v>487.70119999999997</v>
      </c>
      <c r="DF314" s="676">
        <f t="shared" si="433"/>
        <v>54.189022222222206</v>
      </c>
      <c r="DG314" s="676">
        <f t="shared" si="457"/>
        <v>10.837804444444441</v>
      </c>
      <c r="DH314" s="222">
        <v>20</v>
      </c>
      <c r="DI314" s="677">
        <f t="shared" si="434"/>
        <v>180</v>
      </c>
      <c r="DJ314" s="568">
        <f t="shared" si="435"/>
        <v>1080</v>
      </c>
      <c r="DK314" s="677">
        <f t="shared" si="436"/>
        <v>324</v>
      </c>
      <c r="DL314" s="677">
        <f t="shared" si="458"/>
        <v>324</v>
      </c>
      <c r="DM314" s="677">
        <f t="shared" si="459"/>
        <v>540</v>
      </c>
      <c r="DN314" s="677">
        <f t="shared" si="437"/>
        <v>76.925299999999993</v>
      </c>
      <c r="DO314" s="677">
        <f t="shared" si="460"/>
        <v>23.077589999999997</v>
      </c>
      <c r="DP314" s="677">
        <f t="shared" si="461"/>
        <v>38.462649999999996</v>
      </c>
      <c r="DQ314" s="677">
        <f t="shared" si="438"/>
        <v>23.077589999999997</v>
      </c>
      <c r="DR314" s="222">
        <v>967</v>
      </c>
      <c r="DS314" s="677">
        <f t="shared" si="439"/>
        <v>67</v>
      </c>
      <c r="DT314" s="676">
        <f t="shared" si="440"/>
        <v>7.4444444444444571</v>
      </c>
      <c r="DU314" s="710">
        <f t="shared" si="462"/>
        <v>1.4888888888888914</v>
      </c>
      <c r="DV314" s="208">
        <v>1387.7012</v>
      </c>
      <c r="DW314" s="677">
        <f t="shared" si="441"/>
        <v>487.70119999999997</v>
      </c>
      <c r="DX314" s="676">
        <f t="shared" si="442"/>
        <v>54.189022222222206</v>
      </c>
      <c r="DY314" s="710">
        <f t="shared" si="463"/>
        <v>10.837804444444441</v>
      </c>
      <c r="DZ314" s="222">
        <v>19</v>
      </c>
      <c r="EA314" s="677">
        <f t="shared" si="443"/>
        <v>171</v>
      </c>
      <c r="EB314" s="568">
        <f t="shared" si="444"/>
        <v>1071</v>
      </c>
      <c r="EC314" s="677">
        <f t="shared" si="445"/>
        <v>321.3</v>
      </c>
      <c r="ED314" s="677">
        <f t="shared" si="464"/>
        <v>321.3</v>
      </c>
      <c r="EE314" s="677">
        <f t="shared" si="465"/>
        <v>535.5</v>
      </c>
      <c r="EF314" s="208">
        <f t="shared" si="466"/>
        <v>79.175299999999993</v>
      </c>
      <c r="EG314" s="208">
        <f t="shared" si="467"/>
        <v>23.752589999999998</v>
      </c>
      <c r="EH314" s="208">
        <f t="shared" si="468"/>
        <v>39.587649999999996</v>
      </c>
      <c r="EI314" s="677">
        <f t="shared" si="446"/>
        <v>23.752589999999998</v>
      </c>
    </row>
    <row r="315" spans="1:139" s="218" customFormat="1" ht="24.75" customHeight="1" x14ac:dyDescent="0.2">
      <c r="A315" s="506">
        <v>312</v>
      </c>
      <c r="B315" s="506" t="s">
        <v>1268</v>
      </c>
      <c r="C315" s="499" t="s">
        <v>1067</v>
      </c>
      <c r="D315" s="406" t="s">
        <v>503</v>
      </c>
      <c r="E315" s="414" t="s">
        <v>214</v>
      </c>
      <c r="F315" s="219" t="s">
        <v>171</v>
      </c>
      <c r="G315" s="219" t="s">
        <v>217</v>
      </c>
      <c r="H315" s="219" t="s">
        <v>25</v>
      </c>
      <c r="I315" s="240">
        <v>0.4</v>
      </c>
      <c r="J315" s="234">
        <v>630</v>
      </c>
      <c r="K315" s="222"/>
      <c r="L315" s="219" t="s">
        <v>171</v>
      </c>
      <c r="M315" s="219" t="s">
        <v>217</v>
      </c>
      <c r="N315" s="219" t="s">
        <v>25</v>
      </c>
      <c r="O315" s="240">
        <v>0.4</v>
      </c>
      <c r="P315" s="234">
        <v>630</v>
      </c>
      <c r="Q315" s="219"/>
      <c r="R315" s="219"/>
      <c r="S315" s="219"/>
      <c r="T315" s="240">
        <v>0.4</v>
      </c>
      <c r="U315" s="235">
        <v>630</v>
      </c>
      <c r="V315" s="228" t="s">
        <v>69</v>
      </c>
      <c r="W315" s="228" t="s">
        <v>315</v>
      </c>
      <c r="X315" s="228" t="s">
        <v>45</v>
      </c>
      <c r="Y315" s="242">
        <v>0.4</v>
      </c>
      <c r="Z315" s="236">
        <v>630</v>
      </c>
      <c r="AA315" s="207">
        <f t="shared" si="382"/>
        <v>252</v>
      </c>
      <c r="AB315" s="222">
        <v>758</v>
      </c>
      <c r="AC315" s="544">
        <f t="shared" si="447"/>
        <v>128</v>
      </c>
      <c r="AD315" s="208">
        <f>0.95*$AB$1</f>
        <v>1080.587</v>
      </c>
      <c r="AE315" s="678">
        <f t="shared" si="448"/>
        <v>450.58699999999999</v>
      </c>
      <c r="AF315" s="222">
        <v>1406</v>
      </c>
      <c r="AJ315" s="444">
        <f t="shared" si="383"/>
        <v>128</v>
      </c>
      <c r="AK315" s="444">
        <f t="shared" si="384"/>
        <v>20.317460317460316</v>
      </c>
      <c r="AL315" s="539">
        <f t="shared" si="449"/>
        <v>4.0634920634920635E-2</v>
      </c>
      <c r="AM315" s="444">
        <f t="shared" si="385"/>
        <v>25.6</v>
      </c>
      <c r="AN315" s="445">
        <f t="shared" si="386"/>
        <v>450.58699999999999</v>
      </c>
      <c r="AO315" s="445">
        <f t="shared" si="387"/>
        <v>71.521746031746034</v>
      </c>
      <c r="AP315" s="542">
        <f t="shared" si="450"/>
        <v>0.14304349206349207</v>
      </c>
      <c r="AQ315" s="445">
        <f t="shared" si="388"/>
        <v>90.117400000000004</v>
      </c>
      <c r="AR315" s="227">
        <f t="shared" si="389"/>
        <v>300</v>
      </c>
      <c r="AS315" s="210">
        <f t="shared" si="390"/>
        <v>750</v>
      </c>
      <c r="AT315" s="209">
        <f t="shared" si="391"/>
        <v>225</v>
      </c>
      <c r="AU315" s="209">
        <f t="shared" si="392"/>
        <v>375</v>
      </c>
      <c r="AV315" s="211">
        <f t="shared" si="393"/>
        <v>758</v>
      </c>
      <c r="AW315" s="212">
        <f t="shared" si="394"/>
        <v>-8</v>
      </c>
      <c r="AX315" s="210">
        <f t="shared" si="395"/>
        <v>120</v>
      </c>
      <c r="AY315" s="210">
        <f t="shared" si="396"/>
        <v>19.047619047619051</v>
      </c>
      <c r="AZ315" s="211">
        <f t="shared" si="397"/>
        <v>1080.587</v>
      </c>
      <c r="BA315" s="544">
        <f t="shared" si="451"/>
        <v>330.58699999999999</v>
      </c>
      <c r="BB315" s="210">
        <f t="shared" si="452"/>
        <v>82.646749999999997</v>
      </c>
      <c r="BC315" s="213">
        <f t="shared" si="398"/>
        <v>389.01132000000007</v>
      </c>
      <c r="BD315" s="211">
        <f>[1]MAG_9pak!$F$9</f>
        <v>972.52830000000006</v>
      </c>
      <c r="BE315" s="213">
        <f t="shared" si="399"/>
        <v>291.75848999999999</v>
      </c>
      <c r="BF315" s="213">
        <f t="shared" si="400"/>
        <v>486.26415000000003</v>
      </c>
      <c r="BG315" s="210">
        <f t="shared" si="401"/>
        <v>214.52830000000006</v>
      </c>
      <c r="BH315" s="210">
        <f t="shared" si="402"/>
        <v>342.52830000000006</v>
      </c>
      <c r="BI315" s="210">
        <f t="shared" si="403"/>
        <v>54.369571428571447</v>
      </c>
      <c r="BJ315" s="210">
        <f t="shared" si="404"/>
        <v>781.2</v>
      </c>
      <c r="BK315" s="214">
        <f t="shared" si="405"/>
        <v>234.36</v>
      </c>
      <c r="BL315" s="214">
        <f t="shared" si="406"/>
        <v>390.6</v>
      </c>
      <c r="BM315" s="210">
        <f t="shared" si="407"/>
        <v>151.20000000000005</v>
      </c>
      <c r="BN315" s="210">
        <f t="shared" si="408"/>
        <v>23.200000000000045</v>
      </c>
      <c r="BO315" s="215">
        <f t="shared" si="409"/>
        <v>312.48</v>
      </c>
      <c r="BP315" s="210">
        <f t="shared" si="469"/>
        <v>781.2</v>
      </c>
      <c r="BQ315" s="216">
        <f t="shared" si="410"/>
        <v>234.36</v>
      </c>
      <c r="BR315" s="216">
        <f t="shared" si="411"/>
        <v>390.6</v>
      </c>
      <c r="BS315" s="210">
        <f t="shared" si="412"/>
        <v>151.20000000000005</v>
      </c>
      <c r="BT315" s="210">
        <f t="shared" si="413"/>
        <v>23.200000000000045</v>
      </c>
      <c r="BU315" s="217">
        <f t="shared" si="414"/>
        <v>312.48</v>
      </c>
      <c r="BV315" s="210">
        <f t="shared" si="470"/>
        <v>781.2</v>
      </c>
      <c r="BW315" s="403">
        <f t="shared" si="415"/>
        <v>234.36</v>
      </c>
      <c r="BX315" s="403">
        <f t="shared" si="416"/>
        <v>390.6</v>
      </c>
      <c r="BY315" s="210">
        <f t="shared" si="417"/>
        <v>151.20000000000005</v>
      </c>
      <c r="BZ315" s="210">
        <f t="shared" si="418"/>
        <v>23.200000000000045</v>
      </c>
      <c r="CA315" s="210">
        <f t="shared" si="419"/>
        <v>24</v>
      </c>
      <c r="CB315" s="404">
        <f t="shared" si="420"/>
        <v>312.48</v>
      </c>
      <c r="CC315" s="404"/>
      <c r="CD315" s="537">
        <f t="shared" si="421"/>
        <v>82.646749999999997</v>
      </c>
      <c r="CE315" s="537">
        <f t="shared" si="453"/>
        <v>24.794024999999998</v>
      </c>
      <c r="CF315" s="537">
        <f t="shared" si="422"/>
        <v>41.323374999999999</v>
      </c>
      <c r="CG315" s="210"/>
      <c r="CH315" s="210"/>
      <c r="CI315" s="210"/>
      <c r="CJ315" s="538">
        <f t="shared" si="423"/>
        <v>33.058700000000002</v>
      </c>
      <c r="CK315" s="216">
        <f t="shared" si="424"/>
        <v>2</v>
      </c>
      <c r="CL315" s="216">
        <f t="shared" si="454"/>
        <v>0.6</v>
      </c>
      <c r="CM315" s="216">
        <f t="shared" si="425"/>
        <v>1</v>
      </c>
      <c r="CN315" s="216"/>
      <c r="CO315" s="216"/>
      <c r="CP315" s="216"/>
      <c r="CQ315" s="217">
        <f t="shared" si="426"/>
        <v>0.8</v>
      </c>
      <c r="CR315" s="403">
        <f t="shared" si="427"/>
        <v>74.846749999999986</v>
      </c>
      <c r="CS315" s="403">
        <f t="shared" si="455"/>
        <v>22.454024999999994</v>
      </c>
      <c r="CT315" s="403">
        <f t="shared" si="428"/>
        <v>37.423374999999993</v>
      </c>
      <c r="CU315" s="403"/>
      <c r="CV315" s="403"/>
      <c r="CW315" s="403"/>
      <c r="CX315" s="404">
        <f t="shared" si="429"/>
        <v>29.938699999999997</v>
      </c>
      <c r="CY315" s="198"/>
      <c r="CZ315" s="222">
        <v>758</v>
      </c>
      <c r="DA315" s="677">
        <f t="shared" si="430"/>
        <v>128</v>
      </c>
      <c r="DB315" s="676">
        <f t="shared" si="431"/>
        <v>20.317460317460316</v>
      </c>
      <c r="DC315" s="676">
        <f t="shared" si="456"/>
        <v>4.0634920634920633</v>
      </c>
      <c r="DD315" s="208">
        <v>1080.587</v>
      </c>
      <c r="DE315" s="677">
        <f t="shared" si="432"/>
        <v>450.58699999999999</v>
      </c>
      <c r="DF315" s="676">
        <f t="shared" si="433"/>
        <v>71.521746031746034</v>
      </c>
      <c r="DG315" s="676">
        <f t="shared" si="457"/>
        <v>14.304349206349206</v>
      </c>
      <c r="DH315" s="222">
        <v>20</v>
      </c>
      <c r="DI315" s="677">
        <f t="shared" si="434"/>
        <v>126</v>
      </c>
      <c r="DJ315" s="568">
        <f t="shared" si="435"/>
        <v>756</v>
      </c>
      <c r="DK315" s="677">
        <f t="shared" si="436"/>
        <v>302.40000000000003</v>
      </c>
      <c r="DL315" s="677">
        <f t="shared" si="458"/>
        <v>226.8</v>
      </c>
      <c r="DM315" s="677">
        <f t="shared" si="459"/>
        <v>378</v>
      </c>
      <c r="DN315" s="677">
        <f t="shared" si="437"/>
        <v>81.146749999999997</v>
      </c>
      <c r="DO315" s="677">
        <f t="shared" si="460"/>
        <v>24.344024999999998</v>
      </c>
      <c r="DP315" s="677">
        <f t="shared" si="461"/>
        <v>40.573374999999999</v>
      </c>
      <c r="DQ315" s="677">
        <f t="shared" si="438"/>
        <v>32.4587</v>
      </c>
      <c r="DR315" s="222">
        <v>758</v>
      </c>
      <c r="DS315" s="677">
        <f t="shared" si="439"/>
        <v>128</v>
      </c>
      <c r="DT315" s="676">
        <f t="shared" si="440"/>
        <v>20.317460317460316</v>
      </c>
      <c r="DU315" s="710">
        <f t="shared" si="462"/>
        <v>4.0634920634920633</v>
      </c>
      <c r="DV315" s="208">
        <v>1080.587</v>
      </c>
      <c r="DW315" s="677">
        <f t="shared" si="441"/>
        <v>450.58699999999999</v>
      </c>
      <c r="DX315" s="676">
        <f t="shared" si="442"/>
        <v>71.521746031746034</v>
      </c>
      <c r="DY315" s="710">
        <f t="shared" si="463"/>
        <v>14.304349206349206</v>
      </c>
      <c r="DZ315" s="222">
        <v>19</v>
      </c>
      <c r="EA315" s="677">
        <f t="shared" si="443"/>
        <v>119.7</v>
      </c>
      <c r="EB315" s="568">
        <f t="shared" si="444"/>
        <v>749.7</v>
      </c>
      <c r="EC315" s="677">
        <f t="shared" si="445"/>
        <v>299.88000000000005</v>
      </c>
      <c r="ED315" s="677">
        <f t="shared" si="464"/>
        <v>224.91</v>
      </c>
      <c r="EE315" s="677">
        <f t="shared" si="465"/>
        <v>374.85</v>
      </c>
      <c r="EF315" s="208">
        <f t="shared" si="466"/>
        <v>82.721749999999986</v>
      </c>
      <c r="EG315" s="208">
        <f t="shared" si="467"/>
        <v>24.816524999999995</v>
      </c>
      <c r="EH315" s="208">
        <f t="shared" si="468"/>
        <v>41.360874999999993</v>
      </c>
      <c r="EI315" s="677">
        <f t="shared" si="446"/>
        <v>33.088699999999996</v>
      </c>
    </row>
    <row r="316" spans="1:139" s="218" customFormat="1" ht="24.75" customHeight="1" x14ac:dyDescent="0.2">
      <c r="A316" s="505">
        <v>313</v>
      </c>
      <c r="B316" s="506" t="s">
        <v>1268</v>
      </c>
      <c r="C316" s="499" t="s">
        <v>1050</v>
      </c>
      <c r="D316" s="406" t="s">
        <v>504</v>
      </c>
      <c r="E316" s="414" t="s">
        <v>232</v>
      </c>
      <c r="F316" s="219" t="s">
        <v>245</v>
      </c>
      <c r="G316" s="219" t="s">
        <v>42</v>
      </c>
      <c r="H316" s="219" t="s">
        <v>66</v>
      </c>
      <c r="I316" s="240">
        <v>1</v>
      </c>
      <c r="J316" s="237">
        <v>900</v>
      </c>
      <c r="K316" s="222"/>
      <c r="L316" s="219" t="s">
        <v>245</v>
      </c>
      <c r="M316" s="219" t="s">
        <v>42</v>
      </c>
      <c r="N316" s="219" t="s">
        <v>66</v>
      </c>
      <c r="O316" s="240">
        <v>1</v>
      </c>
      <c r="P316" s="234">
        <v>900</v>
      </c>
      <c r="Q316" s="219"/>
      <c r="R316" s="219"/>
      <c r="S316" s="219"/>
      <c r="T316" s="240">
        <v>1</v>
      </c>
      <c r="U316" s="235">
        <v>900</v>
      </c>
      <c r="V316" s="228" t="s">
        <v>705</v>
      </c>
      <c r="W316" s="228" t="s">
        <v>9</v>
      </c>
      <c r="X316" s="228" t="s">
        <v>28</v>
      </c>
      <c r="Y316" s="242">
        <v>1</v>
      </c>
      <c r="Z316" s="236">
        <v>900</v>
      </c>
      <c r="AA316" s="207">
        <f t="shared" si="382"/>
        <v>900</v>
      </c>
      <c r="AB316" s="222">
        <v>967</v>
      </c>
      <c r="AC316" s="544">
        <f t="shared" si="447"/>
        <v>67</v>
      </c>
      <c r="AD316" s="208">
        <f>1.22*$AB$1</f>
        <v>1387.7012</v>
      </c>
      <c r="AE316" s="678">
        <f t="shared" si="448"/>
        <v>487.70119999999997</v>
      </c>
      <c r="AF316" s="222">
        <v>1796</v>
      </c>
      <c r="AJ316" s="444">
        <f t="shared" si="383"/>
        <v>67</v>
      </c>
      <c r="AK316" s="444">
        <f t="shared" si="384"/>
        <v>7.4444444444444571</v>
      </c>
      <c r="AL316" s="539">
        <f t="shared" si="449"/>
        <v>1.4888888888888913E-2</v>
      </c>
      <c r="AM316" s="444">
        <f t="shared" si="385"/>
        <v>13.4</v>
      </c>
      <c r="AN316" s="445">
        <f t="shared" si="386"/>
        <v>487.70119999999997</v>
      </c>
      <c r="AO316" s="445">
        <f t="shared" si="387"/>
        <v>54.189022222222206</v>
      </c>
      <c r="AP316" s="542">
        <f t="shared" si="450"/>
        <v>0.1083780444444444</v>
      </c>
      <c r="AQ316" s="445">
        <f t="shared" si="388"/>
        <v>97.540239999999997</v>
      </c>
      <c r="AR316" s="227">
        <f t="shared" si="389"/>
        <v>1020</v>
      </c>
      <c r="AS316" s="210">
        <f t="shared" si="390"/>
        <v>1020</v>
      </c>
      <c r="AT316" s="209">
        <f t="shared" si="391"/>
        <v>306</v>
      </c>
      <c r="AU316" s="209">
        <f t="shared" si="392"/>
        <v>510</v>
      </c>
      <c r="AV316" s="211">
        <f t="shared" si="393"/>
        <v>967</v>
      </c>
      <c r="AW316" s="210">
        <f t="shared" si="394"/>
        <v>53</v>
      </c>
      <c r="AX316" s="210">
        <f t="shared" si="395"/>
        <v>120</v>
      </c>
      <c r="AY316" s="210">
        <f t="shared" si="396"/>
        <v>13.333333333333329</v>
      </c>
      <c r="AZ316" s="211">
        <f t="shared" si="397"/>
        <v>1387.7012</v>
      </c>
      <c r="BA316" s="544">
        <f t="shared" si="451"/>
        <v>367.70119999999997</v>
      </c>
      <c r="BB316" s="210">
        <f t="shared" si="452"/>
        <v>91.925299999999993</v>
      </c>
      <c r="BC316" s="213">
        <f t="shared" si="398"/>
        <v>1248.9310800000001</v>
      </c>
      <c r="BD316" s="211">
        <f>[1]MAG_9pak!$F$11</f>
        <v>1248.9310800000001</v>
      </c>
      <c r="BE316" s="213">
        <f t="shared" si="399"/>
        <v>374.67932400000001</v>
      </c>
      <c r="BF316" s="213">
        <f t="shared" si="400"/>
        <v>624.46554000000003</v>
      </c>
      <c r="BG316" s="210">
        <f t="shared" si="401"/>
        <v>281.93108000000007</v>
      </c>
      <c r="BH316" s="210">
        <f t="shared" si="402"/>
        <v>348.93108000000007</v>
      </c>
      <c r="BI316" s="210">
        <f t="shared" si="403"/>
        <v>38.770119999999991</v>
      </c>
      <c r="BJ316" s="210">
        <f t="shared" si="404"/>
        <v>1116</v>
      </c>
      <c r="BK316" s="214">
        <f t="shared" si="405"/>
        <v>334.8</v>
      </c>
      <c r="BL316" s="214">
        <f t="shared" si="406"/>
        <v>558</v>
      </c>
      <c r="BM316" s="210">
        <f t="shared" si="407"/>
        <v>216</v>
      </c>
      <c r="BN316" s="210">
        <f t="shared" si="408"/>
        <v>149</v>
      </c>
      <c r="BO316" s="215">
        <f t="shared" si="409"/>
        <v>1116</v>
      </c>
      <c r="BP316" s="210">
        <f t="shared" si="469"/>
        <v>1116</v>
      </c>
      <c r="BQ316" s="216">
        <f t="shared" si="410"/>
        <v>334.8</v>
      </c>
      <c r="BR316" s="216">
        <f t="shared" si="411"/>
        <v>558</v>
      </c>
      <c r="BS316" s="210">
        <f t="shared" si="412"/>
        <v>216</v>
      </c>
      <c r="BT316" s="210">
        <f t="shared" si="413"/>
        <v>149</v>
      </c>
      <c r="BU316" s="217">
        <f t="shared" si="414"/>
        <v>1116</v>
      </c>
      <c r="BV316" s="210">
        <f t="shared" si="470"/>
        <v>1116</v>
      </c>
      <c r="BW316" s="403">
        <f t="shared" si="415"/>
        <v>334.8</v>
      </c>
      <c r="BX316" s="403">
        <f t="shared" si="416"/>
        <v>558</v>
      </c>
      <c r="BY316" s="210">
        <f t="shared" si="417"/>
        <v>216</v>
      </c>
      <c r="BZ316" s="210">
        <f t="shared" si="418"/>
        <v>149</v>
      </c>
      <c r="CA316" s="210">
        <f t="shared" si="419"/>
        <v>24</v>
      </c>
      <c r="CB316" s="404">
        <f t="shared" si="420"/>
        <v>1116</v>
      </c>
      <c r="CC316" s="404"/>
      <c r="CD316" s="537">
        <f t="shared" si="421"/>
        <v>91.925299999999993</v>
      </c>
      <c r="CE316" s="537">
        <f t="shared" si="453"/>
        <v>27.577589999999997</v>
      </c>
      <c r="CF316" s="537">
        <f t="shared" si="422"/>
        <v>45.962649999999996</v>
      </c>
      <c r="CG316" s="210"/>
      <c r="CH316" s="210"/>
      <c r="CI316" s="210"/>
      <c r="CJ316" s="538">
        <f t="shared" si="423"/>
        <v>91.925299999999993</v>
      </c>
      <c r="CK316" s="216">
        <f t="shared" si="424"/>
        <v>-13.25</v>
      </c>
      <c r="CL316" s="216">
        <f t="shared" si="454"/>
        <v>-3.9749999999999996</v>
      </c>
      <c r="CM316" s="216">
        <f t="shared" si="425"/>
        <v>-6.625</v>
      </c>
      <c r="CN316" s="216"/>
      <c r="CO316" s="216"/>
      <c r="CP316" s="216"/>
      <c r="CQ316" s="217">
        <f t="shared" si="426"/>
        <v>-13.25</v>
      </c>
      <c r="CR316" s="403">
        <f t="shared" si="427"/>
        <v>67.925299999999993</v>
      </c>
      <c r="CS316" s="403">
        <f t="shared" si="455"/>
        <v>20.377589999999998</v>
      </c>
      <c r="CT316" s="403">
        <f t="shared" si="428"/>
        <v>33.962649999999996</v>
      </c>
      <c r="CU316" s="403"/>
      <c r="CV316" s="403"/>
      <c r="CW316" s="403"/>
      <c r="CX316" s="404">
        <f t="shared" si="429"/>
        <v>67.925299999999993</v>
      </c>
      <c r="CY316" s="198"/>
      <c r="CZ316" s="222">
        <v>967</v>
      </c>
      <c r="DA316" s="677">
        <f t="shared" si="430"/>
        <v>67</v>
      </c>
      <c r="DB316" s="676">
        <f t="shared" si="431"/>
        <v>7.4444444444444571</v>
      </c>
      <c r="DC316" s="676">
        <f t="shared" si="456"/>
        <v>1.4888888888888914</v>
      </c>
      <c r="DD316" s="208">
        <v>1387.7012</v>
      </c>
      <c r="DE316" s="677">
        <f t="shared" si="432"/>
        <v>487.70119999999997</v>
      </c>
      <c r="DF316" s="676">
        <f t="shared" si="433"/>
        <v>54.189022222222206</v>
      </c>
      <c r="DG316" s="676">
        <f t="shared" si="457"/>
        <v>10.837804444444441</v>
      </c>
      <c r="DH316" s="222">
        <v>20</v>
      </c>
      <c r="DI316" s="677">
        <f t="shared" si="434"/>
        <v>180</v>
      </c>
      <c r="DJ316" s="568">
        <f t="shared" si="435"/>
        <v>1080</v>
      </c>
      <c r="DK316" s="677">
        <f t="shared" si="436"/>
        <v>1080</v>
      </c>
      <c r="DL316" s="677">
        <f t="shared" si="458"/>
        <v>324</v>
      </c>
      <c r="DM316" s="677">
        <f t="shared" si="459"/>
        <v>540</v>
      </c>
      <c r="DN316" s="677">
        <f t="shared" si="437"/>
        <v>76.925299999999993</v>
      </c>
      <c r="DO316" s="677">
        <f t="shared" si="460"/>
        <v>23.077589999999997</v>
      </c>
      <c r="DP316" s="677">
        <f t="shared" si="461"/>
        <v>38.462649999999996</v>
      </c>
      <c r="DQ316" s="677">
        <f t="shared" si="438"/>
        <v>76.925299999999993</v>
      </c>
      <c r="DR316" s="222">
        <v>967</v>
      </c>
      <c r="DS316" s="677">
        <f t="shared" si="439"/>
        <v>67</v>
      </c>
      <c r="DT316" s="676">
        <f t="shared" si="440"/>
        <v>7.4444444444444571</v>
      </c>
      <c r="DU316" s="710">
        <f t="shared" si="462"/>
        <v>1.4888888888888914</v>
      </c>
      <c r="DV316" s="208">
        <v>1387.7012</v>
      </c>
      <c r="DW316" s="677">
        <f t="shared" si="441"/>
        <v>487.70119999999997</v>
      </c>
      <c r="DX316" s="676">
        <f t="shared" si="442"/>
        <v>54.189022222222206</v>
      </c>
      <c r="DY316" s="710">
        <f t="shared" si="463"/>
        <v>10.837804444444441</v>
      </c>
      <c r="DZ316" s="222">
        <v>19</v>
      </c>
      <c r="EA316" s="677">
        <f t="shared" si="443"/>
        <v>171</v>
      </c>
      <c r="EB316" s="568">
        <f t="shared" si="444"/>
        <v>1071</v>
      </c>
      <c r="EC316" s="677">
        <f t="shared" si="445"/>
        <v>1071</v>
      </c>
      <c r="ED316" s="677">
        <f t="shared" si="464"/>
        <v>321.3</v>
      </c>
      <c r="EE316" s="677">
        <f t="shared" si="465"/>
        <v>535.5</v>
      </c>
      <c r="EF316" s="208">
        <f t="shared" si="466"/>
        <v>79.175299999999993</v>
      </c>
      <c r="EG316" s="208">
        <f t="shared" si="467"/>
        <v>23.752589999999998</v>
      </c>
      <c r="EH316" s="208">
        <f t="shared" si="468"/>
        <v>39.587649999999996</v>
      </c>
      <c r="EI316" s="677">
        <f t="shared" si="446"/>
        <v>79.175299999999993</v>
      </c>
    </row>
    <row r="317" spans="1:139" s="218" customFormat="1" ht="24.75" customHeight="1" x14ac:dyDescent="0.2">
      <c r="A317" s="505">
        <v>314</v>
      </c>
      <c r="B317" s="506" t="s">
        <v>1268</v>
      </c>
      <c r="C317" s="499" t="s">
        <v>1068</v>
      </c>
      <c r="D317" s="406" t="s">
        <v>505</v>
      </c>
      <c r="E317" s="414" t="s">
        <v>214</v>
      </c>
      <c r="F317" s="219" t="s">
        <v>171</v>
      </c>
      <c r="G317" s="219" t="s">
        <v>217</v>
      </c>
      <c r="H317" s="219" t="s">
        <v>25</v>
      </c>
      <c r="I317" s="240">
        <v>0.3</v>
      </c>
      <c r="J317" s="234">
        <v>630</v>
      </c>
      <c r="K317" s="222"/>
      <c r="L317" s="219" t="s">
        <v>171</v>
      </c>
      <c r="M317" s="219" t="s">
        <v>217</v>
      </c>
      <c r="N317" s="219" t="s">
        <v>25</v>
      </c>
      <c r="O317" s="240">
        <v>0.3</v>
      </c>
      <c r="P317" s="234">
        <v>630</v>
      </c>
      <c r="Q317" s="219"/>
      <c r="R317" s="219"/>
      <c r="S317" s="219"/>
      <c r="T317" s="240">
        <v>0.3</v>
      </c>
      <c r="U317" s="235">
        <v>630</v>
      </c>
      <c r="V317" s="228" t="s">
        <v>69</v>
      </c>
      <c r="W317" s="228" t="s">
        <v>315</v>
      </c>
      <c r="X317" s="228" t="s">
        <v>45</v>
      </c>
      <c r="Y317" s="242">
        <v>0.3</v>
      </c>
      <c r="Z317" s="236">
        <v>630</v>
      </c>
      <c r="AA317" s="207">
        <f t="shared" si="382"/>
        <v>189</v>
      </c>
      <c r="AB317" s="222">
        <v>758</v>
      </c>
      <c r="AC317" s="544">
        <f t="shared" si="447"/>
        <v>128</v>
      </c>
      <c r="AD317" s="208">
        <f>0.95*$AB$1</f>
        <v>1080.587</v>
      </c>
      <c r="AE317" s="678">
        <f t="shared" si="448"/>
        <v>450.58699999999999</v>
      </c>
      <c r="AF317" s="222">
        <v>1406</v>
      </c>
      <c r="AJ317" s="444">
        <f t="shared" si="383"/>
        <v>128</v>
      </c>
      <c r="AK317" s="444">
        <f t="shared" si="384"/>
        <v>20.317460317460316</v>
      </c>
      <c r="AL317" s="539">
        <f t="shared" si="449"/>
        <v>4.0634920634920635E-2</v>
      </c>
      <c r="AM317" s="444">
        <f t="shared" si="385"/>
        <v>25.6</v>
      </c>
      <c r="AN317" s="445">
        <f t="shared" si="386"/>
        <v>450.58699999999999</v>
      </c>
      <c r="AO317" s="445">
        <f t="shared" si="387"/>
        <v>71.521746031746034</v>
      </c>
      <c r="AP317" s="542">
        <f t="shared" si="450"/>
        <v>0.14304349206349207</v>
      </c>
      <c r="AQ317" s="445">
        <f t="shared" si="388"/>
        <v>90.117400000000004</v>
      </c>
      <c r="AR317" s="227">
        <f t="shared" si="389"/>
        <v>225</v>
      </c>
      <c r="AS317" s="210">
        <f t="shared" si="390"/>
        <v>750</v>
      </c>
      <c r="AT317" s="209">
        <f t="shared" si="391"/>
        <v>225</v>
      </c>
      <c r="AU317" s="209">
        <f t="shared" si="392"/>
        <v>375</v>
      </c>
      <c r="AV317" s="211">
        <f t="shared" si="393"/>
        <v>758</v>
      </c>
      <c r="AW317" s="212">
        <f t="shared" si="394"/>
        <v>-8</v>
      </c>
      <c r="AX317" s="210">
        <f t="shared" si="395"/>
        <v>120</v>
      </c>
      <c r="AY317" s="210">
        <f t="shared" si="396"/>
        <v>19.047619047619051</v>
      </c>
      <c r="AZ317" s="211">
        <f t="shared" si="397"/>
        <v>1080.587</v>
      </c>
      <c r="BA317" s="544">
        <f t="shared" si="451"/>
        <v>330.58699999999999</v>
      </c>
      <c r="BB317" s="210">
        <f t="shared" si="452"/>
        <v>82.646749999999997</v>
      </c>
      <c r="BC317" s="213">
        <f t="shared" si="398"/>
        <v>291.75848999999999</v>
      </c>
      <c r="BD317" s="211">
        <f>[1]MAG_9pak!$F$9</f>
        <v>972.52830000000006</v>
      </c>
      <c r="BE317" s="213">
        <f t="shared" si="399"/>
        <v>291.75848999999999</v>
      </c>
      <c r="BF317" s="213">
        <f t="shared" si="400"/>
        <v>486.26415000000003</v>
      </c>
      <c r="BG317" s="210">
        <f t="shared" si="401"/>
        <v>214.52830000000006</v>
      </c>
      <c r="BH317" s="210">
        <f t="shared" si="402"/>
        <v>342.52830000000006</v>
      </c>
      <c r="BI317" s="210">
        <f t="shared" si="403"/>
        <v>54.369571428571447</v>
      </c>
      <c r="BJ317" s="210">
        <f t="shared" si="404"/>
        <v>781.2</v>
      </c>
      <c r="BK317" s="214">
        <f t="shared" si="405"/>
        <v>234.36</v>
      </c>
      <c r="BL317" s="214">
        <f t="shared" si="406"/>
        <v>390.6</v>
      </c>
      <c r="BM317" s="210">
        <f t="shared" si="407"/>
        <v>151.20000000000005</v>
      </c>
      <c r="BN317" s="210">
        <f t="shared" si="408"/>
        <v>23.200000000000045</v>
      </c>
      <c r="BO317" s="215">
        <f t="shared" si="409"/>
        <v>234.36</v>
      </c>
      <c r="BP317" s="210">
        <f t="shared" si="469"/>
        <v>781.2</v>
      </c>
      <c r="BQ317" s="216">
        <f t="shared" si="410"/>
        <v>234.36</v>
      </c>
      <c r="BR317" s="216">
        <f t="shared" si="411"/>
        <v>390.6</v>
      </c>
      <c r="BS317" s="210">
        <f t="shared" si="412"/>
        <v>151.20000000000005</v>
      </c>
      <c r="BT317" s="210">
        <f t="shared" si="413"/>
        <v>23.200000000000045</v>
      </c>
      <c r="BU317" s="217">
        <f t="shared" si="414"/>
        <v>234.36</v>
      </c>
      <c r="BV317" s="210">
        <f t="shared" si="470"/>
        <v>781.2</v>
      </c>
      <c r="BW317" s="403">
        <f t="shared" si="415"/>
        <v>234.36</v>
      </c>
      <c r="BX317" s="403">
        <f t="shared" si="416"/>
        <v>390.6</v>
      </c>
      <c r="BY317" s="210">
        <f t="shared" si="417"/>
        <v>151.20000000000005</v>
      </c>
      <c r="BZ317" s="210">
        <f t="shared" si="418"/>
        <v>23.200000000000045</v>
      </c>
      <c r="CA317" s="210">
        <f t="shared" si="419"/>
        <v>24</v>
      </c>
      <c r="CB317" s="404">
        <f t="shared" si="420"/>
        <v>234.36</v>
      </c>
      <c r="CC317" s="404"/>
      <c r="CD317" s="537">
        <f t="shared" si="421"/>
        <v>82.646749999999997</v>
      </c>
      <c r="CE317" s="537">
        <f t="shared" si="453"/>
        <v>24.794024999999998</v>
      </c>
      <c r="CF317" s="537">
        <f t="shared" si="422"/>
        <v>41.323374999999999</v>
      </c>
      <c r="CG317" s="210"/>
      <c r="CH317" s="210"/>
      <c r="CI317" s="210"/>
      <c r="CJ317" s="538">
        <f t="shared" si="423"/>
        <v>24.794024999999998</v>
      </c>
      <c r="CK317" s="216">
        <f t="shared" si="424"/>
        <v>2</v>
      </c>
      <c r="CL317" s="216">
        <f t="shared" si="454"/>
        <v>0.6</v>
      </c>
      <c r="CM317" s="216">
        <f t="shared" si="425"/>
        <v>1</v>
      </c>
      <c r="CN317" s="216"/>
      <c r="CO317" s="216"/>
      <c r="CP317" s="216"/>
      <c r="CQ317" s="217">
        <f t="shared" si="426"/>
        <v>0.6</v>
      </c>
      <c r="CR317" s="403">
        <f t="shared" si="427"/>
        <v>74.846749999999986</v>
      </c>
      <c r="CS317" s="403">
        <f t="shared" si="455"/>
        <v>22.454024999999994</v>
      </c>
      <c r="CT317" s="403">
        <f t="shared" si="428"/>
        <v>37.423374999999993</v>
      </c>
      <c r="CU317" s="403"/>
      <c r="CV317" s="403"/>
      <c r="CW317" s="403"/>
      <c r="CX317" s="404">
        <f t="shared" si="429"/>
        <v>22.454024999999994</v>
      </c>
      <c r="CY317" s="198"/>
      <c r="CZ317" s="222">
        <v>758</v>
      </c>
      <c r="DA317" s="677">
        <f t="shared" si="430"/>
        <v>128</v>
      </c>
      <c r="DB317" s="676">
        <f t="shared" si="431"/>
        <v>20.317460317460316</v>
      </c>
      <c r="DC317" s="676">
        <f t="shared" si="456"/>
        <v>4.0634920634920633</v>
      </c>
      <c r="DD317" s="208">
        <v>1080.587</v>
      </c>
      <c r="DE317" s="677">
        <f t="shared" si="432"/>
        <v>450.58699999999999</v>
      </c>
      <c r="DF317" s="676">
        <f t="shared" si="433"/>
        <v>71.521746031746034</v>
      </c>
      <c r="DG317" s="676">
        <f t="shared" si="457"/>
        <v>14.304349206349206</v>
      </c>
      <c r="DH317" s="222">
        <v>20</v>
      </c>
      <c r="DI317" s="677">
        <f t="shared" si="434"/>
        <v>126</v>
      </c>
      <c r="DJ317" s="568">
        <f t="shared" si="435"/>
        <v>756</v>
      </c>
      <c r="DK317" s="677">
        <f t="shared" si="436"/>
        <v>226.79999999999998</v>
      </c>
      <c r="DL317" s="677">
        <f t="shared" si="458"/>
        <v>226.8</v>
      </c>
      <c r="DM317" s="677">
        <f t="shared" si="459"/>
        <v>378</v>
      </c>
      <c r="DN317" s="677">
        <f t="shared" si="437"/>
        <v>81.146749999999997</v>
      </c>
      <c r="DO317" s="677">
        <f t="shared" si="460"/>
        <v>24.344024999999998</v>
      </c>
      <c r="DP317" s="677">
        <f t="shared" si="461"/>
        <v>40.573374999999999</v>
      </c>
      <c r="DQ317" s="677">
        <f t="shared" si="438"/>
        <v>24.344024999999998</v>
      </c>
      <c r="DR317" s="222">
        <v>758</v>
      </c>
      <c r="DS317" s="677">
        <f t="shared" si="439"/>
        <v>128</v>
      </c>
      <c r="DT317" s="676">
        <f t="shared" si="440"/>
        <v>20.317460317460316</v>
      </c>
      <c r="DU317" s="710">
        <f t="shared" si="462"/>
        <v>4.0634920634920633</v>
      </c>
      <c r="DV317" s="208">
        <v>1080.587</v>
      </c>
      <c r="DW317" s="677">
        <f t="shared" si="441"/>
        <v>450.58699999999999</v>
      </c>
      <c r="DX317" s="676">
        <f t="shared" si="442"/>
        <v>71.521746031746034</v>
      </c>
      <c r="DY317" s="710">
        <f t="shared" si="463"/>
        <v>14.304349206349206</v>
      </c>
      <c r="DZ317" s="222">
        <v>19</v>
      </c>
      <c r="EA317" s="677">
        <f t="shared" si="443"/>
        <v>119.7</v>
      </c>
      <c r="EB317" s="568">
        <f t="shared" si="444"/>
        <v>749.7</v>
      </c>
      <c r="EC317" s="677">
        <f t="shared" si="445"/>
        <v>224.91</v>
      </c>
      <c r="ED317" s="677">
        <f t="shared" si="464"/>
        <v>224.91</v>
      </c>
      <c r="EE317" s="677">
        <f t="shared" si="465"/>
        <v>374.85</v>
      </c>
      <c r="EF317" s="208">
        <f t="shared" si="466"/>
        <v>82.721749999999986</v>
      </c>
      <c r="EG317" s="208">
        <f t="shared" si="467"/>
        <v>24.816524999999995</v>
      </c>
      <c r="EH317" s="208">
        <f t="shared" si="468"/>
        <v>41.360874999999993</v>
      </c>
      <c r="EI317" s="677">
        <f t="shared" si="446"/>
        <v>24.816524999999995</v>
      </c>
    </row>
    <row r="318" spans="1:139" s="218" customFormat="1" ht="24.75" customHeight="1" x14ac:dyDescent="0.2">
      <c r="A318" s="506">
        <v>315</v>
      </c>
      <c r="B318" s="506" t="s">
        <v>1268</v>
      </c>
      <c r="C318" s="499" t="s">
        <v>1069</v>
      </c>
      <c r="D318" s="406" t="s">
        <v>506</v>
      </c>
      <c r="E318" s="414" t="s">
        <v>214</v>
      </c>
      <c r="F318" s="219" t="s">
        <v>171</v>
      </c>
      <c r="G318" s="219" t="s">
        <v>217</v>
      </c>
      <c r="H318" s="219" t="s">
        <v>25</v>
      </c>
      <c r="I318" s="240">
        <v>0.3</v>
      </c>
      <c r="J318" s="234">
        <v>630</v>
      </c>
      <c r="K318" s="222"/>
      <c r="L318" s="219" t="s">
        <v>171</v>
      </c>
      <c r="M318" s="219" t="s">
        <v>217</v>
      </c>
      <c r="N318" s="219" t="s">
        <v>25</v>
      </c>
      <c r="O318" s="240">
        <v>0.3</v>
      </c>
      <c r="P318" s="234">
        <v>630</v>
      </c>
      <c r="Q318" s="219"/>
      <c r="R318" s="219"/>
      <c r="S318" s="219"/>
      <c r="T318" s="240">
        <v>0.3</v>
      </c>
      <c r="U318" s="235">
        <v>630</v>
      </c>
      <c r="V318" s="228" t="s">
        <v>69</v>
      </c>
      <c r="W318" s="228" t="s">
        <v>315</v>
      </c>
      <c r="X318" s="228" t="s">
        <v>45</v>
      </c>
      <c r="Y318" s="242">
        <v>0.3</v>
      </c>
      <c r="Z318" s="236">
        <v>630</v>
      </c>
      <c r="AA318" s="207">
        <f t="shared" si="382"/>
        <v>189</v>
      </c>
      <c r="AB318" s="222">
        <v>758</v>
      </c>
      <c r="AC318" s="544">
        <f t="shared" si="447"/>
        <v>128</v>
      </c>
      <c r="AD318" s="208">
        <f>0.95*$AB$1</f>
        <v>1080.587</v>
      </c>
      <c r="AE318" s="678">
        <f t="shared" si="448"/>
        <v>450.58699999999999</v>
      </c>
      <c r="AF318" s="222">
        <v>1406</v>
      </c>
      <c r="AJ318" s="444">
        <f t="shared" si="383"/>
        <v>128</v>
      </c>
      <c r="AK318" s="444">
        <f t="shared" si="384"/>
        <v>20.317460317460316</v>
      </c>
      <c r="AL318" s="539">
        <f t="shared" si="449"/>
        <v>4.0634920634920635E-2</v>
      </c>
      <c r="AM318" s="444">
        <f t="shared" si="385"/>
        <v>25.6</v>
      </c>
      <c r="AN318" s="445">
        <f t="shared" si="386"/>
        <v>450.58699999999999</v>
      </c>
      <c r="AO318" s="445">
        <f t="shared" si="387"/>
        <v>71.521746031746034</v>
      </c>
      <c r="AP318" s="542">
        <f t="shared" si="450"/>
        <v>0.14304349206349207</v>
      </c>
      <c r="AQ318" s="445">
        <f t="shared" si="388"/>
        <v>90.117400000000004</v>
      </c>
      <c r="AR318" s="227">
        <f t="shared" si="389"/>
        <v>225</v>
      </c>
      <c r="AS318" s="210">
        <f t="shared" si="390"/>
        <v>750</v>
      </c>
      <c r="AT318" s="209">
        <f t="shared" si="391"/>
        <v>225</v>
      </c>
      <c r="AU318" s="209">
        <f t="shared" si="392"/>
        <v>375</v>
      </c>
      <c r="AV318" s="211">
        <f t="shared" si="393"/>
        <v>758</v>
      </c>
      <c r="AW318" s="212">
        <f t="shared" si="394"/>
        <v>-8</v>
      </c>
      <c r="AX318" s="210">
        <f t="shared" si="395"/>
        <v>120</v>
      </c>
      <c r="AY318" s="210">
        <f t="shared" si="396"/>
        <v>19.047619047619051</v>
      </c>
      <c r="AZ318" s="211">
        <f t="shared" si="397"/>
        <v>1080.587</v>
      </c>
      <c r="BA318" s="544">
        <f t="shared" si="451"/>
        <v>330.58699999999999</v>
      </c>
      <c r="BB318" s="210">
        <f t="shared" si="452"/>
        <v>82.646749999999997</v>
      </c>
      <c r="BC318" s="213">
        <f t="shared" si="398"/>
        <v>291.75848999999999</v>
      </c>
      <c r="BD318" s="211">
        <f>[1]MAG_9pak!$F$9</f>
        <v>972.52830000000006</v>
      </c>
      <c r="BE318" s="213">
        <f t="shared" si="399"/>
        <v>291.75848999999999</v>
      </c>
      <c r="BF318" s="213">
        <f t="shared" si="400"/>
        <v>486.26415000000003</v>
      </c>
      <c r="BG318" s="210">
        <f t="shared" si="401"/>
        <v>214.52830000000006</v>
      </c>
      <c r="BH318" s="210">
        <f t="shared" si="402"/>
        <v>342.52830000000006</v>
      </c>
      <c r="BI318" s="210">
        <f t="shared" si="403"/>
        <v>54.369571428571447</v>
      </c>
      <c r="BJ318" s="210">
        <f t="shared" si="404"/>
        <v>781.2</v>
      </c>
      <c r="BK318" s="214">
        <f t="shared" si="405"/>
        <v>234.36</v>
      </c>
      <c r="BL318" s="214">
        <f t="shared" si="406"/>
        <v>390.6</v>
      </c>
      <c r="BM318" s="210">
        <f t="shared" si="407"/>
        <v>151.20000000000005</v>
      </c>
      <c r="BN318" s="210">
        <f t="shared" si="408"/>
        <v>23.200000000000045</v>
      </c>
      <c r="BO318" s="215">
        <f t="shared" si="409"/>
        <v>234.36</v>
      </c>
      <c r="BP318" s="210">
        <f t="shared" si="469"/>
        <v>781.2</v>
      </c>
      <c r="BQ318" s="216">
        <f t="shared" si="410"/>
        <v>234.36</v>
      </c>
      <c r="BR318" s="216">
        <f t="shared" si="411"/>
        <v>390.6</v>
      </c>
      <c r="BS318" s="210">
        <f t="shared" si="412"/>
        <v>151.20000000000005</v>
      </c>
      <c r="BT318" s="210">
        <f t="shared" si="413"/>
        <v>23.200000000000045</v>
      </c>
      <c r="BU318" s="217">
        <f t="shared" si="414"/>
        <v>234.36</v>
      </c>
      <c r="BV318" s="210">
        <f t="shared" si="470"/>
        <v>781.2</v>
      </c>
      <c r="BW318" s="403">
        <f t="shared" si="415"/>
        <v>234.36</v>
      </c>
      <c r="BX318" s="403">
        <f t="shared" si="416"/>
        <v>390.6</v>
      </c>
      <c r="BY318" s="210">
        <f t="shared" si="417"/>
        <v>151.20000000000005</v>
      </c>
      <c r="BZ318" s="210">
        <f t="shared" si="418"/>
        <v>23.200000000000045</v>
      </c>
      <c r="CA318" s="210">
        <f t="shared" si="419"/>
        <v>24</v>
      </c>
      <c r="CB318" s="404">
        <f t="shared" si="420"/>
        <v>234.36</v>
      </c>
      <c r="CC318" s="404"/>
      <c r="CD318" s="537">
        <f t="shared" si="421"/>
        <v>82.646749999999997</v>
      </c>
      <c r="CE318" s="537">
        <f t="shared" si="453"/>
        <v>24.794024999999998</v>
      </c>
      <c r="CF318" s="537">
        <f t="shared" si="422"/>
        <v>41.323374999999999</v>
      </c>
      <c r="CG318" s="210"/>
      <c r="CH318" s="210"/>
      <c r="CI318" s="210"/>
      <c r="CJ318" s="538">
        <f t="shared" si="423"/>
        <v>24.794024999999998</v>
      </c>
      <c r="CK318" s="216">
        <f t="shared" si="424"/>
        <v>2</v>
      </c>
      <c r="CL318" s="216">
        <f t="shared" si="454"/>
        <v>0.6</v>
      </c>
      <c r="CM318" s="216">
        <f t="shared" si="425"/>
        <v>1</v>
      </c>
      <c r="CN318" s="216"/>
      <c r="CO318" s="216"/>
      <c r="CP318" s="216"/>
      <c r="CQ318" s="217">
        <f t="shared" si="426"/>
        <v>0.6</v>
      </c>
      <c r="CR318" s="403">
        <f t="shared" si="427"/>
        <v>74.846749999999986</v>
      </c>
      <c r="CS318" s="403">
        <f t="shared" si="455"/>
        <v>22.454024999999994</v>
      </c>
      <c r="CT318" s="403">
        <f t="shared" si="428"/>
        <v>37.423374999999993</v>
      </c>
      <c r="CU318" s="403"/>
      <c r="CV318" s="403"/>
      <c r="CW318" s="403"/>
      <c r="CX318" s="404">
        <f t="shared" si="429"/>
        <v>22.454024999999994</v>
      </c>
      <c r="CY318" s="198"/>
      <c r="CZ318" s="222">
        <v>758</v>
      </c>
      <c r="DA318" s="677">
        <f t="shared" si="430"/>
        <v>128</v>
      </c>
      <c r="DB318" s="676">
        <f t="shared" si="431"/>
        <v>20.317460317460316</v>
      </c>
      <c r="DC318" s="676">
        <f t="shared" si="456"/>
        <v>4.0634920634920633</v>
      </c>
      <c r="DD318" s="208">
        <v>1080.587</v>
      </c>
      <c r="DE318" s="677">
        <f t="shared" si="432"/>
        <v>450.58699999999999</v>
      </c>
      <c r="DF318" s="676">
        <f t="shared" si="433"/>
        <v>71.521746031746034</v>
      </c>
      <c r="DG318" s="676">
        <f t="shared" si="457"/>
        <v>14.304349206349206</v>
      </c>
      <c r="DH318" s="222">
        <v>20</v>
      </c>
      <c r="DI318" s="677">
        <f t="shared" si="434"/>
        <v>126</v>
      </c>
      <c r="DJ318" s="568">
        <f t="shared" si="435"/>
        <v>756</v>
      </c>
      <c r="DK318" s="677">
        <f t="shared" si="436"/>
        <v>226.79999999999998</v>
      </c>
      <c r="DL318" s="677">
        <f t="shared" si="458"/>
        <v>226.8</v>
      </c>
      <c r="DM318" s="677">
        <f t="shared" si="459"/>
        <v>378</v>
      </c>
      <c r="DN318" s="677">
        <f t="shared" si="437"/>
        <v>81.146749999999997</v>
      </c>
      <c r="DO318" s="677">
        <f t="shared" si="460"/>
        <v>24.344024999999998</v>
      </c>
      <c r="DP318" s="677">
        <f t="shared" si="461"/>
        <v>40.573374999999999</v>
      </c>
      <c r="DQ318" s="677">
        <f t="shared" si="438"/>
        <v>24.344024999999998</v>
      </c>
      <c r="DR318" s="222">
        <v>758</v>
      </c>
      <c r="DS318" s="677">
        <f t="shared" si="439"/>
        <v>128</v>
      </c>
      <c r="DT318" s="676">
        <f t="shared" si="440"/>
        <v>20.317460317460316</v>
      </c>
      <c r="DU318" s="710">
        <f t="shared" si="462"/>
        <v>4.0634920634920633</v>
      </c>
      <c r="DV318" s="208">
        <v>1080.587</v>
      </c>
      <c r="DW318" s="677">
        <f t="shared" si="441"/>
        <v>450.58699999999999</v>
      </c>
      <c r="DX318" s="676">
        <f t="shared" si="442"/>
        <v>71.521746031746034</v>
      </c>
      <c r="DY318" s="710">
        <f t="shared" si="463"/>
        <v>14.304349206349206</v>
      </c>
      <c r="DZ318" s="222">
        <v>19</v>
      </c>
      <c r="EA318" s="677">
        <f t="shared" si="443"/>
        <v>119.7</v>
      </c>
      <c r="EB318" s="568">
        <f t="shared" si="444"/>
        <v>749.7</v>
      </c>
      <c r="EC318" s="677">
        <f t="shared" si="445"/>
        <v>224.91</v>
      </c>
      <c r="ED318" s="677">
        <f t="shared" si="464"/>
        <v>224.91</v>
      </c>
      <c r="EE318" s="677">
        <f t="shared" si="465"/>
        <v>374.85</v>
      </c>
      <c r="EF318" s="208">
        <f t="shared" si="466"/>
        <v>82.721749999999986</v>
      </c>
      <c r="EG318" s="208">
        <f t="shared" si="467"/>
        <v>24.816524999999995</v>
      </c>
      <c r="EH318" s="208">
        <f t="shared" si="468"/>
        <v>41.360874999999993</v>
      </c>
      <c r="EI318" s="677">
        <f t="shared" si="446"/>
        <v>24.816524999999995</v>
      </c>
    </row>
    <row r="319" spans="1:139" s="218" customFormat="1" ht="24.75" customHeight="1" x14ac:dyDescent="0.2">
      <c r="A319" s="505">
        <v>316</v>
      </c>
      <c r="B319" s="506" t="s">
        <v>1268</v>
      </c>
      <c r="C319" s="499" t="s">
        <v>960</v>
      </c>
      <c r="D319" s="406" t="s">
        <v>507</v>
      </c>
      <c r="E319" s="414" t="s">
        <v>230</v>
      </c>
      <c r="F319" s="219" t="s">
        <v>171</v>
      </c>
      <c r="G319" s="219" t="s">
        <v>42</v>
      </c>
      <c r="H319" s="219" t="s">
        <v>70</v>
      </c>
      <c r="I319" s="240">
        <v>1</v>
      </c>
      <c r="J319" s="234">
        <v>950</v>
      </c>
      <c r="K319" s="222"/>
      <c r="L319" s="219" t="s">
        <v>171</v>
      </c>
      <c r="M319" s="219" t="s">
        <v>42</v>
      </c>
      <c r="N319" s="219" t="s">
        <v>70</v>
      </c>
      <c r="O319" s="240">
        <v>1</v>
      </c>
      <c r="P319" s="234">
        <v>950</v>
      </c>
      <c r="Q319" s="219"/>
      <c r="R319" s="219"/>
      <c r="S319" s="219"/>
      <c r="T319" s="240">
        <v>1</v>
      </c>
      <c r="U319" s="235">
        <v>950</v>
      </c>
      <c r="V319" s="228" t="s">
        <v>69</v>
      </c>
      <c r="W319" s="228" t="s">
        <v>44</v>
      </c>
      <c r="X319" s="228" t="s">
        <v>28</v>
      </c>
      <c r="Y319" s="242">
        <v>1</v>
      </c>
      <c r="Z319" s="236">
        <v>950</v>
      </c>
      <c r="AA319" s="207">
        <f t="shared" si="382"/>
        <v>950</v>
      </c>
      <c r="AB319" s="222">
        <v>967</v>
      </c>
      <c r="AC319" s="544">
        <f t="shared" si="447"/>
        <v>17</v>
      </c>
      <c r="AD319" s="208">
        <f>1.22*$AB$1</f>
        <v>1387.7012</v>
      </c>
      <c r="AE319" s="678">
        <f t="shared" si="448"/>
        <v>437.70119999999997</v>
      </c>
      <c r="AF319" s="222">
        <v>1796</v>
      </c>
      <c r="AJ319" s="444">
        <f t="shared" si="383"/>
        <v>17</v>
      </c>
      <c r="AK319" s="444">
        <f t="shared" si="384"/>
        <v>1.7894736842105203</v>
      </c>
      <c r="AL319" s="539">
        <f t="shared" si="449"/>
        <v>3.5789473684210405E-3</v>
      </c>
      <c r="AM319" s="444">
        <f t="shared" si="385"/>
        <v>3.4</v>
      </c>
      <c r="AN319" s="445">
        <f t="shared" si="386"/>
        <v>437.70119999999997</v>
      </c>
      <c r="AO319" s="445">
        <f t="shared" si="387"/>
        <v>46.073810526315782</v>
      </c>
      <c r="AP319" s="542">
        <f t="shared" si="450"/>
        <v>9.2147621052631565E-2</v>
      </c>
      <c r="AQ319" s="445">
        <f t="shared" si="388"/>
        <v>87.540239999999997</v>
      </c>
      <c r="AR319" s="227">
        <f t="shared" si="389"/>
        <v>1070</v>
      </c>
      <c r="AS319" s="210">
        <f t="shared" si="390"/>
        <v>1070</v>
      </c>
      <c r="AT319" s="209">
        <f t="shared" si="391"/>
        <v>321</v>
      </c>
      <c r="AU319" s="209">
        <f t="shared" si="392"/>
        <v>535</v>
      </c>
      <c r="AV319" s="211">
        <f t="shared" si="393"/>
        <v>967</v>
      </c>
      <c r="AW319" s="210">
        <f t="shared" si="394"/>
        <v>103</v>
      </c>
      <c r="AX319" s="210">
        <f t="shared" si="395"/>
        <v>120</v>
      </c>
      <c r="AY319" s="210">
        <f t="shared" si="396"/>
        <v>12.631578947368411</v>
      </c>
      <c r="AZ319" s="211">
        <f t="shared" si="397"/>
        <v>1387.7012</v>
      </c>
      <c r="BA319" s="544">
        <f t="shared" si="451"/>
        <v>317.70119999999997</v>
      </c>
      <c r="BB319" s="210">
        <f t="shared" si="452"/>
        <v>79.425299999999993</v>
      </c>
      <c r="BC319" s="213">
        <f t="shared" si="398"/>
        <v>1248.9310800000001</v>
      </c>
      <c r="BD319" s="211">
        <f>[1]MAG_9pak!$F$11</f>
        <v>1248.9310800000001</v>
      </c>
      <c r="BE319" s="213">
        <f t="shared" si="399"/>
        <v>374.67932400000001</v>
      </c>
      <c r="BF319" s="213">
        <f t="shared" si="400"/>
        <v>624.46554000000003</v>
      </c>
      <c r="BG319" s="210">
        <f t="shared" si="401"/>
        <v>281.93108000000007</v>
      </c>
      <c r="BH319" s="210">
        <f t="shared" si="402"/>
        <v>298.93108000000007</v>
      </c>
      <c r="BI319" s="210">
        <f t="shared" si="403"/>
        <v>31.466429473684201</v>
      </c>
      <c r="BJ319" s="210">
        <f t="shared" si="404"/>
        <v>1178</v>
      </c>
      <c r="BK319" s="214">
        <f t="shared" si="405"/>
        <v>353.4</v>
      </c>
      <c r="BL319" s="214">
        <f t="shared" si="406"/>
        <v>589</v>
      </c>
      <c r="BM319" s="210">
        <f t="shared" si="407"/>
        <v>228</v>
      </c>
      <c r="BN319" s="210">
        <f t="shared" si="408"/>
        <v>211</v>
      </c>
      <c r="BO319" s="215">
        <f t="shared" si="409"/>
        <v>1178</v>
      </c>
      <c r="BP319" s="210">
        <f t="shared" si="469"/>
        <v>1178</v>
      </c>
      <c r="BQ319" s="216">
        <f t="shared" si="410"/>
        <v>353.4</v>
      </c>
      <c r="BR319" s="216">
        <f t="shared" si="411"/>
        <v>589</v>
      </c>
      <c r="BS319" s="210">
        <f t="shared" si="412"/>
        <v>228</v>
      </c>
      <c r="BT319" s="210">
        <f t="shared" si="413"/>
        <v>211</v>
      </c>
      <c r="BU319" s="217">
        <f t="shared" si="414"/>
        <v>1178</v>
      </c>
      <c r="BV319" s="210">
        <f t="shared" si="470"/>
        <v>1178</v>
      </c>
      <c r="BW319" s="403">
        <f t="shared" si="415"/>
        <v>353.4</v>
      </c>
      <c r="BX319" s="403">
        <f t="shared" si="416"/>
        <v>589</v>
      </c>
      <c r="BY319" s="210">
        <f t="shared" si="417"/>
        <v>228</v>
      </c>
      <c r="BZ319" s="210">
        <f t="shared" si="418"/>
        <v>211</v>
      </c>
      <c r="CA319" s="210">
        <f t="shared" si="419"/>
        <v>24</v>
      </c>
      <c r="CB319" s="404">
        <f t="shared" si="420"/>
        <v>1178</v>
      </c>
      <c r="CC319" s="404"/>
      <c r="CD319" s="537">
        <f t="shared" si="421"/>
        <v>79.425299999999993</v>
      </c>
      <c r="CE319" s="537">
        <f t="shared" si="453"/>
        <v>23.827589999999997</v>
      </c>
      <c r="CF319" s="537">
        <f t="shared" si="422"/>
        <v>39.712649999999996</v>
      </c>
      <c r="CG319" s="210"/>
      <c r="CH319" s="210"/>
      <c r="CI319" s="210"/>
      <c r="CJ319" s="538">
        <f t="shared" si="423"/>
        <v>79.425299999999993</v>
      </c>
      <c r="CK319" s="216">
        <f t="shared" si="424"/>
        <v>-25.75</v>
      </c>
      <c r="CL319" s="216">
        <f t="shared" si="454"/>
        <v>-7.7249999999999996</v>
      </c>
      <c r="CM319" s="216">
        <f t="shared" si="425"/>
        <v>-12.875</v>
      </c>
      <c r="CN319" s="216"/>
      <c r="CO319" s="216"/>
      <c r="CP319" s="216"/>
      <c r="CQ319" s="217">
        <f t="shared" si="426"/>
        <v>-25.75</v>
      </c>
      <c r="CR319" s="403">
        <f t="shared" si="427"/>
        <v>52.425299999999993</v>
      </c>
      <c r="CS319" s="403">
        <f t="shared" si="455"/>
        <v>15.727589999999998</v>
      </c>
      <c r="CT319" s="403">
        <f t="shared" si="428"/>
        <v>26.212649999999996</v>
      </c>
      <c r="CU319" s="403"/>
      <c r="CV319" s="403"/>
      <c r="CW319" s="403"/>
      <c r="CX319" s="404">
        <f t="shared" si="429"/>
        <v>52.425299999999993</v>
      </c>
      <c r="CY319" s="198"/>
      <c r="CZ319" s="222">
        <v>967</v>
      </c>
      <c r="DA319" s="677">
        <f t="shared" si="430"/>
        <v>17</v>
      </c>
      <c r="DB319" s="676">
        <f t="shared" si="431"/>
        <v>1.7894736842105203</v>
      </c>
      <c r="DC319" s="676">
        <f t="shared" si="456"/>
        <v>0.35789473684210404</v>
      </c>
      <c r="DD319" s="208">
        <v>1387.7012</v>
      </c>
      <c r="DE319" s="677">
        <f t="shared" si="432"/>
        <v>437.70119999999997</v>
      </c>
      <c r="DF319" s="676">
        <f t="shared" si="433"/>
        <v>46.073810526315782</v>
      </c>
      <c r="DG319" s="676">
        <f t="shared" si="457"/>
        <v>9.2147621052631568</v>
      </c>
      <c r="DH319" s="222">
        <v>20</v>
      </c>
      <c r="DI319" s="677">
        <f t="shared" si="434"/>
        <v>190</v>
      </c>
      <c r="DJ319" s="568">
        <f t="shared" si="435"/>
        <v>1140</v>
      </c>
      <c r="DK319" s="677">
        <f t="shared" si="436"/>
        <v>1140</v>
      </c>
      <c r="DL319" s="677">
        <f t="shared" si="458"/>
        <v>342</v>
      </c>
      <c r="DM319" s="677">
        <f t="shared" si="459"/>
        <v>570</v>
      </c>
      <c r="DN319" s="677">
        <f t="shared" si="437"/>
        <v>61.925299999999993</v>
      </c>
      <c r="DO319" s="677">
        <f t="shared" si="460"/>
        <v>18.577589999999997</v>
      </c>
      <c r="DP319" s="677">
        <f t="shared" si="461"/>
        <v>30.962649999999996</v>
      </c>
      <c r="DQ319" s="677">
        <f t="shared" si="438"/>
        <v>61.925299999999993</v>
      </c>
      <c r="DR319" s="222">
        <v>967</v>
      </c>
      <c r="DS319" s="677">
        <f t="shared" si="439"/>
        <v>17</v>
      </c>
      <c r="DT319" s="676">
        <f t="shared" si="440"/>
        <v>1.7894736842105203</v>
      </c>
      <c r="DU319" s="710">
        <f t="shared" si="462"/>
        <v>0.35789473684210404</v>
      </c>
      <c r="DV319" s="208">
        <v>1387.7012</v>
      </c>
      <c r="DW319" s="677">
        <f t="shared" si="441"/>
        <v>437.70119999999997</v>
      </c>
      <c r="DX319" s="676">
        <f t="shared" si="442"/>
        <v>46.073810526315782</v>
      </c>
      <c r="DY319" s="710">
        <f t="shared" si="463"/>
        <v>9.2147621052631568</v>
      </c>
      <c r="DZ319" s="222">
        <v>19</v>
      </c>
      <c r="EA319" s="677">
        <f t="shared" si="443"/>
        <v>180.5</v>
      </c>
      <c r="EB319" s="568">
        <f t="shared" si="444"/>
        <v>1130.5</v>
      </c>
      <c r="EC319" s="677">
        <f t="shared" si="445"/>
        <v>1130.5</v>
      </c>
      <c r="ED319" s="677">
        <f t="shared" si="464"/>
        <v>339.15</v>
      </c>
      <c r="EE319" s="677">
        <f t="shared" si="465"/>
        <v>565.25</v>
      </c>
      <c r="EF319" s="208">
        <f t="shared" si="466"/>
        <v>64.300299999999993</v>
      </c>
      <c r="EG319" s="208">
        <f t="shared" si="467"/>
        <v>19.290089999999996</v>
      </c>
      <c r="EH319" s="208">
        <f t="shared" si="468"/>
        <v>32.150149999999996</v>
      </c>
      <c r="EI319" s="677">
        <f t="shared" si="446"/>
        <v>64.300299999999993</v>
      </c>
    </row>
    <row r="320" spans="1:139" s="218" customFormat="1" ht="24.75" customHeight="1" x14ac:dyDescent="0.2">
      <c r="A320" s="505">
        <v>317</v>
      </c>
      <c r="B320" s="506" t="s">
        <v>1268</v>
      </c>
      <c r="C320" s="499" t="s">
        <v>941</v>
      </c>
      <c r="D320" s="406" t="s">
        <v>508</v>
      </c>
      <c r="E320" s="414" t="s">
        <v>13</v>
      </c>
      <c r="F320" s="219" t="s">
        <v>171</v>
      </c>
      <c r="G320" s="219" t="s">
        <v>42</v>
      </c>
      <c r="H320" s="219" t="s">
        <v>70</v>
      </c>
      <c r="I320" s="240">
        <v>1</v>
      </c>
      <c r="J320" s="234">
        <v>1000</v>
      </c>
      <c r="K320" s="222"/>
      <c r="L320" s="219" t="s">
        <v>171</v>
      </c>
      <c r="M320" s="219" t="s">
        <v>44</v>
      </c>
      <c r="N320" s="219" t="s">
        <v>66</v>
      </c>
      <c r="O320" s="240">
        <v>1</v>
      </c>
      <c r="P320" s="234">
        <v>1050</v>
      </c>
      <c r="Q320" s="219"/>
      <c r="R320" s="219"/>
      <c r="S320" s="219"/>
      <c r="T320" s="240">
        <v>1</v>
      </c>
      <c r="U320" s="235">
        <v>1050</v>
      </c>
      <c r="V320" s="228" t="s">
        <v>69</v>
      </c>
      <c r="W320" s="228" t="s">
        <v>22</v>
      </c>
      <c r="X320" s="228" t="s">
        <v>66</v>
      </c>
      <c r="Y320" s="242">
        <v>1</v>
      </c>
      <c r="Z320" s="236">
        <v>1050</v>
      </c>
      <c r="AA320" s="207">
        <f t="shared" si="382"/>
        <v>1050</v>
      </c>
      <c r="AB320" s="222">
        <v>1399</v>
      </c>
      <c r="AC320" s="544">
        <f t="shared" si="447"/>
        <v>349</v>
      </c>
      <c r="AD320" s="208">
        <f>1.757*$AB$1</f>
        <v>1998.51722</v>
      </c>
      <c r="AE320" s="678">
        <f t="shared" si="448"/>
        <v>948.51721999999995</v>
      </c>
      <c r="AF320" s="222">
        <v>2499</v>
      </c>
      <c r="AJ320" s="444">
        <f t="shared" si="383"/>
        <v>349</v>
      </c>
      <c r="AK320" s="444">
        <f t="shared" si="384"/>
        <v>33.238095238095241</v>
      </c>
      <c r="AL320" s="539">
        <f t="shared" si="449"/>
        <v>6.647619047619048E-2</v>
      </c>
      <c r="AM320" s="444">
        <f t="shared" si="385"/>
        <v>69.8</v>
      </c>
      <c r="AN320" s="445">
        <f t="shared" si="386"/>
        <v>948.51721999999995</v>
      </c>
      <c r="AO320" s="445">
        <f t="shared" si="387"/>
        <v>90.334973333333323</v>
      </c>
      <c r="AP320" s="542">
        <f t="shared" si="450"/>
        <v>0.18066994666666666</v>
      </c>
      <c r="AQ320" s="445">
        <f t="shared" si="388"/>
        <v>189.70344399999999</v>
      </c>
      <c r="AR320" s="227">
        <f t="shared" si="389"/>
        <v>1170</v>
      </c>
      <c r="AS320" s="210">
        <f t="shared" si="390"/>
        <v>1170</v>
      </c>
      <c r="AT320" s="209">
        <f t="shared" si="391"/>
        <v>351</v>
      </c>
      <c r="AU320" s="209">
        <f t="shared" si="392"/>
        <v>585</v>
      </c>
      <c r="AV320" s="211">
        <f t="shared" si="393"/>
        <v>1399</v>
      </c>
      <c r="AW320" s="212">
        <f t="shared" si="394"/>
        <v>-229</v>
      </c>
      <c r="AX320" s="210">
        <f t="shared" si="395"/>
        <v>120</v>
      </c>
      <c r="AY320" s="210">
        <f t="shared" si="396"/>
        <v>11.428571428571431</v>
      </c>
      <c r="AZ320" s="211">
        <f t="shared" si="397"/>
        <v>1998.51722</v>
      </c>
      <c r="BA320" s="544">
        <f t="shared" si="451"/>
        <v>828.51721999999995</v>
      </c>
      <c r="BB320" s="210">
        <f t="shared" si="452"/>
        <v>207.12930499999999</v>
      </c>
      <c r="BC320" s="213">
        <f t="shared" si="398"/>
        <v>1618.7989482</v>
      </c>
      <c r="BD320" s="211">
        <f>[1]MAG_9pak!$E$13</f>
        <v>1618.7989482</v>
      </c>
      <c r="BE320" s="213">
        <f t="shared" si="399"/>
        <v>485.63968446000001</v>
      </c>
      <c r="BF320" s="213">
        <f t="shared" si="400"/>
        <v>809.39947410000002</v>
      </c>
      <c r="BG320" s="210">
        <f t="shared" si="401"/>
        <v>219.79894820000004</v>
      </c>
      <c r="BH320" s="210">
        <f t="shared" si="402"/>
        <v>568.79894820000004</v>
      </c>
      <c r="BI320" s="210">
        <f t="shared" si="403"/>
        <v>54.171328399999993</v>
      </c>
      <c r="BJ320" s="210">
        <f t="shared" si="404"/>
        <v>1302</v>
      </c>
      <c r="BK320" s="214">
        <f t="shared" si="405"/>
        <v>390.59999999999997</v>
      </c>
      <c r="BL320" s="214">
        <f t="shared" si="406"/>
        <v>651</v>
      </c>
      <c r="BM320" s="210">
        <f t="shared" si="407"/>
        <v>252</v>
      </c>
      <c r="BN320" s="210">
        <f t="shared" si="408"/>
        <v>-97</v>
      </c>
      <c r="BO320" s="215">
        <f t="shared" si="409"/>
        <v>1302</v>
      </c>
      <c r="BP320" s="210">
        <f t="shared" si="469"/>
        <v>1302</v>
      </c>
      <c r="BQ320" s="216">
        <f t="shared" si="410"/>
        <v>390.59999999999997</v>
      </c>
      <c r="BR320" s="216">
        <f t="shared" si="411"/>
        <v>651</v>
      </c>
      <c r="BS320" s="210">
        <f t="shared" si="412"/>
        <v>252</v>
      </c>
      <c r="BT320" s="210">
        <f t="shared" si="413"/>
        <v>-97</v>
      </c>
      <c r="BU320" s="217">
        <f t="shared" si="414"/>
        <v>1302</v>
      </c>
      <c r="BV320" s="210">
        <f t="shared" si="470"/>
        <v>1302</v>
      </c>
      <c r="BW320" s="403">
        <f t="shared" si="415"/>
        <v>390.59999999999997</v>
      </c>
      <c r="BX320" s="403">
        <f t="shared" si="416"/>
        <v>651</v>
      </c>
      <c r="BY320" s="210">
        <f t="shared" si="417"/>
        <v>252</v>
      </c>
      <c r="BZ320" s="210">
        <f t="shared" si="418"/>
        <v>-97</v>
      </c>
      <c r="CA320" s="210">
        <f t="shared" si="419"/>
        <v>24</v>
      </c>
      <c r="CB320" s="404">
        <f t="shared" si="420"/>
        <v>1302</v>
      </c>
      <c r="CC320" s="404"/>
      <c r="CD320" s="537">
        <f t="shared" si="421"/>
        <v>207.12930499999999</v>
      </c>
      <c r="CE320" s="537">
        <f t="shared" si="453"/>
        <v>62.138791499999996</v>
      </c>
      <c r="CF320" s="537">
        <f t="shared" si="422"/>
        <v>103.56465249999999</v>
      </c>
      <c r="CG320" s="210"/>
      <c r="CH320" s="210"/>
      <c r="CI320" s="210"/>
      <c r="CJ320" s="538">
        <f t="shared" si="423"/>
        <v>207.12930499999999</v>
      </c>
      <c r="CK320" s="216">
        <f t="shared" si="424"/>
        <v>57.25</v>
      </c>
      <c r="CL320" s="216">
        <f t="shared" si="454"/>
        <v>17.175000000000001</v>
      </c>
      <c r="CM320" s="216">
        <f t="shared" si="425"/>
        <v>28.625</v>
      </c>
      <c r="CN320" s="216"/>
      <c r="CO320" s="216"/>
      <c r="CP320" s="216"/>
      <c r="CQ320" s="217">
        <f t="shared" si="426"/>
        <v>57.25</v>
      </c>
      <c r="CR320" s="403">
        <f t="shared" si="427"/>
        <v>174.12930499999999</v>
      </c>
      <c r="CS320" s="403">
        <f t="shared" si="455"/>
        <v>52.238791499999998</v>
      </c>
      <c r="CT320" s="403">
        <f t="shared" si="428"/>
        <v>87.064652499999994</v>
      </c>
      <c r="CU320" s="403"/>
      <c r="CV320" s="403"/>
      <c r="CW320" s="403"/>
      <c r="CX320" s="404">
        <f t="shared" si="429"/>
        <v>174.12930499999999</v>
      </c>
      <c r="CY320" s="198"/>
      <c r="CZ320" s="222">
        <v>1399</v>
      </c>
      <c r="DA320" s="677">
        <f t="shared" si="430"/>
        <v>349</v>
      </c>
      <c r="DB320" s="676">
        <f t="shared" si="431"/>
        <v>33.238095238095241</v>
      </c>
      <c r="DC320" s="676">
        <f t="shared" si="456"/>
        <v>6.647619047619048</v>
      </c>
      <c r="DD320" s="208">
        <v>1998.51722</v>
      </c>
      <c r="DE320" s="677">
        <f t="shared" si="432"/>
        <v>948.51721999999995</v>
      </c>
      <c r="DF320" s="676">
        <f t="shared" si="433"/>
        <v>90.334973333333323</v>
      </c>
      <c r="DG320" s="676">
        <f t="shared" si="457"/>
        <v>18.066994666666666</v>
      </c>
      <c r="DH320" s="222">
        <v>19</v>
      </c>
      <c r="DI320" s="677">
        <f t="shared" si="434"/>
        <v>199.5</v>
      </c>
      <c r="DJ320" s="568">
        <f t="shared" si="435"/>
        <v>1249.5</v>
      </c>
      <c r="DK320" s="677">
        <f t="shared" si="436"/>
        <v>1249.5</v>
      </c>
      <c r="DL320" s="677">
        <f t="shared" si="458"/>
        <v>374.85</v>
      </c>
      <c r="DM320" s="677">
        <f t="shared" si="459"/>
        <v>624.75</v>
      </c>
      <c r="DN320" s="677">
        <f t="shared" si="437"/>
        <v>187.25430499999999</v>
      </c>
      <c r="DO320" s="677">
        <f t="shared" si="460"/>
        <v>56.176291499999998</v>
      </c>
      <c r="DP320" s="677">
        <f t="shared" si="461"/>
        <v>93.627152499999994</v>
      </c>
      <c r="DQ320" s="677">
        <f t="shared" si="438"/>
        <v>187.25430499999999</v>
      </c>
      <c r="DR320" s="222">
        <v>1399</v>
      </c>
      <c r="DS320" s="677">
        <f t="shared" si="439"/>
        <v>349</v>
      </c>
      <c r="DT320" s="676">
        <f t="shared" si="440"/>
        <v>33.238095238095241</v>
      </c>
      <c r="DU320" s="710">
        <f t="shared" si="462"/>
        <v>6.647619047619048</v>
      </c>
      <c r="DV320" s="208">
        <v>1998.51722</v>
      </c>
      <c r="DW320" s="677">
        <f t="shared" si="441"/>
        <v>948.51721999999995</v>
      </c>
      <c r="DX320" s="676">
        <f t="shared" si="442"/>
        <v>90.334973333333323</v>
      </c>
      <c r="DY320" s="710">
        <f t="shared" si="463"/>
        <v>18.066994666666666</v>
      </c>
      <c r="DZ320" s="222">
        <v>15</v>
      </c>
      <c r="EA320" s="677">
        <f t="shared" si="443"/>
        <v>157.5</v>
      </c>
      <c r="EB320" s="568">
        <f t="shared" si="444"/>
        <v>1207.5</v>
      </c>
      <c r="EC320" s="677">
        <f t="shared" si="445"/>
        <v>1207.5</v>
      </c>
      <c r="ED320" s="677">
        <f t="shared" si="464"/>
        <v>362.25</v>
      </c>
      <c r="EE320" s="677">
        <f t="shared" si="465"/>
        <v>603.75</v>
      </c>
      <c r="EF320" s="208">
        <f t="shared" si="466"/>
        <v>197.75430499999999</v>
      </c>
      <c r="EG320" s="208">
        <f t="shared" si="467"/>
        <v>59.326291499999996</v>
      </c>
      <c r="EH320" s="208">
        <f t="shared" si="468"/>
        <v>98.877152499999994</v>
      </c>
      <c r="EI320" s="677">
        <f t="shared" si="446"/>
        <v>197.75430499999999</v>
      </c>
    </row>
    <row r="321" spans="1:139" s="218" customFormat="1" ht="24.75" customHeight="1" x14ac:dyDescent="0.2">
      <c r="A321" s="506">
        <v>318</v>
      </c>
      <c r="B321" s="506" t="s">
        <v>1268</v>
      </c>
      <c r="C321" s="499" t="s">
        <v>941</v>
      </c>
      <c r="D321" s="406" t="s">
        <v>508</v>
      </c>
      <c r="E321" s="414" t="s">
        <v>215</v>
      </c>
      <c r="F321" s="219" t="s">
        <v>171</v>
      </c>
      <c r="G321" s="219" t="s">
        <v>364</v>
      </c>
      <c r="H321" s="219" t="s">
        <v>25</v>
      </c>
      <c r="I321" s="240">
        <v>0.5</v>
      </c>
      <c r="J321" s="237">
        <v>900</v>
      </c>
      <c r="K321" s="222"/>
      <c r="L321" s="219" t="s">
        <v>171</v>
      </c>
      <c r="M321" s="219" t="s">
        <v>364</v>
      </c>
      <c r="N321" s="219" t="s">
        <v>25</v>
      </c>
      <c r="O321" s="240">
        <v>0.5</v>
      </c>
      <c r="P321" s="234">
        <v>900</v>
      </c>
      <c r="Q321" s="219"/>
      <c r="R321" s="219"/>
      <c r="S321" s="219"/>
      <c r="T321" s="240">
        <v>0.5</v>
      </c>
      <c r="U321" s="235">
        <v>900</v>
      </c>
      <c r="V321" s="228" t="s">
        <v>69</v>
      </c>
      <c r="W321" s="228" t="s">
        <v>87</v>
      </c>
      <c r="X321" s="228" t="s">
        <v>45</v>
      </c>
      <c r="Y321" s="242">
        <v>0.5</v>
      </c>
      <c r="Z321" s="236">
        <v>900</v>
      </c>
      <c r="AA321" s="207">
        <f t="shared" si="382"/>
        <v>450</v>
      </c>
      <c r="AB321" s="222">
        <v>758</v>
      </c>
      <c r="AC321" s="544">
        <f t="shared" si="447"/>
        <v>-142</v>
      </c>
      <c r="AD321" s="208">
        <f>0.95*$AB$1</f>
        <v>1080.587</v>
      </c>
      <c r="AE321" s="678">
        <f t="shared" si="448"/>
        <v>180.58699999999999</v>
      </c>
      <c r="AF321" s="222">
        <v>1406</v>
      </c>
      <c r="AJ321" s="444">
        <f t="shared" si="383"/>
        <v>-142</v>
      </c>
      <c r="AK321" s="444">
        <f t="shared" si="384"/>
        <v>-15.777777777777786</v>
      </c>
      <c r="AL321" s="539">
        <f t="shared" si="449"/>
        <v>-3.1555555555555573E-2</v>
      </c>
      <c r="AM321" s="444">
        <f t="shared" si="385"/>
        <v>-28.4</v>
      </c>
      <c r="AN321" s="445">
        <f t="shared" si="386"/>
        <v>180.58699999999999</v>
      </c>
      <c r="AO321" s="445">
        <f t="shared" si="387"/>
        <v>20.065222222222218</v>
      </c>
      <c r="AP321" s="542">
        <f t="shared" si="450"/>
        <v>4.0130444444444441E-2</v>
      </c>
      <c r="AQ321" s="445">
        <f t="shared" si="388"/>
        <v>36.117399999999996</v>
      </c>
      <c r="AR321" s="227">
        <f t="shared" si="389"/>
        <v>510</v>
      </c>
      <c r="AS321" s="210">
        <f t="shared" si="390"/>
        <v>1020</v>
      </c>
      <c r="AT321" s="209">
        <f t="shared" si="391"/>
        <v>306</v>
      </c>
      <c r="AU321" s="209">
        <f t="shared" si="392"/>
        <v>510</v>
      </c>
      <c r="AV321" s="211">
        <f t="shared" si="393"/>
        <v>758</v>
      </c>
      <c r="AW321" s="210">
        <f t="shared" si="394"/>
        <v>262</v>
      </c>
      <c r="AX321" s="210">
        <f t="shared" si="395"/>
        <v>120</v>
      </c>
      <c r="AY321" s="210">
        <f t="shared" si="396"/>
        <v>13.333333333333329</v>
      </c>
      <c r="AZ321" s="211">
        <f t="shared" si="397"/>
        <v>1080.587</v>
      </c>
      <c r="BA321" s="544">
        <f t="shared" si="451"/>
        <v>60.586999999999989</v>
      </c>
      <c r="BB321" s="210">
        <f t="shared" si="452"/>
        <v>15.146749999999997</v>
      </c>
      <c r="BC321" s="213">
        <f t="shared" si="398"/>
        <v>486.26415000000003</v>
      </c>
      <c r="BD321" s="211">
        <f>[1]MAG_9pak!$F$9</f>
        <v>972.52830000000006</v>
      </c>
      <c r="BE321" s="213">
        <f t="shared" si="399"/>
        <v>291.75848999999999</v>
      </c>
      <c r="BF321" s="213">
        <f t="shared" si="400"/>
        <v>486.26415000000003</v>
      </c>
      <c r="BG321" s="210">
        <f t="shared" si="401"/>
        <v>214.52830000000006</v>
      </c>
      <c r="BH321" s="210">
        <f t="shared" si="402"/>
        <v>72.528300000000058</v>
      </c>
      <c r="BI321" s="210">
        <f t="shared" si="403"/>
        <v>8.0587000000000018</v>
      </c>
      <c r="BJ321" s="210">
        <f t="shared" si="404"/>
        <v>1116</v>
      </c>
      <c r="BK321" s="214">
        <f t="shared" si="405"/>
        <v>334.8</v>
      </c>
      <c r="BL321" s="214">
        <f t="shared" si="406"/>
        <v>558</v>
      </c>
      <c r="BM321" s="210">
        <f t="shared" si="407"/>
        <v>216</v>
      </c>
      <c r="BN321" s="210">
        <f t="shared" si="408"/>
        <v>358</v>
      </c>
      <c r="BO321" s="215">
        <f t="shared" si="409"/>
        <v>558</v>
      </c>
      <c r="BP321" s="210">
        <f t="shared" si="469"/>
        <v>1116</v>
      </c>
      <c r="BQ321" s="216">
        <f t="shared" si="410"/>
        <v>334.8</v>
      </c>
      <c r="BR321" s="216">
        <f t="shared" si="411"/>
        <v>558</v>
      </c>
      <c r="BS321" s="210">
        <f t="shared" si="412"/>
        <v>216</v>
      </c>
      <c r="BT321" s="210">
        <f t="shared" si="413"/>
        <v>358</v>
      </c>
      <c r="BU321" s="217">
        <f t="shared" si="414"/>
        <v>558</v>
      </c>
      <c r="BV321" s="210">
        <f t="shared" si="470"/>
        <v>1116</v>
      </c>
      <c r="BW321" s="403">
        <f t="shared" si="415"/>
        <v>334.8</v>
      </c>
      <c r="BX321" s="403">
        <f t="shared" si="416"/>
        <v>558</v>
      </c>
      <c r="BY321" s="210">
        <f t="shared" si="417"/>
        <v>216</v>
      </c>
      <c r="BZ321" s="210">
        <f t="shared" si="418"/>
        <v>358</v>
      </c>
      <c r="CA321" s="210">
        <f t="shared" si="419"/>
        <v>24</v>
      </c>
      <c r="CB321" s="404">
        <f t="shared" si="420"/>
        <v>558</v>
      </c>
      <c r="CC321" s="404"/>
      <c r="CD321" s="537">
        <f t="shared" si="421"/>
        <v>15.146749999999997</v>
      </c>
      <c r="CE321" s="537">
        <f t="shared" si="453"/>
        <v>4.5440249999999986</v>
      </c>
      <c r="CF321" s="537">
        <f t="shared" si="422"/>
        <v>7.5733749999999986</v>
      </c>
      <c r="CG321" s="210"/>
      <c r="CH321" s="210"/>
      <c r="CI321" s="210"/>
      <c r="CJ321" s="538">
        <f t="shared" si="423"/>
        <v>7.5733749999999986</v>
      </c>
      <c r="CK321" s="216">
        <f t="shared" si="424"/>
        <v>-65.5</v>
      </c>
      <c r="CL321" s="216">
        <f t="shared" si="454"/>
        <v>-19.649999999999999</v>
      </c>
      <c r="CM321" s="216">
        <f t="shared" si="425"/>
        <v>-32.75</v>
      </c>
      <c r="CN321" s="216"/>
      <c r="CO321" s="216"/>
      <c r="CP321" s="216"/>
      <c r="CQ321" s="217">
        <f t="shared" si="426"/>
        <v>-32.75</v>
      </c>
      <c r="CR321" s="403">
        <f t="shared" si="427"/>
        <v>-8.8532500000000027</v>
      </c>
      <c r="CS321" s="403">
        <f t="shared" si="455"/>
        <v>-2.6559750000000006</v>
      </c>
      <c r="CT321" s="403">
        <f t="shared" si="428"/>
        <v>-4.4266250000000014</v>
      </c>
      <c r="CU321" s="403"/>
      <c r="CV321" s="403"/>
      <c r="CW321" s="403"/>
      <c r="CX321" s="404">
        <f t="shared" si="429"/>
        <v>-4.4266250000000014</v>
      </c>
      <c r="CY321" s="198"/>
      <c r="CZ321" s="222">
        <v>758</v>
      </c>
      <c r="DA321" s="677">
        <f t="shared" si="430"/>
        <v>-142</v>
      </c>
      <c r="DB321" s="676">
        <f t="shared" si="431"/>
        <v>-15.777777777777786</v>
      </c>
      <c r="DC321" s="676">
        <f t="shared" si="456"/>
        <v>-3.1555555555555572</v>
      </c>
      <c r="DD321" s="208">
        <v>1080.587</v>
      </c>
      <c r="DE321" s="677">
        <f t="shared" si="432"/>
        <v>180.58699999999999</v>
      </c>
      <c r="DF321" s="676">
        <f t="shared" si="433"/>
        <v>20.065222222222218</v>
      </c>
      <c r="DG321" s="676">
        <f t="shared" si="457"/>
        <v>4.0130444444444437</v>
      </c>
      <c r="DH321" s="222">
        <v>20</v>
      </c>
      <c r="DI321" s="677">
        <f t="shared" si="434"/>
        <v>180</v>
      </c>
      <c r="DJ321" s="568">
        <f t="shared" si="435"/>
        <v>1080</v>
      </c>
      <c r="DK321" s="677">
        <f t="shared" si="436"/>
        <v>540</v>
      </c>
      <c r="DL321" s="677">
        <f t="shared" si="458"/>
        <v>324</v>
      </c>
      <c r="DM321" s="677">
        <f t="shared" si="459"/>
        <v>540</v>
      </c>
      <c r="DN321" s="677">
        <f t="shared" si="437"/>
        <v>0.14674999999999727</v>
      </c>
      <c r="DO321" s="677">
        <f t="shared" si="460"/>
        <v>4.4024999999999183E-2</v>
      </c>
      <c r="DP321" s="677">
        <f t="shared" si="461"/>
        <v>7.3374999999998636E-2</v>
      </c>
      <c r="DQ321" s="677">
        <f t="shared" si="438"/>
        <v>7.3374999999998636E-2</v>
      </c>
      <c r="DR321" s="222">
        <v>758</v>
      </c>
      <c r="DS321" s="677">
        <f t="shared" si="439"/>
        <v>-142</v>
      </c>
      <c r="DT321" s="676">
        <f t="shared" si="440"/>
        <v>-15.777777777777786</v>
      </c>
      <c r="DU321" s="710">
        <f t="shared" si="462"/>
        <v>-3.1555555555555572</v>
      </c>
      <c r="DV321" s="208">
        <v>1080.587</v>
      </c>
      <c r="DW321" s="677">
        <f t="shared" si="441"/>
        <v>180.58699999999999</v>
      </c>
      <c r="DX321" s="676">
        <f t="shared" si="442"/>
        <v>20.065222222222218</v>
      </c>
      <c r="DY321" s="710">
        <f t="shared" si="463"/>
        <v>4.0130444444444437</v>
      </c>
      <c r="DZ321" s="222">
        <v>19</v>
      </c>
      <c r="EA321" s="677">
        <f t="shared" si="443"/>
        <v>171</v>
      </c>
      <c r="EB321" s="568">
        <f t="shared" si="444"/>
        <v>1071</v>
      </c>
      <c r="EC321" s="677">
        <f t="shared" si="445"/>
        <v>535.5</v>
      </c>
      <c r="ED321" s="677">
        <f t="shared" si="464"/>
        <v>321.3</v>
      </c>
      <c r="EE321" s="677">
        <f t="shared" si="465"/>
        <v>535.5</v>
      </c>
      <c r="EF321" s="208">
        <f t="shared" si="466"/>
        <v>2.3967499999999973</v>
      </c>
      <c r="EG321" s="208">
        <f t="shared" si="467"/>
        <v>0.71902499999999914</v>
      </c>
      <c r="EH321" s="208">
        <f t="shared" si="468"/>
        <v>1.1983749999999986</v>
      </c>
      <c r="EI321" s="677">
        <f t="shared" si="446"/>
        <v>1.1983749999999986</v>
      </c>
    </row>
    <row r="322" spans="1:139" s="218" customFormat="1" ht="24.75" customHeight="1" x14ac:dyDescent="0.2">
      <c r="A322" s="505">
        <v>319</v>
      </c>
      <c r="B322" s="506" t="s">
        <v>1268</v>
      </c>
      <c r="C322" s="499" t="s">
        <v>1084</v>
      </c>
      <c r="D322" s="406" t="s">
        <v>509</v>
      </c>
      <c r="E322" s="414" t="s">
        <v>229</v>
      </c>
      <c r="F322" s="219" t="s">
        <v>171</v>
      </c>
      <c r="G322" s="219" t="s">
        <v>42</v>
      </c>
      <c r="H322" s="219" t="s">
        <v>70</v>
      </c>
      <c r="I322" s="240">
        <v>0.3</v>
      </c>
      <c r="J322" s="234">
        <v>1112</v>
      </c>
      <c r="K322" s="222"/>
      <c r="L322" s="219" t="s">
        <v>171</v>
      </c>
      <c r="M322" s="219" t="s">
        <v>42</v>
      </c>
      <c r="N322" s="219" t="s">
        <v>70</v>
      </c>
      <c r="O322" s="240">
        <v>0.3</v>
      </c>
      <c r="P322" s="234">
        <v>1112</v>
      </c>
      <c r="Q322" s="219"/>
      <c r="R322" s="219"/>
      <c r="S322" s="219"/>
      <c r="T322" s="240">
        <v>0.3</v>
      </c>
      <c r="U322" s="235">
        <v>1112</v>
      </c>
      <c r="V322" s="228" t="s">
        <v>69</v>
      </c>
      <c r="W322" s="228" t="s">
        <v>44</v>
      </c>
      <c r="X322" s="228" t="s">
        <v>28</v>
      </c>
      <c r="Y322" s="242">
        <v>0.3</v>
      </c>
      <c r="Z322" s="236">
        <v>1112</v>
      </c>
      <c r="AA322" s="207">
        <f t="shared" si="382"/>
        <v>333.59999999999997</v>
      </c>
      <c r="AB322" s="222">
        <v>967</v>
      </c>
      <c r="AC322" s="544">
        <f t="shared" si="447"/>
        <v>-145</v>
      </c>
      <c r="AD322" s="208">
        <f t="shared" ref="AD322:AD327" si="473">1.22*$AB$1</f>
        <v>1387.7012</v>
      </c>
      <c r="AE322" s="678">
        <f t="shared" si="448"/>
        <v>275.70119999999997</v>
      </c>
      <c r="AF322" s="222">
        <v>1796</v>
      </c>
      <c r="AJ322" s="444">
        <f t="shared" si="383"/>
        <v>-145</v>
      </c>
      <c r="AK322" s="444">
        <f t="shared" si="384"/>
        <v>-13.039568345323744</v>
      </c>
      <c r="AL322" s="539">
        <f t="shared" si="449"/>
        <v>-2.607913669064749E-2</v>
      </c>
      <c r="AM322" s="444">
        <f t="shared" si="385"/>
        <v>-29</v>
      </c>
      <c r="AN322" s="445">
        <f t="shared" si="386"/>
        <v>275.70119999999997</v>
      </c>
      <c r="AO322" s="445">
        <f t="shared" si="387"/>
        <v>24.793273381294952</v>
      </c>
      <c r="AP322" s="542">
        <f t="shared" si="450"/>
        <v>4.9586546762589903E-2</v>
      </c>
      <c r="AQ322" s="445">
        <f t="shared" si="388"/>
        <v>55.140239999999991</v>
      </c>
      <c r="AR322" s="227">
        <f t="shared" si="389"/>
        <v>369.59999999999997</v>
      </c>
      <c r="AS322" s="210">
        <f t="shared" si="390"/>
        <v>1232</v>
      </c>
      <c r="AT322" s="209">
        <f t="shared" si="391"/>
        <v>369.59999999999997</v>
      </c>
      <c r="AU322" s="209">
        <f t="shared" si="392"/>
        <v>616</v>
      </c>
      <c r="AV322" s="211">
        <f t="shared" si="393"/>
        <v>967</v>
      </c>
      <c r="AW322" s="210">
        <f t="shared" si="394"/>
        <v>265</v>
      </c>
      <c r="AX322" s="210">
        <f t="shared" si="395"/>
        <v>120</v>
      </c>
      <c r="AY322" s="210">
        <f t="shared" si="396"/>
        <v>10.791366906474821</v>
      </c>
      <c r="AZ322" s="211">
        <f t="shared" si="397"/>
        <v>1387.7012</v>
      </c>
      <c r="BA322" s="544">
        <f t="shared" si="451"/>
        <v>155.70119999999997</v>
      </c>
      <c r="BB322" s="210">
        <f t="shared" si="452"/>
        <v>38.925299999999993</v>
      </c>
      <c r="BC322" s="213">
        <f t="shared" si="398"/>
        <v>374.67932400000001</v>
      </c>
      <c r="BD322" s="211">
        <f>[1]MAG_9pak!$F$11</f>
        <v>1248.9310800000001</v>
      </c>
      <c r="BE322" s="213">
        <f t="shared" si="399"/>
        <v>374.67932400000001</v>
      </c>
      <c r="BF322" s="213">
        <f t="shared" si="400"/>
        <v>624.46554000000003</v>
      </c>
      <c r="BG322" s="210">
        <f t="shared" si="401"/>
        <v>281.93108000000007</v>
      </c>
      <c r="BH322" s="210">
        <f t="shared" si="402"/>
        <v>136.93108000000007</v>
      </c>
      <c r="BI322" s="210">
        <f t="shared" si="403"/>
        <v>12.313946043165473</v>
      </c>
      <c r="BJ322" s="210">
        <f t="shared" si="404"/>
        <v>1378.8799999999999</v>
      </c>
      <c r="BK322" s="214">
        <f t="shared" si="405"/>
        <v>413.66399999999993</v>
      </c>
      <c r="BL322" s="214">
        <f t="shared" si="406"/>
        <v>689.43999999999994</v>
      </c>
      <c r="BM322" s="210">
        <f t="shared" si="407"/>
        <v>266.87999999999988</v>
      </c>
      <c r="BN322" s="210">
        <f t="shared" si="408"/>
        <v>411.87999999999988</v>
      </c>
      <c r="BO322" s="215">
        <f t="shared" si="409"/>
        <v>413.66399999999993</v>
      </c>
      <c r="BP322" s="210">
        <f t="shared" si="469"/>
        <v>1378.8799999999999</v>
      </c>
      <c r="BQ322" s="216">
        <f t="shared" si="410"/>
        <v>413.66399999999993</v>
      </c>
      <c r="BR322" s="216">
        <f t="shared" si="411"/>
        <v>689.43999999999994</v>
      </c>
      <c r="BS322" s="210">
        <f t="shared" si="412"/>
        <v>266.87999999999988</v>
      </c>
      <c r="BT322" s="210">
        <f t="shared" si="413"/>
        <v>411.87999999999988</v>
      </c>
      <c r="BU322" s="217">
        <f t="shared" si="414"/>
        <v>413.66399999999993</v>
      </c>
      <c r="BV322" s="210">
        <f t="shared" si="470"/>
        <v>1378.8799999999999</v>
      </c>
      <c r="BW322" s="403">
        <f t="shared" si="415"/>
        <v>413.66399999999993</v>
      </c>
      <c r="BX322" s="403">
        <f t="shared" si="416"/>
        <v>689.43999999999994</v>
      </c>
      <c r="BY322" s="210">
        <f t="shared" si="417"/>
        <v>266.87999999999988</v>
      </c>
      <c r="BZ322" s="210">
        <f t="shared" si="418"/>
        <v>411.87999999999988</v>
      </c>
      <c r="CA322" s="210">
        <f t="shared" si="419"/>
        <v>24</v>
      </c>
      <c r="CB322" s="404">
        <f t="shared" si="420"/>
        <v>413.66399999999993</v>
      </c>
      <c r="CC322" s="404"/>
      <c r="CD322" s="537">
        <f t="shared" si="421"/>
        <v>38.925299999999993</v>
      </c>
      <c r="CE322" s="537">
        <f t="shared" si="453"/>
        <v>11.677589999999997</v>
      </c>
      <c r="CF322" s="537">
        <f t="shared" si="422"/>
        <v>19.462649999999996</v>
      </c>
      <c r="CG322" s="210"/>
      <c r="CH322" s="210"/>
      <c r="CI322" s="210"/>
      <c r="CJ322" s="538">
        <f t="shared" si="423"/>
        <v>11.677589999999997</v>
      </c>
      <c r="CK322" s="216">
        <f t="shared" si="424"/>
        <v>-66.25</v>
      </c>
      <c r="CL322" s="216">
        <f t="shared" si="454"/>
        <v>-19.875</v>
      </c>
      <c r="CM322" s="216">
        <f t="shared" si="425"/>
        <v>-33.125</v>
      </c>
      <c r="CN322" s="216"/>
      <c r="CO322" s="216"/>
      <c r="CP322" s="216"/>
      <c r="CQ322" s="217">
        <f t="shared" si="426"/>
        <v>-19.875</v>
      </c>
      <c r="CR322" s="403">
        <f t="shared" si="427"/>
        <v>2.2053000000000225</v>
      </c>
      <c r="CS322" s="403">
        <f t="shared" si="455"/>
        <v>0.66159000000000667</v>
      </c>
      <c r="CT322" s="403">
        <f t="shared" si="428"/>
        <v>1.1026500000000112</v>
      </c>
      <c r="CU322" s="403"/>
      <c r="CV322" s="403"/>
      <c r="CW322" s="403"/>
      <c r="CX322" s="404">
        <f t="shared" si="429"/>
        <v>0.66159000000000667</v>
      </c>
      <c r="CY322" s="198"/>
      <c r="CZ322" s="222">
        <v>967</v>
      </c>
      <c r="DA322" s="677">
        <f t="shared" si="430"/>
        <v>-145</v>
      </c>
      <c r="DB322" s="676">
        <f t="shared" si="431"/>
        <v>-13.039568345323744</v>
      </c>
      <c r="DC322" s="676">
        <f t="shared" si="456"/>
        <v>-2.6079136690647489</v>
      </c>
      <c r="DD322" s="208">
        <v>1387.7012</v>
      </c>
      <c r="DE322" s="677">
        <f t="shared" si="432"/>
        <v>275.70119999999997</v>
      </c>
      <c r="DF322" s="676">
        <f t="shared" si="433"/>
        <v>24.793273381294952</v>
      </c>
      <c r="DG322" s="676">
        <f t="shared" si="457"/>
        <v>4.9586546762589903</v>
      </c>
      <c r="DH322" s="222">
        <v>20</v>
      </c>
      <c r="DI322" s="677">
        <f t="shared" si="434"/>
        <v>222.4</v>
      </c>
      <c r="DJ322" s="568">
        <f t="shared" si="435"/>
        <v>1334.4</v>
      </c>
      <c r="DK322" s="677">
        <f t="shared" si="436"/>
        <v>400.32</v>
      </c>
      <c r="DL322" s="677">
        <f t="shared" si="458"/>
        <v>400.32</v>
      </c>
      <c r="DM322" s="677">
        <f t="shared" si="459"/>
        <v>667.2</v>
      </c>
      <c r="DN322" s="677">
        <f t="shared" si="437"/>
        <v>13.32529999999997</v>
      </c>
      <c r="DO322" s="677">
        <f t="shared" si="460"/>
        <v>3.9975899999999909</v>
      </c>
      <c r="DP322" s="677">
        <f t="shared" si="461"/>
        <v>6.6626499999999851</v>
      </c>
      <c r="DQ322" s="677">
        <f t="shared" si="438"/>
        <v>3.9975899999999909</v>
      </c>
      <c r="DR322" s="222">
        <v>967</v>
      </c>
      <c r="DS322" s="677">
        <f t="shared" si="439"/>
        <v>-145</v>
      </c>
      <c r="DT322" s="676">
        <f t="shared" si="440"/>
        <v>-13.039568345323744</v>
      </c>
      <c r="DU322" s="710">
        <f t="shared" si="462"/>
        <v>-2.6079136690647489</v>
      </c>
      <c r="DV322" s="208">
        <v>1387.7012</v>
      </c>
      <c r="DW322" s="677">
        <f t="shared" si="441"/>
        <v>275.70119999999997</v>
      </c>
      <c r="DX322" s="676">
        <f t="shared" si="442"/>
        <v>24.793273381294952</v>
      </c>
      <c r="DY322" s="710">
        <f t="shared" si="463"/>
        <v>4.9586546762589903</v>
      </c>
      <c r="DZ322" s="222">
        <v>19</v>
      </c>
      <c r="EA322" s="677">
        <f t="shared" si="443"/>
        <v>211.28</v>
      </c>
      <c r="EB322" s="568">
        <f t="shared" si="444"/>
        <v>1323.28</v>
      </c>
      <c r="EC322" s="677">
        <f t="shared" si="445"/>
        <v>396.98399999999998</v>
      </c>
      <c r="ED322" s="677">
        <f t="shared" si="464"/>
        <v>396.98400000000004</v>
      </c>
      <c r="EE322" s="677">
        <f t="shared" si="465"/>
        <v>661.64</v>
      </c>
      <c r="EF322" s="208">
        <f t="shared" si="466"/>
        <v>16.1053</v>
      </c>
      <c r="EG322" s="208">
        <f t="shared" si="467"/>
        <v>4.8315899999999994</v>
      </c>
      <c r="EH322" s="208">
        <f t="shared" si="468"/>
        <v>8.0526499999999999</v>
      </c>
      <c r="EI322" s="677">
        <f t="shared" si="446"/>
        <v>4.8315899999999994</v>
      </c>
    </row>
    <row r="323" spans="1:139" s="218" customFormat="1" ht="24.75" customHeight="1" x14ac:dyDescent="0.2">
      <c r="A323" s="505">
        <v>320</v>
      </c>
      <c r="B323" s="506" t="s">
        <v>1268</v>
      </c>
      <c r="C323" s="499" t="s">
        <v>1084</v>
      </c>
      <c r="D323" s="406" t="s">
        <v>509</v>
      </c>
      <c r="E323" s="414" t="s">
        <v>228</v>
      </c>
      <c r="F323" s="219" t="s">
        <v>171</v>
      </c>
      <c r="G323" s="219" t="s">
        <v>42</v>
      </c>
      <c r="H323" s="219" t="s">
        <v>70</v>
      </c>
      <c r="I323" s="240">
        <v>0.3</v>
      </c>
      <c r="J323" s="288">
        <v>1025</v>
      </c>
      <c r="K323" s="222"/>
      <c r="L323" s="219" t="s">
        <v>171</v>
      </c>
      <c r="M323" s="219" t="s">
        <v>42</v>
      </c>
      <c r="N323" s="219" t="s">
        <v>70</v>
      </c>
      <c r="O323" s="240">
        <v>0.3</v>
      </c>
      <c r="P323" s="288">
        <v>1025</v>
      </c>
      <c r="Q323" s="219"/>
      <c r="R323" s="219"/>
      <c r="S323" s="219"/>
      <c r="T323" s="240">
        <v>0.3</v>
      </c>
      <c r="U323" s="307">
        <v>1025</v>
      </c>
      <c r="V323" s="228" t="s">
        <v>69</v>
      </c>
      <c r="W323" s="228" t="s">
        <v>44</v>
      </c>
      <c r="X323" s="228" t="s">
        <v>28</v>
      </c>
      <c r="Y323" s="242">
        <v>0.3</v>
      </c>
      <c r="Z323" s="308">
        <v>1025</v>
      </c>
      <c r="AA323" s="207">
        <f t="shared" si="382"/>
        <v>307.5</v>
      </c>
      <c r="AB323" s="222">
        <v>967</v>
      </c>
      <c r="AC323" s="544">
        <f t="shared" si="447"/>
        <v>-58</v>
      </c>
      <c r="AD323" s="208">
        <f t="shared" si="473"/>
        <v>1387.7012</v>
      </c>
      <c r="AE323" s="678">
        <f t="shared" si="448"/>
        <v>362.70119999999997</v>
      </c>
      <c r="AF323" s="222">
        <v>1796</v>
      </c>
      <c r="AJ323" s="444">
        <f t="shared" si="383"/>
        <v>-58</v>
      </c>
      <c r="AK323" s="444">
        <f t="shared" si="384"/>
        <v>-5.6585365853658516</v>
      </c>
      <c r="AL323" s="539">
        <f t="shared" si="449"/>
        <v>-1.1317073170731703E-2</v>
      </c>
      <c r="AM323" s="444">
        <f t="shared" si="385"/>
        <v>-11.6</v>
      </c>
      <c r="AN323" s="445">
        <f t="shared" si="386"/>
        <v>362.70119999999997</v>
      </c>
      <c r="AO323" s="445">
        <f t="shared" si="387"/>
        <v>35.385482926829269</v>
      </c>
      <c r="AP323" s="542">
        <f t="shared" si="450"/>
        <v>7.0770965853658538E-2</v>
      </c>
      <c r="AQ323" s="445">
        <f t="shared" si="388"/>
        <v>72.540239999999997</v>
      </c>
      <c r="AR323" s="227">
        <f t="shared" si="389"/>
        <v>343.5</v>
      </c>
      <c r="AS323" s="210">
        <f t="shared" si="390"/>
        <v>1145</v>
      </c>
      <c r="AT323" s="209">
        <f t="shared" si="391"/>
        <v>343.5</v>
      </c>
      <c r="AU323" s="209">
        <f t="shared" si="392"/>
        <v>572.5</v>
      </c>
      <c r="AV323" s="211">
        <f t="shared" si="393"/>
        <v>967</v>
      </c>
      <c r="AW323" s="210">
        <f t="shared" si="394"/>
        <v>178</v>
      </c>
      <c r="AX323" s="210">
        <f t="shared" si="395"/>
        <v>120</v>
      </c>
      <c r="AY323" s="210">
        <f t="shared" si="396"/>
        <v>11.707317073170742</v>
      </c>
      <c r="AZ323" s="211">
        <f t="shared" si="397"/>
        <v>1387.7012</v>
      </c>
      <c r="BA323" s="544">
        <f t="shared" si="451"/>
        <v>242.70119999999997</v>
      </c>
      <c r="BB323" s="210">
        <f t="shared" si="452"/>
        <v>60.675299999999993</v>
      </c>
      <c r="BC323" s="213">
        <f t="shared" si="398"/>
        <v>374.67932400000001</v>
      </c>
      <c r="BD323" s="211">
        <f>[1]MAG_9pak!$F$11</f>
        <v>1248.9310800000001</v>
      </c>
      <c r="BE323" s="213">
        <f t="shared" si="399"/>
        <v>374.67932400000001</v>
      </c>
      <c r="BF323" s="213">
        <f t="shared" si="400"/>
        <v>624.46554000000003</v>
      </c>
      <c r="BG323" s="210">
        <f t="shared" si="401"/>
        <v>281.93108000000007</v>
      </c>
      <c r="BH323" s="210">
        <f t="shared" si="402"/>
        <v>223.93108000000007</v>
      </c>
      <c r="BI323" s="210">
        <f t="shared" si="403"/>
        <v>21.846934634146351</v>
      </c>
      <c r="BJ323" s="210">
        <f t="shared" si="404"/>
        <v>1271</v>
      </c>
      <c r="BK323" s="214">
        <f t="shared" si="405"/>
        <v>381.3</v>
      </c>
      <c r="BL323" s="214">
        <f t="shared" si="406"/>
        <v>635.5</v>
      </c>
      <c r="BM323" s="210">
        <f t="shared" si="407"/>
        <v>246</v>
      </c>
      <c r="BN323" s="210">
        <f t="shared" si="408"/>
        <v>304</v>
      </c>
      <c r="BO323" s="215">
        <f t="shared" si="409"/>
        <v>381.3</v>
      </c>
      <c r="BP323" s="210">
        <f t="shared" si="469"/>
        <v>1271</v>
      </c>
      <c r="BQ323" s="216">
        <f t="shared" si="410"/>
        <v>381.3</v>
      </c>
      <c r="BR323" s="216">
        <f t="shared" si="411"/>
        <v>635.5</v>
      </c>
      <c r="BS323" s="210">
        <f t="shared" si="412"/>
        <v>246</v>
      </c>
      <c r="BT323" s="210">
        <f t="shared" si="413"/>
        <v>304</v>
      </c>
      <c r="BU323" s="217">
        <f t="shared" si="414"/>
        <v>381.3</v>
      </c>
      <c r="BV323" s="210">
        <f t="shared" si="470"/>
        <v>1271</v>
      </c>
      <c r="BW323" s="403">
        <f t="shared" si="415"/>
        <v>381.3</v>
      </c>
      <c r="BX323" s="403">
        <f t="shared" si="416"/>
        <v>635.5</v>
      </c>
      <c r="BY323" s="210">
        <f t="shared" si="417"/>
        <v>246</v>
      </c>
      <c r="BZ323" s="210">
        <f t="shared" si="418"/>
        <v>304</v>
      </c>
      <c r="CA323" s="210">
        <f t="shared" si="419"/>
        <v>24</v>
      </c>
      <c r="CB323" s="404">
        <f t="shared" si="420"/>
        <v>381.3</v>
      </c>
      <c r="CC323" s="404"/>
      <c r="CD323" s="537">
        <f t="shared" si="421"/>
        <v>60.675299999999993</v>
      </c>
      <c r="CE323" s="537">
        <f t="shared" si="453"/>
        <v>18.202589999999997</v>
      </c>
      <c r="CF323" s="537">
        <f t="shared" si="422"/>
        <v>30.337649999999996</v>
      </c>
      <c r="CG323" s="210"/>
      <c r="CH323" s="210"/>
      <c r="CI323" s="210"/>
      <c r="CJ323" s="538">
        <f t="shared" si="423"/>
        <v>18.202589999999997</v>
      </c>
      <c r="CK323" s="216">
        <f t="shared" si="424"/>
        <v>-44.5</v>
      </c>
      <c r="CL323" s="216">
        <f t="shared" si="454"/>
        <v>-13.35</v>
      </c>
      <c r="CM323" s="216">
        <f t="shared" si="425"/>
        <v>-22.25</v>
      </c>
      <c r="CN323" s="216"/>
      <c r="CO323" s="216"/>
      <c r="CP323" s="216"/>
      <c r="CQ323" s="217">
        <f t="shared" si="426"/>
        <v>-13.35</v>
      </c>
      <c r="CR323" s="403">
        <f t="shared" si="427"/>
        <v>29.175299999999993</v>
      </c>
      <c r="CS323" s="403">
        <f t="shared" si="455"/>
        <v>8.7525899999999979</v>
      </c>
      <c r="CT323" s="403">
        <f t="shared" si="428"/>
        <v>14.587649999999996</v>
      </c>
      <c r="CU323" s="403"/>
      <c r="CV323" s="403"/>
      <c r="CW323" s="403"/>
      <c r="CX323" s="404">
        <f t="shared" si="429"/>
        <v>8.7525899999999979</v>
      </c>
      <c r="CY323" s="198"/>
      <c r="CZ323" s="222">
        <v>967</v>
      </c>
      <c r="DA323" s="677">
        <f t="shared" si="430"/>
        <v>-58</v>
      </c>
      <c r="DB323" s="676">
        <f t="shared" si="431"/>
        <v>-5.6585365853658516</v>
      </c>
      <c r="DC323" s="676">
        <f t="shared" si="456"/>
        <v>-1.1317073170731704</v>
      </c>
      <c r="DD323" s="208">
        <v>1387.7012</v>
      </c>
      <c r="DE323" s="677">
        <f t="shared" si="432"/>
        <v>362.70119999999997</v>
      </c>
      <c r="DF323" s="676">
        <f t="shared" si="433"/>
        <v>35.385482926829269</v>
      </c>
      <c r="DG323" s="676">
        <f t="shared" si="457"/>
        <v>7.0770965853658536</v>
      </c>
      <c r="DH323" s="222">
        <v>20</v>
      </c>
      <c r="DI323" s="677">
        <f t="shared" si="434"/>
        <v>205</v>
      </c>
      <c r="DJ323" s="568">
        <f t="shared" si="435"/>
        <v>1230</v>
      </c>
      <c r="DK323" s="677">
        <f t="shared" si="436"/>
        <v>369</v>
      </c>
      <c r="DL323" s="677">
        <f t="shared" si="458"/>
        <v>369</v>
      </c>
      <c r="DM323" s="677">
        <f t="shared" si="459"/>
        <v>615</v>
      </c>
      <c r="DN323" s="677">
        <f t="shared" si="437"/>
        <v>39.425299999999993</v>
      </c>
      <c r="DO323" s="677">
        <f t="shared" si="460"/>
        <v>11.827589999999997</v>
      </c>
      <c r="DP323" s="677">
        <f t="shared" si="461"/>
        <v>19.712649999999996</v>
      </c>
      <c r="DQ323" s="677">
        <f t="shared" si="438"/>
        <v>11.827589999999997</v>
      </c>
      <c r="DR323" s="222">
        <v>967</v>
      </c>
      <c r="DS323" s="677">
        <f t="shared" si="439"/>
        <v>-58</v>
      </c>
      <c r="DT323" s="676">
        <f t="shared" si="440"/>
        <v>-5.6585365853658516</v>
      </c>
      <c r="DU323" s="710">
        <f t="shared" si="462"/>
        <v>-1.1317073170731704</v>
      </c>
      <c r="DV323" s="208">
        <v>1387.7012</v>
      </c>
      <c r="DW323" s="677">
        <f t="shared" si="441"/>
        <v>362.70119999999997</v>
      </c>
      <c r="DX323" s="676">
        <f t="shared" si="442"/>
        <v>35.385482926829269</v>
      </c>
      <c r="DY323" s="710">
        <f t="shared" si="463"/>
        <v>7.0770965853658536</v>
      </c>
      <c r="DZ323" s="222">
        <v>19</v>
      </c>
      <c r="EA323" s="677">
        <f t="shared" si="443"/>
        <v>194.75</v>
      </c>
      <c r="EB323" s="568">
        <f t="shared" si="444"/>
        <v>1219.75</v>
      </c>
      <c r="EC323" s="677">
        <f t="shared" si="445"/>
        <v>365.92500000000001</v>
      </c>
      <c r="ED323" s="677">
        <f t="shared" si="464"/>
        <v>365.92500000000001</v>
      </c>
      <c r="EE323" s="677">
        <f t="shared" si="465"/>
        <v>609.875</v>
      </c>
      <c r="EF323" s="208">
        <f t="shared" si="466"/>
        <v>41.987799999999993</v>
      </c>
      <c r="EG323" s="208">
        <f t="shared" si="467"/>
        <v>12.596339999999998</v>
      </c>
      <c r="EH323" s="208">
        <f t="shared" si="468"/>
        <v>20.993899999999996</v>
      </c>
      <c r="EI323" s="677">
        <f t="shared" si="446"/>
        <v>12.596339999999998</v>
      </c>
    </row>
    <row r="324" spans="1:139" s="218" customFormat="1" ht="24.75" customHeight="1" x14ac:dyDescent="0.2">
      <c r="A324" s="506">
        <v>321</v>
      </c>
      <c r="B324" s="506" t="s">
        <v>1268</v>
      </c>
      <c r="C324" s="499" t="s">
        <v>1086</v>
      </c>
      <c r="D324" s="406" t="s">
        <v>510</v>
      </c>
      <c r="E324" s="414" t="s">
        <v>228</v>
      </c>
      <c r="F324" s="219" t="s">
        <v>171</v>
      </c>
      <c r="G324" s="219" t="s">
        <v>42</v>
      </c>
      <c r="H324" s="219" t="s">
        <v>70</v>
      </c>
      <c r="I324" s="240">
        <v>0.3</v>
      </c>
      <c r="J324" s="288">
        <v>1025</v>
      </c>
      <c r="K324" s="222"/>
      <c r="L324" s="219" t="s">
        <v>171</v>
      </c>
      <c r="M324" s="219" t="s">
        <v>42</v>
      </c>
      <c r="N324" s="219" t="s">
        <v>70</v>
      </c>
      <c r="O324" s="240">
        <v>0.3</v>
      </c>
      <c r="P324" s="288">
        <v>1025</v>
      </c>
      <c r="Q324" s="219"/>
      <c r="R324" s="219"/>
      <c r="S324" s="219"/>
      <c r="T324" s="240">
        <v>0.3</v>
      </c>
      <c r="U324" s="307">
        <v>1025</v>
      </c>
      <c r="V324" s="228" t="s">
        <v>69</v>
      </c>
      <c r="W324" s="228" t="s">
        <v>44</v>
      </c>
      <c r="X324" s="228" t="s">
        <v>28</v>
      </c>
      <c r="Y324" s="242">
        <v>0.3</v>
      </c>
      <c r="Z324" s="308">
        <v>1025</v>
      </c>
      <c r="AA324" s="207">
        <f t="shared" ref="AA324:AA387" si="474">Z324*Y324</f>
        <v>307.5</v>
      </c>
      <c r="AB324" s="222">
        <v>967</v>
      </c>
      <c r="AC324" s="544">
        <f t="shared" si="447"/>
        <v>-58</v>
      </c>
      <c r="AD324" s="208">
        <f t="shared" si="473"/>
        <v>1387.7012</v>
      </c>
      <c r="AE324" s="678">
        <f t="shared" si="448"/>
        <v>362.70119999999997</v>
      </c>
      <c r="AF324" s="222">
        <v>1796</v>
      </c>
      <c r="AJ324" s="444">
        <f t="shared" ref="AJ324:AJ387" si="475">AB324-Z324</f>
        <v>-58</v>
      </c>
      <c r="AK324" s="444">
        <f t="shared" ref="AK324:AK387" si="476">(AB324/Z324)*100-100</f>
        <v>-5.6585365853658516</v>
      </c>
      <c r="AL324" s="539">
        <f t="shared" si="449"/>
        <v>-1.1317073170731703E-2</v>
      </c>
      <c r="AM324" s="444">
        <f t="shared" ref="AM324:AM387" si="477">AJ324/5</f>
        <v>-11.6</v>
      </c>
      <c r="AN324" s="445">
        <f t="shared" ref="AN324:AN387" si="478">AD324-Z324</f>
        <v>362.70119999999997</v>
      </c>
      <c r="AO324" s="445">
        <f t="shared" ref="AO324:AO387" si="479">(AD324/Z324)*100-100</f>
        <v>35.385482926829269</v>
      </c>
      <c r="AP324" s="542">
        <f t="shared" si="450"/>
        <v>7.0770965853658538E-2</v>
      </c>
      <c r="AQ324" s="445">
        <f t="shared" ref="AQ324:AQ387" si="480">AN324/5</f>
        <v>72.540239999999997</v>
      </c>
      <c r="AR324" s="227">
        <f t="shared" ref="AR324:AR387" si="481">(Z324+120)*Y324</f>
        <v>343.5</v>
      </c>
      <c r="AS324" s="210">
        <f t="shared" ref="AS324:AS387" si="482">SUM(Z324+120)</f>
        <v>1145</v>
      </c>
      <c r="AT324" s="209">
        <f t="shared" ref="AT324:AT387" si="483">AS324*0.3</f>
        <v>343.5</v>
      </c>
      <c r="AU324" s="209">
        <f t="shared" ref="AU324:AU387" si="484">AS324*0.5</f>
        <v>572.5</v>
      </c>
      <c r="AV324" s="211">
        <f t="shared" ref="AV324:AV387" si="485">AB324</f>
        <v>967</v>
      </c>
      <c r="AW324" s="210">
        <f t="shared" ref="AW324:AW387" si="486">SUM(AS324-AV324)</f>
        <v>178</v>
      </c>
      <c r="AX324" s="210">
        <f t="shared" ref="AX324:AX387" si="487">AS324-Z324</f>
        <v>120</v>
      </c>
      <c r="AY324" s="210">
        <f t="shared" ref="AY324:AY387" si="488">(AS324/Z324*100)-100</f>
        <v>11.707317073170742</v>
      </c>
      <c r="AZ324" s="211">
        <f t="shared" ref="AZ324:AZ387" si="489">AD324</f>
        <v>1387.7012</v>
      </c>
      <c r="BA324" s="544">
        <f t="shared" si="451"/>
        <v>242.70119999999997</v>
      </c>
      <c r="BB324" s="210">
        <f t="shared" si="452"/>
        <v>60.675299999999993</v>
      </c>
      <c r="BC324" s="213">
        <f t="shared" ref="BC324:BC387" si="490">BD324*Y324</f>
        <v>374.67932400000001</v>
      </c>
      <c r="BD324" s="211">
        <f>[1]MAG_9pak!$F$11</f>
        <v>1248.9310800000001</v>
      </c>
      <c r="BE324" s="213">
        <f t="shared" ref="BE324:BE387" si="491">BD324*0.3</f>
        <v>374.67932400000001</v>
      </c>
      <c r="BF324" s="213">
        <f t="shared" ref="BF324:BF387" si="492">BD324*0.5</f>
        <v>624.46554000000003</v>
      </c>
      <c r="BG324" s="210">
        <f t="shared" ref="BG324:BG387" si="493">BD324-AB324</f>
        <v>281.93108000000007</v>
      </c>
      <c r="BH324" s="210">
        <f t="shared" ref="BH324:BH387" si="494">SUM(BD324-Z324)</f>
        <v>223.93108000000007</v>
      </c>
      <c r="BI324" s="210">
        <f t="shared" ref="BI324:BI387" si="495">(BD324/Z324*100)-100</f>
        <v>21.846934634146351</v>
      </c>
      <c r="BJ324" s="210">
        <f t="shared" ref="BJ324:BJ387" si="496">Z324*1.24</f>
        <v>1271</v>
      </c>
      <c r="BK324" s="214">
        <f t="shared" ref="BK324:BK387" si="497">BJ324*0.3</f>
        <v>381.3</v>
      </c>
      <c r="BL324" s="214">
        <f t="shared" ref="BL324:BL387" si="498">BJ324*0.5</f>
        <v>635.5</v>
      </c>
      <c r="BM324" s="210">
        <f t="shared" ref="BM324:BM387" si="499">BJ324-Z324</f>
        <v>246</v>
      </c>
      <c r="BN324" s="210">
        <f t="shared" ref="BN324:BN387" si="500">BJ324-AB324</f>
        <v>304</v>
      </c>
      <c r="BO324" s="215">
        <f t="shared" ref="BO324:BO387" si="501">BJ324*Y324</f>
        <v>381.3</v>
      </c>
      <c r="BP324" s="210">
        <f t="shared" si="469"/>
        <v>1271</v>
      </c>
      <c r="BQ324" s="216">
        <f t="shared" ref="BQ324:BQ387" si="502">BP324*0.3</f>
        <v>381.3</v>
      </c>
      <c r="BR324" s="216">
        <f t="shared" ref="BR324:BR387" si="503">BP324*0.5</f>
        <v>635.5</v>
      </c>
      <c r="BS324" s="210">
        <f t="shared" ref="BS324:BS387" si="504">BP324-Z324</f>
        <v>246</v>
      </c>
      <c r="BT324" s="210">
        <f t="shared" ref="BT324:BT387" si="505">BP324-AB324</f>
        <v>304</v>
      </c>
      <c r="BU324" s="217">
        <f t="shared" ref="BU324:BU387" si="506">BP324*Y324</f>
        <v>381.3</v>
      </c>
      <c r="BV324" s="210">
        <f t="shared" si="470"/>
        <v>1271</v>
      </c>
      <c r="BW324" s="403">
        <f t="shared" ref="BW324:BW387" si="507">BV324*0.3</f>
        <v>381.3</v>
      </c>
      <c r="BX324" s="403">
        <f t="shared" ref="BX324:BX387" si="508">BV324*0.5</f>
        <v>635.5</v>
      </c>
      <c r="BY324" s="210">
        <f t="shared" ref="BY324:BY387" si="509">BV324-Z324</f>
        <v>246</v>
      </c>
      <c r="BZ324" s="210">
        <f t="shared" ref="BZ324:BZ387" si="510">BV324-AB324</f>
        <v>304</v>
      </c>
      <c r="CA324" s="210">
        <f t="shared" ref="CA324:CA387" si="511">(BV324/Z324*100)-100</f>
        <v>24</v>
      </c>
      <c r="CB324" s="404">
        <f t="shared" ref="CB324:CB387" si="512">BV324*Y324</f>
        <v>381.3</v>
      </c>
      <c r="CC324" s="404"/>
      <c r="CD324" s="537">
        <f t="shared" ref="CD324:CD387" si="513">(AD324-AS324)/4</f>
        <v>60.675299999999993</v>
      </c>
      <c r="CE324" s="537">
        <f t="shared" si="453"/>
        <v>18.202589999999997</v>
      </c>
      <c r="CF324" s="537">
        <f t="shared" ref="CF324:CF387" si="514">CD324*0.5</f>
        <v>30.337649999999996</v>
      </c>
      <c r="CG324" s="210"/>
      <c r="CH324" s="210"/>
      <c r="CI324" s="210"/>
      <c r="CJ324" s="538">
        <f t="shared" ref="CJ324:CJ387" si="515">CD324*Y324</f>
        <v>18.202589999999997</v>
      </c>
      <c r="CK324" s="216">
        <f t="shared" ref="CK324:CK387" si="516">(AB324-AS324)/4</f>
        <v>-44.5</v>
      </c>
      <c r="CL324" s="216">
        <f t="shared" si="454"/>
        <v>-13.35</v>
      </c>
      <c r="CM324" s="216">
        <f t="shared" ref="CM324:CM387" si="517">CK324*0.5</f>
        <v>-22.25</v>
      </c>
      <c r="CN324" s="216"/>
      <c r="CO324" s="216"/>
      <c r="CP324" s="216"/>
      <c r="CQ324" s="217">
        <f t="shared" ref="CQ324:CQ387" si="518">CK324*Y324</f>
        <v>-13.35</v>
      </c>
      <c r="CR324" s="403">
        <f t="shared" ref="CR324:CR387" si="519">(AD324-BV324)/4</f>
        <v>29.175299999999993</v>
      </c>
      <c r="CS324" s="403">
        <f t="shared" si="455"/>
        <v>8.7525899999999979</v>
      </c>
      <c r="CT324" s="403">
        <f t="shared" ref="CT324:CT387" si="520">CR324*0.5</f>
        <v>14.587649999999996</v>
      </c>
      <c r="CU324" s="403"/>
      <c r="CV324" s="403"/>
      <c r="CW324" s="403"/>
      <c r="CX324" s="404">
        <f t="shared" ref="CX324:CX387" si="521">CR324*Y324</f>
        <v>8.7525899999999979</v>
      </c>
      <c r="CY324" s="198"/>
      <c r="CZ324" s="222">
        <v>967</v>
      </c>
      <c r="DA324" s="677">
        <f t="shared" ref="DA324:DA387" si="522">CZ324-Z324</f>
        <v>-58</v>
      </c>
      <c r="DB324" s="676">
        <f t="shared" ref="DB324:DB387" si="523">(CZ324/Z324*100)-100</f>
        <v>-5.6585365853658516</v>
      </c>
      <c r="DC324" s="676">
        <f t="shared" si="456"/>
        <v>-1.1317073170731704</v>
      </c>
      <c r="DD324" s="208">
        <v>1387.7012</v>
      </c>
      <c r="DE324" s="677">
        <f t="shared" ref="DE324:DE387" si="524">DD324-Z324</f>
        <v>362.70119999999997</v>
      </c>
      <c r="DF324" s="676">
        <f t="shared" ref="DF324:DF387" si="525">(DD324/Z324)*100-100</f>
        <v>35.385482926829269</v>
      </c>
      <c r="DG324" s="676">
        <f t="shared" si="457"/>
        <v>7.0770965853658536</v>
      </c>
      <c r="DH324" s="222">
        <v>20</v>
      </c>
      <c r="DI324" s="677">
        <f t="shared" ref="DI324:DI387" si="526">Z324*DH324/100</f>
        <v>205</v>
      </c>
      <c r="DJ324" s="568">
        <f t="shared" ref="DJ324:DJ387" si="527">Z324+DI324</f>
        <v>1230</v>
      </c>
      <c r="DK324" s="677">
        <f t="shared" ref="DK324:DK387" si="528">DJ324*Y324</f>
        <v>369</v>
      </c>
      <c r="DL324" s="677">
        <f t="shared" si="458"/>
        <v>369</v>
      </c>
      <c r="DM324" s="677">
        <f t="shared" si="459"/>
        <v>615</v>
      </c>
      <c r="DN324" s="677">
        <f t="shared" ref="DN324:DN387" si="529">(DD324-DJ324)/4</f>
        <v>39.425299999999993</v>
      </c>
      <c r="DO324" s="677">
        <f t="shared" si="460"/>
        <v>11.827589999999997</v>
      </c>
      <c r="DP324" s="677">
        <f t="shared" si="461"/>
        <v>19.712649999999996</v>
      </c>
      <c r="DQ324" s="677">
        <f t="shared" ref="DQ324:DQ387" si="530">DN324*Y324</f>
        <v>11.827589999999997</v>
      </c>
      <c r="DR324" s="222">
        <v>967</v>
      </c>
      <c r="DS324" s="677">
        <f t="shared" ref="DS324:DS387" si="531">DR324-Z324</f>
        <v>-58</v>
      </c>
      <c r="DT324" s="676">
        <f t="shared" ref="DT324:DT387" si="532">(DR324/Z324*100)-100</f>
        <v>-5.6585365853658516</v>
      </c>
      <c r="DU324" s="710">
        <f t="shared" si="462"/>
        <v>-1.1317073170731704</v>
      </c>
      <c r="DV324" s="208">
        <v>1387.7012</v>
      </c>
      <c r="DW324" s="677">
        <f t="shared" ref="DW324:DW387" si="533">DV324-Z324</f>
        <v>362.70119999999997</v>
      </c>
      <c r="DX324" s="676">
        <f t="shared" ref="DX324:DX387" si="534">(DV324/Z324)*100-100</f>
        <v>35.385482926829269</v>
      </c>
      <c r="DY324" s="710">
        <f t="shared" si="463"/>
        <v>7.0770965853658536</v>
      </c>
      <c r="DZ324" s="222">
        <v>19</v>
      </c>
      <c r="EA324" s="677">
        <f t="shared" ref="EA324:EA387" si="535">Z324*DZ324/100</f>
        <v>194.75</v>
      </c>
      <c r="EB324" s="568">
        <f t="shared" ref="EB324:EB387" si="536">Z324+EA324</f>
        <v>1219.75</v>
      </c>
      <c r="EC324" s="677">
        <f t="shared" ref="EC324:EC387" si="537">EB324*Y324</f>
        <v>365.92500000000001</v>
      </c>
      <c r="ED324" s="677">
        <f t="shared" si="464"/>
        <v>365.92500000000001</v>
      </c>
      <c r="EE324" s="677">
        <f t="shared" si="465"/>
        <v>609.875</v>
      </c>
      <c r="EF324" s="208">
        <f t="shared" si="466"/>
        <v>41.987799999999993</v>
      </c>
      <c r="EG324" s="208">
        <f t="shared" si="467"/>
        <v>12.596339999999998</v>
      </c>
      <c r="EH324" s="208">
        <f t="shared" si="468"/>
        <v>20.993899999999996</v>
      </c>
      <c r="EI324" s="677">
        <f t="shared" ref="EI324:EI387" si="538">EF324*Y324</f>
        <v>12.596339999999998</v>
      </c>
    </row>
    <row r="325" spans="1:139" s="218" customFormat="1" ht="24.75" customHeight="1" x14ac:dyDescent="0.2">
      <c r="A325" s="505">
        <v>322</v>
      </c>
      <c r="B325" s="506" t="s">
        <v>1268</v>
      </c>
      <c r="C325" s="499" t="s">
        <v>1086</v>
      </c>
      <c r="D325" s="406" t="s">
        <v>510</v>
      </c>
      <c r="E325" s="414" t="s">
        <v>229</v>
      </c>
      <c r="F325" s="219" t="s">
        <v>171</v>
      </c>
      <c r="G325" s="219" t="s">
        <v>42</v>
      </c>
      <c r="H325" s="219" t="s">
        <v>70</v>
      </c>
      <c r="I325" s="240">
        <v>0.3</v>
      </c>
      <c r="J325" s="234">
        <v>1112</v>
      </c>
      <c r="K325" s="222"/>
      <c r="L325" s="219" t="s">
        <v>171</v>
      </c>
      <c r="M325" s="219" t="s">
        <v>42</v>
      </c>
      <c r="N325" s="219" t="s">
        <v>70</v>
      </c>
      <c r="O325" s="240">
        <v>0.3</v>
      </c>
      <c r="P325" s="234">
        <v>1112</v>
      </c>
      <c r="Q325" s="219"/>
      <c r="R325" s="219"/>
      <c r="S325" s="219"/>
      <c r="T325" s="240">
        <v>0.3</v>
      </c>
      <c r="U325" s="235">
        <v>1112</v>
      </c>
      <c r="V325" s="228" t="s">
        <v>69</v>
      </c>
      <c r="W325" s="228" t="s">
        <v>44</v>
      </c>
      <c r="X325" s="228" t="s">
        <v>28</v>
      </c>
      <c r="Y325" s="242">
        <v>0.3</v>
      </c>
      <c r="Z325" s="236">
        <v>1112</v>
      </c>
      <c r="AA325" s="207">
        <f t="shared" si="474"/>
        <v>333.59999999999997</v>
      </c>
      <c r="AB325" s="222">
        <v>967</v>
      </c>
      <c r="AC325" s="544">
        <f t="shared" ref="AC325:AC388" si="539">AB325-Z325</f>
        <v>-145</v>
      </c>
      <c r="AD325" s="208">
        <f t="shared" si="473"/>
        <v>1387.7012</v>
      </c>
      <c r="AE325" s="678">
        <f t="shared" ref="AE325:AE388" si="540">AD325-Z325</f>
        <v>275.70119999999997</v>
      </c>
      <c r="AF325" s="222">
        <v>1796</v>
      </c>
      <c r="AJ325" s="444">
        <f t="shared" si="475"/>
        <v>-145</v>
      </c>
      <c r="AK325" s="444">
        <f t="shared" si="476"/>
        <v>-13.039568345323744</v>
      </c>
      <c r="AL325" s="539">
        <f t="shared" ref="AL325:AL388" si="541">AK325/5/100</f>
        <v>-2.607913669064749E-2</v>
      </c>
      <c r="AM325" s="444">
        <f t="shared" si="477"/>
        <v>-29</v>
      </c>
      <c r="AN325" s="445">
        <f t="shared" si="478"/>
        <v>275.70119999999997</v>
      </c>
      <c r="AO325" s="445">
        <f t="shared" si="479"/>
        <v>24.793273381294952</v>
      </c>
      <c r="AP325" s="542">
        <f t="shared" ref="AP325:AP388" si="542">AO325/5/100</f>
        <v>4.9586546762589903E-2</v>
      </c>
      <c r="AQ325" s="445">
        <f t="shared" si="480"/>
        <v>55.140239999999991</v>
      </c>
      <c r="AR325" s="227">
        <f t="shared" si="481"/>
        <v>369.59999999999997</v>
      </c>
      <c r="AS325" s="210">
        <f t="shared" si="482"/>
        <v>1232</v>
      </c>
      <c r="AT325" s="209">
        <f t="shared" si="483"/>
        <v>369.59999999999997</v>
      </c>
      <c r="AU325" s="209">
        <f t="shared" si="484"/>
        <v>616</v>
      </c>
      <c r="AV325" s="211">
        <f t="shared" si="485"/>
        <v>967</v>
      </c>
      <c r="AW325" s="210">
        <f t="shared" si="486"/>
        <v>265</v>
      </c>
      <c r="AX325" s="210">
        <f t="shared" si="487"/>
        <v>120</v>
      </c>
      <c r="AY325" s="210">
        <f t="shared" si="488"/>
        <v>10.791366906474821</v>
      </c>
      <c r="AZ325" s="211">
        <f t="shared" si="489"/>
        <v>1387.7012</v>
      </c>
      <c r="BA325" s="544">
        <f t="shared" ref="BA325:BA388" si="543">AZ325-AS325</f>
        <v>155.70119999999997</v>
      </c>
      <c r="BB325" s="210">
        <f t="shared" ref="BB325:BB388" si="544">BA325/4</f>
        <v>38.925299999999993</v>
      </c>
      <c r="BC325" s="213">
        <f t="shared" si="490"/>
        <v>374.67932400000001</v>
      </c>
      <c r="BD325" s="211">
        <f>[1]MAG_9pak!$F$11</f>
        <v>1248.9310800000001</v>
      </c>
      <c r="BE325" s="213">
        <f t="shared" si="491"/>
        <v>374.67932400000001</v>
      </c>
      <c r="BF325" s="213">
        <f t="shared" si="492"/>
        <v>624.46554000000003</v>
      </c>
      <c r="BG325" s="210">
        <f t="shared" si="493"/>
        <v>281.93108000000007</v>
      </c>
      <c r="BH325" s="210">
        <f t="shared" si="494"/>
        <v>136.93108000000007</v>
      </c>
      <c r="BI325" s="210">
        <f t="shared" si="495"/>
        <v>12.313946043165473</v>
      </c>
      <c r="BJ325" s="210">
        <f t="shared" si="496"/>
        <v>1378.8799999999999</v>
      </c>
      <c r="BK325" s="214">
        <f t="shared" si="497"/>
        <v>413.66399999999993</v>
      </c>
      <c r="BL325" s="214">
        <f t="shared" si="498"/>
        <v>689.43999999999994</v>
      </c>
      <c r="BM325" s="210">
        <f t="shared" si="499"/>
        <v>266.87999999999988</v>
      </c>
      <c r="BN325" s="210">
        <f t="shared" si="500"/>
        <v>411.87999999999988</v>
      </c>
      <c r="BO325" s="215">
        <f t="shared" si="501"/>
        <v>413.66399999999993</v>
      </c>
      <c r="BP325" s="210">
        <f t="shared" si="469"/>
        <v>1378.8799999999999</v>
      </c>
      <c r="BQ325" s="216">
        <f t="shared" si="502"/>
        <v>413.66399999999993</v>
      </c>
      <c r="BR325" s="216">
        <f t="shared" si="503"/>
        <v>689.43999999999994</v>
      </c>
      <c r="BS325" s="210">
        <f t="shared" si="504"/>
        <v>266.87999999999988</v>
      </c>
      <c r="BT325" s="210">
        <f t="shared" si="505"/>
        <v>411.87999999999988</v>
      </c>
      <c r="BU325" s="217">
        <f t="shared" si="506"/>
        <v>413.66399999999993</v>
      </c>
      <c r="BV325" s="210">
        <f t="shared" si="470"/>
        <v>1378.8799999999999</v>
      </c>
      <c r="BW325" s="403">
        <f t="shared" si="507"/>
        <v>413.66399999999993</v>
      </c>
      <c r="BX325" s="403">
        <f t="shared" si="508"/>
        <v>689.43999999999994</v>
      </c>
      <c r="BY325" s="210">
        <f t="shared" si="509"/>
        <v>266.87999999999988</v>
      </c>
      <c r="BZ325" s="210">
        <f t="shared" si="510"/>
        <v>411.87999999999988</v>
      </c>
      <c r="CA325" s="210">
        <f t="shared" si="511"/>
        <v>24</v>
      </c>
      <c r="CB325" s="404">
        <f t="shared" si="512"/>
        <v>413.66399999999993</v>
      </c>
      <c r="CC325" s="404"/>
      <c r="CD325" s="537">
        <f t="shared" si="513"/>
        <v>38.925299999999993</v>
      </c>
      <c r="CE325" s="537">
        <f t="shared" ref="CE325:CE388" si="545">CD325*0.3</f>
        <v>11.677589999999997</v>
      </c>
      <c r="CF325" s="537">
        <f t="shared" si="514"/>
        <v>19.462649999999996</v>
      </c>
      <c r="CG325" s="210"/>
      <c r="CH325" s="210"/>
      <c r="CI325" s="210"/>
      <c r="CJ325" s="538">
        <f t="shared" si="515"/>
        <v>11.677589999999997</v>
      </c>
      <c r="CK325" s="216">
        <f t="shared" si="516"/>
        <v>-66.25</v>
      </c>
      <c r="CL325" s="216">
        <f t="shared" ref="CL325:CL388" si="546">CK325*0.3</f>
        <v>-19.875</v>
      </c>
      <c r="CM325" s="216">
        <f t="shared" si="517"/>
        <v>-33.125</v>
      </c>
      <c r="CN325" s="216"/>
      <c r="CO325" s="216"/>
      <c r="CP325" s="216"/>
      <c r="CQ325" s="217">
        <f t="shared" si="518"/>
        <v>-19.875</v>
      </c>
      <c r="CR325" s="403">
        <f t="shared" si="519"/>
        <v>2.2053000000000225</v>
      </c>
      <c r="CS325" s="403">
        <f t="shared" ref="CS325:CS388" si="547">CR325*0.3</f>
        <v>0.66159000000000667</v>
      </c>
      <c r="CT325" s="403">
        <f t="shared" si="520"/>
        <v>1.1026500000000112</v>
      </c>
      <c r="CU325" s="403"/>
      <c r="CV325" s="403"/>
      <c r="CW325" s="403"/>
      <c r="CX325" s="404">
        <f t="shared" si="521"/>
        <v>0.66159000000000667</v>
      </c>
      <c r="CY325" s="198"/>
      <c r="CZ325" s="222">
        <v>967</v>
      </c>
      <c r="DA325" s="677">
        <f t="shared" si="522"/>
        <v>-145</v>
      </c>
      <c r="DB325" s="676">
        <f t="shared" si="523"/>
        <v>-13.039568345323744</v>
      </c>
      <c r="DC325" s="676">
        <f t="shared" ref="DC325:DC388" si="548">DB325/5</f>
        <v>-2.6079136690647489</v>
      </c>
      <c r="DD325" s="208">
        <v>1387.7012</v>
      </c>
      <c r="DE325" s="677">
        <f t="shared" si="524"/>
        <v>275.70119999999997</v>
      </c>
      <c r="DF325" s="676">
        <f t="shared" si="525"/>
        <v>24.793273381294952</v>
      </c>
      <c r="DG325" s="676">
        <f t="shared" ref="DG325:DG388" si="549">DF325/5</f>
        <v>4.9586546762589903</v>
      </c>
      <c r="DH325" s="222">
        <v>20</v>
      </c>
      <c r="DI325" s="677">
        <f t="shared" si="526"/>
        <v>222.4</v>
      </c>
      <c r="DJ325" s="568">
        <f t="shared" si="527"/>
        <v>1334.4</v>
      </c>
      <c r="DK325" s="677">
        <f t="shared" si="528"/>
        <v>400.32</v>
      </c>
      <c r="DL325" s="677">
        <f t="shared" ref="DL325:DL388" si="550">DJ325*30/100</f>
        <v>400.32</v>
      </c>
      <c r="DM325" s="677">
        <f t="shared" ref="DM325:DM388" si="551">DJ325*50/100</f>
        <v>667.2</v>
      </c>
      <c r="DN325" s="677">
        <f t="shared" si="529"/>
        <v>13.32529999999997</v>
      </c>
      <c r="DO325" s="677">
        <f t="shared" ref="DO325:DO388" si="552">DN325*0.3</f>
        <v>3.9975899999999909</v>
      </c>
      <c r="DP325" s="677">
        <f t="shared" ref="DP325:DP388" si="553">DN325*0.5</f>
        <v>6.6626499999999851</v>
      </c>
      <c r="DQ325" s="677">
        <f t="shared" si="530"/>
        <v>3.9975899999999909</v>
      </c>
      <c r="DR325" s="222">
        <v>967</v>
      </c>
      <c r="DS325" s="677">
        <f t="shared" si="531"/>
        <v>-145</v>
      </c>
      <c r="DT325" s="676">
        <f t="shared" si="532"/>
        <v>-13.039568345323744</v>
      </c>
      <c r="DU325" s="710">
        <f t="shared" ref="DU325:DU388" si="554">DT325/5</f>
        <v>-2.6079136690647489</v>
      </c>
      <c r="DV325" s="208">
        <v>1387.7012</v>
      </c>
      <c r="DW325" s="677">
        <f t="shared" si="533"/>
        <v>275.70119999999997</v>
      </c>
      <c r="DX325" s="676">
        <f t="shared" si="534"/>
        <v>24.793273381294952</v>
      </c>
      <c r="DY325" s="710">
        <f t="shared" ref="DY325:DY388" si="555">DX325/5</f>
        <v>4.9586546762589903</v>
      </c>
      <c r="DZ325" s="222">
        <v>19</v>
      </c>
      <c r="EA325" s="677">
        <f t="shared" si="535"/>
        <v>211.28</v>
      </c>
      <c r="EB325" s="568">
        <f t="shared" si="536"/>
        <v>1323.28</v>
      </c>
      <c r="EC325" s="677">
        <f t="shared" si="537"/>
        <v>396.98399999999998</v>
      </c>
      <c r="ED325" s="677">
        <f t="shared" ref="ED325:ED388" si="556">EB325*30/100</f>
        <v>396.98400000000004</v>
      </c>
      <c r="EE325" s="677">
        <f t="shared" ref="EE325:EE388" si="557">EB325*50/100</f>
        <v>661.64</v>
      </c>
      <c r="EF325" s="208">
        <f t="shared" ref="EF325:EF388" si="558">(DV325-EB325)/4</f>
        <v>16.1053</v>
      </c>
      <c r="EG325" s="208">
        <f t="shared" ref="EG325:EG388" si="559">EF325*0.3</f>
        <v>4.8315899999999994</v>
      </c>
      <c r="EH325" s="208">
        <f t="shared" ref="EH325:EH388" si="560">EF325*0.5</f>
        <v>8.0526499999999999</v>
      </c>
      <c r="EI325" s="677">
        <f t="shared" si="538"/>
        <v>4.8315899999999994</v>
      </c>
    </row>
    <row r="326" spans="1:139" s="218" customFormat="1" ht="24.75" customHeight="1" x14ac:dyDescent="0.2">
      <c r="A326" s="505">
        <v>323</v>
      </c>
      <c r="B326" s="506" t="s">
        <v>1268</v>
      </c>
      <c r="C326" s="499" t="s">
        <v>1087</v>
      </c>
      <c r="D326" s="406" t="s">
        <v>511</v>
      </c>
      <c r="E326" s="414" t="s">
        <v>228</v>
      </c>
      <c r="F326" s="219" t="s">
        <v>171</v>
      </c>
      <c r="G326" s="219" t="s">
        <v>42</v>
      </c>
      <c r="H326" s="219" t="s">
        <v>70</v>
      </c>
      <c r="I326" s="240">
        <v>0.3</v>
      </c>
      <c r="J326" s="234">
        <v>1025</v>
      </c>
      <c r="K326" s="222"/>
      <c r="L326" s="219" t="s">
        <v>171</v>
      </c>
      <c r="M326" s="219" t="s">
        <v>42</v>
      </c>
      <c r="N326" s="219" t="s">
        <v>70</v>
      </c>
      <c r="O326" s="240">
        <v>0.3</v>
      </c>
      <c r="P326" s="234">
        <v>1025</v>
      </c>
      <c r="Q326" s="219"/>
      <c r="R326" s="219"/>
      <c r="S326" s="219"/>
      <c r="T326" s="240">
        <v>0.3</v>
      </c>
      <c r="U326" s="235">
        <v>1025</v>
      </c>
      <c r="V326" s="228" t="s">
        <v>69</v>
      </c>
      <c r="W326" s="228" t="s">
        <v>44</v>
      </c>
      <c r="X326" s="228" t="s">
        <v>28</v>
      </c>
      <c r="Y326" s="242">
        <v>0.3</v>
      </c>
      <c r="Z326" s="236">
        <v>1025</v>
      </c>
      <c r="AA326" s="207">
        <f t="shared" si="474"/>
        <v>307.5</v>
      </c>
      <c r="AB326" s="222">
        <v>967</v>
      </c>
      <c r="AC326" s="544">
        <f t="shared" si="539"/>
        <v>-58</v>
      </c>
      <c r="AD326" s="208">
        <f t="shared" si="473"/>
        <v>1387.7012</v>
      </c>
      <c r="AE326" s="678">
        <f t="shared" si="540"/>
        <v>362.70119999999997</v>
      </c>
      <c r="AF326" s="222">
        <v>1796</v>
      </c>
      <c r="AJ326" s="444">
        <f t="shared" si="475"/>
        <v>-58</v>
      </c>
      <c r="AK326" s="444">
        <f t="shared" si="476"/>
        <v>-5.6585365853658516</v>
      </c>
      <c r="AL326" s="539">
        <f t="shared" si="541"/>
        <v>-1.1317073170731703E-2</v>
      </c>
      <c r="AM326" s="444">
        <f t="shared" si="477"/>
        <v>-11.6</v>
      </c>
      <c r="AN326" s="445">
        <f t="shared" si="478"/>
        <v>362.70119999999997</v>
      </c>
      <c r="AO326" s="445">
        <f t="shared" si="479"/>
        <v>35.385482926829269</v>
      </c>
      <c r="AP326" s="542">
        <f t="shared" si="542"/>
        <v>7.0770965853658538E-2</v>
      </c>
      <c r="AQ326" s="445">
        <f t="shared" si="480"/>
        <v>72.540239999999997</v>
      </c>
      <c r="AR326" s="227">
        <f t="shared" si="481"/>
        <v>343.5</v>
      </c>
      <c r="AS326" s="210">
        <f t="shared" si="482"/>
        <v>1145</v>
      </c>
      <c r="AT326" s="209">
        <f t="shared" si="483"/>
        <v>343.5</v>
      </c>
      <c r="AU326" s="209">
        <f t="shared" si="484"/>
        <v>572.5</v>
      </c>
      <c r="AV326" s="211">
        <f t="shared" si="485"/>
        <v>967</v>
      </c>
      <c r="AW326" s="210">
        <f t="shared" si="486"/>
        <v>178</v>
      </c>
      <c r="AX326" s="210">
        <f t="shared" si="487"/>
        <v>120</v>
      </c>
      <c r="AY326" s="210">
        <f t="shared" si="488"/>
        <v>11.707317073170742</v>
      </c>
      <c r="AZ326" s="211">
        <f t="shared" si="489"/>
        <v>1387.7012</v>
      </c>
      <c r="BA326" s="544">
        <f t="shared" si="543"/>
        <v>242.70119999999997</v>
      </c>
      <c r="BB326" s="210">
        <f t="shared" si="544"/>
        <v>60.675299999999993</v>
      </c>
      <c r="BC326" s="213">
        <f t="shared" si="490"/>
        <v>374.67932400000001</v>
      </c>
      <c r="BD326" s="211">
        <f>[1]MAG_9pak!$F$11</f>
        <v>1248.9310800000001</v>
      </c>
      <c r="BE326" s="213">
        <f t="shared" si="491"/>
        <v>374.67932400000001</v>
      </c>
      <c r="BF326" s="213">
        <f t="shared" si="492"/>
        <v>624.46554000000003</v>
      </c>
      <c r="BG326" s="210">
        <f t="shared" si="493"/>
        <v>281.93108000000007</v>
      </c>
      <c r="BH326" s="210">
        <f t="shared" si="494"/>
        <v>223.93108000000007</v>
      </c>
      <c r="BI326" s="210">
        <f t="shared" si="495"/>
        <v>21.846934634146351</v>
      </c>
      <c r="BJ326" s="210">
        <f t="shared" si="496"/>
        <v>1271</v>
      </c>
      <c r="BK326" s="214">
        <f t="shared" si="497"/>
        <v>381.3</v>
      </c>
      <c r="BL326" s="214">
        <f t="shared" si="498"/>
        <v>635.5</v>
      </c>
      <c r="BM326" s="210">
        <f t="shared" si="499"/>
        <v>246</v>
      </c>
      <c r="BN326" s="210">
        <f t="shared" si="500"/>
        <v>304</v>
      </c>
      <c r="BO326" s="215">
        <f t="shared" si="501"/>
        <v>381.3</v>
      </c>
      <c r="BP326" s="210">
        <f t="shared" ref="BP326:BP389" si="561">Z326*1.24</f>
        <v>1271</v>
      </c>
      <c r="BQ326" s="216">
        <f t="shared" si="502"/>
        <v>381.3</v>
      </c>
      <c r="BR326" s="216">
        <f t="shared" si="503"/>
        <v>635.5</v>
      </c>
      <c r="BS326" s="210">
        <f t="shared" si="504"/>
        <v>246</v>
      </c>
      <c r="BT326" s="210">
        <f t="shared" si="505"/>
        <v>304</v>
      </c>
      <c r="BU326" s="217">
        <f t="shared" si="506"/>
        <v>381.3</v>
      </c>
      <c r="BV326" s="210">
        <f t="shared" ref="BV326:BV389" si="562">Z326*1.24</f>
        <v>1271</v>
      </c>
      <c r="BW326" s="403">
        <f t="shared" si="507"/>
        <v>381.3</v>
      </c>
      <c r="BX326" s="403">
        <f t="shared" si="508"/>
        <v>635.5</v>
      </c>
      <c r="BY326" s="210">
        <f t="shared" si="509"/>
        <v>246</v>
      </c>
      <c r="BZ326" s="210">
        <f t="shared" si="510"/>
        <v>304</v>
      </c>
      <c r="CA326" s="210">
        <f t="shared" si="511"/>
        <v>24</v>
      </c>
      <c r="CB326" s="404">
        <f t="shared" si="512"/>
        <v>381.3</v>
      </c>
      <c r="CC326" s="404"/>
      <c r="CD326" s="537">
        <f t="shared" si="513"/>
        <v>60.675299999999993</v>
      </c>
      <c r="CE326" s="537">
        <f t="shared" si="545"/>
        <v>18.202589999999997</v>
      </c>
      <c r="CF326" s="537">
        <f t="shared" si="514"/>
        <v>30.337649999999996</v>
      </c>
      <c r="CG326" s="210"/>
      <c r="CH326" s="210"/>
      <c r="CI326" s="210"/>
      <c r="CJ326" s="538">
        <f t="shared" si="515"/>
        <v>18.202589999999997</v>
      </c>
      <c r="CK326" s="216">
        <f t="shared" si="516"/>
        <v>-44.5</v>
      </c>
      <c r="CL326" s="216">
        <f t="shared" si="546"/>
        <v>-13.35</v>
      </c>
      <c r="CM326" s="216">
        <f t="shared" si="517"/>
        <v>-22.25</v>
      </c>
      <c r="CN326" s="216"/>
      <c r="CO326" s="216"/>
      <c r="CP326" s="216"/>
      <c r="CQ326" s="217">
        <f t="shared" si="518"/>
        <v>-13.35</v>
      </c>
      <c r="CR326" s="403">
        <f t="shared" si="519"/>
        <v>29.175299999999993</v>
      </c>
      <c r="CS326" s="403">
        <f t="shared" si="547"/>
        <v>8.7525899999999979</v>
      </c>
      <c r="CT326" s="403">
        <f t="shared" si="520"/>
        <v>14.587649999999996</v>
      </c>
      <c r="CU326" s="403"/>
      <c r="CV326" s="403"/>
      <c r="CW326" s="403"/>
      <c r="CX326" s="404">
        <f t="shared" si="521"/>
        <v>8.7525899999999979</v>
      </c>
      <c r="CY326" s="198"/>
      <c r="CZ326" s="222">
        <v>967</v>
      </c>
      <c r="DA326" s="677">
        <f t="shared" si="522"/>
        <v>-58</v>
      </c>
      <c r="DB326" s="676">
        <f t="shared" si="523"/>
        <v>-5.6585365853658516</v>
      </c>
      <c r="DC326" s="676">
        <f t="shared" si="548"/>
        <v>-1.1317073170731704</v>
      </c>
      <c r="DD326" s="208">
        <v>1387.7012</v>
      </c>
      <c r="DE326" s="677">
        <f t="shared" si="524"/>
        <v>362.70119999999997</v>
      </c>
      <c r="DF326" s="676">
        <f t="shared" si="525"/>
        <v>35.385482926829269</v>
      </c>
      <c r="DG326" s="676">
        <f t="shared" si="549"/>
        <v>7.0770965853658536</v>
      </c>
      <c r="DH326" s="222">
        <v>20</v>
      </c>
      <c r="DI326" s="677">
        <f t="shared" si="526"/>
        <v>205</v>
      </c>
      <c r="DJ326" s="568">
        <f t="shared" si="527"/>
        <v>1230</v>
      </c>
      <c r="DK326" s="677">
        <f t="shared" si="528"/>
        <v>369</v>
      </c>
      <c r="DL326" s="677">
        <f t="shared" si="550"/>
        <v>369</v>
      </c>
      <c r="DM326" s="677">
        <f t="shared" si="551"/>
        <v>615</v>
      </c>
      <c r="DN326" s="677">
        <f t="shared" si="529"/>
        <v>39.425299999999993</v>
      </c>
      <c r="DO326" s="677">
        <f t="shared" si="552"/>
        <v>11.827589999999997</v>
      </c>
      <c r="DP326" s="677">
        <f t="shared" si="553"/>
        <v>19.712649999999996</v>
      </c>
      <c r="DQ326" s="677">
        <f t="shared" si="530"/>
        <v>11.827589999999997</v>
      </c>
      <c r="DR326" s="222">
        <v>967</v>
      </c>
      <c r="DS326" s="677">
        <f t="shared" si="531"/>
        <v>-58</v>
      </c>
      <c r="DT326" s="676">
        <f t="shared" si="532"/>
        <v>-5.6585365853658516</v>
      </c>
      <c r="DU326" s="710">
        <f t="shared" si="554"/>
        <v>-1.1317073170731704</v>
      </c>
      <c r="DV326" s="208">
        <v>1387.7012</v>
      </c>
      <c r="DW326" s="677">
        <f t="shared" si="533"/>
        <v>362.70119999999997</v>
      </c>
      <c r="DX326" s="676">
        <f t="shared" si="534"/>
        <v>35.385482926829269</v>
      </c>
      <c r="DY326" s="710">
        <f t="shared" si="555"/>
        <v>7.0770965853658536</v>
      </c>
      <c r="DZ326" s="222">
        <v>19</v>
      </c>
      <c r="EA326" s="677">
        <f t="shared" si="535"/>
        <v>194.75</v>
      </c>
      <c r="EB326" s="568">
        <f t="shared" si="536"/>
        <v>1219.75</v>
      </c>
      <c r="EC326" s="677">
        <f t="shared" si="537"/>
        <v>365.92500000000001</v>
      </c>
      <c r="ED326" s="677">
        <f t="shared" si="556"/>
        <v>365.92500000000001</v>
      </c>
      <c r="EE326" s="677">
        <f t="shared" si="557"/>
        <v>609.875</v>
      </c>
      <c r="EF326" s="208">
        <f t="shared" si="558"/>
        <v>41.987799999999993</v>
      </c>
      <c r="EG326" s="208">
        <f t="shared" si="559"/>
        <v>12.596339999999998</v>
      </c>
      <c r="EH326" s="208">
        <f t="shared" si="560"/>
        <v>20.993899999999996</v>
      </c>
      <c r="EI326" s="677">
        <f t="shared" si="538"/>
        <v>12.596339999999998</v>
      </c>
    </row>
    <row r="327" spans="1:139" s="218" customFormat="1" ht="24.75" customHeight="1" x14ac:dyDescent="0.2">
      <c r="A327" s="506">
        <v>324</v>
      </c>
      <c r="B327" s="506" t="s">
        <v>1268</v>
      </c>
      <c r="C327" s="499" t="s">
        <v>1087</v>
      </c>
      <c r="D327" s="406" t="s">
        <v>511</v>
      </c>
      <c r="E327" s="414" t="s">
        <v>229</v>
      </c>
      <c r="F327" s="219" t="s">
        <v>171</v>
      </c>
      <c r="G327" s="219" t="s">
        <v>42</v>
      </c>
      <c r="H327" s="219" t="s">
        <v>70</v>
      </c>
      <c r="I327" s="240">
        <v>0.3</v>
      </c>
      <c r="J327" s="234">
        <v>1112</v>
      </c>
      <c r="K327" s="222"/>
      <c r="L327" s="219" t="s">
        <v>171</v>
      </c>
      <c r="M327" s="219" t="s">
        <v>42</v>
      </c>
      <c r="N327" s="219" t="s">
        <v>70</v>
      </c>
      <c r="O327" s="240">
        <v>0.3</v>
      </c>
      <c r="P327" s="234">
        <v>1112</v>
      </c>
      <c r="Q327" s="219"/>
      <c r="R327" s="219"/>
      <c r="S327" s="219"/>
      <c r="T327" s="240">
        <v>0.3</v>
      </c>
      <c r="U327" s="235">
        <v>1112</v>
      </c>
      <c r="V327" s="228" t="s">
        <v>69</v>
      </c>
      <c r="W327" s="228" t="s">
        <v>44</v>
      </c>
      <c r="X327" s="228" t="s">
        <v>28</v>
      </c>
      <c r="Y327" s="242">
        <v>0.3</v>
      </c>
      <c r="Z327" s="236">
        <v>1112</v>
      </c>
      <c r="AA327" s="207">
        <f t="shared" si="474"/>
        <v>333.59999999999997</v>
      </c>
      <c r="AB327" s="222">
        <v>967</v>
      </c>
      <c r="AC327" s="544">
        <f t="shared" si="539"/>
        <v>-145</v>
      </c>
      <c r="AD327" s="208">
        <f t="shared" si="473"/>
        <v>1387.7012</v>
      </c>
      <c r="AE327" s="678">
        <f t="shared" si="540"/>
        <v>275.70119999999997</v>
      </c>
      <c r="AF327" s="222">
        <v>1796</v>
      </c>
      <c r="AJ327" s="444">
        <f t="shared" si="475"/>
        <v>-145</v>
      </c>
      <c r="AK327" s="444">
        <f t="shared" si="476"/>
        <v>-13.039568345323744</v>
      </c>
      <c r="AL327" s="539">
        <f t="shared" si="541"/>
        <v>-2.607913669064749E-2</v>
      </c>
      <c r="AM327" s="444">
        <f t="shared" si="477"/>
        <v>-29</v>
      </c>
      <c r="AN327" s="445">
        <f t="shared" si="478"/>
        <v>275.70119999999997</v>
      </c>
      <c r="AO327" s="445">
        <f t="shared" si="479"/>
        <v>24.793273381294952</v>
      </c>
      <c r="AP327" s="542">
        <f t="shared" si="542"/>
        <v>4.9586546762589903E-2</v>
      </c>
      <c r="AQ327" s="445">
        <f t="shared" si="480"/>
        <v>55.140239999999991</v>
      </c>
      <c r="AR327" s="227">
        <f t="shared" si="481"/>
        <v>369.59999999999997</v>
      </c>
      <c r="AS327" s="210">
        <f t="shared" si="482"/>
        <v>1232</v>
      </c>
      <c r="AT327" s="209">
        <f t="shared" si="483"/>
        <v>369.59999999999997</v>
      </c>
      <c r="AU327" s="209">
        <f t="shared" si="484"/>
        <v>616</v>
      </c>
      <c r="AV327" s="211">
        <f t="shared" si="485"/>
        <v>967</v>
      </c>
      <c r="AW327" s="210">
        <f t="shared" si="486"/>
        <v>265</v>
      </c>
      <c r="AX327" s="210">
        <f t="shared" si="487"/>
        <v>120</v>
      </c>
      <c r="AY327" s="210">
        <f t="shared" si="488"/>
        <v>10.791366906474821</v>
      </c>
      <c r="AZ327" s="211">
        <f t="shared" si="489"/>
        <v>1387.7012</v>
      </c>
      <c r="BA327" s="544">
        <f t="shared" si="543"/>
        <v>155.70119999999997</v>
      </c>
      <c r="BB327" s="210">
        <f t="shared" si="544"/>
        <v>38.925299999999993</v>
      </c>
      <c r="BC327" s="213">
        <f t="shared" si="490"/>
        <v>374.67932400000001</v>
      </c>
      <c r="BD327" s="211">
        <f>[1]MAG_9pak!$F$11</f>
        <v>1248.9310800000001</v>
      </c>
      <c r="BE327" s="213">
        <f t="shared" si="491"/>
        <v>374.67932400000001</v>
      </c>
      <c r="BF327" s="213">
        <f t="shared" si="492"/>
        <v>624.46554000000003</v>
      </c>
      <c r="BG327" s="210">
        <f t="shared" si="493"/>
        <v>281.93108000000007</v>
      </c>
      <c r="BH327" s="210">
        <f t="shared" si="494"/>
        <v>136.93108000000007</v>
      </c>
      <c r="BI327" s="210">
        <f t="shared" si="495"/>
        <v>12.313946043165473</v>
      </c>
      <c r="BJ327" s="210">
        <f t="shared" si="496"/>
        <v>1378.8799999999999</v>
      </c>
      <c r="BK327" s="214">
        <f t="shared" si="497"/>
        <v>413.66399999999993</v>
      </c>
      <c r="BL327" s="214">
        <f t="shared" si="498"/>
        <v>689.43999999999994</v>
      </c>
      <c r="BM327" s="210">
        <f t="shared" si="499"/>
        <v>266.87999999999988</v>
      </c>
      <c r="BN327" s="210">
        <f t="shared" si="500"/>
        <v>411.87999999999988</v>
      </c>
      <c r="BO327" s="215">
        <f t="shared" si="501"/>
        <v>413.66399999999993</v>
      </c>
      <c r="BP327" s="210">
        <f t="shared" si="561"/>
        <v>1378.8799999999999</v>
      </c>
      <c r="BQ327" s="216">
        <f t="shared" si="502"/>
        <v>413.66399999999993</v>
      </c>
      <c r="BR327" s="216">
        <f t="shared" si="503"/>
        <v>689.43999999999994</v>
      </c>
      <c r="BS327" s="210">
        <f t="shared" si="504"/>
        <v>266.87999999999988</v>
      </c>
      <c r="BT327" s="210">
        <f t="shared" si="505"/>
        <v>411.87999999999988</v>
      </c>
      <c r="BU327" s="217">
        <f t="shared" si="506"/>
        <v>413.66399999999993</v>
      </c>
      <c r="BV327" s="210">
        <f t="shared" si="562"/>
        <v>1378.8799999999999</v>
      </c>
      <c r="BW327" s="403">
        <f t="shared" si="507"/>
        <v>413.66399999999993</v>
      </c>
      <c r="BX327" s="403">
        <f t="shared" si="508"/>
        <v>689.43999999999994</v>
      </c>
      <c r="BY327" s="210">
        <f t="shared" si="509"/>
        <v>266.87999999999988</v>
      </c>
      <c r="BZ327" s="210">
        <f t="shared" si="510"/>
        <v>411.87999999999988</v>
      </c>
      <c r="CA327" s="210">
        <f t="shared" si="511"/>
        <v>24</v>
      </c>
      <c r="CB327" s="404">
        <f t="shared" si="512"/>
        <v>413.66399999999993</v>
      </c>
      <c r="CC327" s="404"/>
      <c r="CD327" s="537">
        <f t="shared" si="513"/>
        <v>38.925299999999993</v>
      </c>
      <c r="CE327" s="537">
        <f t="shared" si="545"/>
        <v>11.677589999999997</v>
      </c>
      <c r="CF327" s="537">
        <f t="shared" si="514"/>
        <v>19.462649999999996</v>
      </c>
      <c r="CG327" s="210"/>
      <c r="CH327" s="210"/>
      <c r="CI327" s="210"/>
      <c r="CJ327" s="538">
        <f t="shared" si="515"/>
        <v>11.677589999999997</v>
      </c>
      <c r="CK327" s="216">
        <f t="shared" si="516"/>
        <v>-66.25</v>
      </c>
      <c r="CL327" s="216">
        <f t="shared" si="546"/>
        <v>-19.875</v>
      </c>
      <c r="CM327" s="216">
        <f t="shared" si="517"/>
        <v>-33.125</v>
      </c>
      <c r="CN327" s="216"/>
      <c r="CO327" s="216"/>
      <c r="CP327" s="216"/>
      <c r="CQ327" s="217">
        <f t="shared" si="518"/>
        <v>-19.875</v>
      </c>
      <c r="CR327" s="403">
        <f t="shared" si="519"/>
        <v>2.2053000000000225</v>
      </c>
      <c r="CS327" s="403">
        <f t="shared" si="547"/>
        <v>0.66159000000000667</v>
      </c>
      <c r="CT327" s="403">
        <f t="shared" si="520"/>
        <v>1.1026500000000112</v>
      </c>
      <c r="CU327" s="403"/>
      <c r="CV327" s="403"/>
      <c r="CW327" s="403"/>
      <c r="CX327" s="404">
        <f t="shared" si="521"/>
        <v>0.66159000000000667</v>
      </c>
      <c r="CY327" s="198"/>
      <c r="CZ327" s="222">
        <v>967</v>
      </c>
      <c r="DA327" s="677">
        <f t="shared" si="522"/>
        <v>-145</v>
      </c>
      <c r="DB327" s="676">
        <f t="shared" si="523"/>
        <v>-13.039568345323744</v>
      </c>
      <c r="DC327" s="676">
        <f t="shared" si="548"/>
        <v>-2.6079136690647489</v>
      </c>
      <c r="DD327" s="208">
        <v>1387.7012</v>
      </c>
      <c r="DE327" s="677">
        <f t="shared" si="524"/>
        <v>275.70119999999997</v>
      </c>
      <c r="DF327" s="676">
        <f t="shared" si="525"/>
        <v>24.793273381294952</v>
      </c>
      <c r="DG327" s="676">
        <f t="shared" si="549"/>
        <v>4.9586546762589903</v>
      </c>
      <c r="DH327" s="222">
        <v>20</v>
      </c>
      <c r="DI327" s="677">
        <f t="shared" si="526"/>
        <v>222.4</v>
      </c>
      <c r="DJ327" s="568">
        <f t="shared" si="527"/>
        <v>1334.4</v>
      </c>
      <c r="DK327" s="677">
        <f t="shared" si="528"/>
        <v>400.32</v>
      </c>
      <c r="DL327" s="677">
        <f t="shared" si="550"/>
        <v>400.32</v>
      </c>
      <c r="DM327" s="677">
        <f t="shared" si="551"/>
        <v>667.2</v>
      </c>
      <c r="DN327" s="677">
        <f t="shared" si="529"/>
        <v>13.32529999999997</v>
      </c>
      <c r="DO327" s="677">
        <f t="shared" si="552"/>
        <v>3.9975899999999909</v>
      </c>
      <c r="DP327" s="677">
        <f t="shared" si="553"/>
        <v>6.6626499999999851</v>
      </c>
      <c r="DQ327" s="677">
        <f t="shared" si="530"/>
        <v>3.9975899999999909</v>
      </c>
      <c r="DR327" s="222">
        <v>967</v>
      </c>
      <c r="DS327" s="677">
        <f t="shared" si="531"/>
        <v>-145</v>
      </c>
      <c r="DT327" s="676">
        <f t="shared" si="532"/>
        <v>-13.039568345323744</v>
      </c>
      <c r="DU327" s="710">
        <f t="shared" si="554"/>
        <v>-2.6079136690647489</v>
      </c>
      <c r="DV327" s="208">
        <v>1387.7012</v>
      </c>
      <c r="DW327" s="677">
        <f t="shared" si="533"/>
        <v>275.70119999999997</v>
      </c>
      <c r="DX327" s="676">
        <f t="shared" si="534"/>
        <v>24.793273381294952</v>
      </c>
      <c r="DY327" s="710">
        <f t="shared" si="555"/>
        <v>4.9586546762589903</v>
      </c>
      <c r="DZ327" s="222">
        <v>19</v>
      </c>
      <c r="EA327" s="677">
        <f t="shared" si="535"/>
        <v>211.28</v>
      </c>
      <c r="EB327" s="568">
        <f t="shared" si="536"/>
        <v>1323.28</v>
      </c>
      <c r="EC327" s="677">
        <f t="shared" si="537"/>
        <v>396.98399999999998</v>
      </c>
      <c r="ED327" s="677">
        <f t="shared" si="556"/>
        <v>396.98400000000004</v>
      </c>
      <c r="EE327" s="677">
        <f t="shared" si="557"/>
        <v>661.64</v>
      </c>
      <c r="EF327" s="208">
        <f t="shared" si="558"/>
        <v>16.1053</v>
      </c>
      <c r="EG327" s="208">
        <f t="shared" si="559"/>
        <v>4.8315899999999994</v>
      </c>
      <c r="EH327" s="208">
        <f t="shared" si="560"/>
        <v>8.0526499999999999</v>
      </c>
      <c r="EI327" s="677">
        <f t="shared" si="538"/>
        <v>4.8315899999999994</v>
      </c>
    </row>
    <row r="328" spans="1:139" s="218" customFormat="1" ht="24.75" customHeight="1" x14ac:dyDescent="0.2">
      <c r="A328" s="505">
        <v>325</v>
      </c>
      <c r="B328" s="506" t="s">
        <v>1268</v>
      </c>
      <c r="C328" s="499" t="s">
        <v>1087</v>
      </c>
      <c r="D328" s="406" t="s">
        <v>511</v>
      </c>
      <c r="E328" s="414" t="s">
        <v>235</v>
      </c>
      <c r="F328" s="219" t="s">
        <v>171</v>
      </c>
      <c r="G328" s="219" t="s">
        <v>217</v>
      </c>
      <c r="H328" s="219" t="s">
        <v>25</v>
      </c>
      <c r="I328" s="240">
        <v>0.3</v>
      </c>
      <c r="J328" s="234">
        <v>665</v>
      </c>
      <c r="K328" s="222"/>
      <c r="L328" s="219" t="s">
        <v>171</v>
      </c>
      <c r="M328" s="219" t="s">
        <v>217</v>
      </c>
      <c r="N328" s="219" t="s">
        <v>25</v>
      </c>
      <c r="O328" s="240">
        <v>0.3</v>
      </c>
      <c r="P328" s="234">
        <v>665</v>
      </c>
      <c r="Q328" s="219"/>
      <c r="R328" s="219"/>
      <c r="S328" s="219"/>
      <c r="T328" s="240">
        <v>0.3</v>
      </c>
      <c r="U328" s="235">
        <v>665</v>
      </c>
      <c r="V328" s="228" t="s">
        <v>69</v>
      </c>
      <c r="W328" s="228" t="s">
        <v>315</v>
      </c>
      <c r="X328" s="228" t="s">
        <v>45</v>
      </c>
      <c r="Y328" s="242">
        <v>0.3</v>
      </c>
      <c r="Z328" s="236">
        <v>665</v>
      </c>
      <c r="AA328" s="207">
        <f t="shared" si="474"/>
        <v>199.5</v>
      </c>
      <c r="AB328" s="222">
        <v>758</v>
      </c>
      <c r="AC328" s="544">
        <f t="shared" si="539"/>
        <v>93</v>
      </c>
      <c r="AD328" s="208">
        <f>0.95*$AB$1</f>
        <v>1080.587</v>
      </c>
      <c r="AE328" s="678">
        <f t="shared" si="540"/>
        <v>415.58699999999999</v>
      </c>
      <c r="AF328" s="222">
        <v>1406</v>
      </c>
      <c r="AJ328" s="444">
        <f t="shared" si="475"/>
        <v>93</v>
      </c>
      <c r="AK328" s="444">
        <f t="shared" si="476"/>
        <v>13.984962406015029</v>
      </c>
      <c r="AL328" s="539">
        <f t="shared" si="541"/>
        <v>2.7969924812030058E-2</v>
      </c>
      <c r="AM328" s="444">
        <f t="shared" si="477"/>
        <v>18.600000000000001</v>
      </c>
      <c r="AN328" s="445">
        <f t="shared" si="478"/>
        <v>415.58699999999999</v>
      </c>
      <c r="AO328" s="445">
        <f t="shared" si="479"/>
        <v>62.494285714285695</v>
      </c>
      <c r="AP328" s="542">
        <f t="shared" si="542"/>
        <v>0.12498857142857139</v>
      </c>
      <c r="AQ328" s="445">
        <f t="shared" si="480"/>
        <v>83.117400000000004</v>
      </c>
      <c r="AR328" s="227">
        <f t="shared" si="481"/>
        <v>235.5</v>
      </c>
      <c r="AS328" s="210">
        <f t="shared" si="482"/>
        <v>785</v>
      </c>
      <c r="AT328" s="209">
        <f t="shared" si="483"/>
        <v>235.5</v>
      </c>
      <c r="AU328" s="209">
        <f t="shared" si="484"/>
        <v>392.5</v>
      </c>
      <c r="AV328" s="211">
        <f t="shared" si="485"/>
        <v>758</v>
      </c>
      <c r="AW328" s="210">
        <f t="shared" si="486"/>
        <v>27</v>
      </c>
      <c r="AX328" s="210">
        <f t="shared" si="487"/>
        <v>120</v>
      </c>
      <c r="AY328" s="210">
        <f t="shared" si="488"/>
        <v>18.045112781954884</v>
      </c>
      <c r="AZ328" s="211">
        <f t="shared" si="489"/>
        <v>1080.587</v>
      </c>
      <c r="BA328" s="544">
        <f t="shared" si="543"/>
        <v>295.58699999999999</v>
      </c>
      <c r="BB328" s="210">
        <f t="shared" si="544"/>
        <v>73.896749999999997</v>
      </c>
      <c r="BC328" s="213">
        <f t="shared" si="490"/>
        <v>291.75848999999999</v>
      </c>
      <c r="BD328" s="211">
        <f>[1]MAG_9pak!$F$9</f>
        <v>972.52830000000006</v>
      </c>
      <c r="BE328" s="213">
        <f t="shared" si="491"/>
        <v>291.75848999999999</v>
      </c>
      <c r="BF328" s="213">
        <f t="shared" si="492"/>
        <v>486.26415000000003</v>
      </c>
      <c r="BG328" s="210">
        <f t="shared" si="493"/>
        <v>214.52830000000006</v>
      </c>
      <c r="BH328" s="210">
        <f t="shared" si="494"/>
        <v>307.52830000000006</v>
      </c>
      <c r="BI328" s="210">
        <f t="shared" si="495"/>
        <v>46.244857142857143</v>
      </c>
      <c r="BJ328" s="210">
        <f t="shared" si="496"/>
        <v>824.6</v>
      </c>
      <c r="BK328" s="214">
        <f t="shared" si="497"/>
        <v>247.38</v>
      </c>
      <c r="BL328" s="214">
        <f t="shared" si="498"/>
        <v>412.3</v>
      </c>
      <c r="BM328" s="210">
        <f t="shared" si="499"/>
        <v>159.60000000000002</v>
      </c>
      <c r="BN328" s="210">
        <f t="shared" si="500"/>
        <v>66.600000000000023</v>
      </c>
      <c r="BO328" s="215">
        <f t="shared" si="501"/>
        <v>247.38</v>
      </c>
      <c r="BP328" s="210">
        <f t="shared" si="561"/>
        <v>824.6</v>
      </c>
      <c r="BQ328" s="216">
        <f t="shared" si="502"/>
        <v>247.38</v>
      </c>
      <c r="BR328" s="216">
        <f t="shared" si="503"/>
        <v>412.3</v>
      </c>
      <c r="BS328" s="210">
        <f t="shared" si="504"/>
        <v>159.60000000000002</v>
      </c>
      <c r="BT328" s="210">
        <f t="shared" si="505"/>
        <v>66.600000000000023</v>
      </c>
      <c r="BU328" s="217">
        <f t="shared" si="506"/>
        <v>247.38</v>
      </c>
      <c r="BV328" s="210">
        <f t="shared" si="562"/>
        <v>824.6</v>
      </c>
      <c r="BW328" s="403">
        <f t="shared" si="507"/>
        <v>247.38</v>
      </c>
      <c r="BX328" s="403">
        <f t="shared" si="508"/>
        <v>412.3</v>
      </c>
      <c r="BY328" s="210">
        <f t="shared" si="509"/>
        <v>159.60000000000002</v>
      </c>
      <c r="BZ328" s="210">
        <f t="shared" si="510"/>
        <v>66.600000000000023</v>
      </c>
      <c r="CA328" s="210">
        <f t="shared" si="511"/>
        <v>24</v>
      </c>
      <c r="CB328" s="404">
        <f t="shared" si="512"/>
        <v>247.38</v>
      </c>
      <c r="CC328" s="404"/>
      <c r="CD328" s="537">
        <f t="shared" si="513"/>
        <v>73.896749999999997</v>
      </c>
      <c r="CE328" s="537">
        <f t="shared" si="545"/>
        <v>22.169024999999998</v>
      </c>
      <c r="CF328" s="537">
        <f t="shared" si="514"/>
        <v>36.948374999999999</v>
      </c>
      <c r="CG328" s="210"/>
      <c r="CH328" s="210"/>
      <c r="CI328" s="210"/>
      <c r="CJ328" s="538">
        <f t="shared" si="515"/>
        <v>22.169024999999998</v>
      </c>
      <c r="CK328" s="216">
        <f t="shared" si="516"/>
        <v>-6.75</v>
      </c>
      <c r="CL328" s="216">
        <f t="shared" si="546"/>
        <v>-2.0249999999999999</v>
      </c>
      <c r="CM328" s="216">
        <f t="shared" si="517"/>
        <v>-3.375</v>
      </c>
      <c r="CN328" s="216"/>
      <c r="CO328" s="216"/>
      <c r="CP328" s="216"/>
      <c r="CQ328" s="217">
        <f t="shared" si="518"/>
        <v>-2.0249999999999999</v>
      </c>
      <c r="CR328" s="403">
        <f t="shared" si="519"/>
        <v>63.996749999999992</v>
      </c>
      <c r="CS328" s="403">
        <f t="shared" si="547"/>
        <v>19.199024999999995</v>
      </c>
      <c r="CT328" s="403">
        <f t="shared" si="520"/>
        <v>31.998374999999996</v>
      </c>
      <c r="CU328" s="403"/>
      <c r="CV328" s="403"/>
      <c r="CW328" s="403"/>
      <c r="CX328" s="404">
        <f t="shared" si="521"/>
        <v>19.199024999999995</v>
      </c>
      <c r="CY328" s="198"/>
      <c r="CZ328" s="222">
        <v>758</v>
      </c>
      <c r="DA328" s="677">
        <f t="shared" si="522"/>
        <v>93</v>
      </c>
      <c r="DB328" s="676">
        <f t="shared" si="523"/>
        <v>13.984962406015029</v>
      </c>
      <c r="DC328" s="676">
        <f t="shared" si="548"/>
        <v>2.7969924812030058</v>
      </c>
      <c r="DD328" s="208">
        <v>1080.587</v>
      </c>
      <c r="DE328" s="677">
        <f t="shared" si="524"/>
        <v>415.58699999999999</v>
      </c>
      <c r="DF328" s="676">
        <f t="shared" si="525"/>
        <v>62.494285714285695</v>
      </c>
      <c r="DG328" s="676">
        <f t="shared" si="549"/>
        <v>12.498857142857139</v>
      </c>
      <c r="DH328" s="222">
        <v>20</v>
      </c>
      <c r="DI328" s="677">
        <f t="shared" si="526"/>
        <v>133</v>
      </c>
      <c r="DJ328" s="568">
        <f t="shared" si="527"/>
        <v>798</v>
      </c>
      <c r="DK328" s="677">
        <f t="shared" si="528"/>
        <v>239.39999999999998</v>
      </c>
      <c r="DL328" s="677">
        <f t="shared" si="550"/>
        <v>239.4</v>
      </c>
      <c r="DM328" s="677">
        <f t="shared" si="551"/>
        <v>399</v>
      </c>
      <c r="DN328" s="677">
        <f t="shared" si="529"/>
        <v>70.646749999999997</v>
      </c>
      <c r="DO328" s="677">
        <f t="shared" si="552"/>
        <v>21.194025</v>
      </c>
      <c r="DP328" s="677">
        <f t="shared" si="553"/>
        <v>35.323374999999999</v>
      </c>
      <c r="DQ328" s="677">
        <f t="shared" si="530"/>
        <v>21.194025</v>
      </c>
      <c r="DR328" s="222">
        <v>758</v>
      </c>
      <c r="DS328" s="677">
        <f t="shared" si="531"/>
        <v>93</v>
      </c>
      <c r="DT328" s="676">
        <f t="shared" si="532"/>
        <v>13.984962406015029</v>
      </c>
      <c r="DU328" s="710">
        <f t="shared" si="554"/>
        <v>2.7969924812030058</v>
      </c>
      <c r="DV328" s="208">
        <v>1080.587</v>
      </c>
      <c r="DW328" s="677">
        <f t="shared" si="533"/>
        <v>415.58699999999999</v>
      </c>
      <c r="DX328" s="676">
        <f t="shared" si="534"/>
        <v>62.494285714285695</v>
      </c>
      <c r="DY328" s="710">
        <f t="shared" si="555"/>
        <v>12.498857142857139</v>
      </c>
      <c r="DZ328" s="222">
        <v>19</v>
      </c>
      <c r="EA328" s="677">
        <f t="shared" si="535"/>
        <v>126.35</v>
      </c>
      <c r="EB328" s="568">
        <f t="shared" si="536"/>
        <v>791.35</v>
      </c>
      <c r="EC328" s="677">
        <f t="shared" si="537"/>
        <v>237.405</v>
      </c>
      <c r="ED328" s="677">
        <f t="shared" si="556"/>
        <v>237.405</v>
      </c>
      <c r="EE328" s="677">
        <f t="shared" si="557"/>
        <v>395.67500000000001</v>
      </c>
      <c r="EF328" s="208">
        <f t="shared" si="558"/>
        <v>72.309249999999992</v>
      </c>
      <c r="EG328" s="208">
        <f t="shared" si="559"/>
        <v>21.692774999999997</v>
      </c>
      <c r="EH328" s="208">
        <f t="shared" si="560"/>
        <v>36.154624999999996</v>
      </c>
      <c r="EI328" s="677">
        <f t="shared" si="538"/>
        <v>21.692774999999997</v>
      </c>
    </row>
    <row r="329" spans="1:139" s="218" customFormat="1" ht="24.75" customHeight="1" x14ac:dyDescent="0.2">
      <c r="A329" s="505">
        <v>326</v>
      </c>
      <c r="B329" s="506" t="s">
        <v>1268</v>
      </c>
      <c r="C329" s="499" t="s">
        <v>1138</v>
      </c>
      <c r="D329" s="406" t="s">
        <v>512</v>
      </c>
      <c r="E329" s="414" t="s">
        <v>233</v>
      </c>
      <c r="F329" s="219" t="s">
        <v>171</v>
      </c>
      <c r="G329" s="219" t="s">
        <v>42</v>
      </c>
      <c r="H329" s="219" t="s">
        <v>70</v>
      </c>
      <c r="I329" s="240">
        <v>0.3</v>
      </c>
      <c r="J329" s="234">
        <v>950</v>
      </c>
      <c r="K329" s="222"/>
      <c r="L329" s="219" t="s">
        <v>171</v>
      </c>
      <c r="M329" s="219" t="s">
        <v>42</v>
      </c>
      <c r="N329" s="219" t="s">
        <v>70</v>
      </c>
      <c r="O329" s="240">
        <v>0.3</v>
      </c>
      <c r="P329" s="234">
        <v>950</v>
      </c>
      <c r="Q329" s="219"/>
      <c r="R329" s="219"/>
      <c r="S329" s="219"/>
      <c r="T329" s="240">
        <v>0.3</v>
      </c>
      <c r="U329" s="235">
        <v>950</v>
      </c>
      <c r="V329" s="228" t="s">
        <v>69</v>
      </c>
      <c r="W329" s="228" t="s">
        <v>44</v>
      </c>
      <c r="X329" s="228" t="s">
        <v>28</v>
      </c>
      <c r="Y329" s="242">
        <v>0.3</v>
      </c>
      <c r="Z329" s="236">
        <v>950</v>
      </c>
      <c r="AA329" s="207">
        <f t="shared" si="474"/>
        <v>285</v>
      </c>
      <c r="AB329" s="222">
        <v>967</v>
      </c>
      <c r="AC329" s="544">
        <f t="shared" si="539"/>
        <v>17</v>
      </c>
      <c r="AD329" s="208">
        <f t="shared" ref="AD329:AD335" si="563">1.22*$AB$1</f>
        <v>1387.7012</v>
      </c>
      <c r="AE329" s="678">
        <f t="shared" si="540"/>
        <v>437.70119999999997</v>
      </c>
      <c r="AF329" s="222">
        <v>1796</v>
      </c>
      <c r="AJ329" s="444">
        <f t="shared" si="475"/>
        <v>17</v>
      </c>
      <c r="AK329" s="444">
        <f t="shared" si="476"/>
        <v>1.7894736842105203</v>
      </c>
      <c r="AL329" s="539">
        <f t="shared" si="541"/>
        <v>3.5789473684210405E-3</v>
      </c>
      <c r="AM329" s="444">
        <f t="shared" si="477"/>
        <v>3.4</v>
      </c>
      <c r="AN329" s="445">
        <f t="shared" si="478"/>
        <v>437.70119999999997</v>
      </c>
      <c r="AO329" s="445">
        <f t="shared" si="479"/>
        <v>46.073810526315782</v>
      </c>
      <c r="AP329" s="542">
        <f t="shared" si="542"/>
        <v>9.2147621052631565E-2</v>
      </c>
      <c r="AQ329" s="445">
        <f t="shared" si="480"/>
        <v>87.540239999999997</v>
      </c>
      <c r="AR329" s="227">
        <f t="shared" si="481"/>
        <v>321</v>
      </c>
      <c r="AS329" s="210">
        <f t="shared" si="482"/>
        <v>1070</v>
      </c>
      <c r="AT329" s="209">
        <f t="shared" si="483"/>
        <v>321</v>
      </c>
      <c r="AU329" s="209">
        <f t="shared" si="484"/>
        <v>535</v>
      </c>
      <c r="AV329" s="211">
        <f t="shared" si="485"/>
        <v>967</v>
      </c>
      <c r="AW329" s="210">
        <f t="shared" si="486"/>
        <v>103</v>
      </c>
      <c r="AX329" s="210">
        <f t="shared" si="487"/>
        <v>120</v>
      </c>
      <c r="AY329" s="210">
        <f t="shared" si="488"/>
        <v>12.631578947368411</v>
      </c>
      <c r="AZ329" s="211">
        <f t="shared" si="489"/>
        <v>1387.7012</v>
      </c>
      <c r="BA329" s="544">
        <f t="shared" si="543"/>
        <v>317.70119999999997</v>
      </c>
      <c r="BB329" s="210">
        <f t="shared" si="544"/>
        <v>79.425299999999993</v>
      </c>
      <c r="BC329" s="213">
        <f t="shared" si="490"/>
        <v>374.67932400000001</v>
      </c>
      <c r="BD329" s="211">
        <f>[1]MAG_9pak!$F$11</f>
        <v>1248.9310800000001</v>
      </c>
      <c r="BE329" s="213">
        <f t="shared" si="491"/>
        <v>374.67932400000001</v>
      </c>
      <c r="BF329" s="213">
        <f t="shared" si="492"/>
        <v>624.46554000000003</v>
      </c>
      <c r="BG329" s="210">
        <f t="shared" si="493"/>
        <v>281.93108000000007</v>
      </c>
      <c r="BH329" s="210">
        <f t="shared" si="494"/>
        <v>298.93108000000007</v>
      </c>
      <c r="BI329" s="210">
        <f t="shared" si="495"/>
        <v>31.466429473684201</v>
      </c>
      <c r="BJ329" s="210">
        <f t="shared" si="496"/>
        <v>1178</v>
      </c>
      <c r="BK329" s="214">
        <f t="shared" si="497"/>
        <v>353.4</v>
      </c>
      <c r="BL329" s="214">
        <f t="shared" si="498"/>
        <v>589</v>
      </c>
      <c r="BM329" s="210">
        <f t="shared" si="499"/>
        <v>228</v>
      </c>
      <c r="BN329" s="210">
        <f t="shared" si="500"/>
        <v>211</v>
      </c>
      <c r="BO329" s="215">
        <f t="shared" si="501"/>
        <v>353.4</v>
      </c>
      <c r="BP329" s="210">
        <f t="shared" si="561"/>
        <v>1178</v>
      </c>
      <c r="BQ329" s="216">
        <f t="shared" si="502"/>
        <v>353.4</v>
      </c>
      <c r="BR329" s="216">
        <f t="shared" si="503"/>
        <v>589</v>
      </c>
      <c r="BS329" s="210">
        <f t="shared" si="504"/>
        <v>228</v>
      </c>
      <c r="BT329" s="210">
        <f t="shared" si="505"/>
        <v>211</v>
      </c>
      <c r="BU329" s="217">
        <f t="shared" si="506"/>
        <v>353.4</v>
      </c>
      <c r="BV329" s="210">
        <f t="shared" si="562"/>
        <v>1178</v>
      </c>
      <c r="BW329" s="403">
        <f t="shared" si="507"/>
        <v>353.4</v>
      </c>
      <c r="BX329" s="403">
        <f t="shared" si="508"/>
        <v>589</v>
      </c>
      <c r="BY329" s="210">
        <f t="shared" si="509"/>
        <v>228</v>
      </c>
      <c r="BZ329" s="210">
        <f t="shared" si="510"/>
        <v>211</v>
      </c>
      <c r="CA329" s="210">
        <f t="shared" si="511"/>
        <v>24</v>
      </c>
      <c r="CB329" s="404">
        <f t="shared" si="512"/>
        <v>353.4</v>
      </c>
      <c r="CC329" s="404"/>
      <c r="CD329" s="537">
        <f t="shared" si="513"/>
        <v>79.425299999999993</v>
      </c>
      <c r="CE329" s="537">
        <f t="shared" si="545"/>
        <v>23.827589999999997</v>
      </c>
      <c r="CF329" s="537">
        <f t="shared" si="514"/>
        <v>39.712649999999996</v>
      </c>
      <c r="CG329" s="210"/>
      <c r="CH329" s="210"/>
      <c r="CI329" s="210"/>
      <c r="CJ329" s="538">
        <f t="shared" si="515"/>
        <v>23.827589999999997</v>
      </c>
      <c r="CK329" s="216">
        <f t="shared" si="516"/>
        <v>-25.75</v>
      </c>
      <c r="CL329" s="216">
        <f t="shared" si="546"/>
        <v>-7.7249999999999996</v>
      </c>
      <c r="CM329" s="216">
        <f t="shared" si="517"/>
        <v>-12.875</v>
      </c>
      <c r="CN329" s="216"/>
      <c r="CO329" s="216"/>
      <c r="CP329" s="216"/>
      <c r="CQ329" s="217">
        <f t="shared" si="518"/>
        <v>-7.7249999999999996</v>
      </c>
      <c r="CR329" s="403">
        <f t="shared" si="519"/>
        <v>52.425299999999993</v>
      </c>
      <c r="CS329" s="403">
        <f t="shared" si="547"/>
        <v>15.727589999999998</v>
      </c>
      <c r="CT329" s="403">
        <f t="shared" si="520"/>
        <v>26.212649999999996</v>
      </c>
      <c r="CU329" s="403"/>
      <c r="CV329" s="403"/>
      <c r="CW329" s="403"/>
      <c r="CX329" s="404">
        <f t="shared" si="521"/>
        <v>15.727589999999998</v>
      </c>
      <c r="CY329" s="198"/>
      <c r="CZ329" s="222">
        <v>967</v>
      </c>
      <c r="DA329" s="677">
        <f t="shared" si="522"/>
        <v>17</v>
      </c>
      <c r="DB329" s="676">
        <f t="shared" si="523"/>
        <v>1.7894736842105203</v>
      </c>
      <c r="DC329" s="676">
        <f t="shared" si="548"/>
        <v>0.35789473684210404</v>
      </c>
      <c r="DD329" s="208">
        <v>1387.7012</v>
      </c>
      <c r="DE329" s="677">
        <f t="shared" si="524"/>
        <v>437.70119999999997</v>
      </c>
      <c r="DF329" s="676">
        <f t="shared" si="525"/>
        <v>46.073810526315782</v>
      </c>
      <c r="DG329" s="676">
        <f t="shared" si="549"/>
        <v>9.2147621052631568</v>
      </c>
      <c r="DH329" s="222">
        <v>20</v>
      </c>
      <c r="DI329" s="677">
        <f t="shared" si="526"/>
        <v>190</v>
      </c>
      <c r="DJ329" s="568">
        <f t="shared" si="527"/>
        <v>1140</v>
      </c>
      <c r="DK329" s="677">
        <f t="shared" si="528"/>
        <v>342</v>
      </c>
      <c r="DL329" s="677">
        <f t="shared" si="550"/>
        <v>342</v>
      </c>
      <c r="DM329" s="677">
        <f t="shared" si="551"/>
        <v>570</v>
      </c>
      <c r="DN329" s="677">
        <f t="shared" si="529"/>
        <v>61.925299999999993</v>
      </c>
      <c r="DO329" s="677">
        <f t="shared" si="552"/>
        <v>18.577589999999997</v>
      </c>
      <c r="DP329" s="677">
        <f t="shared" si="553"/>
        <v>30.962649999999996</v>
      </c>
      <c r="DQ329" s="677">
        <f t="shared" si="530"/>
        <v>18.577589999999997</v>
      </c>
      <c r="DR329" s="222">
        <v>967</v>
      </c>
      <c r="DS329" s="677">
        <f t="shared" si="531"/>
        <v>17</v>
      </c>
      <c r="DT329" s="676">
        <f t="shared" si="532"/>
        <v>1.7894736842105203</v>
      </c>
      <c r="DU329" s="710">
        <f t="shared" si="554"/>
        <v>0.35789473684210404</v>
      </c>
      <c r="DV329" s="208">
        <v>1387.7012</v>
      </c>
      <c r="DW329" s="677">
        <f t="shared" si="533"/>
        <v>437.70119999999997</v>
      </c>
      <c r="DX329" s="676">
        <f t="shared" si="534"/>
        <v>46.073810526315782</v>
      </c>
      <c r="DY329" s="710">
        <f t="shared" si="555"/>
        <v>9.2147621052631568</v>
      </c>
      <c r="DZ329" s="222">
        <v>19</v>
      </c>
      <c r="EA329" s="677">
        <f t="shared" si="535"/>
        <v>180.5</v>
      </c>
      <c r="EB329" s="568">
        <f t="shared" si="536"/>
        <v>1130.5</v>
      </c>
      <c r="EC329" s="677">
        <f t="shared" si="537"/>
        <v>339.15</v>
      </c>
      <c r="ED329" s="677">
        <f t="shared" si="556"/>
        <v>339.15</v>
      </c>
      <c r="EE329" s="677">
        <f t="shared" si="557"/>
        <v>565.25</v>
      </c>
      <c r="EF329" s="208">
        <f t="shared" si="558"/>
        <v>64.300299999999993</v>
      </c>
      <c r="EG329" s="208">
        <f t="shared" si="559"/>
        <v>19.290089999999996</v>
      </c>
      <c r="EH329" s="208">
        <f t="shared" si="560"/>
        <v>32.150149999999996</v>
      </c>
      <c r="EI329" s="677">
        <f t="shared" si="538"/>
        <v>19.290089999999996</v>
      </c>
    </row>
    <row r="330" spans="1:139" s="218" customFormat="1" ht="24.75" customHeight="1" x14ac:dyDescent="0.2">
      <c r="A330" s="506">
        <v>327</v>
      </c>
      <c r="B330" s="506" t="s">
        <v>1268</v>
      </c>
      <c r="C330" s="499" t="s">
        <v>1139</v>
      </c>
      <c r="D330" s="406" t="s">
        <v>513</v>
      </c>
      <c r="E330" s="414" t="s">
        <v>233</v>
      </c>
      <c r="F330" s="219" t="s">
        <v>171</v>
      </c>
      <c r="G330" s="219" t="s">
        <v>42</v>
      </c>
      <c r="H330" s="219" t="s">
        <v>70</v>
      </c>
      <c r="I330" s="240">
        <v>0.3</v>
      </c>
      <c r="J330" s="234">
        <v>950</v>
      </c>
      <c r="K330" s="222"/>
      <c r="L330" s="219" t="s">
        <v>171</v>
      </c>
      <c r="M330" s="219" t="s">
        <v>42</v>
      </c>
      <c r="N330" s="219" t="s">
        <v>70</v>
      </c>
      <c r="O330" s="240">
        <v>0.3</v>
      </c>
      <c r="P330" s="234">
        <v>950</v>
      </c>
      <c r="Q330" s="219"/>
      <c r="R330" s="219"/>
      <c r="S330" s="219"/>
      <c r="T330" s="240">
        <v>0.3</v>
      </c>
      <c r="U330" s="235">
        <v>950</v>
      </c>
      <c r="V330" s="228" t="s">
        <v>69</v>
      </c>
      <c r="W330" s="228" t="s">
        <v>44</v>
      </c>
      <c r="X330" s="228" t="s">
        <v>28</v>
      </c>
      <c r="Y330" s="242">
        <v>0.3</v>
      </c>
      <c r="Z330" s="236">
        <v>950</v>
      </c>
      <c r="AA330" s="207">
        <f t="shared" si="474"/>
        <v>285</v>
      </c>
      <c r="AB330" s="222">
        <v>967</v>
      </c>
      <c r="AC330" s="544">
        <f t="shared" si="539"/>
        <v>17</v>
      </c>
      <c r="AD330" s="208">
        <f t="shared" si="563"/>
        <v>1387.7012</v>
      </c>
      <c r="AE330" s="678">
        <f t="shared" si="540"/>
        <v>437.70119999999997</v>
      </c>
      <c r="AF330" s="222">
        <v>1796</v>
      </c>
      <c r="AJ330" s="444">
        <f t="shared" si="475"/>
        <v>17</v>
      </c>
      <c r="AK330" s="444">
        <f t="shared" si="476"/>
        <v>1.7894736842105203</v>
      </c>
      <c r="AL330" s="539">
        <f t="shared" si="541"/>
        <v>3.5789473684210405E-3</v>
      </c>
      <c r="AM330" s="444">
        <f t="shared" si="477"/>
        <v>3.4</v>
      </c>
      <c r="AN330" s="445">
        <f t="shared" si="478"/>
        <v>437.70119999999997</v>
      </c>
      <c r="AO330" s="445">
        <f t="shared" si="479"/>
        <v>46.073810526315782</v>
      </c>
      <c r="AP330" s="542">
        <f t="shared" si="542"/>
        <v>9.2147621052631565E-2</v>
      </c>
      <c r="AQ330" s="445">
        <f t="shared" si="480"/>
        <v>87.540239999999997</v>
      </c>
      <c r="AR330" s="227">
        <f t="shared" si="481"/>
        <v>321</v>
      </c>
      <c r="AS330" s="210">
        <f t="shared" si="482"/>
        <v>1070</v>
      </c>
      <c r="AT330" s="209">
        <f t="shared" si="483"/>
        <v>321</v>
      </c>
      <c r="AU330" s="209">
        <f t="shared" si="484"/>
        <v>535</v>
      </c>
      <c r="AV330" s="211">
        <f t="shared" si="485"/>
        <v>967</v>
      </c>
      <c r="AW330" s="210">
        <f t="shared" si="486"/>
        <v>103</v>
      </c>
      <c r="AX330" s="210">
        <f t="shared" si="487"/>
        <v>120</v>
      </c>
      <c r="AY330" s="210">
        <f t="shared" si="488"/>
        <v>12.631578947368411</v>
      </c>
      <c r="AZ330" s="211">
        <f t="shared" si="489"/>
        <v>1387.7012</v>
      </c>
      <c r="BA330" s="544">
        <f t="shared" si="543"/>
        <v>317.70119999999997</v>
      </c>
      <c r="BB330" s="210">
        <f t="shared" si="544"/>
        <v>79.425299999999993</v>
      </c>
      <c r="BC330" s="213">
        <f t="shared" si="490"/>
        <v>374.67932400000001</v>
      </c>
      <c r="BD330" s="211">
        <f>[1]MAG_9pak!$F$11</f>
        <v>1248.9310800000001</v>
      </c>
      <c r="BE330" s="213">
        <f t="shared" si="491"/>
        <v>374.67932400000001</v>
      </c>
      <c r="BF330" s="213">
        <f t="shared" si="492"/>
        <v>624.46554000000003</v>
      </c>
      <c r="BG330" s="210">
        <f t="shared" si="493"/>
        <v>281.93108000000007</v>
      </c>
      <c r="BH330" s="210">
        <f t="shared" si="494"/>
        <v>298.93108000000007</v>
      </c>
      <c r="BI330" s="210">
        <f t="shared" si="495"/>
        <v>31.466429473684201</v>
      </c>
      <c r="BJ330" s="210">
        <f t="shared" si="496"/>
        <v>1178</v>
      </c>
      <c r="BK330" s="214">
        <f t="shared" si="497"/>
        <v>353.4</v>
      </c>
      <c r="BL330" s="214">
        <f t="shared" si="498"/>
        <v>589</v>
      </c>
      <c r="BM330" s="210">
        <f t="shared" si="499"/>
        <v>228</v>
      </c>
      <c r="BN330" s="210">
        <f t="shared" si="500"/>
        <v>211</v>
      </c>
      <c r="BO330" s="215">
        <f t="shared" si="501"/>
        <v>353.4</v>
      </c>
      <c r="BP330" s="210">
        <f t="shared" si="561"/>
        <v>1178</v>
      </c>
      <c r="BQ330" s="216">
        <f t="shared" si="502"/>
        <v>353.4</v>
      </c>
      <c r="BR330" s="216">
        <f t="shared" si="503"/>
        <v>589</v>
      </c>
      <c r="BS330" s="210">
        <f t="shared" si="504"/>
        <v>228</v>
      </c>
      <c r="BT330" s="210">
        <f t="shared" si="505"/>
        <v>211</v>
      </c>
      <c r="BU330" s="217">
        <f t="shared" si="506"/>
        <v>353.4</v>
      </c>
      <c r="BV330" s="210">
        <f t="shared" si="562"/>
        <v>1178</v>
      </c>
      <c r="BW330" s="403">
        <f t="shared" si="507"/>
        <v>353.4</v>
      </c>
      <c r="BX330" s="403">
        <f t="shared" si="508"/>
        <v>589</v>
      </c>
      <c r="BY330" s="210">
        <f t="shared" si="509"/>
        <v>228</v>
      </c>
      <c r="BZ330" s="210">
        <f t="shared" si="510"/>
        <v>211</v>
      </c>
      <c r="CA330" s="210">
        <f t="shared" si="511"/>
        <v>24</v>
      </c>
      <c r="CB330" s="404">
        <f t="shared" si="512"/>
        <v>353.4</v>
      </c>
      <c r="CC330" s="404"/>
      <c r="CD330" s="537">
        <f t="shared" si="513"/>
        <v>79.425299999999993</v>
      </c>
      <c r="CE330" s="537">
        <f t="shared" si="545"/>
        <v>23.827589999999997</v>
      </c>
      <c r="CF330" s="537">
        <f t="shared" si="514"/>
        <v>39.712649999999996</v>
      </c>
      <c r="CG330" s="210"/>
      <c r="CH330" s="210"/>
      <c r="CI330" s="210"/>
      <c r="CJ330" s="538">
        <f t="shared" si="515"/>
        <v>23.827589999999997</v>
      </c>
      <c r="CK330" s="216">
        <f t="shared" si="516"/>
        <v>-25.75</v>
      </c>
      <c r="CL330" s="216">
        <f t="shared" si="546"/>
        <v>-7.7249999999999996</v>
      </c>
      <c r="CM330" s="216">
        <f t="shared" si="517"/>
        <v>-12.875</v>
      </c>
      <c r="CN330" s="216"/>
      <c r="CO330" s="216"/>
      <c r="CP330" s="216"/>
      <c r="CQ330" s="217">
        <f t="shared" si="518"/>
        <v>-7.7249999999999996</v>
      </c>
      <c r="CR330" s="403">
        <f t="shared" si="519"/>
        <v>52.425299999999993</v>
      </c>
      <c r="CS330" s="403">
        <f t="shared" si="547"/>
        <v>15.727589999999998</v>
      </c>
      <c r="CT330" s="403">
        <f t="shared" si="520"/>
        <v>26.212649999999996</v>
      </c>
      <c r="CU330" s="403"/>
      <c r="CV330" s="403"/>
      <c r="CW330" s="403"/>
      <c r="CX330" s="404">
        <f t="shared" si="521"/>
        <v>15.727589999999998</v>
      </c>
      <c r="CY330" s="198"/>
      <c r="CZ330" s="222">
        <v>967</v>
      </c>
      <c r="DA330" s="677">
        <f t="shared" si="522"/>
        <v>17</v>
      </c>
      <c r="DB330" s="676">
        <f t="shared" si="523"/>
        <v>1.7894736842105203</v>
      </c>
      <c r="DC330" s="676">
        <f t="shared" si="548"/>
        <v>0.35789473684210404</v>
      </c>
      <c r="DD330" s="208">
        <v>1387.7012</v>
      </c>
      <c r="DE330" s="677">
        <f t="shared" si="524"/>
        <v>437.70119999999997</v>
      </c>
      <c r="DF330" s="676">
        <f t="shared" si="525"/>
        <v>46.073810526315782</v>
      </c>
      <c r="DG330" s="676">
        <f t="shared" si="549"/>
        <v>9.2147621052631568</v>
      </c>
      <c r="DH330" s="222">
        <v>20</v>
      </c>
      <c r="DI330" s="677">
        <f t="shared" si="526"/>
        <v>190</v>
      </c>
      <c r="DJ330" s="568">
        <f t="shared" si="527"/>
        <v>1140</v>
      </c>
      <c r="DK330" s="677">
        <f t="shared" si="528"/>
        <v>342</v>
      </c>
      <c r="DL330" s="677">
        <f t="shared" si="550"/>
        <v>342</v>
      </c>
      <c r="DM330" s="677">
        <f t="shared" si="551"/>
        <v>570</v>
      </c>
      <c r="DN330" s="677">
        <f t="shared" si="529"/>
        <v>61.925299999999993</v>
      </c>
      <c r="DO330" s="677">
        <f t="shared" si="552"/>
        <v>18.577589999999997</v>
      </c>
      <c r="DP330" s="677">
        <f t="shared" si="553"/>
        <v>30.962649999999996</v>
      </c>
      <c r="DQ330" s="677">
        <f t="shared" si="530"/>
        <v>18.577589999999997</v>
      </c>
      <c r="DR330" s="222">
        <v>967</v>
      </c>
      <c r="DS330" s="677">
        <f t="shared" si="531"/>
        <v>17</v>
      </c>
      <c r="DT330" s="676">
        <f t="shared" si="532"/>
        <v>1.7894736842105203</v>
      </c>
      <c r="DU330" s="710">
        <f t="shared" si="554"/>
        <v>0.35789473684210404</v>
      </c>
      <c r="DV330" s="208">
        <v>1387.7012</v>
      </c>
      <c r="DW330" s="677">
        <f t="shared" si="533"/>
        <v>437.70119999999997</v>
      </c>
      <c r="DX330" s="676">
        <f t="shared" si="534"/>
        <v>46.073810526315782</v>
      </c>
      <c r="DY330" s="710">
        <f t="shared" si="555"/>
        <v>9.2147621052631568</v>
      </c>
      <c r="DZ330" s="222">
        <v>19</v>
      </c>
      <c r="EA330" s="677">
        <f t="shared" si="535"/>
        <v>180.5</v>
      </c>
      <c r="EB330" s="568">
        <f t="shared" si="536"/>
        <v>1130.5</v>
      </c>
      <c r="EC330" s="677">
        <f t="shared" si="537"/>
        <v>339.15</v>
      </c>
      <c r="ED330" s="677">
        <f t="shared" si="556"/>
        <v>339.15</v>
      </c>
      <c r="EE330" s="677">
        <f t="shared" si="557"/>
        <v>565.25</v>
      </c>
      <c r="EF330" s="208">
        <f t="shared" si="558"/>
        <v>64.300299999999993</v>
      </c>
      <c r="EG330" s="208">
        <f t="shared" si="559"/>
        <v>19.290089999999996</v>
      </c>
      <c r="EH330" s="208">
        <f t="shared" si="560"/>
        <v>32.150149999999996</v>
      </c>
      <c r="EI330" s="677">
        <f t="shared" si="538"/>
        <v>19.290089999999996</v>
      </c>
    </row>
    <row r="331" spans="1:139" s="218" customFormat="1" ht="24.75" customHeight="1" x14ac:dyDescent="0.2">
      <c r="A331" s="505">
        <v>328</v>
      </c>
      <c r="B331" s="506" t="s">
        <v>1268</v>
      </c>
      <c r="C331" s="499" t="s">
        <v>1140</v>
      </c>
      <c r="D331" s="406" t="s">
        <v>514</v>
      </c>
      <c r="E331" s="414" t="s">
        <v>233</v>
      </c>
      <c r="F331" s="219" t="s">
        <v>171</v>
      </c>
      <c r="G331" s="219" t="s">
        <v>42</v>
      </c>
      <c r="H331" s="219" t="s">
        <v>70</v>
      </c>
      <c r="I331" s="240">
        <v>0.3</v>
      </c>
      <c r="J331" s="234">
        <v>950</v>
      </c>
      <c r="K331" s="222"/>
      <c r="L331" s="219" t="s">
        <v>171</v>
      </c>
      <c r="M331" s="219" t="s">
        <v>42</v>
      </c>
      <c r="N331" s="219" t="s">
        <v>70</v>
      </c>
      <c r="O331" s="240">
        <v>0.3</v>
      </c>
      <c r="P331" s="234">
        <v>950</v>
      </c>
      <c r="Q331" s="219"/>
      <c r="R331" s="219"/>
      <c r="S331" s="219"/>
      <c r="T331" s="240">
        <v>0.3</v>
      </c>
      <c r="U331" s="235">
        <v>950</v>
      </c>
      <c r="V331" s="228" t="s">
        <v>69</v>
      </c>
      <c r="W331" s="228" t="s">
        <v>44</v>
      </c>
      <c r="X331" s="228" t="s">
        <v>28</v>
      </c>
      <c r="Y331" s="242">
        <v>0.3</v>
      </c>
      <c r="Z331" s="236">
        <v>950</v>
      </c>
      <c r="AA331" s="207">
        <f t="shared" si="474"/>
        <v>285</v>
      </c>
      <c r="AB331" s="222">
        <v>967</v>
      </c>
      <c r="AC331" s="544">
        <f t="shared" si="539"/>
        <v>17</v>
      </c>
      <c r="AD331" s="208">
        <f t="shared" si="563"/>
        <v>1387.7012</v>
      </c>
      <c r="AE331" s="678">
        <f t="shared" si="540"/>
        <v>437.70119999999997</v>
      </c>
      <c r="AF331" s="222">
        <v>1796</v>
      </c>
      <c r="AJ331" s="444">
        <f t="shared" si="475"/>
        <v>17</v>
      </c>
      <c r="AK331" s="444">
        <f t="shared" si="476"/>
        <v>1.7894736842105203</v>
      </c>
      <c r="AL331" s="539">
        <f t="shared" si="541"/>
        <v>3.5789473684210405E-3</v>
      </c>
      <c r="AM331" s="444">
        <f t="shared" si="477"/>
        <v>3.4</v>
      </c>
      <c r="AN331" s="445">
        <f t="shared" si="478"/>
        <v>437.70119999999997</v>
      </c>
      <c r="AO331" s="445">
        <f t="shared" si="479"/>
        <v>46.073810526315782</v>
      </c>
      <c r="AP331" s="542">
        <f t="shared" si="542"/>
        <v>9.2147621052631565E-2</v>
      </c>
      <c r="AQ331" s="445">
        <f t="shared" si="480"/>
        <v>87.540239999999997</v>
      </c>
      <c r="AR331" s="227">
        <f t="shared" si="481"/>
        <v>321</v>
      </c>
      <c r="AS331" s="210">
        <f t="shared" si="482"/>
        <v>1070</v>
      </c>
      <c r="AT331" s="209">
        <f t="shared" si="483"/>
        <v>321</v>
      </c>
      <c r="AU331" s="209">
        <f t="shared" si="484"/>
        <v>535</v>
      </c>
      <c r="AV331" s="211">
        <f t="shared" si="485"/>
        <v>967</v>
      </c>
      <c r="AW331" s="210">
        <f t="shared" si="486"/>
        <v>103</v>
      </c>
      <c r="AX331" s="210">
        <f t="shared" si="487"/>
        <v>120</v>
      </c>
      <c r="AY331" s="210">
        <f t="shared" si="488"/>
        <v>12.631578947368411</v>
      </c>
      <c r="AZ331" s="211">
        <f t="shared" si="489"/>
        <v>1387.7012</v>
      </c>
      <c r="BA331" s="544">
        <f t="shared" si="543"/>
        <v>317.70119999999997</v>
      </c>
      <c r="BB331" s="210">
        <f t="shared" si="544"/>
        <v>79.425299999999993</v>
      </c>
      <c r="BC331" s="213">
        <f t="shared" si="490"/>
        <v>374.67932400000001</v>
      </c>
      <c r="BD331" s="211">
        <f>[1]MAG_9pak!$F$11</f>
        <v>1248.9310800000001</v>
      </c>
      <c r="BE331" s="213">
        <f t="shared" si="491"/>
        <v>374.67932400000001</v>
      </c>
      <c r="BF331" s="213">
        <f t="shared" si="492"/>
        <v>624.46554000000003</v>
      </c>
      <c r="BG331" s="210">
        <f t="shared" si="493"/>
        <v>281.93108000000007</v>
      </c>
      <c r="BH331" s="210">
        <f t="shared" si="494"/>
        <v>298.93108000000007</v>
      </c>
      <c r="BI331" s="210">
        <f t="shared" si="495"/>
        <v>31.466429473684201</v>
      </c>
      <c r="BJ331" s="210">
        <f t="shared" si="496"/>
        <v>1178</v>
      </c>
      <c r="BK331" s="214">
        <f t="shared" si="497"/>
        <v>353.4</v>
      </c>
      <c r="BL331" s="214">
        <f t="shared" si="498"/>
        <v>589</v>
      </c>
      <c r="BM331" s="210">
        <f t="shared" si="499"/>
        <v>228</v>
      </c>
      <c r="BN331" s="210">
        <f t="shared" si="500"/>
        <v>211</v>
      </c>
      <c r="BO331" s="215">
        <f t="shared" si="501"/>
        <v>353.4</v>
      </c>
      <c r="BP331" s="210">
        <f t="shared" si="561"/>
        <v>1178</v>
      </c>
      <c r="BQ331" s="216">
        <f t="shared" si="502"/>
        <v>353.4</v>
      </c>
      <c r="BR331" s="216">
        <f t="shared" si="503"/>
        <v>589</v>
      </c>
      <c r="BS331" s="210">
        <f t="shared" si="504"/>
        <v>228</v>
      </c>
      <c r="BT331" s="210">
        <f t="shared" si="505"/>
        <v>211</v>
      </c>
      <c r="BU331" s="217">
        <f t="shared" si="506"/>
        <v>353.4</v>
      </c>
      <c r="BV331" s="210">
        <f t="shared" si="562"/>
        <v>1178</v>
      </c>
      <c r="BW331" s="403">
        <f t="shared" si="507"/>
        <v>353.4</v>
      </c>
      <c r="BX331" s="403">
        <f t="shared" si="508"/>
        <v>589</v>
      </c>
      <c r="BY331" s="210">
        <f t="shared" si="509"/>
        <v>228</v>
      </c>
      <c r="BZ331" s="210">
        <f t="shared" si="510"/>
        <v>211</v>
      </c>
      <c r="CA331" s="210">
        <f t="shared" si="511"/>
        <v>24</v>
      </c>
      <c r="CB331" s="404">
        <f t="shared" si="512"/>
        <v>353.4</v>
      </c>
      <c r="CC331" s="404"/>
      <c r="CD331" s="537">
        <f t="shared" si="513"/>
        <v>79.425299999999993</v>
      </c>
      <c r="CE331" s="537">
        <f t="shared" si="545"/>
        <v>23.827589999999997</v>
      </c>
      <c r="CF331" s="537">
        <f t="shared" si="514"/>
        <v>39.712649999999996</v>
      </c>
      <c r="CG331" s="210"/>
      <c r="CH331" s="210"/>
      <c r="CI331" s="210"/>
      <c r="CJ331" s="538">
        <f t="shared" si="515"/>
        <v>23.827589999999997</v>
      </c>
      <c r="CK331" s="216">
        <f t="shared" si="516"/>
        <v>-25.75</v>
      </c>
      <c r="CL331" s="216">
        <f t="shared" si="546"/>
        <v>-7.7249999999999996</v>
      </c>
      <c r="CM331" s="216">
        <f t="shared" si="517"/>
        <v>-12.875</v>
      </c>
      <c r="CN331" s="216"/>
      <c r="CO331" s="216"/>
      <c r="CP331" s="216"/>
      <c r="CQ331" s="217">
        <f t="shared" si="518"/>
        <v>-7.7249999999999996</v>
      </c>
      <c r="CR331" s="403">
        <f t="shared" si="519"/>
        <v>52.425299999999993</v>
      </c>
      <c r="CS331" s="403">
        <f t="shared" si="547"/>
        <v>15.727589999999998</v>
      </c>
      <c r="CT331" s="403">
        <f t="shared" si="520"/>
        <v>26.212649999999996</v>
      </c>
      <c r="CU331" s="403"/>
      <c r="CV331" s="403"/>
      <c r="CW331" s="403"/>
      <c r="CX331" s="404">
        <f t="shared" si="521"/>
        <v>15.727589999999998</v>
      </c>
      <c r="CY331" s="198"/>
      <c r="CZ331" s="222">
        <v>967</v>
      </c>
      <c r="DA331" s="677">
        <f t="shared" si="522"/>
        <v>17</v>
      </c>
      <c r="DB331" s="676">
        <f t="shared" si="523"/>
        <v>1.7894736842105203</v>
      </c>
      <c r="DC331" s="676">
        <f t="shared" si="548"/>
        <v>0.35789473684210404</v>
      </c>
      <c r="DD331" s="208">
        <v>1387.7012</v>
      </c>
      <c r="DE331" s="677">
        <f t="shared" si="524"/>
        <v>437.70119999999997</v>
      </c>
      <c r="DF331" s="676">
        <f t="shared" si="525"/>
        <v>46.073810526315782</v>
      </c>
      <c r="DG331" s="676">
        <f t="shared" si="549"/>
        <v>9.2147621052631568</v>
      </c>
      <c r="DH331" s="222">
        <v>20</v>
      </c>
      <c r="DI331" s="677">
        <f t="shared" si="526"/>
        <v>190</v>
      </c>
      <c r="DJ331" s="568">
        <f t="shared" si="527"/>
        <v>1140</v>
      </c>
      <c r="DK331" s="677">
        <f t="shared" si="528"/>
        <v>342</v>
      </c>
      <c r="DL331" s="677">
        <f t="shared" si="550"/>
        <v>342</v>
      </c>
      <c r="DM331" s="677">
        <f t="shared" si="551"/>
        <v>570</v>
      </c>
      <c r="DN331" s="677">
        <f t="shared" si="529"/>
        <v>61.925299999999993</v>
      </c>
      <c r="DO331" s="677">
        <f t="shared" si="552"/>
        <v>18.577589999999997</v>
      </c>
      <c r="DP331" s="677">
        <f t="shared" si="553"/>
        <v>30.962649999999996</v>
      </c>
      <c r="DQ331" s="677">
        <f t="shared" si="530"/>
        <v>18.577589999999997</v>
      </c>
      <c r="DR331" s="222">
        <v>967</v>
      </c>
      <c r="DS331" s="677">
        <f t="shared" si="531"/>
        <v>17</v>
      </c>
      <c r="DT331" s="676">
        <f t="shared" si="532"/>
        <v>1.7894736842105203</v>
      </c>
      <c r="DU331" s="710">
        <f t="shared" si="554"/>
        <v>0.35789473684210404</v>
      </c>
      <c r="DV331" s="208">
        <v>1387.7012</v>
      </c>
      <c r="DW331" s="677">
        <f t="shared" si="533"/>
        <v>437.70119999999997</v>
      </c>
      <c r="DX331" s="676">
        <f t="shared" si="534"/>
        <v>46.073810526315782</v>
      </c>
      <c r="DY331" s="710">
        <f t="shared" si="555"/>
        <v>9.2147621052631568</v>
      </c>
      <c r="DZ331" s="222">
        <v>19</v>
      </c>
      <c r="EA331" s="677">
        <f t="shared" si="535"/>
        <v>180.5</v>
      </c>
      <c r="EB331" s="568">
        <f t="shared" si="536"/>
        <v>1130.5</v>
      </c>
      <c r="EC331" s="677">
        <f t="shared" si="537"/>
        <v>339.15</v>
      </c>
      <c r="ED331" s="677">
        <f t="shared" si="556"/>
        <v>339.15</v>
      </c>
      <c r="EE331" s="677">
        <f t="shared" si="557"/>
        <v>565.25</v>
      </c>
      <c r="EF331" s="208">
        <f t="shared" si="558"/>
        <v>64.300299999999993</v>
      </c>
      <c r="EG331" s="208">
        <f t="shared" si="559"/>
        <v>19.290089999999996</v>
      </c>
      <c r="EH331" s="208">
        <f t="shared" si="560"/>
        <v>32.150149999999996</v>
      </c>
      <c r="EI331" s="677">
        <f t="shared" si="538"/>
        <v>19.290089999999996</v>
      </c>
    </row>
    <row r="332" spans="1:139" s="218" customFormat="1" ht="24.75" customHeight="1" x14ac:dyDescent="0.2">
      <c r="A332" s="505">
        <v>329</v>
      </c>
      <c r="B332" s="506" t="s">
        <v>1268</v>
      </c>
      <c r="C332" s="499" t="s">
        <v>208</v>
      </c>
      <c r="D332" s="406" t="s">
        <v>515</v>
      </c>
      <c r="E332" s="414" t="s">
        <v>231</v>
      </c>
      <c r="F332" s="219"/>
      <c r="G332" s="219"/>
      <c r="H332" s="219"/>
      <c r="I332" s="240"/>
      <c r="J332" s="234"/>
      <c r="K332" s="222"/>
      <c r="L332" s="219" t="s">
        <v>171</v>
      </c>
      <c r="M332" s="219" t="s">
        <v>42</v>
      </c>
      <c r="N332" s="219" t="s">
        <v>70</v>
      </c>
      <c r="O332" s="240">
        <v>0.3</v>
      </c>
      <c r="P332" s="234">
        <v>950</v>
      </c>
      <c r="Q332" s="219"/>
      <c r="R332" s="219"/>
      <c r="S332" s="219"/>
      <c r="T332" s="240">
        <v>0.3</v>
      </c>
      <c r="U332" s="235">
        <v>950</v>
      </c>
      <c r="V332" s="228" t="s">
        <v>69</v>
      </c>
      <c r="W332" s="228" t="s">
        <v>44</v>
      </c>
      <c r="X332" s="228" t="s">
        <v>28</v>
      </c>
      <c r="Y332" s="242">
        <v>0.3</v>
      </c>
      <c r="Z332" s="236">
        <v>950</v>
      </c>
      <c r="AA332" s="207">
        <f t="shared" si="474"/>
        <v>285</v>
      </c>
      <c r="AB332" s="222">
        <v>967</v>
      </c>
      <c r="AC332" s="544">
        <f t="shared" si="539"/>
        <v>17</v>
      </c>
      <c r="AD332" s="208">
        <f t="shared" si="563"/>
        <v>1387.7012</v>
      </c>
      <c r="AE332" s="678">
        <f t="shared" si="540"/>
        <v>437.70119999999997</v>
      </c>
      <c r="AF332" s="222">
        <v>1796</v>
      </c>
      <c r="AJ332" s="444">
        <f t="shared" si="475"/>
        <v>17</v>
      </c>
      <c r="AK332" s="444">
        <f t="shared" si="476"/>
        <v>1.7894736842105203</v>
      </c>
      <c r="AL332" s="539">
        <f t="shared" si="541"/>
        <v>3.5789473684210405E-3</v>
      </c>
      <c r="AM332" s="444">
        <f t="shared" si="477"/>
        <v>3.4</v>
      </c>
      <c r="AN332" s="445">
        <f t="shared" si="478"/>
        <v>437.70119999999997</v>
      </c>
      <c r="AO332" s="445">
        <f t="shared" si="479"/>
        <v>46.073810526315782</v>
      </c>
      <c r="AP332" s="542">
        <f t="shared" si="542"/>
        <v>9.2147621052631565E-2</v>
      </c>
      <c r="AQ332" s="445">
        <f t="shared" si="480"/>
        <v>87.540239999999997</v>
      </c>
      <c r="AR332" s="227">
        <f t="shared" si="481"/>
        <v>321</v>
      </c>
      <c r="AS332" s="210">
        <f t="shared" si="482"/>
        <v>1070</v>
      </c>
      <c r="AT332" s="209">
        <f t="shared" si="483"/>
        <v>321</v>
      </c>
      <c r="AU332" s="209">
        <f t="shared" si="484"/>
        <v>535</v>
      </c>
      <c r="AV332" s="211">
        <f t="shared" si="485"/>
        <v>967</v>
      </c>
      <c r="AW332" s="210">
        <f t="shared" si="486"/>
        <v>103</v>
      </c>
      <c r="AX332" s="210">
        <f t="shared" si="487"/>
        <v>120</v>
      </c>
      <c r="AY332" s="210">
        <f t="shared" si="488"/>
        <v>12.631578947368411</v>
      </c>
      <c r="AZ332" s="211">
        <f t="shared" si="489"/>
        <v>1387.7012</v>
      </c>
      <c r="BA332" s="544">
        <f t="shared" si="543"/>
        <v>317.70119999999997</v>
      </c>
      <c r="BB332" s="210">
        <f t="shared" si="544"/>
        <v>79.425299999999993</v>
      </c>
      <c r="BC332" s="213">
        <f t="shared" si="490"/>
        <v>374.67932400000001</v>
      </c>
      <c r="BD332" s="211">
        <f>[1]MAG_9pak!$F$11</f>
        <v>1248.9310800000001</v>
      </c>
      <c r="BE332" s="213">
        <f t="shared" si="491"/>
        <v>374.67932400000001</v>
      </c>
      <c r="BF332" s="213">
        <f t="shared" si="492"/>
        <v>624.46554000000003</v>
      </c>
      <c r="BG332" s="210">
        <f t="shared" si="493"/>
        <v>281.93108000000007</v>
      </c>
      <c r="BH332" s="210">
        <f t="shared" si="494"/>
        <v>298.93108000000007</v>
      </c>
      <c r="BI332" s="210">
        <f t="shared" si="495"/>
        <v>31.466429473684201</v>
      </c>
      <c r="BJ332" s="210">
        <f t="shared" si="496"/>
        <v>1178</v>
      </c>
      <c r="BK332" s="214">
        <f t="shared" si="497"/>
        <v>353.4</v>
      </c>
      <c r="BL332" s="214">
        <f t="shared" si="498"/>
        <v>589</v>
      </c>
      <c r="BM332" s="210">
        <f t="shared" si="499"/>
        <v>228</v>
      </c>
      <c r="BN332" s="210">
        <f t="shared" si="500"/>
        <v>211</v>
      </c>
      <c r="BO332" s="215">
        <f t="shared" si="501"/>
        <v>353.4</v>
      </c>
      <c r="BP332" s="210">
        <f t="shared" si="561"/>
        <v>1178</v>
      </c>
      <c r="BQ332" s="216">
        <f t="shared" si="502"/>
        <v>353.4</v>
      </c>
      <c r="BR332" s="216">
        <f t="shared" si="503"/>
        <v>589</v>
      </c>
      <c r="BS332" s="210">
        <f t="shared" si="504"/>
        <v>228</v>
      </c>
      <c r="BT332" s="210">
        <f t="shared" si="505"/>
        <v>211</v>
      </c>
      <c r="BU332" s="217">
        <f t="shared" si="506"/>
        <v>353.4</v>
      </c>
      <c r="BV332" s="210">
        <f t="shared" si="562"/>
        <v>1178</v>
      </c>
      <c r="BW332" s="403">
        <f t="shared" si="507"/>
        <v>353.4</v>
      </c>
      <c r="BX332" s="403">
        <f t="shared" si="508"/>
        <v>589</v>
      </c>
      <c r="BY332" s="210">
        <f t="shared" si="509"/>
        <v>228</v>
      </c>
      <c r="BZ332" s="210">
        <f t="shared" si="510"/>
        <v>211</v>
      </c>
      <c r="CA332" s="210">
        <f t="shared" si="511"/>
        <v>24</v>
      </c>
      <c r="CB332" s="404">
        <f t="shared" si="512"/>
        <v>353.4</v>
      </c>
      <c r="CC332" s="404"/>
      <c r="CD332" s="537">
        <f t="shared" si="513"/>
        <v>79.425299999999993</v>
      </c>
      <c r="CE332" s="537">
        <f t="shared" si="545"/>
        <v>23.827589999999997</v>
      </c>
      <c r="CF332" s="537">
        <f t="shared" si="514"/>
        <v>39.712649999999996</v>
      </c>
      <c r="CG332" s="210"/>
      <c r="CH332" s="210"/>
      <c r="CI332" s="210"/>
      <c r="CJ332" s="538">
        <f t="shared" si="515"/>
        <v>23.827589999999997</v>
      </c>
      <c r="CK332" s="216">
        <f t="shared" si="516"/>
        <v>-25.75</v>
      </c>
      <c r="CL332" s="216">
        <f t="shared" si="546"/>
        <v>-7.7249999999999996</v>
      </c>
      <c r="CM332" s="216">
        <f t="shared" si="517"/>
        <v>-12.875</v>
      </c>
      <c r="CN332" s="216"/>
      <c r="CO332" s="216"/>
      <c r="CP332" s="216"/>
      <c r="CQ332" s="217">
        <f t="shared" si="518"/>
        <v>-7.7249999999999996</v>
      </c>
      <c r="CR332" s="403">
        <f t="shared" si="519"/>
        <v>52.425299999999993</v>
      </c>
      <c r="CS332" s="403">
        <f t="shared" si="547"/>
        <v>15.727589999999998</v>
      </c>
      <c r="CT332" s="403">
        <f t="shared" si="520"/>
        <v>26.212649999999996</v>
      </c>
      <c r="CU332" s="403"/>
      <c r="CV332" s="403"/>
      <c r="CW332" s="403"/>
      <c r="CX332" s="404">
        <f t="shared" si="521"/>
        <v>15.727589999999998</v>
      </c>
      <c r="CY332" s="198"/>
      <c r="CZ332" s="222">
        <v>967</v>
      </c>
      <c r="DA332" s="677">
        <f t="shared" si="522"/>
        <v>17</v>
      </c>
      <c r="DB332" s="676">
        <f t="shared" si="523"/>
        <v>1.7894736842105203</v>
      </c>
      <c r="DC332" s="676">
        <f t="shared" si="548"/>
        <v>0.35789473684210404</v>
      </c>
      <c r="DD332" s="208">
        <v>1387.7012</v>
      </c>
      <c r="DE332" s="677">
        <f t="shared" si="524"/>
        <v>437.70119999999997</v>
      </c>
      <c r="DF332" s="676">
        <f t="shared" si="525"/>
        <v>46.073810526315782</v>
      </c>
      <c r="DG332" s="676">
        <f t="shared" si="549"/>
        <v>9.2147621052631568</v>
      </c>
      <c r="DH332" s="222">
        <v>20</v>
      </c>
      <c r="DI332" s="677">
        <f t="shared" si="526"/>
        <v>190</v>
      </c>
      <c r="DJ332" s="568">
        <f t="shared" si="527"/>
        <v>1140</v>
      </c>
      <c r="DK332" s="677">
        <f t="shared" si="528"/>
        <v>342</v>
      </c>
      <c r="DL332" s="677">
        <f t="shared" si="550"/>
        <v>342</v>
      </c>
      <c r="DM332" s="677">
        <f t="shared" si="551"/>
        <v>570</v>
      </c>
      <c r="DN332" s="677">
        <f t="shared" si="529"/>
        <v>61.925299999999993</v>
      </c>
      <c r="DO332" s="677">
        <f t="shared" si="552"/>
        <v>18.577589999999997</v>
      </c>
      <c r="DP332" s="677">
        <f t="shared" si="553"/>
        <v>30.962649999999996</v>
      </c>
      <c r="DQ332" s="677">
        <f t="shared" si="530"/>
        <v>18.577589999999997</v>
      </c>
      <c r="DR332" s="222">
        <v>967</v>
      </c>
      <c r="DS332" s="677">
        <f t="shared" si="531"/>
        <v>17</v>
      </c>
      <c r="DT332" s="676">
        <f t="shared" si="532"/>
        <v>1.7894736842105203</v>
      </c>
      <c r="DU332" s="710">
        <f t="shared" si="554"/>
        <v>0.35789473684210404</v>
      </c>
      <c r="DV332" s="208">
        <v>1387.7012</v>
      </c>
      <c r="DW332" s="677">
        <f t="shared" si="533"/>
        <v>437.70119999999997</v>
      </c>
      <c r="DX332" s="676">
        <f t="shared" si="534"/>
        <v>46.073810526315782</v>
      </c>
      <c r="DY332" s="710">
        <f t="shared" si="555"/>
        <v>9.2147621052631568</v>
      </c>
      <c r="DZ332" s="222">
        <v>19</v>
      </c>
      <c r="EA332" s="677">
        <f t="shared" si="535"/>
        <v>180.5</v>
      </c>
      <c r="EB332" s="568">
        <f t="shared" si="536"/>
        <v>1130.5</v>
      </c>
      <c r="EC332" s="677">
        <f t="shared" si="537"/>
        <v>339.15</v>
      </c>
      <c r="ED332" s="677">
        <f t="shared" si="556"/>
        <v>339.15</v>
      </c>
      <c r="EE332" s="677">
        <f t="shared" si="557"/>
        <v>565.25</v>
      </c>
      <c r="EF332" s="208">
        <f t="shared" si="558"/>
        <v>64.300299999999993</v>
      </c>
      <c r="EG332" s="208">
        <f t="shared" si="559"/>
        <v>19.290089999999996</v>
      </c>
      <c r="EH332" s="208">
        <f t="shared" si="560"/>
        <v>32.150149999999996</v>
      </c>
      <c r="EI332" s="677">
        <f t="shared" si="538"/>
        <v>19.290089999999996</v>
      </c>
    </row>
    <row r="333" spans="1:139" s="218" customFormat="1" ht="24.75" customHeight="1" x14ac:dyDescent="0.2">
      <c r="A333" s="506">
        <v>330</v>
      </c>
      <c r="B333" s="506" t="s">
        <v>1268</v>
      </c>
      <c r="C333" s="499" t="s">
        <v>1088</v>
      </c>
      <c r="D333" s="406" t="s">
        <v>516</v>
      </c>
      <c r="E333" s="414" t="s">
        <v>229</v>
      </c>
      <c r="F333" s="219" t="s">
        <v>171</v>
      </c>
      <c r="G333" s="219" t="s">
        <v>42</v>
      </c>
      <c r="H333" s="219" t="s">
        <v>70</v>
      </c>
      <c r="I333" s="240">
        <v>0.3</v>
      </c>
      <c r="J333" s="234">
        <v>1112</v>
      </c>
      <c r="K333" s="222"/>
      <c r="L333" s="219" t="s">
        <v>171</v>
      </c>
      <c r="M333" s="219" t="s">
        <v>42</v>
      </c>
      <c r="N333" s="219" t="s">
        <v>70</v>
      </c>
      <c r="O333" s="240">
        <v>0.3</v>
      </c>
      <c r="P333" s="234">
        <v>1112</v>
      </c>
      <c r="Q333" s="219"/>
      <c r="R333" s="219"/>
      <c r="S333" s="219"/>
      <c r="T333" s="240">
        <v>0.3</v>
      </c>
      <c r="U333" s="235">
        <v>1112</v>
      </c>
      <c r="V333" s="228" t="s">
        <v>69</v>
      </c>
      <c r="W333" s="228" t="s">
        <v>44</v>
      </c>
      <c r="X333" s="228" t="s">
        <v>28</v>
      </c>
      <c r="Y333" s="242">
        <v>0.3</v>
      </c>
      <c r="Z333" s="236">
        <v>1112</v>
      </c>
      <c r="AA333" s="207">
        <f t="shared" si="474"/>
        <v>333.59999999999997</v>
      </c>
      <c r="AB333" s="222">
        <v>967</v>
      </c>
      <c r="AC333" s="544">
        <f t="shared" si="539"/>
        <v>-145</v>
      </c>
      <c r="AD333" s="208">
        <f t="shared" si="563"/>
        <v>1387.7012</v>
      </c>
      <c r="AE333" s="678">
        <f t="shared" si="540"/>
        <v>275.70119999999997</v>
      </c>
      <c r="AF333" s="222">
        <v>1796</v>
      </c>
      <c r="AJ333" s="444">
        <f t="shared" si="475"/>
        <v>-145</v>
      </c>
      <c r="AK333" s="444">
        <f t="shared" si="476"/>
        <v>-13.039568345323744</v>
      </c>
      <c r="AL333" s="539">
        <f t="shared" si="541"/>
        <v>-2.607913669064749E-2</v>
      </c>
      <c r="AM333" s="444">
        <f t="shared" si="477"/>
        <v>-29</v>
      </c>
      <c r="AN333" s="445">
        <f t="shared" si="478"/>
        <v>275.70119999999997</v>
      </c>
      <c r="AO333" s="445">
        <f t="shared" si="479"/>
        <v>24.793273381294952</v>
      </c>
      <c r="AP333" s="542">
        <f t="shared" si="542"/>
        <v>4.9586546762589903E-2</v>
      </c>
      <c r="AQ333" s="445">
        <f t="shared" si="480"/>
        <v>55.140239999999991</v>
      </c>
      <c r="AR333" s="227">
        <f t="shared" si="481"/>
        <v>369.59999999999997</v>
      </c>
      <c r="AS333" s="210">
        <f t="shared" si="482"/>
        <v>1232</v>
      </c>
      <c r="AT333" s="209">
        <f t="shared" si="483"/>
        <v>369.59999999999997</v>
      </c>
      <c r="AU333" s="209">
        <f t="shared" si="484"/>
        <v>616</v>
      </c>
      <c r="AV333" s="211">
        <f t="shared" si="485"/>
        <v>967</v>
      </c>
      <c r="AW333" s="210">
        <f t="shared" si="486"/>
        <v>265</v>
      </c>
      <c r="AX333" s="210">
        <f t="shared" si="487"/>
        <v>120</v>
      </c>
      <c r="AY333" s="210">
        <f t="shared" si="488"/>
        <v>10.791366906474821</v>
      </c>
      <c r="AZ333" s="211">
        <f t="shared" si="489"/>
        <v>1387.7012</v>
      </c>
      <c r="BA333" s="544">
        <f t="shared" si="543"/>
        <v>155.70119999999997</v>
      </c>
      <c r="BB333" s="210">
        <f t="shared" si="544"/>
        <v>38.925299999999993</v>
      </c>
      <c r="BC333" s="213">
        <f t="shared" si="490"/>
        <v>374.67932400000001</v>
      </c>
      <c r="BD333" s="211">
        <f>[1]MAG_9pak!$F$11</f>
        <v>1248.9310800000001</v>
      </c>
      <c r="BE333" s="213">
        <f t="shared" si="491"/>
        <v>374.67932400000001</v>
      </c>
      <c r="BF333" s="213">
        <f t="shared" si="492"/>
        <v>624.46554000000003</v>
      </c>
      <c r="BG333" s="210">
        <f t="shared" si="493"/>
        <v>281.93108000000007</v>
      </c>
      <c r="BH333" s="210">
        <f t="shared" si="494"/>
        <v>136.93108000000007</v>
      </c>
      <c r="BI333" s="210">
        <f t="shared" si="495"/>
        <v>12.313946043165473</v>
      </c>
      <c r="BJ333" s="210">
        <f t="shared" si="496"/>
        <v>1378.8799999999999</v>
      </c>
      <c r="BK333" s="214">
        <f t="shared" si="497"/>
        <v>413.66399999999993</v>
      </c>
      <c r="BL333" s="214">
        <f t="shared" si="498"/>
        <v>689.43999999999994</v>
      </c>
      <c r="BM333" s="210">
        <f t="shared" si="499"/>
        <v>266.87999999999988</v>
      </c>
      <c r="BN333" s="210">
        <f t="shared" si="500"/>
        <v>411.87999999999988</v>
      </c>
      <c r="BO333" s="215">
        <f t="shared" si="501"/>
        <v>413.66399999999993</v>
      </c>
      <c r="BP333" s="210">
        <f t="shared" si="561"/>
        <v>1378.8799999999999</v>
      </c>
      <c r="BQ333" s="216">
        <f t="shared" si="502"/>
        <v>413.66399999999993</v>
      </c>
      <c r="BR333" s="216">
        <f t="shared" si="503"/>
        <v>689.43999999999994</v>
      </c>
      <c r="BS333" s="210">
        <f t="shared" si="504"/>
        <v>266.87999999999988</v>
      </c>
      <c r="BT333" s="210">
        <f t="shared" si="505"/>
        <v>411.87999999999988</v>
      </c>
      <c r="BU333" s="217">
        <f t="shared" si="506"/>
        <v>413.66399999999993</v>
      </c>
      <c r="BV333" s="210">
        <f t="shared" si="562"/>
        <v>1378.8799999999999</v>
      </c>
      <c r="BW333" s="403">
        <f t="shared" si="507"/>
        <v>413.66399999999993</v>
      </c>
      <c r="BX333" s="403">
        <f t="shared" si="508"/>
        <v>689.43999999999994</v>
      </c>
      <c r="BY333" s="210">
        <f t="shared" si="509"/>
        <v>266.87999999999988</v>
      </c>
      <c r="BZ333" s="210">
        <f t="shared" si="510"/>
        <v>411.87999999999988</v>
      </c>
      <c r="CA333" s="210">
        <f t="shared" si="511"/>
        <v>24</v>
      </c>
      <c r="CB333" s="404">
        <f t="shared" si="512"/>
        <v>413.66399999999993</v>
      </c>
      <c r="CC333" s="404"/>
      <c r="CD333" s="537">
        <f t="shared" si="513"/>
        <v>38.925299999999993</v>
      </c>
      <c r="CE333" s="537">
        <f t="shared" si="545"/>
        <v>11.677589999999997</v>
      </c>
      <c r="CF333" s="537">
        <f t="shared" si="514"/>
        <v>19.462649999999996</v>
      </c>
      <c r="CG333" s="210"/>
      <c r="CH333" s="210"/>
      <c r="CI333" s="210"/>
      <c r="CJ333" s="538">
        <f t="shared" si="515"/>
        <v>11.677589999999997</v>
      </c>
      <c r="CK333" s="216">
        <f t="shared" si="516"/>
        <v>-66.25</v>
      </c>
      <c r="CL333" s="216">
        <f t="shared" si="546"/>
        <v>-19.875</v>
      </c>
      <c r="CM333" s="216">
        <f t="shared" si="517"/>
        <v>-33.125</v>
      </c>
      <c r="CN333" s="216"/>
      <c r="CO333" s="216"/>
      <c r="CP333" s="216"/>
      <c r="CQ333" s="217">
        <f t="shared" si="518"/>
        <v>-19.875</v>
      </c>
      <c r="CR333" s="403">
        <f t="shared" si="519"/>
        <v>2.2053000000000225</v>
      </c>
      <c r="CS333" s="403">
        <f t="shared" si="547"/>
        <v>0.66159000000000667</v>
      </c>
      <c r="CT333" s="403">
        <f t="shared" si="520"/>
        <v>1.1026500000000112</v>
      </c>
      <c r="CU333" s="403"/>
      <c r="CV333" s="403"/>
      <c r="CW333" s="403"/>
      <c r="CX333" s="404">
        <f t="shared" si="521"/>
        <v>0.66159000000000667</v>
      </c>
      <c r="CY333" s="198"/>
      <c r="CZ333" s="222">
        <v>967</v>
      </c>
      <c r="DA333" s="677">
        <f t="shared" si="522"/>
        <v>-145</v>
      </c>
      <c r="DB333" s="676">
        <f t="shared" si="523"/>
        <v>-13.039568345323744</v>
      </c>
      <c r="DC333" s="676">
        <f t="shared" si="548"/>
        <v>-2.6079136690647489</v>
      </c>
      <c r="DD333" s="208">
        <v>1387.7012</v>
      </c>
      <c r="DE333" s="677">
        <f t="shared" si="524"/>
        <v>275.70119999999997</v>
      </c>
      <c r="DF333" s="676">
        <f t="shared" si="525"/>
        <v>24.793273381294952</v>
      </c>
      <c r="DG333" s="676">
        <f t="shared" si="549"/>
        <v>4.9586546762589903</v>
      </c>
      <c r="DH333" s="222">
        <v>20</v>
      </c>
      <c r="DI333" s="677">
        <f t="shared" si="526"/>
        <v>222.4</v>
      </c>
      <c r="DJ333" s="568">
        <f t="shared" si="527"/>
        <v>1334.4</v>
      </c>
      <c r="DK333" s="677">
        <f t="shared" si="528"/>
        <v>400.32</v>
      </c>
      <c r="DL333" s="677">
        <f t="shared" si="550"/>
        <v>400.32</v>
      </c>
      <c r="DM333" s="677">
        <f t="shared" si="551"/>
        <v>667.2</v>
      </c>
      <c r="DN333" s="677">
        <f t="shared" si="529"/>
        <v>13.32529999999997</v>
      </c>
      <c r="DO333" s="677">
        <f t="shared" si="552"/>
        <v>3.9975899999999909</v>
      </c>
      <c r="DP333" s="677">
        <f t="shared" si="553"/>
        <v>6.6626499999999851</v>
      </c>
      <c r="DQ333" s="677">
        <f t="shared" si="530"/>
        <v>3.9975899999999909</v>
      </c>
      <c r="DR333" s="222">
        <v>967</v>
      </c>
      <c r="DS333" s="677">
        <f t="shared" si="531"/>
        <v>-145</v>
      </c>
      <c r="DT333" s="676">
        <f t="shared" si="532"/>
        <v>-13.039568345323744</v>
      </c>
      <c r="DU333" s="710">
        <f t="shared" si="554"/>
        <v>-2.6079136690647489</v>
      </c>
      <c r="DV333" s="208">
        <v>1387.7012</v>
      </c>
      <c r="DW333" s="677">
        <f t="shared" si="533"/>
        <v>275.70119999999997</v>
      </c>
      <c r="DX333" s="676">
        <f t="shared" si="534"/>
        <v>24.793273381294952</v>
      </c>
      <c r="DY333" s="710">
        <f t="shared" si="555"/>
        <v>4.9586546762589903</v>
      </c>
      <c r="DZ333" s="222">
        <v>19</v>
      </c>
      <c r="EA333" s="677">
        <f t="shared" si="535"/>
        <v>211.28</v>
      </c>
      <c r="EB333" s="568">
        <f t="shared" si="536"/>
        <v>1323.28</v>
      </c>
      <c r="EC333" s="677">
        <f t="shared" si="537"/>
        <v>396.98399999999998</v>
      </c>
      <c r="ED333" s="677">
        <f t="shared" si="556"/>
        <v>396.98400000000004</v>
      </c>
      <c r="EE333" s="677">
        <f t="shared" si="557"/>
        <v>661.64</v>
      </c>
      <c r="EF333" s="208">
        <f t="shared" si="558"/>
        <v>16.1053</v>
      </c>
      <c r="EG333" s="208">
        <f t="shared" si="559"/>
        <v>4.8315899999999994</v>
      </c>
      <c r="EH333" s="208">
        <f t="shared" si="560"/>
        <v>8.0526499999999999</v>
      </c>
      <c r="EI333" s="677">
        <f t="shared" si="538"/>
        <v>4.8315899999999994</v>
      </c>
    </row>
    <row r="334" spans="1:139" s="218" customFormat="1" ht="24.75" customHeight="1" x14ac:dyDescent="0.2">
      <c r="A334" s="505">
        <v>331</v>
      </c>
      <c r="B334" s="506" t="s">
        <v>1268</v>
      </c>
      <c r="C334" s="499" t="s">
        <v>1088</v>
      </c>
      <c r="D334" s="406" t="s">
        <v>516</v>
      </c>
      <c r="E334" s="414" t="s">
        <v>228</v>
      </c>
      <c r="F334" s="219" t="s">
        <v>171</v>
      </c>
      <c r="G334" s="219" t="s">
        <v>42</v>
      </c>
      <c r="H334" s="219" t="s">
        <v>70</v>
      </c>
      <c r="I334" s="240">
        <v>0.25</v>
      </c>
      <c r="J334" s="234">
        <v>1025</v>
      </c>
      <c r="K334" s="222"/>
      <c r="L334" s="219" t="s">
        <v>171</v>
      </c>
      <c r="M334" s="219" t="s">
        <v>42</v>
      </c>
      <c r="N334" s="219" t="s">
        <v>70</v>
      </c>
      <c r="O334" s="240">
        <v>0.25</v>
      </c>
      <c r="P334" s="234">
        <v>1025</v>
      </c>
      <c r="Q334" s="219"/>
      <c r="R334" s="219"/>
      <c r="S334" s="219"/>
      <c r="T334" s="240">
        <v>0.25</v>
      </c>
      <c r="U334" s="235">
        <v>1025</v>
      </c>
      <c r="V334" s="228" t="s">
        <v>69</v>
      </c>
      <c r="W334" s="228" t="s">
        <v>44</v>
      </c>
      <c r="X334" s="228" t="s">
        <v>28</v>
      </c>
      <c r="Y334" s="242">
        <v>0.25</v>
      </c>
      <c r="Z334" s="236">
        <v>1025</v>
      </c>
      <c r="AA334" s="207">
        <f t="shared" si="474"/>
        <v>256.25</v>
      </c>
      <c r="AB334" s="222">
        <v>967</v>
      </c>
      <c r="AC334" s="544">
        <f t="shared" si="539"/>
        <v>-58</v>
      </c>
      <c r="AD334" s="208">
        <f t="shared" si="563"/>
        <v>1387.7012</v>
      </c>
      <c r="AE334" s="678">
        <f t="shared" si="540"/>
        <v>362.70119999999997</v>
      </c>
      <c r="AF334" s="222">
        <v>1796</v>
      </c>
      <c r="AJ334" s="444">
        <f t="shared" si="475"/>
        <v>-58</v>
      </c>
      <c r="AK334" s="444">
        <f t="shared" si="476"/>
        <v>-5.6585365853658516</v>
      </c>
      <c r="AL334" s="539">
        <f t="shared" si="541"/>
        <v>-1.1317073170731703E-2</v>
      </c>
      <c r="AM334" s="444">
        <f t="shared" si="477"/>
        <v>-11.6</v>
      </c>
      <c r="AN334" s="445">
        <f t="shared" si="478"/>
        <v>362.70119999999997</v>
      </c>
      <c r="AO334" s="445">
        <f t="shared" si="479"/>
        <v>35.385482926829269</v>
      </c>
      <c r="AP334" s="542">
        <f t="shared" si="542"/>
        <v>7.0770965853658538E-2</v>
      </c>
      <c r="AQ334" s="445">
        <f t="shared" si="480"/>
        <v>72.540239999999997</v>
      </c>
      <c r="AR334" s="227">
        <f t="shared" si="481"/>
        <v>286.25</v>
      </c>
      <c r="AS334" s="210">
        <f t="shared" si="482"/>
        <v>1145</v>
      </c>
      <c r="AT334" s="209">
        <f t="shared" si="483"/>
        <v>343.5</v>
      </c>
      <c r="AU334" s="209">
        <f t="shared" si="484"/>
        <v>572.5</v>
      </c>
      <c r="AV334" s="211">
        <f t="shared" si="485"/>
        <v>967</v>
      </c>
      <c r="AW334" s="210">
        <f t="shared" si="486"/>
        <v>178</v>
      </c>
      <c r="AX334" s="210">
        <f t="shared" si="487"/>
        <v>120</v>
      </c>
      <c r="AY334" s="210">
        <f t="shared" si="488"/>
        <v>11.707317073170742</v>
      </c>
      <c r="AZ334" s="211">
        <f t="shared" si="489"/>
        <v>1387.7012</v>
      </c>
      <c r="BA334" s="544">
        <f t="shared" si="543"/>
        <v>242.70119999999997</v>
      </c>
      <c r="BB334" s="210">
        <f t="shared" si="544"/>
        <v>60.675299999999993</v>
      </c>
      <c r="BC334" s="213">
        <f t="shared" si="490"/>
        <v>312.23277000000002</v>
      </c>
      <c r="BD334" s="211">
        <f>[1]MAG_9pak!$F$11</f>
        <v>1248.9310800000001</v>
      </c>
      <c r="BE334" s="213">
        <f t="shared" si="491"/>
        <v>374.67932400000001</v>
      </c>
      <c r="BF334" s="213">
        <f t="shared" si="492"/>
        <v>624.46554000000003</v>
      </c>
      <c r="BG334" s="210">
        <f t="shared" si="493"/>
        <v>281.93108000000007</v>
      </c>
      <c r="BH334" s="210">
        <f t="shared" si="494"/>
        <v>223.93108000000007</v>
      </c>
      <c r="BI334" s="210">
        <f t="shared" si="495"/>
        <v>21.846934634146351</v>
      </c>
      <c r="BJ334" s="210">
        <f t="shared" si="496"/>
        <v>1271</v>
      </c>
      <c r="BK334" s="214">
        <f t="shared" si="497"/>
        <v>381.3</v>
      </c>
      <c r="BL334" s="214">
        <f t="shared" si="498"/>
        <v>635.5</v>
      </c>
      <c r="BM334" s="210">
        <f t="shared" si="499"/>
        <v>246</v>
      </c>
      <c r="BN334" s="210">
        <f t="shared" si="500"/>
        <v>304</v>
      </c>
      <c r="BO334" s="215">
        <f t="shared" si="501"/>
        <v>317.75</v>
      </c>
      <c r="BP334" s="210">
        <f t="shared" si="561"/>
        <v>1271</v>
      </c>
      <c r="BQ334" s="216">
        <f t="shared" si="502"/>
        <v>381.3</v>
      </c>
      <c r="BR334" s="216">
        <f t="shared" si="503"/>
        <v>635.5</v>
      </c>
      <c r="BS334" s="210">
        <f t="shared" si="504"/>
        <v>246</v>
      </c>
      <c r="BT334" s="210">
        <f t="shared" si="505"/>
        <v>304</v>
      </c>
      <c r="BU334" s="217">
        <f t="shared" si="506"/>
        <v>317.75</v>
      </c>
      <c r="BV334" s="210">
        <f t="shared" si="562"/>
        <v>1271</v>
      </c>
      <c r="BW334" s="403">
        <f t="shared" si="507"/>
        <v>381.3</v>
      </c>
      <c r="BX334" s="403">
        <f t="shared" si="508"/>
        <v>635.5</v>
      </c>
      <c r="BY334" s="210">
        <f t="shared" si="509"/>
        <v>246</v>
      </c>
      <c r="BZ334" s="210">
        <f t="shared" si="510"/>
        <v>304</v>
      </c>
      <c r="CA334" s="210">
        <f t="shared" si="511"/>
        <v>24</v>
      </c>
      <c r="CB334" s="404">
        <f t="shared" si="512"/>
        <v>317.75</v>
      </c>
      <c r="CC334" s="404"/>
      <c r="CD334" s="537">
        <f t="shared" si="513"/>
        <v>60.675299999999993</v>
      </c>
      <c r="CE334" s="537">
        <f t="shared" si="545"/>
        <v>18.202589999999997</v>
      </c>
      <c r="CF334" s="537">
        <f t="shared" si="514"/>
        <v>30.337649999999996</v>
      </c>
      <c r="CG334" s="210"/>
      <c r="CH334" s="210"/>
      <c r="CI334" s="210"/>
      <c r="CJ334" s="538">
        <f t="shared" si="515"/>
        <v>15.168824999999998</v>
      </c>
      <c r="CK334" s="216">
        <f t="shared" si="516"/>
        <v>-44.5</v>
      </c>
      <c r="CL334" s="216">
        <f t="shared" si="546"/>
        <v>-13.35</v>
      </c>
      <c r="CM334" s="216">
        <f t="shared" si="517"/>
        <v>-22.25</v>
      </c>
      <c r="CN334" s="216"/>
      <c r="CO334" s="216"/>
      <c r="CP334" s="216"/>
      <c r="CQ334" s="217">
        <f t="shared" si="518"/>
        <v>-11.125</v>
      </c>
      <c r="CR334" s="403">
        <f t="shared" si="519"/>
        <v>29.175299999999993</v>
      </c>
      <c r="CS334" s="403">
        <f t="shared" si="547"/>
        <v>8.7525899999999979</v>
      </c>
      <c r="CT334" s="403">
        <f t="shared" si="520"/>
        <v>14.587649999999996</v>
      </c>
      <c r="CU334" s="403"/>
      <c r="CV334" s="403"/>
      <c r="CW334" s="403"/>
      <c r="CX334" s="404">
        <f t="shared" si="521"/>
        <v>7.2938249999999982</v>
      </c>
      <c r="CY334" s="198"/>
      <c r="CZ334" s="222">
        <v>967</v>
      </c>
      <c r="DA334" s="677">
        <f t="shared" si="522"/>
        <v>-58</v>
      </c>
      <c r="DB334" s="676">
        <f t="shared" si="523"/>
        <v>-5.6585365853658516</v>
      </c>
      <c r="DC334" s="676">
        <f t="shared" si="548"/>
        <v>-1.1317073170731704</v>
      </c>
      <c r="DD334" s="208">
        <v>1387.7012</v>
      </c>
      <c r="DE334" s="677">
        <f t="shared" si="524"/>
        <v>362.70119999999997</v>
      </c>
      <c r="DF334" s="676">
        <f t="shared" si="525"/>
        <v>35.385482926829269</v>
      </c>
      <c r="DG334" s="676">
        <f t="shared" si="549"/>
        <v>7.0770965853658536</v>
      </c>
      <c r="DH334" s="222">
        <v>20</v>
      </c>
      <c r="DI334" s="677">
        <f t="shared" si="526"/>
        <v>205</v>
      </c>
      <c r="DJ334" s="568">
        <f t="shared" si="527"/>
        <v>1230</v>
      </c>
      <c r="DK334" s="677">
        <f t="shared" si="528"/>
        <v>307.5</v>
      </c>
      <c r="DL334" s="677">
        <f t="shared" si="550"/>
        <v>369</v>
      </c>
      <c r="DM334" s="677">
        <f t="shared" si="551"/>
        <v>615</v>
      </c>
      <c r="DN334" s="677">
        <f t="shared" si="529"/>
        <v>39.425299999999993</v>
      </c>
      <c r="DO334" s="677">
        <f t="shared" si="552"/>
        <v>11.827589999999997</v>
      </c>
      <c r="DP334" s="677">
        <f t="shared" si="553"/>
        <v>19.712649999999996</v>
      </c>
      <c r="DQ334" s="677">
        <f t="shared" si="530"/>
        <v>9.8563249999999982</v>
      </c>
      <c r="DR334" s="222">
        <v>967</v>
      </c>
      <c r="DS334" s="677">
        <f t="shared" si="531"/>
        <v>-58</v>
      </c>
      <c r="DT334" s="676">
        <f t="shared" si="532"/>
        <v>-5.6585365853658516</v>
      </c>
      <c r="DU334" s="710">
        <f t="shared" si="554"/>
        <v>-1.1317073170731704</v>
      </c>
      <c r="DV334" s="208">
        <v>1387.7012</v>
      </c>
      <c r="DW334" s="677">
        <f t="shared" si="533"/>
        <v>362.70119999999997</v>
      </c>
      <c r="DX334" s="676">
        <f t="shared" si="534"/>
        <v>35.385482926829269</v>
      </c>
      <c r="DY334" s="710">
        <f t="shared" si="555"/>
        <v>7.0770965853658536</v>
      </c>
      <c r="DZ334" s="222">
        <v>19</v>
      </c>
      <c r="EA334" s="677">
        <f t="shared" si="535"/>
        <v>194.75</v>
      </c>
      <c r="EB334" s="568">
        <f t="shared" si="536"/>
        <v>1219.75</v>
      </c>
      <c r="EC334" s="677">
        <f t="shared" si="537"/>
        <v>304.9375</v>
      </c>
      <c r="ED334" s="677">
        <f t="shared" si="556"/>
        <v>365.92500000000001</v>
      </c>
      <c r="EE334" s="677">
        <f t="shared" si="557"/>
        <v>609.875</v>
      </c>
      <c r="EF334" s="208">
        <f t="shared" si="558"/>
        <v>41.987799999999993</v>
      </c>
      <c r="EG334" s="208">
        <f t="shared" si="559"/>
        <v>12.596339999999998</v>
      </c>
      <c r="EH334" s="208">
        <f t="shared" si="560"/>
        <v>20.993899999999996</v>
      </c>
      <c r="EI334" s="677">
        <f t="shared" si="538"/>
        <v>10.496949999999998</v>
      </c>
    </row>
    <row r="335" spans="1:139" s="218" customFormat="1" ht="24.75" customHeight="1" x14ac:dyDescent="0.2">
      <c r="A335" s="505">
        <v>332</v>
      </c>
      <c r="B335" s="506" t="s">
        <v>1268</v>
      </c>
      <c r="C335" s="499" t="s">
        <v>1083</v>
      </c>
      <c r="D335" s="406" t="s">
        <v>517</v>
      </c>
      <c r="E335" s="414" t="s">
        <v>226</v>
      </c>
      <c r="F335" s="219" t="s">
        <v>171</v>
      </c>
      <c r="G335" s="219" t="s">
        <v>42</v>
      </c>
      <c r="H335" s="219" t="s">
        <v>70</v>
      </c>
      <c r="I335" s="240">
        <v>0.3</v>
      </c>
      <c r="J335" s="234">
        <v>1112</v>
      </c>
      <c r="K335" s="222"/>
      <c r="L335" s="219" t="s">
        <v>171</v>
      </c>
      <c r="M335" s="219" t="s">
        <v>42</v>
      </c>
      <c r="N335" s="219" t="s">
        <v>70</v>
      </c>
      <c r="O335" s="240">
        <v>0.3</v>
      </c>
      <c r="P335" s="234">
        <v>1112</v>
      </c>
      <c r="Q335" s="219"/>
      <c r="R335" s="219"/>
      <c r="S335" s="219"/>
      <c r="T335" s="240">
        <v>0.3</v>
      </c>
      <c r="U335" s="235">
        <v>1112</v>
      </c>
      <c r="V335" s="228" t="s">
        <v>69</v>
      </c>
      <c r="W335" s="228" t="s">
        <v>44</v>
      </c>
      <c r="X335" s="228" t="s">
        <v>28</v>
      </c>
      <c r="Y335" s="242">
        <v>0.3</v>
      </c>
      <c r="Z335" s="236">
        <v>1112</v>
      </c>
      <c r="AA335" s="207">
        <f t="shared" si="474"/>
        <v>333.59999999999997</v>
      </c>
      <c r="AB335" s="222">
        <v>967</v>
      </c>
      <c r="AC335" s="544">
        <f t="shared" si="539"/>
        <v>-145</v>
      </c>
      <c r="AD335" s="208">
        <f t="shared" si="563"/>
        <v>1387.7012</v>
      </c>
      <c r="AE335" s="678">
        <f t="shared" si="540"/>
        <v>275.70119999999997</v>
      </c>
      <c r="AF335" s="222">
        <v>1796</v>
      </c>
      <c r="AJ335" s="444">
        <f t="shared" si="475"/>
        <v>-145</v>
      </c>
      <c r="AK335" s="444">
        <f t="shared" si="476"/>
        <v>-13.039568345323744</v>
      </c>
      <c r="AL335" s="539">
        <f t="shared" si="541"/>
        <v>-2.607913669064749E-2</v>
      </c>
      <c r="AM335" s="444">
        <f t="shared" si="477"/>
        <v>-29</v>
      </c>
      <c r="AN335" s="445">
        <f t="shared" si="478"/>
        <v>275.70119999999997</v>
      </c>
      <c r="AO335" s="445">
        <f t="shared" si="479"/>
        <v>24.793273381294952</v>
      </c>
      <c r="AP335" s="542">
        <f t="shared" si="542"/>
        <v>4.9586546762589903E-2</v>
      </c>
      <c r="AQ335" s="445">
        <f t="shared" si="480"/>
        <v>55.140239999999991</v>
      </c>
      <c r="AR335" s="227">
        <f t="shared" si="481"/>
        <v>369.59999999999997</v>
      </c>
      <c r="AS335" s="210">
        <f t="shared" si="482"/>
        <v>1232</v>
      </c>
      <c r="AT335" s="209">
        <f t="shared" si="483"/>
        <v>369.59999999999997</v>
      </c>
      <c r="AU335" s="209">
        <f t="shared" si="484"/>
        <v>616</v>
      </c>
      <c r="AV335" s="211">
        <f t="shared" si="485"/>
        <v>967</v>
      </c>
      <c r="AW335" s="210">
        <f t="shared" si="486"/>
        <v>265</v>
      </c>
      <c r="AX335" s="210">
        <f t="shared" si="487"/>
        <v>120</v>
      </c>
      <c r="AY335" s="210">
        <f t="shared" si="488"/>
        <v>10.791366906474821</v>
      </c>
      <c r="AZ335" s="211">
        <f t="shared" si="489"/>
        <v>1387.7012</v>
      </c>
      <c r="BA335" s="544">
        <f t="shared" si="543"/>
        <v>155.70119999999997</v>
      </c>
      <c r="BB335" s="210">
        <f t="shared" si="544"/>
        <v>38.925299999999993</v>
      </c>
      <c r="BC335" s="213">
        <f t="shared" si="490"/>
        <v>374.67932400000001</v>
      </c>
      <c r="BD335" s="211">
        <f>[1]MAG_9pak!$F$11</f>
        <v>1248.9310800000001</v>
      </c>
      <c r="BE335" s="213">
        <f t="shared" si="491"/>
        <v>374.67932400000001</v>
      </c>
      <c r="BF335" s="213">
        <f t="shared" si="492"/>
        <v>624.46554000000003</v>
      </c>
      <c r="BG335" s="210">
        <f t="shared" si="493"/>
        <v>281.93108000000007</v>
      </c>
      <c r="BH335" s="210">
        <f t="shared" si="494"/>
        <v>136.93108000000007</v>
      </c>
      <c r="BI335" s="210">
        <f t="shared" si="495"/>
        <v>12.313946043165473</v>
      </c>
      <c r="BJ335" s="210">
        <f t="shared" si="496"/>
        <v>1378.8799999999999</v>
      </c>
      <c r="BK335" s="214">
        <f t="shared" si="497"/>
        <v>413.66399999999993</v>
      </c>
      <c r="BL335" s="214">
        <f t="shared" si="498"/>
        <v>689.43999999999994</v>
      </c>
      <c r="BM335" s="210">
        <f t="shared" si="499"/>
        <v>266.87999999999988</v>
      </c>
      <c r="BN335" s="210">
        <f t="shared" si="500"/>
        <v>411.87999999999988</v>
      </c>
      <c r="BO335" s="215">
        <f t="shared" si="501"/>
        <v>413.66399999999993</v>
      </c>
      <c r="BP335" s="210">
        <f t="shared" si="561"/>
        <v>1378.8799999999999</v>
      </c>
      <c r="BQ335" s="216">
        <f t="shared" si="502"/>
        <v>413.66399999999993</v>
      </c>
      <c r="BR335" s="216">
        <f t="shared" si="503"/>
        <v>689.43999999999994</v>
      </c>
      <c r="BS335" s="210">
        <f t="shared" si="504"/>
        <v>266.87999999999988</v>
      </c>
      <c r="BT335" s="210">
        <f t="shared" si="505"/>
        <v>411.87999999999988</v>
      </c>
      <c r="BU335" s="217">
        <f t="shared" si="506"/>
        <v>413.66399999999993</v>
      </c>
      <c r="BV335" s="210">
        <f t="shared" si="562"/>
        <v>1378.8799999999999</v>
      </c>
      <c r="BW335" s="403">
        <f t="shared" si="507"/>
        <v>413.66399999999993</v>
      </c>
      <c r="BX335" s="403">
        <f t="shared" si="508"/>
        <v>689.43999999999994</v>
      </c>
      <c r="BY335" s="210">
        <f t="shared" si="509"/>
        <v>266.87999999999988</v>
      </c>
      <c r="BZ335" s="210">
        <f t="shared" si="510"/>
        <v>411.87999999999988</v>
      </c>
      <c r="CA335" s="210">
        <f t="shared" si="511"/>
        <v>24</v>
      </c>
      <c r="CB335" s="404">
        <f t="shared" si="512"/>
        <v>413.66399999999993</v>
      </c>
      <c r="CC335" s="404"/>
      <c r="CD335" s="537">
        <f t="shared" si="513"/>
        <v>38.925299999999993</v>
      </c>
      <c r="CE335" s="537">
        <f t="shared" si="545"/>
        <v>11.677589999999997</v>
      </c>
      <c r="CF335" s="537">
        <f t="shared" si="514"/>
        <v>19.462649999999996</v>
      </c>
      <c r="CG335" s="210"/>
      <c r="CH335" s="210"/>
      <c r="CI335" s="210"/>
      <c r="CJ335" s="538">
        <f t="shared" si="515"/>
        <v>11.677589999999997</v>
      </c>
      <c r="CK335" s="216">
        <f t="shared" si="516"/>
        <v>-66.25</v>
      </c>
      <c r="CL335" s="216">
        <f t="shared" si="546"/>
        <v>-19.875</v>
      </c>
      <c r="CM335" s="216">
        <f t="shared" si="517"/>
        <v>-33.125</v>
      </c>
      <c r="CN335" s="216"/>
      <c r="CO335" s="216"/>
      <c r="CP335" s="216"/>
      <c r="CQ335" s="217">
        <f t="shared" si="518"/>
        <v>-19.875</v>
      </c>
      <c r="CR335" s="403">
        <f t="shared" si="519"/>
        <v>2.2053000000000225</v>
      </c>
      <c r="CS335" s="403">
        <f t="shared" si="547"/>
        <v>0.66159000000000667</v>
      </c>
      <c r="CT335" s="403">
        <f t="shared" si="520"/>
        <v>1.1026500000000112</v>
      </c>
      <c r="CU335" s="403"/>
      <c r="CV335" s="403"/>
      <c r="CW335" s="403"/>
      <c r="CX335" s="404">
        <f t="shared" si="521"/>
        <v>0.66159000000000667</v>
      </c>
      <c r="CY335" s="198"/>
      <c r="CZ335" s="222">
        <v>967</v>
      </c>
      <c r="DA335" s="677">
        <f t="shared" si="522"/>
        <v>-145</v>
      </c>
      <c r="DB335" s="676">
        <f t="shared" si="523"/>
        <v>-13.039568345323744</v>
      </c>
      <c r="DC335" s="676">
        <f t="shared" si="548"/>
        <v>-2.6079136690647489</v>
      </c>
      <c r="DD335" s="208">
        <v>1387.7012</v>
      </c>
      <c r="DE335" s="677">
        <f t="shared" si="524"/>
        <v>275.70119999999997</v>
      </c>
      <c r="DF335" s="676">
        <f t="shared" si="525"/>
        <v>24.793273381294952</v>
      </c>
      <c r="DG335" s="676">
        <f t="shared" si="549"/>
        <v>4.9586546762589903</v>
      </c>
      <c r="DH335" s="222">
        <v>20</v>
      </c>
      <c r="DI335" s="677">
        <f t="shared" si="526"/>
        <v>222.4</v>
      </c>
      <c r="DJ335" s="568">
        <f t="shared" si="527"/>
        <v>1334.4</v>
      </c>
      <c r="DK335" s="677">
        <f t="shared" si="528"/>
        <v>400.32</v>
      </c>
      <c r="DL335" s="677">
        <f t="shared" si="550"/>
        <v>400.32</v>
      </c>
      <c r="DM335" s="677">
        <f t="shared" si="551"/>
        <v>667.2</v>
      </c>
      <c r="DN335" s="677">
        <f t="shared" si="529"/>
        <v>13.32529999999997</v>
      </c>
      <c r="DO335" s="677">
        <f t="shared" si="552"/>
        <v>3.9975899999999909</v>
      </c>
      <c r="DP335" s="677">
        <f t="shared" si="553"/>
        <v>6.6626499999999851</v>
      </c>
      <c r="DQ335" s="677">
        <f t="shared" si="530"/>
        <v>3.9975899999999909</v>
      </c>
      <c r="DR335" s="222">
        <v>967</v>
      </c>
      <c r="DS335" s="677">
        <f t="shared" si="531"/>
        <v>-145</v>
      </c>
      <c r="DT335" s="676">
        <f t="shared" si="532"/>
        <v>-13.039568345323744</v>
      </c>
      <c r="DU335" s="710">
        <f t="shared" si="554"/>
        <v>-2.6079136690647489</v>
      </c>
      <c r="DV335" s="208">
        <v>1387.7012</v>
      </c>
      <c r="DW335" s="677">
        <f t="shared" si="533"/>
        <v>275.70119999999997</v>
      </c>
      <c r="DX335" s="676">
        <f t="shared" si="534"/>
        <v>24.793273381294952</v>
      </c>
      <c r="DY335" s="710">
        <f t="shared" si="555"/>
        <v>4.9586546762589903</v>
      </c>
      <c r="DZ335" s="222">
        <v>19</v>
      </c>
      <c r="EA335" s="677">
        <f t="shared" si="535"/>
        <v>211.28</v>
      </c>
      <c r="EB335" s="568">
        <f t="shared" si="536"/>
        <v>1323.28</v>
      </c>
      <c r="EC335" s="677">
        <f t="shared" si="537"/>
        <v>396.98399999999998</v>
      </c>
      <c r="ED335" s="677">
        <f t="shared" si="556"/>
        <v>396.98400000000004</v>
      </c>
      <c r="EE335" s="677">
        <f t="shared" si="557"/>
        <v>661.64</v>
      </c>
      <c r="EF335" s="208">
        <f t="shared" si="558"/>
        <v>16.1053</v>
      </c>
      <c r="EG335" s="208">
        <f t="shared" si="559"/>
        <v>4.8315899999999994</v>
      </c>
      <c r="EH335" s="208">
        <f t="shared" si="560"/>
        <v>8.0526499999999999</v>
      </c>
      <c r="EI335" s="677">
        <f t="shared" si="538"/>
        <v>4.8315899999999994</v>
      </c>
    </row>
    <row r="336" spans="1:139" s="218" customFormat="1" ht="24.75" customHeight="1" x14ac:dyDescent="0.2">
      <c r="A336" s="506">
        <v>333</v>
      </c>
      <c r="B336" s="506" t="s">
        <v>1268</v>
      </c>
      <c r="C336" s="499" t="s">
        <v>1083</v>
      </c>
      <c r="D336" s="406" t="s">
        <v>517</v>
      </c>
      <c r="E336" s="414" t="s">
        <v>227</v>
      </c>
      <c r="F336" s="219" t="s">
        <v>171</v>
      </c>
      <c r="G336" s="219" t="s">
        <v>217</v>
      </c>
      <c r="H336" s="219" t="s">
        <v>25</v>
      </c>
      <c r="I336" s="240">
        <v>0.3</v>
      </c>
      <c r="J336" s="234">
        <v>630</v>
      </c>
      <c r="K336" s="222"/>
      <c r="L336" s="219" t="s">
        <v>171</v>
      </c>
      <c r="M336" s="219" t="s">
        <v>217</v>
      </c>
      <c r="N336" s="219" t="s">
        <v>25</v>
      </c>
      <c r="O336" s="240">
        <v>0.3</v>
      </c>
      <c r="P336" s="234">
        <v>630</v>
      </c>
      <c r="Q336" s="219"/>
      <c r="R336" s="219"/>
      <c r="S336" s="219"/>
      <c r="T336" s="240">
        <v>0.3</v>
      </c>
      <c r="U336" s="235">
        <v>630</v>
      </c>
      <c r="V336" s="228" t="s">
        <v>69</v>
      </c>
      <c r="W336" s="228" t="s">
        <v>315</v>
      </c>
      <c r="X336" s="228" t="s">
        <v>45</v>
      </c>
      <c r="Y336" s="242">
        <v>0.3</v>
      </c>
      <c r="Z336" s="236">
        <v>630</v>
      </c>
      <c r="AA336" s="207">
        <f t="shared" si="474"/>
        <v>189</v>
      </c>
      <c r="AB336" s="222">
        <v>758</v>
      </c>
      <c r="AC336" s="544">
        <f t="shared" si="539"/>
        <v>128</v>
      </c>
      <c r="AD336" s="208">
        <f>0.95*$AB$1</f>
        <v>1080.587</v>
      </c>
      <c r="AE336" s="678">
        <f t="shared" si="540"/>
        <v>450.58699999999999</v>
      </c>
      <c r="AF336" s="222">
        <v>1406</v>
      </c>
      <c r="AJ336" s="444">
        <f t="shared" si="475"/>
        <v>128</v>
      </c>
      <c r="AK336" s="444">
        <f t="shared" si="476"/>
        <v>20.317460317460316</v>
      </c>
      <c r="AL336" s="539">
        <f t="shared" si="541"/>
        <v>4.0634920634920635E-2</v>
      </c>
      <c r="AM336" s="444">
        <f t="shared" si="477"/>
        <v>25.6</v>
      </c>
      <c r="AN336" s="445">
        <f t="shared" si="478"/>
        <v>450.58699999999999</v>
      </c>
      <c r="AO336" s="445">
        <f t="shared" si="479"/>
        <v>71.521746031746034</v>
      </c>
      <c r="AP336" s="542">
        <f t="shared" si="542"/>
        <v>0.14304349206349207</v>
      </c>
      <c r="AQ336" s="445">
        <f t="shared" si="480"/>
        <v>90.117400000000004</v>
      </c>
      <c r="AR336" s="227">
        <f t="shared" si="481"/>
        <v>225</v>
      </c>
      <c r="AS336" s="210">
        <f t="shared" si="482"/>
        <v>750</v>
      </c>
      <c r="AT336" s="209">
        <f t="shared" si="483"/>
        <v>225</v>
      </c>
      <c r="AU336" s="209">
        <f t="shared" si="484"/>
        <v>375</v>
      </c>
      <c r="AV336" s="211">
        <f t="shared" si="485"/>
        <v>758</v>
      </c>
      <c r="AW336" s="210">
        <f t="shared" si="486"/>
        <v>-8</v>
      </c>
      <c r="AX336" s="210">
        <f t="shared" si="487"/>
        <v>120</v>
      </c>
      <c r="AY336" s="210">
        <f t="shared" si="488"/>
        <v>19.047619047619051</v>
      </c>
      <c r="AZ336" s="211">
        <f t="shared" si="489"/>
        <v>1080.587</v>
      </c>
      <c r="BA336" s="544">
        <f t="shared" si="543"/>
        <v>330.58699999999999</v>
      </c>
      <c r="BB336" s="210">
        <f t="shared" si="544"/>
        <v>82.646749999999997</v>
      </c>
      <c r="BC336" s="213">
        <f t="shared" si="490"/>
        <v>291.75848999999999</v>
      </c>
      <c r="BD336" s="211">
        <f>[1]MAG_9pak!$F$9</f>
        <v>972.52830000000006</v>
      </c>
      <c r="BE336" s="213">
        <f t="shared" si="491"/>
        <v>291.75848999999999</v>
      </c>
      <c r="BF336" s="213">
        <f t="shared" si="492"/>
        <v>486.26415000000003</v>
      </c>
      <c r="BG336" s="210">
        <f t="shared" si="493"/>
        <v>214.52830000000006</v>
      </c>
      <c r="BH336" s="210">
        <f t="shared" si="494"/>
        <v>342.52830000000006</v>
      </c>
      <c r="BI336" s="210">
        <f t="shared" si="495"/>
        <v>54.369571428571447</v>
      </c>
      <c r="BJ336" s="210">
        <f t="shared" si="496"/>
        <v>781.2</v>
      </c>
      <c r="BK336" s="214">
        <f t="shared" si="497"/>
        <v>234.36</v>
      </c>
      <c r="BL336" s="214">
        <f t="shared" si="498"/>
        <v>390.6</v>
      </c>
      <c r="BM336" s="210">
        <f t="shared" si="499"/>
        <v>151.20000000000005</v>
      </c>
      <c r="BN336" s="210">
        <f t="shared" si="500"/>
        <v>23.200000000000045</v>
      </c>
      <c r="BO336" s="215">
        <f t="shared" si="501"/>
        <v>234.36</v>
      </c>
      <c r="BP336" s="210">
        <f t="shared" si="561"/>
        <v>781.2</v>
      </c>
      <c r="BQ336" s="216">
        <f t="shared" si="502"/>
        <v>234.36</v>
      </c>
      <c r="BR336" s="216">
        <f t="shared" si="503"/>
        <v>390.6</v>
      </c>
      <c r="BS336" s="210">
        <f t="shared" si="504"/>
        <v>151.20000000000005</v>
      </c>
      <c r="BT336" s="210">
        <f t="shared" si="505"/>
        <v>23.200000000000045</v>
      </c>
      <c r="BU336" s="217">
        <f t="shared" si="506"/>
        <v>234.36</v>
      </c>
      <c r="BV336" s="210">
        <f t="shared" si="562"/>
        <v>781.2</v>
      </c>
      <c r="BW336" s="403">
        <f t="shared" si="507"/>
        <v>234.36</v>
      </c>
      <c r="BX336" s="403">
        <f t="shared" si="508"/>
        <v>390.6</v>
      </c>
      <c r="BY336" s="210">
        <f t="shared" si="509"/>
        <v>151.20000000000005</v>
      </c>
      <c r="BZ336" s="210">
        <f t="shared" si="510"/>
        <v>23.200000000000045</v>
      </c>
      <c r="CA336" s="210">
        <f t="shared" si="511"/>
        <v>24</v>
      </c>
      <c r="CB336" s="404">
        <f t="shared" si="512"/>
        <v>234.36</v>
      </c>
      <c r="CC336" s="404"/>
      <c r="CD336" s="537">
        <f t="shared" si="513"/>
        <v>82.646749999999997</v>
      </c>
      <c r="CE336" s="537">
        <f t="shared" si="545"/>
        <v>24.794024999999998</v>
      </c>
      <c r="CF336" s="537">
        <f t="shared" si="514"/>
        <v>41.323374999999999</v>
      </c>
      <c r="CG336" s="210"/>
      <c r="CH336" s="210"/>
      <c r="CI336" s="210"/>
      <c r="CJ336" s="538">
        <f t="shared" si="515"/>
        <v>24.794024999999998</v>
      </c>
      <c r="CK336" s="216">
        <f t="shared" si="516"/>
        <v>2</v>
      </c>
      <c r="CL336" s="216">
        <f t="shared" si="546"/>
        <v>0.6</v>
      </c>
      <c r="CM336" s="216">
        <f t="shared" si="517"/>
        <v>1</v>
      </c>
      <c r="CN336" s="216"/>
      <c r="CO336" s="216"/>
      <c r="CP336" s="216"/>
      <c r="CQ336" s="217">
        <f t="shared" si="518"/>
        <v>0.6</v>
      </c>
      <c r="CR336" s="403">
        <f t="shared" si="519"/>
        <v>74.846749999999986</v>
      </c>
      <c r="CS336" s="403">
        <f t="shared" si="547"/>
        <v>22.454024999999994</v>
      </c>
      <c r="CT336" s="403">
        <f t="shared" si="520"/>
        <v>37.423374999999993</v>
      </c>
      <c r="CU336" s="403"/>
      <c r="CV336" s="403"/>
      <c r="CW336" s="403"/>
      <c r="CX336" s="404">
        <f t="shared" si="521"/>
        <v>22.454024999999994</v>
      </c>
      <c r="CY336" s="198"/>
      <c r="CZ336" s="222">
        <v>758</v>
      </c>
      <c r="DA336" s="677">
        <f t="shared" si="522"/>
        <v>128</v>
      </c>
      <c r="DB336" s="676">
        <f t="shared" si="523"/>
        <v>20.317460317460316</v>
      </c>
      <c r="DC336" s="676">
        <f t="shared" si="548"/>
        <v>4.0634920634920633</v>
      </c>
      <c r="DD336" s="208">
        <v>1080.587</v>
      </c>
      <c r="DE336" s="677">
        <f t="shared" si="524"/>
        <v>450.58699999999999</v>
      </c>
      <c r="DF336" s="676">
        <f t="shared" si="525"/>
        <v>71.521746031746034</v>
      </c>
      <c r="DG336" s="676">
        <f t="shared" si="549"/>
        <v>14.304349206349206</v>
      </c>
      <c r="DH336" s="222">
        <v>20</v>
      </c>
      <c r="DI336" s="677">
        <f t="shared" si="526"/>
        <v>126</v>
      </c>
      <c r="DJ336" s="568">
        <f t="shared" si="527"/>
        <v>756</v>
      </c>
      <c r="DK336" s="677">
        <f t="shared" si="528"/>
        <v>226.79999999999998</v>
      </c>
      <c r="DL336" s="677">
        <f t="shared" si="550"/>
        <v>226.8</v>
      </c>
      <c r="DM336" s="677">
        <f t="shared" si="551"/>
        <v>378</v>
      </c>
      <c r="DN336" s="677">
        <f t="shared" si="529"/>
        <v>81.146749999999997</v>
      </c>
      <c r="DO336" s="677">
        <f t="shared" si="552"/>
        <v>24.344024999999998</v>
      </c>
      <c r="DP336" s="677">
        <f t="shared" si="553"/>
        <v>40.573374999999999</v>
      </c>
      <c r="DQ336" s="677">
        <f t="shared" si="530"/>
        <v>24.344024999999998</v>
      </c>
      <c r="DR336" s="222">
        <v>758</v>
      </c>
      <c r="DS336" s="677">
        <f t="shared" si="531"/>
        <v>128</v>
      </c>
      <c r="DT336" s="676">
        <f t="shared" si="532"/>
        <v>20.317460317460316</v>
      </c>
      <c r="DU336" s="710">
        <f t="shared" si="554"/>
        <v>4.0634920634920633</v>
      </c>
      <c r="DV336" s="208">
        <v>1080.587</v>
      </c>
      <c r="DW336" s="677">
        <f t="shared" si="533"/>
        <v>450.58699999999999</v>
      </c>
      <c r="DX336" s="676">
        <f t="shared" si="534"/>
        <v>71.521746031746034</v>
      </c>
      <c r="DY336" s="710">
        <f t="shared" si="555"/>
        <v>14.304349206349206</v>
      </c>
      <c r="DZ336" s="222">
        <v>19</v>
      </c>
      <c r="EA336" s="677">
        <f t="shared" si="535"/>
        <v>119.7</v>
      </c>
      <c r="EB336" s="568">
        <f t="shared" si="536"/>
        <v>749.7</v>
      </c>
      <c r="EC336" s="677">
        <f t="shared" si="537"/>
        <v>224.91</v>
      </c>
      <c r="ED336" s="677">
        <f t="shared" si="556"/>
        <v>224.91</v>
      </c>
      <c r="EE336" s="677">
        <f t="shared" si="557"/>
        <v>374.85</v>
      </c>
      <c r="EF336" s="208">
        <f t="shared" si="558"/>
        <v>82.721749999999986</v>
      </c>
      <c r="EG336" s="208">
        <f t="shared" si="559"/>
        <v>24.816524999999995</v>
      </c>
      <c r="EH336" s="208">
        <f t="shared" si="560"/>
        <v>41.360874999999993</v>
      </c>
      <c r="EI336" s="677">
        <f t="shared" si="538"/>
        <v>24.816524999999995</v>
      </c>
    </row>
    <row r="337" spans="1:139" s="218" customFormat="1" ht="24.75" customHeight="1" x14ac:dyDescent="0.2">
      <c r="A337" s="505">
        <v>334</v>
      </c>
      <c r="B337" s="506" t="s">
        <v>1268</v>
      </c>
      <c r="C337" s="499" t="s">
        <v>1141</v>
      </c>
      <c r="D337" s="406" t="s">
        <v>518</v>
      </c>
      <c r="E337" s="414" t="s">
        <v>221</v>
      </c>
      <c r="F337" s="219" t="s">
        <v>171</v>
      </c>
      <c r="G337" s="219" t="s">
        <v>42</v>
      </c>
      <c r="H337" s="219" t="s">
        <v>70</v>
      </c>
      <c r="I337" s="240">
        <v>0.3</v>
      </c>
      <c r="J337" s="234">
        <v>1037</v>
      </c>
      <c r="K337" s="222"/>
      <c r="L337" s="219" t="s">
        <v>171</v>
      </c>
      <c r="M337" s="219" t="s">
        <v>42</v>
      </c>
      <c r="N337" s="219" t="s">
        <v>70</v>
      </c>
      <c r="O337" s="240">
        <v>0.3</v>
      </c>
      <c r="P337" s="234">
        <v>1037</v>
      </c>
      <c r="Q337" s="219"/>
      <c r="R337" s="219"/>
      <c r="S337" s="219"/>
      <c r="T337" s="240">
        <v>0.3</v>
      </c>
      <c r="U337" s="235">
        <v>1037</v>
      </c>
      <c r="V337" s="228" t="s">
        <v>69</v>
      </c>
      <c r="W337" s="228" t="s">
        <v>44</v>
      </c>
      <c r="X337" s="228" t="s">
        <v>28</v>
      </c>
      <c r="Y337" s="242">
        <v>0.3</v>
      </c>
      <c r="Z337" s="236">
        <v>1037</v>
      </c>
      <c r="AA337" s="207">
        <f t="shared" si="474"/>
        <v>311.09999999999997</v>
      </c>
      <c r="AB337" s="222">
        <v>967</v>
      </c>
      <c r="AC337" s="544">
        <f t="shared" si="539"/>
        <v>-70</v>
      </c>
      <c r="AD337" s="208">
        <f>1.22*$AB$1</f>
        <v>1387.7012</v>
      </c>
      <c r="AE337" s="678">
        <f t="shared" si="540"/>
        <v>350.70119999999997</v>
      </c>
      <c r="AF337" s="222">
        <v>1796</v>
      </c>
      <c r="AJ337" s="444">
        <f t="shared" si="475"/>
        <v>-70</v>
      </c>
      <c r="AK337" s="444">
        <f t="shared" si="476"/>
        <v>-6.7502410800385775</v>
      </c>
      <c r="AL337" s="539">
        <f t="shared" si="541"/>
        <v>-1.3500482160077154E-2</v>
      </c>
      <c r="AM337" s="444">
        <f t="shared" si="477"/>
        <v>-14</v>
      </c>
      <c r="AN337" s="445">
        <f t="shared" si="478"/>
        <v>350.70119999999997</v>
      </c>
      <c r="AO337" s="445">
        <f t="shared" si="479"/>
        <v>33.818823529411759</v>
      </c>
      <c r="AP337" s="542">
        <f t="shared" si="542"/>
        <v>6.7637647058823525E-2</v>
      </c>
      <c r="AQ337" s="445">
        <f t="shared" si="480"/>
        <v>70.140239999999991</v>
      </c>
      <c r="AR337" s="227">
        <f t="shared" si="481"/>
        <v>347.09999999999997</v>
      </c>
      <c r="AS337" s="210">
        <f t="shared" si="482"/>
        <v>1157</v>
      </c>
      <c r="AT337" s="209">
        <f t="shared" si="483"/>
        <v>347.09999999999997</v>
      </c>
      <c r="AU337" s="209">
        <f t="shared" si="484"/>
        <v>578.5</v>
      </c>
      <c r="AV337" s="211">
        <f t="shared" si="485"/>
        <v>967</v>
      </c>
      <c r="AW337" s="210">
        <f t="shared" si="486"/>
        <v>190</v>
      </c>
      <c r="AX337" s="210">
        <f t="shared" si="487"/>
        <v>120</v>
      </c>
      <c r="AY337" s="210">
        <f t="shared" si="488"/>
        <v>11.571841851494696</v>
      </c>
      <c r="AZ337" s="211">
        <f t="shared" si="489"/>
        <v>1387.7012</v>
      </c>
      <c r="BA337" s="544">
        <f t="shared" si="543"/>
        <v>230.70119999999997</v>
      </c>
      <c r="BB337" s="210">
        <f t="shared" si="544"/>
        <v>57.675299999999993</v>
      </c>
      <c r="BC337" s="213">
        <f t="shared" si="490"/>
        <v>374.67932400000001</v>
      </c>
      <c r="BD337" s="211">
        <f>[1]MAG_9pak!$F$11</f>
        <v>1248.9310800000001</v>
      </c>
      <c r="BE337" s="213">
        <f t="shared" si="491"/>
        <v>374.67932400000001</v>
      </c>
      <c r="BF337" s="213">
        <f t="shared" si="492"/>
        <v>624.46554000000003</v>
      </c>
      <c r="BG337" s="210">
        <f t="shared" si="493"/>
        <v>281.93108000000007</v>
      </c>
      <c r="BH337" s="210">
        <f t="shared" si="494"/>
        <v>211.93108000000007</v>
      </c>
      <c r="BI337" s="210">
        <f t="shared" si="495"/>
        <v>20.436941176470597</v>
      </c>
      <c r="BJ337" s="210">
        <f t="shared" si="496"/>
        <v>1285.8799999999999</v>
      </c>
      <c r="BK337" s="214">
        <f t="shared" si="497"/>
        <v>385.76399999999995</v>
      </c>
      <c r="BL337" s="214">
        <f t="shared" si="498"/>
        <v>642.93999999999994</v>
      </c>
      <c r="BM337" s="210">
        <f t="shared" si="499"/>
        <v>248.87999999999988</v>
      </c>
      <c r="BN337" s="210">
        <f t="shared" si="500"/>
        <v>318.87999999999988</v>
      </c>
      <c r="BO337" s="215">
        <f t="shared" si="501"/>
        <v>385.76399999999995</v>
      </c>
      <c r="BP337" s="210">
        <f t="shared" si="561"/>
        <v>1285.8799999999999</v>
      </c>
      <c r="BQ337" s="216">
        <f t="shared" si="502"/>
        <v>385.76399999999995</v>
      </c>
      <c r="BR337" s="216">
        <f t="shared" si="503"/>
        <v>642.93999999999994</v>
      </c>
      <c r="BS337" s="210">
        <f t="shared" si="504"/>
        <v>248.87999999999988</v>
      </c>
      <c r="BT337" s="210">
        <f t="shared" si="505"/>
        <v>318.87999999999988</v>
      </c>
      <c r="BU337" s="217">
        <f t="shared" si="506"/>
        <v>385.76399999999995</v>
      </c>
      <c r="BV337" s="210">
        <f t="shared" si="562"/>
        <v>1285.8799999999999</v>
      </c>
      <c r="BW337" s="403">
        <f t="shared" si="507"/>
        <v>385.76399999999995</v>
      </c>
      <c r="BX337" s="403">
        <f t="shared" si="508"/>
        <v>642.93999999999994</v>
      </c>
      <c r="BY337" s="210">
        <f t="shared" si="509"/>
        <v>248.87999999999988</v>
      </c>
      <c r="BZ337" s="210">
        <f t="shared" si="510"/>
        <v>318.87999999999988</v>
      </c>
      <c r="CA337" s="210">
        <f t="shared" si="511"/>
        <v>24</v>
      </c>
      <c r="CB337" s="404">
        <f t="shared" si="512"/>
        <v>385.76399999999995</v>
      </c>
      <c r="CC337" s="404"/>
      <c r="CD337" s="537">
        <f t="shared" si="513"/>
        <v>57.675299999999993</v>
      </c>
      <c r="CE337" s="537">
        <f t="shared" si="545"/>
        <v>17.302589999999999</v>
      </c>
      <c r="CF337" s="537">
        <f t="shared" si="514"/>
        <v>28.837649999999996</v>
      </c>
      <c r="CG337" s="210"/>
      <c r="CH337" s="210"/>
      <c r="CI337" s="210"/>
      <c r="CJ337" s="538">
        <f t="shared" si="515"/>
        <v>17.302589999999999</v>
      </c>
      <c r="CK337" s="216">
        <f t="shared" si="516"/>
        <v>-47.5</v>
      </c>
      <c r="CL337" s="216">
        <f t="shared" si="546"/>
        <v>-14.25</v>
      </c>
      <c r="CM337" s="216">
        <f t="shared" si="517"/>
        <v>-23.75</v>
      </c>
      <c r="CN337" s="216"/>
      <c r="CO337" s="216"/>
      <c r="CP337" s="216"/>
      <c r="CQ337" s="217">
        <f t="shared" si="518"/>
        <v>-14.25</v>
      </c>
      <c r="CR337" s="403">
        <f t="shared" si="519"/>
        <v>25.455300000000022</v>
      </c>
      <c r="CS337" s="403">
        <f t="shared" si="547"/>
        <v>7.6365900000000062</v>
      </c>
      <c r="CT337" s="403">
        <f t="shared" si="520"/>
        <v>12.727650000000011</v>
      </c>
      <c r="CU337" s="403"/>
      <c r="CV337" s="403"/>
      <c r="CW337" s="403"/>
      <c r="CX337" s="404">
        <f t="shared" si="521"/>
        <v>7.6365900000000062</v>
      </c>
      <c r="CY337" s="198"/>
      <c r="CZ337" s="222">
        <v>967</v>
      </c>
      <c r="DA337" s="677">
        <f t="shared" si="522"/>
        <v>-70</v>
      </c>
      <c r="DB337" s="676">
        <f t="shared" si="523"/>
        <v>-6.7502410800385775</v>
      </c>
      <c r="DC337" s="676">
        <f t="shared" si="548"/>
        <v>-1.3500482160077154</v>
      </c>
      <c r="DD337" s="208">
        <v>1387.7012</v>
      </c>
      <c r="DE337" s="677">
        <f t="shared" si="524"/>
        <v>350.70119999999997</v>
      </c>
      <c r="DF337" s="676">
        <f t="shared" si="525"/>
        <v>33.818823529411759</v>
      </c>
      <c r="DG337" s="676">
        <f t="shared" si="549"/>
        <v>6.7637647058823518</v>
      </c>
      <c r="DH337" s="222">
        <v>20</v>
      </c>
      <c r="DI337" s="677">
        <f t="shared" si="526"/>
        <v>207.4</v>
      </c>
      <c r="DJ337" s="568">
        <f t="shared" si="527"/>
        <v>1244.4000000000001</v>
      </c>
      <c r="DK337" s="677">
        <f t="shared" si="528"/>
        <v>373.32</v>
      </c>
      <c r="DL337" s="677">
        <f t="shared" si="550"/>
        <v>373.32</v>
      </c>
      <c r="DM337" s="677">
        <f t="shared" si="551"/>
        <v>622.20000000000005</v>
      </c>
      <c r="DN337" s="677">
        <f t="shared" si="529"/>
        <v>35.82529999999997</v>
      </c>
      <c r="DO337" s="677">
        <f t="shared" si="552"/>
        <v>10.74758999999999</v>
      </c>
      <c r="DP337" s="677">
        <f t="shared" si="553"/>
        <v>17.912649999999985</v>
      </c>
      <c r="DQ337" s="677">
        <f t="shared" si="530"/>
        <v>10.74758999999999</v>
      </c>
      <c r="DR337" s="222">
        <v>967</v>
      </c>
      <c r="DS337" s="677">
        <f t="shared" si="531"/>
        <v>-70</v>
      </c>
      <c r="DT337" s="676">
        <f t="shared" si="532"/>
        <v>-6.7502410800385775</v>
      </c>
      <c r="DU337" s="710">
        <f t="shared" si="554"/>
        <v>-1.3500482160077154</v>
      </c>
      <c r="DV337" s="208">
        <v>1387.7012</v>
      </c>
      <c r="DW337" s="677">
        <f t="shared" si="533"/>
        <v>350.70119999999997</v>
      </c>
      <c r="DX337" s="676">
        <f t="shared" si="534"/>
        <v>33.818823529411759</v>
      </c>
      <c r="DY337" s="710">
        <f t="shared" si="555"/>
        <v>6.7637647058823518</v>
      </c>
      <c r="DZ337" s="222">
        <v>19</v>
      </c>
      <c r="EA337" s="677">
        <f t="shared" si="535"/>
        <v>197.03</v>
      </c>
      <c r="EB337" s="568">
        <f t="shared" si="536"/>
        <v>1234.03</v>
      </c>
      <c r="EC337" s="677">
        <f t="shared" si="537"/>
        <v>370.209</v>
      </c>
      <c r="ED337" s="677">
        <f t="shared" si="556"/>
        <v>370.209</v>
      </c>
      <c r="EE337" s="677">
        <f t="shared" si="557"/>
        <v>617.01499999999999</v>
      </c>
      <c r="EF337" s="208">
        <f t="shared" si="558"/>
        <v>38.4178</v>
      </c>
      <c r="EG337" s="208">
        <f t="shared" si="559"/>
        <v>11.52534</v>
      </c>
      <c r="EH337" s="208">
        <f t="shared" si="560"/>
        <v>19.2089</v>
      </c>
      <c r="EI337" s="677">
        <f t="shared" si="538"/>
        <v>11.52534</v>
      </c>
    </row>
    <row r="338" spans="1:139" s="218" customFormat="1" ht="24.75" customHeight="1" x14ac:dyDescent="0.2">
      <c r="A338" s="505">
        <v>335</v>
      </c>
      <c r="B338" s="506" t="s">
        <v>1268</v>
      </c>
      <c r="C338" s="499" t="s">
        <v>1120</v>
      </c>
      <c r="D338" s="406" t="s">
        <v>519</v>
      </c>
      <c r="E338" s="414" t="s">
        <v>227</v>
      </c>
      <c r="F338" s="219" t="s">
        <v>171</v>
      </c>
      <c r="G338" s="219" t="s">
        <v>217</v>
      </c>
      <c r="H338" s="219" t="s">
        <v>25</v>
      </c>
      <c r="I338" s="240">
        <v>0.3</v>
      </c>
      <c r="J338" s="234">
        <v>630</v>
      </c>
      <c r="K338" s="222"/>
      <c r="L338" s="219" t="s">
        <v>171</v>
      </c>
      <c r="M338" s="219" t="s">
        <v>217</v>
      </c>
      <c r="N338" s="219" t="s">
        <v>25</v>
      </c>
      <c r="O338" s="240">
        <v>0.3</v>
      </c>
      <c r="P338" s="234">
        <v>630</v>
      </c>
      <c r="Q338" s="219"/>
      <c r="R338" s="219"/>
      <c r="S338" s="219"/>
      <c r="T338" s="240">
        <v>0.3</v>
      </c>
      <c r="U338" s="235">
        <v>630</v>
      </c>
      <c r="V338" s="228" t="s">
        <v>69</v>
      </c>
      <c r="W338" s="228" t="s">
        <v>315</v>
      </c>
      <c r="X338" s="228" t="s">
        <v>45</v>
      </c>
      <c r="Y338" s="242">
        <v>0.3</v>
      </c>
      <c r="Z338" s="236">
        <v>630</v>
      </c>
      <c r="AA338" s="207">
        <f t="shared" si="474"/>
        <v>189</v>
      </c>
      <c r="AB338" s="222">
        <v>758</v>
      </c>
      <c r="AC338" s="544">
        <f t="shared" si="539"/>
        <v>128</v>
      </c>
      <c r="AD338" s="208">
        <f>0.95*$AB$1</f>
        <v>1080.587</v>
      </c>
      <c r="AE338" s="678">
        <f t="shared" si="540"/>
        <v>450.58699999999999</v>
      </c>
      <c r="AF338" s="222">
        <v>1406</v>
      </c>
      <c r="AJ338" s="444">
        <f t="shared" si="475"/>
        <v>128</v>
      </c>
      <c r="AK338" s="444">
        <f t="shared" si="476"/>
        <v>20.317460317460316</v>
      </c>
      <c r="AL338" s="539">
        <f t="shared" si="541"/>
        <v>4.0634920634920635E-2</v>
      </c>
      <c r="AM338" s="444">
        <f t="shared" si="477"/>
        <v>25.6</v>
      </c>
      <c r="AN338" s="445">
        <f t="shared" si="478"/>
        <v>450.58699999999999</v>
      </c>
      <c r="AO338" s="445">
        <f t="shared" si="479"/>
        <v>71.521746031746034</v>
      </c>
      <c r="AP338" s="542">
        <f t="shared" si="542"/>
        <v>0.14304349206349207</v>
      </c>
      <c r="AQ338" s="445">
        <f t="shared" si="480"/>
        <v>90.117400000000004</v>
      </c>
      <c r="AR338" s="227">
        <f t="shared" si="481"/>
        <v>225</v>
      </c>
      <c r="AS338" s="210">
        <f t="shared" si="482"/>
        <v>750</v>
      </c>
      <c r="AT338" s="209">
        <f t="shared" si="483"/>
        <v>225</v>
      </c>
      <c r="AU338" s="209">
        <f t="shared" si="484"/>
        <v>375</v>
      </c>
      <c r="AV338" s="211">
        <f t="shared" si="485"/>
        <v>758</v>
      </c>
      <c r="AW338" s="212">
        <f t="shared" si="486"/>
        <v>-8</v>
      </c>
      <c r="AX338" s="210">
        <f t="shared" si="487"/>
        <v>120</v>
      </c>
      <c r="AY338" s="210">
        <f t="shared" si="488"/>
        <v>19.047619047619051</v>
      </c>
      <c r="AZ338" s="211">
        <f t="shared" si="489"/>
        <v>1080.587</v>
      </c>
      <c r="BA338" s="544">
        <f t="shared" si="543"/>
        <v>330.58699999999999</v>
      </c>
      <c r="BB338" s="210">
        <f t="shared" si="544"/>
        <v>82.646749999999997</v>
      </c>
      <c r="BC338" s="213">
        <f t="shared" si="490"/>
        <v>291.75848999999999</v>
      </c>
      <c r="BD338" s="211">
        <f>[1]MAG_9pak!$F$9</f>
        <v>972.52830000000006</v>
      </c>
      <c r="BE338" s="213">
        <f t="shared" si="491"/>
        <v>291.75848999999999</v>
      </c>
      <c r="BF338" s="213">
        <f t="shared" si="492"/>
        <v>486.26415000000003</v>
      </c>
      <c r="BG338" s="210">
        <f t="shared" si="493"/>
        <v>214.52830000000006</v>
      </c>
      <c r="BH338" s="210">
        <f t="shared" si="494"/>
        <v>342.52830000000006</v>
      </c>
      <c r="BI338" s="210">
        <f t="shared" si="495"/>
        <v>54.369571428571447</v>
      </c>
      <c r="BJ338" s="210">
        <f t="shared" si="496"/>
        <v>781.2</v>
      </c>
      <c r="BK338" s="214">
        <f t="shared" si="497"/>
        <v>234.36</v>
      </c>
      <c r="BL338" s="214">
        <f t="shared" si="498"/>
        <v>390.6</v>
      </c>
      <c r="BM338" s="210">
        <f t="shared" si="499"/>
        <v>151.20000000000005</v>
      </c>
      <c r="BN338" s="210">
        <f t="shared" si="500"/>
        <v>23.200000000000045</v>
      </c>
      <c r="BO338" s="215">
        <f t="shared" si="501"/>
        <v>234.36</v>
      </c>
      <c r="BP338" s="210">
        <f t="shared" si="561"/>
        <v>781.2</v>
      </c>
      <c r="BQ338" s="216">
        <f t="shared" si="502"/>
        <v>234.36</v>
      </c>
      <c r="BR338" s="216">
        <f t="shared" si="503"/>
        <v>390.6</v>
      </c>
      <c r="BS338" s="210">
        <f t="shared" si="504"/>
        <v>151.20000000000005</v>
      </c>
      <c r="BT338" s="210">
        <f t="shared" si="505"/>
        <v>23.200000000000045</v>
      </c>
      <c r="BU338" s="217">
        <f t="shared" si="506"/>
        <v>234.36</v>
      </c>
      <c r="BV338" s="210">
        <f t="shared" si="562"/>
        <v>781.2</v>
      </c>
      <c r="BW338" s="403">
        <f t="shared" si="507"/>
        <v>234.36</v>
      </c>
      <c r="BX338" s="403">
        <f t="shared" si="508"/>
        <v>390.6</v>
      </c>
      <c r="BY338" s="210">
        <f t="shared" si="509"/>
        <v>151.20000000000005</v>
      </c>
      <c r="BZ338" s="210">
        <f t="shared" si="510"/>
        <v>23.200000000000045</v>
      </c>
      <c r="CA338" s="210">
        <f t="shared" si="511"/>
        <v>24</v>
      </c>
      <c r="CB338" s="404">
        <f t="shared" si="512"/>
        <v>234.36</v>
      </c>
      <c r="CC338" s="404"/>
      <c r="CD338" s="537">
        <f t="shared" si="513"/>
        <v>82.646749999999997</v>
      </c>
      <c r="CE338" s="537">
        <f t="shared" si="545"/>
        <v>24.794024999999998</v>
      </c>
      <c r="CF338" s="537">
        <f t="shared" si="514"/>
        <v>41.323374999999999</v>
      </c>
      <c r="CG338" s="210"/>
      <c r="CH338" s="210"/>
      <c r="CI338" s="210"/>
      <c r="CJ338" s="538">
        <f t="shared" si="515"/>
        <v>24.794024999999998</v>
      </c>
      <c r="CK338" s="216">
        <f t="shared" si="516"/>
        <v>2</v>
      </c>
      <c r="CL338" s="216">
        <f t="shared" si="546"/>
        <v>0.6</v>
      </c>
      <c r="CM338" s="216">
        <f t="shared" si="517"/>
        <v>1</v>
      </c>
      <c r="CN338" s="216"/>
      <c r="CO338" s="216"/>
      <c r="CP338" s="216"/>
      <c r="CQ338" s="217">
        <f t="shared" si="518"/>
        <v>0.6</v>
      </c>
      <c r="CR338" s="403">
        <f t="shared" si="519"/>
        <v>74.846749999999986</v>
      </c>
      <c r="CS338" s="403">
        <f t="shared" si="547"/>
        <v>22.454024999999994</v>
      </c>
      <c r="CT338" s="403">
        <f t="shared" si="520"/>
        <v>37.423374999999993</v>
      </c>
      <c r="CU338" s="403"/>
      <c r="CV338" s="403"/>
      <c r="CW338" s="403"/>
      <c r="CX338" s="404">
        <f t="shared" si="521"/>
        <v>22.454024999999994</v>
      </c>
      <c r="CY338" s="198"/>
      <c r="CZ338" s="222">
        <v>758</v>
      </c>
      <c r="DA338" s="677">
        <f t="shared" si="522"/>
        <v>128</v>
      </c>
      <c r="DB338" s="676">
        <f t="shared" si="523"/>
        <v>20.317460317460316</v>
      </c>
      <c r="DC338" s="676">
        <f t="shared" si="548"/>
        <v>4.0634920634920633</v>
      </c>
      <c r="DD338" s="208">
        <v>1080.587</v>
      </c>
      <c r="DE338" s="677">
        <f t="shared" si="524"/>
        <v>450.58699999999999</v>
      </c>
      <c r="DF338" s="676">
        <f t="shared" si="525"/>
        <v>71.521746031746034</v>
      </c>
      <c r="DG338" s="676">
        <f t="shared" si="549"/>
        <v>14.304349206349206</v>
      </c>
      <c r="DH338" s="222">
        <v>20</v>
      </c>
      <c r="DI338" s="677">
        <f t="shared" si="526"/>
        <v>126</v>
      </c>
      <c r="DJ338" s="568">
        <f t="shared" si="527"/>
        <v>756</v>
      </c>
      <c r="DK338" s="677">
        <f t="shared" si="528"/>
        <v>226.79999999999998</v>
      </c>
      <c r="DL338" s="677">
        <f t="shared" si="550"/>
        <v>226.8</v>
      </c>
      <c r="DM338" s="677">
        <f t="shared" si="551"/>
        <v>378</v>
      </c>
      <c r="DN338" s="677">
        <f t="shared" si="529"/>
        <v>81.146749999999997</v>
      </c>
      <c r="DO338" s="677">
        <f t="shared" si="552"/>
        <v>24.344024999999998</v>
      </c>
      <c r="DP338" s="677">
        <f t="shared" si="553"/>
        <v>40.573374999999999</v>
      </c>
      <c r="DQ338" s="677">
        <f t="shared" si="530"/>
        <v>24.344024999999998</v>
      </c>
      <c r="DR338" s="222">
        <v>758</v>
      </c>
      <c r="DS338" s="677">
        <f t="shared" si="531"/>
        <v>128</v>
      </c>
      <c r="DT338" s="676">
        <f t="shared" si="532"/>
        <v>20.317460317460316</v>
      </c>
      <c r="DU338" s="710">
        <f t="shared" si="554"/>
        <v>4.0634920634920633</v>
      </c>
      <c r="DV338" s="208">
        <v>1080.587</v>
      </c>
      <c r="DW338" s="677">
        <f t="shared" si="533"/>
        <v>450.58699999999999</v>
      </c>
      <c r="DX338" s="676">
        <f t="shared" si="534"/>
        <v>71.521746031746034</v>
      </c>
      <c r="DY338" s="710">
        <f t="shared" si="555"/>
        <v>14.304349206349206</v>
      </c>
      <c r="DZ338" s="222">
        <v>19</v>
      </c>
      <c r="EA338" s="677">
        <f t="shared" si="535"/>
        <v>119.7</v>
      </c>
      <c r="EB338" s="568">
        <f t="shared" si="536"/>
        <v>749.7</v>
      </c>
      <c r="EC338" s="677">
        <f t="shared" si="537"/>
        <v>224.91</v>
      </c>
      <c r="ED338" s="677">
        <f t="shared" si="556"/>
        <v>224.91</v>
      </c>
      <c r="EE338" s="677">
        <f t="shared" si="557"/>
        <v>374.85</v>
      </c>
      <c r="EF338" s="208">
        <f t="shared" si="558"/>
        <v>82.721749999999986</v>
      </c>
      <c r="EG338" s="208">
        <f t="shared" si="559"/>
        <v>24.816524999999995</v>
      </c>
      <c r="EH338" s="208">
        <f t="shared" si="560"/>
        <v>41.360874999999993</v>
      </c>
      <c r="EI338" s="677">
        <f t="shared" si="538"/>
        <v>24.816524999999995</v>
      </c>
    </row>
    <row r="339" spans="1:139" s="218" customFormat="1" ht="24.75" customHeight="1" x14ac:dyDescent="0.2">
      <c r="A339" s="506">
        <v>336</v>
      </c>
      <c r="B339" s="506" t="s">
        <v>1268</v>
      </c>
      <c r="C339" s="499" t="s">
        <v>1120</v>
      </c>
      <c r="D339" s="406" t="s">
        <v>519</v>
      </c>
      <c r="E339" s="414" t="s">
        <v>221</v>
      </c>
      <c r="F339" s="219" t="s">
        <v>171</v>
      </c>
      <c r="G339" s="219" t="s">
        <v>42</v>
      </c>
      <c r="H339" s="219" t="s">
        <v>70</v>
      </c>
      <c r="I339" s="240">
        <v>0.3</v>
      </c>
      <c r="J339" s="234">
        <v>1190</v>
      </c>
      <c r="K339" s="222"/>
      <c r="L339" s="219" t="s">
        <v>171</v>
      </c>
      <c r="M339" s="219" t="s">
        <v>42</v>
      </c>
      <c r="N339" s="219" t="s">
        <v>70</v>
      </c>
      <c r="O339" s="240">
        <v>0.3</v>
      </c>
      <c r="P339" s="234">
        <v>1190</v>
      </c>
      <c r="Q339" s="219"/>
      <c r="R339" s="219"/>
      <c r="S339" s="219"/>
      <c r="T339" s="240">
        <v>0.3</v>
      </c>
      <c r="U339" s="235">
        <v>1190</v>
      </c>
      <c r="V339" s="228" t="s">
        <v>69</v>
      </c>
      <c r="W339" s="228" t="s">
        <v>44</v>
      </c>
      <c r="X339" s="228" t="s">
        <v>28</v>
      </c>
      <c r="Y339" s="242">
        <v>0.3</v>
      </c>
      <c r="Z339" s="707">
        <v>1190</v>
      </c>
      <c r="AA339" s="207">
        <f t="shared" si="474"/>
        <v>357</v>
      </c>
      <c r="AB339" s="222">
        <v>967</v>
      </c>
      <c r="AC339" s="544">
        <f t="shared" si="539"/>
        <v>-223</v>
      </c>
      <c r="AD339" s="208">
        <f>1.22*$AB$1</f>
        <v>1387.7012</v>
      </c>
      <c r="AE339" s="678">
        <f t="shared" si="540"/>
        <v>197.70119999999997</v>
      </c>
      <c r="AF339" s="222">
        <v>1796</v>
      </c>
      <c r="AJ339" s="444">
        <f t="shared" si="475"/>
        <v>-223</v>
      </c>
      <c r="AK339" s="444">
        <f t="shared" si="476"/>
        <v>-18.739495798319325</v>
      </c>
      <c r="AL339" s="539">
        <f t="shared" si="541"/>
        <v>-3.7478991596638651E-2</v>
      </c>
      <c r="AM339" s="444">
        <f t="shared" si="477"/>
        <v>-44.6</v>
      </c>
      <c r="AN339" s="445">
        <f t="shared" si="478"/>
        <v>197.70119999999997</v>
      </c>
      <c r="AO339" s="445">
        <f t="shared" si="479"/>
        <v>16.613546218487386</v>
      </c>
      <c r="AP339" s="542">
        <f t="shared" si="542"/>
        <v>3.3227092436974769E-2</v>
      </c>
      <c r="AQ339" s="445">
        <f t="shared" si="480"/>
        <v>39.540239999999997</v>
      </c>
      <c r="AR339" s="227">
        <f t="shared" si="481"/>
        <v>393</v>
      </c>
      <c r="AS339" s="210">
        <f t="shared" si="482"/>
        <v>1310</v>
      </c>
      <c r="AT339" s="209">
        <f t="shared" si="483"/>
        <v>393</v>
      </c>
      <c r="AU339" s="209">
        <f t="shared" si="484"/>
        <v>655</v>
      </c>
      <c r="AV339" s="211">
        <f t="shared" si="485"/>
        <v>967</v>
      </c>
      <c r="AW339" s="210">
        <f t="shared" si="486"/>
        <v>343</v>
      </c>
      <c r="AX339" s="210">
        <f t="shared" si="487"/>
        <v>120</v>
      </c>
      <c r="AY339" s="210">
        <f t="shared" si="488"/>
        <v>10.084033613445385</v>
      </c>
      <c r="AZ339" s="211">
        <f t="shared" si="489"/>
        <v>1387.7012</v>
      </c>
      <c r="BA339" s="544">
        <f t="shared" si="543"/>
        <v>77.701199999999972</v>
      </c>
      <c r="BB339" s="210">
        <f t="shared" si="544"/>
        <v>19.425299999999993</v>
      </c>
      <c r="BC339" s="213">
        <f t="shared" si="490"/>
        <v>374.67932400000001</v>
      </c>
      <c r="BD339" s="211">
        <f>[1]MAG_9pak!$F$11</f>
        <v>1248.9310800000001</v>
      </c>
      <c r="BE339" s="213">
        <f t="shared" si="491"/>
        <v>374.67932400000001</v>
      </c>
      <c r="BF339" s="213">
        <f t="shared" si="492"/>
        <v>624.46554000000003</v>
      </c>
      <c r="BG339" s="210">
        <f t="shared" si="493"/>
        <v>281.93108000000007</v>
      </c>
      <c r="BH339" s="210">
        <f t="shared" si="494"/>
        <v>58.931080000000065</v>
      </c>
      <c r="BI339" s="210">
        <f t="shared" si="495"/>
        <v>4.95219159663867</v>
      </c>
      <c r="BJ339" s="210">
        <f t="shared" si="496"/>
        <v>1475.6</v>
      </c>
      <c r="BK339" s="214">
        <f t="shared" si="497"/>
        <v>442.67999999999995</v>
      </c>
      <c r="BL339" s="214">
        <f t="shared" si="498"/>
        <v>737.8</v>
      </c>
      <c r="BM339" s="210">
        <f t="shared" si="499"/>
        <v>285.59999999999991</v>
      </c>
      <c r="BN339" s="210">
        <f t="shared" si="500"/>
        <v>508.59999999999991</v>
      </c>
      <c r="BO339" s="215">
        <f t="shared" si="501"/>
        <v>442.67999999999995</v>
      </c>
      <c r="BP339" s="210">
        <f t="shared" si="561"/>
        <v>1475.6</v>
      </c>
      <c r="BQ339" s="216">
        <f t="shared" si="502"/>
        <v>442.67999999999995</v>
      </c>
      <c r="BR339" s="216">
        <f t="shared" si="503"/>
        <v>737.8</v>
      </c>
      <c r="BS339" s="210">
        <f t="shared" si="504"/>
        <v>285.59999999999991</v>
      </c>
      <c r="BT339" s="210">
        <f t="shared" si="505"/>
        <v>508.59999999999991</v>
      </c>
      <c r="BU339" s="217">
        <f t="shared" si="506"/>
        <v>442.67999999999995</v>
      </c>
      <c r="BV339" s="210">
        <f t="shared" si="562"/>
        <v>1475.6</v>
      </c>
      <c r="BW339" s="403">
        <f t="shared" si="507"/>
        <v>442.67999999999995</v>
      </c>
      <c r="BX339" s="403">
        <f t="shared" si="508"/>
        <v>737.8</v>
      </c>
      <c r="BY339" s="210">
        <f t="shared" si="509"/>
        <v>285.59999999999991</v>
      </c>
      <c r="BZ339" s="210">
        <f t="shared" si="510"/>
        <v>508.59999999999991</v>
      </c>
      <c r="CA339" s="210">
        <f t="shared" si="511"/>
        <v>24</v>
      </c>
      <c r="CB339" s="404">
        <f t="shared" si="512"/>
        <v>442.67999999999995</v>
      </c>
      <c r="CC339" s="404"/>
      <c r="CD339" s="537">
        <f t="shared" si="513"/>
        <v>19.425299999999993</v>
      </c>
      <c r="CE339" s="537">
        <f t="shared" si="545"/>
        <v>5.827589999999998</v>
      </c>
      <c r="CF339" s="537">
        <f t="shared" si="514"/>
        <v>9.7126499999999965</v>
      </c>
      <c r="CG339" s="210"/>
      <c r="CH339" s="210"/>
      <c r="CI339" s="210"/>
      <c r="CJ339" s="538">
        <f t="shared" si="515"/>
        <v>5.827589999999998</v>
      </c>
      <c r="CK339" s="216">
        <f t="shared" si="516"/>
        <v>-85.75</v>
      </c>
      <c r="CL339" s="216">
        <f t="shared" si="546"/>
        <v>-25.724999999999998</v>
      </c>
      <c r="CM339" s="216">
        <f t="shared" si="517"/>
        <v>-42.875</v>
      </c>
      <c r="CN339" s="216"/>
      <c r="CO339" s="216"/>
      <c r="CP339" s="216"/>
      <c r="CQ339" s="217">
        <f t="shared" si="518"/>
        <v>-25.724999999999998</v>
      </c>
      <c r="CR339" s="403">
        <f t="shared" si="519"/>
        <v>-21.974699999999984</v>
      </c>
      <c r="CS339" s="403">
        <f t="shared" si="547"/>
        <v>-6.5924099999999948</v>
      </c>
      <c r="CT339" s="403">
        <f t="shared" si="520"/>
        <v>-10.987349999999992</v>
      </c>
      <c r="CU339" s="403"/>
      <c r="CV339" s="403"/>
      <c r="CW339" s="403"/>
      <c r="CX339" s="404">
        <f t="shared" si="521"/>
        <v>-6.5924099999999948</v>
      </c>
      <c r="CY339" s="198"/>
      <c r="CZ339" s="222">
        <v>967</v>
      </c>
      <c r="DA339" s="677">
        <f t="shared" si="522"/>
        <v>-223</v>
      </c>
      <c r="DB339" s="676">
        <f t="shared" si="523"/>
        <v>-18.739495798319325</v>
      </c>
      <c r="DC339" s="676">
        <f t="shared" si="548"/>
        <v>-3.7478991596638651</v>
      </c>
      <c r="DD339" s="208">
        <v>1387.7012</v>
      </c>
      <c r="DE339" s="677">
        <f t="shared" si="524"/>
        <v>197.70119999999997</v>
      </c>
      <c r="DF339" s="676">
        <f t="shared" si="525"/>
        <v>16.613546218487386</v>
      </c>
      <c r="DG339" s="676">
        <f t="shared" si="549"/>
        <v>3.322709243697477</v>
      </c>
      <c r="DH339" s="222">
        <v>20</v>
      </c>
      <c r="DI339" s="677">
        <f t="shared" si="526"/>
        <v>238</v>
      </c>
      <c r="DJ339" s="568">
        <f t="shared" si="527"/>
        <v>1428</v>
      </c>
      <c r="DK339" s="677">
        <f t="shared" si="528"/>
        <v>428.4</v>
      </c>
      <c r="DL339" s="677">
        <f t="shared" si="550"/>
        <v>428.4</v>
      </c>
      <c r="DM339" s="677">
        <f t="shared" si="551"/>
        <v>714</v>
      </c>
      <c r="DN339" s="677">
        <f t="shared" si="529"/>
        <v>-10.074700000000007</v>
      </c>
      <c r="DO339" s="677">
        <f t="shared" si="552"/>
        <v>-3.022410000000002</v>
      </c>
      <c r="DP339" s="677">
        <f t="shared" si="553"/>
        <v>-5.0373500000000035</v>
      </c>
      <c r="DQ339" s="677">
        <f t="shared" si="530"/>
        <v>-3.022410000000002</v>
      </c>
      <c r="DR339" s="222">
        <v>967</v>
      </c>
      <c r="DS339" s="677">
        <f t="shared" si="531"/>
        <v>-223</v>
      </c>
      <c r="DT339" s="676">
        <f t="shared" si="532"/>
        <v>-18.739495798319325</v>
      </c>
      <c r="DU339" s="710">
        <f t="shared" si="554"/>
        <v>-3.7478991596638651</v>
      </c>
      <c r="DV339" s="208">
        <v>1387.7012</v>
      </c>
      <c r="DW339" s="677">
        <f t="shared" si="533"/>
        <v>197.70119999999997</v>
      </c>
      <c r="DX339" s="676">
        <f t="shared" si="534"/>
        <v>16.613546218487386</v>
      </c>
      <c r="DY339" s="710">
        <f t="shared" si="555"/>
        <v>3.322709243697477</v>
      </c>
      <c r="DZ339" s="222">
        <v>19</v>
      </c>
      <c r="EA339" s="677">
        <f t="shared" si="535"/>
        <v>226.1</v>
      </c>
      <c r="EB339" s="568">
        <f t="shared" si="536"/>
        <v>1416.1</v>
      </c>
      <c r="EC339" s="677">
        <f t="shared" si="537"/>
        <v>424.83</v>
      </c>
      <c r="ED339" s="677">
        <f t="shared" si="556"/>
        <v>424.83</v>
      </c>
      <c r="EE339" s="677">
        <f t="shared" si="557"/>
        <v>708.05</v>
      </c>
      <c r="EF339" s="208">
        <f t="shared" si="558"/>
        <v>-7.0996999999999844</v>
      </c>
      <c r="EG339" s="208">
        <f t="shared" si="559"/>
        <v>-2.1299099999999953</v>
      </c>
      <c r="EH339" s="208">
        <f t="shared" si="560"/>
        <v>-3.5498499999999922</v>
      </c>
      <c r="EI339" s="677">
        <f t="shared" si="538"/>
        <v>-2.1299099999999953</v>
      </c>
    </row>
    <row r="340" spans="1:139" s="218" customFormat="1" ht="24.75" customHeight="1" x14ac:dyDescent="0.2">
      <c r="A340" s="505">
        <v>337</v>
      </c>
      <c r="B340" s="506" t="s">
        <v>1268</v>
      </c>
      <c r="C340" s="499" t="s">
        <v>1090</v>
      </c>
      <c r="D340" s="406" t="s">
        <v>520</v>
      </c>
      <c r="E340" s="414" t="s">
        <v>235</v>
      </c>
      <c r="F340" s="219" t="s">
        <v>171</v>
      </c>
      <c r="G340" s="219" t="s">
        <v>217</v>
      </c>
      <c r="H340" s="219" t="s">
        <v>25</v>
      </c>
      <c r="I340" s="240">
        <v>0.3</v>
      </c>
      <c r="J340" s="234">
        <v>665</v>
      </c>
      <c r="K340" s="222"/>
      <c r="L340" s="219" t="s">
        <v>171</v>
      </c>
      <c r="M340" s="219" t="s">
        <v>217</v>
      </c>
      <c r="N340" s="219" t="s">
        <v>25</v>
      </c>
      <c r="O340" s="240">
        <v>0.3</v>
      </c>
      <c r="P340" s="234">
        <v>665</v>
      </c>
      <c r="Q340" s="219"/>
      <c r="R340" s="219"/>
      <c r="S340" s="219"/>
      <c r="T340" s="240">
        <v>0.3</v>
      </c>
      <c r="U340" s="235">
        <v>665</v>
      </c>
      <c r="V340" s="228" t="s">
        <v>69</v>
      </c>
      <c r="W340" s="228" t="s">
        <v>315</v>
      </c>
      <c r="X340" s="228" t="s">
        <v>45</v>
      </c>
      <c r="Y340" s="242">
        <v>0.3</v>
      </c>
      <c r="Z340" s="236">
        <v>665</v>
      </c>
      <c r="AA340" s="207">
        <f t="shared" si="474"/>
        <v>199.5</v>
      </c>
      <c r="AB340" s="222">
        <v>758</v>
      </c>
      <c r="AC340" s="544">
        <f t="shared" si="539"/>
        <v>93</v>
      </c>
      <c r="AD340" s="208">
        <f>0.95*$AB$1</f>
        <v>1080.587</v>
      </c>
      <c r="AE340" s="678">
        <f t="shared" si="540"/>
        <v>415.58699999999999</v>
      </c>
      <c r="AF340" s="222">
        <v>1406</v>
      </c>
      <c r="AJ340" s="444">
        <f t="shared" si="475"/>
        <v>93</v>
      </c>
      <c r="AK340" s="444">
        <f t="shared" si="476"/>
        <v>13.984962406015029</v>
      </c>
      <c r="AL340" s="539">
        <f t="shared" si="541"/>
        <v>2.7969924812030058E-2</v>
      </c>
      <c r="AM340" s="444">
        <f t="shared" si="477"/>
        <v>18.600000000000001</v>
      </c>
      <c r="AN340" s="445">
        <f t="shared" si="478"/>
        <v>415.58699999999999</v>
      </c>
      <c r="AO340" s="445">
        <f t="shared" si="479"/>
        <v>62.494285714285695</v>
      </c>
      <c r="AP340" s="542">
        <f t="shared" si="542"/>
        <v>0.12498857142857139</v>
      </c>
      <c r="AQ340" s="445">
        <f t="shared" si="480"/>
        <v>83.117400000000004</v>
      </c>
      <c r="AR340" s="227">
        <f t="shared" si="481"/>
        <v>235.5</v>
      </c>
      <c r="AS340" s="210">
        <f t="shared" si="482"/>
        <v>785</v>
      </c>
      <c r="AT340" s="209">
        <f t="shared" si="483"/>
        <v>235.5</v>
      </c>
      <c r="AU340" s="209">
        <f t="shared" si="484"/>
        <v>392.5</v>
      </c>
      <c r="AV340" s="211">
        <f t="shared" si="485"/>
        <v>758</v>
      </c>
      <c r="AW340" s="210">
        <f t="shared" si="486"/>
        <v>27</v>
      </c>
      <c r="AX340" s="210">
        <f t="shared" si="487"/>
        <v>120</v>
      </c>
      <c r="AY340" s="210">
        <f t="shared" si="488"/>
        <v>18.045112781954884</v>
      </c>
      <c r="AZ340" s="211">
        <f t="shared" si="489"/>
        <v>1080.587</v>
      </c>
      <c r="BA340" s="544">
        <f t="shared" si="543"/>
        <v>295.58699999999999</v>
      </c>
      <c r="BB340" s="210">
        <f t="shared" si="544"/>
        <v>73.896749999999997</v>
      </c>
      <c r="BC340" s="213">
        <f t="shared" si="490"/>
        <v>291.75848999999999</v>
      </c>
      <c r="BD340" s="211">
        <f>[1]MAG_9pak!$F$9</f>
        <v>972.52830000000006</v>
      </c>
      <c r="BE340" s="213">
        <f t="shared" si="491"/>
        <v>291.75848999999999</v>
      </c>
      <c r="BF340" s="213">
        <f t="shared" si="492"/>
        <v>486.26415000000003</v>
      </c>
      <c r="BG340" s="210">
        <f t="shared" si="493"/>
        <v>214.52830000000006</v>
      </c>
      <c r="BH340" s="210">
        <f t="shared" si="494"/>
        <v>307.52830000000006</v>
      </c>
      <c r="BI340" s="210">
        <f t="shared" si="495"/>
        <v>46.244857142857143</v>
      </c>
      <c r="BJ340" s="210">
        <f t="shared" si="496"/>
        <v>824.6</v>
      </c>
      <c r="BK340" s="214">
        <f t="shared" si="497"/>
        <v>247.38</v>
      </c>
      <c r="BL340" s="214">
        <f t="shared" si="498"/>
        <v>412.3</v>
      </c>
      <c r="BM340" s="210">
        <f t="shared" si="499"/>
        <v>159.60000000000002</v>
      </c>
      <c r="BN340" s="210">
        <f t="shared" si="500"/>
        <v>66.600000000000023</v>
      </c>
      <c r="BO340" s="215">
        <f t="shared" si="501"/>
        <v>247.38</v>
      </c>
      <c r="BP340" s="210">
        <f t="shared" si="561"/>
        <v>824.6</v>
      </c>
      <c r="BQ340" s="216">
        <f t="shared" si="502"/>
        <v>247.38</v>
      </c>
      <c r="BR340" s="216">
        <f t="shared" si="503"/>
        <v>412.3</v>
      </c>
      <c r="BS340" s="210">
        <f t="shared" si="504"/>
        <v>159.60000000000002</v>
      </c>
      <c r="BT340" s="210">
        <f t="shared" si="505"/>
        <v>66.600000000000023</v>
      </c>
      <c r="BU340" s="217">
        <f t="shared" si="506"/>
        <v>247.38</v>
      </c>
      <c r="BV340" s="210">
        <f t="shared" si="562"/>
        <v>824.6</v>
      </c>
      <c r="BW340" s="403">
        <f t="shared" si="507"/>
        <v>247.38</v>
      </c>
      <c r="BX340" s="403">
        <f t="shared" si="508"/>
        <v>412.3</v>
      </c>
      <c r="BY340" s="210">
        <f t="shared" si="509"/>
        <v>159.60000000000002</v>
      </c>
      <c r="BZ340" s="210">
        <f t="shared" si="510"/>
        <v>66.600000000000023</v>
      </c>
      <c r="CA340" s="210">
        <f t="shared" si="511"/>
        <v>24</v>
      </c>
      <c r="CB340" s="404">
        <f t="shared" si="512"/>
        <v>247.38</v>
      </c>
      <c r="CC340" s="404"/>
      <c r="CD340" s="537">
        <f t="shared" si="513"/>
        <v>73.896749999999997</v>
      </c>
      <c r="CE340" s="537">
        <f t="shared" si="545"/>
        <v>22.169024999999998</v>
      </c>
      <c r="CF340" s="537">
        <f t="shared" si="514"/>
        <v>36.948374999999999</v>
      </c>
      <c r="CG340" s="210"/>
      <c r="CH340" s="210"/>
      <c r="CI340" s="210"/>
      <c r="CJ340" s="538">
        <f t="shared" si="515"/>
        <v>22.169024999999998</v>
      </c>
      <c r="CK340" s="216">
        <f t="shared" si="516"/>
        <v>-6.75</v>
      </c>
      <c r="CL340" s="216">
        <f t="shared" si="546"/>
        <v>-2.0249999999999999</v>
      </c>
      <c r="CM340" s="216">
        <f t="shared" si="517"/>
        <v>-3.375</v>
      </c>
      <c r="CN340" s="216"/>
      <c r="CO340" s="216"/>
      <c r="CP340" s="216"/>
      <c r="CQ340" s="217">
        <f t="shared" si="518"/>
        <v>-2.0249999999999999</v>
      </c>
      <c r="CR340" s="403">
        <f t="shared" si="519"/>
        <v>63.996749999999992</v>
      </c>
      <c r="CS340" s="403">
        <f t="shared" si="547"/>
        <v>19.199024999999995</v>
      </c>
      <c r="CT340" s="403">
        <f t="shared" si="520"/>
        <v>31.998374999999996</v>
      </c>
      <c r="CU340" s="403"/>
      <c r="CV340" s="403"/>
      <c r="CW340" s="403"/>
      <c r="CX340" s="404">
        <f t="shared" si="521"/>
        <v>19.199024999999995</v>
      </c>
      <c r="CY340" s="198"/>
      <c r="CZ340" s="222">
        <v>758</v>
      </c>
      <c r="DA340" s="677">
        <f t="shared" si="522"/>
        <v>93</v>
      </c>
      <c r="DB340" s="676">
        <f t="shared" si="523"/>
        <v>13.984962406015029</v>
      </c>
      <c r="DC340" s="676">
        <f t="shared" si="548"/>
        <v>2.7969924812030058</v>
      </c>
      <c r="DD340" s="208">
        <v>1080.587</v>
      </c>
      <c r="DE340" s="677">
        <f t="shared" si="524"/>
        <v>415.58699999999999</v>
      </c>
      <c r="DF340" s="676">
        <f t="shared" si="525"/>
        <v>62.494285714285695</v>
      </c>
      <c r="DG340" s="676">
        <f t="shared" si="549"/>
        <v>12.498857142857139</v>
      </c>
      <c r="DH340" s="222">
        <v>20</v>
      </c>
      <c r="DI340" s="677">
        <f t="shared" si="526"/>
        <v>133</v>
      </c>
      <c r="DJ340" s="568">
        <f t="shared" si="527"/>
        <v>798</v>
      </c>
      <c r="DK340" s="677">
        <f t="shared" si="528"/>
        <v>239.39999999999998</v>
      </c>
      <c r="DL340" s="677">
        <f t="shared" si="550"/>
        <v>239.4</v>
      </c>
      <c r="DM340" s="677">
        <f t="shared" si="551"/>
        <v>399</v>
      </c>
      <c r="DN340" s="677">
        <f t="shared" si="529"/>
        <v>70.646749999999997</v>
      </c>
      <c r="DO340" s="677">
        <f t="shared" si="552"/>
        <v>21.194025</v>
      </c>
      <c r="DP340" s="677">
        <f t="shared" si="553"/>
        <v>35.323374999999999</v>
      </c>
      <c r="DQ340" s="677">
        <f t="shared" si="530"/>
        <v>21.194025</v>
      </c>
      <c r="DR340" s="222">
        <v>758</v>
      </c>
      <c r="DS340" s="677">
        <f t="shared" si="531"/>
        <v>93</v>
      </c>
      <c r="DT340" s="676">
        <f t="shared" si="532"/>
        <v>13.984962406015029</v>
      </c>
      <c r="DU340" s="710">
        <f t="shared" si="554"/>
        <v>2.7969924812030058</v>
      </c>
      <c r="DV340" s="208">
        <v>1080.587</v>
      </c>
      <c r="DW340" s="677">
        <f t="shared" si="533"/>
        <v>415.58699999999999</v>
      </c>
      <c r="DX340" s="676">
        <f t="shared" si="534"/>
        <v>62.494285714285695</v>
      </c>
      <c r="DY340" s="710">
        <f t="shared" si="555"/>
        <v>12.498857142857139</v>
      </c>
      <c r="DZ340" s="222">
        <v>19</v>
      </c>
      <c r="EA340" s="677">
        <f t="shared" si="535"/>
        <v>126.35</v>
      </c>
      <c r="EB340" s="568">
        <f t="shared" si="536"/>
        <v>791.35</v>
      </c>
      <c r="EC340" s="677">
        <f t="shared" si="537"/>
        <v>237.405</v>
      </c>
      <c r="ED340" s="677">
        <f t="shared" si="556"/>
        <v>237.405</v>
      </c>
      <c r="EE340" s="677">
        <f t="shared" si="557"/>
        <v>395.67500000000001</v>
      </c>
      <c r="EF340" s="208">
        <f t="shared" si="558"/>
        <v>72.309249999999992</v>
      </c>
      <c r="EG340" s="208">
        <f t="shared" si="559"/>
        <v>21.692774999999997</v>
      </c>
      <c r="EH340" s="208">
        <f t="shared" si="560"/>
        <v>36.154624999999996</v>
      </c>
      <c r="EI340" s="677">
        <f t="shared" si="538"/>
        <v>21.692774999999997</v>
      </c>
    </row>
    <row r="341" spans="1:139" s="218" customFormat="1" ht="24.75" customHeight="1" x14ac:dyDescent="0.2">
      <c r="A341" s="505">
        <v>338</v>
      </c>
      <c r="B341" s="506" t="s">
        <v>1268</v>
      </c>
      <c r="C341" s="499" t="s">
        <v>1090</v>
      </c>
      <c r="D341" s="406" t="s">
        <v>520</v>
      </c>
      <c r="E341" s="414" t="s">
        <v>221</v>
      </c>
      <c r="F341" s="219" t="s">
        <v>171</v>
      </c>
      <c r="G341" s="219" t="s">
        <v>42</v>
      </c>
      <c r="H341" s="219" t="s">
        <v>70</v>
      </c>
      <c r="I341" s="240">
        <v>0.3</v>
      </c>
      <c r="J341" s="234">
        <v>1037</v>
      </c>
      <c r="K341" s="222"/>
      <c r="L341" s="219" t="s">
        <v>171</v>
      </c>
      <c r="M341" s="219" t="s">
        <v>42</v>
      </c>
      <c r="N341" s="219" t="s">
        <v>70</v>
      </c>
      <c r="O341" s="240">
        <v>0.3</v>
      </c>
      <c r="P341" s="234">
        <v>1037</v>
      </c>
      <c r="Q341" s="219"/>
      <c r="R341" s="219"/>
      <c r="S341" s="219"/>
      <c r="T341" s="240">
        <v>0.3</v>
      </c>
      <c r="U341" s="235">
        <v>1037</v>
      </c>
      <c r="V341" s="228" t="s">
        <v>69</v>
      </c>
      <c r="W341" s="228" t="s">
        <v>44</v>
      </c>
      <c r="X341" s="228" t="s">
        <v>28</v>
      </c>
      <c r="Y341" s="242">
        <v>0.3</v>
      </c>
      <c r="Z341" s="236">
        <v>1037</v>
      </c>
      <c r="AA341" s="207">
        <f t="shared" si="474"/>
        <v>311.09999999999997</v>
      </c>
      <c r="AB341" s="222">
        <v>967</v>
      </c>
      <c r="AC341" s="544">
        <f t="shared" si="539"/>
        <v>-70</v>
      </c>
      <c r="AD341" s="208">
        <f>1.22*$AB$1</f>
        <v>1387.7012</v>
      </c>
      <c r="AE341" s="678">
        <f t="shared" si="540"/>
        <v>350.70119999999997</v>
      </c>
      <c r="AF341" s="222">
        <v>1796</v>
      </c>
      <c r="AJ341" s="444">
        <f t="shared" si="475"/>
        <v>-70</v>
      </c>
      <c r="AK341" s="444">
        <f t="shared" si="476"/>
        <v>-6.7502410800385775</v>
      </c>
      <c r="AL341" s="539">
        <f t="shared" si="541"/>
        <v>-1.3500482160077154E-2</v>
      </c>
      <c r="AM341" s="444">
        <f t="shared" si="477"/>
        <v>-14</v>
      </c>
      <c r="AN341" s="445">
        <f t="shared" si="478"/>
        <v>350.70119999999997</v>
      </c>
      <c r="AO341" s="445">
        <f t="shared" si="479"/>
        <v>33.818823529411759</v>
      </c>
      <c r="AP341" s="542">
        <f t="shared" si="542"/>
        <v>6.7637647058823525E-2</v>
      </c>
      <c r="AQ341" s="445">
        <f t="shared" si="480"/>
        <v>70.140239999999991</v>
      </c>
      <c r="AR341" s="227">
        <f t="shared" si="481"/>
        <v>347.09999999999997</v>
      </c>
      <c r="AS341" s="210">
        <f t="shared" si="482"/>
        <v>1157</v>
      </c>
      <c r="AT341" s="209">
        <f t="shared" si="483"/>
        <v>347.09999999999997</v>
      </c>
      <c r="AU341" s="209">
        <f t="shared" si="484"/>
        <v>578.5</v>
      </c>
      <c r="AV341" s="211">
        <f t="shared" si="485"/>
        <v>967</v>
      </c>
      <c r="AW341" s="210">
        <f t="shared" si="486"/>
        <v>190</v>
      </c>
      <c r="AX341" s="210">
        <f t="shared" si="487"/>
        <v>120</v>
      </c>
      <c r="AY341" s="210">
        <f t="shared" si="488"/>
        <v>11.571841851494696</v>
      </c>
      <c r="AZ341" s="211">
        <f t="shared" si="489"/>
        <v>1387.7012</v>
      </c>
      <c r="BA341" s="544">
        <f t="shared" si="543"/>
        <v>230.70119999999997</v>
      </c>
      <c r="BB341" s="210">
        <f t="shared" si="544"/>
        <v>57.675299999999993</v>
      </c>
      <c r="BC341" s="213">
        <f t="shared" si="490"/>
        <v>374.67932400000001</v>
      </c>
      <c r="BD341" s="211">
        <f>[1]MAG_9pak!$F$11</f>
        <v>1248.9310800000001</v>
      </c>
      <c r="BE341" s="213">
        <f t="shared" si="491"/>
        <v>374.67932400000001</v>
      </c>
      <c r="BF341" s="213">
        <f t="shared" si="492"/>
        <v>624.46554000000003</v>
      </c>
      <c r="BG341" s="210">
        <f t="shared" si="493"/>
        <v>281.93108000000007</v>
      </c>
      <c r="BH341" s="210">
        <f t="shared" si="494"/>
        <v>211.93108000000007</v>
      </c>
      <c r="BI341" s="210">
        <f t="shared" si="495"/>
        <v>20.436941176470597</v>
      </c>
      <c r="BJ341" s="210">
        <f t="shared" si="496"/>
        <v>1285.8799999999999</v>
      </c>
      <c r="BK341" s="214">
        <f t="shared" si="497"/>
        <v>385.76399999999995</v>
      </c>
      <c r="BL341" s="214">
        <f t="shared" si="498"/>
        <v>642.93999999999994</v>
      </c>
      <c r="BM341" s="210">
        <f t="shared" si="499"/>
        <v>248.87999999999988</v>
      </c>
      <c r="BN341" s="210">
        <f t="shared" si="500"/>
        <v>318.87999999999988</v>
      </c>
      <c r="BO341" s="215">
        <f t="shared" si="501"/>
        <v>385.76399999999995</v>
      </c>
      <c r="BP341" s="210">
        <f t="shared" si="561"/>
        <v>1285.8799999999999</v>
      </c>
      <c r="BQ341" s="216">
        <f t="shared" si="502"/>
        <v>385.76399999999995</v>
      </c>
      <c r="BR341" s="216">
        <f t="shared" si="503"/>
        <v>642.93999999999994</v>
      </c>
      <c r="BS341" s="210">
        <f t="shared" si="504"/>
        <v>248.87999999999988</v>
      </c>
      <c r="BT341" s="210">
        <f t="shared" si="505"/>
        <v>318.87999999999988</v>
      </c>
      <c r="BU341" s="217">
        <f t="shared" si="506"/>
        <v>385.76399999999995</v>
      </c>
      <c r="BV341" s="210">
        <f t="shared" si="562"/>
        <v>1285.8799999999999</v>
      </c>
      <c r="BW341" s="403">
        <f t="shared" si="507"/>
        <v>385.76399999999995</v>
      </c>
      <c r="BX341" s="403">
        <f t="shared" si="508"/>
        <v>642.93999999999994</v>
      </c>
      <c r="BY341" s="210">
        <f t="shared" si="509"/>
        <v>248.87999999999988</v>
      </c>
      <c r="BZ341" s="210">
        <f t="shared" si="510"/>
        <v>318.87999999999988</v>
      </c>
      <c r="CA341" s="210">
        <f t="shared" si="511"/>
        <v>24</v>
      </c>
      <c r="CB341" s="404">
        <f t="shared" si="512"/>
        <v>385.76399999999995</v>
      </c>
      <c r="CC341" s="404"/>
      <c r="CD341" s="537">
        <f t="shared" si="513"/>
        <v>57.675299999999993</v>
      </c>
      <c r="CE341" s="537">
        <f t="shared" si="545"/>
        <v>17.302589999999999</v>
      </c>
      <c r="CF341" s="537">
        <f t="shared" si="514"/>
        <v>28.837649999999996</v>
      </c>
      <c r="CG341" s="210"/>
      <c r="CH341" s="210"/>
      <c r="CI341" s="210"/>
      <c r="CJ341" s="538">
        <f t="shared" si="515"/>
        <v>17.302589999999999</v>
      </c>
      <c r="CK341" s="216">
        <f t="shared" si="516"/>
        <v>-47.5</v>
      </c>
      <c r="CL341" s="216">
        <f t="shared" si="546"/>
        <v>-14.25</v>
      </c>
      <c r="CM341" s="216">
        <f t="shared" si="517"/>
        <v>-23.75</v>
      </c>
      <c r="CN341" s="216"/>
      <c r="CO341" s="216"/>
      <c r="CP341" s="216"/>
      <c r="CQ341" s="217">
        <f t="shared" si="518"/>
        <v>-14.25</v>
      </c>
      <c r="CR341" s="403">
        <f t="shared" si="519"/>
        <v>25.455300000000022</v>
      </c>
      <c r="CS341" s="403">
        <f t="shared" si="547"/>
        <v>7.6365900000000062</v>
      </c>
      <c r="CT341" s="403">
        <f t="shared" si="520"/>
        <v>12.727650000000011</v>
      </c>
      <c r="CU341" s="403"/>
      <c r="CV341" s="403"/>
      <c r="CW341" s="403"/>
      <c r="CX341" s="404">
        <f t="shared" si="521"/>
        <v>7.6365900000000062</v>
      </c>
      <c r="CY341" s="198"/>
      <c r="CZ341" s="222">
        <v>967</v>
      </c>
      <c r="DA341" s="677">
        <f t="shared" si="522"/>
        <v>-70</v>
      </c>
      <c r="DB341" s="676">
        <f t="shared" si="523"/>
        <v>-6.7502410800385775</v>
      </c>
      <c r="DC341" s="676">
        <f t="shared" si="548"/>
        <v>-1.3500482160077154</v>
      </c>
      <c r="DD341" s="208">
        <v>1387.7012</v>
      </c>
      <c r="DE341" s="677">
        <f t="shared" si="524"/>
        <v>350.70119999999997</v>
      </c>
      <c r="DF341" s="676">
        <f t="shared" si="525"/>
        <v>33.818823529411759</v>
      </c>
      <c r="DG341" s="676">
        <f t="shared" si="549"/>
        <v>6.7637647058823518</v>
      </c>
      <c r="DH341" s="222">
        <v>20</v>
      </c>
      <c r="DI341" s="677">
        <f t="shared" si="526"/>
        <v>207.4</v>
      </c>
      <c r="DJ341" s="568">
        <f t="shared" si="527"/>
        <v>1244.4000000000001</v>
      </c>
      <c r="DK341" s="677">
        <f t="shared" si="528"/>
        <v>373.32</v>
      </c>
      <c r="DL341" s="677">
        <f t="shared" si="550"/>
        <v>373.32</v>
      </c>
      <c r="DM341" s="677">
        <f t="shared" si="551"/>
        <v>622.20000000000005</v>
      </c>
      <c r="DN341" s="677">
        <f t="shared" si="529"/>
        <v>35.82529999999997</v>
      </c>
      <c r="DO341" s="677">
        <f t="shared" si="552"/>
        <v>10.74758999999999</v>
      </c>
      <c r="DP341" s="677">
        <f t="shared" si="553"/>
        <v>17.912649999999985</v>
      </c>
      <c r="DQ341" s="677">
        <f t="shared" si="530"/>
        <v>10.74758999999999</v>
      </c>
      <c r="DR341" s="222">
        <v>967</v>
      </c>
      <c r="DS341" s="677">
        <f t="shared" si="531"/>
        <v>-70</v>
      </c>
      <c r="DT341" s="676">
        <f t="shared" si="532"/>
        <v>-6.7502410800385775</v>
      </c>
      <c r="DU341" s="710">
        <f t="shared" si="554"/>
        <v>-1.3500482160077154</v>
      </c>
      <c r="DV341" s="208">
        <v>1387.7012</v>
      </c>
      <c r="DW341" s="677">
        <f t="shared" si="533"/>
        <v>350.70119999999997</v>
      </c>
      <c r="DX341" s="676">
        <f t="shared" si="534"/>
        <v>33.818823529411759</v>
      </c>
      <c r="DY341" s="710">
        <f t="shared" si="555"/>
        <v>6.7637647058823518</v>
      </c>
      <c r="DZ341" s="222">
        <v>19</v>
      </c>
      <c r="EA341" s="677">
        <f t="shared" si="535"/>
        <v>197.03</v>
      </c>
      <c r="EB341" s="568">
        <f t="shared" si="536"/>
        <v>1234.03</v>
      </c>
      <c r="EC341" s="677">
        <f t="shared" si="537"/>
        <v>370.209</v>
      </c>
      <c r="ED341" s="677">
        <f t="shared" si="556"/>
        <v>370.209</v>
      </c>
      <c r="EE341" s="677">
        <f t="shared" si="557"/>
        <v>617.01499999999999</v>
      </c>
      <c r="EF341" s="208">
        <f t="shared" si="558"/>
        <v>38.4178</v>
      </c>
      <c r="EG341" s="208">
        <f t="shared" si="559"/>
        <v>11.52534</v>
      </c>
      <c r="EH341" s="208">
        <f t="shared" si="560"/>
        <v>19.2089</v>
      </c>
      <c r="EI341" s="677">
        <f t="shared" si="538"/>
        <v>11.52534</v>
      </c>
    </row>
    <row r="342" spans="1:139" s="218" customFormat="1" ht="24.75" customHeight="1" x14ac:dyDescent="0.2">
      <c r="A342" s="506">
        <v>339</v>
      </c>
      <c r="B342" s="506" t="s">
        <v>1268</v>
      </c>
      <c r="C342" s="499" t="s">
        <v>1091</v>
      </c>
      <c r="D342" s="406" t="s">
        <v>521</v>
      </c>
      <c r="E342" s="414" t="s">
        <v>235</v>
      </c>
      <c r="F342" s="219" t="s">
        <v>171</v>
      </c>
      <c r="G342" s="219" t="s">
        <v>217</v>
      </c>
      <c r="H342" s="219" t="s">
        <v>25</v>
      </c>
      <c r="I342" s="240">
        <v>0.3</v>
      </c>
      <c r="J342" s="234">
        <v>665</v>
      </c>
      <c r="K342" s="222"/>
      <c r="L342" s="219" t="s">
        <v>171</v>
      </c>
      <c r="M342" s="219" t="s">
        <v>217</v>
      </c>
      <c r="N342" s="219" t="s">
        <v>25</v>
      </c>
      <c r="O342" s="240">
        <v>0.3</v>
      </c>
      <c r="P342" s="234">
        <v>665</v>
      </c>
      <c r="Q342" s="219"/>
      <c r="R342" s="219"/>
      <c r="S342" s="219"/>
      <c r="T342" s="240">
        <v>0.3</v>
      </c>
      <c r="U342" s="235">
        <v>665</v>
      </c>
      <c r="V342" s="228" t="s">
        <v>69</v>
      </c>
      <c r="W342" s="228" t="s">
        <v>315</v>
      </c>
      <c r="X342" s="228" t="s">
        <v>45</v>
      </c>
      <c r="Y342" s="242">
        <v>0.3</v>
      </c>
      <c r="Z342" s="236">
        <v>665</v>
      </c>
      <c r="AA342" s="207">
        <f t="shared" si="474"/>
        <v>199.5</v>
      </c>
      <c r="AB342" s="222">
        <v>758</v>
      </c>
      <c r="AC342" s="544">
        <f t="shared" si="539"/>
        <v>93</v>
      </c>
      <c r="AD342" s="208">
        <f>0.95*$AB$1</f>
        <v>1080.587</v>
      </c>
      <c r="AE342" s="678">
        <f t="shared" si="540"/>
        <v>415.58699999999999</v>
      </c>
      <c r="AF342" s="222">
        <v>1406</v>
      </c>
      <c r="AJ342" s="444">
        <f t="shared" si="475"/>
        <v>93</v>
      </c>
      <c r="AK342" s="444">
        <f t="shared" si="476"/>
        <v>13.984962406015029</v>
      </c>
      <c r="AL342" s="539">
        <f t="shared" si="541"/>
        <v>2.7969924812030058E-2</v>
      </c>
      <c r="AM342" s="444">
        <f t="shared" si="477"/>
        <v>18.600000000000001</v>
      </c>
      <c r="AN342" s="445">
        <f t="shared" si="478"/>
        <v>415.58699999999999</v>
      </c>
      <c r="AO342" s="445">
        <f t="shared" si="479"/>
        <v>62.494285714285695</v>
      </c>
      <c r="AP342" s="542">
        <f t="shared" si="542"/>
        <v>0.12498857142857139</v>
      </c>
      <c r="AQ342" s="445">
        <f t="shared" si="480"/>
        <v>83.117400000000004</v>
      </c>
      <c r="AR342" s="227">
        <f t="shared" si="481"/>
        <v>235.5</v>
      </c>
      <c r="AS342" s="210">
        <f t="shared" si="482"/>
        <v>785</v>
      </c>
      <c r="AT342" s="209">
        <f t="shared" si="483"/>
        <v>235.5</v>
      </c>
      <c r="AU342" s="209">
        <f t="shared" si="484"/>
        <v>392.5</v>
      </c>
      <c r="AV342" s="211">
        <f t="shared" si="485"/>
        <v>758</v>
      </c>
      <c r="AW342" s="210">
        <f t="shared" si="486"/>
        <v>27</v>
      </c>
      <c r="AX342" s="210">
        <f t="shared" si="487"/>
        <v>120</v>
      </c>
      <c r="AY342" s="210">
        <f t="shared" si="488"/>
        <v>18.045112781954884</v>
      </c>
      <c r="AZ342" s="211">
        <f t="shared" si="489"/>
        <v>1080.587</v>
      </c>
      <c r="BA342" s="544">
        <f t="shared" si="543"/>
        <v>295.58699999999999</v>
      </c>
      <c r="BB342" s="210">
        <f t="shared" si="544"/>
        <v>73.896749999999997</v>
      </c>
      <c r="BC342" s="213">
        <f t="shared" si="490"/>
        <v>291.75848999999999</v>
      </c>
      <c r="BD342" s="211">
        <f>[1]MAG_9pak!$F$9</f>
        <v>972.52830000000006</v>
      </c>
      <c r="BE342" s="213">
        <f t="shared" si="491"/>
        <v>291.75848999999999</v>
      </c>
      <c r="BF342" s="213">
        <f t="shared" si="492"/>
        <v>486.26415000000003</v>
      </c>
      <c r="BG342" s="210">
        <f t="shared" si="493"/>
        <v>214.52830000000006</v>
      </c>
      <c r="BH342" s="210">
        <f t="shared" si="494"/>
        <v>307.52830000000006</v>
      </c>
      <c r="BI342" s="210">
        <f t="shared" si="495"/>
        <v>46.244857142857143</v>
      </c>
      <c r="BJ342" s="210">
        <f t="shared" si="496"/>
        <v>824.6</v>
      </c>
      <c r="BK342" s="214">
        <f t="shared" si="497"/>
        <v>247.38</v>
      </c>
      <c r="BL342" s="214">
        <f t="shared" si="498"/>
        <v>412.3</v>
      </c>
      <c r="BM342" s="210">
        <f t="shared" si="499"/>
        <v>159.60000000000002</v>
      </c>
      <c r="BN342" s="210">
        <f t="shared" si="500"/>
        <v>66.600000000000023</v>
      </c>
      <c r="BO342" s="215">
        <f t="shared" si="501"/>
        <v>247.38</v>
      </c>
      <c r="BP342" s="210">
        <f t="shared" si="561"/>
        <v>824.6</v>
      </c>
      <c r="BQ342" s="216">
        <f t="shared" si="502"/>
        <v>247.38</v>
      </c>
      <c r="BR342" s="216">
        <f t="shared" si="503"/>
        <v>412.3</v>
      </c>
      <c r="BS342" s="210">
        <f t="shared" si="504"/>
        <v>159.60000000000002</v>
      </c>
      <c r="BT342" s="210">
        <f t="shared" si="505"/>
        <v>66.600000000000023</v>
      </c>
      <c r="BU342" s="217">
        <f t="shared" si="506"/>
        <v>247.38</v>
      </c>
      <c r="BV342" s="210">
        <f t="shared" si="562"/>
        <v>824.6</v>
      </c>
      <c r="BW342" s="403">
        <f t="shared" si="507"/>
        <v>247.38</v>
      </c>
      <c r="BX342" s="403">
        <f t="shared" si="508"/>
        <v>412.3</v>
      </c>
      <c r="BY342" s="210">
        <f t="shared" si="509"/>
        <v>159.60000000000002</v>
      </c>
      <c r="BZ342" s="210">
        <f t="shared" si="510"/>
        <v>66.600000000000023</v>
      </c>
      <c r="CA342" s="210">
        <f t="shared" si="511"/>
        <v>24</v>
      </c>
      <c r="CB342" s="404">
        <f t="shared" si="512"/>
        <v>247.38</v>
      </c>
      <c r="CC342" s="404"/>
      <c r="CD342" s="537">
        <f t="shared" si="513"/>
        <v>73.896749999999997</v>
      </c>
      <c r="CE342" s="537">
        <f t="shared" si="545"/>
        <v>22.169024999999998</v>
      </c>
      <c r="CF342" s="537">
        <f t="shared" si="514"/>
        <v>36.948374999999999</v>
      </c>
      <c r="CG342" s="210"/>
      <c r="CH342" s="210"/>
      <c r="CI342" s="210"/>
      <c r="CJ342" s="538">
        <f t="shared" si="515"/>
        <v>22.169024999999998</v>
      </c>
      <c r="CK342" s="216">
        <f t="shared" si="516"/>
        <v>-6.75</v>
      </c>
      <c r="CL342" s="216">
        <f t="shared" si="546"/>
        <v>-2.0249999999999999</v>
      </c>
      <c r="CM342" s="216">
        <f t="shared" si="517"/>
        <v>-3.375</v>
      </c>
      <c r="CN342" s="216"/>
      <c r="CO342" s="216"/>
      <c r="CP342" s="216"/>
      <c r="CQ342" s="217">
        <f t="shared" si="518"/>
        <v>-2.0249999999999999</v>
      </c>
      <c r="CR342" s="403">
        <f t="shared" si="519"/>
        <v>63.996749999999992</v>
      </c>
      <c r="CS342" s="403">
        <f t="shared" si="547"/>
        <v>19.199024999999995</v>
      </c>
      <c r="CT342" s="403">
        <f t="shared" si="520"/>
        <v>31.998374999999996</v>
      </c>
      <c r="CU342" s="403"/>
      <c r="CV342" s="403"/>
      <c r="CW342" s="403"/>
      <c r="CX342" s="404">
        <f t="shared" si="521"/>
        <v>19.199024999999995</v>
      </c>
      <c r="CY342" s="198"/>
      <c r="CZ342" s="222">
        <v>758</v>
      </c>
      <c r="DA342" s="677">
        <f t="shared" si="522"/>
        <v>93</v>
      </c>
      <c r="DB342" s="676">
        <f t="shared" si="523"/>
        <v>13.984962406015029</v>
      </c>
      <c r="DC342" s="676">
        <f t="shared" si="548"/>
        <v>2.7969924812030058</v>
      </c>
      <c r="DD342" s="208">
        <v>1080.587</v>
      </c>
      <c r="DE342" s="677">
        <f t="shared" si="524"/>
        <v>415.58699999999999</v>
      </c>
      <c r="DF342" s="676">
        <f t="shared" si="525"/>
        <v>62.494285714285695</v>
      </c>
      <c r="DG342" s="676">
        <f t="shared" si="549"/>
        <v>12.498857142857139</v>
      </c>
      <c r="DH342" s="222">
        <v>20</v>
      </c>
      <c r="DI342" s="677">
        <f t="shared" si="526"/>
        <v>133</v>
      </c>
      <c r="DJ342" s="568">
        <f t="shared" si="527"/>
        <v>798</v>
      </c>
      <c r="DK342" s="677">
        <f t="shared" si="528"/>
        <v>239.39999999999998</v>
      </c>
      <c r="DL342" s="677">
        <f t="shared" si="550"/>
        <v>239.4</v>
      </c>
      <c r="DM342" s="677">
        <f t="shared" si="551"/>
        <v>399</v>
      </c>
      <c r="DN342" s="677">
        <f t="shared" si="529"/>
        <v>70.646749999999997</v>
      </c>
      <c r="DO342" s="677">
        <f t="shared" si="552"/>
        <v>21.194025</v>
      </c>
      <c r="DP342" s="677">
        <f t="shared" si="553"/>
        <v>35.323374999999999</v>
      </c>
      <c r="DQ342" s="677">
        <f t="shared" si="530"/>
        <v>21.194025</v>
      </c>
      <c r="DR342" s="222">
        <v>758</v>
      </c>
      <c r="DS342" s="677">
        <f t="shared" si="531"/>
        <v>93</v>
      </c>
      <c r="DT342" s="676">
        <f t="shared" si="532"/>
        <v>13.984962406015029</v>
      </c>
      <c r="DU342" s="710">
        <f t="shared" si="554"/>
        <v>2.7969924812030058</v>
      </c>
      <c r="DV342" s="208">
        <v>1080.587</v>
      </c>
      <c r="DW342" s="677">
        <f t="shared" si="533"/>
        <v>415.58699999999999</v>
      </c>
      <c r="DX342" s="676">
        <f t="shared" si="534"/>
        <v>62.494285714285695</v>
      </c>
      <c r="DY342" s="710">
        <f t="shared" si="555"/>
        <v>12.498857142857139</v>
      </c>
      <c r="DZ342" s="222">
        <v>19</v>
      </c>
      <c r="EA342" s="677">
        <f t="shared" si="535"/>
        <v>126.35</v>
      </c>
      <c r="EB342" s="568">
        <f t="shared" si="536"/>
        <v>791.35</v>
      </c>
      <c r="EC342" s="677">
        <f t="shared" si="537"/>
        <v>237.405</v>
      </c>
      <c r="ED342" s="677">
        <f t="shared" si="556"/>
        <v>237.405</v>
      </c>
      <c r="EE342" s="677">
        <f t="shared" si="557"/>
        <v>395.67500000000001</v>
      </c>
      <c r="EF342" s="208">
        <f t="shared" si="558"/>
        <v>72.309249999999992</v>
      </c>
      <c r="EG342" s="208">
        <f t="shared" si="559"/>
        <v>21.692774999999997</v>
      </c>
      <c r="EH342" s="208">
        <f t="shared" si="560"/>
        <v>36.154624999999996</v>
      </c>
      <c r="EI342" s="677">
        <f t="shared" si="538"/>
        <v>21.692774999999997</v>
      </c>
    </row>
    <row r="343" spans="1:139" s="218" customFormat="1" ht="24.75" customHeight="1" x14ac:dyDescent="0.2">
      <c r="A343" s="505">
        <v>340</v>
      </c>
      <c r="B343" s="506" t="s">
        <v>1268</v>
      </c>
      <c r="C343" s="499" t="s">
        <v>1091</v>
      </c>
      <c r="D343" s="406" t="s">
        <v>521</v>
      </c>
      <c r="E343" s="414" t="s">
        <v>221</v>
      </c>
      <c r="F343" s="219" t="s">
        <v>171</v>
      </c>
      <c r="G343" s="219" t="s">
        <v>42</v>
      </c>
      <c r="H343" s="219" t="s">
        <v>70</v>
      </c>
      <c r="I343" s="240">
        <v>0.3</v>
      </c>
      <c r="J343" s="234">
        <v>1037</v>
      </c>
      <c r="K343" s="222"/>
      <c r="L343" s="219" t="s">
        <v>171</v>
      </c>
      <c r="M343" s="219" t="s">
        <v>42</v>
      </c>
      <c r="N343" s="219" t="s">
        <v>70</v>
      </c>
      <c r="O343" s="240">
        <v>0.3</v>
      </c>
      <c r="P343" s="234">
        <v>1037</v>
      </c>
      <c r="Q343" s="219"/>
      <c r="R343" s="219"/>
      <c r="S343" s="219"/>
      <c r="T343" s="240">
        <v>0.3</v>
      </c>
      <c r="U343" s="235">
        <v>1037</v>
      </c>
      <c r="V343" s="228" t="s">
        <v>69</v>
      </c>
      <c r="W343" s="228" t="s">
        <v>44</v>
      </c>
      <c r="X343" s="228" t="s">
        <v>28</v>
      </c>
      <c r="Y343" s="242">
        <v>0.3</v>
      </c>
      <c r="Z343" s="236">
        <v>1037</v>
      </c>
      <c r="AA343" s="207">
        <f t="shared" si="474"/>
        <v>311.09999999999997</v>
      </c>
      <c r="AB343" s="222">
        <v>967</v>
      </c>
      <c r="AC343" s="544">
        <f t="shared" si="539"/>
        <v>-70</v>
      </c>
      <c r="AD343" s="208">
        <f>1.22*$AB$1</f>
        <v>1387.7012</v>
      </c>
      <c r="AE343" s="678">
        <f t="shared" si="540"/>
        <v>350.70119999999997</v>
      </c>
      <c r="AF343" s="222">
        <v>1796</v>
      </c>
      <c r="AJ343" s="444">
        <f t="shared" si="475"/>
        <v>-70</v>
      </c>
      <c r="AK343" s="444">
        <f t="shared" si="476"/>
        <v>-6.7502410800385775</v>
      </c>
      <c r="AL343" s="539">
        <f t="shared" si="541"/>
        <v>-1.3500482160077154E-2</v>
      </c>
      <c r="AM343" s="444">
        <f t="shared" si="477"/>
        <v>-14</v>
      </c>
      <c r="AN343" s="445">
        <f t="shared" si="478"/>
        <v>350.70119999999997</v>
      </c>
      <c r="AO343" s="445">
        <f t="shared" si="479"/>
        <v>33.818823529411759</v>
      </c>
      <c r="AP343" s="542">
        <f t="shared" si="542"/>
        <v>6.7637647058823525E-2</v>
      </c>
      <c r="AQ343" s="445">
        <f t="shared" si="480"/>
        <v>70.140239999999991</v>
      </c>
      <c r="AR343" s="227">
        <f t="shared" si="481"/>
        <v>347.09999999999997</v>
      </c>
      <c r="AS343" s="210">
        <f t="shared" si="482"/>
        <v>1157</v>
      </c>
      <c r="AT343" s="209">
        <f t="shared" si="483"/>
        <v>347.09999999999997</v>
      </c>
      <c r="AU343" s="209">
        <f t="shared" si="484"/>
        <v>578.5</v>
      </c>
      <c r="AV343" s="211">
        <f t="shared" si="485"/>
        <v>967</v>
      </c>
      <c r="AW343" s="210">
        <f t="shared" si="486"/>
        <v>190</v>
      </c>
      <c r="AX343" s="210">
        <f t="shared" si="487"/>
        <v>120</v>
      </c>
      <c r="AY343" s="210">
        <f t="shared" si="488"/>
        <v>11.571841851494696</v>
      </c>
      <c r="AZ343" s="211">
        <f t="shared" si="489"/>
        <v>1387.7012</v>
      </c>
      <c r="BA343" s="544">
        <f t="shared" si="543"/>
        <v>230.70119999999997</v>
      </c>
      <c r="BB343" s="210">
        <f t="shared" si="544"/>
        <v>57.675299999999993</v>
      </c>
      <c r="BC343" s="213">
        <f t="shared" si="490"/>
        <v>374.67932400000001</v>
      </c>
      <c r="BD343" s="211">
        <f>[1]MAG_9pak!$F$11</f>
        <v>1248.9310800000001</v>
      </c>
      <c r="BE343" s="213">
        <f t="shared" si="491"/>
        <v>374.67932400000001</v>
      </c>
      <c r="BF343" s="213">
        <f t="shared" si="492"/>
        <v>624.46554000000003</v>
      </c>
      <c r="BG343" s="210">
        <f t="shared" si="493"/>
        <v>281.93108000000007</v>
      </c>
      <c r="BH343" s="210">
        <f t="shared" si="494"/>
        <v>211.93108000000007</v>
      </c>
      <c r="BI343" s="210">
        <f t="shared" si="495"/>
        <v>20.436941176470597</v>
      </c>
      <c r="BJ343" s="210">
        <f t="shared" si="496"/>
        <v>1285.8799999999999</v>
      </c>
      <c r="BK343" s="214">
        <f t="shared" si="497"/>
        <v>385.76399999999995</v>
      </c>
      <c r="BL343" s="214">
        <f t="shared" si="498"/>
        <v>642.93999999999994</v>
      </c>
      <c r="BM343" s="210">
        <f t="shared" si="499"/>
        <v>248.87999999999988</v>
      </c>
      <c r="BN343" s="210">
        <f t="shared" si="500"/>
        <v>318.87999999999988</v>
      </c>
      <c r="BO343" s="215">
        <f t="shared" si="501"/>
        <v>385.76399999999995</v>
      </c>
      <c r="BP343" s="210">
        <f t="shared" si="561"/>
        <v>1285.8799999999999</v>
      </c>
      <c r="BQ343" s="216">
        <f t="shared" si="502"/>
        <v>385.76399999999995</v>
      </c>
      <c r="BR343" s="216">
        <f t="shared" si="503"/>
        <v>642.93999999999994</v>
      </c>
      <c r="BS343" s="210">
        <f t="shared" si="504"/>
        <v>248.87999999999988</v>
      </c>
      <c r="BT343" s="210">
        <f t="shared" si="505"/>
        <v>318.87999999999988</v>
      </c>
      <c r="BU343" s="217">
        <f t="shared" si="506"/>
        <v>385.76399999999995</v>
      </c>
      <c r="BV343" s="210">
        <f t="shared" si="562"/>
        <v>1285.8799999999999</v>
      </c>
      <c r="BW343" s="403">
        <f t="shared" si="507"/>
        <v>385.76399999999995</v>
      </c>
      <c r="BX343" s="403">
        <f t="shared" si="508"/>
        <v>642.93999999999994</v>
      </c>
      <c r="BY343" s="210">
        <f t="shared" si="509"/>
        <v>248.87999999999988</v>
      </c>
      <c r="BZ343" s="210">
        <f t="shared" si="510"/>
        <v>318.87999999999988</v>
      </c>
      <c r="CA343" s="210">
        <f t="shared" si="511"/>
        <v>24</v>
      </c>
      <c r="CB343" s="404">
        <f t="shared" si="512"/>
        <v>385.76399999999995</v>
      </c>
      <c r="CC343" s="404"/>
      <c r="CD343" s="537">
        <f t="shared" si="513"/>
        <v>57.675299999999993</v>
      </c>
      <c r="CE343" s="537">
        <f t="shared" si="545"/>
        <v>17.302589999999999</v>
      </c>
      <c r="CF343" s="537">
        <f t="shared" si="514"/>
        <v>28.837649999999996</v>
      </c>
      <c r="CG343" s="210"/>
      <c r="CH343" s="210"/>
      <c r="CI343" s="210"/>
      <c r="CJ343" s="538">
        <f t="shared" si="515"/>
        <v>17.302589999999999</v>
      </c>
      <c r="CK343" s="216">
        <f t="shared" si="516"/>
        <v>-47.5</v>
      </c>
      <c r="CL343" s="216">
        <f t="shared" si="546"/>
        <v>-14.25</v>
      </c>
      <c r="CM343" s="216">
        <f t="shared" si="517"/>
        <v>-23.75</v>
      </c>
      <c r="CN343" s="216"/>
      <c r="CO343" s="216"/>
      <c r="CP343" s="216"/>
      <c r="CQ343" s="217">
        <f t="shared" si="518"/>
        <v>-14.25</v>
      </c>
      <c r="CR343" s="403">
        <f t="shared" si="519"/>
        <v>25.455300000000022</v>
      </c>
      <c r="CS343" s="403">
        <f t="shared" si="547"/>
        <v>7.6365900000000062</v>
      </c>
      <c r="CT343" s="403">
        <f t="shared" si="520"/>
        <v>12.727650000000011</v>
      </c>
      <c r="CU343" s="403"/>
      <c r="CV343" s="403"/>
      <c r="CW343" s="403"/>
      <c r="CX343" s="404">
        <f t="shared" si="521"/>
        <v>7.6365900000000062</v>
      </c>
      <c r="CY343" s="198"/>
      <c r="CZ343" s="222">
        <v>967</v>
      </c>
      <c r="DA343" s="677">
        <f t="shared" si="522"/>
        <v>-70</v>
      </c>
      <c r="DB343" s="676">
        <f t="shared" si="523"/>
        <v>-6.7502410800385775</v>
      </c>
      <c r="DC343" s="676">
        <f t="shared" si="548"/>
        <v>-1.3500482160077154</v>
      </c>
      <c r="DD343" s="208">
        <v>1387.7012</v>
      </c>
      <c r="DE343" s="677">
        <f t="shared" si="524"/>
        <v>350.70119999999997</v>
      </c>
      <c r="DF343" s="676">
        <f t="shared" si="525"/>
        <v>33.818823529411759</v>
      </c>
      <c r="DG343" s="676">
        <f t="shared" si="549"/>
        <v>6.7637647058823518</v>
      </c>
      <c r="DH343" s="222">
        <v>20</v>
      </c>
      <c r="DI343" s="677">
        <f t="shared" si="526"/>
        <v>207.4</v>
      </c>
      <c r="DJ343" s="568">
        <f t="shared" si="527"/>
        <v>1244.4000000000001</v>
      </c>
      <c r="DK343" s="677">
        <f t="shared" si="528"/>
        <v>373.32</v>
      </c>
      <c r="DL343" s="677">
        <f t="shared" si="550"/>
        <v>373.32</v>
      </c>
      <c r="DM343" s="677">
        <f t="shared" si="551"/>
        <v>622.20000000000005</v>
      </c>
      <c r="DN343" s="677">
        <f t="shared" si="529"/>
        <v>35.82529999999997</v>
      </c>
      <c r="DO343" s="677">
        <f t="shared" si="552"/>
        <v>10.74758999999999</v>
      </c>
      <c r="DP343" s="677">
        <f t="shared" si="553"/>
        <v>17.912649999999985</v>
      </c>
      <c r="DQ343" s="677">
        <f t="shared" si="530"/>
        <v>10.74758999999999</v>
      </c>
      <c r="DR343" s="222">
        <v>967</v>
      </c>
      <c r="DS343" s="677">
        <f t="shared" si="531"/>
        <v>-70</v>
      </c>
      <c r="DT343" s="676">
        <f t="shared" si="532"/>
        <v>-6.7502410800385775</v>
      </c>
      <c r="DU343" s="710">
        <f t="shared" si="554"/>
        <v>-1.3500482160077154</v>
      </c>
      <c r="DV343" s="208">
        <v>1387.7012</v>
      </c>
      <c r="DW343" s="677">
        <f t="shared" si="533"/>
        <v>350.70119999999997</v>
      </c>
      <c r="DX343" s="676">
        <f t="shared" si="534"/>
        <v>33.818823529411759</v>
      </c>
      <c r="DY343" s="710">
        <f t="shared" si="555"/>
        <v>6.7637647058823518</v>
      </c>
      <c r="DZ343" s="222">
        <v>19</v>
      </c>
      <c r="EA343" s="677">
        <f t="shared" si="535"/>
        <v>197.03</v>
      </c>
      <c r="EB343" s="568">
        <f t="shared" si="536"/>
        <v>1234.03</v>
      </c>
      <c r="EC343" s="677">
        <f t="shared" si="537"/>
        <v>370.209</v>
      </c>
      <c r="ED343" s="677">
        <f t="shared" si="556"/>
        <v>370.209</v>
      </c>
      <c r="EE343" s="677">
        <f t="shared" si="557"/>
        <v>617.01499999999999</v>
      </c>
      <c r="EF343" s="208">
        <f t="shared" si="558"/>
        <v>38.4178</v>
      </c>
      <c r="EG343" s="208">
        <f t="shared" si="559"/>
        <v>11.52534</v>
      </c>
      <c r="EH343" s="208">
        <f t="shared" si="560"/>
        <v>19.2089</v>
      </c>
      <c r="EI343" s="677">
        <f t="shared" si="538"/>
        <v>11.52534</v>
      </c>
    </row>
    <row r="344" spans="1:139" s="218" customFormat="1" ht="24.75" customHeight="1" x14ac:dyDescent="0.2">
      <c r="A344" s="505">
        <v>341</v>
      </c>
      <c r="B344" s="506" t="s">
        <v>1268</v>
      </c>
      <c r="C344" s="499" t="s">
        <v>219</v>
      </c>
      <c r="D344" s="406" t="s">
        <v>682</v>
      </c>
      <c r="E344" s="414" t="s">
        <v>231</v>
      </c>
      <c r="F344" s="219" t="s">
        <v>171</v>
      </c>
      <c r="G344" s="219" t="s">
        <v>42</v>
      </c>
      <c r="H344" s="219" t="s">
        <v>70</v>
      </c>
      <c r="I344" s="240">
        <v>0.3</v>
      </c>
      <c r="J344" s="234">
        <v>950</v>
      </c>
      <c r="K344" s="222"/>
      <c r="L344" s="219" t="s">
        <v>171</v>
      </c>
      <c r="M344" s="219" t="s">
        <v>42</v>
      </c>
      <c r="N344" s="219" t="s">
        <v>70</v>
      </c>
      <c r="O344" s="240">
        <v>0.3</v>
      </c>
      <c r="P344" s="234">
        <v>950</v>
      </c>
      <c r="Q344" s="219"/>
      <c r="R344" s="219"/>
      <c r="S344" s="219"/>
      <c r="T344" s="240">
        <v>0.3</v>
      </c>
      <c r="U344" s="235">
        <v>950</v>
      </c>
      <c r="V344" s="228" t="s">
        <v>69</v>
      </c>
      <c r="W344" s="228" t="s">
        <v>44</v>
      </c>
      <c r="X344" s="228" t="s">
        <v>28</v>
      </c>
      <c r="Y344" s="242">
        <v>0.3</v>
      </c>
      <c r="Z344" s="236">
        <v>950</v>
      </c>
      <c r="AA344" s="207">
        <f t="shared" si="474"/>
        <v>285</v>
      </c>
      <c r="AB344" s="222">
        <v>967</v>
      </c>
      <c r="AC344" s="544">
        <f t="shared" si="539"/>
        <v>17</v>
      </c>
      <c r="AD344" s="208">
        <f>1.22*$AB$1</f>
        <v>1387.7012</v>
      </c>
      <c r="AE344" s="678">
        <f t="shared" si="540"/>
        <v>437.70119999999997</v>
      </c>
      <c r="AF344" s="222">
        <v>1796</v>
      </c>
      <c r="AJ344" s="444">
        <f t="shared" si="475"/>
        <v>17</v>
      </c>
      <c r="AK344" s="444">
        <f t="shared" si="476"/>
        <v>1.7894736842105203</v>
      </c>
      <c r="AL344" s="539">
        <f t="shared" si="541"/>
        <v>3.5789473684210405E-3</v>
      </c>
      <c r="AM344" s="444">
        <f t="shared" si="477"/>
        <v>3.4</v>
      </c>
      <c r="AN344" s="445">
        <f t="shared" si="478"/>
        <v>437.70119999999997</v>
      </c>
      <c r="AO344" s="445">
        <f t="shared" si="479"/>
        <v>46.073810526315782</v>
      </c>
      <c r="AP344" s="542">
        <f t="shared" si="542"/>
        <v>9.2147621052631565E-2</v>
      </c>
      <c r="AQ344" s="445">
        <f t="shared" si="480"/>
        <v>87.540239999999997</v>
      </c>
      <c r="AR344" s="227">
        <f t="shared" si="481"/>
        <v>321</v>
      </c>
      <c r="AS344" s="210">
        <f t="shared" si="482"/>
        <v>1070</v>
      </c>
      <c r="AT344" s="209">
        <f t="shared" si="483"/>
        <v>321</v>
      </c>
      <c r="AU344" s="209">
        <f t="shared" si="484"/>
        <v>535</v>
      </c>
      <c r="AV344" s="211">
        <f t="shared" si="485"/>
        <v>967</v>
      </c>
      <c r="AW344" s="210">
        <f t="shared" si="486"/>
        <v>103</v>
      </c>
      <c r="AX344" s="210">
        <f t="shared" si="487"/>
        <v>120</v>
      </c>
      <c r="AY344" s="210">
        <f t="shared" si="488"/>
        <v>12.631578947368411</v>
      </c>
      <c r="AZ344" s="211">
        <f t="shared" si="489"/>
        <v>1387.7012</v>
      </c>
      <c r="BA344" s="544">
        <f t="shared" si="543"/>
        <v>317.70119999999997</v>
      </c>
      <c r="BB344" s="210">
        <f t="shared" si="544"/>
        <v>79.425299999999993</v>
      </c>
      <c r="BC344" s="213">
        <f t="shared" si="490"/>
        <v>374.67932400000001</v>
      </c>
      <c r="BD344" s="211">
        <f>[1]MAG_9pak!$F$11</f>
        <v>1248.9310800000001</v>
      </c>
      <c r="BE344" s="213">
        <f t="shared" si="491"/>
        <v>374.67932400000001</v>
      </c>
      <c r="BF344" s="213">
        <f t="shared" si="492"/>
        <v>624.46554000000003</v>
      </c>
      <c r="BG344" s="210">
        <f t="shared" si="493"/>
        <v>281.93108000000007</v>
      </c>
      <c r="BH344" s="210">
        <f t="shared" si="494"/>
        <v>298.93108000000007</v>
      </c>
      <c r="BI344" s="210">
        <f t="shared" si="495"/>
        <v>31.466429473684201</v>
      </c>
      <c r="BJ344" s="210">
        <f t="shared" si="496"/>
        <v>1178</v>
      </c>
      <c r="BK344" s="214">
        <f t="shared" si="497"/>
        <v>353.4</v>
      </c>
      <c r="BL344" s="214">
        <f t="shared" si="498"/>
        <v>589</v>
      </c>
      <c r="BM344" s="210">
        <f t="shared" si="499"/>
        <v>228</v>
      </c>
      <c r="BN344" s="210">
        <f t="shared" si="500"/>
        <v>211</v>
      </c>
      <c r="BO344" s="215">
        <f t="shared" si="501"/>
        <v>353.4</v>
      </c>
      <c r="BP344" s="210">
        <f t="shared" si="561"/>
        <v>1178</v>
      </c>
      <c r="BQ344" s="216">
        <f t="shared" si="502"/>
        <v>353.4</v>
      </c>
      <c r="BR344" s="216">
        <f t="shared" si="503"/>
        <v>589</v>
      </c>
      <c r="BS344" s="210">
        <f t="shared" si="504"/>
        <v>228</v>
      </c>
      <c r="BT344" s="210">
        <f t="shared" si="505"/>
        <v>211</v>
      </c>
      <c r="BU344" s="217">
        <f t="shared" si="506"/>
        <v>353.4</v>
      </c>
      <c r="BV344" s="210">
        <f t="shared" si="562"/>
        <v>1178</v>
      </c>
      <c r="BW344" s="403">
        <f t="shared" si="507"/>
        <v>353.4</v>
      </c>
      <c r="BX344" s="403">
        <f t="shared" si="508"/>
        <v>589</v>
      </c>
      <c r="BY344" s="210">
        <f t="shared" si="509"/>
        <v>228</v>
      </c>
      <c r="BZ344" s="210">
        <f t="shared" si="510"/>
        <v>211</v>
      </c>
      <c r="CA344" s="210">
        <f t="shared" si="511"/>
        <v>24</v>
      </c>
      <c r="CB344" s="404">
        <f t="shared" si="512"/>
        <v>353.4</v>
      </c>
      <c r="CC344" s="404"/>
      <c r="CD344" s="537">
        <f t="shared" si="513"/>
        <v>79.425299999999993</v>
      </c>
      <c r="CE344" s="537">
        <f t="shared" si="545"/>
        <v>23.827589999999997</v>
      </c>
      <c r="CF344" s="537">
        <f t="shared" si="514"/>
        <v>39.712649999999996</v>
      </c>
      <c r="CG344" s="210"/>
      <c r="CH344" s="210"/>
      <c r="CI344" s="210"/>
      <c r="CJ344" s="538">
        <f t="shared" si="515"/>
        <v>23.827589999999997</v>
      </c>
      <c r="CK344" s="216">
        <f t="shared" si="516"/>
        <v>-25.75</v>
      </c>
      <c r="CL344" s="216">
        <f t="shared" si="546"/>
        <v>-7.7249999999999996</v>
      </c>
      <c r="CM344" s="216">
        <f t="shared" si="517"/>
        <v>-12.875</v>
      </c>
      <c r="CN344" s="216"/>
      <c r="CO344" s="216"/>
      <c r="CP344" s="216"/>
      <c r="CQ344" s="217">
        <f t="shared" si="518"/>
        <v>-7.7249999999999996</v>
      </c>
      <c r="CR344" s="403">
        <f t="shared" si="519"/>
        <v>52.425299999999993</v>
      </c>
      <c r="CS344" s="403">
        <f t="shared" si="547"/>
        <v>15.727589999999998</v>
      </c>
      <c r="CT344" s="403">
        <f t="shared" si="520"/>
        <v>26.212649999999996</v>
      </c>
      <c r="CU344" s="403"/>
      <c r="CV344" s="403"/>
      <c r="CW344" s="403"/>
      <c r="CX344" s="404">
        <f t="shared" si="521"/>
        <v>15.727589999999998</v>
      </c>
      <c r="CY344" s="198"/>
      <c r="CZ344" s="222">
        <v>967</v>
      </c>
      <c r="DA344" s="677">
        <f t="shared" si="522"/>
        <v>17</v>
      </c>
      <c r="DB344" s="676">
        <f t="shared" si="523"/>
        <v>1.7894736842105203</v>
      </c>
      <c r="DC344" s="676">
        <f t="shared" si="548"/>
        <v>0.35789473684210404</v>
      </c>
      <c r="DD344" s="208">
        <v>1387.7012</v>
      </c>
      <c r="DE344" s="677">
        <f t="shared" si="524"/>
        <v>437.70119999999997</v>
      </c>
      <c r="DF344" s="676">
        <f t="shared" si="525"/>
        <v>46.073810526315782</v>
      </c>
      <c r="DG344" s="676">
        <f t="shared" si="549"/>
        <v>9.2147621052631568</v>
      </c>
      <c r="DH344" s="222">
        <v>20</v>
      </c>
      <c r="DI344" s="677">
        <f t="shared" si="526"/>
        <v>190</v>
      </c>
      <c r="DJ344" s="568">
        <f t="shared" si="527"/>
        <v>1140</v>
      </c>
      <c r="DK344" s="677">
        <f t="shared" si="528"/>
        <v>342</v>
      </c>
      <c r="DL344" s="677">
        <f t="shared" si="550"/>
        <v>342</v>
      </c>
      <c r="DM344" s="677">
        <f t="shared" si="551"/>
        <v>570</v>
      </c>
      <c r="DN344" s="677">
        <f t="shared" si="529"/>
        <v>61.925299999999993</v>
      </c>
      <c r="DO344" s="677">
        <f t="shared" si="552"/>
        <v>18.577589999999997</v>
      </c>
      <c r="DP344" s="677">
        <f t="shared" si="553"/>
        <v>30.962649999999996</v>
      </c>
      <c r="DQ344" s="677">
        <f t="shared" si="530"/>
        <v>18.577589999999997</v>
      </c>
      <c r="DR344" s="222">
        <v>967</v>
      </c>
      <c r="DS344" s="677">
        <f t="shared" si="531"/>
        <v>17</v>
      </c>
      <c r="DT344" s="676">
        <f t="shared" si="532"/>
        <v>1.7894736842105203</v>
      </c>
      <c r="DU344" s="710">
        <f t="shared" si="554"/>
        <v>0.35789473684210404</v>
      </c>
      <c r="DV344" s="208">
        <v>1387.7012</v>
      </c>
      <c r="DW344" s="677">
        <f t="shared" si="533"/>
        <v>437.70119999999997</v>
      </c>
      <c r="DX344" s="676">
        <f t="shared" si="534"/>
        <v>46.073810526315782</v>
      </c>
      <c r="DY344" s="710">
        <f t="shared" si="555"/>
        <v>9.2147621052631568</v>
      </c>
      <c r="DZ344" s="222">
        <v>19</v>
      </c>
      <c r="EA344" s="677">
        <f t="shared" si="535"/>
        <v>180.5</v>
      </c>
      <c r="EB344" s="568">
        <f t="shared" si="536"/>
        <v>1130.5</v>
      </c>
      <c r="EC344" s="677">
        <f t="shared" si="537"/>
        <v>339.15</v>
      </c>
      <c r="ED344" s="677">
        <f t="shared" si="556"/>
        <v>339.15</v>
      </c>
      <c r="EE344" s="677">
        <f t="shared" si="557"/>
        <v>565.25</v>
      </c>
      <c r="EF344" s="208">
        <f t="shared" si="558"/>
        <v>64.300299999999993</v>
      </c>
      <c r="EG344" s="208">
        <f t="shared" si="559"/>
        <v>19.290089999999996</v>
      </c>
      <c r="EH344" s="208">
        <f t="shared" si="560"/>
        <v>32.150149999999996</v>
      </c>
      <c r="EI344" s="677">
        <f t="shared" si="538"/>
        <v>19.290089999999996</v>
      </c>
    </row>
    <row r="345" spans="1:139" s="218" customFormat="1" ht="24.75" customHeight="1" x14ac:dyDescent="0.2">
      <c r="A345" s="506">
        <v>342</v>
      </c>
      <c r="B345" s="506" t="s">
        <v>1268</v>
      </c>
      <c r="C345" s="499" t="s">
        <v>1051</v>
      </c>
      <c r="D345" s="406" t="s">
        <v>522</v>
      </c>
      <c r="E345" s="415" t="s">
        <v>232</v>
      </c>
      <c r="F345" s="219" t="s">
        <v>245</v>
      </c>
      <c r="G345" s="219" t="s">
        <v>42</v>
      </c>
      <c r="H345" s="219" t="s">
        <v>66</v>
      </c>
      <c r="I345" s="240">
        <v>1</v>
      </c>
      <c r="J345" s="237">
        <v>850</v>
      </c>
      <c r="K345" s="222"/>
      <c r="L345" s="219" t="s">
        <v>245</v>
      </c>
      <c r="M345" s="219" t="s">
        <v>42</v>
      </c>
      <c r="N345" s="219" t="s">
        <v>66</v>
      </c>
      <c r="O345" s="240">
        <v>1</v>
      </c>
      <c r="P345" s="234">
        <v>850</v>
      </c>
      <c r="Q345" s="219"/>
      <c r="R345" s="219"/>
      <c r="S345" s="219"/>
      <c r="T345" s="240">
        <v>1</v>
      </c>
      <c r="U345" s="235">
        <v>850</v>
      </c>
      <c r="V345" s="228" t="s">
        <v>705</v>
      </c>
      <c r="W345" s="228" t="s">
        <v>9</v>
      </c>
      <c r="X345" s="228" t="s">
        <v>28</v>
      </c>
      <c r="Y345" s="242">
        <v>1</v>
      </c>
      <c r="Z345" s="236">
        <v>850</v>
      </c>
      <c r="AA345" s="207">
        <f t="shared" si="474"/>
        <v>850</v>
      </c>
      <c r="AB345" s="222">
        <v>967</v>
      </c>
      <c r="AC345" s="544">
        <f t="shared" si="539"/>
        <v>117</v>
      </c>
      <c r="AD345" s="208">
        <f>1.22*$AB$1</f>
        <v>1387.7012</v>
      </c>
      <c r="AE345" s="678">
        <f t="shared" si="540"/>
        <v>537.70119999999997</v>
      </c>
      <c r="AF345" s="222">
        <v>1796</v>
      </c>
      <c r="AJ345" s="444">
        <f t="shared" si="475"/>
        <v>117</v>
      </c>
      <c r="AK345" s="444">
        <f t="shared" si="476"/>
        <v>13.764705882352942</v>
      </c>
      <c r="AL345" s="539">
        <f t="shared" si="541"/>
        <v>2.7529411764705882E-2</v>
      </c>
      <c r="AM345" s="444">
        <f t="shared" si="477"/>
        <v>23.4</v>
      </c>
      <c r="AN345" s="445">
        <f t="shared" si="478"/>
        <v>537.70119999999997</v>
      </c>
      <c r="AO345" s="445">
        <f t="shared" si="479"/>
        <v>63.258964705882335</v>
      </c>
      <c r="AP345" s="542">
        <f t="shared" si="542"/>
        <v>0.12651792941176468</v>
      </c>
      <c r="AQ345" s="445">
        <f t="shared" si="480"/>
        <v>107.54024</v>
      </c>
      <c r="AR345" s="227">
        <f t="shared" si="481"/>
        <v>970</v>
      </c>
      <c r="AS345" s="210">
        <f t="shared" si="482"/>
        <v>970</v>
      </c>
      <c r="AT345" s="209">
        <f t="shared" si="483"/>
        <v>291</v>
      </c>
      <c r="AU345" s="209">
        <f t="shared" si="484"/>
        <v>485</v>
      </c>
      <c r="AV345" s="211">
        <f t="shared" si="485"/>
        <v>967</v>
      </c>
      <c r="AW345" s="210">
        <f t="shared" si="486"/>
        <v>3</v>
      </c>
      <c r="AX345" s="210">
        <f t="shared" si="487"/>
        <v>120</v>
      </c>
      <c r="AY345" s="210">
        <f t="shared" si="488"/>
        <v>14.117647058823522</v>
      </c>
      <c r="AZ345" s="211">
        <f t="shared" si="489"/>
        <v>1387.7012</v>
      </c>
      <c r="BA345" s="544">
        <f t="shared" si="543"/>
        <v>417.70119999999997</v>
      </c>
      <c r="BB345" s="210">
        <f t="shared" si="544"/>
        <v>104.42529999999999</v>
      </c>
      <c r="BC345" s="213">
        <f t="shared" si="490"/>
        <v>1248.9310800000001</v>
      </c>
      <c r="BD345" s="211">
        <f>[1]MAG_9pak!$F$11</f>
        <v>1248.9310800000001</v>
      </c>
      <c r="BE345" s="213">
        <f t="shared" si="491"/>
        <v>374.67932400000001</v>
      </c>
      <c r="BF345" s="213">
        <f t="shared" si="492"/>
        <v>624.46554000000003</v>
      </c>
      <c r="BG345" s="210">
        <f t="shared" si="493"/>
        <v>281.93108000000007</v>
      </c>
      <c r="BH345" s="210">
        <f t="shared" si="494"/>
        <v>398.93108000000007</v>
      </c>
      <c r="BI345" s="210">
        <f t="shared" si="495"/>
        <v>46.933068235294115</v>
      </c>
      <c r="BJ345" s="210">
        <f t="shared" si="496"/>
        <v>1054</v>
      </c>
      <c r="BK345" s="214">
        <f t="shared" si="497"/>
        <v>316.2</v>
      </c>
      <c r="BL345" s="214">
        <f t="shared" si="498"/>
        <v>527</v>
      </c>
      <c r="BM345" s="210">
        <f t="shared" si="499"/>
        <v>204</v>
      </c>
      <c r="BN345" s="210">
        <f t="shared" si="500"/>
        <v>87</v>
      </c>
      <c r="BO345" s="215">
        <f t="shared" si="501"/>
        <v>1054</v>
      </c>
      <c r="BP345" s="210">
        <f t="shared" si="561"/>
        <v>1054</v>
      </c>
      <c r="BQ345" s="216">
        <f t="shared" si="502"/>
        <v>316.2</v>
      </c>
      <c r="BR345" s="216">
        <f t="shared" si="503"/>
        <v>527</v>
      </c>
      <c r="BS345" s="210">
        <f t="shared" si="504"/>
        <v>204</v>
      </c>
      <c r="BT345" s="210">
        <f t="shared" si="505"/>
        <v>87</v>
      </c>
      <c r="BU345" s="217">
        <f t="shared" si="506"/>
        <v>1054</v>
      </c>
      <c r="BV345" s="210">
        <f t="shared" si="562"/>
        <v>1054</v>
      </c>
      <c r="BW345" s="403">
        <f t="shared" si="507"/>
        <v>316.2</v>
      </c>
      <c r="BX345" s="403">
        <f t="shared" si="508"/>
        <v>527</v>
      </c>
      <c r="BY345" s="210">
        <f t="shared" si="509"/>
        <v>204</v>
      </c>
      <c r="BZ345" s="210">
        <f t="shared" si="510"/>
        <v>87</v>
      </c>
      <c r="CA345" s="210">
        <f t="shared" si="511"/>
        <v>24</v>
      </c>
      <c r="CB345" s="404">
        <f t="shared" si="512"/>
        <v>1054</v>
      </c>
      <c r="CC345" s="404"/>
      <c r="CD345" s="537">
        <f t="shared" si="513"/>
        <v>104.42529999999999</v>
      </c>
      <c r="CE345" s="537">
        <f t="shared" si="545"/>
        <v>31.327589999999997</v>
      </c>
      <c r="CF345" s="537">
        <f t="shared" si="514"/>
        <v>52.212649999999996</v>
      </c>
      <c r="CG345" s="210"/>
      <c r="CH345" s="210"/>
      <c r="CI345" s="210"/>
      <c r="CJ345" s="538">
        <f t="shared" si="515"/>
        <v>104.42529999999999</v>
      </c>
      <c r="CK345" s="216">
        <f t="shared" si="516"/>
        <v>-0.75</v>
      </c>
      <c r="CL345" s="216">
        <f t="shared" si="546"/>
        <v>-0.22499999999999998</v>
      </c>
      <c r="CM345" s="216">
        <f t="shared" si="517"/>
        <v>-0.375</v>
      </c>
      <c r="CN345" s="216"/>
      <c r="CO345" s="216"/>
      <c r="CP345" s="216"/>
      <c r="CQ345" s="217">
        <f t="shared" si="518"/>
        <v>-0.75</v>
      </c>
      <c r="CR345" s="403">
        <f t="shared" si="519"/>
        <v>83.425299999999993</v>
      </c>
      <c r="CS345" s="403">
        <f t="shared" si="547"/>
        <v>25.027589999999996</v>
      </c>
      <c r="CT345" s="403">
        <f t="shared" si="520"/>
        <v>41.712649999999996</v>
      </c>
      <c r="CU345" s="403"/>
      <c r="CV345" s="403"/>
      <c r="CW345" s="403"/>
      <c r="CX345" s="404">
        <f t="shared" si="521"/>
        <v>83.425299999999993</v>
      </c>
      <c r="CY345" s="198"/>
      <c r="CZ345" s="222">
        <v>967</v>
      </c>
      <c r="DA345" s="677">
        <f t="shared" si="522"/>
        <v>117</v>
      </c>
      <c r="DB345" s="676">
        <f t="shared" si="523"/>
        <v>13.764705882352942</v>
      </c>
      <c r="DC345" s="676">
        <f t="shared" si="548"/>
        <v>2.7529411764705882</v>
      </c>
      <c r="DD345" s="208">
        <v>1387.7012</v>
      </c>
      <c r="DE345" s="677">
        <f t="shared" si="524"/>
        <v>537.70119999999997</v>
      </c>
      <c r="DF345" s="676">
        <f t="shared" si="525"/>
        <v>63.258964705882335</v>
      </c>
      <c r="DG345" s="676">
        <f t="shared" si="549"/>
        <v>12.651792941176467</v>
      </c>
      <c r="DH345" s="222">
        <v>20</v>
      </c>
      <c r="DI345" s="677">
        <f t="shared" si="526"/>
        <v>170</v>
      </c>
      <c r="DJ345" s="568">
        <f t="shared" si="527"/>
        <v>1020</v>
      </c>
      <c r="DK345" s="677">
        <f t="shared" si="528"/>
        <v>1020</v>
      </c>
      <c r="DL345" s="677">
        <f t="shared" si="550"/>
        <v>306</v>
      </c>
      <c r="DM345" s="677">
        <f t="shared" si="551"/>
        <v>510</v>
      </c>
      <c r="DN345" s="677">
        <f t="shared" si="529"/>
        <v>91.925299999999993</v>
      </c>
      <c r="DO345" s="677">
        <f t="shared" si="552"/>
        <v>27.577589999999997</v>
      </c>
      <c r="DP345" s="677">
        <f t="shared" si="553"/>
        <v>45.962649999999996</v>
      </c>
      <c r="DQ345" s="677">
        <f t="shared" si="530"/>
        <v>91.925299999999993</v>
      </c>
      <c r="DR345" s="222">
        <v>967</v>
      </c>
      <c r="DS345" s="677">
        <f t="shared" si="531"/>
        <v>117</v>
      </c>
      <c r="DT345" s="676">
        <f t="shared" si="532"/>
        <v>13.764705882352942</v>
      </c>
      <c r="DU345" s="710">
        <f t="shared" si="554"/>
        <v>2.7529411764705882</v>
      </c>
      <c r="DV345" s="208">
        <v>1387.7012</v>
      </c>
      <c r="DW345" s="677">
        <f t="shared" si="533"/>
        <v>537.70119999999997</v>
      </c>
      <c r="DX345" s="676">
        <f t="shared" si="534"/>
        <v>63.258964705882335</v>
      </c>
      <c r="DY345" s="710">
        <f t="shared" si="555"/>
        <v>12.651792941176467</v>
      </c>
      <c r="DZ345" s="222">
        <v>19</v>
      </c>
      <c r="EA345" s="677">
        <f t="shared" si="535"/>
        <v>161.5</v>
      </c>
      <c r="EB345" s="568">
        <f t="shared" si="536"/>
        <v>1011.5</v>
      </c>
      <c r="EC345" s="677">
        <f t="shared" si="537"/>
        <v>1011.5</v>
      </c>
      <c r="ED345" s="677">
        <f t="shared" si="556"/>
        <v>303.45</v>
      </c>
      <c r="EE345" s="677">
        <f t="shared" si="557"/>
        <v>505.75</v>
      </c>
      <c r="EF345" s="208">
        <f t="shared" si="558"/>
        <v>94.050299999999993</v>
      </c>
      <c r="EG345" s="208">
        <f t="shared" si="559"/>
        <v>28.215089999999996</v>
      </c>
      <c r="EH345" s="208">
        <f t="shared" si="560"/>
        <v>47.025149999999996</v>
      </c>
      <c r="EI345" s="677">
        <f t="shared" si="538"/>
        <v>94.050299999999993</v>
      </c>
    </row>
    <row r="346" spans="1:139" s="218" customFormat="1" ht="24.75" customHeight="1" x14ac:dyDescent="0.2">
      <c r="A346" s="505">
        <v>343</v>
      </c>
      <c r="B346" s="506" t="s">
        <v>1268</v>
      </c>
      <c r="C346" s="499" t="s">
        <v>959</v>
      </c>
      <c r="D346" s="406" t="s">
        <v>523</v>
      </c>
      <c r="E346" s="414" t="s">
        <v>230</v>
      </c>
      <c r="F346" s="219" t="s">
        <v>171</v>
      </c>
      <c r="G346" s="219" t="s">
        <v>42</v>
      </c>
      <c r="H346" s="219" t="s">
        <v>70</v>
      </c>
      <c r="I346" s="240">
        <v>1</v>
      </c>
      <c r="J346" s="234">
        <v>900</v>
      </c>
      <c r="K346" s="222"/>
      <c r="L346" s="219" t="s">
        <v>171</v>
      </c>
      <c r="M346" s="219" t="s">
        <v>42</v>
      </c>
      <c r="N346" s="219" t="s">
        <v>70</v>
      </c>
      <c r="O346" s="240">
        <v>1</v>
      </c>
      <c r="P346" s="234">
        <v>900</v>
      </c>
      <c r="Q346" s="219"/>
      <c r="R346" s="219"/>
      <c r="S346" s="219"/>
      <c r="T346" s="240">
        <v>1</v>
      </c>
      <c r="U346" s="235">
        <v>900</v>
      </c>
      <c r="V346" s="228" t="s">
        <v>69</v>
      </c>
      <c r="W346" s="228" t="s">
        <v>44</v>
      </c>
      <c r="X346" s="228" t="s">
        <v>28</v>
      </c>
      <c r="Y346" s="242">
        <v>1</v>
      </c>
      <c r="Z346" s="236">
        <v>900</v>
      </c>
      <c r="AA346" s="207">
        <f t="shared" si="474"/>
        <v>900</v>
      </c>
      <c r="AB346" s="222">
        <v>967</v>
      </c>
      <c r="AC346" s="544">
        <f t="shared" si="539"/>
        <v>67</v>
      </c>
      <c r="AD346" s="208">
        <f>1.22*$AB$1</f>
        <v>1387.7012</v>
      </c>
      <c r="AE346" s="678">
        <f t="shared" si="540"/>
        <v>487.70119999999997</v>
      </c>
      <c r="AF346" s="222">
        <v>1796</v>
      </c>
      <c r="AJ346" s="444">
        <f t="shared" si="475"/>
        <v>67</v>
      </c>
      <c r="AK346" s="444">
        <f t="shared" si="476"/>
        <v>7.4444444444444571</v>
      </c>
      <c r="AL346" s="539">
        <f t="shared" si="541"/>
        <v>1.4888888888888913E-2</v>
      </c>
      <c r="AM346" s="444">
        <f t="shared" si="477"/>
        <v>13.4</v>
      </c>
      <c r="AN346" s="445">
        <f t="shared" si="478"/>
        <v>487.70119999999997</v>
      </c>
      <c r="AO346" s="445">
        <f t="shared" si="479"/>
        <v>54.189022222222206</v>
      </c>
      <c r="AP346" s="542">
        <f t="shared" si="542"/>
        <v>0.1083780444444444</v>
      </c>
      <c r="AQ346" s="445">
        <f t="shared" si="480"/>
        <v>97.540239999999997</v>
      </c>
      <c r="AR346" s="227">
        <f t="shared" si="481"/>
        <v>1020</v>
      </c>
      <c r="AS346" s="210">
        <f t="shared" si="482"/>
        <v>1020</v>
      </c>
      <c r="AT346" s="209">
        <f t="shared" si="483"/>
        <v>306</v>
      </c>
      <c r="AU346" s="209">
        <f t="shared" si="484"/>
        <v>510</v>
      </c>
      <c r="AV346" s="211">
        <f t="shared" si="485"/>
        <v>967</v>
      </c>
      <c r="AW346" s="210">
        <f t="shared" si="486"/>
        <v>53</v>
      </c>
      <c r="AX346" s="210">
        <f t="shared" si="487"/>
        <v>120</v>
      </c>
      <c r="AY346" s="210">
        <f t="shared" si="488"/>
        <v>13.333333333333329</v>
      </c>
      <c r="AZ346" s="211">
        <f t="shared" si="489"/>
        <v>1387.7012</v>
      </c>
      <c r="BA346" s="544">
        <f t="shared" si="543"/>
        <v>367.70119999999997</v>
      </c>
      <c r="BB346" s="210">
        <f t="shared" si="544"/>
        <v>91.925299999999993</v>
      </c>
      <c r="BC346" s="213">
        <f t="shared" si="490"/>
        <v>1248.9310800000001</v>
      </c>
      <c r="BD346" s="211">
        <f>[1]MAG_9pak!$F$11</f>
        <v>1248.9310800000001</v>
      </c>
      <c r="BE346" s="213">
        <f t="shared" si="491"/>
        <v>374.67932400000001</v>
      </c>
      <c r="BF346" s="213">
        <f t="shared" si="492"/>
        <v>624.46554000000003</v>
      </c>
      <c r="BG346" s="210">
        <f t="shared" si="493"/>
        <v>281.93108000000007</v>
      </c>
      <c r="BH346" s="210">
        <f t="shared" si="494"/>
        <v>348.93108000000007</v>
      </c>
      <c r="BI346" s="210">
        <f t="shared" si="495"/>
        <v>38.770119999999991</v>
      </c>
      <c r="BJ346" s="210">
        <f t="shared" si="496"/>
        <v>1116</v>
      </c>
      <c r="BK346" s="214">
        <f t="shared" si="497"/>
        <v>334.8</v>
      </c>
      <c r="BL346" s="214">
        <f t="shared" si="498"/>
        <v>558</v>
      </c>
      <c r="BM346" s="210">
        <f t="shared" si="499"/>
        <v>216</v>
      </c>
      <c r="BN346" s="210">
        <f t="shared" si="500"/>
        <v>149</v>
      </c>
      <c r="BO346" s="215">
        <f t="shared" si="501"/>
        <v>1116</v>
      </c>
      <c r="BP346" s="210">
        <f t="shared" si="561"/>
        <v>1116</v>
      </c>
      <c r="BQ346" s="216">
        <f t="shared" si="502"/>
        <v>334.8</v>
      </c>
      <c r="BR346" s="216">
        <f t="shared" si="503"/>
        <v>558</v>
      </c>
      <c r="BS346" s="210">
        <f t="shared" si="504"/>
        <v>216</v>
      </c>
      <c r="BT346" s="210">
        <f t="shared" si="505"/>
        <v>149</v>
      </c>
      <c r="BU346" s="217">
        <f t="shared" si="506"/>
        <v>1116</v>
      </c>
      <c r="BV346" s="210">
        <f t="shared" si="562"/>
        <v>1116</v>
      </c>
      <c r="BW346" s="403">
        <f t="shared" si="507"/>
        <v>334.8</v>
      </c>
      <c r="BX346" s="403">
        <f t="shared" si="508"/>
        <v>558</v>
      </c>
      <c r="BY346" s="210">
        <f t="shared" si="509"/>
        <v>216</v>
      </c>
      <c r="BZ346" s="210">
        <f t="shared" si="510"/>
        <v>149</v>
      </c>
      <c r="CA346" s="210">
        <f t="shared" si="511"/>
        <v>24</v>
      </c>
      <c r="CB346" s="404">
        <f t="shared" si="512"/>
        <v>1116</v>
      </c>
      <c r="CC346" s="404"/>
      <c r="CD346" s="537">
        <f t="shared" si="513"/>
        <v>91.925299999999993</v>
      </c>
      <c r="CE346" s="537">
        <f t="shared" si="545"/>
        <v>27.577589999999997</v>
      </c>
      <c r="CF346" s="537">
        <f t="shared" si="514"/>
        <v>45.962649999999996</v>
      </c>
      <c r="CG346" s="210"/>
      <c r="CH346" s="210"/>
      <c r="CI346" s="210"/>
      <c r="CJ346" s="538">
        <f t="shared" si="515"/>
        <v>91.925299999999993</v>
      </c>
      <c r="CK346" s="216">
        <f t="shared" si="516"/>
        <v>-13.25</v>
      </c>
      <c r="CL346" s="216">
        <f t="shared" si="546"/>
        <v>-3.9749999999999996</v>
      </c>
      <c r="CM346" s="216">
        <f t="shared" si="517"/>
        <v>-6.625</v>
      </c>
      <c r="CN346" s="216"/>
      <c r="CO346" s="216"/>
      <c r="CP346" s="216"/>
      <c r="CQ346" s="217">
        <f t="shared" si="518"/>
        <v>-13.25</v>
      </c>
      <c r="CR346" s="403">
        <f t="shared" si="519"/>
        <v>67.925299999999993</v>
      </c>
      <c r="CS346" s="403">
        <f t="shared" si="547"/>
        <v>20.377589999999998</v>
      </c>
      <c r="CT346" s="403">
        <f t="shared" si="520"/>
        <v>33.962649999999996</v>
      </c>
      <c r="CU346" s="403"/>
      <c r="CV346" s="403"/>
      <c r="CW346" s="403"/>
      <c r="CX346" s="404">
        <f t="shared" si="521"/>
        <v>67.925299999999993</v>
      </c>
      <c r="CY346" s="198"/>
      <c r="CZ346" s="222">
        <v>967</v>
      </c>
      <c r="DA346" s="677">
        <f t="shared" si="522"/>
        <v>67</v>
      </c>
      <c r="DB346" s="676">
        <f t="shared" si="523"/>
        <v>7.4444444444444571</v>
      </c>
      <c r="DC346" s="676">
        <f t="shared" si="548"/>
        <v>1.4888888888888914</v>
      </c>
      <c r="DD346" s="208">
        <v>1387.7012</v>
      </c>
      <c r="DE346" s="677">
        <f t="shared" si="524"/>
        <v>487.70119999999997</v>
      </c>
      <c r="DF346" s="676">
        <f t="shared" si="525"/>
        <v>54.189022222222206</v>
      </c>
      <c r="DG346" s="676">
        <f t="shared" si="549"/>
        <v>10.837804444444441</v>
      </c>
      <c r="DH346" s="222">
        <v>20</v>
      </c>
      <c r="DI346" s="677">
        <f t="shared" si="526"/>
        <v>180</v>
      </c>
      <c r="DJ346" s="568">
        <f t="shared" si="527"/>
        <v>1080</v>
      </c>
      <c r="DK346" s="677">
        <f t="shared" si="528"/>
        <v>1080</v>
      </c>
      <c r="DL346" s="677">
        <f t="shared" si="550"/>
        <v>324</v>
      </c>
      <c r="DM346" s="677">
        <f t="shared" si="551"/>
        <v>540</v>
      </c>
      <c r="DN346" s="677">
        <f t="shared" si="529"/>
        <v>76.925299999999993</v>
      </c>
      <c r="DO346" s="677">
        <f t="shared" si="552"/>
        <v>23.077589999999997</v>
      </c>
      <c r="DP346" s="677">
        <f t="shared" si="553"/>
        <v>38.462649999999996</v>
      </c>
      <c r="DQ346" s="677">
        <f t="shared" si="530"/>
        <v>76.925299999999993</v>
      </c>
      <c r="DR346" s="222">
        <v>967</v>
      </c>
      <c r="DS346" s="677">
        <f t="shared" si="531"/>
        <v>67</v>
      </c>
      <c r="DT346" s="676">
        <f t="shared" si="532"/>
        <v>7.4444444444444571</v>
      </c>
      <c r="DU346" s="710">
        <f t="shared" si="554"/>
        <v>1.4888888888888914</v>
      </c>
      <c r="DV346" s="208">
        <v>1387.7012</v>
      </c>
      <c r="DW346" s="677">
        <f t="shared" si="533"/>
        <v>487.70119999999997</v>
      </c>
      <c r="DX346" s="676">
        <f t="shared" si="534"/>
        <v>54.189022222222206</v>
      </c>
      <c r="DY346" s="710">
        <f t="shared" si="555"/>
        <v>10.837804444444441</v>
      </c>
      <c r="DZ346" s="222">
        <v>19</v>
      </c>
      <c r="EA346" s="677">
        <f t="shared" si="535"/>
        <v>171</v>
      </c>
      <c r="EB346" s="568">
        <f t="shared" si="536"/>
        <v>1071</v>
      </c>
      <c r="EC346" s="677">
        <f t="shared" si="537"/>
        <v>1071</v>
      </c>
      <c r="ED346" s="677">
        <f t="shared" si="556"/>
        <v>321.3</v>
      </c>
      <c r="EE346" s="677">
        <f t="shared" si="557"/>
        <v>535.5</v>
      </c>
      <c r="EF346" s="208">
        <f t="shared" si="558"/>
        <v>79.175299999999993</v>
      </c>
      <c r="EG346" s="208">
        <f t="shared" si="559"/>
        <v>23.752589999999998</v>
      </c>
      <c r="EH346" s="208">
        <f t="shared" si="560"/>
        <v>39.587649999999996</v>
      </c>
      <c r="EI346" s="677">
        <f t="shared" si="538"/>
        <v>79.175299999999993</v>
      </c>
    </row>
    <row r="347" spans="1:139" s="218" customFormat="1" ht="24.75" customHeight="1" x14ac:dyDescent="0.2">
      <c r="A347" s="505">
        <v>344</v>
      </c>
      <c r="B347" s="506" t="s">
        <v>1268</v>
      </c>
      <c r="C347" s="499" t="s">
        <v>959</v>
      </c>
      <c r="D347" s="406" t="s">
        <v>523</v>
      </c>
      <c r="E347" s="414" t="s">
        <v>225</v>
      </c>
      <c r="F347" s="219" t="s">
        <v>5</v>
      </c>
      <c r="G347" s="219" t="s">
        <v>44</v>
      </c>
      <c r="H347" s="219" t="s">
        <v>27</v>
      </c>
      <c r="I347" s="240">
        <v>0.25</v>
      </c>
      <c r="J347" s="234">
        <v>747</v>
      </c>
      <c r="K347" s="222"/>
      <c r="L347" s="219" t="s">
        <v>5</v>
      </c>
      <c r="M347" s="219" t="s">
        <v>44</v>
      </c>
      <c r="N347" s="219" t="s">
        <v>27</v>
      </c>
      <c r="O347" s="240">
        <v>0.25</v>
      </c>
      <c r="P347" s="234">
        <v>747</v>
      </c>
      <c r="Q347" s="219"/>
      <c r="R347" s="219"/>
      <c r="S347" s="219"/>
      <c r="T347" s="240">
        <v>0.25</v>
      </c>
      <c r="U347" s="235">
        <v>747</v>
      </c>
      <c r="V347" s="228" t="s">
        <v>303</v>
      </c>
      <c r="W347" s="228" t="s">
        <v>44</v>
      </c>
      <c r="X347" s="228" t="s">
        <v>52</v>
      </c>
      <c r="Y347" s="242">
        <v>0.25</v>
      </c>
      <c r="Z347" s="236">
        <v>747</v>
      </c>
      <c r="AA347" s="207">
        <f t="shared" si="474"/>
        <v>186.75</v>
      </c>
      <c r="AB347" s="222">
        <v>662</v>
      </c>
      <c r="AC347" s="544">
        <f t="shared" si="539"/>
        <v>-85</v>
      </c>
      <c r="AD347" s="208">
        <f>0.832*$AB$1</f>
        <v>946.36671999999999</v>
      </c>
      <c r="AE347" s="678">
        <f t="shared" si="540"/>
        <v>199.36671999999999</v>
      </c>
      <c r="AF347" s="222">
        <v>1228</v>
      </c>
      <c r="AJ347" s="444">
        <f t="shared" si="475"/>
        <v>-85</v>
      </c>
      <c r="AK347" s="444">
        <f t="shared" si="476"/>
        <v>-11.378848728246311</v>
      </c>
      <c r="AL347" s="539">
        <f t="shared" si="541"/>
        <v>-2.2757697456492622E-2</v>
      </c>
      <c r="AM347" s="444">
        <f t="shared" si="477"/>
        <v>-17</v>
      </c>
      <c r="AN347" s="445">
        <f t="shared" si="478"/>
        <v>199.36671999999999</v>
      </c>
      <c r="AO347" s="445">
        <f t="shared" si="479"/>
        <v>26.688985274431062</v>
      </c>
      <c r="AP347" s="542">
        <f t="shared" si="542"/>
        <v>5.3377970548862119E-2</v>
      </c>
      <c r="AQ347" s="445">
        <f t="shared" si="480"/>
        <v>39.873343999999996</v>
      </c>
      <c r="AR347" s="227">
        <f t="shared" si="481"/>
        <v>216.75</v>
      </c>
      <c r="AS347" s="210">
        <f t="shared" si="482"/>
        <v>867</v>
      </c>
      <c r="AT347" s="209">
        <f t="shared" si="483"/>
        <v>260.09999999999997</v>
      </c>
      <c r="AU347" s="209">
        <f t="shared" si="484"/>
        <v>433.5</v>
      </c>
      <c r="AV347" s="211">
        <f t="shared" si="485"/>
        <v>662</v>
      </c>
      <c r="AW347" s="210">
        <f t="shared" si="486"/>
        <v>205</v>
      </c>
      <c r="AX347" s="210">
        <f t="shared" si="487"/>
        <v>120</v>
      </c>
      <c r="AY347" s="210">
        <f t="shared" si="488"/>
        <v>16.064257028112451</v>
      </c>
      <c r="AZ347" s="211">
        <f t="shared" si="489"/>
        <v>946.36671999999999</v>
      </c>
      <c r="BA347" s="544">
        <f t="shared" si="543"/>
        <v>79.366719999999987</v>
      </c>
      <c r="BB347" s="210">
        <f t="shared" si="544"/>
        <v>19.841679999999997</v>
      </c>
      <c r="BC347" s="213">
        <f t="shared" si="490"/>
        <v>212.932512</v>
      </c>
      <c r="BD347" s="211">
        <f>[1]MAG_9pak!$F$7</f>
        <v>851.73004800000001</v>
      </c>
      <c r="BE347" s="213">
        <f t="shared" si="491"/>
        <v>255.5190144</v>
      </c>
      <c r="BF347" s="213">
        <f t="shared" si="492"/>
        <v>425.86502400000001</v>
      </c>
      <c r="BG347" s="210">
        <f t="shared" si="493"/>
        <v>189.73004800000001</v>
      </c>
      <c r="BH347" s="210">
        <f t="shared" si="494"/>
        <v>104.73004800000001</v>
      </c>
      <c r="BI347" s="210">
        <f t="shared" si="495"/>
        <v>14.020086746987957</v>
      </c>
      <c r="BJ347" s="210">
        <f t="shared" si="496"/>
        <v>926.28</v>
      </c>
      <c r="BK347" s="214">
        <f t="shared" si="497"/>
        <v>277.88399999999996</v>
      </c>
      <c r="BL347" s="214">
        <f t="shared" si="498"/>
        <v>463.14</v>
      </c>
      <c r="BM347" s="210">
        <f t="shared" si="499"/>
        <v>179.27999999999997</v>
      </c>
      <c r="BN347" s="210">
        <f t="shared" si="500"/>
        <v>264.27999999999997</v>
      </c>
      <c r="BO347" s="215">
        <f t="shared" si="501"/>
        <v>231.57</v>
      </c>
      <c r="BP347" s="210">
        <f t="shared" si="561"/>
        <v>926.28</v>
      </c>
      <c r="BQ347" s="216">
        <f t="shared" si="502"/>
        <v>277.88399999999996</v>
      </c>
      <c r="BR347" s="216">
        <f t="shared" si="503"/>
        <v>463.14</v>
      </c>
      <c r="BS347" s="210">
        <f t="shared" si="504"/>
        <v>179.27999999999997</v>
      </c>
      <c r="BT347" s="210">
        <f t="shared" si="505"/>
        <v>264.27999999999997</v>
      </c>
      <c r="BU347" s="217">
        <f t="shared" si="506"/>
        <v>231.57</v>
      </c>
      <c r="BV347" s="210">
        <f t="shared" si="562"/>
        <v>926.28</v>
      </c>
      <c r="BW347" s="403">
        <f t="shared" si="507"/>
        <v>277.88399999999996</v>
      </c>
      <c r="BX347" s="403">
        <f t="shared" si="508"/>
        <v>463.14</v>
      </c>
      <c r="BY347" s="210">
        <f t="shared" si="509"/>
        <v>179.27999999999997</v>
      </c>
      <c r="BZ347" s="210">
        <f t="shared" si="510"/>
        <v>264.27999999999997</v>
      </c>
      <c r="CA347" s="210">
        <f t="shared" si="511"/>
        <v>24</v>
      </c>
      <c r="CB347" s="404">
        <f t="shared" si="512"/>
        <v>231.57</v>
      </c>
      <c r="CC347" s="404"/>
      <c r="CD347" s="537">
        <f t="shared" si="513"/>
        <v>19.841679999999997</v>
      </c>
      <c r="CE347" s="537">
        <f t="shared" si="545"/>
        <v>5.9525039999999985</v>
      </c>
      <c r="CF347" s="537">
        <f t="shared" si="514"/>
        <v>9.9208399999999983</v>
      </c>
      <c r="CG347" s="210"/>
      <c r="CH347" s="210"/>
      <c r="CI347" s="210"/>
      <c r="CJ347" s="538">
        <f t="shared" si="515"/>
        <v>4.9604199999999992</v>
      </c>
      <c r="CK347" s="216">
        <f t="shared" si="516"/>
        <v>-51.25</v>
      </c>
      <c r="CL347" s="216">
        <f t="shared" si="546"/>
        <v>-15.375</v>
      </c>
      <c r="CM347" s="216">
        <f t="shared" si="517"/>
        <v>-25.625</v>
      </c>
      <c r="CN347" s="216"/>
      <c r="CO347" s="216"/>
      <c r="CP347" s="216"/>
      <c r="CQ347" s="217">
        <f t="shared" si="518"/>
        <v>-12.8125</v>
      </c>
      <c r="CR347" s="403">
        <f t="shared" si="519"/>
        <v>5.0216800000000035</v>
      </c>
      <c r="CS347" s="403">
        <f t="shared" si="547"/>
        <v>1.506504000000001</v>
      </c>
      <c r="CT347" s="403">
        <f t="shared" si="520"/>
        <v>2.5108400000000017</v>
      </c>
      <c r="CU347" s="403"/>
      <c r="CV347" s="403"/>
      <c r="CW347" s="403"/>
      <c r="CX347" s="404">
        <f t="shared" si="521"/>
        <v>1.2554200000000009</v>
      </c>
      <c r="CY347" s="198"/>
      <c r="CZ347" s="222">
        <v>662</v>
      </c>
      <c r="DA347" s="677">
        <f t="shared" si="522"/>
        <v>-85</v>
      </c>
      <c r="DB347" s="676">
        <f t="shared" si="523"/>
        <v>-11.378848728246311</v>
      </c>
      <c r="DC347" s="676">
        <f t="shared" si="548"/>
        <v>-2.2757697456492623</v>
      </c>
      <c r="DD347" s="208">
        <v>946.36671999999999</v>
      </c>
      <c r="DE347" s="677">
        <f t="shared" si="524"/>
        <v>199.36671999999999</v>
      </c>
      <c r="DF347" s="676">
        <f t="shared" si="525"/>
        <v>26.688985274431062</v>
      </c>
      <c r="DG347" s="676">
        <f t="shared" si="549"/>
        <v>5.3377970548862121</v>
      </c>
      <c r="DH347" s="222">
        <v>24</v>
      </c>
      <c r="DI347" s="677">
        <f t="shared" si="526"/>
        <v>179.28</v>
      </c>
      <c r="DJ347" s="568">
        <f t="shared" si="527"/>
        <v>926.28</v>
      </c>
      <c r="DK347" s="677">
        <f t="shared" si="528"/>
        <v>231.57</v>
      </c>
      <c r="DL347" s="677">
        <f t="shared" si="550"/>
        <v>277.88399999999996</v>
      </c>
      <c r="DM347" s="677">
        <f t="shared" si="551"/>
        <v>463.14</v>
      </c>
      <c r="DN347" s="677">
        <f t="shared" si="529"/>
        <v>5.0216800000000035</v>
      </c>
      <c r="DO347" s="677">
        <f t="shared" si="552"/>
        <v>1.506504000000001</v>
      </c>
      <c r="DP347" s="677">
        <f t="shared" si="553"/>
        <v>2.5108400000000017</v>
      </c>
      <c r="DQ347" s="677">
        <f t="shared" si="530"/>
        <v>1.2554200000000009</v>
      </c>
      <c r="DR347" s="222">
        <v>662</v>
      </c>
      <c r="DS347" s="677">
        <f t="shared" si="531"/>
        <v>-85</v>
      </c>
      <c r="DT347" s="676">
        <f t="shared" si="532"/>
        <v>-11.378848728246311</v>
      </c>
      <c r="DU347" s="710">
        <f t="shared" si="554"/>
        <v>-2.2757697456492623</v>
      </c>
      <c r="DV347" s="208">
        <v>946.36671999999999</v>
      </c>
      <c r="DW347" s="677">
        <f t="shared" si="533"/>
        <v>199.36671999999999</v>
      </c>
      <c r="DX347" s="676">
        <f t="shared" si="534"/>
        <v>26.688985274431062</v>
      </c>
      <c r="DY347" s="710">
        <f t="shared" si="555"/>
        <v>5.3377970548862121</v>
      </c>
      <c r="DZ347" s="222">
        <v>22</v>
      </c>
      <c r="EA347" s="677">
        <f t="shared" si="535"/>
        <v>164.34</v>
      </c>
      <c r="EB347" s="568">
        <f t="shared" si="536"/>
        <v>911.34</v>
      </c>
      <c r="EC347" s="677">
        <f t="shared" si="537"/>
        <v>227.83500000000001</v>
      </c>
      <c r="ED347" s="677">
        <f t="shared" si="556"/>
        <v>273.40199999999999</v>
      </c>
      <c r="EE347" s="677">
        <f t="shared" si="557"/>
        <v>455.67</v>
      </c>
      <c r="EF347" s="208">
        <f t="shared" si="558"/>
        <v>8.7566799999999887</v>
      </c>
      <c r="EG347" s="208">
        <f t="shared" si="559"/>
        <v>2.6270039999999963</v>
      </c>
      <c r="EH347" s="208">
        <f t="shared" si="560"/>
        <v>4.3783399999999943</v>
      </c>
      <c r="EI347" s="677">
        <f t="shared" si="538"/>
        <v>2.1891699999999972</v>
      </c>
    </row>
    <row r="348" spans="1:139" s="218" customFormat="1" ht="24.75" customHeight="1" x14ac:dyDescent="0.2">
      <c r="A348" s="506">
        <v>345</v>
      </c>
      <c r="B348" s="506" t="s">
        <v>1268</v>
      </c>
      <c r="C348" s="499" t="s">
        <v>1016</v>
      </c>
      <c r="D348" s="406" t="s">
        <v>524</v>
      </c>
      <c r="E348" s="414" t="s">
        <v>232</v>
      </c>
      <c r="F348" s="219" t="s">
        <v>245</v>
      </c>
      <c r="G348" s="219" t="s">
        <v>42</v>
      </c>
      <c r="H348" s="219" t="s">
        <v>66</v>
      </c>
      <c r="I348" s="240">
        <v>1</v>
      </c>
      <c r="J348" s="237">
        <v>960</v>
      </c>
      <c r="K348" s="222"/>
      <c r="L348" s="219" t="s">
        <v>245</v>
      </c>
      <c r="M348" s="219" t="s">
        <v>42</v>
      </c>
      <c r="N348" s="219" t="s">
        <v>66</v>
      </c>
      <c r="O348" s="240">
        <v>1</v>
      </c>
      <c r="P348" s="234">
        <v>960</v>
      </c>
      <c r="Q348" s="219"/>
      <c r="R348" s="219"/>
      <c r="S348" s="219"/>
      <c r="T348" s="240">
        <v>1</v>
      </c>
      <c r="U348" s="235">
        <v>960</v>
      </c>
      <c r="V348" s="228" t="s">
        <v>705</v>
      </c>
      <c r="W348" s="228" t="s">
        <v>9</v>
      </c>
      <c r="X348" s="228" t="s">
        <v>28</v>
      </c>
      <c r="Y348" s="242">
        <v>1</v>
      </c>
      <c r="Z348" s="236">
        <v>960</v>
      </c>
      <c r="AA348" s="207">
        <f t="shared" si="474"/>
        <v>960</v>
      </c>
      <c r="AB348" s="222">
        <v>967</v>
      </c>
      <c r="AC348" s="544">
        <f t="shared" si="539"/>
        <v>7</v>
      </c>
      <c r="AD348" s="208">
        <f>1.22*$AB$1</f>
        <v>1387.7012</v>
      </c>
      <c r="AE348" s="678">
        <f t="shared" si="540"/>
        <v>427.70119999999997</v>
      </c>
      <c r="AF348" s="222">
        <v>1796</v>
      </c>
      <c r="AJ348" s="444">
        <f t="shared" si="475"/>
        <v>7</v>
      </c>
      <c r="AK348" s="444">
        <f t="shared" si="476"/>
        <v>0.7291666666666714</v>
      </c>
      <c r="AL348" s="539">
        <f t="shared" si="541"/>
        <v>1.4583333333333429E-3</v>
      </c>
      <c r="AM348" s="444">
        <f t="shared" si="477"/>
        <v>1.4</v>
      </c>
      <c r="AN348" s="445">
        <f t="shared" si="478"/>
        <v>427.70119999999997</v>
      </c>
      <c r="AO348" s="445">
        <f t="shared" si="479"/>
        <v>44.55220833333334</v>
      </c>
      <c r="AP348" s="542">
        <f t="shared" si="542"/>
        <v>8.9104416666666672E-2</v>
      </c>
      <c r="AQ348" s="445">
        <f t="shared" si="480"/>
        <v>85.540239999999997</v>
      </c>
      <c r="AR348" s="227">
        <f t="shared" si="481"/>
        <v>1080</v>
      </c>
      <c r="AS348" s="210">
        <f t="shared" si="482"/>
        <v>1080</v>
      </c>
      <c r="AT348" s="209">
        <f t="shared" si="483"/>
        <v>324</v>
      </c>
      <c r="AU348" s="209">
        <f t="shared" si="484"/>
        <v>540</v>
      </c>
      <c r="AV348" s="211">
        <f t="shared" si="485"/>
        <v>967</v>
      </c>
      <c r="AW348" s="210">
        <f t="shared" si="486"/>
        <v>113</v>
      </c>
      <c r="AX348" s="210">
        <f t="shared" si="487"/>
        <v>120</v>
      </c>
      <c r="AY348" s="210">
        <f t="shared" si="488"/>
        <v>12.5</v>
      </c>
      <c r="AZ348" s="211">
        <f t="shared" si="489"/>
        <v>1387.7012</v>
      </c>
      <c r="BA348" s="544">
        <f t="shared" si="543"/>
        <v>307.70119999999997</v>
      </c>
      <c r="BB348" s="210">
        <f t="shared" si="544"/>
        <v>76.925299999999993</v>
      </c>
      <c r="BC348" s="213">
        <f t="shared" si="490"/>
        <v>1248.9310800000001</v>
      </c>
      <c r="BD348" s="211">
        <f>[1]MAG_9pak!$F$11</f>
        <v>1248.9310800000001</v>
      </c>
      <c r="BE348" s="213">
        <f t="shared" si="491"/>
        <v>374.67932400000001</v>
      </c>
      <c r="BF348" s="213">
        <f t="shared" si="492"/>
        <v>624.46554000000003</v>
      </c>
      <c r="BG348" s="210">
        <f t="shared" si="493"/>
        <v>281.93108000000007</v>
      </c>
      <c r="BH348" s="210">
        <f t="shared" si="494"/>
        <v>288.93108000000007</v>
      </c>
      <c r="BI348" s="210">
        <f t="shared" si="495"/>
        <v>30.096987500000012</v>
      </c>
      <c r="BJ348" s="210">
        <f t="shared" si="496"/>
        <v>1190.4000000000001</v>
      </c>
      <c r="BK348" s="214">
        <f t="shared" si="497"/>
        <v>357.12</v>
      </c>
      <c r="BL348" s="214">
        <f t="shared" si="498"/>
        <v>595.20000000000005</v>
      </c>
      <c r="BM348" s="210">
        <f t="shared" si="499"/>
        <v>230.40000000000009</v>
      </c>
      <c r="BN348" s="210">
        <f t="shared" si="500"/>
        <v>223.40000000000009</v>
      </c>
      <c r="BO348" s="215">
        <f t="shared" si="501"/>
        <v>1190.4000000000001</v>
      </c>
      <c r="BP348" s="210">
        <f t="shared" si="561"/>
        <v>1190.4000000000001</v>
      </c>
      <c r="BQ348" s="216">
        <f t="shared" si="502"/>
        <v>357.12</v>
      </c>
      <c r="BR348" s="216">
        <f t="shared" si="503"/>
        <v>595.20000000000005</v>
      </c>
      <c r="BS348" s="210">
        <f t="shared" si="504"/>
        <v>230.40000000000009</v>
      </c>
      <c r="BT348" s="210">
        <f t="shared" si="505"/>
        <v>223.40000000000009</v>
      </c>
      <c r="BU348" s="217">
        <f t="shared" si="506"/>
        <v>1190.4000000000001</v>
      </c>
      <c r="BV348" s="210">
        <f t="shared" si="562"/>
        <v>1190.4000000000001</v>
      </c>
      <c r="BW348" s="403">
        <f t="shared" si="507"/>
        <v>357.12</v>
      </c>
      <c r="BX348" s="403">
        <f t="shared" si="508"/>
        <v>595.20000000000005</v>
      </c>
      <c r="BY348" s="210">
        <f t="shared" si="509"/>
        <v>230.40000000000009</v>
      </c>
      <c r="BZ348" s="210">
        <f t="shared" si="510"/>
        <v>223.40000000000009</v>
      </c>
      <c r="CA348" s="210">
        <f t="shared" si="511"/>
        <v>24</v>
      </c>
      <c r="CB348" s="404">
        <f t="shared" si="512"/>
        <v>1190.4000000000001</v>
      </c>
      <c r="CC348" s="404"/>
      <c r="CD348" s="537">
        <f t="shared" si="513"/>
        <v>76.925299999999993</v>
      </c>
      <c r="CE348" s="537">
        <f t="shared" si="545"/>
        <v>23.077589999999997</v>
      </c>
      <c r="CF348" s="537">
        <f t="shared" si="514"/>
        <v>38.462649999999996</v>
      </c>
      <c r="CG348" s="210"/>
      <c r="CH348" s="210"/>
      <c r="CI348" s="210"/>
      <c r="CJ348" s="538">
        <f t="shared" si="515"/>
        <v>76.925299999999993</v>
      </c>
      <c r="CK348" s="216">
        <f t="shared" si="516"/>
        <v>-28.25</v>
      </c>
      <c r="CL348" s="216">
        <f t="shared" si="546"/>
        <v>-8.4749999999999996</v>
      </c>
      <c r="CM348" s="216">
        <f t="shared" si="517"/>
        <v>-14.125</v>
      </c>
      <c r="CN348" s="216"/>
      <c r="CO348" s="216"/>
      <c r="CP348" s="216"/>
      <c r="CQ348" s="217">
        <f t="shared" si="518"/>
        <v>-28.25</v>
      </c>
      <c r="CR348" s="403">
        <f t="shared" si="519"/>
        <v>49.32529999999997</v>
      </c>
      <c r="CS348" s="403">
        <f t="shared" si="547"/>
        <v>14.797589999999991</v>
      </c>
      <c r="CT348" s="403">
        <f t="shared" si="520"/>
        <v>24.662649999999985</v>
      </c>
      <c r="CU348" s="403"/>
      <c r="CV348" s="403"/>
      <c r="CW348" s="403"/>
      <c r="CX348" s="404">
        <f t="shared" si="521"/>
        <v>49.32529999999997</v>
      </c>
      <c r="CY348" s="198"/>
      <c r="CZ348" s="222">
        <v>967</v>
      </c>
      <c r="DA348" s="677">
        <f t="shared" si="522"/>
        <v>7</v>
      </c>
      <c r="DB348" s="676">
        <f t="shared" si="523"/>
        <v>0.7291666666666714</v>
      </c>
      <c r="DC348" s="676">
        <f t="shared" si="548"/>
        <v>0.14583333333333429</v>
      </c>
      <c r="DD348" s="208">
        <v>1387.7012</v>
      </c>
      <c r="DE348" s="677">
        <f t="shared" si="524"/>
        <v>427.70119999999997</v>
      </c>
      <c r="DF348" s="676">
        <f t="shared" si="525"/>
        <v>44.55220833333334</v>
      </c>
      <c r="DG348" s="676">
        <f t="shared" si="549"/>
        <v>8.9104416666666673</v>
      </c>
      <c r="DH348" s="222">
        <v>20</v>
      </c>
      <c r="DI348" s="677">
        <f t="shared" si="526"/>
        <v>192</v>
      </c>
      <c r="DJ348" s="568">
        <f t="shared" si="527"/>
        <v>1152</v>
      </c>
      <c r="DK348" s="677">
        <f t="shared" si="528"/>
        <v>1152</v>
      </c>
      <c r="DL348" s="677">
        <f t="shared" si="550"/>
        <v>345.6</v>
      </c>
      <c r="DM348" s="677">
        <f t="shared" si="551"/>
        <v>576</v>
      </c>
      <c r="DN348" s="677">
        <f t="shared" si="529"/>
        <v>58.925299999999993</v>
      </c>
      <c r="DO348" s="677">
        <f t="shared" si="552"/>
        <v>17.677589999999999</v>
      </c>
      <c r="DP348" s="677">
        <f t="shared" si="553"/>
        <v>29.462649999999996</v>
      </c>
      <c r="DQ348" s="677">
        <f t="shared" si="530"/>
        <v>58.925299999999993</v>
      </c>
      <c r="DR348" s="222">
        <v>967</v>
      </c>
      <c r="DS348" s="677">
        <f t="shared" si="531"/>
        <v>7</v>
      </c>
      <c r="DT348" s="676">
        <f t="shared" si="532"/>
        <v>0.7291666666666714</v>
      </c>
      <c r="DU348" s="710">
        <f t="shared" si="554"/>
        <v>0.14583333333333429</v>
      </c>
      <c r="DV348" s="208">
        <v>1387.7012</v>
      </c>
      <c r="DW348" s="677">
        <f t="shared" si="533"/>
        <v>427.70119999999997</v>
      </c>
      <c r="DX348" s="676">
        <f t="shared" si="534"/>
        <v>44.55220833333334</v>
      </c>
      <c r="DY348" s="710">
        <f t="shared" si="555"/>
        <v>8.9104416666666673</v>
      </c>
      <c r="DZ348" s="222">
        <v>19</v>
      </c>
      <c r="EA348" s="677">
        <f t="shared" si="535"/>
        <v>182.4</v>
      </c>
      <c r="EB348" s="568">
        <f t="shared" si="536"/>
        <v>1142.4000000000001</v>
      </c>
      <c r="EC348" s="677">
        <f t="shared" si="537"/>
        <v>1142.4000000000001</v>
      </c>
      <c r="ED348" s="677">
        <f t="shared" si="556"/>
        <v>342.72</v>
      </c>
      <c r="EE348" s="677">
        <f t="shared" si="557"/>
        <v>571.20000000000005</v>
      </c>
      <c r="EF348" s="208">
        <f t="shared" si="558"/>
        <v>61.32529999999997</v>
      </c>
      <c r="EG348" s="208">
        <f t="shared" si="559"/>
        <v>18.39758999999999</v>
      </c>
      <c r="EH348" s="208">
        <f t="shared" si="560"/>
        <v>30.662649999999985</v>
      </c>
      <c r="EI348" s="677">
        <f t="shared" si="538"/>
        <v>61.32529999999997</v>
      </c>
    </row>
    <row r="349" spans="1:139" s="218" customFormat="1" ht="24.75" customHeight="1" x14ac:dyDescent="0.2">
      <c r="A349" s="505">
        <v>346</v>
      </c>
      <c r="B349" s="506" t="s">
        <v>1268</v>
      </c>
      <c r="C349" s="499" t="s">
        <v>1016</v>
      </c>
      <c r="D349" s="406" t="s">
        <v>524</v>
      </c>
      <c r="E349" s="414" t="s">
        <v>234</v>
      </c>
      <c r="F349" s="219" t="s">
        <v>245</v>
      </c>
      <c r="G349" s="219" t="s">
        <v>24</v>
      </c>
      <c r="H349" s="219" t="s">
        <v>28</v>
      </c>
      <c r="I349" s="240">
        <v>1</v>
      </c>
      <c r="J349" s="237">
        <v>800</v>
      </c>
      <c r="K349" s="222"/>
      <c r="L349" s="219" t="s">
        <v>245</v>
      </c>
      <c r="M349" s="219" t="s">
        <v>24</v>
      </c>
      <c r="N349" s="219" t="s">
        <v>28</v>
      </c>
      <c r="O349" s="240">
        <v>1</v>
      </c>
      <c r="P349" s="234">
        <v>800</v>
      </c>
      <c r="Q349" s="219"/>
      <c r="R349" s="219"/>
      <c r="S349" s="219"/>
      <c r="T349" s="240">
        <v>1</v>
      </c>
      <c r="U349" s="235">
        <v>800</v>
      </c>
      <c r="V349" s="228" t="s">
        <v>705</v>
      </c>
      <c r="W349" s="228" t="s">
        <v>24</v>
      </c>
      <c r="X349" s="228" t="s">
        <v>25</v>
      </c>
      <c r="Y349" s="242">
        <v>1</v>
      </c>
      <c r="Z349" s="236">
        <v>800</v>
      </c>
      <c r="AA349" s="207">
        <f t="shared" si="474"/>
        <v>800</v>
      </c>
      <c r="AB349" s="222">
        <v>905</v>
      </c>
      <c r="AC349" s="544">
        <f t="shared" si="539"/>
        <v>105</v>
      </c>
      <c r="AD349" s="208">
        <f>1.137*$AB$1</f>
        <v>1293.2920200000001</v>
      </c>
      <c r="AE349" s="678">
        <f t="shared" si="540"/>
        <v>493.29202000000009</v>
      </c>
      <c r="AF349" s="222">
        <v>1682</v>
      </c>
      <c r="AJ349" s="444">
        <f t="shared" si="475"/>
        <v>105</v>
      </c>
      <c r="AK349" s="444">
        <f t="shared" si="476"/>
        <v>13.125000000000014</v>
      </c>
      <c r="AL349" s="539">
        <f t="shared" si="541"/>
        <v>2.6250000000000027E-2</v>
      </c>
      <c r="AM349" s="444">
        <f t="shared" si="477"/>
        <v>21</v>
      </c>
      <c r="AN349" s="445">
        <f t="shared" si="478"/>
        <v>493.29202000000009</v>
      </c>
      <c r="AO349" s="445">
        <f t="shared" si="479"/>
        <v>61.661502500000012</v>
      </c>
      <c r="AP349" s="542">
        <f t="shared" si="542"/>
        <v>0.12332300500000003</v>
      </c>
      <c r="AQ349" s="445">
        <f t="shared" si="480"/>
        <v>98.658404000000019</v>
      </c>
      <c r="AR349" s="227">
        <f t="shared" si="481"/>
        <v>920</v>
      </c>
      <c r="AS349" s="210">
        <f t="shared" si="482"/>
        <v>920</v>
      </c>
      <c r="AT349" s="209">
        <f t="shared" si="483"/>
        <v>276</v>
      </c>
      <c r="AU349" s="209">
        <f t="shared" si="484"/>
        <v>460</v>
      </c>
      <c r="AV349" s="211">
        <f t="shared" si="485"/>
        <v>905</v>
      </c>
      <c r="AW349" s="212">
        <f t="shared" si="486"/>
        <v>15</v>
      </c>
      <c r="AX349" s="210">
        <f t="shared" si="487"/>
        <v>120</v>
      </c>
      <c r="AY349" s="210">
        <f t="shared" si="488"/>
        <v>14.999999999999986</v>
      </c>
      <c r="AZ349" s="211">
        <f t="shared" si="489"/>
        <v>1293.2920200000001</v>
      </c>
      <c r="BA349" s="544">
        <f t="shared" si="543"/>
        <v>373.29202000000009</v>
      </c>
      <c r="BB349" s="210">
        <f t="shared" si="544"/>
        <v>93.323005000000023</v>
      </c>
      <c r="BC349" s="213">
        <f t="shared" si="490"/>
        <v>1248.9310800000001</v>
      </c>
      <c r="BD349" s="211">
        <f>[1]MAG_9pak!$F$11</f>
        <v>1248.9310800000001</v>
      </c>
      <c r="BE349" s="213">
        <f t="shared" si="491"/>
        <v>374.67932400000001</v>
      </c>
      <c r="BF349" s="213">
        <f t="shared" si="492"/>
        <v>624.46554000000003</v>
      </c>
      <c r="BG349" s="210">
        <f t="shared" si="493"/>
        <v>343.93108000000007</v>
      </c>
      <c r="BH349" s="210">
        <f t="shared" si="494"/>
        <v>448.93108000000007</v>
      </c>
      <c r="BI349" s="210">
        <f t="shared" si="495"/>
        <v>56.116385000000008</v>
      </c>
      <c r="BJ349" s="210">
        <f t="shared" si="496"/>
        <v>992</v>
      </c>
      <c r="BK349" s="214">
        <f t="shared" si="497"/>
        <v>297.59999999999997</v>
      </c>
      <c r="BL349" s="214">
        <f t="shared" si="498"/>
        <v>496</v>
      </c>
      <c r="BM349" s="210">
        <f t="shared" si="499"/>
        <v>192</v>
      </c>
      <c r="BN349" s="210">
        <f t="shared" si="500"/>
        <v>87</v>
      </c>
      <c r="BO349" s="215">
        <f t="shared" si="501"/>
        <v>992</v>
      </c>
      <c r="BP349" s="210">
        <f t="shared" si="561"/>
        <v>992</v>
      </c>
      <c r="BQ349" s="216">
        <f t="shared" si="502"/>
        <v>297.59999999999997</v>
      </c>
      <c r="BR349" s="216">
        <f t="shared" si="503"/>
        <v>496</v>
      </c>
      <c r="BS349" s="210">
        <f t="shared" si="504"/>
        <v>192</v>
      </c>
      <c r="BT349" s="210">
        <f t="shared" si="505"/>
        <v>87</v>
      </c>
      <c r="BU349" s="217">
        <f t="shared" si="506"/>
        <v>992</v>
      </c>
      <c r="BV349" s="210">
        <f t="shared" si="562"/>
        <v>992</v>
      </c>
      <c r="BW349" s="403">
        <f t="shared" si="507"/>
        <v>297.59999999999997</v>
      </c>
      <c r="BX349" s="403">
        <f t="shared" si="508"/>
        <v>496</v>
      </c>
      <c r="BY349" s="210">
        <f t="shared" si="509"/>
        <v>192</v>
      </c>
      <c r="BZ349" s="210">
        <f t="shared" si="510"/>
        <v>87</v>
      </c>
      <c r="CA349" s="210">
        <f t="shared" si="511"/>
        <v>24</v>
      </c>
      <c r="CB349" s="404">
        <f t="shared" si="512"/>
        <v>992</v>
      </c>
      <c r="CC349" s="404"/>
      <c r="CD349" s="537">
        <f t="shared" si="513"/>
        <v>93.323005000000023</v>
      </c>
      <c r="CE349" s="537">
        <f t="shared" si="545"/>
        <v>27.996901500000007</v>
      </c>
      <c r="CF349" s="537">
        <f t="shared" si="514"/>
        <v>46.661502500000012</v>
      </c>
      <c r="CG349" s="210"/>
      <c r="CH349" s="210"/>
      <c r="CI349" s="210"/>
      <c r="CJ349" s="538">
        <f t="shared" si="515"/>
        <v>93.323005000000023</v>
      </c>
      <c r="CK349" s="216">
        <f t="shared" si="516"/>
        <v>-3.75</v>
      </c>
      <c r="CL349" s="216">
        <f t="shared" si="546"/>
        <v>-1.125</v>
      </c>
      <c r="CM349" s="216">
        <f t="shared" si="517"/>
        <v>-1.875</v>
      </c>
      <c r="CN349" s="216"/>
      <c r="CO349" s="216"/>
      <c r="CP349" s="216"/>
      <c r="CQ349" s="217">
        <f t="shared" si="518"/>
        <v>-3.75</v>
      </c>
      <c r="CR349" s="403">
        <f t="shared" si="519"/>
        <v>75.323005000000023</v>
      </c>
      <c r="CS349" s="403">
        <f t="shared" si="547"/>
        <v>22.596901500000005</v>
      </c>
      <c r="CT349" s="403">
        <f t="shared" si="520"/>
        <v>37.661502500000012</v>
      </c>
      <c r="CU349" s="403"/>
      <c r="CV349" s="403"/>
      <c r="CW349" s="403"/>
      <c r="CX349" s="404">
        <f t="shared" si="521"/>
        <v>75.323005000000023</v>
      </c>
      <c r="CY349" s="198"/>
      <c r="CZ349" s="222">
        <v>967</v>
      </c>
      <c r="DA349" s="677">
        <f t="shared" si="522"/>
        <v>167</v>
      </c>
      <c r="DB349" s="676">
        <f t="shared" si="523"/>
        <v>20.875</v>
      </c>
      <c r="DC349" s="676">
        <f t="shared" si="548"/>
        <v>4.1749999999999998</v>
      </c>
      <c r="DD349" s="208">
        <v>1387.7012</v>
      </c>
      <c r="DE349" s="677">
        <f t="shared" si="524"/>
        <v>587.70119999999997</v>
      </c>
      <c r="DF349" s="676">
        <f t="shared" si="525"/>
        <v>73.462649999999996</v>
      </c>
      <c r="DG349" s="676">
        <f t="shared" si="549"/>
        <v>14.69253</v>
      </c>
      <c r="DH349" s="222">
        <v>20</v>
      </c>
      <c r="DI349" s="677">
        <f t="shared" si="526"/>
        <v>160</v>
      </c>
      <c r="DJ349" s="568">
        <f t="shared" si="527"/>
        <v>960</v>
      </c>
      <c r="DK349" s="677">
        <f t="shared" si="528"/>
        <v>960</v>
      </c>
      <c r="DL349" s="677">
        <f t="shared" si="550"/>
        <v>288</v>
      </c>
      <c r="DM349" s="677">
        <f t="shared" si="551"/>
        <v>480</v>
      </c>
      <c r="DN349" s="677">
        <f t="shared" si="529"/>
        <v>106.92529999999999</v>
      </c>
      <c r="DO349" s="677">
        <f t="shared" si="552"/>
        <v>32.077589999999994</v>
      </c>
      <c r="DP349" s="677">
        <f t="shared" si="553"/>
        <v>53.462649999999996</v>
      </c>
      <c r="DQ349" s="677">
        <f t="shared" si="530"/>
        <v>106.92529999999999</v>
      </c>
      <c r="DR349" s="222">
        <v>967</v>
      </c>
      <c r="DS349" s="677">
        <f t="shared" si="531"/>
        <v>167</v>
      </c>
      <c r="DT349" s="676">
        <f t="shared" si="532"/>
        <v>20.875</v>
      </c>
      <c r="DU349" s="710">
        <f t="shared" si="554"/>
        <v>4.1749999999999998</v>
      </c>
      <c r="DV349" s="208">
        <v>1387.7012</v>
      </c>
      <c r="DW349" s="677">
        <f t="shared" si="533"/>
        <v>587.70119999999997</v>
      </c>
      <c r="DX349" s="676">
        <f t="shared" si="534"/>
        <v>73.462649999999996</v>
      </c>
      <c r="DY349" s="710">
        <f t="shared" si="555"/>
        <v>14.69253</v>
      </c>
      <c r="DZ349" s="222">
        <v>19</v>
      </c>
      <c r="EA349" s="677">
        <f t="shared" si="535"/>
        <v>152</v>
      </c>
      <c r="EB349" s="568">
        <f t="shared" si="536"/>
        <v>952</v>
      </c>
      <c r="EC349" s="677">
        <f t="shared" si="537"/>
        <v>952</v>
      </c>
      <c r="ED349" s="677">
        <f t="shared" si="556"/>
        <v>285.60000000000002</v>
      </c>
      <c r="EE349" s="677">
        <f t="shared" si="557"/>
        <v>476</v>
      </c>
      <c r="EF349" s="208">
        <f t="shared" si="558"/>
        <v>108.92529999999999</v>
      </c>
      <c r="EG349" s="208">
        <f t="shared" si="559"/>
        <v>32.677589999999995</v>
      </c>
      <c r="EH349" s="208">
        <f t="shared" si="560"/>
        <v>54.462649999999996</v>
      </c>
      <c r="EI349" s="677">
        <f t="shared" si="538"/>
        <v>108.92529999999999</v>
      </c>
    </row>
    <row r="350" spans="1:139" s="218" customFormat="1" ht="24.75" customHeight="1" x14ac:dyDescent="0.2">
      <c r="A350" s="505">
        <v>347</v>
      </c>
      <c r="B350" s="506" t="s">
        <v>1268</v>
      </c>
      <c r="C350" s="499" t="s">
        <v>944</v>
      </c>
      <c r="D350" s="406" t="s">
        <v>525</v>
      </c>
      <c r="E350" s="414" t="s">
        <v>230</v>
      </c>
      <c r="F350" s="219" t="s">
        <v>171</v>
      </c>
      <c r="G350" s="219" t="s">
        <v>42</v>
      </c>
      <c r="H350" s="219" t="s">
        <v>70</v>
      </c>
      <c r="I350" s="240">
        <v>1</v>
      </c>
      <c r="J350" s="234">
        <v>900</v>
      </c>
      <c r="K350" s="222"/>
      <c r="L350" s="219" t="s">
        <v>171</v>
      </c>
      <c r="M350" s="219" t="s">
        <v>42</v>
      </c>
      <c r="N350" s="219" t="s">
        <v>70</v>
      </c>
      <c r="O350" s="240">
        <v>1</v>
      </c>
      <c r="P350" s="234">
        <v>900</v>
      </c>
      <c r="Q350" s="219"/>
      <c r="R350" s="219"/>
      <c r="S350" s="219"/>
      <c r="T350" s="240">
        <v>1</v>
      </c>
      <c r="U350" s="235">
        <v>900</v>
      </c>
      <c r="V350" s="228" t="s">
        <v>69</v>
      </c>
      <c r="W350" s="228" t="s">
        <v>44</v>
      </c>
      <c r="X350" s="228" t="s">
        <v>28</v>
      </c>
      <c r="Y350" s="242">
        <v>1</v>
      </c>
      <c r="Z350" s="236">
        <v>900</v>
      </c>
      <c r="AA350" s="207">
        <f t="shared" si="474"/>
        <v>900</v>
      </c>
      <c r="AB350" s="222">
        <v>967</v>
      </c>
      <c r="AC350" s="544">
        <f t="shared" si="539"/>
        <v>67</v>
      </c>
      <c r="AD350" s="208">
        <f>1.22*$AB$1</f>
        <v>1387.7012</v>
      </c>
      <c r="AE350" s="678">
        <f t="shared" si="540"/>
        <v>487.70119999999997</v>
      </c>
      <c r="AF350" s="222">
        <v>1796</v>
      </c>
      <c r="AJ350" s="444">
        <f t="shared" si="475"/>
        <v>67</v>
      </c>
      <c r="AK350" s="444">
        <f t="shared" si="476"/>
        <v>7.4444444444444571</v>
      </c>
      <c r="AL350" s="539">
        <f t="shared" si="541"/>
        <v>1.4888888888888913E-2</v>
      </c>
      <c r="AM350" s="444">
        <f t="shared" si="477"/>
        <v>13.4</v>
      </c>
      <c r="AN350" s="445">
        <f t="shared" si="478"/>
        <v>487.70119999999997</v>
      </c>
      <c r="AO350" s="445">
        <f t="shared" si="479"/>
        <v>54.189022222222206</v>
      </c>
      <c r="AP350" s="542">
        <f t="shared" si="542"/>
        <v>0.1083780444444444</v>
      </c>
      <c r="AQ350" s="445">
        <f t="shared" si="480"/>
        <v>97.540239999999997</v>
      </c>
      <c r="AR350" s="227">
        <f t="shared" si="481"/>
        <v>1020</v>
      </c>
      <c r="AS350" s="210">
        <f t="shared" si="482"/>
        <v>1020</v>
      </c>
      <c r="AT350" s="209">
        <f t="shared" si="483"/>
        <v>306</v>
      </c>
      <c r="AU350" s="209">
        <f t="shared" si="484"/>
        <v>510</v>
      </c>
      <c r="AV350" s="211">
        <f t="shared" si="485"/>
        <v>967</v>
      </c>
      <c r="AW350" s="210">
        <f t="shared" si="486"/>
        <v>53</v>
      </c>
      <c r="AX350" s="210">
        <f t="shared" si="487"/>
        <v>120</v>
      </c>
      <c r="AY350" s="210">
        <f t="shared" si="488"/>
        <v>13.333333333333329</v>
      </c>
      <c r="AZ350" s="211">
        <f t="shared" si="489"/>
        <v>1387.7012</v>
      </c>
      <c r="BA350" s="544">
        <f t="shared" si="543"/>
        <v>367.70119999999997</v>
      </c>
      <c r="BB350" s="210">
        <f t="shared" si="544"/>
        <v>91.925299999999993</v>
      </c>
      <c r="BC350" s="213">
        <f t="shared" si="490"/>
        <v>1248.9310800000001</v>
      </c>
      <c r="BD350" s="211">
        <f>[1]MAG_9pak!$F$11</f>
        <v>1248.9310800000001</v>
      </c>
      <c r="BE350" s="213">
        <f t="shared" si="491"/>
        <v>374.67932400000001</v>
      </c>
      <c r="BF350" s="213">
        <f t="shared" si="492"/>
        <v>624.46554000000003</v>
      </c>
      <c r="BG350" s="210">
        <f t="shared" si="493"/>
        <v>281.93108000000007</v>
      </c>
      <c r="BH350" s="210">
        <f t="shared" si="494"/>
        <v>348.93108000000007</v>
      </c>
      <c r="BI350" s="210">
        <f t="shared" si="495"/>
        <v>38.770119999999991</v>
      </c>
      <c r="BJ350" s="210">
        <f t="shared" si="496"/>
        <v>1116</v>
      </c>
      <c r="BK350" s="214">
        <f t="shared" si="497"/>
        <v>334.8</v>
      </c>
      <c r="BL350" s="214">
        <f t="shared" si="498"/>
        <v>558</v>
      </c>
      <c r="BM350" s="210">
        <f t="shared" si="499"/>
        <v>216</v>
      </c>
      <c r="BN350" s="210">
        <f t="shared" si="500"/>
        <v>149</v>
      </c>
      <c r="BO350" s="215">
        <f t="shared" si="501"/>
        <v>1116</v>
      </c>
      <c r="BP350" s="210">
        <f t="shared" si="561"/>
        <v>1116</v>
      </c>
      <c r="BQ350" s="216">
        <f t="shared" si="502"/>
        <v>334.8</v>
      </c>
      <c r="BR350" s="216">
        <f t="shared" si="503"/>
        <v>558</v>
      </c>
      <c r="BS350" s="210">
        <f t="shared" si="504"/>
        <v>216</v>
      </c>
      <c r="BT350" s="210">
        <f t="shared" si="505"/>
        <v>149</v>
      </c>
      <c r="BU350" s="217">
        <f t="shared" si="506"/>
        <v>1116</v>
      </c>
      <c r="BV350" s="210">
        <f t="shared" si="562"/>
        <v>1116</v>
      </c>
      <c r="BW350" s="403">
        <f t="shared" si="507"/>
        <v>334.8</v>
      </c>
      <c r="BX350" s="403">
        <f t="shared" si="508"/>
        <v>558</v>
      </c>
      <c r="BY350" s="210">
        <f t="shared" si="509"/>
        <v>216</v>
      </c>
      <c r="BZ350" s="210">
        <f t="shared" si="510"/>
        <v>149</v>
      </c>
      <c r="CA350" s="210">
        <f t="shared" si="511"/>
        <v>24</v>
      </c>
      <c r="CB350" s="404">
        <f t="shared" si="512"/>
        <v>1116</v>
      </c>
      <c r="CC350" s="404"/>
      <c r="CD350" s="537">
        <f t="shared" si="513"/>
        <v>91.925299999999993</v>
      </c>
      <c r="CE350" s="537">
        <f t="shared" si="545"/>
        <v>27.577589999999997</v>
      </c>
      <c r="CF350" s="537">
        <f t="shared" si="514"/>
        <v>45.962649999999996</v>
      </c>
      <c r="CG350" s="210"/>
      <c r="CH350" s="210"/>
      <c r="CI350" s="210"/>
      <c r="CJ350" s="538">
        <f t="shared" si="515"/>
        <v>91.925299999999993</v>
      </c>
      <c r="CK350" s="216">
        <f t="shared" si="516"/>
        <v>-13.25</v>
      </c>
      <c r="CL350" s="216">
        <f t="shared" si="546"/>
        <v>-3.9749999999999996</v>
      </c>
      <c r="CM350" s="216">
        <f t="shared" si="517"/>
        <v>-6.625</v>
      </c>
      <c r="CN350" s="216"/>
      <c r="CO350" s="216"/>
      <c r="CP350" s="216"/>
      <c r="CQ350" s="217">
        <f t="shared" si="518"/>
        <v>-13.25</v>
      </c>
      <c r="CR350" s="403">
        <f t="shared" si="519"/>
        <v>67.925299999999993</v>
      </c>
      <c r="CS350" s="403">
        <f t="shared" si="547"/>
        <v>20.377589999999998</v>
      </c>
      <c r="CT350" s="403">
        <f t="shared" si="520"/>
        <v>33.962649999999996</v>
      </c>
      <c r="CU350" s="403"/>
      <c r="CV350" s="403"/>
      <c r="CW350" s="403"/>
      <c r="CX350" s="404">
        <f t="shared" si="521"/>
        <v>67.925299999999993</v>
      </c>
      <c r="CY350" s="198"/>
      <c r="CZ350" s="222">
        <v>967</v>
      </c>
      <c r="DA350" s="677">
        <f t="shared" si="522"/>
        <v>67</v>
      </c>
      <c r="DB350" s="676">
        <f t="shared" si="523"/>
        <v>7.4444444444444571</v>
      </c>
      <c r="DC350" s="676">
        <f t="shared" si="548"/>
        <v>1.4888888888888914</v>
      </c>
      <c r="DD350" s="208">
        <v>1387.7012</v>
      </c>
      <c r="DE350" s="677">
        <f t="shared" si="524"/>
        <v>487.70119999999997</v>
      </c>
      <c r="DF350" s="676">
        <f t="shared" si="525"/>
        <v>54.189022222222206</v>
      </c>
      <c r="DG350" s="676">
        <f t="shared" si="549"/>
        <v>10.837804444444441</v>
      </c>
      <c r="DH350" s="222">
        <v>20</v>
      </c>
      <c r="DI350" s="677">
        <f t="shared" si="526"/>
        <v>180</v>
      </c>
      <c r="DJ350" s="568">
        <f t="shared" si="527"/>
        <v>1080</v>
      </c>
      <c r="DK350" s="677">
        <f t="shared" si="528"/>
        <v>1080</v>
      </c>
      <c r="DL350" s="677">
        <f t="shared" si="550"/>
        <v>324</v>
      </c>
      <c r="DM350" s="677">
        <f t="shared" si="551"/>
        <v>540</v>
      </c>
      <c r="DN350" s="677">
        <f t="shared" si="529"/>
        <v>76.925299999999993</v>
      </c>
      <c r="DO350" s="677">
        <f t="shared" si="552"/>
        <v>23.077589999999997</v>
      </c>
      <c r="DP350" s="677">
        <f t="shared" si="553"/>
        <v>38.462649999999996</v>
      </c>
      <c r="DQ350" s="677">
        <f t="shared" si="530"/>
        <v>76.925299999999993</v>
      </c>
      <c r="DR350" s="222">
        <v>967</v>
      </c>
      <c r="DS350" s="677">
        <f t="shared" si="531"/>
        <v>67</v>
      </c>
      <c r="DT350" s="676">
        <f t="shared" si="532"/>
        <v>7.4444444444444571</v>
      </c>
      <c r="DU350" s="710">
        <f t="shared" si="554"/>
        <v>1.4888888888888914</v>
      </c>
      <c r="DV350" s="208">
        <v>1387.7012</v>
      </c>
      <c r="DW350" s="677">
        <f t="shared" si="533"/>
        <v>487.70119999999997</v>
      </c>
      <c r="DX350" s="676">
        <f t="shared" si="534"/>
        <v>54.189022222222206</v>
      </c>
      <c r="DY350" s="710">
        <f t="shared" si="555"/>
        <v>10.837804444444441</v>
      </c>
      <c r="DZ350" s="222">
        <v>19</v>
      </c>
      <c r="EA350" s="677">
        <f t="shared" si="535"/>
        <v>171</v>
      </c>
      <c r="EB350" s="568">
        <f t="shared" si="536"/>
        <v>1071</v>
      </c>
      <c r="EC350" s="677">
        <f t="shared" si="537"/>
        <v>1071</v>
      </c>
      <c r="ED350" s="677">
        <f t="shared" si="556"/>
        <v>321.3</v>
      </c>
      <c r="EE350" s="677">
        <f t="shared" si="557"/>
        <v>535.5</v>
      </c>
      <c r="EF350" s="208">
        <f t="shared" si="558"/>
        <v>79.175299999999993</v>
      </c>
      <c r="EG350" s="208">
        <f t="shared" si="559"/>
        <v>23.752589999999998</v>
      </c>
      <c r="EH350" s="208">
        <f t="shared" si="560"/>
        <v>39.587649999999996</v>
      </c>
      <c r="EI350" s="677">
        <f t="shared" si="538"/>
        <v>79.175299999999993</v>
      </c>
    </row>
    <row r="351" spans="1:139" s="218" customFormat="1" ht="24.75" customHeight="1" x14ac:dyDescent="0.2">
      <c r="A351" s="506">
        <v>348</v>
      </c>
      <c r="B351" s="506" t="s">
        <v>1268</v>
      </c>
      <c r="C351" s="499" t="s">
        <v>944</v>
      </c>
      <c r="D351" s="406" t="s">
        <v>525</v>
      </c>
      <c r="E351" s="414" t="s">
        <v>225</v>
      </c>
      <c r="F351" s="219" t="s">
        <v>5</v>
      </c>
      <c r="G351" s="219" t="s">
        <v>44</v>
      </c>
      <c r="H351" s="219" t="s">
        <v>27</v>
      </c>
      <c r="I351" s="240">
        <v>0.25</v>
      </c>
      <c r="J351" s="234">
        <v>747</v>
      </c>
      <c r="K351" s="222"/>
      <c r="L351" s="219" t="s">
        <v>5</v>
      </c>
      <c r="M351" s="219" t="s">
        <v>44</v>
      </c>
      <c r="N351" s="219" t="s">
        <v>27</v>
      </c>
      <c r="O351" s="240">
        <v>0.25</v>
      </c>
      <c r="P351" s="234">
        <v>747</v>
      </c>
      <c r="Q351" s="219"/>
      <c r="R351" s="219"/>
      <c r="S351" s="219"/>
      <c r="T351" s="240">
        <v>0.25</v>
      </c>
      <c r="U351" s="235">
        <v>747</v>
      </c>
      <c r="V351" s="228" t="s">
        <v>303</v>
      </c>
      <c r="W351" s="228" t="s">
        <v>44</v>
      </c>
      <c r="X351" s="228" t="s">
        <v>52</v>
      </c>
      <c r="Y351" s="242">
        <v>0.25</v>
      </c>
      <c r="Z351" s="236">
        <v>747</v>
      </c>
      <c r="AA351" s="207">
        <f t="shared" si="474"/>
        <v>186.75</v>
      </c>
      <c r="AB351" s="222">
        <v>662</v>
      </c>
      <c r="AC351" s="544">
        <f t="shared" si="539"/>
        <v>-85</v>
      </c>
      <c r="AD351" s="208">
        <f>0.832*$AB$1</f>
        <v>946.36671999999999</v>
      </c>
      <c r="AE351" s="678">
        <f t="shared" si="540"/>
        <v>199.36671999999999</v>
      </c>
      <c r="AF351" s="222">
        <v>1228</v>
      </c>
      <c r="AJ351" s="444">
        <f t="shared" si="475"/>
        <v>-85</v>
      </c>
      <c r="AK351" s="444">
        <f t="shared" si="476"/>
        <v>-11.378848728246311</v>
      </c>
      <c r="AL351" s="539">
        <f t="shared" si="541"/>
        <v>-2.2757697456492622E-2</v>
      </c>
      <c r="AM351" s="444">
        <f t="shared" si="477"/>
        <v>-17</v>
      </c>
      <c r="AN351" s="445">
        <f t="shared" si="478"/>
        <v>199.36671999999999</v>
      </c>
      <c r="AO351" s="445">
        <f t="shared" si="479"/>
        <v>26.688985274431062</v>
      </c>
      <c r="AP351" s="542">
        <f t="shared" si="542"/>
        <v>5.3377970548862119E-2</v>
      </c>
      <c r="AQ351" s="445">
        <f t="shared" si="480"/>
        <v>39.873343999999996</v>
      </c>
      <c r="AR351" s="227">
        <f t="shared" si="481"/>
        <v>216.75</v>
      </c>
      <c r="AS351" s="210">
        <f t="shared" si="482"/>
        <v>867</v>
      </c>
      <c r="AT351" s="209">
        <f t="shared" si="483"/>
        <v>260.09999999999997</v>
      </c>
      <c r="AU351" s="209">
        <f t="shared" si="484"/>
        <v>433.5</v>
      </c>
      <c r="AV351" s="211">
        <f t="shared" si="485"/>
        <v>662</v>
      </c>
      <c r="AW351" s="210">
        <f t="shared" si="486"/>
        <v>205</v>
      </c>
      <c r="AX351" s="210">
        <f t="shared" si="487"/>
        <v>120</v>
      </c>
      <c r="AY351" s="210">
        <f t="shared" si="488"/>
        <v>16.064257028112451</v>
      </c>
      <c r="AZ351" s="211">
        <f t="shared" si="489"/>
        <v>946.36671999999999</v>
      </c>
      <c r="BA351" s="544">
        <f t="shared" si="543"/>
        <v>79.366719999999987</v>
      </c>
      <c r="BB351" s="210">
        <f t="shared" si="544"/>
        <v>19.841679999999997</v>
      </c>
      <c r="BC351" s="213">
        <f t="shared" si="490"/>
        <v>212.932512</v>
      </c>
      <c r="BD351" s="211">
        <f>[1]MAG_9pak!$F$7</f>
        <v>851.73004800000001</v>
      </c>
      <c r="BE351" s="213">
        <f t="shared" si="491"/>
        <v>255.5190144</v>
      </c>
      <c r="BF351" s="213">
        <f t="shared" si="492"/>
        <v>425.86502400000001</v>
      </c>
      <c r="BG351" s="210">
        <f t="shared" si="493"/>
        <v>189.73004800000001</v>
      </c>
      <c r="BH351" s="210">
        <f t="shared" si="494"/>
        <v>104.73004800000001</v>
      </c>
      <c r="BI351" s="210">
        <f t="shared" si="495"/>
        <v>14.020086746987957</v>
      </c>
      <c r="BJ351" s="210">
        <f t="shared" si="496"/>
        <v>926.28</v>
      </c>
      <c r="BK351" s="214">
        <f t="shared" si="497"/>
        <v>277.88399999999996</v>
      </c>
      <c r="BL351" s="214">
        <f t="shared" si="498"/>
        <v>463.14</v>
      </c>
      <c r="BM351" s="210">
        <f t="shared" si="499"/>
        <v>179.27999999999997</v>
      </c>
      <c r="BN351" s="210">
        <f t="shared" si="500"/>
        <v>264.27999999999997</v>
      </c>
      <c r="BO351" s="215">
        <f t="shared" si="501"/>
        <v>231.57</v>
      </c>
      <c r="BP351" s="210">
        <f t="shared" si="561"/>
        <v>926.28</v>
      </c>
      <c r="BQ351" s="216">
        <f t="shared" si="502"/>
        <v>277.88399999999996</v>
      </c>
      <c r="BR351" s="216">
        <f t="shared" si="503"/>
        <v>463.14</v>
      </c>
      <c r="BS351" s="210">
        <f t="shared" si="504"/>
        <v>179.27999999999997</v>
      </c>
      <c r="BT351" s="210">
        <f t="shared" si="505"/>
        <v>264.27999999999997</v>
      </c>
      <c r="BU351" s="217">
        <f t="shared" si="506"/>
        <v>231.57</v>
      </c>
      <c r="BV351" s="210">
        <f t="shared" si="562"/>
        <v>926.28</v>
      </c>
      <c r="BW351" s="403">
        <f t="shared" si="507"/>
        <v>277.88399999999996</v>
      </c>
      <c r="BX351" s="403">
        <f t="shared" si="508"/>
        <v>463.14</v>
      </c>
      <c r="BY351" s="210">
        <f t="shared" si="509"/>
        <v>179.27999999999997</v>
      </c>
      <c r="BZ351" s="210">
        <f t="shared" si="510"/>
        <v>264.27999999999997</v>
      </c>
      <c r="CA351" s="210">
        <f t="shared" si="511"/>
        <v>24</v>
      </c>
      <c r="CB351" s="404">
        <f t="shared" si="512"/>
        <v>231.57</v>
      </c>
      <c r="CC351" s="404"/>
      <c r="CD351" s="537">
        <f t="shared" si="513"/>
        <v>19.841679999999997</v>
      </c>
      <c r="CE351" s="537">
        <f t="shared" si="545"/>
        <v>5.9525039999999985</v>
      </c>
      <c r="CF351" s="537">
        <f t="shared" si="514"/>
        <v>9.9208399999999983</v>
      </c>
      <c r="CG351" s="210"/>
      <c r="CH351" s="210"/>
      <c r="CI351" s="210"/>
      <c r="CJ351" s="538">
        <f t="shared" si="515"/>
        <v>4.9604199999999992</v>
      </c>
      <c r="CK351" s="216">
        <f t="shared" si="516"/>
        <v>-51.25</v>
      </c>
      <c r="CL351" s="216">
        <f t="shared" si="546"/>
        <v>-15.375</v>
      </c>
      <c r="CM351" s="216">
        <f t="shared" si="517"/>
        <v>-25.625</v>
      </c>
      <c r="CN351" s="216"/>
      <c r="CO351" s="216"/>
      <c r="CP351" s="216"/>
      <c r="CQ351" s="217">
        <f t="shared" si="518"/>
        <v>-12.8125</v>
      </c>
      <c r="CR351" s="403">
        <f t="shared" si="519"/>
        <v>5.0216800000000035</v>
      </c>
      <c r="CS351" s="403">
        <f t="shared" si="547"/>
        <v>1.506504000000001</v>
      </c>
      <c r="CT351" s="403">
        <f t="shared" si="520"/>
        <v>2.5108400000000017</v>
      </c>
      <c r="CU351" s="403"/>
      <c r="CV351" s="403"/>
      <c r="CW351" s="403"/>
      <c r="CX351" s="404">
        <f t="shared" si="521"/>
        <v>1.2554200000000009</v>
      </c>
      <c r="CY351" s="198"/>
      <c r="CZ351" s="222">
        <v>662</v>
      </c>
      <c r="DA351" s="677">
        <f t="shared" si="522"/>
        <v>-85</v>
      </c>
      <c r="DB351" s="676">
        <f t="shared" si="523"/>
        <v>-11.378848728246311</v>
      </c>
      <c r="DC351" s="676">
        <f t="shared" si="548"/>
        <v>-2.2757697456492623</v>
      </c>
      <c r="DD351" s="208">
        <v>946.36671999999999</v>
      </c>
      <c r="DE351" s="677">
        <f t="shared" si="524"/>
        <v>199.36671999999999</v>
      </c>
      <c r="DF351" s="676">
        <f t="shared" si="525"/>
        <v>26.688985274431062</v>
      </c>
      <c r="DG351" s="676">
        <f t="shared" si="549"/>
        <v>5.3377970548862121</v>
      </c>
      <c r="DH351" s="222">
        <v>24</v>
      </c>
      <c r="DI351" s="677">
        <f t="shared" si="526"/>
        <v>179.28</v>
      </c>
      <c r="DJ351" s="568">
        <f t="shared" si="527"/>
        <v>926.28</v>
      </c>
      <c r="DK351" s="677">
        <f t="shared" si="528"/>
        <v>231.57</v>
      </c>
      <c r="DL351" s="677">
        <f t="shared" si="550"/>
        <v>277.88399999999996</v>
      </c>
      <c r="DM351" s="677">
        <f t="shared" si="551"/>
        <v>463.14</v>
      </c>
      <c r="DN351" s="677">
        <f t="shared" si="529"/>
        <v>5.0216800000000035</v>
      </c>
      <c r="DO351" s="677">
        <f t="shared" si="552"/>
        <v>1.506504000000001</v>
      </c>
      <c r="DP351" s="677">
        <f t="shared" si="553"/>
        <v>2.5108400000000017</v>
      </c>
      <c r="DQ351" s="677">
        <f t="shared" si="530"/>
        <v>1.2554200000000009</v>
      </c>
      <c r="DR351" s="222">
        <v>662</v>
      </c>
      <c r="DS351" s="677">
        <f t="shared" si="531"/>
        <v>-85</v>
      </c>
      <c r="DT351" s="676">
        <f t="shared" si="532"/>
        <v>-11.378848728246311</v>
      </c>
      <c r="DU351" s="710">
        <f t="shared" si="554"/>
        <v>-2.2757697456492623</v>
      </c>
      <c r="DV351" s="208">
        <v>946.36671999999999</v>
      </c>
      <c r="DW351" s="677">
        <f t="shared" si="533"/>
        <v>199.36671999999999</v>
      </c>
      <c r="DX351" s="676">
        <f t="shared" si="534"/>
        <v>26.688985274431062</v>
      </c>
      <c r="DY351" s="710">
        <f t="shared" si="555"/>
        <v>5.3377970548862121</v>
      </c>
      <c r="DZ351" s="222">
        <v>22</v>
      </c>
      <c r="EA351" s="677">
        <f t="shared" si="535"/>
        <v>164.34</v>
      </c>
      <c r="EB351" s="568">
        <f t="shared" si="536"/>
        <v>911.34</v>
      </c>
      <c r="EC351" s="677">
        <f t="shared" si="537"/>
        <v>227.83500000000001</v>
      </c>
      <c r="ED351" s="677">
        <f t="shared" si="556"/>
        <v>273.40199999999999</v>
      </c>
      <c r="EE351" s="677">
        <f t="shared" si="557"/>
        <v>455.67</v>
      </c>
      <c r="EF351" s="208">
        <f t="shared" si="558"/>
        <v>8.7566799999999887</v>
      </c>
      <c r="EG351" s="208">
        <f t="shared" si="559"/>
        <v>2.6270039999999963</v>
      </c>
      <c r="EH351" s="208">
        <f t="shared" si="560"/>
        <v>4.3783399999999943</v>
      </c>
      <c r="EI351" s="677">
        <f t="shared" si="538"/>
        <v>2.1891699999999972</v>
      </c>
    </row>
    <row r="352" spans="1:139" s="218" customFormat="1" ht="24.75" customHeight="1" x14ac:dyDescent="0.2">
      <c r="A352" s="505">
        <v>349</v>
      </c>
      <c r="B352" s="506" t="s">
        <v>1268</v>
      </c>
      <c r="C352" s="499" t="s">
        <v>1092</v>
      </c>
      <c r="D352" s="406" t="s">
        <v>526</v>
      </c>
      <c r="E352" s="414" t="s">
        <v>229</v>
      </c>
      <c r="F352" s="219" t="s">
        <v>171</v>
      </c>
      <c r="G352" s="219" t="s">
        <v>42</v>
      </c>
      <c r="H352" s="219" t="s">
        <v>70</v>
      </c>
      <c r="I352" s="240">
        <v>0.3</v>
      </c>
      <c r="J352" s="234">
        <v>1112</v>
      </c>
      <c r="K352" s="222"/>
      <c r="L352" s="219" t="s">
        <v>171</v>
      </c>
      <c r="M352" s="219" t="s">
        <v>42</v>
      </c>
      <c r="N352" s="219" t="s">
        <v>70</v>
      </c>
      <c r="O352" s="240">
        <v>0.3</v>
      </c>
      <c r="P352" s="234">
        <v>1112</v>
      </c>
      <c r="Q352" s="219"/>
      <c r="R352" s="219"/>
      <c r="S352" s="219"/>
      <c r="T352" s="240">
        <v>0.3</v>
      </c>
      <c r="U352" s="235">
        <v>1112</v>
      </c>
      <c r="V352" s="228" t="s">
        <v>69</v>
      </c>
      <c r="W352" s="228" t="s">
        <v>44</v>
      </c>
      <c r="X352" s="228" t="s">
        <v>28</v>
      </c>
      <c r="Y352" s="242">
        <v>0.3</v>
      </c>
      <c r="Z352" s="236">
        <v>1112</v>
      </c>
      <c r="AA352" s="207">
        <f t="shared" si="474"/>
        <v>333.59999999999997</v>
      </c>
      <c r="AB352" s="222">
        <v>967</v>
      </c>
      <c r="AC352" s="544">
        <f t="shared" si="539"/>
        <v>-145</v>
      </c>
      <c r="AD352" s="208">
        <f>1.22*$AB$1</f>
        <v>1387.7012</v>
      </c>
      <c r="AE352" s="678">
        <f t="shared" si="540"/>
        <v>275.70119999999997</v>
      </c>
      <c r="AF352" s="222">
        <v>1796</v>
      </c>
      <c r="AJ352" s="444">
        <f t="shared" si="475"/>
        <v>-145</v>
      </c>
      <c r="AK352" s="444">
        <f t="shared" si="476"/>
        <v>-13.039568345323744</v>
      </c>
      <c r="AL352" s="539">
        <f t="shared" si="541"/>
        <v>-2.607913669064749E-2</v>
      </c>
      <c r="AM352" s="444">
        <f t="shared" si="477"/>
        <v>-29</v>
      </c>
      <c r="AN352" s="445">
        <f t="shared" si="478"/>
        <v>275.70119999999997</v>
      </c>
      <c r="AO352" s="445">
        <f t="shared" si="479"/>
        <v>24.793273381294952</v>
      </c>
      <c r="AP352" s="542">
        <f t="shared" si="542"/>
        <v>4.9586546762589903E-2</v>
      </c>
      <c r="AQ352" s="445">
        <f t="shared" si="480"/>
        <v>55.140239999999991</v>
      </c>
      <c r="AR352" s="227">
        <f t="shared" si="481"/>
        <v>369.59999999999997</v>
      </c>
      <c r="AS352" s="210">
        <f t="shared" si="482"/>
        <v>1232</v>
      </c>
      <c r="AT352" s="209">
        <f t="shared" si="483"/>
        <v>369.59999999999997</v>
      </c>
      <c r="AU352" s="209">
        <f t="shared" si="484"/>
        <v>616</v>
      </c>
      <c r="AV352" s="211">
        <f t="shared" si="485"/>
        <v>967</v>
      </c>
      <c r="AW352" s="210">
        <f t="shared" si="486"/>
        <v>265</v>
      </c>
      <c r="AX352" s="210">
        <f t="shared" si="487"/>
        <v>120</v>
      </c>
      <c r="AY352" s="210">
        <f t="shared" si="488"/>
        <v>10.791366906474821</v>
      </c>
      <c r="AZ352" s="211">
        <f t="shared" si="489"/>
        <v>1387.7012</v>
      </c>
      <c r="BA352" s="544">
        <f t="shared" si="543"/>
        <v>155.70119999999997</v>
      </c>
      <c r="BB352" s="210">
        <f t="shared" si="544"/>
        <v>38.925299999999993</v>
      </c>
      <c r="BC352" s="213">
        <f t="shared" si="490"/>
        <v>374.67932400000001</v>
      </c>
      <c r="BD352" s="211">
        <f>[1]MAG_9pak!$F$11</f>
        <v>1248.9310800000001</v>
      </c>
      <c r="BE352" s="213">
        <f t="shared" si="491"/>
        <v>374.67932400000001</v>
      </c>
      <c r="BF352" s="213">
        <f t="shared" si="492"/>
        <v>624.46554000000003</v>
      </c>
      <c r="BG352" s="210">
        <f t="shared" si="493"/>
        <v>281.93108000000007</v>
      </c>
      <c r="BH352" s="210">
        <f t="shared" si="494"/>
        <v>136.93108000000007</v>
      </c>
      <c r="BI352" s="210">
        <f t="shared" si="495"/>
        <v>12.313946043165473</v>
      </c>
      <c r="BJ352" s="210">
        <f t="shared" si="496"/>
        <v>1378.8799999999999</v>
      </c>
      <c r="BK352" s="214">
        <f t="shared" si="497"/>
        <v>413.66399999999993</v>
      </c>
      <c r="BL352" s="214">
        <f t="shared" si="498"/>
        <v>689.43999999999994</v>
      </c>
      <c r="BM352" s="210">
        <f t="shared" si="499"/>
        <v>266.87999999999988</v>
      </c>
      <c r="BN352" s="210">
        <f t="shared" si="500"/>
        <v>411.87999999999988</v>
      </c>
      <c r="BO352" s="215">
        <f t="shared" si="501"/>
        <v>413.66399999999993</v>
      </c>
      <c r="BP352" s="210">
        <f t="shared" si="561"/>
        <v>1378.8799999999999</v>
      </c>
      <c r="BQ352" s="216">
        <f t="shared" si="502"/>
        <v>413.66399999999993</v>
      </c>
      <c r="BR352" s="216">
        <f t="shared" si="503"/>
        <v>689.43999999999994</v>
      </c>
      <c r="BS352" s="210">
        <f t="shared" si="504"/>
        <v>266.87999999999988</v>
      </c>
      <c r="BT352" s="210">
        <f t="shared" si="505"/>
        <v>411.87999999999988</v>
      </c>
      <c r="BU352" s="217">
        <f t="shared" si="506"/>
        <v>413.66399999999993</v>
      </c>
      <c r="BV352" s="210">
        <f t="shared" si="562"/>
        <v>1378.8799999999999</v>
      </c>
      <c r="BW352" s="403">
        <f t="shared" si="507"/>
        <v>413.66399999999993</v>
      </c>
      <c r="BX352" s="403">
        <f t="shared" si="508"/>
        <v>689.43999999999994</v>
      </c>
      <c r="BY352" s="210">
        <f t="shared" si="509"/>
        <v>266.87999999999988</v>
      </c>
      <c r="BZ352" s="210">
        <f t="shared" si="510"/>
        <v>411.87999999999988</v>
      </c>
      <c r="CA352" s="210">
        <f t="shared" si="511"/>
        <v>24</v>
      </c>
      <c r="CB352" s="404">
        <f t="shared" si="512"/>
        <v>413.66399999999993</v>
      </c>
      <c r="CC352" s="404"/>
      <c r="CD352" s="537">
        <f t="shared" si="513"/>
        <v>38.925299999999993</v>
      </c>
      <c r="CE352" s="537">
        <f t="shared" si="545"/>
        <v>11.677589999999997</v>
      </c>
      <c r="CF352" s="537">
        <f t="shared" si="514"/>
        <v>19.462649999999996</v>
      </c>
      <c r="CG352" s="210"/>
      <c r="CH352" s="210"/>
      <c r="CI352" s="210"/>
      <c r="CJ352" s="538">
        <f t="shared" si="515"/>
        <v>11.677589999999997</v>
      </c>
      <c r="CK352" s="216">
        <f t="shared" si="516"/>
        <v>-66.25</v>
      </c>
      <c r="CL352" s="216">
        <f t="shared" si="546"/>
        <v>-19.875</v>
      </c>
      <c r="CM352" s="216">
        <f t="shared" si="517"/>
        <v>-33.125</v>
      </c>
      <c r="CN352" s="216"/>
      <c r="CO352" s="216"/>
      <c r="CP352" s="216"/>
      <c r="CQ352" s="217">
        <f t="shared" si="518"/>
        <v>-19.875</v>
      </c>
      <c r="CR352" s="403">
        <f t="shared" si="519"/>
        <v>2.2053000000000225</v>
      </c>
      <c r="CS352" s="403">
        <f t="shared" si="547"/>
        <v>0.66159000000000667</v>
      </c>
      <c r="CT352" s="403">
        <f t="shared" si="520"/>
        <v>1.1026500000000112</v>
      </c>
      <c r="CU352" s="403"/>
      <c r="CV352" s="403"/>
      <c r="CW352" s="403"/>
      <c r="CX352" s="404">
        <f t="shared" si="521"/>
        <v>0.66159000000000667</v>
      </c>
      <c r="CY352" s="198"/>
      <c r="CZ352" s="222">
        <v>967</v>
      </c>
      <c r="DA352" s="677">
        <f t="shared" si="522"/>
        <v>-145</v>
      </c>
      <c r="DB352" s="676">
        <f t="shared" si="523"/>
        <v>-13.039568345323744</v>
      </c>
      <c r="DC352" s="676">
        <f t="shared" si="548"/>
        <v>-2.6079136690647489</v>
      </c>
      <c r="DD352" s="208">
        <v>1387.7012</v>
      </c>
      <c r="DE352" s="677">
        <f t="shared" si="524"/>
        <v>275.70119999999997</v>
      </c>
      <c r="DF352" s="676">
        <f t="shared" si="525"/>
        <v>24.793273381294952</v>
      </c>
      <c r="DG352" s="676">
        <f t="shared" si="549"/>
        <v>4.9586546762589903</v>
      </c>
      <c r="DH352" s="222">
        <v>20</v>
      </c>
      <c r="DI352" s="677">
        <f t="shared" si="526"/>
        <v>222.4</v>
      </c>
      <c r="DJ352" s="568">
        <f t="shared" si="527"/>
        <v>1334.4</v>
      </c>
      <c r="DK352" s="677">
        <f t="shared" si="528"/>
        <v>400.32</v>
      </c>
      <c r="DL352" s="677">
        <f t="shared" si="550"/>
        <v>400.32</v>
      </c>
      <c r="DM352" s="677">
        <f t="shared" si="551"/>
        <v>667.2</v>
      </c>
      <c r="DN352" s="677">
        <f t="shared" si="529"/>
        <v>13.32529999999997</v>
      </c>
      <c r="DO352" s="677">
        <f t="shared" si="552"/>
        <v>3.9975899999999909</v>
      </c>
      <c r="DP352" s="677">
        <f t="shared" si="553"/>
        <v>6.6626499999999851</v>
      </c>
      <c r="DQ352" s="677">
        <f t="shared" si="530"/>
        <v>3.9975899999999909</v>
      </c>
      <c r="DR352" s="222">
        <v>967</v>
      </c>
      <c r="DS352" s="677">
        <f t="shared" si="531"/>
        <v>-145</v>
      </c>
      <c r="DT352" s="676">
        <f t="shared" si="532"/>
        <v>-13.039568345323744</v>
      </c>
      <c r="DU352" s="710">
        <f t="shared" si="554"/>
        <v>-2.6079136690647489</v>
      </c>
      <c r="DV352" s="208">
        <v>1387.7012</v>
      </c>
      <c r="DW352" s="677">
        <f t="shared" si="533"/>
        <v>275.70119999999997</v>
      </c>
      <c r="DX352" s="676">
        <f t="shared" si="534"/>
        <v>24.793273381294952</v>
      </c>
      <c r="DY352" s="710">
        <f t="shared" si="555"/>
        <v>4.9586546762589903</v>
      </c>
      <c r="DZ352" s="222">
        <v>19</v>
      </c>
      <c r="EA352" s="677">
        <f t="shared" si="535"/>
        <v>211.28</v>
      </c>
      <c r="EB352" s="568">
        <f t="shared" si="536"/>
        <v>1323.28</v>
      </c>
      <c r="EC352" s="677">
        <f t="shared" si="537"/>
        <v>396.98399999999998</v>
      </c>
      <c r="ED352" s="677">
        <f t="shared" si="556"/>
        <v>396.98400000000004</v>
      </c>
      <c r="EE352" s="677">
        <f t="shared" si="557"/>
        <v>661.64</v>
      </c>
      <c r="EF352" s="208">
        <f t="shared" si="558"/>
        <v>16.1053</v>
      </c>
      <c r="EG352" s="208">
        <f t="shared" si="559"/>
        <v>4.8315899999999994</v>
      </c>
      <c r="EH352" s="208">
        <f t="shared" si="560"/>
        <v>8.0526499999999999</v>
      </c>
      <c r="EI352" s="677">
        <f t="shared" si="538"/>
        <v>4.8315899999999994</v>
      </c>
    </row>
    <row r="353" spans="1:139" s="218" customFormat="1" ht="24.75" customHeight="1" x14ac:dyDescent="0.2">
      <c r="A353" s="505">
        <v>350</v>
      </c>
      <c r="B353" s="506" t="s">
        <v>1268</v>
      </c>
      <c r="C353" s="499" t="s">
        <v>1092</v>
      </c>
      <c r="D353" s="406" t="s">
        <v>526</v>
      </c>
      <c r="E353" s="414" t="s">
        <v>235</v>
      </c>
      <c r="F353" s="219" t="s">
        <v>171</v>
      </c>
      <c r="G353" s="219" t="s">
        <v>217</v>
      </c>
      <c r="H353" s="219" t="s">
        <v>25</v>
      </c>
      <c r="I353" s="240">
        <v>0.3</v>
      </c>
      <c r="J353" s="234">
        <v>665</v>
      </c>
      <c r="K353" s="222"/>
      <c r="L353" s="219" t="s">
        <v>171</v>
      </c>
      <c r="M353" s="219" t="s">
        <v>217</v>
      </c>
      <c r="N353" s="219" t="s">
        <v>25</v>
      </c>
      <c r="O353" s="240">
        <v>0.3</v>
      </c>
      <c r="P353" s="234">
        <v>665</v>
      </c>
      <c r="Q353" s="219"/>
      <c r="R353" s="219"/>
      <c r="S353" s="219"/>
      <c r="T353" s="240">
        <v>0.3</v>
      </c>
      <c r="U353" s="235">
        <v>665</v>
      </c>
      <c r="V353" s="228" t="s">
        <v>69</v>
      </c>
      <c r="W353" s="228" t="s">
        <v>315</v>
      </c>
      <c r="X353" s="228" t="s">
        <v>45</v>
      </c>
      <c r="Y353" s="242">
        <v>0.3</v>
      </c>
      <c r="Z353" s="236">
        <v>665</v>
      </c>
      <c r="AA353" s="207">
        <f t="shared" si="474"/>
        <v>199.5</v>
      </c>
      <c r="AB353" s="222">
        <v>758</v>
      </c>
      <c r="AC353" s="544">
        <f t="shared" si="539"/>
        <v>93</v>
      </c>
      <c r="AD353" s="208">
        <f>0.95*$AB$1</f>
        <v>1080.587</v>
      </c>
      <c r="AE353" s="678">
        <f t="shared" si="540"/>
        <v>415.58699999999999</v>
      </c>
      <c r="AF353" s="222">
        <v>1406</v>
      </c>
      <c r="AJ353" s="444">
        <f t="shared" si="475"/>
        <v>93</v>
      </c>
      <c r="AK353" s="444">
        <f t="shared" si="476"/>
        <v>13.984962406015029</v>
      </c>
      <c r="AL353" s="539">
        <f t="shared" si="541"/>
        <v>2.7969924812030058E-2</v>
      </c>
      <c r="AM353" s="444">
        <f t="shared" si="477"/>
        <v>18.600000000000001</v>
      </c>
      <c r="AN353" s="445">
        <f t="shared" si="478"/>
        <v>415.58699999999999</v>
      </c>
      <c r="AO353" s="445">
        <f t="shared" si="479"/>
        <v>62.494285714285695</v>
      </c>
      <c r="AP353" s="542">
        <f t="shared" si="542"/>
        <v>0.12498857142857139</v>
      </c>
      <c r="AQ353" s="445">
        <f t="shared" si="480"/>
        <v>83.117400000000004</v>
      </c>
      <c r="AR353" s="227">
        <f t="shared" si="481"/>
        <v>235.5</v>
      </c>
      <c r="AS353" s="210">
        <f t="shared" si="482"/>
        <v>785</v>
      </c>
      <c r="AT353" s="209">
        <f t="shared" si="483"/>
        <v>235.5</v>
      </c>
      <c r="AU353" s="209">
        <f t="shared" si="484"/>
        <v>392.5</v>
      </c>
      <c r="AV353" s="211">
        <f t="shared" si="485"/>
        <v>758</v>
      </c>
      <c r="AW353" s="210">
        <f t="shared" si="486"/>
        <v>27</v>
      </c>
      <c r="AX353" s="210">
        <f t="shared" si="487"/>
        <v>120</v>
      </c>
      <c r="AY353" s="210">
        <f t="shared" si="488"/>
        <v>18.045112781954884</v>
      </c>
      <c r="AZ353" s="211">
        <f t="shared" si="489"/>
        <v>1080.587</v>
      </c>
      <c r="BA353" s="544">
        <f t="shared" si="543"/>
        <v>295.58699999999999</v>
      </c>
      <c r="BB353" s="210">
        <f t="shared" si="544"/>
        <v>73.896749999999997</v>
      </c>
      <c r="BC353" s="213">
        <f t="shared" si="490"/>
        <v>291.75848999999999</v>
      </c>
      <c r="BD353" s="211">
        <f>[1]MAG_9pak!$F$9</f>
        <v>972.52830000000006</v>
      </c>
      <c r="BE353" s="213">
        <f t="shared" si="491"/>
        <v>291.75848999999999</v>
      </c>
      <c r="BF353" s="213">
        <f t="shared" si="492"/>
        <v>486.26415000000003</v>
      </c>
      <c r="BG353" s="210">
        <f t="shared" si="493"/>
        <v>214.52830000000006</v>
      </c>
      <c r="BH353" s="210">
        <f t="shared" si="494"/>
        <v>307.52830000000006</v>
      </c>
      <c r="BI353" s="210">
        <f t="shared" si="495"/>
        <v>46.244857142857143</v>
      </c>
      <c r="BJ353" s="210">
        <f t="shared" si="496"/>
        <v>824.6</v>
      </c>
      <c r="BK353" s="214">
        <f t="shared" si="497"/>
        <v>247.38</v>
      </c>
      <c r="BL353" s="214">
        <f t="shared" si="498"/>
        <v>412.3</v>
      </c>
      <c r="BM353" s="210">
        <f t="shared" si="499"/>
        <v>159.60000000000002</v>
      </c>
      <c r="BN353" s="210">
        <f t="shared" si="500"/>
        <v>66.600000000000023</v>
      </c>
      <c r="BO353" s="215">
        <f t="shared" si="501"/>
        <v>247.38</v>
      </c>
      <c r="BP353" s="210">
        <f t="shared" si="561"/>
        <v>824.6</v>
      </c>
      <c r="BQ353" s="216">
        <f t="shared" si="502"/>
        <v>247.38</v>
      </c>
      <c r="BR353" s="216">
        <f t="shared" si="503"/>
        <v>412.3</v>
      </c>
      <c r="BS353" s="210">
        <f t="shared" si="504"/>
        <v>159.60000000000002</v>
      </c>
      <c r="BT353" s="210">
        <f t="shared" si="505"/>
        <v>66.600000000000023</v>
      </c>
      <c r="BU353" s="217">
        <f t="shared" si="506"/>
        <v>247.38</v>
      </c>
      <c r="BV353" s="210">
        <f t="shared" si="562"/>
        <v>824.6</v>
      </c>
      <c r="BW353" s="403">
        <f t="shared" si="507"/>
        <v>247.38</v>
      </c>
      <c r="BX353" s="403">
        <f t="shared" si="508"/>
        <v>412.3</v>
      </c>
      <c r="BY353" s="210">
        <f t="shared" si="509"/>
        <v>159.60000000000002</v>
      </c>
      <c r="BZ353" s="210">
        <f t="shared" si="510"/>
        <v>66.600000000000023</v>
      </c>
      <c r="CA353" s="210">
        <f t="shared" si="511"/>
        <v>24</v>
      </c>
      <c r="CB353" s="404">
        <f t="shared" si="512"/>
        <v>247.38</v>
      </c>
      <c r="CC353" s="404"/>
      <c r="CD353" s="537">
        <f t="shared" si="513"/>
        <v>73.896749999999997</v>
      </c>
      <c r="CE353" s="537">
        <f t="shared" si="545"/>
        <v>22.169024999999998</v>
      </c>
      <c r="CF353" s="537">
        <f t="shared" si="514"/>
        <v>36.948374999999999</v>
      </c>
      <c r="CG353" s="210"/>
      <c r="CH353" s="210"/>
      <c r="CI353" s="210"/>
      <c r="CJ353" s="538">
        <f t="shared" si="515"/>
        <v>22.169024999999998</v>
      </c>
      <c r="CK353" s="216">
        <f t="shared" si="516"/>
        <v>-6.75</v>
      </c>
      <c r="CL353" s="216">
        <f t="shared" si="546"/>
        <v>-2.0249999999999999</v>
      </c>
      <c r="CM353" s="216">
        <f t="shared" si="517"/>
        <v>-3.375</v>
      </c>
      <c r="CN353" s="216"/>
      <c r="CO353" s="216"/>
      <c r="CP353" s="216"/>
      <c r="CQ353" s="217">
        <f t="shared" si="518"/>
        <v>-2.0249999999999999</v>
      </c>
      <c r="CR353" s="403">
        <f t="shared" si="519"/>
        <v>63.996749999999992</v>
      </c>
      <c r="CS353" s="403">
        <f t="shared" si="547"/>
        <v>19.199024999999995</v>
      </c>
      <c r="CT353" s="403">
        <f t="shared" si="520"/>
        <v>31.998374999999996</v>
      </c>
      <c r="CU353" s="403"/>
      <c r="CV353" s="403"/>
      <c r="CW353" s="403"/>
      <c r="CX353" s="404">
        <f t="shared" si="521"/>
        <v>19.199024999999995</v>
      </c>
      <c r="CY353" s="198"/>
      <c r="CZ353" s="222">
        <v>758</v>
      </c>
      <c r="DA353" s="677">
        <f t="shared" si="522"/>
        <v>93</v>
      </c>
      <c r="DB353" s="676">
        <f t="shared" si="523"/>
        <v>13.984962406015029</v>
      </c>
      <c r="DC353" s="676">
        <f t="shared" si="548"/>
        <v>2.7969924812030058</v>
      </c>
      <c r="DD353" s="208">
        <v>1080.587</v>
      </c>
      <c r="DE353" s="677">
        <f t="shared" si="524"/>
        <v>415.58699999999999</v>
      </c>
      <c r="DF353" s="676">
        <f t="shared" si="525"/>
        <v>62.494285714285695</v>
      </c>
      <c r="DG353" s="676">
        <f t="shared" si="549"/>
        <v>12.498857142857139</v>
      </c>
      <c r="DH353" s="222">
        <v>20</v>
      </c>
      <c r="DI353" s="677">
        <f t="shared" si="526"/>
        <v>133</v>
      </c>
      <c r="DJ353" s="568">
        <f t="shared" si="527"/>
        <v>798</v>
      </c>
      <c r="DK353" s="677">
        <f t="shared" si="528"/>
        <v>239.39999999999998</v>
      </c>
      <c r="DL353" s="677">
        <f t="shared" si="550"/>
        <v>239.4</v>
      </c>
      <c r="DM353" s="677">
        <f t="shared" si="551"/>
        <v>399</v>
      </c>
      <c r="DN353" s="677">
        <f t="shared" si="529"/>
        <v>70.646749999999997</v>
      </c>
      <c r="DO353" s="677">
        <f t="shared" si="552"/>
        <v>21.194025</v>
      </c>
      <c r="DP353" s="677">
        <f t="shared" si="553"/>
        <v>35.323374999999999</v>
      </c>
      <c r="DQ353" s="677">
        <f t="shared" si="530"/>
        <v>21.194025</v>
      </c>
      <c r="DR353" s="222">
        <v>758</v>
      </c>
      <c r="DS353" s="677">
        <f t="shared" si="531"/>
        <v>93</v>
      </c>
      <c r="DT353" s="676">
        <f t="shared" si="532"/>
        <v>13.984962406015029</v>
      </c>
      <c r="DU353" s="710">
        <f t="shared" si="554"/>
        <v>2.7969924812030058</v>
      </c>
      <c r="DV353" s="208">
        <v>1080.587</v>
      </c>
      <c r="DW353" s="677">
        <f t="shared" si="533"/>
        <v>415.58699999999999</v>
      </c>
      <c r="DX353" s="676">
        <f t="shared" si="534"/>
        <v>62.494285714285695</v>
      </c>
      <c r="DY353" s="710">
        <f t="shared" si="555"/>
        <v>12.498857142857139</v>
      </c>
      <c r="DZ353" s="222">
        <v>19</v>
      </c>
      <c r="EA353" s="677">
        <f t="shared" si="535"/>
        <v>126.35</v>
      </c>
      <c r="EB353" s="568">
        <f t="shared" si="536"/>
        <v>791.35</v>
      </c>
      <c r="EC353" s="677">
        <f t="shared" si="537"/>
        <v>237.405</v>
      </c>
      <c r="ED353" s="677">
        <f t="shared" si="556"/>
        <v>237.405</v>
      </c>
      <c r="EE353" s="677">
        <f t="shared" si="557"/>
        <v>395.67500000000001</v>
      </c>
      <c r="EF353" s="208">
        <f t="shared" si="558"/>
        <v>72.309249999999992</v>
      </c>
      <c r="EG353" s="208">
        <f t="shared" si="559"/>
        <v>21.692774999999997</v>
      </c>
      <c r="EH353" s="208">
        <f t="shared" si="560"/>
        <v>36.154624999999996</v>
      </c>
      <c r="EI353" s="677">
        <f t="shared" si="538"/>
        <v>21.692774999999997</v>
      </c>
    </row>
    <row r="354" spans="1:139" s="218" customFormat="1" ht="24.75" customHeight="1" x14ac:dyDescent="0.2">
      <c r="A354" s="506">
        <v>351</v>
      </c>
      <c r="B354" s="506" t="s">
        <v>1268</v>
      </c>
      <c r="C354" s="499" t="s">
        <v>1052</v>
      </c>
      <c r="D354" s="406" t="s">
        <v>527</v>
      </c>
      <c r="E354" s="414" t="s">
        <v>232</v>
      </c>
      <c r="F354" s="219" t="s">
        <v>245</v>
      </c>
      <c r="G354" s="219" t="s">
        <v>42</v>
      </c>
      <c r="H354" s="219" t="s">
        <v>66</v>
      </c>
      <c r="I354" s="240">
        <v>1</v>
      </c>
      <c r="J354" s="237">
        <v>900</v>
      </c>
      <c r="K354" s="222"/>
      <c r="L354" s="219" t="s">
        <v>245</v>
      </c>
      <c r="M354" s="219" t="s">
        <v>42</v>
      </c>
      <c r="N354" s="219" t="s">
        <v>66</v>
      </c>
      <c r="O354" s="240">
        <v>1</v>
      </c>
      <c r="P354" s="234">
        <v>900</v>
      </c>
      <c r="Q354" s="219"/>
      <c r="R354" s="219"/>
      <c r="S354" s="219"/>
      <c r="T354" s="240">
        <v>1</v>
      </c>
      <c r="U354" s="235">
        <v>900</v>
      </c>
      <c r="V354" s="228" t="s">
        <v>705</v>
      </c>
      <c r="W354" s="228" t="s">
        <v>9</v>
      </c>
      <c r="X354" s="228" t="s">
        <v>28</v>
      </c>
      <c r="Y354" s="242">
        <v>1</v>
      </c>
      <c r="Z354" s="236">
        <v>900</v>
      </c>
      <c r="AA354" s="207">
        <f t="shared" si="474"/>
        <v>900</v>
      </c>
      <c r="AB354" s="222">
        <v>967</v>
      </c>
      <c r="AC354" s="544">
        <f t="shared" si="539"/>
        <v>67</v>
      </c>
      <c r="AD354" s="208">
        <f>1.22*$AB$1</f>
        <v>1387.7012</v>
      </c>
      <c r="AE354" s="678">
        <f t="shared" si="540"/>
        <v>487.70119999999997</v>
      </c>
      <c r="AF354" s="222">
        <v>1796</v>
      </c>
      <c r="AJ354" s="444">
        <f t="shared" si="475"/>
        <v>67</v>
      </c>
      <c r="AK354" s="444">
        <f t="shared" si="476"/>
        <v>7.4444444444444571</v>
      </c>
      <c r="AL354" s="539">
        <f t="shared" si="541"/>
        <v>1.4888888888888913E-2</v>
      </c>
      <c r="AM354" s="444">
        <f t="shared" si="477"/>
        <v>13.4</v>
      </c>
      <c r="AN354" s="445">
        <f t="shared" si="478"/>
        <v>487.70119999999997</v>
      </c>
      <c r="AO354" s="445">
        <f t="shared" si="479"/>
        <v>54.189022222222206</v>
      </c>
      <c r="AP354" s="542">
        <f t="shared" si="542"/>
        <v>0.1083780444444444</v>
      </c>
      <c r="AQ354" s="445">
        <f t="shared" si="480"/>
        <v>97.540239999999997</v>
      </c>
      <c r="AR354" s="227">
        <f t="shared" si="481"/>
        <v>1020</v>
      </c>
      <c r="AS354" s="210">
        <f t="shared" si="482"/>
        <v>1020</v>
      </c>
      <c r="AT354" s="209">
        <f t="shared" si="483"/>
        <v>306</v>
      </c>
      <c r="AU354" s="209">
        <f t="shared" si="484"/>
        <v>510</v>
      </c>
      <c r="AV354" s="211">
        <f t="shared" si="485"/>
        <v>967</v>
      </c>
      <c r="AW354" s="210">
        <f t="shared" si="486"/>
        <v>53</v>
      </c>
      <c r="AX354" s="210">
        <f t="shared" si="487"/>
        <v>120</v>
      </c>
      <c r="AY354" s="210">
        <f t="shared" si="488"/>
        <v>13.333333333333329</v>
      </c>
      <c r="AZ354" s="211">
        <f t="shared" si="489"/>
        <v>1387.7012</v>
      </c>
      <c r="BA354" s="544">
        <f t="shared" si="543"/>
        <v>367.70119999999997</v>
      </c>
      <c r="BB354" s="210">
        <f t="shared" si="544"/>
        <v>91.925299999999993</v>
      </c>
      <c r="BC354" s="213">
        <f t="shared" si="490"/>
        <v>1248.9310800000001</v>
      </c>
      <c r="BD354" s="211">
        <f>[1]MAG_9pak!$F$11</f>
        <v>1248.9310800000001</v>
      </c>
      <c r="BE354" s="213">
        <f t="shared" si="491"/>
        <v>374.67932400000001</v>
      </c>
      <c r="BF354" s="213">
        <f t="shared" si="492"/>
        <v>624.46554000000003</v>
      </c>
      <c r="BG354" s="210">
        <f t="shared" si="493"/>
        <v>281.93108000000007</v>
      </c>
      <c r="BH354" s="210">
        <f t="shared" si="494"/>
        <v>348.93108000000007</v>
      </c>
      <c r="BI354" s="210">
        <f t="shared" si="495"/>
        <v>38.770119999999991</v>
      </c>
      <c r="BJ354" s="210">
        <f t="shared" si="496"/>
        <v>1116</v>
      </c>
      <c r="BK354" s="214">
        <f t="shared" si="497"/>
        <v>334.8</v>
      </c>
      <c r="BL354" s="214">
        <f t="shared" si="498"/>
        <v>558</v>
      </c>
      <c r="BM354" s="210">
        <f t="shared" si="499"/>
        <v>216</v>
      </c>
      <c r="BN354" s="210">
        <f t="shared" si="500"/>
        <v>149</v>
      </c>
      <c r="BO354" s="215">
        <f t="shared" si="501"/>
        <v>1116</v>
      </c>
      <c r="BP354" s="210">
        <f t="shared" si="561"/>
        <v>1116</v>
      </c>
      <c r="BQ354" s="216">
        <f t="shared" si="502"/>
        <v>334.8</v>
      </c>
      <c r="BR354" s="216">
        <f t="shared" si="503"/>
        <v>558</v>
      </c>
      <c r="BS354" s="210">
        <f t="shared" si="504"/>
        <v>216</v>
      </c>
      <c r="BT354" s="210">
        <f t="shared" si="505"/>
        <v>149</v>
      </c>
      <c r="BU354" s="217">
        <f t="shared" si="506"/>
        <v>1116</v>
      </c>
      <c r="BV354" s="210">
        <f t="shared" si="562"/>
        <v>1116</v>
      </c>
      <c r="BW354" s="403">
        <f t="shared" si="507"/>
        <v>334.8</v>
      </c>
      <c r="BX354" s="403">
        <f t="shared" si="508"/>
        <v>558</v>
      </c>
      <c r="BY354" s="210">
        <f t="shared" si="509"/>
        <v>216</v>
      </c>
      <c r="BZ354" s="210">
        <f t="shared" si="510"/>
        <v>149</v>
      </c>
      <c r="CA354" s="210">
        <f t="shared" si="511"/>
        <v>24</v>
      </c>
      <c r="CB354" s="404">
        <f t="shared" si="512"/>
        <v>1116</v>
      </c>
      <c r="CC354" s="404"/>
      <c r="CD354" s="537">
        <f t="shared" si="513"/>
        <v>91.925299999999993</v>
      </c>
      <c r="CE354" s="537">
        <f t="shared" si="545"/>
        <v>27.577589999999997</v>
      </c>
      <c r="CF354" s="537">
        <f t="shared" si="514"/>
        <v>45.962649999999996</v>
      </c>
      <c r="CG354" s="210"/>
      <c r="CH354" s="210"/>
      <c r="CI354" s="210"/>
      <c r="CJ354" s="538">
        <f t="shared" si="515"/>
        <v>91.925299999999993</v>
      </c>
      <c r="CK354" s="216">
        <f t="shared" si="516"/>
        <v>-13.25</v>
      </c>
      <c r="CL354" s="216">
        <f t="shared" si="546"/>
        <v>-3.9749999999999996</v>
      </c>
      <c r="CM354" s="216">
        <f t="shared" si="517"/>
        <v>-6.625</v>
      </c>
      <c r="CN354" s="216"/>
      <c r="CO354" s="216"/>
      <c r="CP354" s="216"/>
      <c r="CQ354" s="217">
        <f t="shared" si="518"/>
        <v>-13.25</v>
      </c>
      <c r="CR354" s="403">
        <f t="shared" si="519"/>
        <v>67.925299999999993</v>
      </c>
      <c r="CS354" s="403">
        <f t="shared" si="547"/>
        <v>20.377589999999998</v>
      </c>
      <c r="CT354" s="403">
        <f t="shared" si="520"/>
        <v>33.962649999999996</v>
      </c>
      <c r="CU354" s="403"/>
      <c r="CV354" s="403"/>
      <c r="CW354" s="403"/>
      <c r="CX354" s="404">
        <f t="shared" si="521"/>
        <v>67.925299999999993</v>
      </c>
      <c r="CY354" s="198"/>
      <c r="CZ354" s="222">
        <v>967</v>
      </c>
      <c r="DA354" s="677">
        <f t="shared" si="522"/>
        <v>67</v>
      </c>
      <c r="DB354" s="676">
        <f t="shared" si="523"/>
        <v>7.4444444444444571</v>
      </c>
      <c r="DC354" s="676">
        <f t="shared" si="548"/>
        <v>1.4888888888888914</v>
      </c>
      <c r="DD354" s="208">
        <v>1387.7012</v>
      </c>
      <c r="DE354" s="677">
        <f t="shared" si="524"/>
        <v>487.70119999999997</v>
      </c>
      <c r="DF354" s="676">
        <f t="shared" si="525"/>
        <v>54.189022222222206</v>
      </c>
      <c r="DG354" s="676">
        <f t="shared" si="549"/>
        <v>10.837804444444441</v>
      </c>
      <c r="DH354" s="222">
        <v>20</v>
      </c>
      <c r="DI354" s="677">
        <f t="shared" si="526"/>
        <v>180</v>
      </c>
      <c r="DJ354" s="568">
        <f t="shared" si="527"/>
        <v>1080</v>
      </c>
      <c r="DK354" s="677">
        <f t="shared" si="528"/>
        <v>1080</v>
      </c>
      <c r="DL354" s="677">
        <f t="shared" si="550"/>
        <v>324</v>
      </c>
      <c r="DM354" s="677">
        <f t="shared" si="551"/>
        <v>540</v>
      </c>
      <c r="DN354" s="677">
        <f t="shared" si="529"/>
        <v>76.925299999999993</v>
      </c>
      <c r="DO354" s="677">
        <f t="shared" si="552"/>
        <v>23.077589999999997</v>
      </c>
      <c r="DP354" s="677">
        <f t="shared" si="553"/>
        <v>38.462649999999996</v>
      </c>
      <c r="DQ354" s="677">
        <f t="shared" si="530"/>
        <v>76.925299999999993</v>
      </c>
      <c r="DR354" s="222">
        <v>967</v>
      </c>
      <c r="DS354" s="677">
        <f t="shared" si="531"/>
        <v>67</v>
      </c>
      <c r="DT354" s="676">
        <f t="shared" si="532"/>
        <v>7.4444444444444571</v>
      </c>
      <c r="DU354" s="710">
        <f t="shared" si="554"/>
        <v>1.4888888888888914</v>
      </c>
      <c r="DV354" s="208">
        <v>1387.7012</v>
      </c>
      <c r="DW354" s="677">
        <f t="shared" si="533"/>
        <v>487.70119999999997</v>
      </c>
      <c r="DX354" s="676">
        <f t="shared" si="534"/>
        <v>54.189022222222206</v>
      </c>
      <c r="DY354" s="710">
        <f t="shared" si="555"/>
        <v>10.837804444444441</v>
      </c>
      <c r="DZ354" s="222">
        <v>19</v>
      </c>
      <c r="EA354" s="677">
        <f t="shared" si="535"/>
        <v>171</v>
      </c>
      <c r="EB354" s="568">
        <f t="shared" si="536"/>
        <v>1071</v>
      </c>
      <c r="EC354" s="677">
        <f t="shared" si="537"/>
        <v>1071</v>
      </c>
      <c r="ED354" s="677">
        <f t="shared" si="556"/>
        <v>321.3</v>
      </c>
      <c r="EE354" s="677">
        <f t="shared" si="557"/>
        <v>535.5</v>
      </c>
      <c r="EF354" s="208">
        <f t="shared" si="558"/>
        <v>79.175299999999993</v>
      </c>
      <c r="EG354" s="208">
        <f t="shared" si="559"/>
        <v>23.752589999999998</v>
      </c>
      <c r="EH354" s="208">
        <f t="shared" si="560"/>
        <v>39.587649999999996</v>
      </c>
      <c r="EI354" s="677">
        <f t="shared" si="538"/>
        <v>79.175299999999993</v>
      </c>
    </row>
    <row r="355" spans="1:139" s="218" customFormat="1" ht="24.75" customHeight="1" x14ac:dyDescent="0.2">
      <c r="A355" s="505">
        <v>352</v>
      </c>
      <c r="B355" s="506" t="s">
        <v>1268</v>
      </c>
      <c r="C355" s="499" t="s">
        <v>944</v>
      </c>
      <c r="D355" s="406" t="s">
        <v>528</v>
      </c>
      <c r="E355" s="414" t="s">
        <v>230</v>
      </c>
      <c r="F355" s="219" t="s">
        <v>171</v>
      </c>
      <c r="G355" s="219" t="s">
        <v>42</v>
      </c>
      <c r="H355" s="219" t="s">
        <v>70</v>
      </c>
      <c r="I355" s="240">
        <v>1</v>
      </c>
      <c r="J355" s="234">
        <v>950</v>
      </c>
      <c r="K355" s="222"/>
      <c r="L355" s="219" t="s">
        <v>171</v>
      </c>
      <c r="M355" s="219" t="s">
        <v>42</v>
      </c>
      <c r="N355" s="219" t="s">
        <v>70</v>
      </c>
      <c r="O355" s="240">
        <v>1</v>
      </c>
      <c r="P355" s="234">
        <v>950</v>
      </c>
      <c r="Q355" s="219"/>
      <c r="R355" s="219"/>
      <c r="S355" s="219"/>
      <c r="T355" s="240">
        <v>1</v>
      </c>
      <c r="U355" s="235">
        <v>950</v>
      </c>
      <c r="V355" s="228" t="s">
        <v>69</v>
      </c>
      <c r="W355" s="228" t="s">
        <v>44</v>
      </c>
      <c r="X355" s="228" t="s">
        <v>28</v>
      </c>
      <c r="Y355" s="242">
        <v>1</v>
      </c>
      <c r="Z355" s="236">
        <v>950</v>
      </c>
      <c r="AA355" s="207">
        <f t="shared" si="474"/>
        <v>950</v>
      </c>
      <c r="AB355" s="222">
        <v>967</v>
      </c>
      <c r="AC355" s="544">
        <f t="shared" si="539"/>
        <v>17</v>
      </c>
      <c r="AD355" s="208">
        <f>1.22*$AB$1</f>
        <v>1387.7012</v>
      </c>
      <c r="AE355" s="678">
        <f t="shared" si="540"/>
        <v>437.70119999999997</v>
      </c>
      <c r="AF355" s="222">
        <v>1796</v>
      </c>
      <c r="AJ355" s="444">
        <f t="shared" si="475"/>
        <v>17</v>
      </c>
      <c r="AK355" s="444">
        <f t="shared" si="476"/>
        <v>1.7894736842105203</v>
      </c>
      <c r="AL355" s="539">
        <f t="shared" si="541"/>
        <v>3.5789473684210405E-3</v>
      </c>
      <c r="AM355" s="444">
        <f t="shared" si="477"/>
        <v>3.4</v>
      </c>
      <c r="AN355" s="445">
        <f t="shared" si="478"/>
        <v>437.70119999999997</v>
      </c>
      <c r="AO355" s="445">
        <f t="shared" si="479"/>
        <v>46.073810526315782</v>
      </c>
      <c r="AP355" s="542">
        <f t="shared" si="542"/>
        <v>9.2147621052631565E-2</v>
      </c>
      <c r="AQ355" s="445">
        <f t="shared" si="480"/>
        <v>87.540239999999997</v>
      </c>
      <c r="AR355" s="227">
        <f t="shared" si="481"/>
        <v>1070</v>
      </c>
      <c r="AS355" s="210">
        <f t="shared" si="482"/>
        <v>1070</v>
      </c>
      <c r="AT355" s="209">
        <f t="shared" si="483"/>
        <v>321</v>
      </c>
      <c r="AU355" s="209">
        <f t="shared" si="484"/>
        <v>535</v>
      </c>
      <c r="AV355" s="211">
        <f t="shared" si="485"/>
        <v>967</v>
      </c>
      <c r="AW355" s="210">
        <f t="shared" si="486"/>
        <v>103</v>
      </c>
      <c r="AX355" s="210">
        <f t="shared" si="487"/>
        <v>120</v>
      </c>
      <c r="AY355" s="210">
        <f t="shared" si="488"/>
        <v>12.631578947368411</v>
      </c>
      <c r="AZ355" s="211">
        <f t="shared" si="489"/>
        <v>1387.7012</v>
      </c>
      <c r="BA355" s="544">
        <f t="shared" si="543"/>
        <v>317.70119999999997</v>
      </c>
      <c r="BB355" s="210">
        <f t="shared" si="544"/>
        <v>79.425299999999993</v>
      </c>
      <c r="BC355" s="213">
        <f t="shared" si="490"/>
        <v>1248.9310800000001</v>
      </c>
      <c r="BD355" s="211">
        <f>[1]MAG_9pak!$F$11</f>
        <v>1248.9310800000001</v>
      </c>
      <c r="BE355" s="213">
        <f t="shared" si="491"/>
        <v>374.67932400000001</v>
      </c>
      <c r="BF355" s="213">
        <f t="shared" si="492"/>
        <v>624.46554000000003</v>
      </c>
      <c r="BG355" s="210">
        <f t="shared" si="493"/>
        <v>281.93108000000007</v>
      </c>
      <c r="BH355" s="210">
        <f t="shared" si="494"/>
        <v>298.93108000000007</v>
      </c>
      <c r="BI355" s="210">
        <f t="shared" si="495"/>
        <v>31.466429473684201</v>
      </c>
      <c r="BJ355" s="210">
        <f t="shared" si="496"/>
        <v>1178</v>
      </c>
      <c r="BK355" s="214">
        <f t="shared" si="497"/>
        <v>353.4</v>
      </c>
      <c r="BL355" s="214">
        <f t="shared" si="498"/>
        <v>589</v>
      </c>
      <c r="BM355" s="210">
        <f t="shared" si="499"/>
        <v>228</v>
      </c>
      <c r="BN355" s="210">
        <f t="shared" si="500"/>
        <v>211</v>
      </c>
      <c r="BO355" s="215">
        <f t="shared" si="501"/>
        <v>1178</v>
      </c>
      <c r="BP355" s="210">
        <f t="shared" si="561"/>
        <v>1178</v>
      </c>
      <c r="BQ355" s="216">
        <f t="shared" si="502"/>
        <v>353.4</v>
      </c>
      <c r="BR355" s="216">
        <f t="shared" si="503"/>
        <v>589</v>
      </c>
      <c r="BS355" s="210">
        <f t="shared" si="504"/>
        <v>228</v>
      </c>
      <c r="BT355" s="210">
        <f t="shared" si="505"/>
        <v>211</v>
      </c>
      <c r="BU355" s="217">
        <f t="shared" si="506"/>
        <v>1178</v>
      </c>
      <c r="BV355" s="210">
        <f t="shared" si="562"/>
        <v>1178</v>
      </c>
      <c r="BW355" s="403">
        <f t="shared" si="507"/>
        <v>353.4</v>
      </c>
      <c r="BX355" s="403">
        <f t="shared" si="508"/>
        <v>589</v>
      </c>
      <c r="BY355" s="210">
        <f t="shared" si="509"/>
        <v>228</v>
      </c>
      <c r="BZ355" s="210">
        <f t="shared" si="510"/>
        <v>211</v>
      </c>
      <c r="CA355" s="210">
        <f t="shared" si="511"/>
        <v>24</v>
      </c>
      <c r="CB355" s="404">
        <f t="shared" si="512"/>
        <v>1178</v>
      </c>
      <c r="CC355" s="404"/>
      <c r="CD355" s="537">
        <f t="shared" si="513"/>
        <v>79.425299999999993</v>
      </c>
      <c r="CE355" s="537">
        <f t="shared" si="545"/>
        <v>23.827589999999997</v>
      </c>
      <c r="CF355" s="537">
        <f t="shared" si="514"/>
        <v>39.712649999999996</v>
      </c>
      <c r="CG355" s="210"/>
      <c r="CH355" s="210"/>
      <c r="CI355" s="210"/>
      <c r="CJ355" s="538">
        <f t="shared" si="515"/>
        <v>79.425299999999993</v>
      </c>
      <c r="CK355" s="216">
        <f t="shared" si="516"/>
        <v>-25.75</v>
      </c>
      <c r="CL355" s="216">
        <f t="shared" si="546"/>
        <v>-7.7249999999999996</v>
      </c>
      <c r="CM355" s="216">
        <f t="shared" si="517"/>
        <v>-12.875</v>
      </c>
      <c r="CN355" s="216"/>
      <c r="CO355" s="216"/>
      <c r="CP355" s="216"/>
      <c r="CQ355" s="217">
        <f t="shared" si="518"/>
        <v>-25.75</v>
      </c>
      <c r="CR355" s="403">
        <f t="shared" si="519"/>
        <v>52.425299999999993</v>
      </c>
      <c r="CS355" s="403">
        <f t="shared" si="547"/>
        <v>15.727589999999998</v>
      </c>
      <c r="CT355" s="403">
        <f t="shared" si="520"/>
        <v>26.212649999999996</v>
      </c>
      <c r="CU355" s="403"/>
      <c r="CV355" s="403"/>
      <c r="CW355" s="403"/>
      <c r="CX355" s="404">
        <f t="shared" si="521"/>
        <v>52.425299999999993</v>
      </c>
      <c r="CY355" s="198"/>
      <c r="CZ355" s="222">
        <v>967</v>
      </c>
      <c r="DA355" s="677">
        <f t="shared" si="522"/>
        <v>17</v>
      </c>
      <c r="DB355" s="676">
        <f t="shared" si="523"/>
        <v>1.7894736842105203</v>
      </c>
      <c r="DC355" s="676">
        <f t="shared" si="548"/>
        <v>0.35789473684210404</v>
      </c>
      <c r="DD355" s="208">
        <v>1387.7012</v>
      </c>
      <c r="DE355" s="677">
        <f t="shared" si="524"/>
        <v>437.70119999999997</v>
      </c>
      <c r="DF355" s="676">
        <f t="shared" si="525"/>
        <v>46.073810526315782</v>
      </c>
      <c r="DG355" s="676">
        <f t="shared" si="549"/>
        <v>9.2147621052631568</v>
      </c>
      <c r="DH355" s="222">
        <v>20</v>
      </c>
      <c r="DI355" s="677">
        <f t="shared" si="526"/>
        <v>190</v>
      </c>
      <c r="DJ355" s="568">
        <f t="shared" si="527"/>
        <v>1140</v>
      </c>
      <c r="DK355" s="677">
        <f t="shared" si="528"/>
        <v>1140</v>
      </c>
      <c r="DL355" s="677">
        <f t="shared" si="550"/>
        <v>342</v>
      </c>
      <c r="DM355" s="677">
        <f t="shared" si="551"/>
        <v>570</v>
      </c>
      <c r="DN355" s="677">
        <f t="shared" si="529"/>
        <v>61.925299999999993</v>
      </c>
      <c r="DO355" s="677">
        <f t="shared" si="552"/>
        <v>18.577589999999997</v>
      </c>
      <c r="DP355" s="677">
        <f t="shared" si="553"/>
        <v>30.962649999999996</v>
      </c>
      <c r="DQ355" s="677">
        <f t="shared" si="530"/>
        <v>61.925299999999993</v>
      </c>
      <c r="DR355" s="222">
        <v>967</v>
      </c>
      <c r="DS355" s="677">
        <f t="shared" si="531"/>
        <v>17</v>
      </c>
      <c r="DT355" s="676">
        <f t="shared" si="532"/>
        <v>1.7894736842105203</v>
      </c>
      <c r="DU355" s="710">
        <f t="shared" si="554"/>
        <v>0.35789473684210404</v>
      </c>
      <c r="DV355" s="208">
        <v>1387.7012</v>
      </c>
      <c r="DW355" s="677">
        <f t="shared" si="533"/>
        <v>437.70119999999997</v>
      </c>
      <c r="DX355" s="676">
        <f t="shared" si="534"/>
        <v>46.073810526315782</v>
      </c>
      <c r="DY355" s="710">
        <f t="shared" si="555"/>
        <v>9.2147621052631568</v>
      </c>
      <c r="DZ355" s="222">
        <v>19</v>
      </c>
      <c r="EA355" s="677">
        <f t="shared" si="535"/>
        <v>180.5</v>
      </c>
      <c r="EB355" s="568">
        <f t="shared" si="536"/>
        <v>1130.5</v>
      </c>
      <c r="EC355" s="677">
        <f t="shared" si="537"/>
        <v>1130.5</v>
      </c>
      <c r="ED355" s="677">
        <f t="shared" si="556"/>
        <v>339.15</v>
      </c>
      <c r="EE355" s="677">
        <f t="shared" si="557"/>
        <v>565.25</v>
      </c>
      <c r="EF355" s="208">
        <f t="shared" si="558"/>
        <v>64.300299999999993</v>
      </c>
      <c r="EG355" s="208">
        <f t="shared" si="559"/>
        <v>19.290089999999996</v>
      </c>
      <c r="EH355" s="208">
        <f t="shared" si="560"/>
        <v>32.150149999999996</v>
      </c>
      <c r="EI355" s="677">
        <f t="shared" si="538"/>
        <v>64.300299999999993</v>
      </c>
    </row>
    <row r="356" spans="1:139" s="218" customFormat="1" ht="24.75" customHeight="1" x14ac:dyDescent="0.2">
      <c r="A356" s="505">
        <v>353</v>
      </c>
      <c r="B356" s="506" t="s">
        <v>1268</v>
      </c>
      <c r="C356" s="499" t="s">
        <v>1054</v>
      </c>
      <c r="D356" s="406" t="s">
        <v>529</v>
      </c>
      <c r="E356" s="414" t="s">
        <v>232</v>
      </c>
      <c r="F356" s="219" t="s">
        <v>245</v>
      </c>
      <c r="G356" s="219" t="s">
        <v>42</v>
      </c>
      <c r="H356" s="219" t="s">
        <v>66</v>
      </c>
      <c r="I356" s="240">
        <v>1</v>
      </c>
      <c r="J356" s="237">
        <v>900</v>
      </c>
      <c r="K356" s="222"/>
      <c r="L356" s="219" t="s">
        <v>245</v>
      </c>
      <c r="M356" s="219" t="s">
        <v>42</v>
      </c>
      <c r="N356" s="219" t="s">
        <v>66</v>
      </c>
      <c r="O356" s="240">
        <v>1</v>
      </c>
      <c r="P356" s="234">
        <v>900</v>
      </c>
      <c r="Q356" s="219"/>
      <c r="R356" s="219"/>
      <c r="S356" s="219"/>
      <c r="T356" s="240">
        <v>1</v>
      </c>
      <c r="U356" s="235">
        <v>900</v>
      </c>
      <c r="V356" s="228" t="s">
        <v>705</v>
      </c>
      <c r="W356" s="228" t="s">
        <v>9</v>
      </c>
      <c r="X356" s="228" t="s">
        <v>28</v>
      </c>
      <c r="Y356" s="242">
        <v>1</v>
      </c>
      <c r="Z356" s="236">
        <v>900</v>
      </c>
      <c r="AA356" s="207">
        <f t="shared" si="474"/>
        <v>900</v>
      </c>
      <c r="AB356" s="222">
        <v>967</v>
      </c>
      <c r="AC356" s="544">
        <f t="shared" si="539"/>
        <v>67</v>
      </c>
      <c r="AD356" s="208">
        <f>1.22*$AB$1</f>
        <v>1387.7012</v>
      </c>
      <c r="AE356" s="678">
        <f t="shared" si="540"/>
        <v>487.70119999999997</v>
      </c>
      <c r="AF356" s="222">
        <v>1796</v>
      </c>
      <c r="AJ356" s="444">
        <f t="shared" si="475"/>
        <v>67</v>
      </c>
      <c r="AK356" s="444">
        <f t="shared" si="476"/>
        <v>7.4444444444444571</v>
      </c>
      <c r="AL356" s="539">
        <f t="shared" si="541"/>
        <v>1.4888888888888913E-2</v>
      </c>
      <c r="AM356" s="444">
        <f t="shared" si="477"/>
        <v>13.4</v>
      </c>
      <c r="AN356" s="445">
        <f t="shared" si="478"/>
        <v>487.70119999999997</v>
      </c>
      <c r="AO356" s="445">
        <f t="shared" si="479"/>
        <v>54.189022222222206</v>
      </c>
      <c r="AP356" s="542">
        <f t="shared" si="542"/>
        <v>0.1083780444444444</v>
      </c>
      <c r="AQ356" s="445">
        <f t="shared" si="480"/>
        <v>97.540239999999997</v>
      </c>
      <c r="AR356" s="227">
        <f t="shared" si="481"/>
        <v>1020</v>
      </c>
      <c r="AS356" s="210">
        <f t="shared" si="482"/>
        <v>1020</v>
      </c>
      <c r="AT356" s="209">
        <f t="shared" si="483"/>
        <v>306</v>
      </c>
      <c r="AU356" s="209">
        <f t="shared" si="484"/>
        <v>510</v>
      </c>
      <c r="AV356" s="211">
        <f t="shared" si="485"/>
        <v>967</v>
      </c>
      <c r="AW356" s="210">
        <f t="shared" si="486"/>
        <v>53</v>
      </c>
      <c r="AX356" s="210">
        <f t="shared" si="487"/>
        <v>120</v>
      </c>
      <c r="AY356" s="210">
        <f t="shared" si="488"/>
        <v>13.333333333333329</v>
      </c>
      <c r="AZ356" s="211">
        <f t="shared" si="489"/>
        <v>1387.7012</v>
      </c>
      <c r="BA356" s="544">
        <f t="shared" si="543"/>
        <v>367.70119999999997</v>
      </c>
      <c r="BB356" s="210">
        <f t="shared" si="544"/>
        <v>91.925299999999993</v>
      </c>
      <c r="BC356" s="213">
        <f t="shared" si="490"/>
        <v>1248.9310800000001</v>
      </c>
      <c r="BD356" s="211">
        <f>[1]MAG_9pak!$F$11</f>
        <v>1248.9310800000001</v>
      </c>
      <c r="BE356" s="213">
        <f t="shared" si="491"/>
        <v>374.67932400000001</v>
      </c>
      <c r="BF356" s="213">
        <f t="shared" si="492"/>
        <v>624.46554000000003</v>
      </c>
      <c r="BG356" s="210">
        <f t="shared" si="493"/>
        <v>281.93108000000007</v>
      </c>
      <c r="BH356" s="210">
        <f t="shared" si="494"/>
        <v>348.93108000000007</v>
      </c>
      <c r="BI356" s="210">
        <f t="shared" si="495"/>
        <v>38.770119999999991</v>
      </c>
      <c r="BJ356" s="210">
        <f t="shared" si="496"/>
        <v>1116</v>
      </c>
      <c r="BK356" s="214">
        <f t="shared" si="497"/>
        <v>334.8</v>
      </c>
      <c r="BL356" s="214">
        <f t="shared" si="498"/>
        <v>558</v>
      </c>
      <c r="BM356" s="210">
        <f t="shared" si="499"/>
        <v>216</v>
      </c>
      <c r="BN356" s="210">
        <f t="shared" si="500"/>
        <v>149</v>
      </c>
      <c r="BO356" s="215">
        <f t="shared" si="501"/>
        <v>1116</v>
      </c>
      <c r="BP356" s="210">
        <f t="shared" si="561"/>
        <v>1116</v>
      </c>
      <c r="BQ356" s="216">
        <f t="shared" si="502"/>
        <v>334.8</v>
      </c>
      <c r="BR356" s="216">
        <f t="shared" si="503"/>
        <v>558</v>
      </c>
      <c r="BS356" s="210">
        <f t="shared" si="504"/>
        <v>216</v>
      </c>
      <c r="BT356" s="210">
        <f t="shared" si="505"/>
        <v>149</v>
      </c>
      <c r="BU356" s="217">
        <f t="shared" si="506"/>
        <v>1116</v>
      </c>
      <c r="BV356" s="210">
        <f t="shared" si="562"/>
        <v>1116</v>
      </c>
      <c r="BW356" s="403">
        <f t="shared" si="507"/>
        <v>334.8</v>
      </c>
      <c r="BX356" s="403">
        <f t="shared" si="508"/>
        <v>558</v>
      </c>
      <c r="BY356" s="210">
        <f t="shared" si="509"/>
        <v>216</v>
      </c>
      <c r="BZ356" s="210">
        <f t="shared" si="510"/>
        <v>149</v>
      </c>
      <c r="CA356" s="210">
        <f t="shared" si="511"/>
        <v>24</v>
      </c>
      <c r="CB356" s="404">
        <f t="shared" si="512"/>
        <v>1116</v>
      </c>
      <c r="CC356" s="404"/>
      <c r="CD356" s="537">
        <f t="shared" si="513"/>
        <v>91.925299999999993</v>
      </c>
      <c r="CE356" s="537">
        <f t="shared" si="545"/>
        <v>27.577589999999997</v>
      </c>
      <c r="CF356" s="537">
        <f t="shared" si="514"/>
        <v>45.962649999999996</v>
      </c>
      <c r="CG356" s="210"/>
      <c r="CH356" s="210"/>
      <c r="CI356" s="210"/>
      <c r="CJ356" s="538">
        <f t="shared" si="515"/>
        <v>91.925299999999993</v>
      </c>
      <c r="CK356" s="216">
        <f t="shared" si="516"/>
        <v>-13.25</v>
      </c>
      <c r="CL356" s="216">
        <f t="shared" si="546"/>
        <v>-3.9749999999999996</v>
      </c>
      <c r="CM356" s="216">
        <f t="shared" si="517"/>
        <v>-6.625</v>
      </c>
      <c r="CN356" s="216"/>
      <c r="CO356" s="216"/>
      <c r="CP356" s="216"/>
      <c r="CQ356" s="217">
        <f t="shared" si="518"/>
        <v>-13.25</v>
      </c>
      <c r="CR356" s="403">
        <f t="shared" si="519"/>
        <v>67.925299999999993</v>
      </c>
      <c r="CS356" s="403">
        <f t="shared" si="547"/>
        <v>20.377589999999998</v>
      </c>
      <c r="CT356" s="403">
        <f t="shared" si="520"/>
        <v>33.962649999999996</v>
      </c>
      <c r="CU356" s="403"/>
      <c r="CV356" s="403"/>
      <c r="CW356" s="403"/>
      <c r="CX356" s="404">
        <f t="shared" si="521"/>
        <v>67.925299999999993</v>
      </c>
      <c r="CY356" s="198"/>
      <c r="CZ356" s="222">
        <v>967</v>
      </c>
      <c r="DA356" s="677">
        <f t="shared" si="522"/>
        <v>67</v>
      </c>
      <c r="DB356" s="676">
        <f t="shared" si="523"/>
        <v>7.4444444444444571</v>
      </c>
      <c r="DC356" s="676">
        <f t="shared" si="548"/>
        <v>1.4888888888888914</v>
      </c>
      <c r="DD356" s="208">
        <v>1387.7012</v>
      </c>
      <c r="DE356" s="677">
        <f t="shared" si="524"/>
        <v>487.70119999999997</v>
      </c>
      <c r="DF356" s="676">
        <f t="shared" si="525"/>
        <v>54.189022222222206</v>
      </c>
      <c r="DG356" s="676">
        <f t="shared" si="549"/>
        <v>10.837804444444441</v>
      </c>
      <c r="DH356" s="222">
        <v>20</v>
      </c>
      <c r="DI356" s="677">
        <f t="shared" si="526"/>
        <v>180</v>
      </c>
      <c r="DJ356" s="568">
        <f t="shared" si="527"/>
        <v>1080</v>
      </c>
      <c r="DK356" s="677">
        <f t="shared" si="528"/>
        <v>1080</v>
      </c>
      <c r="DL356" s="677">
        <f t="shared" si="550"/>
        <v>324</v>
      </c>
      <c r="DM356" s="677">
        <f t="shared" si="551"/>
        <v>540</v>
      </c>
      <c r="DN356" s="677">
        <f t="shared" si="529"/>
        <v>76.925299999999993</v>
      </c>
      <c r="DO356" s="677">
        <f t="shared" si="552"/>
        <v>23.077589999999997</v>
      </c>
      <c r="DP356" s="677">
        <f t="shared" si="553"/>
        <v>38.462649999999996</v>
      </c>
      <c r="DQ356" s="677">
        <f t="shared" si="530"/>
        <v>76.925299999999993</v>
      </c>
      <c r="DR356" s="222">
        <v>967</v>
      </c>
      <c r="DS356" s="677">
        <f t="shared" si="531"/>
        <v>67</v>
      </c>
      <c r="DT356" s="676">
        <f t="shared" si="532"/>
        <v>7.4444444444444571</v>
      </c>
      <c r="DU356" s="710">
        <f t="shared" si="554"/>
        <v>1.4888888888888914</v>
      </c>
      <c r="DV356" s="208">
        <v>1387.7012</v>
      </c>
      <c r="DW356" s="677">
        <f t="shared" si="533"/>
        <v>487.70119999999997</v>
      </c>
      <c r="DX356" s="676">
        <f t="shared" si="534"/>
        <v>54.189022222222206</v>
      </c>
      <c r="DY356" s="710">
        <f t="shared" si="555"/>
        <v>10.837804444444441</v>
      </c>
      <c r="DZ356" s="222">
        <v>19</v>
      </c>
      <c r="EA356" s="677">
        <f t="shared" si="535"/>
        <v>171</v>
      </c>
      <c r="EB356" s="568">
        <f t="shared" si="536"/>
        <v>1071</v>
      </c>
      <c r="EC356" s="677">
        <f t="shared" si="537"/>
        <v>1071</v>
      </c>
      <c r="ED356" s="677">
        <f t="shared" si="556"/>
        <v>321.3</v>
      </c>
      <c r="EE356" s="677">
        <f t="shared" si="557"/>
        <v>535.5</v>
      </c>
      <c r="EF356" s="208">
        <f t="shared" si="558"/>
        <v>79.175299999999993</v>
      </c>
      <c r="EG356" s="208">
        <f t="shared" si="559"/>
        <v>23.752589999999998</v>
      </c>
      <c r="EH356" s="208">
        <f t="shared" si="560"/>
        <v>39.587649999999996</v>
      </c>
      <c r="EI356" s="677">
        <f t="shared" si="538"/>
        <v>79.175299999999993</v>
      </c>
    </row>
    <row r="357" spans="1:139" s="218" customFormat="1" ht="24.75" customHeight="1" x14ac:dyDescent="0.2">
      <c r="A357" s="506">
        <v>354</v>
      </c>
      <c r="B357" s="506" t="s">
        <v>1268</v>
      </c>
      <c r="C357" s="499" t="s">
        <v>1006</v>
      </c>
      <c r="D357" s="406" t="s">
        <v>530</v>
      </c>
      <c r="E357" s="414" t="s">
        <v>230</v>
      </c>
      <c r="F357" s="219" t="s">
        <v>171</v>
      </c>
      <c r="G357" s="219" t="s">
        <v>42</v>
      </c>
      <c r="H357" s="219" t="s">
        <v>70</v>
      </c>
      <c r="I357" s="240">
        <v>1</v>
      </c>
      <c r="J357" s="234">
        <v>950</v>
      </c>
      <c r="K357" s="222"/>
      <c r="L357" s="219" t="s">
        <v>171</v>
      </c>
      <c r="M357" s="219" t="s">
        <v>42</v>
      </c>
      <c r="N357" s="219" t="s">
        <v>70</v>
      </c>
      <c r="O357" s="240">
        <v>1</v>
      </c>
      <c r="P357" s="234">
        <v>950</v>
      </c>
      <c r="Q357" s="219"/>
      <c r="R357" s="219"/>
      <c r="S357" s="219"/>
      <c r="T357" s="240">
        <v>1</v>
      </c>
      <c r="U357" s="235">
        <v>950</v>
      </c>
      <c r="V357" s="228" t="s">
        <v>69</v>
      </c>
      <c r="W357" s="228" t="s">
        <v>44</v>
      </c>
      <c r="X357" s="228" t="s">
        <v>28</v>
      </c>
      <c r="Y357" s="242">
        <v>1</v>
      </c>
      <c r="Z357" s="236">
        <v>950</v>
      </c>
      <c r="AA357" s="207">
        <f t="shared" si="474"/>
        <v>950</v>
      </c>
      <c r="AB357" s="222">
        <v>967</v>
      </c>
      <c r="AC357" s="544">
        <f t="shared" si="539"/>
        <v>17</v>
      </c>
      <c r="AD357" s="208">
        <f>1.22*$AB$1</f>
        <v>1387.7012</v>
      </c>
      <c r="AE357" s="678">
        <f t="shared" si="540"/>
        <v>437.70119999999997</v>
      </c>
      <c r="AF357" s="222">
        <v>1796</v>
      </c>
      <c r="AJ357" s="444">
        <f t="shared" si="475"/>
        <v>17</v>
      </c>
      <c r="AK357" s="444">
        <f t="shared" si="476"/>
        <v>1.7894736842105203</v>
      </c>
      <c r="AL357" s="539">
        <f t="shared" si="541"/>
        <v>3.5789473684210405E-3</v>
      </c>
      <c r="AM357" s="444">
        <f t="shared" si="477"/>
        <v>3.4</v>
      </c>
      <c r="AN357" s="445">
        <f t="shared" si="478"/>
        <v>437.70119999999997</v>
      </c>
      <c r="AO357" s="445">
        <f t="shared" si="479"/>
        <v>46.073810526315782</v>
      </c>
      <c r="AP357" s="542">
        <f t="shared" si="542"/>
        <v>9.2147621052631565E-2</v>
      </c>
      <c r="AQ357" s="445">
        <f t="shared" si="480"/>
        <v>87.540239999999997</v>
      </c>
      <c r="AR357" s="227">
        <f t="shared" si="481"/>
        <v>1070</v>
      </c>
      <c r="AS357" s="210">
        <f t="shared" si="482"/>
        <v>1070</v>
      </c>
      <c r="AT357" s="209">
        <f t="shared" si="483"/>
        <v>321</v>
      </c>
      <c r="AU357" s="209">
        <f t="shared" si="484"/>
        <v>535</v>
      </c>
      <c r="AV357" s="211">
        <f t="shared" si="485"/>
        <v>967</v>
      </c>
      <c r="AW357" s="210">
        <f t="shared" si="486"/>
        <v>103</v>
      </c>
      <c r="AX357" s="210">
        <f t="shared" si="487"/>
        <v>120</v>
      </c>
      <c r="AY357" s="210">
        <f t="shared" si="488"/>
        <v>12.631578947368411</v>
      </c>
      <c r="AZ357" s="211">
        <f t="shared" si="489"/>
        <v>1387.7012</v>
      </c>
      <c r="BA357" s="544">
        <f t="shared" si="543"/>
        <v>317.70119999999997</v>
      </c>
      <c r="BB357" s="210">
        <f t="shared" si="544"/>
        <v>79.425299999999993</v>
      </c>
      <c r="BC357" s="213">
        <f t="shared" si="490"/>
        <v>1248.9310800000001</v>
      </c>
      <c r="BD357" s="211">
        <f>[1]MAG_9pak!$F$11</f>
        <v>1248.9310800000001</v>
      </c>
      <c r="BE357" s="213">
        <f t="shared" si="491"/>
        <v>374.67932400000001</v>
      </c>
      <c r="BF357" s="213">
        <f t="shared" si="492"/>
        <v>624.46554000000003</v>
      </c>
      <c r="BG357" s="210">
        <f t="shared" si="493"/>
        <v>281.93108000000007</v>
      </c>
      <c r="BH357" s="210">
        <f t="shared" si="494"/>
        <v>298.93108000000007</v>
      </c>
      <c r="BI357" s="210">
        <f t="shared" si="495"/>
        <v>31.466429473684201</v>
      </c>
      <c r="BJ357" s="210">
        <f t="shared" si="496"/>
        <v>1178</v>
      </c>
      <c r="BK357" s="214">
        <f t="shared" si="497"/>
        <v>353.4</v>
      </c>
      <c r="BL357" s="214">
        <f t="shared" si="498"/>
        <v>589</v>
      </c>
      <c r="BM357" s="210">
        <f t="shared" si="499"/>
        <v>228</v>
      </c>
      <c r="BN357" s="210">
        <f t="shared" si="500"/>
        <v>211</v>
      </c>
      <c r="BO357" s="215">
        <f t="shared" si="501"/>
        <v>1178</v>
      </c>
      <c r="BP357" s="210">
        <f t="shared" si="561"/>
        <v>1178</v>
      </c>
      <c r="BQ357" s="216">
        <f t="shared" si="502"/>
        <v>353.4</v>
      </c>
      <c r="BR357" s="216">
        <f t="shared" si="503"/>
        <v>589</v>
      </c>
      <c r="BS357" s="210">
        <f t="shared" si="504"/>
        <v>228</v>
      </c>
      <c r="BT357" s="210">
        <f t="shared" si="505"/>
        <v>211</v>
      </c>
      <c r="BU357" s="217">
        <f t="shared" si="506"/>
        <v>1178</v>
      </c>
      <c r="BV357" s="210">
        <f t="shared" si="562"/>
        <v>1178</v>
      </c>
      <c r="BW357" s="403">
        <f t="shared" si="507"/>
        <v>353.4</v>
      </c>
      <c r="BX357" s="403">
        <f t="shared" si="508"/>
        <v>589</v>
      </c>
      <c r="BY357" s="210">
        <f t="shared" si="509"/>
        <v>228</v>
      </c>
      <c r="BZ357" s="210">
        <f t="shared" si="510"/>
        <v>211</v>
      </c>
      <c r="CA357" s="210">
        <f t="shared" si="511"/>
        <v>24</v>
      </c>
      <c r="CB357" s="404">
        <f t="shared" si="512"/>
        <v>1178</v>
      </c>
      <c r="CC357" s="404"/>
      <c r="CD357" s="537">
        <f t="shared" si="513"/>
        <v>79.425299999999993</v>
      </c>
      <c r="CE357" s="537">
        <f t="shared" si="545"/>
        <v>23.827589999999997</v>
      </c>
      <c r="CF357" s="537">
        <f t="shared" si="514"/>
        <v>39.712649999999996</v>
      </c>
      <c r="CG357" s="210"/>
      <c r="CH357" s="210"/>
      <c r="CI357" s="210"/>
      <c r="CJ357" s="538">
        <f t="shared" si="515"/>
        <v>79.425299999999993</v>
      </c>
      <c r="CK357" s="216">
        <f t="shared" si="516"/>
        <v>-25.75</v>
      </c>
      <c r="CL357" s="216">
        <f t="shared" si="546"/>
        <v>-7.7249999999999996</v>
      </c>
      <c r="CM357" s="216">
        <f t="shared" si="517"/>
        <v>-12.875</v>
      </c>
      <c r="CN357" s="216"/>
      <c r="CO357" s="216"/>
      <c r="CP357" s="216"/>
      <c r="CQ357" s="217">
        <f t="shared" si="518"/>
        <v>-25.75</v>
      </c>
      <c r="CR357" s="403">
        <f t="shared" si="519"/>
        <v>52.425299999999993</v>
      </c>
      <c r="CS357" s="403">
        <f t="shared" si="547"/>
        <v>15.727589999999998</v>
      </c>
      <c r="CT357" s="403">
        <f t="shared" si="520"/>
        <v>26.212649999999996</v>
      </c>
      <c r="CU357" s="403"/>
      <c r="CV357" s="403"/>
      <c r="CW357" s="403"/>
      <c r="CX357" s="404">
        <f t="shared" si="521"/>
        <v>52.425299999999993</v>
      </c>
      <c r="CY357" s="198"/>
      <c r="CZ357" s="222">
        <v>967</v>
      </c>
      <c r="DA357" s="677">
        <f t="shared" si="522"/>
        <v>17</v>
      </c>
      <c r="DB357" s="676">
        <f t="shared" si="523"/>
        <v>1.7894736842105203</v>
      </c>
      <c r="DC357" s="676">
        <f t="shared" si="548"/>
        <v>0.35789473684210404</v>
      </c>
      <c r="DD357" s="208">
        <v>1387.7012</v>
      </c>
      <c r="DE357" s="677">
        <f t="shared" si="524"/>
        <v>437.70119999999997</v>
      </c>
      <c r="DF357" s="676">
        <f t="shared" si="525"/>
        <v>46.073810526315782</v>
      </c>
      <c r="DG357" s="676">
        <f t="shared" si="549"/>
        <v>9.2147621052631568</v>
      </c>
      <c r="DH357" s="222">
        <v>20</v>
      </c>
      <c r="DI357" s="677">
        <f t="shared" si="526"/>
        <v>190</v>
      </c>
      <c r="DJ357" s="568">
        <f t="shared" si="527"/>
        <v>1140</v>
      </c>
      <c r="DK357" s="677">
        <f t="shared" si="528"/>
        <v>1140</v>
      </c>
      <c r="DL357" s="677">
        <f t="shared" si="550"/>
        <v>342</v>
      </c>
      <c r="DM357" s="677">
        <f t="shared" si="551"/>
        <v>570</v>
      </c>
      <c r="DN357" s="677">
        <f t="shared" si="529"/>
        <v>61.925299999999993</v>
      </c>
      <c r="DO357" s="677">
        <f t="shared" si="552"/>
        <v>18.577589999999997</v>
      </c>
      <c r="DP357" s="677">
        <f t="shared" si="553"/>
        <v>30.962649999999996</v>
      </c>
      <c r="DQ357" s="677">
        <f t="shared" si="530"/>
        <v>61.925299999999993</v>
      </c>
      <c r="DR357" s="222">
        <v>967</v>
      </c>
      <c r="DS357" s="677">
        <f t="shared" si="531"/>
        <v>17</v>
      </c>
      <c r="DT357" s="676">
        <f t="shared" si="532"/>
        <v>1.7894736842105203</v>
      </c>
      <c r="DU357" s="710">
        <f t="shared" si="554"/>
        <v>0.35789473684210404</v>
      </c>
      <c r="DV357" s="208">
        <v>1387.7012</v>
      </c>
      <c r="DW357" s="677">
        <f t="shared" si="533"/>
        <v>437.70119999999997</v>
      </c>
      <c r="DX357" s="676">
        <f t="shared" si="534"/>
        <v>46.073810526315782</v>
      </c>
      <c r="DY357" s="710">
        <f t="shared" si="555"/>
        <v>9.2147621052631568</v>
      </c>
      <c r="DZ357" s="222">
        <v>19</v>
      </c>
      <c r="EA357" s="677">
        <f t="shared" si="535"/>
        <v>180.5</v>
      </c>
      <c r="EB357" s="568">
        <f t="shared" si="536"/>
        <v>1130.5</v>
      </c>
      <c r="EC357" s="677">
        <f t="shared" si="537"/>
        <v>1130.5</v>
      </c>
      <c r="ED357" s="677">
        <f t="shared" si="556"/>
        <v>339.15</v>
      </c>
      <c r="EE357" s="677">
        <f t="shared" si="557"/>
        <v>565.25</v>
      </c>
      <c r="EF357" s="208">
        <f t="shared" si="558"/>
        <v>64.300299999999993</v>
      </c>
      <c r="EG357" s="208">
        <f t="shared" si="559"/>
        <v>19.290089999999996</v>
      </c>
      <c r="EH357" s="208">
        <f t="shared" si="560"/>
        <v>32.150149999999996</v>
      </c>
      <c r="EI357" s="677">
        <f t="shared" si="538"/>
        <v>64.300299999999993</v>
      </c>
    </row>
    <row r="358" spans="1:139" s="218" customFormat="1" ht="24.75" customHeight="1" x14ac:dyDescent="0.2">
      <c r="A358" s="505">
        <v>355</v>
      </c>
      <c r="B358" s="506" t="s">
        <v>1268</v>
      </c>
      <c r="C358" s="499" t="s">
        <v>1006</v>
      </c>
      <c r="D358" s="406" t="s">
        <v>530</v>
      </c>
      <c r="E358" s="414" t="s">
        <v>225</v>
      </c>
      <c r="F358" s="219" t="s">
        <v>5</v>
      </c>
      <c r="G358" s="219" t="s">
        <v>44</v>
      </c>
      <c r="H358" s="219" t="s">
        <v>27</v>
      </c>
      <c r="I358" s="240">
        <v>0.25</v>
      </c>
      <c r="J358" s="234">
        <v>747</v>
      </c>
      <c r="K358" s="222"/>
      <c r="L358" s="219" t="s">
        <v>5</v>
      </c>
      <c r="M358" s="219" t="s">
        <v>44</v>
      </c>
      <c r="N358" s="219" t="s">
        <v>27</v>
      </c>
      <c r="O358" s="240">
        <v>0.25</v>
      </c>
      <c r="P358" s="234">
        <v>747</v>
      </c>
      <c r="Q358" s="219"/>
      <c r="R358" s="219"/>
      <c r="S358" s="219"/>
      <c r="T358" s="240">
        <v>0.25</v>
      </c>
      <c r="U358" s="235">
        <v>747</v>
      </c>
      <c r="V358" s="228" t="s">
        <v>303</v>
      </c>
      <c r="W358" s="228" t="s">
        <v>44</v>
      </c>
      <c r="X358" s="228" t="s">
        <v>52</v>
      </c>
      <c r="Y358" s="242">
        <v>0.25</v>
      </c>
      <c r="Z358" s="236">
        <v>747</v>
      </c>
      <c r="AA358" s="207">
        <f t="shared" si="474"/>
        <v>186.75</v>
      </c>
      <c r="AB358" s="222">
        <v>662</v>
      </c>
      <c r="AC358" s="544">
        <f t="shared" si="539"/>
        <v>-85</v>
      </c>
      <c r="AD358" s="208">
        <f>0.832*$AB$1</f>
        <v>946.36671999999999</v>
      </c>
      <c r="AE358" s="678">
        <f t="shared" si="540"/>
        <v>199.36671999999999</v>
      </c>
      <c r="AF358" s="222">
        <v>1228</v>
      </c>
      <c r="AJ358" s="444">
        <f t="shared" si="475"/>
        <v>-85</v>
      </c>
      <c r="AK358" s="444">
        <f t="shared" si="476"/>
        <v>-11.378848728246311</v>
      </c>
      <c r="AL358" s="539">
        <f t="shared" si="541"/>
        <v>-2.2757697456492622E-2</v>
      </c>
      <c r="AM358" s="444">
        <f t="shared" si="477"/>
        <v>-17</v>
      </c>
      <c r="AN358" s="445">
        <f t="shared" si="478"/>
        <v>199.36671999999999</v>
      </c>
      <c r="AO358" s="445">
        <f t="shared" si="479"/>
        <v>26.688985274431062</v>
      </c>
      <c r="AP358" s="542">
        <f t="shared" si="542"/>
        <v>5.3377970548862119E-2</v>
      </c>
      <c r="AQ358" s="445">
        <f t="shared" si="480"/>
        <v>39.873343999999996</v>
      </c>
      <c r="AR358" s="227">
        <f t="shared" si="481"/>
        <v>216.75</v>
      </c>
      <c r="AS358" s="210">
        <f t="shared" si="482"/>
        <v>867</v>
      </c>
      <c r="AT358" s="209">
        <f t="shared" si="483"/>
        <v>260.09999999999997</v>
      </c>
      <c r="AU358" s="209">
        <f t="shared" si="484"/>
        <v>433.5</v>
      </c>
      <c r="AV358" s="211">
        <f t="shared" si="485"/>
        <v>662</v>
      </c>
      <c r="AW358" s="210">
        <f t="shared" si="486"/>
        <v>205</v>
      </c>
      <c r="AX358" s="210">
        <f t="shared" si="487"/>
        <v>120</v>
      </c>
      <c r="AY358" s="210">
        <f t="shared" si="488"/>
        <v>16.064257028112451</v>
      </c>
      <c r="AZ358" s="211">
        <f t="shared" si="489"/>
        <v>946.36671999999999</v>
      </c>
      <c r="BA358" s="544">
        <f t="shared" si="543"/>
        <v>79.366719999999987</v>
      </c>
      <c r="BB358" s="210">
        <f t="shared" si="544"/>
        <v>19.841679999999997</v>
      </c>
      <c r="BC358" s="213">
        <f t="shared" si="490"/>
        <v>212.932512</v>
      </c>
      <c r="BD358" s="211">
        <f>[1]MAG_9pak!$F$7</f>
        <v>851.73004800000001</v>
      </c>
      <c r="BE358" s="213">
        <f t="shared" si="491"/>
        <v>255.5190144</v>
      </c>
      <c r="BF358" s="213">
        <f t="shared" si="492"/>
        <v>425.86502400000001</v>
      </c>
      <c r="BG358" s="210">
        <f t="shared" si="493"/>
        <v>189.73004800000001</v>
      </c>
      <c r="BH358" s="210">
        <f t="shared" si="494"/>
        <v>104.73004800000001</v>
      </c>
      <c r="BI358" s="210">
        <f t="shared" si="495"/>
        <v>14.020086746987957</v>
      </c>
      <c r="BJ358" s="210">
        <f t="shared" si="496"/>
        <v>926.28</v>
      </c>
      <c r="BK358" s="214">
        <f t="shared" si="497"/>
        <v>277.88399999999996</v>
      </c>
      <c r="BL358" s="214">
        <f t="shared" si="498"/>
        <v>463.14</v>
      </c>
      <c r="BM358" s="210">
        <f t="shared" si="499"/>
        <v>179.27999999999997</v>
      </c>
      <c r="BN358" s="210">
        <f t="shared" si="500"/>
        <v>264.27999999999997</v>
      </c>
      <c r="BO358" s="215">
        <f t="shared" si="501"/>
        <v>231.57</v>
      </c>
      <c r="BP358" s="210">
        <f t="shared" si="561"/>
        <v>926.28</v>
      </c>
      <c r="BQ358" s="216">
        <f t="shared" si="502"/>
        <v>277.88399999999996</v>
      </c>
      <c r="BR358" s="216">
        <f t="shared" si="503"/>
        <v>463.14</v>
      </c>
      <c r="BS358" s="210">
        <f t="shared" si="504"/>
        <v>179.27999999999997</v>
      </c>
      <c r="BT358" s="210">
        <f t="shared" si="505"/>
        <v>264.27999999999997</v>
      </c>
      <c r="BU358" s="217">
        <f t="shared" si="506"/>
        <v>231.57</v>
      </c>
      <c r="BV358" s="210">
        <f t="shared" si="562"/>
        <v>926.28</v>
      </c>
      <c r="BW358" s="403">
        <f t="shared" si="507"/>
        <v>277.88399999999996</v>
      </c>
      <c r="BX358" s="403">
        <f t="shared" si="508"/>
        <v>463.14</v>
      </c>
      <c r="BY358" s="210">
        <f t="shared" si="509"/>
        <v>179.27999999999997</v>
      </c>
      <c r="BZ358" s="210">
        <f t="shared" si="510"/>
        <v>264.27999999999997</v>
      </c>
      <c r="CA358" s="210">
        <f t="shared" si="511"/>
        <v>24</v>
      </c>
      <c r="CB358" s="404">
        <f t="shared" si="512"/>
        <v>231.57</v>
      </c>
      <c r="CC358" s="404"/>
      <c r="CD358" s="537">
        <f t="shared" si="513"/>
        <v>19.841679999999997</v>
      </c>
      <c r="CE358" s="537">
        <f t="shared" si="545"/>
        <v>5.9525039999999985</v>
      </c>
      <c r="CF358" s="537">
        <f t="shared" si="514"/>
        <v>9.9208399999999983</v>
      </c>
      <c r="CG358" s="210"/>
      <c r="CH358" s="210"/>
      <c r="CI358" s="210"/>
      <c r="CJ358" s="538">
        <f t="shared" si="515"/>
        <v>4.9604199999999992</v>
      </c>
      <c r="CK358" s="216">
        <f t="shared" si="516"/>
        <v>-51.25</v>
      </c>
      <c r="CL358" s="216">
        <f t="shared" si="546"/>
        <v>-15.375</v>
      </c>
      <c r="CM358" s="216">
        <f t="shared" si="517"/>
        <v>-25.625</v>
      </c>
      <c r="CN358" s="216"/>
      <c r="CO358" s="216"/>
      <c r="CP358" s="216"/>
      <c r="CQ358" s="217">
        <f t="shared" si="518"/>
        <v>-12.8125</v>
      </c>
      <c r="CR358" s="403">
        <f t="shared" si="519"/>
        <v>5.0216800000000035</v>
      </c>
      <c r="CS358" s="403">
        <f t="shared" si="547"/>
        <v>1.506504000000001</v>
      </c>
      <c r="CT358" s="403">
        <f t="shared" si="520"/>
        <v>2.5108400000000017</v>
      </c>
      <c r="CU358" s="403"/>
      <c r="CV358" s="403"/>
      <c r="CW358" s="403"/>
      <c r="CX358" s="404">
        <f t="shared" si="521"/>
        <v>1.2554200000000009</v>
      </c>
      <c r="CY358" s="198"/>
      <c r="CZ358" s="222">
        <v>662</v>
      </c>
      <c r="DA358" s="677">
        <f t="shared" si="522"/>
        <v>-85</v>
      </c>
      <c r="DB358" s="676">
        <f t="shared" si="523"/>
        <v>-11.378848728246311</v>
      </c>
      <c r="DC358" s="676">
        <f t="shared" si="548"/>
        <v>-2.2757697456492623</v>
      </c>
      <c r="DD358" s="208">
        <v>946.36671999999999</v>
      </c>
      <c r="DE358" s="677">
        <f t="shared" si="524"/>
        <v>199.36671999999999</v>
      </c>
      <c r="DF358" s="676">
        <f t="shared" si="525"/>
        <v>26.688985274431062</v>
      </c>
      <c r="DG358" s="676">
        <f t="shared" si="549"/>
        <v>5.3377970548862121</v>
      </c>
      <c r="DH358" s="222">
        <v>24</v>
      </c>
      <c r="DI358" s="677">
        <f t="shared" si="526"/>
        <v>179.28</v>
      </c>
      <c r="DJ358" s="568">
        <f t="shared" si="527"/>
        <v>926.28</v>
      </c>
      <c r="DK358" s="677">
        <f t="shared" si="528"/>
        <v>231.57</v>
      </c>
      <c r="DL358" s="677">
        <f t="shared" si="550"/>
        <v>277.88399999999996</v>
      </c>
      <c r="DM358" s="677">
        <f t="shared" si="551"/>
        <v>463.14</v>
      </c>
      <c r="DN358" s="677">
        <f t="shared" si="529"/>
        <v>5.0216800000000035</v>
      </c>
      <c r="DO358" s="677">
        <f t="shared" si="552"/>
        <v>1.506504000000001</v>
      </c>
      <c r="DP358" s="677">
        <f t="shared" si="553"/>
        <v>2.5108400000000017</v>
      </c>
      <c r="DQ358" s="677">
        <f t="shared" si="530"/>
        <v>1.2554200000000009</v>
      </c>
      <c r="DR358" s="222">
        <v>662</v>
      </c>
      <c r="DS358" s="677">
        <f t="shared" si="531"/>
        <v>-85</v>
      </c>
      <c r="DT358" s="676">
        <f t="shared" si="532"/>
        <v>-11.378848728246311</v>
      </c>
      <c r="DU358" s="710">
        <f t="shared" si="554"/>
        <v>-2.2757697456492623</v>
      </c>
      <c r="DV358" s="208">
        <v>946.36671999999999</v>
      </c>
      <c r="DW358" s="677">
        <f t="shared" si="533"/>
        <v>199.36671999999999</v>
      </c>
      <c r="DX358" s="676">
        <f t="shared" si="534"/>
        <v>26.688985274431062</v>
      </c>
      <c r="DY358" s="710">
        <f t="shared" si="555"/>
        <v>5.3377970548862121</v>
      </c>
      <c r="DZ358" s="222">
        <v>22</v>
      </c>
      <c r="EA358" s="677">
        <f t="shared" si="535"/>
        <v>164.34</v>
      </c>
      <c r="EB358" s="568">
        <f t="shared" si="536"/>
        <v>911.34</v>
      </c>
      <c r="EC358" s="677">
        <f t="shared" si="537"/>
        <v>227.83500000000001</v>
      </c>
      <c r="ED358" s="677">
        <f t="shared" si="556"/>
        <v>273.40199999999999</v>
      </c>
      <c r="EE358" s="677">
        <f t="shared" si="557"/>
        <v>455.67</v>
      </c>
      <c r="EF358" s="208">
        <f t="shared" si="558"/>
        <v>8.7566799999999887</v>
      </c>
      <c r="EG358" s="208">
        <f t="shared" si="559"/>
        <v>2.6270039999999963</v>
      </c>
      <c r="EH358" s="208">
        <f t="shared" si="560"/>
        <v>4.3783399999999943</v>
      </c>
      <c r="EI358" s="677">
        <f t="shared" si="538"/>
        <v>2.1891699999999972</v>
      </c>
    </row>
    <row r="359" spans="1:139" s="218" customFormat="1" ht="24.75" customHeight="1" x14ac:dyDescent="0.2">
      <c r="A359" s="505">
        <v>356</v>
      </c>
      <c r="B359" s="506" t="s">
        <v>1268</v>
      </c>
      <c r="C359" s="499" t="s">
        <v>1142</v>
      </c>
      <c r="D359" s="406" t="s">
        <v>531</v>
      </c>
      <c r="E359" s="414" t="s">
        <v>236</v>
      </c>
      <c r="F359" s="219" t="s">
        <v>171</v>
      </c>
      <c r="G359" s="219" t="s">
        <v>42</v>
      </c>
      <c r="H359" s="219" t="s">
        <v>70</v>
      </c>
      <c r="I359" s="240">
        <v>0.25</v>
      </c>
      <c r="J359" s="234">
        <v>1037</v>
      </c>
      <c r="K359" s="222"/>
      <c r="L359" s="219" t="s">
        <v>171</v>
      </c>
      <c r="M359" s="219" t="s">
        <v>42</v>
      </c>
      <c r="N359" s="219" t="s">
        <v>70</v>
      </c>
      <c r="O359" s="240">
        <v>0.25</v>
      </c>
      <c r="P359" s="234">
        <v>1037</v>
      </c>
      <c r="Q359" s="219"/>
      <c r="R359" s="219"/>
      <c r="S359" s="219"/>
      <c r="T359" s="240">
        <v>0.25</v>
      </c>
      <c r="U359" s="235">
        <v>1037</v>
      </c>
      <c r="V359" s="228" t="s">
        <v>69</v>
      </c>
      <c r="W359" s="228" t="s">
        <v>44</v>
      </c>
      <c r="X359" s="228" t="s">
        <v>28</v>
      </c>
      <c r="Y359" s="242">
        <v>0.25</v>
      </c>
      <c r="Z359" s="236">
        <v>1037</v>
      </c>
      <c r="AA359" s="207">
        <f t="shared" si="474"/>
        <v>259.25</v>
      </c>
      <c r="AB359" s="222">
        <v>967</v>
      </c>
      <c r="AC359" s="544">
        <f t="shared" si="539"/>
        <v>-70</v>
      </c>
      <c r="AD359" s="208">
        <f t="shared" ref="AD359:AD365" si="564">1.22*$AB$1</f>
        <v>1387.7012</v>
      </c>
      <c r="AE359" s="678">
        <f t="shared" si="540"/>
        <v>350.70119999999997</v>
      </c>
      <c r="AF359" s="222">
        <v>1796</v>
      </c>
      <c r="AJ359" s="444">
        <f t="shared" si="475"/>
        <v>-70</v>
      </c>
      <c r="AK359" s="444">
        <f t="shared" si="476"/>
        <v>-6.7502410800385775</v>
      </c>
      <c r="AL359" s="539">
        <f t="shared" si="541"/>
        <v>-1.3500482160077154E-2</v>
      </c>
      <c r="AM359" s="444">
        <f t="shared" si="477"/>
        <v>-14</v>
      </c>
      <c r="AN359" s="445">
        <f t="shared" si="478"/>
        <v>350.70119999999997</v>
      </c>
      <c r="AO359" s="445">
        <f t="shared" si="479"/>
        <v>33.818823529411759</v>
      </c>
      <c r="AP359" s="542">
        <f t="shared" si="542"/>
        <v>6.7637647058823525E-2</v>
      </c>
      <c r="AQ359" s="445">
        <f t="shared" si="480"/>
        <v>70.140239999999991</v>
      </c>
      <c r="AR359" s="227">
        <f t="shared" si="481"/>
        <v>289.25</v>
      </c>
      <c r="AS359" s="210">
        <f t="shared" si="482"/>
        <v>1157</v>
      </c>
      <c r="AT359" s="209">
        <f t="shared" si="483"/>
        <v>347.09999999999997</v>
      </c>
      <c r="AU359" s="209">
        <f t="shared" si="484"/>
        <v>578.5</v>
      </c>
      <c r="AV359" s="211">
        <f t="shared" si="485"/>
        <v>967</v>
      </c>
      <c r="AW359" s="210">
        <f t="shared" si="486"/>
        <v>190</v>
      </c>
      <c r="AX359" s="210">
        <f t="shared" si="487"/>
        <v>120</v>
      </c>
      <c r="AY359" s="210">
        <f t="shared" si="488"/>
        <v>11.571841851494696</v>
      </c>
      <c r="AZ359" s="211">
        <f t="shared" si="489"/>
        <v>1387.7012</v>
      </c>
      <c r="BA359" s="544">
        <f t="shared" si="543"/>
        <v>230.70119999999997</v>
      </c>
      <c r="BB359" s="210">
        <f t="shared" si="544"/>
        <v>57.675299999999993</v>
      </c>
      <c r="BC359" s="213">
        <f t="shared" si="490"/>
        <v>312.23277000000002</v>
      </c>
      <c r="BD359" s="211">
        <f>[1]MAG_9pak!$F$11</f>
        <v>1248.9310800000001</v>
      </c>
      <c r="BE359" s="213">
        <f t="shared" si="491"/>
        <v>374.67932400000001</v>
      </c>
      <c r="BF359" s="213">
        <f t="shared" si="492"/>
        <v>624.46554000000003</v>
      </c>
      <c r="BG359" s="210">
        <f t="shared" si="493"/>
        <v>281.93108000000007</v>
      </c>
      <c r="BH359" s="210">
        <f t="shared" si="494"/>
        <v>211.93108000000007</v>
      </c>
      <c r="BI359" s="210">
        <f t="shared" si="495"/>
        <v>20.436941176470597</v>
      </c>
      <c r="BJ359" s="210">
        <f t="shared" si="496"/>
        <v>1285.8799999999999</v>
      </c>
      <c r="BK359" s="214">
        <f t="shared" si="497"/>
        <v>385.76399999999995</v>
      </c>
      <c r="BL359" s="214">
        <f t="shared" si="498"/>
        <v>642.93999999999994</v>
      </c>
      <c r="BM359" s="210">
        <f t="shared" si="499"/>
        <v>248.87999999999988</v>
      </c>
      <c r="BN359" s="210">
        <f t="shared" si="500"/>
        <v>318.87999999999988</v>
      </c>
      <c r="BO359" s="215">
        <f t="shared" si="501"/>
        <v>321.46999999999997</v>
      </c>
      <c r="BP359" s="210">
        <f t="shared" si="561"/>
        <v>1285.8799999999999</v>
      </c>
      <c r="BQ359" s="216">
        <f t="shared" si="502"/>
        <v>385.76399999999995</v>
      </c>
      <c r="BR359" s="216">
        <f t="shared" si="503"/>
        <v>642.93999999999994</v>
      </c>
      <c r="BS359" s="210">
        <f t="shared" si="504"/>
        <v>248.87999999999988</v>
      </c>
      <c r="BT359" s="210">
        <f t="shared" si="505"/>
        <v>318.87999999999988</v>
      </c>
      <c r="BU359" s="217">
        <f t="shared" si="506"/>
        <v>321.46999999999997</v>
      </c>
      <c r="BV359" s="210">
        <f t="shared" si="562"/>
        <v>1285.8799999999999</v>
      </c>
      <c r="BW359" s="403">
        <f t="shared" si="507"/>
        <v>385.76399999999995</v>
      </c>
      <c r="BX359" s="403">
        <f t="shared" si="508"/>
        <v>642.93999999999994</v>
      </c>
      <c r="BY359" s="210">
        <f t="shared" si="509"/>
        <v>248.87999999999988</v>
      </c>
      <c r="BZ359" s="210">
        <f t="shared" si="510"/>
        <v>318.87999999999988</v>
      </c>
      <c r="CA359" s="210">
        <f t="shared" si="511"/>
        <v>24</v>
      </c>
      <c r="CB359" s="404">
        <f t="shared" si="512"/>
        <v>321.46999999999997</v>
      </c>
      <c r="CC359" s="404"/>
      <c r="CD359" s="537">
        <f t="shared" si="513"/>
        <v>57.675299999999993</v>
      </c>
      <c r="CE359" s="537">
        <f t="shared" si="545"/>
        <v>17.302589999999999</v>
      </c>
      <c r="CF359" s="537">
        <f t="shared" si="514"/>
        <v>28.837649999999996</v>
      </c>
      <c r="CG359" s="210"/>
      <c r="CH359" s="210"/>
      <c r="CI359" s="210"/>
      <c r="CJ359" s="538">
        <f t="shared" si="515"/>
        <v>14.418824999999998</v>
      </c>
      <c r="CK359" s="216">
        <f t="shared" si="516"/>
        <v>-47.5</v>
      </c>
      <c r="CL359" s="216">
        <f t="shared" si="546"/>
        <v>-14.25</v>
      </c>
      <c r="CM359" s="216">
        <f t="shared" si="517"/>
        <v>-23.75</v>
      </c>
      <c r="CN359" s="216"/>
      <c r="CO359" s="216"/>
      <c r="CP359" s="216"/>
      <c r="CQ359" s="217">
        <f t="shared" si="518"/>
        <v>-11.875</v>
      </c>
      <c r="CR359" s="403">
        <f t="shared" si="519"/>
        <v>25.455300000000022</v>
      </c>
      <c r="CS359" s="403">
        <f t="shared" si="547"/>
        <v>7.6365900000000062</v>
      </c>
      <c r="CT359" s="403">
        <f t="shared" si="520"/>
        <v>12.727650000000011</v>
      </c>
      <c r="CU359" s="403"/>
      <c r="CV359" s="403"/>
      <c r="CW359" s="403"/>
      <c r="CX359" s="404">
        <f t="shared" si="521"/>
        <v>6.3638250000000056</v>
      </c>
      <c r="CY359" s="198"/>
      <c r="CZ359" s="222">
        <v>967</v>
      </c>
      <c r="DA359" s="677">
        <f t="shared" si="522"/>
        <v>-70</v>
      </c>
      <c r="DB359" s="676">
        <f t="shared" si="523"/>
        <v>-6.7502410800385775</v>
      </c>
      <c r="DC359" s="676">
        <f t="shared" si="548"/>
        <v>-1.3500482160077154</v>
      </c>
      <c r="DD359" s="208">
        <v>1387.7012</v>
      </c>
      <c r="DE359" s="677">
        <f t="shared" si="524"/>
        <v>350.70119999999997</v>
      </c>
      <c r="DF359" s="676">
        <f t="shared" si="525"/>
        <v>33.818823529411759</v>
      </c>
      <c r="DG359" s="676">
        <f t="shared" si="549"/>
        <v>6.7637647058823518</v>
      </c>
      <c r="DH359" s="222">
        <v>20</v>
      </c>
      <c r="DI359" s="677">
        <f t="shared" si="526"/>
        <v>207.4</v>
      </c>
      <c r="DJ359" s="568">
        <f t="shared" si="527"/>
        <v>1244.4000000000001</v>
      </c>
      <c r="DK359" s="677">
        <f t="shared" si="528"/>
        <v>311.10000000000002</v>
      </c>
      <c r="DL359" s="677">
        <f t="shared" si="550"/>
        <v>373.32</v>
      </c>
      <c r="DM359" s="677">
        <f t="shared" si="551"/>
        <v>622.20000000000005</v>
      </c>
      <c r="DN359" s="677">
        <f t="shared" si="529"/>
        <v>35.82529999999997</v>
      </c>
      <c r="DO359" s="677">
        <f t="shared" si="552"/>
        <v>10.74758999999999</v>
      </c>
      <c r="DP359" s="677">
        <f t="shared" si="553"/>
        <v>17.912649999999985</v>
      </c>
      <c r="DQ359" s="677">
        <f t="shared" si="530"/>
        <v>8.9563249999999925</v>
      </c>
      <c r="DR359" s="222">
        <v>967</v>
      </c>
      <c r="DS359" s="677">
        <f t="shared" si="531"/>
        <v>-70</v>
      </c>
      <c r="DT359" s="676">
        <f t="shared" si="532"/>
        <v>-6.7502410800385775</v>
      </c>
      <c r="DU359" s="710">
        <f t="shared" si="554"/>
        <v>-1.3500482160077154</v>
      </c>
      <c r="DV359" s="208">
        <v>1387.7012</v>
      </c>
      <c r="DW359" s="677">
        <f t="shared" si="533"/>
        <v>350.70119999999997</v>
      </c>
      <c r="DX359" s="676">
        <f t="shared" si="534"/>
        <v>33.818823529411759</v>
      </c>
      <c r="DY359" s="710">
        <f t="shared" si="555"/>
        <v>6.7637647058823518</v>
      </c>
      <c r="DZ359" s="222">
        <v>19</v>
      </c>
      <c r="EA359" s="677">
        <f t="shared" si="535"/>
        <v>197.03</v>
      </c>
      <c r="EB359" s="568">
        <f t="shared" si="536"/>
        <v>1234.03</v>
      </c>
      <c r="EC359" s="677">
        <f t="shared" si="537"/>
        <v>308.50749999999999</v>
      </c>
      <c r="ED359" s="677">
        <f t="shared" si="556"/>
        <v>370.209</v>
      </c>
      <c r="EE359" s="677">
        <f t="shared" si="557"/>
        <v>617.01499999999999</v>
      </c>
      <c r="EF359" s="208">
        <f t="shared" si="558"/>
        <v>38.4178</v>
      </c>
      <c r="EG359" s="208">
        <f t="shared" si="559"/>
        <v>11.52534</v>
      </c>
      <c r="EH359" s="208">
        <f t="shared" si="560"/>
        <v>19.2089</v>
      </c>
      <c r="EI359" s="677">
        <f t="shared" si="538"/>
        <v>9.6044499999999999</v>
      </c>
    </row>
    <row r="360" spans="1:139" s="218" customFormat="1" ht="24.75" customHeight="1" x14ac:dyDescent="0.2">
      <c r="A360" s="506">
        <v>357</v>
      </c>
      <c r="B360" s="506" t="s">
        <v>1268</v>
      </c>
      <c r="C360" s="499" t="s">
        <v>1143</v>
      </c>
      <c r="D360" s="406" t="s">
        <v>532</v>
      </c>
      <c r="E360" s="414" t="s">
        <v>236</v>
      </c>
      <c r="F360" s="219" t="s">
        <v>171</v>
      </c>
      <c r="G360" s="219" t="s">
        <v>42</v>
      </c>
      <c r="H360" s="219" t="s">
        <v>70</v>
      </c>
      <c r="I360" s="240">
        <v>0.25</v>
      </c>
      <c r="J360" s="234">
        <v>1037</v>
      </c>
      <c r="K360" s="222"/>
      <c r="L360" s="219" t="s">
        <v>171</v>
      </c>
      <c r="M360" s="219" t="s">
        <v>42</v>
      </c>
      <c r="N360" s="219" t="s">
        <v>70</v>
      </c>
      <c r="O360" s="240">
        <v>0.25</v>
      </c>
      <c r="P360" s="234">
        <v>1037</v>
      </c>
      <c r="Q360" s="219"/>
      <c r="R360" s="219"/>
      <c r="S360" s="219"/>
      <c r="T360" s="240">
        <v>0.25</v>
      </c>
      <c r="U360" s="235">
        <v>1037</v>
      </c>
      <c r="V360" s="228" t="s">
        <v>69</v>
      </c>
      <c r="W360" s="228" t="s">
        <v>44</v>
      </c>
      <c r="X360" s="228" t="s">
        <v>28</v>
      </c>
      <c r="Y360" s="242">
        <v>0.25</v>
      </c>
      <c r="Z360" s="236">
        <v>1037</v>
      </c>
      <c r="AA360" s="207">
        <f t="shared" si="474"/>
        <v>259.25</v>
      </c>
      <c r="AB360" s="222">
        <v>967</v>
      </c>
      <c r="AC360" s="544">
        <f t="shared" si="539"/>
        <v>-70</v>
      </c>
      <c r="AD360" s="208">
        <f t="shared" si="564"/>
        <v>1387.7012</v>
      </c>
      <c r="AE360" s="678">
        <f t="shared" si="540"/>
        <v>350.70119999999997</v>
      </c>
      <c r="AF360" s="222">
        <v>1796</v>
      </c>
      <c r="AJ360" s="444">
        <f t="shared" si="475"/>
        <v>-70</v>
      </c>
      <c r="AK360" s="444">
        <f t="shared" si="476"/>
        <v>-6.7502410800385775</v>
      </c>
      <c r="AL360" s="539">
        <f t="shared" si="541"/>
        <v>-1.3500482160077154E-2</v>
      </c>
      <c r="AM360" s="444">
        <f t="shared" si="477"/>
        <v>-14</v>
      </c>
      <c r="AN360" s="445">
        <f t="shared" si="478"/>
        <v>350.70119999999997</v>
      </c>
      <c r="AO360" s="445">
        <f t="shared" si="479"/>
        <v>33.818823529411759</v>
      </c>
      <c r="AP360" s="542">
        <f t="shared" si="542"/>
        <v>6.7637647058823525E-2</v>
      </c>
      <c r="AQ360" s="445">
        <f t="shared" si="480"/>
        <v>70.140239999999991</v>
      </c>
      <c r="AR360" s="227">
        <f t="shared" si="481"/>
        <v>289.25</v>
      </c>
      <c r="AS360" s="210">
        <f t="shared" si="482"/>
        <v>1157</v>
      </c>
      <c r="AT360" s="209">
        <f t="shared" si="483"/>
        <v>347.09999999999997</v>
      </c>
      <c r="AU360" s="209">
        <f t="shared" si="484"/>
        <v>578.5</v>
      </c>
      <c r="AV360" s="211">
        <f t="shared" si="485"/>
        <v>967</v>
      </c>
      <c r="AW360" s="210">
        <f t="shared" si="486"/>
        <v>190</v>
      </c>
      <c r="AX360" s="210">
        <f t="shared" si="487"/>
        <v>120</v>
      </c>
      <c r="AY360" s="210">
        <f t="shared" si="488"/>
        <v>11.571841851494696</v>
      </c>
      <c r="AZ360" s="211">
        <f t="shared" si="489"/>
        <v>1387.7012</v>
      </c>
      <c r="BA360" s="544">
        <f t="shared" si="543"/>
        <v>230.70119999999997</v>
      </c>
      <c r="BB360" s="210">
        <f t="shared" si="544"/>
        <v>57.675299999999993</v>
      </c>
      <c r="BC360" s="213">
        <f t="shared" si="490"/>
        <v>312.23277000000002</v>
      </c>
      <c r="BD360" s="211">
        <f>[1]MAG_9pak!$F$11</f>
        <v>1248.9310800000001</v>
      </c>
      <c r="BE360" s="213">
        <f t="shared" si="491"/>
        <v>374.67932400000001</v>
      </c>
      <c r="BF360" s="213">
        <f t="shared" si="492"/>
        <v>624.46554000000003</v>
      </c>
      <c r="BG360" s="210">
        <f t="shared" si="493"/>
        <v>281.93108000000007</v>
      </c>
      <c r="BH360" s="210">
        <f t="shared" si="494"/>
        <v>211.93108000000007</v>
      </c>
      <c r="BI360" s="210">
        <f t="shared" si="495"/>
        <v>20.436941176470597</v>
      </c>
      <c r="BJ360" s="210">
        <f t="shared" si="496"/>
        <v>1285.8799999999999</v>
      </c>
      <c r="BK360" s="214">
        <f t="shared" si="497"/>
        <v>385.76399999999995</v>
      </c>
      <c r="BL360" s="214">
        <f t="shared" si="498"/>
        <v>642.93999999999994</v>
      </c>
      <c r="BM360" s="210">
        <f t="shared" si="499"/>
        <v>248.87999999999988</v>
      </c>
      <c r="BN360" s="210">
        <f t="shared" si="500"/>
        <v>318.87999999999988</v>
      </c>
      <c r="BO360" s="215">
        <f t="shared" si="501"/>
        <v>321.46999999999997</v>
      </c>
      <c r="BP360" s="210">
        <f t="shared" si="561"/>
        <v>1285.8799999999999</v>
      </c>
      <c r="BQ360" s="216">
        <f t="shared" si="502"/>
        <v>385.76399999999995</v>
      </c>
      <c r="BR360" s="216">
        <f t="shared" si="503"/>
        <v>642.93999999999994</v>
      </c>
      <c r="BS360" s="210">
        <f t="shared" si="504"/>
        <v>248.87999999999988</v>
      </c>
      <c r="BT360" s="210">
        <f t="shared" si="505"/>
        <v>318.87999999999988</v>
      </c>
      <c r="BU360" s="217">
        <f t="shared" si="506"/>
        <v>321.46999999999997</v>
      </c>
      <c r="BV360" s="210">
        <f t="shared" si="562"/>
        <v>1285.8799999999999</v>
      </c>
      <c r="BW360" s="403">
        <f t="shared" si="507"/>
        <v>385.76399999999995</v>
      </c>
      <c r="BX360" s="403">
        <f t="shared" si="508"/>
        <v>642.93999999999994</v>
      </c>
      <c r="BY360" s="210">
        <f t="shared" si="509"/>
        <v>248.87999999999988</v>
      </c>
      <c r="BZ360" s="210">
        <f t="shared" si="510"/>
        <v>318.87999999999988</v>
      </c>
      <c r="CA360" s="210">
        <f t="shared" si="511"/>
        <v>24</v>
      </c>
      <c r="CB360" s="404">
        <f t="shared" si="512"/>
        <v>321.46999999999997</v>
      </c>
      <c r="CC360" s="404"/>
      <c r="CD360" s="537">
        <f t="shared" si="513"/>
        <v>57.675299999999993</v>
      </c>
      <c r="CE360" s="537">
        <f t="shared" si="545"/>
        <v>17.302589999999999</v>
      </c>
      <c r="CF360" s="537">
        <f t="shared" si="514"/>
        <v>28.837649999999996</v>
      </c>
      <c r="CG360" s="210"/>
      <c r="CH360" s="210"/>
      <c r="CI360" s="210"/>
      <c r="CJ360" s="538">
        <f t="shared" si="515"/>
        <v>14.418824999999998</v>
      </c>
      <c r="CK360" s="216">
        <f t="shared" si="516"/>
        <v>-47.5</v>
      </c>
      <c r="CL360" s="216">
        <f t="shared" si="546"/>
        <v>-14.25</v>
      </c>
      <c r="CM360" s="216">
        <f t="shared" si="517"/>
        <v>-23.75</v>
      </c>
      <c r="CN360" s="216"/>
      <c r="CO360" s="216"/>
      <c r="CP360" s="216"/>
      <c r="CQ360" s="217">
        <f t="shared" si="518"/>
        <v>-11.875</v>
      </c>
      <c r="CR360" s="403">
        <f t="shared" si="519"/>
        <v>25.455300000000022</v>
      </c>
      <c r="CS360" s="403">
        <f t="shared" si="547"/>
        <v>7.6365900000000062</v>
      </c>
      <c r="CT360" s="403">
        <f t="shared" si="520"/>
        <v>12.727650000000011</v>
      </c>
      <c r="CU360" s="403"/>
      <c r="CV360" s="403"/>
      <c r="CW360" s="403"/>
      <c r="CX360" s="404">
        <f t="shared" si="521"/>
        <v>6.3638250000000056</v>
      </c>
      <c r="CY360" s="198"/>
      <c r="CZ360" s="222">
        <v>967</v>
      </c>
      <c r="DA360" s="677">
        <f t="shared" si="522"/>
        <v>-70</v>
      </c>
      <c r="DB360" s="676">
        <f t="shared" si="523"/>
        <v>-6.7502410800385775</v>
      </c>
      <c r="DC360" s="676">
        <f t="shared" si="548"/>
        <v>-1.3500482160077154</v>
      </c>
      <c r="DD360" s="208">
        <v>1387.7012</v>
      </c>
      <c r="DE360" s="677">
        <f t="shared" si="524"/>
        <v>350.70119999999997</v>
      </c>
      <c r="DF360" s="676">
        <f t="shared" si="525"/>
        <v>33.818823529411759</v>
      </c>
      <c r="DG360" s="676">
        <f t="shared" si="549"/>
        <v>6.7637647058823518</v>
      </c>
      <c r="DH360" s="222">
        <v>20</v>
      </c>
      <c r="DI360" s="677">
        <f t="shared" si="526"/>
        <v>207.4</v>
      </c>
      <c r="DJ360" s="568">
        <f t="shared" si="527"/>
        <v>1244.4000000000001</v>
      </c>
      <c r="DK360" s="677">
        <f t="shared" si="528"/>
        <v>311.10000000000002</v>
      </c>
      <c r="DL360" s="677">
        <f t="shared" si="550"/>
        <v>373.32</v>
      </c>
      <c r="DM360" s="677">
        <f t="shared" si="551"/>
        <v>622.20000000000005</v>
      </c>
      <c r="DN360" s="677">
        <f t="shared" si="529"/>
        <v>35.82529999999997</v>
      </c>
      <c r="DO360" s="677">
        <f t="shared" si="552"/>
        <v>10.74758999999999</v>
      </c>
      <c r="DP360" s="677">
        <f t="shared" si="553"/>
        <v>17.912649999999985</v>
      </c>
      <c r="DQ360" s="677">
        <f t="shared" si="530"/>
        <v>8.9563249999999925</v>
      </c>
      <c r="DR360" s="222">
        <v>967</v>
      </c>
      <c r="DS360" s="677">
        <f t="shared" si="531"/>
        <v>-70</v>
      </c>
      <c r="DT360" s="676">
        <f t="shared" si="532"/>
        <v>-6.7502410800385775</v>
      </c>
      <c r="DU360" s="710">
        <f t="shared" si="554"/>
        <v>-1.3500482160077154</v>
      </c>
      <c r="DV360" s="208">
        <v>1387.7012</v>
      </c>
      <c r="DW360" s="677">
        <f t="shared" si="533"/>
        <v>350.70119999999997</v>
      </c>
      <c r="DX360" s="676">
        <f t="shared" si="534"/>
        <v>33.818823529411759</v>
      </c>
      <c r="DY360" s="710">
        <f t="shared" si="555"/>
        <v>6.7637647058823518</v>
      </c>
      <c r="DZ360" s="222">
        <v>19</v>
      </c>
      <c r="EA360" s="677">
        <f t="shared" si="535"/>
        <v>197.03</v>
      </c>
      <c r="EB360" s="568">
        <f t="shared" si="536"/>
        <v>1234.03</v>
      </c>
      <c r="EC360" s="677">
        <f t="shared" si="537"/>
        <v>308.50749999999999</v>
      </c>
      <c r="ED360" s="677">
        <f t="shared" si="556"/>
        <v>370.209</v>
      </c>
      <c r="EE360" s="677">
        <f t="shared" si="557"/>
        <v>617.01499999999999</v>
      </c>
      <c r="EF360" s="208">
        <f t="shared" si="558"/>
        <v>38.4178</v>
      </c>
      <c r="EG360" s="208">
        <f t="shared" si="559"/>
        <v>11.52534</v>
      </c>
      <c r="EH360" s="208">
        <f t="shared" si="560"/>
        <v>19.2089</v>
      </c>
      <c r="EI360" s="677">
        <f t="shared" si="538"/>
        <v>9.6044499999999999</v>
      </c>
    </row>
    <row r="361" spans="1:139" s="218" customFormat="1" ht="24.75" customHeight="1" x14ac:dyDescent="0.2">
      <c r="A361" s="505">
        <v>358</v>
      </c>
      <c r="B361" s="506" t="s">
        <v>1268</v>
      </c>
      <c r="C361" s="499" t="s">
        <v>1144</v>
      </c>
      <c r="D361" s="406" t="s">
        <v>533</v>
      </c>
      <c r="E361" s="414" t="s">
        <v>236</v>
      </c>
      <c r="F361" s="219" t="s">
        <v>171</v>
      </c>
      <c r="G361" s="219" t="s">
        <v>42</v>
      </c>
      <c r="H361" s="219" t="s">
        <v>70</v>
      </c>
      <c r="I361" s="240">
        <v>0.25</v>
      </c>
      <c r="J361" s="234">
        <v>1037</v>
      </c>
      <c r="K361" s="222"/>
      <c r="L361" s="219" t="s">
        <v>171</v>
      </c>
      <c r="M361" s="219" t="s">
        <v>42</v>
      </c>
      <c r="N361" s="219" t="s">
        <v>70</v>
      </c>
      <c r="O361" s="240">
        <v>0.25</v>
      </c>
      <c r="P361" s="234">
        <v>1037</v>
      </c>
      <c r="Q361" s="219"/>
      <c r="R361" s="219"/>
      <c r="S361" s="219"/>
      <c r="T361" s="240">
        <v>0.25</v>
      </c>
      <c r="U361" s="235">
        <v>1037</v>
      </c>
      <c r="V361" s="228" t="s">
        <v>69</v>
      </c>
      <c r="W361" s="228" t="s">
        <v>44</v>
      </c>
      <c r="X361" s="228" t="s">
        <v>28</v>
      </c>
      <c r="Y361" s="242">
        <v>0.25</v>
      </c>
      <c r="Z361" s="236">
        <v>1037</v>
      </c>
      <c r="AA361" s="207">
        <f t="shared" si="474"/>
        <v>259.25</v>
      </c>
      <c r="AB361" s="222">
        <v>967</v>
      </c>
      <c r="AC361" s="544">
        <f t="shared" si="539"/>
        <v>-70</v>
      </c>
      <c r="AD361" s="208">
        <f t="shared" si="564"/>
        <v>1387.7012</v>
      </c>
      <c r="AE361" s="678">
        <f t="shared" si="540"/>
        <v>350.70119999999997</v>
      </c>
      <c r="AF361" s="222">
        <v>1796</v>
      </c>
      <c r="AJ361" s="444">
        <f t="shared" si="475"/>
        <v>-70</v>
      </c>
      <c r="AK361" s="444">
        <f t="shared" si="476"/>
        <v>-6.7502410800385775</v>
      </c>
      <c r="AL361" s="539">
        <f t="shared" si="541"/>
        <v>-1.3500482160077154E-2</v>
      </c>
      <c r="AM361" s="444">
        <f t="shared" si="477"/>
        <v>-14</v>
      </c>
      <c r="AN361" s="445">
        <f t="shared" si="478"/>
        <v>350.70119999999997</v>
      </c>
      <c r="AO361" s="445">
        <f t="shared" si="479"/>
        <v>33.818823529411759</v>
      </c>
      <c r="AP361" s="542">
        <f t="shared" si="542"/>
        <v>6.7637647058823525E-2</v>
      </c>
      <c r="AQ361" s="445">
        <f t="shared" si="480"/>
        <v>70.140239999999991</v>
      </c>
      <c r="AR361" s="227">
        <f t="shared" si="481"/>
        <v>289.25</v>
      </c>
      <c r="AS361" s="210">
        <f t="shared" si="482"/>
        <v>1157</v>
      </c>
      <c r="AT361" s="209">
        <f t="shared" si="483"/>
        <v>347.09999999999997</v>
      </c>
      <c r="AU361" s="209">
        <f t="shared" si="484"/>
        <v>578.5</v>
      </c>
      <c r="AV361" s="211">
        <f t="shared" si="485"/>
        <v>967</v>
      </c>
      <c r="AW361" s="210">
        <f t="shared" si="486"/>
        <v>190</v>
      </c>
      <c r="AX361" s="210">
        <f t="shared" si="487"/>
        <v>120</v>
      </c>
      <c r="AY361" s="210">
        <f t="shared" si="488"/>
        <v>11.571841851494696</v>
      </c>
      <c r="AZ361" s="211">
        <f t="shared" si="489"/>
        <v>1387.7012</v>
      </c>
      <c r="BA361" s="544">
        <f t="shared" si="543"/>
        <v>230.70119999999997</v>
      </c>
      <c r="BB361" s="210">
        <f t="shared" si="544"/>
        <v>57.675299999999993</v>
      </c>
      <c r="BC361" s="213">
        <f t="shared" si="490"/>
        <v>312.23277000000002</v>
      </c>
      <c r="BD361" s="211">
        <f>[1]MAG_9pak!$F$11</f>
        <v>1248.9310800000001</v>
      </c>
      <c r="BE361" s="213">
        <f t="shared" si="491"/>
        <v>374.67932400000001</v>
      </c>
      <c r="BF361" s="213">
        <f t="shared" si="492"/>
        <v>624.46554000000003</v>
      </c>
      <c r="BG361" s="210">
        <f t="shared" si="493"/>
        <v>281.93108000000007</v>
      </c>
      <c r="BH361" s="210">
        <f t="shared" si="494"/>
        <v>211.93108000000007</v>
      </c>
      <c r="BI361" s="210">
        <f t="shared" si="495"/>
        <v>20.436941176470597</v>
      </c>
      <c r="BJ361" s="210">
        <f t="shared" si="496"/>
        <v>1285.8799999999999</v>
      </c>
      <c r="BK361" s="214">
        <f t="shared" si="497"/>
        <v>385.76399999999995</v>
      </c>
      <c r="BL361" s="214">
        <f t="shared" si="498"/>
        <v>642.93999999999994</v>
      </c>
      <c r="BM361" s="210">
        <f t="shared" si="499"/>
        <v>248.87999999999988</v>
      </c>
      <c r="BN361" s="210">
        <f t="shared" si="500"/>
        <v>318.87999999999988</v>
      </c>
      <c r="BO361" s="215">
        <f t="shared" si="501"/>
        <v>321.46999999999997</v>
      </c>
      <c r="BP361" s="210">
        <f t="shared" si="561"/>
        <v>1285.8799999999999</v>
      </c>
      <c r="BQ361" s="216">
        <f t="shared" si="502"/>
        <v>385.76399999999995</v>
      </c>
      <c r="BR361" s="216">
        <f t="shared" si="503"/>
        <v>642.93999999999994</v>
      </c>
      <c r="BS361" s="210">
        <f t="shared" si="504"/>
        <v>248.87999999999988</v>
      </c>
      <c r="BT361" s="210">
        <f t="shared" si="505"/>
        <v>318.87999999999988</v>
      </c>
      <c r="BU361" s="217">
        <f t="shared" si="506"/>
        <v>321.46999999999997</v>
      </c>
      <c r="BV361" s="210">
        <f t="shared" si="562"/>
        <v>1285.8799999999999</v>
      </c>
      <c r="BW361" s="403">
        <f t="shared" si="507"/>
        <v>385.76399999999995</v>
      </c>
      <c r="BX361" s="403">
        <f t="shared" si="508"/>
        <v>642.93999999999994</v>
      </c>
      <c r="BY361" s="210">
        <f t="shared" si="509"/>
        <v>248.87999999999988</v>
      </c>
      <c r="BZ361" s="210">
        <f t="shared" si="510"/>
        <v>318.87999999999988</v>
      </c>
      <c r="CA361" s="210">
        <f t="shared" si="511"/>
        <v>24</v>
      </c>
      <c r="CB361" s="404">
        <f t="shared" si="512"/>
        <v>321.46999999999997</v>
      </c>
      <c r="CC361" s="404"/>
      <c r="CD361" s="537">
        <f t="shared" si="513"/>
        <v>57.675299999999993</v>
      </c>
      <c r="CE361" s="537">
        <f t="shared" si="545"/>
        <v>17.302589999999999</v>
      </c>
      <c r="CF361" s="537">
        <f t="shared" si="514"/>
        <v>28.837649999999996</v>
      </c>
      <c r="CG361" s="210"/>
      <c r="CH361" s="210"/>
      <c r="CI361" s="210"/>
      <c r="CJ361" s="538">
        <f t="shared" si="515"/>
        <v>14.418824999999998</v>
      </c>
      <c r="CK361" s="216">
        <f t="shared" si="516"/>
        <v>-47.5</v>
      </c>
      <c r="CL361" s="216">
        <f t="shared" si="546"/>
        <v>-14.25</v>
      </c>
      <c r="CM361" s="216">
        <f t="shared" si="517"/>
        <v>-23.75</v>
      </c>
      <c r="CN361" s="216"/>
      <c r="CO361" s="216"/>
      <c r="CP361" s="216"/>
      <c r="CQ361" s="217">
        <f t="shared" si="518"/>
        <v>-11.875</v>
      </c>
      <c r="CR361" s="403">
        <f t="shared" si="519"/>
        <v>25.455300000000022</v>
      </c>
      <c r="CS361" s="403">
        <f t="shared" si="547"/>
        <v>7.6365900000000062</v>
      </c>
      <c r="CT361" s="403">
        <f t="shared" si="520"/>
        <v>12.727650000000011</v>
      </c>
      <c r="CU361" s="403"/>
      <c r="CV361" s="403"/>
      <c r="CW361" s="403"/>
      <c r="CX361" s="404">
        <f t="shared" si="521"/>
        <v>6.3638250000000056</v>
      </c>
      <c r="CY361" s="198"/>
      <c r="CZ361" s="222">
        <v>967</v>
      </c>
      <c r="DA361" s="677">
        <f t="shared" si="522"/>
        <v>-70</v>
      </c>
      <c r="DB361" s="676">
        <f t="shared" si="523"/>
        <v>-6.7502410800385775</v>
      </c>
      <c r="DC361" s="676">
        <f t="shared" si="548"/>
        <v>-1.3500482160077154</v>
      </c>
      <c r="DD361" s="208">
        <v>1387.7012</v>
      </c>
      <c r="DE361" s="677">
        <f t="shared" si="524"/>
        <v>350.70119999999997</v>
      </c>
      <c r="DF361" s="676">
        <f t="shared" si="525"/>
        <v>33.818823529411759</v>
      </c>
      <c r="DG361" s="676">
        <f t="shared" si="549"/>
        <v>6.7637647058823518</v>
      </c>
      <c r="DH361" s="222">
        <v>20</v>
      </c>
      <c r="DI361" s="677">
        <f t="shared" si="526"/>
        <v>207.4</v>
      </c>
      <c r="DJ361" s="568">
        <f t="shared" si="527"/>
        <v>1244.4000000000001</v>
      </c>
      <c r="DK361" s="677">
        <f t="shared" si="528"/>
        <v>311.10000000000002</v>
      </c>
      <c r="DL361" s="677">
        <f t="shared" si="550"/>
        <v>373.32</v>
      </c>
      <c r="DM361" s="677">
        <f t="shared" si="551"/>
        <v>622.20000000000005</v>
      </c>
      <c r="DN361" s="677">
        <f t="shared" si="529"/>
        <v>35.82529999999997</v>
      </c>
      <c r="DO361" s="677">
        <f t="shared" si="552"/>
        <v>10.74758999999999</v>
      </c>
      <c r="DP361" s="677">
        <f t="shared" si="553"/>
        <v>17.912649999999985</v>
      </c>
      <c r="DQ361" s="677">
        <f t="shared" si="530"/>
        <v>8.9563249999999925</v>
      </c>
      <c r="DR361" s="222">
        <v>967</v>
      </c>
      <c r="DS361" s="677">
        <f t="shared" si="531"/>
        <v>-70</v>
      </c>
      <c r="DT361" s="676">
        <f t="shared" si="532"/>
        <v>-6.7502410800385775</v>
      </c>
      <c r="DU361" s="710">
        <f t="shared" si="554"/>
        <v>-1.3500482160077154</v>
      </c>
      <c r="DV361" s="208">
        <v>1387.7012</v>
      </c>
      <c r="DW361" s="677">
        <f t="shared" si="533"/>
        <v>350.70119999999997</v>
      </c>
      <c r="DX361" s="676">
        <f t="shared" si="534"/>
        <v>33.818823529411759</v>
      </c>
      <c r="DY361" s="710">
        <f t="shared" si="555"/>
        <v>6.7637647058823518</v>
      </c>
      <c r="DZ361" s="222">
        <v>19</v>
      </c>
      <c r="EA361" s="677">
        <f t="shared" si="535"/>
        <v>197.03</v>
      </c>
      <c r="EB361" s="568">
        <f t="shared" si="536"/>
        <v>1234.03</v>
      </c>
      <c r="EC361" s="677">
        <f t="shared" si="537"/>
        <v>308.50749999999999</v>
      </c>
      <c r="ED361" s="677">
        <f t="shared" si="556"/>
        <v>370.209</v>
      </c>
      <c r="EE361" s="677">
        <f t="shared" si="557"/>
        <v>617.01499999999999</v>
      </c>
      <c r="EF361" s="208">
        <f t="shared" si="558"/>
        <v>38.4178</v>
      </c>
      <c r="EG361" s="208">
        <f t="shared" si="559"/>
        <v>11.52534</v>
      </c>
      <c r="EH361" s="208">
        <f t="shared" si="560"/>
        <v>19.2089</v>
      </c>
      <c r="EI361" s="677">
        <f t="shared" si="538"/>
        <v>9.6044499999999999</v>
      </c>
    </row>
    <row r="362" spans="1:139" s="218" customFormat="1" ht="24.75" customHeight="1" x14ac:dyDescent="0.2">
      <c r="A362" s="505">
        <v>359</v>
      </c>
      <c r="B362" s="506" t="s">
        <v>1268</v>
      </c>
      <c r="C362" s="499" t="s">
        <v>1145</v>
      </c>
      <c r="D362" s="406" t="s">
        <v>534</v>
      </c>
      <c r="E362" s="414" t="s">
        <v>236</v>
      </c>
      <c r="F362" s="219" t="s">
        <v>171</v>
      </c>
      <c r="G362" s="219" t="s">
        <v>42</v>
      </c>
      <c r="H362" s="219" t="s">
        <v>70</v>
      </c>
      <c r="I362" s="240">
        <v>0.5</v>
      </c>
      <c r="J362" s="234">
        <v>1037</v>
      </c>
      <c r="K362" s="222"/>
      <c r="L362" s="219" t="s">
        <v>171</v>
      </c>
      <c r="M362" s="219" t="s">
        <v>42</v>
      </c>
      <c r="N362" s="219" t="s">
        <v>70</v>
      </c>
      <c r="O362" s="240">
        <v>0.5</v>
      </c>
      <c r="P362" s="234">
        <v>1037</v>
      </c>
      <c r="Q362" s="219"/>
      <c r="R362" s="219"/>
      <c r="S362" s="219"/>
      <c r="T362" s="240">
        <v>0.5</v>
      </c>
      <c r="U362" s="235">
        <v>1037</v>
      </c>
      <c r="V362" s="228" t="s">
        <v>69</v>
      </c>
      <c r="W362" s="228" t="s">
        <v>44</v>
      </c>
      <c r="X362" s="228" t="s">
        <v>28</v>
      </c>
      <c r="Y362" s="242">
        <v>0.5</v>
      </c>
      <c r="Z362" s="236">
        <v>1037</v>
      </c>
      <c r="AA362" s="207">
        <f t="shared" si="474"/>
        <v>518.5</v>
      </c>
      <c r="AB362" s="222">
        <v>967</v>
      </c>
      <c r="AC362" s="544">
        <f t="shared" si="539"/>
        <v>-70</v>
      </c>
      <c r="AD362" s="208">
        <f t="shared" si="564"/>
        <v>1387.7012</v>
      </c>
      <c r="AE362" s="678">
        <f t="shared" si="540"/>
        <v>350.70119999999997</v>
      </c>
      <c r="AF362" s="222">
        <v>1796</v>
      </c>
      <c r="AJ362" s="444">
        <f t="shared" si="475"/>
        <v>-70</v>
      </c>
      <c r="AK362" s="444">
        <f t="shared" si="476"/>
        <v>-6.7502410800385775</v>
      </c>
      <c r="AL362" s="539">
        <f t="shared" si="541"/>
        <v>-1.3500482160077154E-2</v>
      </c>
      <c r="AM362" s="444">
        <f t="shared" si="477"/>
        <v>-14</v>
      </c>
      <c r="AN362" s="445">
        <f t="shared" si="478"/>
        <v>350.70119999999997</v>
      </c>
      <c r="AO362" s="445">
        <f t="shared" si="479"/>
        <v>33.818823529411759</v>
      </c>
      <c r="AP362" s="542">
        <f t="shared" si="542"/>
        <v>6.7637647058823525E-2</v>
      </c>
      <c r="AQ362" s="445">
        <f t="shared" si="480"/>
        <v>70.140239999999991</v>
      </c>
      <c r="AR362" s="227">
        <f t="shared" si="481"/>
        <v>578.5</v>
      </c>
      <c r="AS362" s="210">
        <f t="shared" si="482"/>
        <v>1157</v>
      </c>
      <c r="AT362" s="209">
        <f t="shared" si="483"/>
        <v>347.09999999999997</v>
      </c>
      <c r="AU362" s="209">
        <f t="shared" si="484"/>
        <v>578.5</v>
      </c>
      <c r="AV362" s="211">
        <f t="shared" si="485"/>
        <v>967</v>
      </c>
      <c r="AW362" s="210">
        <f t="shared" si="486"/>
        <v>190</v>
      </c>
      <c r="AX362" s="210">
        <f t="shared" si="487"/>
        <v>120</v>
      </c>
      <c r="AY362" s="210">
        <f t="shared" si="488"/>
        <v>11.571841851494696</v>
      </c>
      <c r="AZ362" s="211">
        <f t="shared" si="489"/>
        <v>1387.7012</v>
      </c>
      <c r="BA362" s="544">
        <f t="shared" si="543"/>
        <v>230.70119999999997</v>
      </c>
      <c r="BB362" s="210">
        <f t="shared" si="544"/>
        <v>57.675299999999993</v>
      </c>
      <c r="BC362" s="213">
        <f t="shared" si="490"/>
        <v>624.46554000000003</v>
      </c>
      <c r="BD362" s="211">
        <f>[1]MAG_9pak!$F$11</f>
        <v>1248.9310800000001</v>
      </c>
      <c r="BE362" s="213">
        <f t="shared" si="491"/>
        <v>374.67932400000001</v>
      </c>
      <c r="BF362" s="213">
        <f t="shared" si="492"/>
        <v>624.46554000000003</v>
      </c>
      <c r="BG362" s="210">
        <f t="shared" si="493"/>
        <v>281.93108000000007</v>
      </c>
      <c r="BH362" s="210">
        <f t="shared" si="494"/>
        <v>211.93108000000007</v>
      </c>
      <c r="BI362" s="210">
        <f t="shared" si="495"/>
        <v>20.436941176470597</v>
      </c>
      <c r="BJ362" s="210">
        <f t="shared" si="496"/>
        <v>1285.8799999999999</v>
      </c>
      <c r="BK362" s="214">
        <f t="shared" si="497"/>
        <v>385.76399999999995</v>
      </c>
      <c r="BL362" s="214">
        <f t="shared" si="498"/>
        <v>642.93999999999994</v>
      </c>
      <c r="BM362" s="210">
        <f t="shared" si="499"/>
        <v>248.87999999999988</v>
      </c>
      <c r="BN362" s="210">
        <f t="shared" si="500"/>
        <v>318.87999999999988</v>
      </c>
      <c r="BO362" s="215">
        <f t="shared" si="501"/>
        <v>642.93999999999994</v>
      </c>
      <c r="BP362" s="210">
        <f t="shared" si="561"/>
        <v>1285.8799999999999</v>
      </c>
      <c r="BQ362" s="216">
        <f t="shared" si="502"/>
        <v>385.76399999999995</v>
      </c>
      <c r="BR362" s="216">
        <f t="shared" si="503"/>
        <v>642.93999999999994</v>
      </c>
      <c r="BS362" s="210">
        <f t="shared" si="504"/>
        <v>248.87999999999988</v>
      </c>
      <c r="BT362" s="210">
        <f t="shared" si="505"/>
        <v>318.87999999999988</v>
      </c>
      <c r="BU362" s="217">
        <f t="shared" si="506"/>
        <v>642.93999999999994</v>
      </c>
      <c r="BV362" s="210">
        <f t="shared" si="562"/>
        <v>1285.8799999999999</v>
      </c>
      <c r="BW362" s="403">
        <f t="shared" si="507"/>
        <v>385.76399999999995</v>
      </c>
      <c r="BX362" s="403">
        <f t="shared" si="508"/>
        <v>642.93999999999994</v>
      </c>
      <c r="BY362" s="210">
        <f t="shared" si="509"/>
        <v>248.87999999999988</v>
      </c>
      <c r="BZ362" s="210">
        <f t="shared" si="510"/>
        <v>318.87999999999988</v>
      </c>
      <c r="CA362" s="210">
        <f t="shared" si="511"/>
        <v>24</v>
      </c>
      <c r="CB362" s="404">
        <f t="shared" si="512"/>
        <v>642.93999999999994</v>
      </c>
      <c r="CC362" s="404"/>
      <c r="CD362" s="537">
        <f t="shared" si="513"/>
        <v>57.675299999999993</v>
      </c>
      <c r="CE362" s="537">
        <f t="shared" si="545"/>
        <v>17.302589999999999</v>
      </c>
      <c r="CF362" s="537">
        <f t="shared" si="514"/>
        <v>28.837649999999996</v>
      </c>
      <c r="CG362" s="210"/>
      <c r="CH362" s="210"/>
      <c r="CI362" s="210"/>
      <c r="CJ362" s="538">
        <f t="shared" si="515"/>
        <v>28.837649999999996</v>
      </c>
      <c r="CK362" s="216">
        <f t="shared" si="516"/>
        <v>-47.5</v>
      </c>
      <c r="CL362" s="216">
        <f t="shared" si="546"/>
        <v>-14.25</v>
      </c>
      <c r="CM362" s="216">
        <f t="shared" si="517"/>
        <v>-23.75</v>
      </c>
      <c r="CN362" s="216"/>
      <c r="CO362" s="216"/>
      <c r="CP362" s="216"/>
      <c r="CQ362" s="217">
        <f t="shared" si="518"/>
        <v>-23.75</v>
      </c>
      <c r="CR362" s="403">
        <f t="shared" si="519"/>
        <v>25.455300000000022</v>
      </c>
      <c r="CS362" s="403">
        <f t="shared" si="547"/>
        <v>7.6365900000000062</v>
      </c>
      <c r="CT362" s="403">
        <f t="shared" si="520"/>
        <v>12.727650000000011</v>
      </c>
      <c r="CU362" s="403"/>
      <c r="CV362" s="403"/>
      <c r="CW362" s="403"/>
      <c r="CX362" s="404">
        <f t="shared" si="521"/>
        <v>12.727650000000011</v>
      </c>
      <c r="CY362" s="198"/>
      <c r="CZ362" s="222">
        <v>967</v>
      </c>
      <c r="DA362" s="677">
        <f t="shared" si="522"/>
        <v>-70</v>
      </c>
      <c r="DB362" s="676">
        <f t="shared" si="523"/>
        <v>-6.7502410800385775</v>
      </c>
      <c r="DC362" s="676">
        <f t="shared" si="548"/>
        <v>-1.3500482160077154</v>
      </c>
      <c r="DD362" s="208">
        <v>1387.7012</v>
      </c>
      <c r="DE362" s="677">
        <f t="shared" si="524"/>
        <v>350.70119999999997</v>
      </c>
      <c r="DF362" s="676">
        <f t="shared" si="525"/>
        <v>33.818823529411759</v>
      </c>
      <c r="DG362" s="676">
        <f t="shared" si="549"/>
        <v>6.7637647058823518</v>
      </c>
      <c r="DH362" s="222">
        <v>20</v>
      </c>
      <c r="DI362" s="677">
        <f t="shared" si="526"/>
        <v>207.4</v>
      </c>
      <c r="DJ362" s="568">
        <f t="shared" si="527"/>
        <v>1244.4000000000001</v>
      </c>
      <c r="DK362" s="677">
        <f t="shared" si="528"/>
        <v>622.20000000000005</v>
      </c>
      <c r="DL362" s="677">
        <f t="shared" si="550"/>
        <v>373.32</v>
      </c>
      <c r="DM362" s="677">
        <f t="shared" si="551"/>
        <v>622.20000000000005</v>
      </c>
      <c r="DN362" s="677">
        <f t="shared" si="529"/>
        <v>35.82529999999997</v>
      </c>
      <c r="DO362" s="677">
        <f t="shared" si="552"/>
        <v>10.74758999999999</v>
      </c>
      <c r="DP362" s="677">
        <f t="shared" si="553"/>
        <v>17.912649999999985</v>
      </c>
      <c r="DQ362" s="677">
        <f t="shared" si="530"/>
        <v>17.912649999999985</v>
      </c>
      <c r="DR362" s="222">
        <v>967</v>
      </c>
      <c r="DS362" s="677">
        <f t="shared" si="531"/>
        <v>-70</v>
      </c>
      <c r="DT362" s="676">
        <f t="shared" si="532"/>
        <v>-6.7502410800385775</v>
      </c>
      <c r="DU362" s="710">
        <f t="shared" si="554"/>
        <v>-1.3500482160077154</v>
      </c>
      <c r="DV362" s="208">
        <v>1387.7012</v>
      </c>
      <c r="DW362" s="677">
        <f t="shared" si="533"/>
        <v>350.70119999999997</v>
      </c>
      <c r="DX362" s="676">
        <f t="shared" si="534"/>
        <v>33.818823529411759</v>
      </c>
      <c r="DY362" s="710">
        <f t="shared" si="555"/>
        <v>6.7637647058823518</v>
      </c>
      <c r="DZ362" s="222">
        <v>19</v>
      </c>
      <c r="EA362" s="677">
        <f t="shared" si="535"/>
        <v>197.03</v>
      </c>
      <c r="EB362" s="568">
        <f t="shared" si="536"/>
        <v>1234.03</v>
      </c>
      <c r="EC362" s="677">
        <f t="shared" si="537"/>
        <v>617.01499999999999</v>
      </c>
      <c r="ED362" s="677">
        <f t="shared" si="556"/>
        <v>370.209</v>
      </c>
      <c r="EE362" s="677">
        <f t="shared" si="557"/>
        <v>617.01499999999999</v>
      </c>
      <c r="EF362" s="208">
        <f t="shared" si="558"/>
        <v>38.4178</v>
      </c>
      <c r="EG362" s="208">
        <f t="shared" si="559"/>
        <v>11.52534</v>
      </c>
      <c r="EH362" s="208">
        <f t="shared" si="560"/>
        <v>19.2089</v>
      </c>
      <c r="EI362" s="677">
        <f t="shared" si="538"/>
        <v>19.2089</v>
      </c>
    </row>
    <row r="363" spans="1:139" s="218" customFormat="1" ht="24.75" customHeight="1" x14ac:dyDescent="0.2">
      <c r="A363" s="506">
        <v>360</v>
      </c>
      <c r="B363" s="506" t="s">
        <v>1268</v>
      </c>
      <c r="C363" s="499" t="s">
        <v>1146</v>
      </c>
      <c r="D363" s="406" t="s">
        <v>535</v>
      </c>
      <c r="E363" s="414" t="s">
        <v>236</v>
      </c>
      <c r="F363" s="219" t="s">
        <v>171</v>
      </c>
      <c r="G363" s="219" t="s">
        <v>42</v>
      </c>
      <c r="H363" s="219" t="s">
        <v>70</v>
      </c>
      <c r="I363" s="240">
        <v>0.25</v>
      </c>
      <c r="J363" s="234">
        <v>1037</v>
      </c>
      <c r="K363" s="222"/>
      <c r="L363" s="219" t="s">
        <v>171</v>
      </c>
      <c r="M363" s="219" t="s">
        <v>42</v>
      </c>
      <c r="N363" s="219" t="s">
        <v>70</v>
      </c>
      <c r="O363" s="240">
        <v>0.25</v>
      </c>
      <c r="P363" s="234">
        <v>1037</v>
      </c>
      <c r="Q363" s="219"/>
      <c r="R363" s="219"/>
      <c r="S363" s="219"/>
      <c r="T363" s="240">
        <v>0.25</v>
      </c>
      <c r="U363" s="235">
        <v>1037</v>
      </c>
      <c r="V363" s="228" t="s">
        <v>69</v>
      </c>
      <c r="W363" s="228" t="s">
        <v>44</v>
      </c>
      <c r="X363" s="228" t="s">
        <v>28</v>
      </c>
      <c r="Y363" s="242">
        <v>0.25</v>
      </c>
      <c r="Z363" s="236">
        <v>1037</v>
      </c>
      <c r="AA363" s="207">
        <f t="shared" si="474"/>
        <v>259.25</v>
      </c>
      <c r="AB363" s="222">
        <v>967</v>
      </c>
      <c r="AC363" s="544">
        <f t="shared" si="539"/>
        <v>-70</v>
      </c>
      <c r="AD363" s="208">
        <f t="shared" si="564"/>
        <v>1387.7012</v>
      </c>
      <c r="AE363" s="678">
        <f t="shared" si="540"/>
        <v>350.70119999999997</v>
      </c>
      <c r="AF363" s="222">
        <v>1796</v>
      </c>
      <c r="AJ363" s="444">
        <f t="shared" si="475"/>
        <v>-70</v>
      </c>
      <c r="AK363" s="444">
        <f t="shared" si="476"/>
        <v>-6.7502410800385775</v>
      </c>
      <c r="AL363" s="539">
        <f t="shared" si="541"/>
        <v>-1.3500482160077154E-2</v>
      </c>
      <c r="AM363" s="444">
        <f t="shared" si="477"/>
        <v>-14</v>
      </c>
      <c r="AN363" s="445">
        <f t="shared" si="478"/>
        <v>350.70119999999997</v>
      </c>
      <c r="AO363" s="445">
        <f t="shared" si="479"/>
        <v>33.818823529411759</v>
      </c>
      <c r="AP363" s="542">
        <f t="shared" si="542"/>
        <v>6.7637647058823525E-2</v>
      </c>
      <c r="AQ363" s="445">
        <f t="shared" si="480"/>
        <v>70.140239999999991</v>
      </c>
      <c r="AR363" s="227">
        <f t="shared" si="481"/>
        <v>289.25</v>
      </c>
      <c r="AS363" s="210">
        <f t="shared" si="482"/>
        <v>1157</v>
      </c>
      <c r="AT363" s="209">
        <f t="shared" si="483"/>
        <v>347.09999999999997</v>
      </c>
      <c r="AU363" s="209">
        <f t="shared" si="484"/>
        <v>578.5</v>
      </c>
      <c r="AV363" s="211">
        <f t="shared" si="485"/>
        <v>967</v>
      </c>
      <c r="AW363" s="210">
        <f t="shared" si="486"/>
        <v>190</v>
      </c>
      <c r="AX363" s="210">
        <f t="shared" si="487"/>
        <v>120</v>
      </c>
      <c r="AY363" s="210">
        <f t="shared" si="488"/>
        <v>11.571841851494696</v>
      </c>
      <c r="AZ363" s="211">
        <f t="shared" si="489"/>
        <v>1387.7012</v>
      </c>
      <c r="BA363" s="544">
        <f t="shared" si="543"/>
        <v>230.70119999999997</v>
      </c>
      <c r="BB363" s="210">
        <f t="shared" si="544"/>
        <v>57.675299999999993</v>
      </c>
      <c r="BC363" s="213">
        <f t="shared" si="490"/>
        <v>312.23277000000002</v>
      </c>
      <c r="BD363" s="211">
        <f>[1]MAG_9pak!$F$11</f>
        <v>1248.9310800000001</v>
      </c>
      <c r="BE363" s="213">
        <f t="shared" si="491"/>
        <v>374.67932400000001</v>
      </c>
      <c r="BF363" s="213">
        <f t="shared" si="492"/>
        <v>624.46554000000003</v>
      </c>
      <c r="BG363" s="210">
        <f t="shared" si="493"/>
        <v>281.93108000000007</v>
      </c>
      <c r="BH363" s="210">
        <f t="shared" si="494"/>
        <v>211.93108000000007</v>
      </c>
      <c r="BI363" s="210">
        <f t="shared" si="495"/>
        <v>20.436941176470597</v>
      </c>
      <c r="BJ363" s="210">
        <f t="shared" si="496"/>
        <v>1285.8799999999999</v>
      </c>
      <c r="BK363" s="214">
        <f t="shared" si="497"/>
        <v>385.76399999999995</v>
      </c>
      <c r="BL363" s="214">
        <f t="shared" si="498"/>
        <v>642.93999999999994</v>
      </c>
      <c r="BM363" s="210">
        <f t="shared" si="499"/>
        <v>248.87999999999988</v>
      </c>
      <c r="BN363" s="210">
        <f t="shared" si="500"/>
        <v>318.87999999999988</v>
      </c>
      <c r="BO363" s="215">
        <f t="shared" si="501"/>
        <v>321.46999999999997</v>
      </c>
      <c r="BP363" s="210">
        <f t="shared" si="561"/>
        <v>1285.8799999999999</v>
      </c>
      <c r="BQ363" s="216">
        <f t="shared" si="502"/>
        <v>385.76399999999995</v>
      </c>
      <c r="BR363" s="216">
        <f t="shared" si="503"/>
        <v>642.93999999999994</v>
      </c>
      <c r="BS363" s="210">
        <f t="shared" si="504"/>
        <v>248.87999999999988</v>
      </c>
      <c r="BT363" s="210">
        <f t="shared" si="505"/>
        <v>318.87999999999988</v>
      </c>
      <c r="BU363" s="217">
        <f t="shared" si="506"/>
        <v>321.46999999999997</v>
      </c>
      <c r="BV363" s="210">
        <f t="shared" si="562"/>
        <v>1285.8799999999999</v>
      </c>
      <c r="BW363" s="403">
        <f t="shared" si="507"/>
        <v>385.76399999999995</v>
      </c>
      <c r="BX363" s="403">
        <f t="shared" si="508"/>
        <v>642.93999999999994</v>
      </c>
      <c r="BY363" s="210">
        <f t="shared" si="509"/>
        <v>248.87999999999988</v>
      </c>
      <c r="BZ363" s="210">
        <f t="shared" si="510"/>
        <v>318.87999999999988</v>
      </c>
      <c r="CA363" s="210">
        <f t="shared" si="511"/>
        <v>24</v>
      </c>
      <c r="CB363" s="404">
        <f t="shared" si="512"/>
        <v>321.46999999999997</v>
      </c>
      <c r="CC363" s="404"/>
      <c r="CD363" s="537">
        <f t="shared" si="513"/>
        <v>57.675299999999993</v>
      </c>
      <c r="CE363" s="537">
        <f t="shared" si="545"/>
        <v>17.302589999999999</v>
      </c>
      <c r="CF363" s="537">
        <f t="shared" si="514"/>
        <v>28.837649999999996</v>
      </c>
      <c r="CG363" s="210"/>
      <c r="CH363" s="210"/>
      <c r="CI363" s="210"/>
      <c r="CJ363" s="538">
        <f t="shared" si="515"/>
        <v>14.418824999999998</v>
      </c>
      <c r="CK363" s="216">
        <f t="shared" si="516"/>
        <v>-47.5</v>
      </c>
      <c r="CL363" s="216">
        <f t="shared" si="546"/>
        <v>-14.25</v>
      </c>
      <c r="CM363" s="216">
        <f t="shared" si="517"/>
        <v>-23.75</v>
      </c>
      <c r="CN363" s="216"/>
      <c r="CO363" s="216"/>
      <c r="CP363" s="216"/>
      <c r="CQ363" s="217">
        <f t="shared" si="518"/>
        <v>-11.875</v>
      </c>
      <c r="CR363" s="403">
        <f t="shared" si="519"/>
        <v>25.455300000000022</v>
      </c>
      <c r="CS363" s="403">
        <f t="shared" si="547"/>
        <v>7.6365900000000062</v>
      </c>
      <c r="CT363" s="403">
        <f t="shared" si="520"/>
        <v>12.727650000000011</v>
      </c>
      <c r="CU363" s="403"/>
      <c r="CV363" s="403"/>
      <c r="CW363" s="403"/>
      <c r="CX363" s="404">
        <f t="shared" si="521"/>
        <v>6.3638250000000056</v>
      </c>
      <c r="CY363" s="198"/>
      <c r="CZ363" s="222">
        <v>967</v>
      </c>
      <c r="DA363" s="677">
        <f t="shared" si="522"/>
        <v>-70</v>
      </c>
      <c r="DB363" s="676">
        <f t="shared" si="523"/>
        <v>-6.7502410800385775</v>
      </c>
      <c r="DC363" s="676">
        <f t="shared" si="548"/>
        <v>-1.3500482160077154</v>
      </c>
      <c r="DD363" s="208">
        <v>1387.7012</v>
      </c>
      <c r="DE363" s="677">
        <f t="shared" si="524"/>
        <v>350.70119999999997</v>
      </c>
      <c r="DF363" s="676">
        <f t="shared" si="525"/>
        <v>33.818823529411759</v>
      </c>
      <c r="DG363" s="676">
        <f t="shared" si="549"/>
        <v>6.7637647058823518</v>
      </c>
      <c r="DH363" s="222">
        <v>20</v>
      </c>
      <c r="DI363" s="677">
        <f t="shared" si="526"/>
        <v>207.4</v>
      </c>
      <c r="DJ363" s="568">
        <f t="shared" si="527"/>
        <v>1244.4000000000001</v>
      </c>
      <c r="DK363" s="677">
        <f t="shared" si="528"/>
        <v>311.10000000000002</v>
      </c>
      <c r="DL363" s="677">
        <f t="shared" si="550"/>
        <v>373.32</v>
      </c>
      <c r="DM363" s="677">
        <f t="shared" si="551"/>
        <v>622.20000000000005</v>
      </c>
      <c r="DN363" s="677">
        <f t="shared" si="529"/>
        <v>35.82529999999997</v>
      </c>
      <c r="DO363" s="677">
        <f t="shared" si="552"/>
        <v>10.74758999999999</v>
      </c>
      <c r="DP363" s="677">
        <f t="shared" si="553"/>
        <v>17.912649999999985</v>
      </c>
      <c r="DQ363" s="677">
        <f t="shared" si="530"/>
        <v>8.9563249999999925</v>
      </c>
      <c r="DR363" s="222">
        <v>967</v>
      </c>
      <c r="DS363" s="677">
        <f t="shared" si="531"/>
        <v>-70</v>
      </c>
      <c r="DT363" s="676">
        <f t="shared" si="532"/>
        <v>-6.7502410800385775</v>
      </c>
      <c r="DU363" s="710">
        <f t="shared" si="554"/>
        <v>-1.3500482160077154</v>
      </c>
      <c r="DV363" s="208">
        <v>1387.7012</v>
      </c>
      <c r="DW363" s="677">
        <f t="shared" si="533"/>
        <v>350.70119999999997</v>
      </c>
      <c r="DX363" s="676">
        <f t="shared" si="534"/>
        <v>33.818823529411759</v>
      </c>
      <c r="DY363" s="710">
        <f t="shared" si="555"/>
        <v>6.7637647058823518</v>
      </c>
      <c r="DZ363" s="222">
        <v>19</v>
      </c>
      <c r="EA363" s="677">
        <f t="shared" si="535"/>
        <v>197.03</v>
      </c>
      <c r="EB363" s="568">
        <f t="shared" si="536"/>
        <v>1234.03</v>
      </c>
      <c r="EC363" s="677">
        <f t="shared" si="537"/>
        <v>308.50749999999999</v>
      </c>
      <c r="ED363" s="677">
        <f t="shared" si="556"/>
        <v>370.209</v>
      </c>
      <c r="EE363" s="677">
        <f t="shared" si="557"/>
        <v>617.01499999999999</v>
      </c>
      <c r="EF363" s="208">
        <f t="shared" si="558"/>
        <v>38.4178</v>
      </c>
      <c r="EG363" s="208">
        <f t="shared" si="559"/>
        <v>11.52534</v>
      </c>
      <c r="EH363" s="208">
        <f t="shared" si="560"/>
        <v>19.2089</v>
      </c>
      <c r="EI363" s="677">
        <f t="shared" si="538"/>
        <v>9.6044499999999999</v>
      </c>
    </row>
    <row r="364" spans="1:139" s="218" customFormat="1" ht="24.75" customHeight="1" x14ac:dyDescent="0.2">
      <c r="A364" s="505">
        <v>361</v>
      </c>
      <c r="B364" s="506" t="s">
        <v>1268</v>
      </c>
      <c r="C364" s="499" t="s">
        <v>1147</v>
      </c>
      <c r="D364" s="406" t="s">
        <v>536</v>
      </c>
      <c r="E364" s="414" t="s">
        <v>236</v>
      </c>
      <c r="F364" s="219" t="s">
        <v>171</v>
      </c>
      <c r="G364" s="219" t="s">
        <v>42</v>
      </c>
      <c r="H364" s="219" t="s">
        <v>70</v>
      </c>
      <c r="I364" s="240">
        <v>0.25</v>
      </c>
      <c r="J364" s="234">
        <v>1037</v>
      </c>
      <c r="K364" s="222"/>
      <c r="L364" s="219" t="s">
        <v>171</v>
      </c>
      <c r="M364" s="219" t="s">
        <v>42</v>
      </c>
      <c r="N364" s="219" t="s">
        <v>70</v>
      </c>
      <c r="O364" s="240">
        <v>0.25</v>
      </c>
      <c r="P364" s="234">
        <v>1037</v>
      </c>
      <c r="Q364" s="219"/>
      <c r="R364" s="219"/>
      <c r="S364" s="219"/>
      <c r="T364" s="240">
        <v>0.25</v>
      </c>
      <c r="U364" s="235">
        <v>1037</v>
      </c>
      <c r="V364" s="228" t="s">
        <v>69</v>
      </c>
      <c r="W364" s="228" t="s">
        <v>44</v>
      </c>
      <c r="X364" s="228" t="s">
        <v>28</v>
      </c>
      <c r="Y364" s="242">
        <v>0.25</v>
      </c>
      <c r="Z364" s="236">
        <v>1037</v>
      </c>
      <c r="AA364" s="207">
        <f t="shared" si="474"/>
        <v>259.25</v>
      </c>
      <c r="AB364" s="222">
        <v>967</v>
      </c>
      <c r="AC364" s="544">
        <f t="shared" si="539"/>
        <v>-70</v>
      </c>
      <c r="AD364" s="208">
        <f t="shared" si="564"/>
        <v>1387.7012</v>
      </c>
      <c r="AE364" s="678">
        <f t="shared" si="540"/>
        <v>350.70119999999997</v>
      </c>
      <c r="AF364" s="222">
        <v>1796</v>
      </c>
      <c r="AJ364" s="444">
        <f t="shared" si="475"/>
        <v>-70</v>
      </c>
      <c r="AK364" s="444">
        <f t="shared" si="476"/>
        <v>-6.7502410800385775</v>
      </c>
      <c r="AL364" s="539">
        <f t="shared" si="541"/>
        <v>-1.3500482160077154E-2</v>
      </c>
      <c r="AM364" s="444">
        <f t="shared" si="477"/>
        <v>-14</v>
      </c>
      <c r="AN364" s="445">
        <f t="shared" si="478"/>
        <v>350.70119999999997</v>
      </c>
      <c r="AO364" s="445">
        <f t="shared" si="479"/>
        <v>33.818823529411759</v>
      </c>
      <c r="AP364" s="542">
        <f t="shared" si="542"/>
        <v>6.7637647058823525E-2</v>
      </c>
      <c r="AQ364" s="445">
        <f t="shared" si="480"/>
        <v>70.140239999999991</v>
      </c>
      <c r="AR364" s="227">
        <f t="shared" si="481"/>
        <v>289.25</v>
      </c>
      <c r="AS364" s="210">
        <f t="shared" si="482"/>
        <v>1157</v>
      </c>
      <c r="AT364" s="209">
        <f t="shared" si="483"/>
        <v>347.09999999999997</v>
      </c>
      <c r="AU364" s="209">
        <f t="shared" si="484"/>
        <v>578.5</v>
      </c>
      <c r="AV364" s="211">
        <f t="shared" si="485"/>
        <v>967</v>
      </c>
      <c r="AW364" s="210">
        <f t="shared" si="486"/>
        <v>190</v>
      </c>
      <c r="AX364" s="210">
        <f t="shared" si="487"/>
        <v>120</v>
      </c>
      <c r="AY364" s="210">
        <f t="shared" si="488"/>
        <v>11.571841851494696</v>
      </c>
      <c r="AZ364" s="211">
        <f t="shared" si="489"/>
        <v>1387.7012</v>
      </c>
      <c r="BA364" s="544">
        <f t="shared" si="543"/>
        <v>230.70119999999997</v>
      </c>
      <c r="BB364" s="210">
        <f t="shared" si="544"/>
        <v>57.675299999999993</v>
      </c>
      <c r="BC364" s="213">
        <f t="shared" si="490"/>
        <v>312.23277000000002</v>
      </c>
      <c r="BD364" s="211">
        <f>[1]MAG_9pak!$F$11</f>
        <v>1248.9310800000001</v>
      </c>
      <c r="BE364" s="213">
        <f t="shared" si="491"/>
        <v>374.67932400000001</v>
      </c>
      <c r="BF364" s="213">
        <f t="shared" si="492"/>
        <v>624.46554000000003</v>
      </c>
      <c r="BG364" s="210">
        <f t="shared" si="493"/>
        <v>281.93108000000007</v>
      </c>
      <c r="BH364" s="210">
        <f t="shared" si="494"/>
        <v>211.93108000000007</v>
      </c>
      <c r="BI364" s="210">
        <f t="shared" si="495"/>
        <v>20.436941176470597</v>
      </c>
      <c r="BJ364" s="210">
        <f t="shared" si="496"/>
        <v>1285.8799999999999</v>
      </c>
      <c r="BK364" s="214">
        <f t="shared" si="497"/>
        <v>385.76399999999995</v>
      </c>
      <c r="BL364" s="214">
        <f t="shared" si="498"/>
        <v>642.93999999999994</v>
      </c>
      <c r="BM364" s="210">
        <f t="shared" si="499"/>
        <v>248.87999999999988</v>
      </c>
      <c r="BN364" s="210">
        <f t="shared" si="500"/>
        <v>318.87999999999988</v>
      </c>
      <c r="BO364" s="215">
        <f t="shared" si="501"/>
        <v>321.46999999999997</v>
      </c>
      <c r="BP364" s="210">
        <f t="shared" si="561"/>
        <v>1285.8799999999999</v>
      </c>
      <c r="BQ364" s="216">
        <f t="shared" si="502"/>
        <v>385.76399999999995</v>
      </c>
      <c r="BR364" s="216">
        <f t="shared" si="503"/>
        <v>642.93999999999994</v>
      </c>
      <c r="BS364" s="210">
        <f t="shared" si="504"/>
        <v>248.87999999999988</v>
      </c>
      <c r="BT364" s="210">
        <f t="shared" si="505"/>
        <v>318.87999999999988</v>
      </c>
      <c r="BU364" s="217">
        <f t="shared" si="506"/>
        <v>321.46999999999997</v>
      </c>
      <c r="BV364" s="210">
        <f t="shared" si="562"/>
        <v>1285.8799999999999</v>
      </c>
      <c r="BW364" s="403">
        <f t="shared" si="507"/>
        <v>385.76399999999995</v>
      </c>
      <c r="BX364" s="403">
        <f t="shared" si="508"/>
        <v>642.93999999999994</v>
      </c>
      <c r="BY364" s="210">
        <f t="shared" si="509"/>
        <v>248.87999999999988</v>
      </c>
      <c r="BZ364" s="210">
        <f t="shared" si="510"/>
        <v>318.87999999999988</v>
      </c>
      <c r="CA364" s="210">
        <f t="shared" si="511"/>
        <v>24</v>
      </c>
      <c r="CB364" s="404">
        <f t="shared" si="512"/>
        <v>321.46999999999997</v>
      </c>
      <c r="CC364" s="404"/>
      <c r="CD364" s="537">
        <f t="shared" si="513"/>
        <v>57.675299999999993</v>
      </c>
      <c r="CE364" s="537">
        <f t="shared" si="545"/>
        <v>17.302589999999999</v>
      </c>
      <c r="CF364" s="537">
        <f t="shared" si="514"/>
        <v>28.837649999999996</v>
      </c>
      <c r="CG364" s="210"/>
      <c r="CH364" s="210"/>
      <c r="CI364" s="210"/>
      <c r="CJ364" s="538">
        <f t="shared" si="515"/>
        <v>14.418824999999998</v>
      </c>
      <c r="CK364" s="216">
        <f t="shared" si="516"/>
        <v>-47.5</v>
      </c>
      <c r="CL364" s="216">
        <f t="shared" si="546"/>
        <v>-14.25</v>
      </c>
      <c r="CM364" s="216">
        <f t="shared" si="517"/>
        <v>-23.75</v>
      </c>
      <c r="CN364" s="216"/>
      <c r="CO364" s="216"/>
      <c r="CP364" s="216"/>
      <c r="CQ364" s="217">
        <f t="shared" si="518"/>
        <v>-11.875</v>
      </c>
      <c r="CR364" s="403">
        <f t="shared" si="519"/>
        <v>25.455300000000022</v>
      </c>
      <c r="CS364" s="403">
        <f t="shared" si="547"/>
        <v>7.6365900000000062</v>
      </c>
      <c r="CT364" s="403">
        <f t="shared" si="520"/>
        <v>12.727650000000011</v>
      </c>
      <c r="CU364" s="403"/>
      <c r="CV364" s="403"/>
      <c r="CW364" s="403"/>
      <c r="CX364" s="404">
        <f t="shared" si="521"/>
        <v>6.3638250000000056</v>
      </c>
      <c r="CY364" s="198"/>
      <c r="CZ364" s="222">
        <v>967</v>
      </c>
      <c r="DA364" s="677">
        <f t="shared" si="522"/>
        <v>-70</v>
      </c>
      <c r="DB364" s="676">
        <f t="shared" si="523"/>
        <v>-6.7502410800385775</v>
      </c>
      <c r="DC364" s="676">
        <f t="shared" si="548"/>
        <v>-1.3500482160077154</v>
      </c>
      <c r="DD364" s="208">
        <v>1387.7012</v>
      </c>
      <c r="DE364" s="677">
        <f t="shared" si="524"/>
        <v>350.70119999999997</v>
      </c>
      <c r="DF364" s="676">
        <f t="shared" si="525"/>
        <v>33.818823529411759</v>
      </c>
      <c r="DG364" s="676">
        <f t="shared" si="549"/>
        <v>6.7637647058823518</v>
      </c>
      <c r="DH364" s="222">
        <v>20</v>
      </c>
      <c r="DI364" s="677">
        <f t="shared" si="526"/>
        <v>207.4</v>
      </c>
      <c r="DJ364" s="568">
        <f t="shared" si="527"/>
        <v>1244.4000000000001</v>
      </c>
      <c r="DK364" s="677">
        <f t="shared" si="528"/>
        <v>311.10000000000002</v>
      </c>
      <c r="DL364" s="677">
        <f t="shared" si="550"/>
        <v>373.32</v>
      </c>
      <c r="DM364" s="677">
        <f t="shared" si="551"/>
        <v>622.20000000000005</v>
      </c>
      <c r="DN364" s="677">
        <f t="shared" si="529"/>
        <v>35.82529999999997</v>
      </c>
      <c r="DO364" s="677">
        <f t="shared" si="552"/>
        <v>10.74758999999999</v>
      </c>
      <c r="DP364" s="677">
        <f t="shared" si="553"/>
        <v>17.912649999999985</v>
      </c>
      <c r="DQ364" s="677">
        <f t="shared" si="530"/>
        <v>8.9563249999999925</v>
      </c>
      <c r="DR364" s="222">
        <v>967</v>
      </c>
      <c r="DS364" s="677">
        <f t="shared" si="531"/>
        <v>-70</v>
      </c>
      <c r="DT364" s="676">
        <f t="shared" si="532"/>
        <v>-6.7502410800385775</v>
      </c>
      <c r="DU364" s="710">
        <f t="shared" si="554"/>
        <v>-1.3500482160077154</v>
      </c>
      <c r="DV364" s="208">
        <v>1387.7012</v>
      </c>
      <c r="DW364" s="677">
        <f t="shared" si="533"/>
        <v>350.70119999999997</v>
      </c>
      <c r="DX364" s="676">
        <f t="shared" si="534"/>
        <v>33.818823529411759</v>
      </c>
      <c r="DY364" s="710">
        <f t="shared" si="555"/>
        <v>6.7637647058823518</v>
      </c>
      <c r="DZ364" s="222">
        <v>19</v>
      </c>
      <c r="EA364" s="677">
        <f t="shared" si="535"/>
        <v>197.03</v>
      </c>
      <c r="EB364" s="568">
        <f t="shared" si="536"/>
        <v>1234.03</v>
      </c>
      <c r="EC364" s="677">
        <f t="shared" si="537"/>
        <v>308.50749999999999</v>
      </c>
      <c r="ED364" s="677">
        <f t="shared" si="556"/>
        <v>370.209</v>
      </c>
      <c r="EE364" s="677">
        <f t="shared" si="557"/>
        <v>617.01499999999999</v>
      </c>
      <c r="EF364" s="208">
        <f t="shared" si="558"/>
        <v>38.4178</v>
      </c>
      <c r="EG364" s="208">
        <f t="shared" si="559"/>
        <v>11.52534</v>
      </c>
      <c r="EH364" s="208">
        <f t="shared" si="560"/>
        <v>19.2089</v>
      </c>
      <c r="EI364" s="677">
        <f t="shared" si="538"/>
        <v>9.6044499999999999</v>
      </c>
    </row>
    <row r="365" spans="1:139" s="218" customFormat="1" ht="24.75" customHeight="1" x14ac:dyDescent="0.2">
      <c r="A365" s="505">
        <v>362</v>
      </c>
      <c r="B365" s="506" t="s">
        <v>1268</v>
      </c>
      <c r="C365" s="499" t="s">
        <v>1148</v>
      </c>
      <c r="D365" s="406" t="s">
        <v>537</v>
      </c>
      <c r="E365" s="414" t="s">
        <v>236</v>
      </c>
      <c r="F365" s="219" t="s">
        <v>171</v>
      </c>
      <c r="G365" s="219" t="s">
        <v>42</v>
      </c>
      <c r="H365" s="219" t="s">
        <v>70</v>
      </c>
      <c r="I365" s="240">
        <v>0.25</v>
      </c>
      <c r="J365" s="234">
        <v>1037</v>
      </c>
      <c r="K365" s="222"/>
      <c r="L365" s="219" t="s">
        <v>171</v>
      </c>
      <c r="M365" s="219" t="s">
        <v>42</v>
      </c>
      <c r="N365" s="219" t="s">
        <v>70</v>
      </c>
      <c r="O365" s="240">
        <v>0.25</v>
      </c>
      <c r="P365" s="234">
        <v>1037</v>
      </c>
      <c r="Q365" s="219"/>
      <c r="R365" s="219"/>
      <c r="S365" s="219"/>
      <c r="T365" s="240">
        <v>0.25</v>
      </c>
      <c r="U365" s="235">
        <v>1037</v>
      </c>
      <c r="V365" s="228" t="s">
        <v>69</v>
      </c>
      <c r="W365" s="228" t="s">
        <v>44</v>
      </c>
      <c r="X365" s="228" t="s">
        <v>28</v>
      </c>
      <c r="Y365" s="242">
        <v>0.25</v>
      </c>
      <c r="Z365" s="236">
        <v>1037</v>
      </c>
      <c r="AA365" s="207">
        <f t="shared" si="474"/>
        <v>259.25</v>
      </c>
      <c r="AB365" s="222">
        <v>967</v>
      </c>
      <c r="AC365" s="544">
        <f t="shared" si="539"/>
        <v>-70</v>
      </c>
      <c r="AD365" s="208">
        <f t="shared" si="564"/>
        <v>1387.7012</v>
      </c>
      <c r="AE365" s="678">
        <f t="shared" si="540"/>
        <v>350.70119999999997</v>
      </c>
      <c r="AF365" s="222">
        <v>1796</v>
      </c>
      <c r="AJ365" s="444">
        <f t="shared" si="475"/>
        <v>-70</v>
      </c>
      <c r="AK365" s="444">
        <f t="shared" si="476"/>
        <v>-6.7502410800385775</v>
      </c>
      <c r="AL365" s="539">
        <f t="shared" si="541"/>
        <v>-1.3500482160077154E-2</v>
      </c>
      <c r="AM365" s="444">
        <f t="shared" si="477"/>
        <v>-14</v>
      </c>
      <c r="AN365" s="445">
        <f t="shared" si="478"/>
        <v>350.70119999999997</v>
      </c>
      <c r="AO365" s="445">
        <f t="shared" si="479"/>
        <v>33.818823529411759</v>
      </c>
      <c r="AP365" s="542">
        <f t="shared" si="542"/>
        <v>6.7637647058823525E-2</v>
      </c>
      <c r="AQ365" s="445">
        <f t="shared" si="480"/>
        <v>70.140239999999991</v>
      </c>
      <c r="AR365" s="227">
        <f t="shared" si="481"/>
        <v>289.25</v>
      </c>
      <c r="AS365" s="210">
        <f t="shared" si="482"/>
        <v>1157</v>
      </c>
      <c r="AT365" s="209">
        <f t="shared" si="483"/>
        <v>347.09999999999997</v>
      </c>
      <c r="AU365" s="209">
        <f t="shared" si="484"/>
        <v>578.5</v>
      </c>
      <c r="AV365" s="211">
        <f t="shared" si="485"/>
        <v>967</v>
      </c>
      <c r="AW365" s="210">
        <f t="shared" si="486"/>
        <v>190</v>
      </c>
      <c r="AX365" s="210">
        <f t="shared" si="487"/>
        <v>120</v>
      </c>
      <c r="AY365" s="210">
        <f t="shared" si="488"/>
        <v>11.571841851494696</v>
      </c>
      <c r="AZ365" s="211">
        <f t="shared" si="489"/>
        <v>1387.7012</v>
      </c>
      <c r="BA365" s="544">
        <f t="shared" si="543"/>
        <v>230.70119999999997</v>
      </c>
      <c r="BB365" s="210">
        <f t="shared" si="544"/>
        <v>57.675299999999993</v>
      </c>
      <c r="BC365" s="213">
        <f t="shared" si="490"/>
        <v>312.23277000000002</v>
      </c>
      <c r="BD365" s="211">
        <f>[1]MAG_9pak!$F$11</f>
        <v>1248.9310800000001</v>
      </c>
      <c r="BE365" s="213">
        <f t="shared" si="491"/>
        <v>374.67932400000001</v>
      </c>
      <c r="BF365" s="213">
        <f t="shared" si="492"/>
        <v>624.46554000000003</v>
      </c>
      <c r="BG365" s="210">
        <f t="shared" si="493"/>
        <v>281.93108000000007</v>
      </c>
      <c r="BH365" s="210">
        <f t="shared" si="494"/>
        <v>211.93108000000007</v>
      </c>
      <c r="BI365" s="210">
        <f t="shared" si="495"/>
        <v>20.436941176470597</v>
      </c>
      <c r="BJ365" s="210">
        <f t="shared" si="496"/>
        <v>1285.8799999999999</v>
      </c>
      <c r="BK365" s="214">
        <f t="shared" si="497"/>
        <v>385.76399999999995</v>
      </c>
      <c r="BL365" s="214">
        <f t="shared" si="498"/>
        <v>642.93999999999994</v>
      </c>
      <c r="BM365" s="210">
        <f t="shared" si="499"/>
        <v>248.87999999999988</v>
      </c>
      <c r="BN365" s="210">
        <f t="shared" si="500"/>
        <v>318.87999999999988</v>
      </c>
      <c r="BO365" s="215">
        <f t="shared" si="501"/>
        <v>321.46999999999997</v>
      </c>
      <c r="BP365" s="210">
        <f t="shared" si="561"/>
        <v>1285.8799999999999</v>
      </c>
      <c r="BQ365" s="216">
        <f t="shared" si="502"/>
        <v>385.76399999999995</v>
      </c>
      <c r="BR365" s="216">
        <f t="shared" si="503"/>
        <v>642.93999999999994</v>
      </c>
      <c r="BS365" s="210">
        <f t="shared" si="504"/>
        <v>248.87999999999988</v>
      </c>
      <c r="BT365" s="210">
        <f t="shared" si="505"/>
        <v>318.87999999999988</v>
      </c>
      <c r="BU365" s="217">
        <f t="shared" si="506"/>
        <v>321.46999999999997</v>
      </c>
      <c r="BV365" s="210">
        <f t="shared" si="562"/>
        <v>1285.8799999999999</v>
      </c>
      <c r="BW365" s="403">
        <f t="shared" si="507"/>
        <v>385.76399999999995</v>
      </c>
      <c r="BX365" s="403">
        <f t="shared" si="508"/>
        <v>642.93999999999994</v>
      </c>
      <c r="BY365" s="210">
        <f t="shared" si="509"/>
        <v>248.87999999999988</v>
      </c>
      <c r="BZ365" s="210">
        <f t="shared" si="510"/>
        <v>318.87999999999988</v>
      </c>
      <c r="CA365" s="210">
        <f t="shared" si="511"/>
        <v>24</v>
      </c>
      <c r="CB365" s="404">
        <f t="shared" si="512"/>
        <v>321.46999999999997</v>
      </c>
      <c r="CC365" s="404"/>
      <c r="CD365" s="537">
        <f t="shared" si="513"/>
        <v>57.675299999999993</v>
      </c>
      <c r="CE365" s="537">
        <f t="shared" si="545"/>
        <v>17.302589999999999</v>
      </c>
      <c r="CF365" s="537">
        <f t="shared" si="514"/>
        <v>28.837649999999996</v>
      </c>
      <c r="CG365" s="210"/>
      <c r="CH365" s="210"/>
      <c r="CI365" s="210"/>
      <c r="CJ365" s="538">
        <f t="shared" si="515"/>
        <v>14.418824999999998</v>
      </c>
      <c r="CK365" s="216">
        <f t="shared" si="516"/>
        <v>-47.5</v>
      </c>
      <c r="CL365" s="216">
        <f t="shared" si="546"/>
        <v>-14.25</v>
      </c>
      <c r="CM365" s="216">
        <f t="shared" si="517"/>
        <v>-23.75</v>
      </c>
      <c r="CN365" s="216"/>
      <c r="CO365" s="216"/>
      <c r="CP365" s="216"/>
      <c r="CQ365" s="217">
        <f t="shared" si="518"/>
        <v>-11.875</v>
      </c>
      <c r="CR365" s="403">
        <f t="shared" si="519"/>
        <v>25.455300000000022</v>
      </c>
      <c r="CS365" s="403">
        <f t="shared" si="547"/>
        <v>7.6365900000000062</v>
      </c>
      <c r="CT365" s="403">
        <f t="shared" si="520"/>
        <v>12.727650000000011</v>
      </c>
      <c r="CU365" s="403"/>
      <c r="CV365" s="403"/>
      <c r="CW365" s="403"/>
      <c r="CX365" s="404">
        <f t="shared" si="521"/>
        <v>6.3638250000000056</v>
      </c>
      <c r="CY365" s="198"/>
      <c r="CZ365" s="222">
        <v>967</v>
      </c>
      <c r="DA365" s="677">
        <f t="shared" si="522"/>
        <v>-70</v>
      </c>
      <c r="DB365" s="676">
        <f t="shared" si="523"/>
        <v>-6.7502410800385775</v>
      </c>
      <c r="DC365" s="676">
        <f t="shared" si="548"/>
        <v>-1.3500482160077154</v>
      </c>
      <c r="DD365" s="208">
        <v>1387.7012</v>
      </c>
      <c r="DE365" s="677">
        <f t="shared" si="524"/>
        <v>350.70119999999997</v>
      </c>
      <c r="DF365" s="676">
        <f t="shared" si="525"/>
        <v>33.818823529411759</v>
      </c>
      <c r="DG365" s="676">
        <f t="shared" si="549"/>
        <v>6.7637647058823518</v>
      </c>
      <c r="DH365" s="222">
        <v>20</v>
      </c>
      <c r="DI365" s="677">
        <f t="shared" si="526"/>
        <v>207.4</v>
      </c>
      <c r="DJ365" s="568">
        <f t="shared" si="527"/>
        <v>1244.4000000000001</v>
      </c>
      <c r="DK365" s="677">
        <f t="shared" si="528"/>
        <v>311.10000000000002</v>
      </c>
      <c r="DL365" s="677">
        <f t="shared" si="550"/>
        <v>373.32</v>
      </c>
      <c r="DM365" s="677">
        <f t="shared" si="551"/>
        <v>622.20000000000005</v>
      </c>
      <c r="DN365" s="677">
        <f t="shared" si="529"/>
        <v>35.82529999999997</v>
      </c>
      <c r="DO365" s="677">
        <f t="shared" si="552"/>
        <v>10.74758999999999</v>
      </c>
      <c r="DP365" s="677">
        <f t="shared" si="553"/>
        <v>17.912649999999985</v>
      </c>
      <c r="DQ365" s="677">
        <f t="shared" si="530"/>
        <v>8.9563249999999925</v>
      </c>
      <c r="DR365" s="222">
        <v>967</v>
      </c>
      <c r="DS365" s="677">
        <f t="shared" si="531"/>
        <v>-70</v>
      </c>
      <c r="DT365" s="676">
        <f t="shared" si="532"/>
        <v>-6.7502410800385775</v>
      </c>
      <c r="DU365" s="710">
        <f t="shared" si="554"/>
        <v>-1.3500482160077154</v>
      </c>
      <c r="DV365" s="208">
        <v>1387.7012</v>
      </c>
      <c r="DW365" s="677">
        <f t="shared" si="533"/>
        <v>350.70119999999997</v>
      </c>
      <c r="DX365" s="676">
        <f t="shared" si="534"/>
        <v>33.818823529411759</v>
      </c>
      <c r="DY365" s="710">
        <f t="shared" si="555"/>
        <v>6.7637647058823518</v>
      </c>
      <c r="DZ365" s="222">
        <v>19</v>
      </c>
      <c r="EA365" s="677">
        <f t="shared" si="535"/>
        <v>197.03</v>
      </c>
      <c r="EB365" s="568">
        <f t="shared" si="536"/>
        <v>1234.03</v>
      </c>
      <c r="EC365" s="677">
        <f t="shared" si="537"/>
        <v>308.50749999999999</v>
      </c>
      <c r="ED365" s="677">
        <f t="shared" si="556"/>
        <v>370.209</v>
      </c>
      <c r="EE365" s="677">
        <f t="shared" si="557"/>
        <v>617.01499999999999</v>
      </c>
      <c r="EF365" s="208">
        <f t="shared" si="558"/>
        <v>38.4178</v>
      </c>
      <c r="EG365" s="208">
        <f t="shared" si="559"/>
        <v>11.52534</v>
      </c>
      <c r="EH365" s="208">
        <f t="shared" si="560"/>
        <v>19.2089</v>
      </c>
      <c r="EI365" s="677">
        <f t="shared" si="538"/>
        <v>9.6044499999999999</v>
      </c>
    </row>
    <row r="366" spans="1:139" s="218" customFormat="1" ht="24.75" customHeight="1" x14ac:dyDescent="0.2">
      <c r="A366" s="506">
        <v>363</v>
      </c>
      <c r="B366" s="506" t="s">
        <v>1268</v>
      </c>
      <c r="C366" s="499" t="s">
        <v>1070</v>
      </c>
      <c r="D366" s="406" t="s">
        <v>538</v>
      </c>
      <c r="E366" s="414" t="s">
        <v>214</v>
      </c>
      <c r="F366" s="219" t="s">
        <v>171</v>
      </c>
      <c r="G366" s="219" t="s">
        <v>217</v>
      </c>
      <c r="H366" s="219" t="s">
        <v>25</v>
      </c>
      <c r="I366" s="240">
        <v>0.3</v>
      </c>
      <c r="J366" s="234">
        <v>630</v>
      </c>
      <c r="K366" s="222"/>
      <c r="L366" s="219" t="s">
        <v>171</v>
      </c>
      <c r="M366" s="219" t="s">
        <v>217</v>
      </c>
      <c r="N366" s="219" t="s">
        <v>25</v>
      </c>
      <c r="O366" s="240">
        <v>0.3</v>
      </c>
      <c r="P366" s="234">
        <v>630</v>
      </c>
      <c r="Q366" s="219"/>
      <c r="R366" s="219"/>
      <c r="S366" s="219"/>
      <c r="T366" s="240">
        <v>0.3</v>
      </c>
      <c r="U366" s="235">
        <v>630</v>
      </c>
      <c r="V366" s="228" t="s">
        <v>69</v>
      </c>
      <c r="W366" s="228" t="s">
        <v>315</v>
      </c>
      <c r="X366" s="228" t="s">
        <v>45</v>
      </c>
      <c r="Y366" s="242">
        <v>0.3</v>
      </c>
      <c r="Z366" s="236">
        <v>630</v>
      </c>
      <c r="AA366" s="207">
        <f t="shared" si="474"/>
        <v>189</v>
      </c>
      <c r="AB366" s="222">
        <v>758</v>
      </c>
      <c r="AC366" s="544">
        <f t="shared" si="539"/>
        <v>128</v>
      </c>
      <c r="AD366" s="208">
        <f>0.95*$AB$1</f>
        <v>1080.587</v>
      </c>
      <c r="AE366" s="678">
        <f t="shared" si="540"/>
        <v>450.58699999999999</v>
      </c>
      <c r="AF366" s="222">
        <v>1406</v>
      </c>
      <c r="AJ366" s="444">
        <f t="shared" si="475"/>
        <v>128</v>
      </c>
      <c r="AK366" s="444">
        <f t="shared" si="476"/>
        <v>20.317460317460316</v>
      </c>
      <c r="AL366" s="539">
        <f t="shared" si="541"/>
        <v>4.0634920634920635E-2</v>
      </c>
      <c r="AM366" s="444">
        <f t="shared" si="477"/>
        <v>25.6</v>
      </c>
      <c r="AN366" s="445">
        <f t="shared" si="478"/>
        <v>450.58699999999999</v>
      </c>
      <c r="AO366" s="445">
        <f t="shared" si="479"/>
        <v>71.521746031746034</v>
      </c>
      <c r="AP366" s="542">
        <f t="shared" si="542"/>
        <v>0.14304349206349207</v>
      </c>
      <c r="AQ366" s="445">
        <f t="shared" si="480"/>
        <v>90.117400000000004</v>
      </c>
      <c r="AR366" s="227">
        <f t="shared" si="481"/>
        <v>225</v>
      </c>
      <c r="AS366" s="210">
        <f t="shared" si="482"/>
        <v>750</v>
      </c>
      <c r="AT366" s="209">
        <f t="shared" si="483"/>
        <v>225</v>
      </c>
      <c r="AU366" s="209">
        <f t="shared" si="484"/>
        <v>375</v>
      </c>
      <c r="AV366" s="211">
        <f t="shared" si="485"/>
        <v>758</v>
      </c>
      <c r="AW366" s="212">
        <f t="shared" si="486"/>
        <v>-8</v>
      </c>
      <c r="AX366" s="210">
        <f t="shared" si="487"/>
        <v>120</v>
      </c>
      <c r="AY366" s="210">
        <f t="shared" si="488"/>
        <v>19.047619047619051</v>
      </c>
      <c r="AZ366" s="211">
        <f t="shared" si="489"/>
        <v>1080.587</v>
      </c>
      <c r="BA366" s="544">
        <f t="shared" si="543"/>
        <v>330.58699999999999</v>
      </c>
      <c r="BB366" s="210">
        <f t="shared" si="544"/>
        <v>82.646749999999997</v>
      </c>
      <c r="BC366" s="213">
        <f t="shared" si="490"/>
        <v>291.75848999999999</v>
      </c>
      <c r="BD366" s="211">
        <f>[1]MAG_9pak!$F$9</f>
        <v>972.52830000000006</v>
      </c>
      <c r="BE366" s="213">
        <f t="shared" si="491"/>
        <v>291.75848999999999</v>
      </c>
      <c r="BF366" s="213">
        <f t="shared" si="492"/>
        <v>486.26415000000003</v>
      </c>
      <c r="BG366" s="210">
        <f t="shared" si="493"/>
        <v>214.52830000000006</v>
      </c>
      <c r="BH366" s="210">
        <f t="shared" si="494"/>
        <v>342.52830000000006</v>
      </c>
      <c r="BI366" s="210">
        <f t="shared" si="495"/>
        <v>54.369571428571447</v>
      </c>
      <c r="BJ366" s="210">
        <f t="shared" si="496"/>
        <v>781.2</v>
      </c>
      <c r="BK366" s="214">
        <f t="shared" si="497"/>
        <v>234.36</v>
      </c>
      <c r="BL366" s="214">
        <f t="shared" si="498"/>
        <v>390.6</v>
      </c>
      <c r="BM366" s="210">
        <f t="shared" si="499"/>
        <v>151.20000000000005</v>
      </c>
      <c r="BN366" s="210">
        <f t="shared" si="500"/>
        <v>23.200000000000045</v>
      </c>
      <c r="BO366" s="215">
        <f t="shared" si="501"/>
        <v>234.36</v>
      </c>
      <c r="BP366" s="210">
        <f t="shared" si="561"/>
        <v>781.2</v>
      </c>
      <c r="BQ366" s="216">
        <f t="shared" si="502"/>
        <v>234.36</v>
      </c>
      <c r="BR366" s="216">
        <f t="shared" si="503"/>
        <v>390.6</v>
      </c>
      <c r="BS366" s="210">
        <f t="shared" si="504"/>
        <v>151.20000000000005</v>
      </c>
      <c r="BT366" s="210">
        <f t="shared" si="505"/>
        <v>23.200000000000045</v>
      </c>
      <c r="BU366" s="217">
        <f t="shared" si="506"/>
        <v>234.36</v>
      </c>
      <c r="BV366" s="210">
        <f t="shared" si="562"/>
        <v>781.2</v>
      </c>
      <c r="BW366" s="403">
        <f t="shared" si="507"/>
        <v>234.36</v>
      </c>
      <c r="BX366" s="403">
        <f t="shared" si="508"/>
        <v>390.6</v>
      </c>
      <c r="BY366" s="210">
        <f t="shared" si="509"/>
        <v>151.20000000000005</v>
      </c>
      <c r="BZ366" s="210">
        <f t="shared" si="510"/>
        <v>23.200000000000045</v>
      </c>
      <c r="CA366" s="210">
        <f t="shared" si="511"/>
        <v>24</v>
      </c>
      <c r="CB366" s="404">
        <f t="shared" si="512"/>
        <v>234.36</v>
      </c>
      <c r="CC366" s="404"/>
      <c r="CD366" s="537">
        <f t="shared" si="513"/>
        <v>82.646749999999997</v>
      </c>
      <c r="CE366" s="537">
        <f t="shared" si="545"/>
        <v>24.794024999999998</v>
      </c>
      <c r="CF366" s="537">
        <f t="shared" si="514"/>
        <v>41.323374999999999</v>
      </c>
      <c r="CG366" s="210"/>
      <c r="CH366" s="210"/>
      <c r="CI366" s="210"/>
      <c r="CJ366" s="538">
        <f t="shared" si="515"/>
        <v>24.794024999999998</v>
      </c>
      <c r="CK366" s="216">
        <f t="shared" si="516"/>
        <v>2</v>
      </c>
      <c r="CL366" s="216">
        <f t="shared" si="546"/>
        <v>0.6</v>
      </c>
      <c r="CM366" s="216">
        <f t="shared" si="517"/>
        <v>1</v>
      </c>
      <c r="CN366" s="216"/>
      <c r="CO366" s="216"/>
      <c r="CP366" s="216"/>
      <c r="CQ366" s="217">
        <f t="shared" si="518"/>
        <v>0.6</v>
      </c>
      <c r="CR366" s="403">
        <f t="shared" si="519"/>
        <v>74.846749999999986</v>
      </c>
      <c r="CS366" s="403">
        <f t="shared" si="547"/>
        <v>22.454024999999994</v>
      </c>
      <c r="CT366" s="403">
        <f t="shared" si="520"/>
        <v>37.423374999999993</v>
      </c>
      <c r="CU366" s="403"/>
      <c r="CV366" s="403"/>
      <c r="CW366" s="403"/>
      <c r="CX366" s="404">
        <f t="shared" si="521"/>
        <v>22.454024999999994</v>
      </c>
      <c r="CY366" s="198"/>
      <c r="CZ366" s="222">
        <v>758</v>
      </c>
      <c r="DA366" s="677">
        <f t="shared" si="522"/>
        <v>128</v>
      </c>
      <c r="DB366" s="676">
        <f t="shared" si="523"/>
        <v>20.317460317460316</v>
      </c>
      <c r="DC366" s="676">
        <f t="shared" si="548"/>
        <v>4.0634920634920633</v>
      </c>
      <c r="DD366" s="208">
        <v>1080.587</v>
      </c>
      <c r="DE366" s="677">
        <f t="shared" si="524"/>
        <v>450.58699999999999</v>
      </c>
      <c r="DF366" s="676">
        <f t="shared" si="525"/>
        <v>71.521746031746034</v>
      </c>
      <c r="DG366" s="676">
        <f t="shared" si="549"/>
        <v>14.304349206349206</v>
      </c>
      <c r="DH366" s="222">
        <v>20</v>
      </c>
      <c r="DI366" s="677">
        <f t="shared" si="526"/>
        <v>126</v>
      </c>
      <c r="DJ366" s="568">
        <f t="shared" si="527"/>
        <v>756</v>
      </c>
      <c r="DK366" s="677">
        <f t="shared" si="528"/>
        <v>226.79999999999998</v>
      </c>
      <c r="DL366" s="677">
        <f t="shared" si="550"/>
        <v>226.8</v>
      </c>
      <c r="DM366" s="677">
        <f t="shared" si="551"/>
        <v>378</v>
      </c>
      <c r="DN366" s="677">
        <f t="shared" si="529"/>
        <v>81.146749999999997</v>
      </c>
      <c r="DO366" s="677">
        <f t="shared" si="552"/>
        <v>24.344024999999998</v>
      </c>
      <c r="DP366" s="677">
        <f t="shared" si="553"/>
        <v>40.573374999999999</v>
      </c>
      <c r="DQ366" s="677">
        <f t="shared" si="530"/>
        <v>24.344024999999998</v>
      </c>
      <c r="DR366" s="222">
        <v>758</v>
      </c>
      <c r="DS366" s="677">
        <f t="shared" si="531"/>
        <v>128</v>
      </c>
      <c r="DT366" s="676">
        <f t="shared" si="532"/>
        <v>20.317460317460316</v>
      </c>
      <c r="DU366" s="710">
        <f t="shared" si="554"/>
        <v>4.0634920634920633</v>
      </c>
      <c r="DV366" s="208">
        <v>1080.587</v>
      </c>
      <c r="DW366" s="677">
        <f t="shared" si="533"/>
        <v>450.58699999999999</v>
      </c>
      <c r="DX366" s="676">
        <f t="shared" si="534"/>
        <v>71.521746031746034</v>
      </c>
      <c r="DY366" s="710">
        <f t="shared" si="555"/>
        <v>14.304349206349206</v>
      </c>
      <c r="DZ366" s="222">
        <v>19</v>
      </c>
      <c r="EA366" s="677">
        <f t="shared" si="535"/>
        <v>119.7</v>
      </c>
      <c r="EB366" s="568">
        <f t="shared" si="536"/>
        <v>749.7</v>
      </c>
      <c r="EC366" s="677">
        <f t="shared" si="537"/>
        <v>224.91</v>
      </c>
      <c r="ED366" s="677">
        <f t="shared" si="556"/>
        <v>224.91</v>
      </c>
      <c r="EE366" s="677">
        <f t="shared" si="557"/>
        <v>374.85</v>
      </c>
      <c r="EF366" s="208">
        <f t="shared" si="558"/>
        <v>82.721749999999986</v>
      </c>
      <c r="EG366" s="208">
        <f t="shared" si="559"/>
        <v>24.816524999999995</v>
      </c>
      <c r="EH366" s="208">
        <f t="shared" si="560"/>
        <v>41.360874999999993</v>
      </c>
      <c r="EI366" s="677">
        <f t="shared" si="538"/>
        <v>24.816524999999995</v>
      </c>
    </row>
    <row r="367" spans="1:139" s="218" customFormat="1" ht="24.75" customHeight="1" x14ac:dyDescent="0.2">
      <c r="A367" s="505">
        <v>364</v>
      </c>
      <c r="B367" s="506" t="s">
        <v>1268</v>
      </c>
      <c r="C367" s="499" t="s">
        <v>1071</v>
      </c>
      <c r="D367" s="406" t="s">
        <v>539</v>
      </c>
      <c r="E367" s="414" t="s">
        <v>214</v>
      </c>
      <c r="F367" s="219" t="s">
        <v>171</v>
      </c>
      <c r="G367" s="219" t="s">
        <v>217</v>
      </c>
      <c r="H367" s="219" t="s">
        <v>25</v>
      </c>
      <c r="I367" s="240">
        <v>0.3</v>
      </c>
      <c r="J367" s="234">
        <v>630</v>
      </c>
      <c r="K367" s="222"/>
      <c r="L367" s="219" t="s">
        <v>171</v>
      </c>
      <c r="M367" s="219" t="s">
        <v>217</v>
      </c>
      <c r="N367" s="219" t="s">
        <v>25</v>
      </c>
      <c r="O367" s="240">
        <v>0.3</v>
      </c>
      <c r="P367" s="234">
        <v>630</v>
      </c>
      <c r="Q367" s="219"/>
      <c r="R367" s="219"/>
      <c r="S367" s="219"/>
      <c r="T367" s="240">
        <v>0.3</v>
      </c>
      <c r="U367" s="235">
        <v>630</v>
      </c>
      <c r="V367" s="228" t="s">
        <v>69</v>
      </c>
      <c r="W367" s="228" t="s">
        <v>315</v>
      </c>
      <c r="X367" s="228" t="s">
        <v>45</v>
      </c>
      <c r="Y367" s="242">
        <v>0.3</v>
      </c>
      <c r="Z367" s="236">
        <v>630</v>
      </c>
      <c r="AA367" s="207">
        <f t="shared" si="474"/>
        <v>189</v>
      </c>
      <c r="AB367" s="222">
        <v>758</v>
      </c>
      <c r="AC367" s="544">
        <f t="shared" si="539"/>
        <v>128</v>
      </c>
      <c r="AD367" s="208">
        <f>0.95*$AB$1</f>
        <v>1080.587</v>
      </c>
      <c r="AE367" s="678">
        <f t="shared" si="540"/>
        <v>450.58699999999999</v>
      </c>
      <c r="AF367" s="222">
        <v>1406</v>
      </c>
      <c r="AJ367" s="444">
        <f t="shared" si="475"/>
        <v>128</v>
      </c>
      <c r="AK367" s="444">
        <f t="shared" si="476"/>
        <v>20.317460317460316</v>
      </c>
      <c r="AL367" s="539">
        <f t="shared" si="541"/>
        <v>4.0634920634920635E-2</v>
      </c>
      <c r="AM367" s="444">
        <f t="shared" si="477"/>
        <v>25.6</v>
      </c>
      <c r="AN367" s="445">
        <f t="shared" si="478"/>
        <v>450.58699999999999</v>
      </c>
      <c r="AO367" s="445">
        <f t="shared" si="479"/>
        <v>71.521746031746034</v>
      </c>
      <c r="AP367" s="542">
        <f t="shared" si="542"/>
        <v>0.14304349206349207</v>
      </c>
      <c r="AQ367" s="445">
        <f t="shared" si="480"/>
        <v>90.117400000000004</v>
      </c>
      <c r="AR367" s="227">
        <f t="shared" si="481"/>
        <v>225</v>
      </c>
      <c r="AS367" s="210">
        <f t="shared" si="482"/>
        <v>750</v>
      </c>
      <c r="AT367" s="209">
        <f t="shared" si="483"/>
        <v>225</v>
      </c>
      <c r="AU367" s="209">
        <f t="shared" si="484"/>
        <v>375</v>
      </c>
      <c r="AV367" s="211">
        <f t="shared" si="485"/>
        <v>758</v>
      </c>
      <c r="AW367" s="212">
        <f t="shared" si="486"/>
        <v>-8</v>
      </c>
      <c r="AX367" s="210">
        <f t="shared" si="487"/>
        <v>120</v>
      </c>
      <c r="AY367" s="210">
        <f t="shared" si="488"/>
        <v>19.047619047619051</v>
      </c>
      <c r="AZ367" s="211">
        <f t="shared" si="489"/>
        <v>1080.587</v>
      </c>
      <c r="BA367" s="544">
        <f t="shared" si="543"/>
        <v>330.58699999999999</v>
      </c>
      <c r="BB367" s="210">
        <f t="shared" si="544"/>
        <v>82.646749999999997</v>
      </c>
      <c r="BC367" s="213">
        <f t="shared" si="490"/>
        <v>291.75848999999999</v>
      </c>
      <c r="BD367" s="211">
        <f>[1]MAG_9pak!$F$9</f>
        <v>972.52830000000006</v>
      </c>
      <c r="BE367" s="213">
        <f t="shared" si="491"/>
        <v>291.75848999999999</v>
      </c>
      <c r="BF367" s="213">
        <f t="shared" si="492"/>
        <v>486.26415000000003</v>
      </c>
      <c r="BG367" s="210">
        <f t="shared" si="493"/>
        <v>214.52830000000006</v>
      </c>
      <c r="BH367" s="210">
        <f t="shared" si="494"/>
        <v>342.52830000000006</v>
      </c>
      <c r="BI367" s="210">
        <f t="shared" si="495"/>
        <v>54.369571428571447</v>
      </c>
      <c r="BJ367" s="210">
        <f t="shared" si="496"/>
        <v>781.2</v>
      </c>
      <c r="BK367" s="214">
        <f t="shared" si="497"/>
        <v>234.36</v>
      </c>
      <c r="BL367" s="214">
        <f t="shared" si="498"/>
        <v>390.6</v>
      </c>
      <c r="BM367" s="210">
        <f t="shared" si="499"/>
        <v>151.20000000000005</v>
      </c>
      <c r="BN367" s="210">
        <f t="shared" si="500"/>
        <v>23.200000000000045</v>
      </c>
      <c r="BO367" s="215">
        <f t="shared" si="501"/>
        <v>234.36</v>
      </c>
      <c r="BP367" s="210">
        <f t="shared" si="561"/>
        <v>781.2</v>
      </c>
      <c r="BQ367" s="216">
        <f t="shared" si="502"/>
        <v>234.36</v>
      </c>
      <c r="BR367" s="216">
        <f t="shared" si="503"/>
        <v>390.6</v>
      </c>
      <c r="BS367" s="210">
        <f t="shared" si="504"/>
        <v>151.20000000000005</v>
      </c>
      <c r="BT367" s="210">
        <f t="shared" si="505"/>
        <v>23.200000000000045</v>
      </c>
      <c r="BU367" s="217">
        <f t="shared" si="506"/>
        <v>234.36</v>
      </c>
      <c r="BV367" s="210">
        <f t="shared" si="562"/>
        <v>781.2</v>
      </c>
      <c r="BW367" s="403">
        <f t="shared" si="507"/>
        <v>234.36</v>
      </c>
      <c r="BX367" s="403">
        <f t="shared" si="508"/>
        <v>390.6</v>
      </c>
      <c r="BY367" s="210">
        <f t="shared" si="509"/>
        <v>151.20000000000005</v>
      </c>
      <c r="BZ367" s="210">
        <f t="shared" si="510"/>
        <v>23.200000000000045</v>
      </c>
      <c r="CA367" s="210">
        <f t="shared" si="511"/>
        <v>24</v>
      </c>
      <c r="CB367" s="404">
        <f t="shared" si="512"/>
        <v>234.36</v>
      </c>
      <c r="CC367" s="404"/>
      <c r="CD367" s="537">
        <f t="shared" si="513"/>
        <v>82.646749999999997</v>
      </c>
      <c r="CE367" s="537">
        <f t="shared" si="545"/>
        <v>24.794024999999998</v>
      </c>
      <c r="CF367" s="537">
        <f t="shared" si="514"/>
        <v>41.323374999999999</v>
      </c>
      <c r="CG367" s="210"/>
      <c r="CH367" s="210"/>
      <c r="CI367" s="210"/>
      <c r="CJ367" s="538">
        <f t="shared" si="515"/>
        <v>24.794024999999998</v>
      </c>
      <c r="CK367" s="216">
        <f t="shared" si="516"/>
        <v>2</v>
      </c>
      <c r="CL367" s="216">
        <f t="shared" si="546"/>
        <v>0.6</v>
      </c>
      <c r="CM367" s="216">
        <f t="shared" si="517"/>
        <v>1</v>
      </c>
      <c r="CN367" s="216"/>
      <c r="CO367" s="216"/>
      <c r="CP367" s="216"/>
      <c r="CQ367" s="217">
        <f t="shared" si="518"/>
        <v>0.6</v>
      </c>
      <c r="CR367" s="403">
        <f t="shared" si="519"/>
        <v>74.846749999999986</v>
      </c>
      <c r="CS367" s="403">
        <f t="shared" si="547"/>
        <v>22.454024999999994</v>
      </c>
      <c r="CT367" s="403">
        <f t="shared" si="520"/>
        <v>37.423374999999993</v>
      </c>
      <c r="CU367" s="403"/>
      <c r="CV367" s="403"/>
      <c r="CW367" s="403"/>
      <c r="CX367" s="404">
        <f t="shared" si="521"/>
        <v>22.454024999999994</v>
      </c>
      <c r="CY367" s="198"/>
      <c r="CZ367" s="222">
        <v>758</v>
      </c>
      <c r="DA367" s="677">
        <f t="shared" si="522"/>
        <v>128</v>
      </c>
      <c r="DB367" s="676">
        <f t="shared" si="523"/>
        <v>20.317460317460316</v>
      </c>
      <c r="DC367" s="676">
        <f t="shared" si="548"/>
        <v>4.0634920634920633</v>
      </c>
      <c r="DD367" s="208">
        <v>1080.587</v>
      </c>
      <c r="DE367" s="677">
        <f t="shared" si="524"/>
        <v>450.58699999999999</v>
      </c>
      <c r="DF367" s="676">
        <f t="shared" si="525"/>
        <v>71.521746031746034</v>
      </c>
      <c r="DG367" s="676">
        <f t="shared" si="549"/>
        <v>14.304349206349206</v>
      </c>
      <c r="DH367" s="222">
        <v>20</v>
      </c>
      <c r="DI367" s="677">
        <f t="shared" si="526"/>
        <v>126</v>
      </c>
      <c r="DJ367" s="568">
        <f t="shared" si="527"/>
        <v>756</v>
      </c>
      <c r="DK367" s="677">
        <f t="shared" si="528"/>
        <v>226.79999999999998</v>
      </c>
      <c r="DL367" s="677">
        <f t="shared" si="550"/>
        <v>226.8</v>
      </c>
      <c r="DM367" s="677">
        <f t="shared" si="551"/>
        <v>378</v>
      </c>
      <c r="DN367" s="677">
        <f t="shared" si="529"/>
        <v>81.146749999999997</v>
      </c>
      <c r="DO367" s="677">
        <f t="shared" si="552"/>
        <v>24.344024999999998</v>
      </c>
      <c r="DP367" s="677">
        <f t="shared" si="553"/>
        <v>40.573374999999999</v>
      </c>
      <c r="DQ367" s="677">
        <f t="shared" si="530"/>
        <v>24.344024999999998</v>
      </c>
      <c r="DR367" s="222">
        <v>758</v>
      </c>
      <c r="DS367" s="677">
        <f t="shared" si="531"/>
        <v>128</v>
      </c>
      <c r="DT367" s="676">
        <f t="shared" si="532"/>
        <v>20.317460317460316</v>
      </c>
      <c r="DU367" s="710">
        <f t="shared" si="554"/>
        <v>4.0634920634920633</v>
      </c>
      <c r="DV367" s="208">
        <v>1080.587</v>
      </c>
      <c r="DW367" s="677">
        <f t="shared" si="533"/>
        <v>450.58699999999999</v>
      </c>
      <c r="DX367" s="676">
        <f t="shared" si="534"/>
        <v>71.521746031746034</v>
      </c>
      <c r="DY367" s="710">
        <f t="shared" si="555"/>
        <v>14.304349206349206</v>
      </c>
      <c r="DZ367" s="222">
        <v>19</v>
      </c>
      <c r="EA367" s="677">
        <f t="shared" si="535"/>
        <v>119.7</v>
      </c>
      <c r="EB367" s="568">
        <f t="shared" si="536"/>
        <v>749.7</v>
      </c>
      <c r="EC367" s="677">
        <f t="shared" si="537"/>
        <v>224.91</v>
      </c>
      <c r="ED367" s="677">
        <f t="shared" si="556"/>
        <v>224.91</v>
      </c>
      <c r="EE367" s="677">
        <f t="shared" si="557"/>
        <v>374.85</v>
      </c>
      <c r="EF367" s="208">
        <f t="shared" si="558"/>
        <v>82.721749999999986</v>
      </c>
      <c r="EG367" s="208">
        <f t="shared" si="559"/>
        <v>24.816524999999995</v>
      </c>
      <c r="EH367" s="208">
        <f t="shared" si="560"/>
        <v>41.360874999999993</v>
      </c>
      <c r="EI367" s="677">
        <f t="shared" si="538"/>
        <v>24.816524999999995</v>
      </c>
    </row>
    <row r="368" spans="1:139" s="218" customFormat="1" ht="24.75" customHeight="1" x14ac:dyDescent="0.2">
      <c r="A368" s="505">
        <v>365</v>
      </c>
      <c r="B368" s="506" t="s">
        <v>1268</v>
      </c>
      <c r="C368" s="499" t="s">
        <v>1072</v>
      </c>
      <c r="D368" s="406" t="s">
        <v>540</v>
      </c>
      <c r="E368" s="414" t="s">
        <v>214</v>
      </c>
      <c r="F368" s="219" t="s">
        <v>171</v>
      </c>
      <c r="G368" s="219" t="s">
        <v>217</v>
      </c>
      <c r="H368" s="219" t="s">
        <v>25</v>
      </c>
      <c r="I368" s="240">
        <v>0.3</v>
      </c>
      <c r="J368" s="234">
        <v>630</v>
      </c>
      <c r="K368" s="222"/>
      <c r="L368" s="219" t="s">
        <v>171</v>
      </c>
      <c r="M368" s="219" t="s">
        <v>217</v>
      </c>
      <c r="N368" s="219" t="s">
        <v>25</v>
      </c>
      <c r="O368" s="240">
        <v>0.3</v>
      </c>
      <c r="P368" s="234">
        <v>630</v>
      </c>
      <c r="Q368" s="219"/>
      <c r="R368" s="219"/>
      <c r="S368" s="219"/>
      <c r="T368" s="240">
        <v>0.3</v>
      </c>
      <c r="U368" s="235">
        <v>630</v>
      </c>
      <c r="V368" s="228" t="s">
        <v>69</v>
      </c>
      <c r="W368" s="228" t="s">
        <v>315</v>
      </c>
      <c r="X368" s="228" t="s">
        <v>45</v>
      </c>
      <c r="Y368" s="242">
        <v>0.3</v>
      </c>
      <c r="Z368" s="236">
        <v>630</v>
      </c>
      <c r="AA368" s="207">
        <f t="shared" si="474"/>
        <v>189</v>
      </c>
      <c r="AB368" s="222">
        <v>758</v>
      </c>
      <c r="AC368" s="544">
        <f t="shared" si="539"/>
        <v>128</v>
      </c>
      <c r="AD368" s="208">
        <f>0.95*$AB$1</f>
        <v>1080.587</v>
      </c>
      <c r="AE368" s="678">
        <f t="shared" si="540"/>
        <v>450.58699999999999</v>
      </c>
      <c r="AF368" s="222">
        <v>1406</v>
      </c>
      <c r="AJ368" s="444">
        <f t="shared" si="475"/>
        <v>128</v>
      </c>
      <c r="AK368" s="444">
        <f t="shared" si="476"/>
        <v>20.317460317460316</v>
      </c>
      <c r="AL368" s="539">
        <f t="shared" si="541"/>
        <v>4.0634920634920635E-2</v>
      </c>
      <c r="AM368" s="444">
        <f t="shared" si="477"/>
        <v>25.6</v>
      </c>
      <c r="AN368" s="445">
        <f t="shared" si="478"/>
        <v>450.58699999999999</v>
      </c>
      <c r="AO368" s="445">
        <f t="shared" si="479"/>
        <v>71.521746031746034</v>
      </c>
      <c r="AP368" s="542">
        <f t="shared" si="542"/>
        <v>0.14304349206349207</v>
      </c>
      <c r="AQ368" s="445">
        <f t="shared" si="480"/>
        <v>90.117400000000004</v>
      </c>
      <c r="AR368" s="227">
        <f t="shared" si="481"/>
        <v>225</v>
      </c>
      <c r="AS368" s="210">
        <f t="shared" si="482"/>
        <v>750</v>
      </c>
      <c r="AT368" s="209">
        <f t="shared" si="483"/>
        <v>225</v>
      </c>
      <c r="AU368" s="209">
        <f t="shared" si="484"/>
        <v>375</v>
      </c>
      <c r="AV368" s="211">
        <f t="shared" si="485"/>
        <v>758</v>
      </c>
      <c r="AW368" s="212">
        <f t="shared" si="486"/>
        <v>-8</v>
      </c>
      <c r="AX368" s="210">
        <f t="shared" si="487"/>
        <v>120</v>
      </c>
      <c r="AY368" s="210">
        <f t="shared" si="488"/>
        <v>19.047619047619051</v>
      </c>
      <c r="AZ368" s="211">
        <f t="shared" si="489"/>
        <v>1080.587</v>
      </c>
      <c r="BA368" s="544">
        <f t="shared" si="543"/>
        <v>330.58699999999999</v>
      </c>
      <c r="BB368" s="210">
        <f t="shared" si="544"/>
        <v>82.646749999999997</v>
      </c>
      <c r="BC368" s="213">
        <f t="shared" si="490"/>
        <v>291.75848999999999</v>
      </c>
      <c r="BD368" s="211">
        <f>[1]MAG_9pak!$F$9</f>
        <v>972.52830000000006</v>
      </c>
      <c r="BE368" s="213">
        <f t="shared" si="491"/>
        <v>291.75848999999999</v>
      </c>
      <c r="BF368" s="213">
        <f t="shared" si="492"/>
        <v>486.26415000000003</v>
      </c>
      <c r="BG368" s="210">
        <f t="shared" si="493"/>
        <v>214.52830000000006</v>
      </c>
      <c r="BH368" s="210">
        <f t="shared" si="494"/>
        <v>342.52830000000006</v>
      </c>
      <c r="BI368" s="210">
        <f t="shared" si="495"/>
        <v>54.369571428571447</v>
      </c>
      <c r="BJ368" s="210">
        <f t="shared" si="496"/>
        <v>781.2</v>
      </c>
      <c r="BK368" s="214">
        <f t="shared" si="497"/>
        <v>234.36</v>
      </c>
      <c r="BL368" s="214">
        <f t="shared" si="498"/>
        <v>390.6</v>
      </c>
      <c r="BM368" s="210">
        <f t="shared" si="499"/>
        <v>151.20000000000005</v>
      </c>
      <c r="BN368" s="210">
        <f t="shared" si="500"/>
        <v>23.200000000000045</v>
      </c>
      <c r="BO368" s="215">
        <f t="shared" si="501"/>
        <v>234.36</v>
      </c>
      <c r="BP368" s="210">
        <f t="shared" si="561"/>
        <v>781.2</v>
      </c>
      <c r="BQ368" s="216">
        <f t="shared" si="502"/>
        <v>234.36</v>
      </c>
      <c r="BR368" s="216">
        <f t="shared" si="503"/>
        <v>390.6</v>
      </c>
      <c r="BS368" s="210">
        <f t="shared" si="504"/>
        <v>151.20000000000005</v>
      </c>
      <c r="BT368" s="210">
        <f t="shared" si="505"/>
        <v>23.200000000000045</v>
      </c>
      <c r="BU368" s="217">
        <f t="shared" si="506"/>
        <v>234.36</v>
      </c>
      <c r="BV368" s="210">
        <f t="shared" si="562"/>
        <v>781.2</v>
      </c>
      <c r="BW368" s="403">
        <f t="shared" si="507"/>
        <v>234.36</v>
      </c>
      <c r="BX368" s="403">
        <f t="shared" si="508"/>
        <v>390.6</v>
      </c>
      <c r="BY368" s="210">
        <f t="shared" si="509"/>
        <v>151.20000000000005</v>
      </c>
      <c r="BZ368" s="210">
        <f t="shared" si="510"/>
        <v>23.200000000000045</v>
      </c>
      <c r="CA368" s="210">
        <f t="shared" si="511"/>
        <v>24</v>
      </c>
      <c r="CB368" s="404">
        <f t="shared" si="512"/>
        <v>234.36</v>
      </c>
      <c r="CC368" s="404"/>
      <c r="CD368" s="537">
        <f t="shared" si="513"/>
        <v>82.646749999999997</v>
      </c>
      <c r="CE368" s="537">
        <f t="shared" si="545"/>
        <v>24.794024999999998</v>
      </c>
      <c r="CF368" s="537">
        <f t="shared" si="514"/>
        <v>41.323374999999999</v>
      </c>
      <c r="CG368" s="210"/>
      <c r="CH368" s="210"/>
      <c r="CI368" s="210"/>
      <c r="CJ368" s="538">
        <f t="shared" si="515"/>
        <v>24.794024999999998</v>
      </c>
      <c r="CK368" s="216">
        <f t="shared" si="516"/>
        <v>2</v>
      </c>
      <c r="CL368" s="216">
        <f t="shared" si="546"/>
        <v>0.6</v>
      </c>
      <c r="CM368" s="216">
        <f t="shared" si="517"/>
        <v>1</v>
      </c>
      <c r="CN368" s="216"/>
      <c r="CO368" s="216"/>
      <c r="CP368" s="216"/>
      <c r="CQ368" s="217">
        <f t="shared" si="518"/>
        <v>0.6</v>
      </c>
      <c r="CR368" s="403">
        <f t="shared" si="519"/>
        <v>74.846749999999986</v>
      </c>
      <c r="CS368" s="403">
        <f t="shared" si="547"/>
        <v>22.454024999999994</v>
      </c>
      <c r="CT368" s="403">
        <f t="shared" si="520"/>
        <v>37.423374999999993</v>
      </c>
      <c r="CU368" s="403"/>
      <c r="CV368" s="403"/>
      <c r="CW368" s="403"/>
      <c r="CX368" s="404">
        <f t="shared" si="521"/>
        <v>22.454024999999994</v>
      </c>
      <c r="CY368" s="198"/>
      <c r="CZ368" s="222">
        <v>758</v>
      </c>
      <c r="DA368" s="677">
        <f t="shared" si="522"/>
        <v>128</v>
      </c>
      <c r="DB368" s="676">
        <f t="shared" si="523"/>
        <v>20.317460317460316</v>
      </c>
      <c r="DC368" s="676">
        <f t="shared" si="548"/>
        <v>4.0634920634920633</v>
      </c>
      <c r="DD368" s="208">
        <v>1080.587</v>
      </c>
      <c r="DE368" s="677">
        <f t="shared" si="524"/>
        <v>450.58699999999999</v>
      </c>
      <c r="DF368" s="676">
        <f t="shared" si="525"/>
        <v>71.521746031746034</v>
      </c>
      <c r="DG368" s="676">
        <f t="shared" si="549"/>
        <v>14.304349206349206</v>
      </c>
      <c r="DH368" s="222">
        <v>20</v>
      </c>
      <c r="DI368" s="677">
        <f t="shared" si="526"/>
        <v>126</v>
      </c>
      <c r="DJ368" s="568">
        <f t="shared" si="527"/>
        <v>756</v>
      </c>
      <c r="DK368" s="677">
        <f t="shared" si="528"/>
        <v>226.79999999999998</v>
      </c>
      <c r="DL368" s="677">
        <f t="shared" si="550"/>
        <v>226.8</v>
      </c>
      <c r="DM368" s="677">
        <f t="shared" si="551"/>
        <v>378</v>
      </c>
      <c r="DN368" s="677">
        <f t="shared" si="529"/>
        <v>81.146749999999997</v>
      </c>
      <c r="DO368" s="677">
        <f t="shared" si="552"/>
        <v>24.344024999999998</v>
      </c>
      <c r="DP368" s="677">
        <f t="shared" si="553"/>
        <v>40.573374999999999</v>
      </c>
      <c r="DQ368" s="677">
        <f t="shared" si="530"/>
        <v>24.344024999999998</v>
      </c>
      <c r="DR368" s="222">
        <v>758</v>
      </c>
      <c r="DS368" s="677">
        <f t="shared" si="531"/>
        <v>128</v>
      </c>
      <c r="DT368" s="676">
        <f t="shared" si="532"/>
        <v>20.317460317460316</v>
      </c>
      <c r="DU368" s="710">
        <f t="shared" si="554"/>
        <v>4.0634920634920633</v>
      </c>
      <c r="DV368" s="208">
        <v>1080.587</v>
      </c>
      <c r="DW368" s="677">
        <f t="shared" si="533"/>
        <v>450.58699999999999</v>
      </c>
      <c r="DX368" s="676">
        <f t="shared" si="534"/>
        <v>71.521746031746034</v>
      </c>
      <c r="DY368" s="710">
        <f t="shared" si="555"/>
        <v>14.304349206349206</v>
      </c>
      <c r="DZ368" s="222">
        <v>19</v>
      </c>
      <c r="EA368" s="677">
        <f t="shared" si="535"/>
        <v>119.7</v>
      </c>
      <c r="EB368" s="568">
        <f t="shared" si="536"/>
        <v>749.7</v>
      </c>
      <c r="EC368" s="677">
        <f t="shared" si="537"/>
        <v>224.91</v>
      </c>
      <c r="ED368" s="677">
        <f t="shared" si="556"/>
        <v>224.91</v>
      </c>
      <c r="EE368" s="677">
        <f t="shared" si="557"/>
        <v>374.85</v>
      </c>
      <c r="EF368" s="208">
        <f t="shared" si="558"/>
        <v>82.721749999999986</v>
      </c>
      <c r="EG368" s="208">
        <f t="shared" si="559"/>
        <v>24.816524999999995</v>
      </c>
      <c r="EH368" s="208">
        <f t="shared" si="560"/>
        <v>41.360874999999993</v>
      </c>
      <c r="EI368" s="677">
        <f t="shared" si="538"/>
        <v>24.816524999999995</v>
      </c>
    </row>
    <row r="369" spans="1:139" s="218" customFormat="1" ht="24.75" customHeight="1" x14ac:dyDescent="0.2">
      <c r="A369" s="506">
        <v>366</v>
      </c>
      <c r="B369" s="506" t="s">
        <v>1268</v>
      </c>
      <c r="C369" s="499" t="s">
        <v>1073</v>
      </c>
      <c r="D369" s="406" t="s">
        <v>541</v>
      </c>
      <c r="E369" s="414" t="s">
        <v>214</v>
      </c>
      <c r="F369" s="219" t="s">
        <v>171</v>
      </c>
      <c r="G369" s="219" t="s">
        <v>217</v>
      </c>
      <c r="H369" s="219" t="s">
        <v>25</v>
      </c>
      <c r="I369" s="240">
        <v>0.3</v>
      </c>
      <c r="J369" s="234">
        <v>630</v>
      </c>
      <c r="K369" s="222"/>
      <c r="L369" s="219" t="s">
        <v>171</v>
      </c>
      <c r="M369" s="219" t="s">
        <v>217</v>
      </c>
      <c r="N369" s="219" t="s">
        <v>25</v>
      </c>
      <c r="O369" s="240">
        <v>0.3</v>
      </c>
      <c r="P369" s="234">
        <v>630</v>
      </c>
      <c r="Q369" s="219"/>
      <c r="R369" s="219"/>
      <c r="S369" s="219"/>
      <c r="T369" s="240">
        <v>0.3</v>
      </c>
      <c r="U369" s="235">
        <v>630</v>
      </c>
      <c r="V369" s="228" t="s">
        <v>69</v>
      </c>
      <c r="W369" s="228" t="s">
        <v>315</v>
      </c>
      <c r="X369" s="228" t="s">
        <v>45</v>
      </c>
      <c r="Y369" s="242">
        <v>0.3</v>
      </c>
      <c r="Z369" s="236">
        <v>630</v>
      </c>
      <c r="AA369" s="207">
        <f t="shared" si="474"/>
        <v>189</v>
      </c>
      <c r="AB369" s="222">
        <v>758</v>
      </c>
      <c r="AC369" s="544">
        <f t="shared" si="539"/>
        <v>128</v>
      </c>
      <c r="AD369" s="208">
        <f>0.95*$AB$1</f>
        <v>1080.587</v>
      </c>
      <c r="AE369" s="678">
        <f t="shared" si="540"/>
        <v>450.58699999999999</v>
      </c>
      <c r="AF369" s="222">
        <v>1406</v>
      </c>
      <c r="AJ369" s="444">
        <f t="shared" si="475"/>
        <v>128</v>
      </c>
      <c r="AK369" s="444">
        <f t="shared" si="476"/>
        <v>20.317460317460316</v>
      </c>
      <c r="AL369" s="539">
        <f t="shared" si="541"/>
        <v>4.0634920634920635E-2</v>
      </c>
      <c r="AM369" s="444">
        <f t="shared" si="477"/>
        <v>25.6</v>
      </c>
      <c r="AN369" s="445">
        <f t="shared" si="478"/>
        <v>450.58699999999999</v>
      </c>
      <c r="AO369" s="445">
        <f t="shared" si="479"/>
        <v>71.521746031746034</v>
      </c>
      <c r="AP369" s="542">
        <f t="shared" si="542"/>
        <v>0.14304349206349207</v>
      </c>
      <c r="AQ369" s="445">
        <f t="shared" si="480"/>
        <v>90.117400000000004</v>
      </c>
      <c r="AR369" s="227">
        <f t="shared" si="481"/>
        <v>225</v>
      </c>
      <c r="AS369" s="210">
        <f t="shared" si="482"/>
        <v>750</v>
      </c>
      <c r="AT369" s="209">
        <f t="shared" si="483"/>
        <v>225</v>
      </c>
      <c r="AU369" s="209">
        <f t="shared" si="484"/>
        <v>375</v>
      </c>
      <c r="AV369" s="211">
        <f t="shared" si="485"/>
        <v>758</v>
      </c>
      <c r="AW369" s="212">
        <f t="shared" si="486"/>
        <v>-8</v>
      </c>
      <c r="AX369" s="210">
        <f t="shared" si="487"/>
        <v>120</v>
      </c>
      <c r="AY369" s="210">
        <f t="shared" si="488"/>
        <v>19.047619047619051</v>
      </c>
      <c r="AZ369" s="211">
        <f t="shared" si="489"/>
        <v>1080.587</v>
      </c>
      <c r="BA369" s="544">
        <f t="shared" si="543"/>
        <v>330.58699999999999</v>
      </c>
      <c r="BB369" s="210">
        <f t="shared" si="544"/>
        <v>82.646749999999997</v>
      </c>
      <c r="BC369" s="213">
        <f t="shared" si="490"/>
        <v>291.75848999999999</v>
      </c>
      <c r="BD369" s="211">
        <f>[1]MAG_9pak!$F$9</f>
        <v>972.52830000000006</v>
      </c>
      <c r="BE369" s="213">
        <f t="shared" si="491"/>
        <v>291.75848999999999</v>
      </c>
      <c r="BF369" s="213">
        <f t="shared" si="492"/>
        <v>486.26415000000003</v>
      </c>
      <c r="BG369" s="210">
        <f t="shared" si="493"/>
        <v>214.52830000000006</v>
      </c>
      <c r="BH369" s="210">
        <f t="shared" si="494"/>
        <v>342.52830000000006</v>
      </c>
      <c r="BI369" s="210">
        <f t="shared" si="495"/>
        <v>54.369571428571447</v>
      </c>
      <c r="BJ369" s="210">
        <f t="shared" si="496"/>
        <v>781.2</v>
      </c>
      <c r="BK369" s="214">
        <f t="shared" si="497"/>
        <v>234.36</v>
      </c>
      <c r="BL369" s="214">
        <f t="shared" si="498"/>
        <v>390.6</v>
      </c>
      <c r="BM369" s="210">
        <f t="shared" si="499"/>
        <v>151.20000000000005</v>
      </c>
      <c r="BN369" s="210">
        <f t="shared" si="500"/>
        <v>23.200000000000045</v>
      </c>
      <c r="BO369" s="215">
        <f t="shared" si="501"/>
        <v>234.36</v>
      </c>
      <c r="BP369" s="210">
        <f t="shared" si="561"/>
        <v>781.2</v>
      </c>
      <c r="BQ369" s="216">
        <f t="shared" si="502"/>
        <v>234.36</v>
      </c>
      <c r="BR369" s="216">
        <f t="shared" si="503"/>
        <v>390.6</v>
      </c>
      <c r="BS369" s="210">
        <f t="shared" si="504"/>
        <v>151.20000000000005</v>
      </c>
      <c r="BT369" s="210">
        <f t="shared" si="505"/>
        <v>23.200000000000045</v>
      </c>
      <c r="BU369" s="217">
        <f t="shared" si="506"/>
        <v>234.36</v>
      </c>
      <c r="BV369" s="210">
        <f t="shared" si="562"/>
        <v>781.2</v>
      </c>
      <c r="BW369" s="403">
        <f t="shared" si="507"/>
        <v>234.36</v>
      </c>
      <c r="BX369" s="403">
        <f t="shared" si="508"/>
        <v>390.6</v>
      </c>
      <c r="BY369" s="210">
        <f t="shared" si="509"/>
        <v>151.20000000000005</v>
      </c>
      <c r="BZ369" s="210">
        <f t="shared" si="510"/>
        <v>23.200000000000045</v>
      </c>
      <c r="CA369" s="210">
        <f t="shared" si="511"/>
        <v>24</v>
      </c>
      <c r="CB369" s="404">
        <f t="shared" si="512"/>
        <v>234.36</v>
      </c>
      <c r="CC369" s="404"/>
      <c r="CD369" s="537">
        <f t="shared" si="513"/>
        <v>82.646749999999997</v>
      </c>
      <c r="CE369" s="537">
        <f t="shared" si="545"/>
        <v>24.794024999999998</v>
      </c>
      <c r="CF369" s="537">
        <f t="shared" si="514"/>
        <v>41.323374999999999</v>
      </c>
      <c r="CG369" s="210"/>
      <c r="CH369" s="210"/>
      <c r="CI369" s="210"/>
      <c r="CJ369" s="538">
        <f t="shared" si="515"/>
        <v>24.794024999999998</v>
      </c>
      <c r="CK369" s="216">
        <f t="shared" si="516"/>
        <v>2</v>
      </c>
      <c r="CL369" s="216">
        <f t="shared" si="546"/>
        <v>0.6</v>
      </c>
      <c r="CM369" s="216">
        <f t="shared" si="517"/>
        <v>1</v>
      </c>
      <c r="CN369" s="216"/>
      <c r="CO369" s="216"/>
      <c r="CP369" s="216"/>
      <c r="CQ369" s="217">
        <f t="shared" si="518"/>
        <v>0.6</v>
      </c>
      <c r="CR369" s="403">
        <f t="shared" si="519"/>
        <v>74.846749999999986</v>
      </c>
      <c r="CS369" s="403">
        <f t="shared" si="547"/>
        <v>22.454024999999994</v>
      </c>
      <c r="CT369" s="403">
        <f t="shared" si="520"/>
        <v>37.423374999999993</v>
      </c>
      <c r="CU369" s="403"/>
      <c r="CV369" s="403"/>
      <c r="CW369" s="403"/>
      <c r="CX369" s="404">
        <f t="shared" si="521"/>
        <v>22.454024999999994</v>
      </c>
      <c r="CY369" s="198"/>
      <c r="CZ369" s="222">
        <v>758</v>
      </c>
      <c r="DA369" s="677">
        <f t="shared" si="522"/>
        <v>128</v>
      </c>
      <c r="DB369" s="676">
        <f t="shared" si="523"/>
        <v>20.317460317460316</v>
      </c>
      <c r="DC369" s="676">
        <f t="shared" si="548"/>
        <v>4.0634920634920633</v>
      </c>
      <c r="DD369" s="208">
        <v>1080.587</v>
      </c>
      <c r="DE369" s="677">
        <f t="shared" si="524"/>
        <v>450.58699999999999</v>
      </c>
      <c r="DF369" s="676">
        <f t="shared" si="525"/>
        <v>71.521746031746034</v>
      </c>
      <c r="DG369" s="676">
        <f t="shared" si="549"/>
        <v>14.304349206349206</v>
      </c>
      <c r="DH369" s="222">
        <v>20</v>
      </c>
      <c r="DI369" s="677">
        <f t="shared" si="526"/>
        <v>126</v>
      </c>
      <c r="DJ369" s="568">
        <f t="shared" si="527"/>
        <v>756</v>
      </c>
      <c r="DK369" s="677">
        <f t="shared" si="528"/>
        <v>226.79999999999998</v>
      </c>
      <c r="DL369" s="677">
        <f t="shared" si="550"/>
        <v>226.8</v>
      </c>
      <c r="DM369" s="677">
        <f t="shared" si="551"/>
        <v>378</v>
      </c>
      <c r="DN369" s="677">
        <f t="shared" si="529"/>
        <v>81.146749999999997</v>
      </c>
      <c r="DO369" s="677">
        <f t="shared" si="552"/>
        <v>24.344024999999998</v>
      </c>
      <c r="DP369" s="677">
        <f t="shared" si="553"/>
        <v>40.573374999999999</v>
      </c>
      <c r="DQ369" s="677">
        <f t="shared" si="530"/>
        <v>24.344024999999998</v>
      </c>
      <c r="DR369" s="222">
        <v>758</v>
      </c>
      <c r="DS369" s="677">
        <f t="shared" si="531"/>
        <v>128</v>
      </c>
      <c r="DT369" s="676">
        <f t="shared" si="532"/>
        <v>20.317460317460316</v>
      </c>
      <c r="DU369" s="710">
        <f t="shared" si="554"/>
        <v>4.0634920634920633</v>
      </c>
      <c r="DV369" s="208">
        <v>1080.587</v>
      </c>
      <c r="DW369" s="677">
        <f t="shared" si="533"/>
        <v>450.58699999999999</v>
      </c>
      <c r="DX369" s="676">
        <f t="shared" si="534"/>
        <v>71.521746031746034</v>
      </c>
      <c r="DY369" s="710">
        <f t="shared" si="555"/>
        <v>14.304349206349206</v>
      </c>
      <c r="DZ369" s="222">
        <v>19</v>
      </c>
      <c r="EA369" s="677">
        <f t="shared" si="535"/>
        <v>119.7</v>
      </c>
      <c r="EB369" s="568">
        <f t="shared" si="536"/>
        <v>749.7</v>
      </c>
      <c r="EC369" s="677">
        <f t="shared" si="537"/>
        <v>224.91</v>
      </c>
      <c r="ED369" s="677">
        <f t="shared" si="556"/>
        <v>224.91</v>
      </c>
      <c r="EE369" s="677">
        <f t="shared" si="557"/>
        <v>374.85</v>
      </c>
      <c r="EF369" s="208">
        <f t="shared" si="558"/>
        <v>82.721749999999986</v>
      </c>
      <c r="EG369" s="208">
        <f t="shared" si="559"/>
        <v>24.816524999999995</v>
      </c>
      <c r="EH369" s="208">
        <f t="shared" si="560"/>
        <v>41.360874999999993</v>
      </c>
      <c r="EI369" s="677">
        <f t="shared" si="538"/>
        <v>24.816524999999995</v>
      </c>
    </row>
    <row r="370" spans="1:139" s="218" customFormat="1" ht="24.75" customHeight="1" x14ac:dyDescent="0.2">
      <c r="A370" s="505">
        <v>367</v>
      </c>
      <c r="B370" s="506" t="s">
        <v>1268</v>
      </c>
      <c r="C370" s="499" t="s">
        <v>1074</v>
      </c>
      <c r="D370" s="406" t="s">
        <v>542</v>
      </c>
      <c r="E370" s="414" t="s">
        <v>214</v>
      </c>
      <c r="F370" s="219" t="s">
        <v>171</v>
      </c>
      <c r="G370" s="219" t="s">
        <v>217</v>
      </c>
      <c r="H370" s="219" t="s">
        <v>25</v>
      </c>
      <c r="I370" s="240">
        <v>0.3</v>
      </c>
      <c r="J370" s="234">
        <v>630</v>
      </c>
      <c r="K370" s="222"/>
      <c r="L370" s="219" t="s">
        <v>171</v>
      </c>
      <c r="M370" s="219" t="s">
        <v>217</v>
      </c>
      <c r="N370" s="219" t="s">
        <v>25</v>
      </c>
      <c r="O370" s="240">
        <v>0.3</v>
      </c>
      <c r="P370" s="234">
        <v>630</v>
      </c>
      <c r="Q370" s="219"/>
      <c r="R370" s="219"/>
      <c r="S370" s="219"/>
      <c r="T370" s="240">
        <v>0.3</v>
      </c>
      <c r="U370" s="235">
        <v>630</v>
      </c>
      <c r="V370" s="228" t="s">
        <v>69</v>
      </c>
      <c r="W370" s="228" t="s">
        <v>315</v>
      </c>
      <c r="X370" s="228" t="s">
        <v>45</v>
      </c>
      <c r="Y370" s="242">
        <v>0.3</v>
      </c>
      <c r="Z370" s="236">
        <v>630</v>
      </c>
      <c r="AA370" s="207">
        <f t="shared" si="474"/>
        <v>189</v>
      </c>
      <c r="AB370" s="222">
        <v>758</v>
      </c>
      <c r="AC370" s="544">
        <f t="shared" si="539"/>
        <v>128</v>
      </c>
      <c r="AD370" s="208">
        <f>0.95*$AB$1</f>
        <v>1080.587</v>
      </c>
      <c r="AE370" s="678">
        <f t="shared" si="540"/>
        <v>450.58699999999999</v>
      </c>
      <c r="AF370" s="222">
        <v>1406</v>
      </c>
      <c r="AJ370" s="444">
        <f t="shared" si="475"/>
        <v>128</v>
      </c>
      <c r="AK370" s="444">
        <f t="shared" si="476"/>
        <v>20.317460317460316</v>
      </c>
      <c r="AL370" s="539">
        <f t="shared" si="541"/>
        <v>4.0634920634920635E-2</v>
      </c>
      <c r="AM370" s="444">
        <f t="shared" si="477"/>
        <v>25.6</v>
      </c>
      <c r="AN370" s="445">
        <f t="shared" si="478"/>
        <v>450.58699999999999</v>
      </c>
      <c r="AO370" s="445">
        <f t="shared" si="479"/>
        <v>71.521746031746034</v>
      </c>
      <c r="AP370" s="542">
        <f t="shared" si="542"/>
        <v>0.14304349206349207</v>
      </c>
      <c r="AQ370" s="445">
        <f t="shared" si="480"/>
        <v>90.117400000000004</v>
      </c>
      <c r="AR370" s="227">
        <f t="shared" si="481"/>
        <v>225</v>
      </c>
      <c r="AS370" s="210">
        <f t="shared" si="482"/>
        <v>750</v>
      </c>
      <c r="AT370" s="209">
        <f t="shared" si="483"/>
        <v>225</v>
      </c>
      <c r="AU370" s="209">
        <f t="shared" si="484"/>
        <v>375</v>
      </c>
      <c r="AV370" s="211">
        <f t="shared" si="485"/>
        <v>758</v>
      </c>
      <c r="AW370" s="212">
        <f t="shared" si="486"/>
        <v>-8</v>
      </c>
      <c r="AX370" s="210">
        <f t="shared" si="487"/>
        <v>120</v>
      </c>
      <c r="AY370" s="210">
        <f t="shared" si="488"/>
        <v>19.047619047619051</v>
      </c>
      <c r="AZ370" s="211">
        <f t="shared" si="489"/>
        <v>1080.587</v>
      </c>
      <c r="BA370" s="544">
        <f t="shared" si="543"/>
        <v>330.58699999999999</v>
      </c>
      <c r="BB370" s="210">
        <f t="shared" si="544"/>
        <v>82.646749999999997</v>
      </c>
      <c r="BC370" s="213">
        <f t="shared" si="490"/>
        <v>291.75848999999999</v>
      </c>
      <c r="BD370" s="211">
        <f>[1]MAG_9pak!$F$9</f>
        <v>972.52830000000006</v>
      </c>
      <c r="BE370" s="213">
        <f t="shared" si="491"/>
        <v>291.75848999999999</v>
      </c>
      <c r="BF370" s="213">
        <f t="shared" si="492"/>
        <v>486.26415000000003</v>
      </c>
      <c r="BG370" s="210">
        <f t="shared" si="493"/>
        <v>214.52830000000006</v>
      </c>
      <c r="BH370" s="210">
        <f t="shared" si="494"/>
        <v>342.52830000000006</v>
      </c>
      <c r="BI370" s="210">
        <f t="shared" si="495"/>
        <v>54.369571428571447</v>
      </c>
      <c r="BJ370" s="210">
        <f t="shared" si="496"/>
        <v>781.2</v>
      </c>
      <c r="BK370" s="214">
        <f t="shared" si="497"/>
        <v>234.36</v>
      </c>
      <c r="BL370" s="214">
        <f t="shared" si="498"/>
        <v>390.6</v>
      </c>
      <c r="BM370" s="210">
        <f t="shared" si="499"/>
        <v>151.20000000000005</v>
      </c>
      <c r="BN370" s="210">
        <f t="shared" si="500"/>
        <v>23.200000000000045</v>
      </c>
      <c r="BO370" s="215">
        <f t="shared" si="501"/>
        <v>234.36</v>
      </c>
      <c r="BP370" s="210">
        <f t="shared" si="561"/>
        <v>781.2</v>
      </c>
      <c r="BQ370" s="216">
        <f t="shared" si="502"/>
        <v>234.36</v>
      </c>
      <c r="BR370" s="216">
        <f t="shared" si="503"/>
        <v>390.6</v>
      </c>
      <c r="BS370" s="210">
        <f t="shared" si="504"/>
        <v>151.20000000000005</v>
      </c>
      <c r="BT370" s="210">
        <f t="shared" si="505"/>
        <v>23.200000000000045</v>
      </c>
      <c r="BU370" s="217">
        <f t="shared" si="506"/>
        <v>234.36</v>
      </c>
      <c r="BV370" s="210">
        <f t="shared" si="562"/>
        <v>781.2</v>
      </c>
      <c r="BW370" s="403">
        <f t="shared" si="507"/>
        <v>234.36</v>
      </c>
      <c r="BX370" s="403">
        <f t="shared" si="508"/>
        <v>390.6</v>
      </c>
      <c r="BY370" s="210">
        <f t="shared" si="509"/>
        <v>151.20000000000005</v>
      </c>
      <c r="BZ370" s="210">
        <f t="shared" si="510"/>
        <v>23.200000000000045</v>
      </c>
      <c r="CA370" s="210">
        <f t="shared" si="511"/>
        <v>24</v>
      </c>
      <c r="CB370" s="404">
        <f t="shared" si="512"/>
        <v>234.36</v>
      </c>
      <c r="CC370" s="404"/>
      <c r="CD370" s="537">
        <f t="shared" si="513"/>
        <v>82.646749999999997</v>
      </c>
      <c r="CE370" s="537">
        <f t="shared" si="545"/>
        <v>24.794024999999998</v>
      </c>
      <c r="CF370" s="537">
        <f t="shared" si="514"/>
        <v>41.323374999999999</v>
      </c>
      <c r="CG370" s="210"/>
      <c r="CH370" s="210"/>
      <c r="CI370" s="210"/>
      <c r="CJ370" s="538">
        <f t="shared" si="515"/>
        <v>24.794024999999998</v>
      </c>
      <c r="CK370" s="216">
        <f t="shared" si="516"/>
        <v>2</v>
      </c>
      <c r="CL370" s="216">
        <f t="shared" si="546"/>
        <v>0.6</v>
      </c>
      <c r="CM370" s="216">
        <f t="shared" si="517"/>
        <v>1</v>
      </c>
      <c r="CN370" s="216"/>
      <c r="CO370" s="216"/>
      <c r="CP370" s="216"/>
      <c r="CQ370" s="217">
        <f t="shared" si="518"/>
        <v>0.6</v>
      </c>
      <c r="CR370" s="403">
        <f t="shared" si="519"/>
        <v>74.846749999999986</v>
      </c>
      <c r="CS370" s="403">
        <f t="shared" si="547"/>
        <v>22.454024999999994</v>
      </c>
      <c r="CT370" s="403">
        <f t="shared" si="520"/>
        <v>37.423374999999993</v>
      </c>
      <c r="CU370" s="403"/>
      <c r="CV370" s="403"/>
      <c r="CW370" s="403"/>
      <c r="CX370" s="404">
        <f t="shared" si="521"/>
        <v>22.454024999999994</v>
      </c>
      <c r="CY370" s="198"/>
      <c r="CZ370" s="222">
        <v>758</v>
      </c>
      <c r="DA370" s="677">
        <f t="shared" si="522"/>
        <v>128</v>
      </c>
      <c r="DB370" s="676">
        <f t="shared" si="523"/>
        <v>20.317460317460316</v>
      </c>
      <c r="DC370" s="676">
        <f t="shared" si="548"/>
        <v>4.0634920634920633</v>
      </c>
      <c r="DD370" s="208">
        <v>1080.587</v>
      </c>
      <c r="DE370" s="677">
        <f t="shared" si="524"/>
        <v>450.58699999999999</v>
      </c>
      <c r="DF370" s="676">
        <f t="shared" si="525"/>
        <v>71.521746031746034</v>
      </c>
      <c r="DG370" s="676">
        <f t="shared" si="549"/>
        <v>14.304349206349206</v>
      </c>
      <c r="DH370" s="222">
        <v>20</v>
      </c>
      <c r="DI370" s="677">
        <f t="shared" si="526"/>
        <v>126</v>
      </c>
      <c r="DJ370" s="568">
        <f t="shared" si="527"/>
        <v>756</v>
      </c>
      <c r="DK370" s="677">
        <f t="shared" si="528"/>
        <v>226.79999999999998</v>
      </c>
      <c r="DL370" s="677">
        <f t="shared" si="550"/>
        <v>226.8</v>
      </c>
      <c r="DM370" s="677">
        <f t="shared" si="551"/>
        <v>378</v>
      </c>
      <c r="DN370" s="677">
        <f t="shared" si="529"/>
        <v>81.146749999999997</v>
      </c>
      <c r="DO370" s="677">
        <f t="shared" si="552"/>
        <v>24.344024999999998</v>
      </c>
      <c r="DP370" s="677">
        <f t="shared" si="553"/>
        <v>40.573374999999999</v>
      </c>
      <c r="DQ370" s="677">
        <f t="shared" si="530"/>
        <v>24.344024999999998</v>
      </c>
      <c r="DR370" s="222">
        <v>758</v>
      </c>
      <c r="DS370" s="677">
        <f t="shared" si="531"/>
        <v>128</v>
      </c>
      <c r="DT370" s="676">
        <f t="shared" si="532"/>
        <v>20.317460317460316</v>
      </c>
      <c r="DU370" s="710">
        <f t="shared" si="554"/>
        <v>4.0634920634920633</v>
      </c>
      <c r="DV370" s="208">
        <v>1080.587</v>
      </c>
      <c r="DW370" s="677">
        <f t="shared" si="533"/>
        <v>450.58699999999999</v>
      </c>
      <c r="DX370" s="676">
        <f t="shared" si="534"/>
        <v>71.521746031746034</v>
      </c>
      <c r="DY370" s="710">
        <f t="shared" si="555"/>
        <v>14.304349206349206</v>
      </c>
      <c r="DZ370" s="222">
        <v>19</v>
      </c>
      <c r="EA370" s="677">
        <f t="shared" si="535"/>
        <v>119.7</v>
      </c>
      <c r="EB370" s="568">
        <f t="shared" si="536"/>
        <v>749.7</v>
      </c>
      <c r="EC370" s="677">
        <f t="shared" si="537"/>
        <v>224.91</v>
      </c>
      <c r="ED370" s="677">
        <f t="shared" si="556"/>
        <v>224.91</v>
      </c>
      <c r="EE370" s="677">
        <f t="shared" si="557"/>
        <v>374.85</v>
      </c>
      <c r="EF370" s="208">
        <f t="shared" si="558"/>
        <v>82.721749999999986</v>
      </c>
      <c r="EG370" s="208">
        <f t="shared" si="559"/>
        <v>24.816524999999995</v>
      </c>
      <c r="EH370" s="208">
        <f t="shared" si="560"/>
        <v>41.360874999999993</v>
      </c>
      <c r="EI370" s="677">
        <f t="shared" si="538"/>
        <v>24.816524999999995</v>
      </c>
    </row>
    <row r="371" spans="1:139" s="218" customFormat="1" ht="24.75" customHeight="1" x14ac:dyDescent="0.2">
      <c r="A371" s="505">
        <v>368</v>
      </c>
      <c r="B371" s="506" t="s">
        <v>1268</v>
      </c>
      <c r="C371" s="499" t="s">
        <v>927</v>
      </c>
      <c r="D371" s="406" t="s">
        <v>543</v>
      </c>
      <c r="E371" s="414" t="s">
        <v>230</v>
      </c>
      <c r="F371" s="219" t="s">
        <v>171</v>
      </c>
      <c r="G371" s="219" t="s">
        <v>42</v>
      </c>
      <c r="H371" s="219" t="s">
        <v>70</v>
      </c>
      <c r="I371" s="240">
        <v>1</v>
      </c>
      <c r="J371" s="234">
        <v>1000</v>
      </c>
      <c r="K371" s="222"/>
      <c r="L371" s="219" t="s">
        <v>171</v>
      </c>
      <c r="M371" s="219" t="s">
        <v>42</v>
      </c>
      <c r="N371" s="219" t="s">
        <v>70</v>
      </c>
      <c r="O371" s="240">
        <v>1</v>
      </c>
      <c r="P371" s="234">
        <v>1000</v>
      </c>
      <c r="Q371" s="219"/>
      <c r="R371" s="219"/>
      <c r="S371" s="219"/>
      <c r="T371" s="240">
        <v>1</v>
      </c>
      <c r="U371" s="235">
        <v>1000</v>
      </c>
      <c r="V371" s="228" t="s">
        <v>69</v>
      </c>
      <c r="W371" s="228" t="s">
        <v>44</v>
      </c>
      <c r="X371" s="228" t="s">
        <v>28</v>
      </c>
      <c r="Y371" s="242">
        <v>1</v>
      </c>
      <c r="Z371" s="236">
        <v>1000</v>
      </c>
      <c r="AA371" s="207">
        <f t="shared" si="474"/>
        <v>1000</v>
      </c>
      <c r="AB371" s="222">
        <v>967</v>
      </c>
      <c r="AC371" s="544">
        <f t="shared" si="539"/>
        <v>-33</v>
      </c>
      <c r="AD371" s="208">
        <f>1.22*$AB$1</f>
        <v>1387.7012</v>
      </c>
      <c r="AE371" s="678">
        <f t="shared" si="540"/>
        <v>387.70119999999997</v>
      </c>
      <c r="AF371" s="222">
        <v>1796</v>
      </c>
      <c r="AJ371" s="444">
        <f t="shared" si="475"/>
        <v>-33</v>
      </c>
      <c r="AK371" s="444">
        <f t="shared" si="476"/>
        <v>-3.2999999999999972</v>
      </c>
      <c r="AL371" s="539">
        <f t="shared" si="541"/>
        <v>-6.5999999999999948E-3</v>
      </c>
      <c r="AM371" s="444">
        <f t="shared" si="477"/>
        <v>-6.6</v>
      </c>
      <c r="AN371" s="445">
        <f t="shared" si="478"/>
        <v>387.70119999999997</v>
      </c>
      <c r="AO371" s="445">
        <f t="shared" si="479"/>
        <v>38.770119999999991</v>
      </c>
      <c r="AP371" s="542">
        <f t="shared" si="542"/>
        <v>7.7540239999999983E-2</v>
      </c>
      <c r="AQ371" s="445">
        <f t="shared" si="480"/>
        <v>77.540239999999997</v>
      </c>
      <c r="AR371" s="227">
        <f t="shared" si="481"/>
        <v>1120</v>
      </c>
      <c r="AS371" s="210">
        <f t="shared" si="482"/>
        <v>1120</v>
      </c>
      <c r="AT371" s="209">
        <f t="shared" si="483"/>
        <v>336</v>
      </c>
      <c r="AU371" s="209">
        <f t="shared" si="484"/>
        <v>560</v>
      </c>
      <c r="AV371" s="211">
        <f t="shared" si="485"/>
        <v>967</v>
      </c>
      <c r="AW371" s="210">
        <f t="shared" si="486"/>
        <v>153</v>
      </c>
      <c r="AX371" s="210">
        <f t="shared" si="487"/>
        <v>120</v>
      </c>
      <c r="AY371" s="210">
        <f t="shared" si="488"/>
        <v>12.000000000000014</v>
      </c>
      <c r="AZ371" s="211">
        <f t="shared" si="489"/>
        <v>1387.7012</v>
      </c>
      <c r="BA371" s="544">
        <f t="shared" si="543"/>
        <v>267.70119999999997</v>
      </c>
      <c r="BB371" s="210">
        <f t="shared" si="544"/>
        <v>66.925299999999993</v>
      </c>
      <c r="BC371" s="213">
        <f t="shared" si="490"/>
        <v>1248.9310800000001</v>
      </c>
      <c r="BD371" s="211">
        <f>[1]MAG_9pak!$F$11</f>
        <v>1248.9310800000001</v>
      </c>
      <c r="BE371" s="213">
        <f t="shared" si="491"/>
        <v>374.67932400000001</v>
      </c>
      <c r="BF371" s="213">
        <f t="shared" si="492"/>
        <v>624.46554000000003</v>
      </c>
      <c r="BG371" s="210">
        <f t="shared" si="493"/>
        <v>281.93108000000007</v>
      </c>
      <c r="BH371" s="210">
        <f t="shared" si="494"/>
        <v>248.93108000000007</v>
      </c>
      <c r="BI371" s="210">
        <f t="shared" si="495"/>
        <v>24.893107999999998</v>
      </c>
      <c r="BJ371" s="210">
        <f t="shared" si="496"/>
        <v>1240</v>
      </c>
      <c r="BK371" s="214">
        <f t="shared" si="497"/>
        <v>372</v>
      </c>
      <c r="BL371" s="214">
        <f t="shared" si="498"/>
        <v>620</v>
      </c>
      <c r="BM371" s="210">
        <f t="shared" si="499"/>
        <v>240</v>
      </c>
      <c r="BN371" s="210">
        <f t="shared" si="500"/>
        <v>273</v>
      </c>
      <c r="BO371" s="215">
        <f t="shared" si="501"/>
        <v>1240</v>
      </c>
      <c r="BP371" s="210">
        <f t="shared" si="561"/>
        <v>1240</v>
      </c>
      <c r="BQ371" s="216">
        <f t="shared" si="502"/>
        <v>372</v>
      </c>
      <c r="BR371" s="216">
        <f t="shared" si="503"/>
        <v>620</v>
      </c>
      <c r="BS371" s="210">
        <f t="shared" si="504"/>
        <v>240</v>
      </c>
      <c r="BT371" s="210">
        <f t="shared" si="505"/>
        <v>273</v>
      </c>
      <c r="BU371" s="217">
        <f t="shared" si="506"/>
        <v>1240</v>
      </c>
      <c r="BV371" s="210">
        <f t="shared" si="562"/>
        <v>1240</v>
      </c>
      <c r="BW371" s="403">
        <f t="shared" si="507"/>
        <v>372</v>
      </c>
      <c r="BX371" s="403">
        <f t="shared" si="508"/>
        <v>620</v>
      </c>
      <c r="BY371" s="210">
        <f t="shared" si="509"/>
        <v>240</v>
      </c>
      <c r="BZ371" s="210">
        <f t="shared" si="510"/>
        <v>273</v>
      </c>
      <c r="CA371" s="210">
        <f t="shared" si="511"/>
        <v>24</v>
      </c>
      <c r="CB371" s="404">
        <f t="shared" si="512"/>
        <v>1240</v>
      </c>
      <c r="CC371" s="404"/>
      <c r="CD371" s="537">
        <f t="shared" si="513"/>
        <v>66.925299999999993</v>
      </c>
      <c r="CE371" s="537">
        <f t="shared" si="545"/>
        <v>20.077589999999997</v>
      </c>
      <c r="CF371" s="537">
        <f t="shared" si="514"/>
        <v>33.462649999999996</v>
      </c>
      <c r="CG371" s="210"/>
      <c r="CH371" s="210"/>
      <c r="CI371" s="210"/>
      <c r="CJ371" s="538">
        <f t="shared" si="515"/>
        <v>66.925299999999993</v>
      </c>
      <c r="CK371" s="216">
        <f t="shared" si="516"/>
        <v>-38.25</v>
      </c>
      <c r="CL371" s="216">
        <f t="shared" si="546"/>
        <v>-11.475</v>
      </c>
      <c r="CM371" s="216">
        <f t="shared" si="517"/>
        <v>-19.125</v>
      </c>
      <c r="CN371" s="216"/>
      <c r="CO371" s="216"/>
      <c r="CP371" s="216"/>
      <c r="CQ371" s="217">
        <f t="shared" si="518"/>
        <v>-38.25</v>
      </c>
      <c r="CR371" s="403">
        <f t="shared" si="519"/>
        <v>36.925299999999993</v>
      </c>
      <c r="CS371" s="403">
        <f t="shared" si="547"/>
        <v>11.077589999999997</v>
      </c>
      <c r="CT371" s="403">
        <f t="shared" si="520"/>
        <v>18.462649999999996</v>
      </c>
      <c r="CU371" s="403"/>
      <c r="CV371" s="403"/>
      <c r="CW371" s="403"/>
      <c r="CX371" s="404">
        <f t="shared" si="521"/>
        <v>36.925299999999993</v>
      </c>
      <c r="CY371" s="198"/>
      <c r="CZ371" s="222">
        <v>967</v>
      </c>
      <c r="DA371" s="677">
        <f t="shared" si="522"/>
        <v>-33</v>
      </c>
      <c r="DB371" s="676">
        <f t="shared" si="523"/>
        <v>-3.2999999999999972</v>
      </c>
      <c r="DC371" s="676">
        <f t="shared" si="548"/>
        <v>-0.65999999999999948</v>
      </c>
      <c r="DD371" s="208">
        <v>1387.7012</v>
      </c>
      <c r="DE371" s="677">
        <f t="shared" si="524"/>
        <v>387.70119999999997</v>
      </c>
      <c r="DF371" s="676">
        <f t="shared" si="525"/>
        <v>38.770119999999991</v>
      </c>
      <c r="DG371" s="676">
        <f t="shared" si="549"/>
        <v>7.7540239999999985</v>
      </c>
      <c r="DH371" s="222">
        <v>20</v>
      </c>
      <c r="DI371" s="677">
        <f t="shared" si="526"/>
        <v>200</v>
      </c>
      <c r="DJ371" s="568">
        <f t="shared" si="527"/>
        <v>1200</v>
      </c>
      <c r="DK371" s="677">
        <f t="shared" si="528"/>
        <v>1200</v>
      </c>
      <c r="DL371" s="677">
        <f t="shared" si="550"/>
        <v>360</v>
      </c>
      <c r="DM371" s="677">
        <f t="shared" si="551"/>
        <v>600</v>
      </c>
      <c r="DN371" s="677">
        <f t="shared" si="529"/>
        <v>46.925299999999993</v>
      </c>
      <c r="DO371" s="677">
        <f t="shared" si="552"/>
        <v>14.077589999999997</v>
      </c>
      <c r="DP371" s="677">
        <f t="shared" si="553"/>
        <v>23.462649999999996</v>
      </c>
      <c r="DQ371" s="677">
        <f t="shared" si="530"/>
        <v>46.925299999999993</v>
      </c>
      <c r="DR371" s="222">
        <v>967</v>
      </c>
      <c r="DS371" s="677">
        <f t="shared" si="531"/>
        <v>-33</v>
      </c>
      <c r="DT371" s="676">
        <f t="shared" si="532"/>
        <v>-3.2999999999999972</v>
      </c>
      <c r="DU371" s="710">
        <f t="shared" si="554"/>
        <v>-0.65999999999999948</v>
      </c>
      <c r="DV371" s="208">
        <v>1387.7012</v>
      </c>
      <c r="DW371" s="677">
        <f t="shared" si="533"/>
        <v>387.70119999999997</v>
      </c>
      <c r="DX371" s="676">
        <f t="shared" si="534"/>
        <v>38.770119999999991</v>
      </c>
      <c r="DY371" s="710">
        <f t="shared" si="555"/>
        <v>7.7540239999999985</v>
      </c>
      <c r="DZ371" s="222">
        <v>19</v>
      </c>
      <c r="EA371" s="677">
        <f t="shared" si="535"/>
        <v>190</v>
      </c>
      <c r="EB371" s="568">
        <f t="shared" si="536"/>
        <v>1190</v>
      </c>
      <c r="EC371" s="677">
        <f t="shared" si="537"/>
        <v>1190</v>
      </c>
      <c r="ED371" s="677">
        <f t="shared" si="556"/>
        <v>357</v>
      </c>
      <c r="EE371" s="677">
        <f t="shared" si="557"/>
        <v>595</v>
      </c>
      <c r="EF371" s="208">
        <f t="shared" si="558"/>
        <v>49.425299999999993</v>
      </c>
      <c r="EG371" s="208">
        <f t="shared" si="559"/>
        <v>14.827589999999997</v>
      </c>
      <c r="EH371" s="208">
        <f t="shared" si="560"/>
        <v>24.712649999999996</v>
      </c>
      <c r="EI371" s="677">
        <f t="shared" si="538"/>
        <v>49.425299999999993</v>
      </c>
    </row>
    <row r="372" spans="1:139" s="218" customFormat="1" ht="24.75" customHeight="1" x14ac:dyDescent="0.2">
      <c r="A372" s="506">
        <v>369</v>
      </c>
      <c r="B372" s="506" t="s">
        <v>1268</v>
      </c>
      <c r="C372" s="499" t="s">
        <v>927</v>
      </c>
      <c r="D372" s="406" t="s">
        <v>543</v>
      </c>
      <c r="E372" s="414" t="s">
        <v>13</v>
      </c>
      <c r="F372" s="219" t="s">
        <v>171</v>
      </c>
      <c r="G372" s="219" t="s">
        <v>364</v>
      </c>
      <c r="H372" s="219" t="s">
        <v>25</v>
      </c>
      <c r="I372" s="240">
        <v>1</v>
      </c>
      <c r="J372" s="234">
        <v>900</v>
      </c>
      <c r="K372" s="222"/>
      <c r="L372" s="219" t="s">
        <v>171</v>
      </c>
      <c r="M372" s="219" t="s">
        <v>44</v>
      </c>
      <c r="N372" s="219" t="s">
        <v>66</v>
      </c>
      <c r="O372" s="240">
        <v>1</v>
      </c>
      <c r="P372" s="234">
        <v>1050</v>
      </c>
      <c r="Q372" s="219"/>
      <c r="R372" s="219"/>
      <c r="S372" s="219"/>
      <c r="T372" s="240">
        <v>1</v>
      </c>
      <c r="U372" s="235">
        <v>1050</v>
      </c>
      <c r="V372" s="228" t="s">
        <v>69</v>
      </c>
      <c r="W372" s="228" t="s">
        <v>22</v>
      </c>
      <c r="X372" s="228" t="s">
        <v>66</v>
      </c>
      <c r="Y372" s="242">
        <v>1</v>
      </c>
      <c r="Z372" s="236">
        <v>1050</v>
      </c>
      <c r="AA372" s="207">
        <f t="shared" si="474"/>
        <v>1050</v>
      </c>
      <c r="AB372" s="222">
        <v>1399</v>
      </c>
      <c r="AC372" s="544">
        <f t="shared" si="539"/>
        <v>349</v>
      </c>
      <c r="AD372" s="208">
        <f>1.757*$AB$1</f>
        <v>1998.51722</v>
      </c>
      <c r="AE372" s="678">
        <f t="shared" si="540"/>
        <v>948.51721999999995</v>
      </c>
      <c r="AF372" s="222">
        <v>2499</v>
      </c>
      <c r="AJ372" s="444">
        <f t="shared" si="475"/>
        <v>349</v>
      </c>
      <c r="AK372" s="444">
        <f t="shared" si="476"/>
        <v>33.238095238095241</v>
      </c>
      <c r="AL372" s="539">
        <f t="shared" si="541"/>
        <v>6.647619047619048E-2</v>
      </c>
      <c r="AM372" s="444">
        <f t="shared" si="477"/>
        <v>69.8</v>
      </c>
      <c r="AN372" s="445">
        <f t="shared" si="478"/>
        <v>948.51721999999995</v>
      </c>
      <c r="AO372" s="445">
        <f t="shared" si="479"/>
        <v>90.334973333333323</v>
      </c>
      <c r="AP372" s="542">
        <f t="shared" si="542"/>
        <v>0.18066994666666666</v>
      </c>
      <c r="AQ372" s="445">
        <f t="shared" si="480"/>
        <v>189.70344399999999</v>
      </c>
      <c r="AR372" s="227">
        <f t="shared" si="481"/>
        <v>1170</v>
      </c>
      <c r="AS372" s="210">
        <f t="shared" si="482"/>
        <v>1170</v>
      </c>
      <c r="AT372" s="209">
        <f t="shared" si="483"/>
        <v>351</v>
      </c>
      <c r="AU372" s="209">
        <f t="shared" si="484"/>
        <v>585</v>
      </c>
      <c r="AV372" s="211">
        <f t="shared" si="485"/>
        <v>1399</v>
      </c>
      <c r="AW372" s="212">
        <f t="shared" si="486"/>
        <v>-229</v>
      </c>
      <c r="AX372" s="210">
        <f t="shared" si="487"/>
        <v>120</v>
      </c>
      <c r="AY372" s="210">
        <f t="shared" si="488"/>
        <v>11.428571428571431</v>
      </c>
      <c r="AZ372" s="211">
        <f t="shared" si="489"/>
        <v>1998.51722</v>
      </c>
      <c r="BA372" s="544">
        <f t="shared" si="543"/>
        <v>828.51721999999995</v>
      </c>
      <c r="BB372" s="210">
        <f t="shared" si="544"/>
        <v>207.12930499999999</v>
      </c>
      <c r="BC372" s="213">
        <f t="shared" si="490"/>
        <v>1618.7989482</v>
      </c>
      <c r="BD372" s="211">
        <f>[1]MAG_9pak!$E$13</f>
        <v>1618.7989482</v>
      </c>
      <c r="BE372" s="213">
        <f t="shared" si="491"/>
        <v>485.63968446000001</v>
      </c>
      <c r="BF372" s="213">
        <f t="shared" si="492"/>
        <v>809.39947410000002</v>
      </c>
      <c r="BG372" s="210">
        <f t="shared" si="493"/>
        <v>219.79894820000004</v>
      </c>
      <c r="BH372" s="210">
        <f t="shared" si="494"/>
        <v>568.79894820000004</v>
      </c>
      <c r="BI372" s="210">
        <f t="shared" si="495"/>
        <v>54.171328399999993</v>
      </c>
      <c r="BJ372" s="210">
        <f t="shared" si="496"/>
        <v>1302</v>
      </c>
      <c r="BK372" s="214">
        <f t="shared" si="497"/>
        <v>390.59999999999997</v>
      </c>
      <c r="BL372" s="214">
        <f t="shared" si="498"/>
        <v>651</v>
      </c>
      <c r="BM372" s="210">
        <f t="shared" si="499"/>
        <v>252</v>
      </c>
      <c r="BN372" s="210">
        <f t="shared" si="500"/>
        <v>-97</v>
      </c>
      <c r="BO372" s="215">
        <f t="shared" si="501"/>
        <v>1302</v>
      </c>
      <c r="BP372" s="210">
        <f t="shared" si="561"/>
        <v>1302</v>
      </c>
      <c r="BQ372" s="216">
        <f t="shared" si="502"/>
        <v>390.59999999999997</v>
      </c>
      <c r="BR372" s="216">
        <f t="shared" si="503"/>
        <v>651</v>
      </c>
      <c r="BS372" s="210">
        <f t="shared" si="504"/>
        <v>252</v>
      </c>
      <c r="BT372" s="210">
        <f t="shared" si="505"/>
        <v>-97</v>
      </c>
      <c r="BU372" s="217">
        <f t="shared" si="506"/>
        <v>1302</v>
      </c>
      <c r="BV372" s="210">
        <f t="shared" si="562"/>
        <v>1302</v>
      </c>
      <c r="BW372" s="403">
        <f t="shared" si="507"/>
        <v>390.59999999999997</v>
      </c>
      <c r="BX372" s="403">
        <f t="shared" si="508"/>
        <v>651</v>
      </c>
      <c r="BY372" s="210">
        <f t="shared" si="509"/>
        <v>252</v>
      </c>
      <c r="BZ372" s="210">
        <f t="shared" si="510"/>
        <v>-97</v>
      </c>
      <c r="CA372" s="210">
        <f t="shared" si="511"/>
        <v>24</v>
      </c>
      <c r="CB372" s="404">
        <f t="shared" si="512"/>
        <v>1302</v>
      </c>
      <c r="CC372" s="404"/>
      <c r="CD372" s="537">
        <f t="shared" si="513"/>
        <v>207.12930499999999</v>
      </c>
      <c r="CE372" s="537">
        <f t="shared" si="545"/>
        <v>62.138791499999996</v>
      </c>
      <c r="CF372" s="537">
        <f t="shared" si="514"/>
        <v>103.56465249999999</v>
      </c>
      <c r="CG372" s="210"/>
      <c r="CH372" s="210"/>
      <c r="CI372" s="210"/>
      <c r="CJ372" s="538">
        <f t="shared" si="515"/>
        <v>207.12930499999999</v>
      </c>
      <c r="CK372" s="216">
        <f t="shared" si="516"/>
        <v>57.25</v>
      </c>
      <c r="CL372" s="216">
        <f t="shared" si="546"/>
        <v>17.175000000000001</v>
      </c>
      <c r="CM372" s="216">
        <f t="shared" si="517"/>
        <v>28.625</v>
      </c>
      <c r="CN372" s="216"/>
      <c r="CO372" s="216"/>
      <c r="CP372" s="216"/>
      <c r="CQ372" s="217">
        <f t="shared" si="518"/>
        <v>57.25</v>
      </c>
      <c r="CR372" s="403">
        <f t="shared" si="519"/>
        <v>174.12930499999999</v>
      </c>
      <c r="CS372" s="403">
        <f t="shared" si="547"/>
        <v>52.238791499999998</v>
      </c>
      <c r="CT372" s="403">
        <f t="shared" si="520"/>
        <v>87.064652499999994</v>
      </c>
      <c r="CU372" s="403"/>
      <c r="CV372" s="403"/>
      <c r="CW372" s="403"/>
      <c r="CX372" s="404">
        <f t="shared" si="521"/>
        <v>174.12930499999999</v>
      </c>
      <c r="CY372" s="198"/>
      <c r="CZ372" s="222">
        <v>1399</v>
      </c>
      <c r="DA372" s="677">
        <f t="shared" si="522"/>
        <v>349</v>
      </c>
      <c r="DB372" s="676">
        <f t="shared" si="523"/>
        <v>33.238095238095241</v>
      </c>
      <c r="DC372" s="676">
        <f t="shared" si="548"/>
        <v>6.647619047619048</v>
      </c>
      <c r="DD372" s="208">
        <v>1998.51722</v>
      </c>
      <c r="DE372" s="677">
        <f t="shared" si="524"/>
        <v>948.51721999999995</v>
      </c>
      <c r="DF372" s="676">
        <f t="shared" si="525"/>
        <v>90.334973333333323</v>
      </c>
      <c r="DG372" s="676">
        <f t="shared" si="549"/>
        <v>18.066994666666666</v>
      </c>
      <c r="DH372" s="222">
        <v>19</v>
      </c>
      <c r="DI372" s="677">
        <f t="shared" si="526"/>
        <v>199.5</v>
      </c>
      <c r="DJ372" s="568">
        <f t="shared" si="527"/>
        <v>1249.5</v>
      </c>
      <c r="DK372" s="677">
        <f t="shared" si="528"/>
        <v>1249.5</v>
      </c>
      <c r="DL372" s="677">
        <f t="shared" si="550"/>
        <v>374.85</v>
      </c>
      <c r="DM372" s="677">
        <f t="shared" si="551"/>
        <v>624.75</v>
      </c>
      <c r="DN372" s="677">
        <f t="shared" si="529"/>
        <v>187.25430499999999</v>
      </c>
      <c r="DO372" s="677">
        <f t="shared" si="552"/>
        <v>56.176291499999998</v>
      </c>
      <c r="DP372" s="677">
        <f t="shared" si="553"/>
        <v>93.627152499999994</v>
      </c>
      <c r="DQ372" s="677">
        <f t="shared" si="530"/>
        <v>187.25430499999999</v>
      </c>
      <c r="DR372" s="222">
        <v>1399</v>
      </c>
      <c r="DS372" s="677">
        <f t="shared" si="531"/>
        <v>349</v>
      </c>
      <c r="DT372" s="676">
        <f t="shared" si="532"/>
        <v>33.238095238095241</v>
      </c>
      <c r="DU372" s="710">
        <f t="shared" si="554"/>
        <v>6.647619047619048</v>
      </c>
      <c r="DV372" s="208">
        <v>1998.51722</v>
      </c>
      <c r="DW372" s="677">
        <f t="shared" si="533"/>
        <v>948.51721999999995</v>
      </c>
      <c r="DX372" s="676">
        <f t="shared" si="534"/>
        <v>90.334973333333323</v>
      </c>
      <c r="DY372" s="710">
        <f t="shared" si="555"/>
        <v>18.066994666666666</v>
      </c>
      <c r="DZ372" s="222">
        <v>15</v>
      </c>
      <c r="EA372" s="677">
        <f t="shared" si="535"/>
        <v>157.5</v>
      </c>
      <c r="EB372" s="568">
        <f t="shared" si="536"/>
        <v>1207.5</v>
      </c>
      <c r="EC372" s="677">
        <f t="shared" si="537"/>
        <v>1207.5</v>
      </c>
      <c r="ED372" s="677">
        <f t="shared" si="556"/>
        <v>362.25</v>
      </c>
      <c r="EE372" s="677">
        <f t="shared" si="557"/>
        <v>603.75</v>
      </c>
      <c r="EF372" s="208">
        <f t="shared" si="558"/>
        <v>197.75430499999999</v>
      </c>
      <c r="EG372" s="208">
        <f t="shared" si="559"/>
        <v>59.326291499999996</v>
      </c>
      <c r="EH372" s="208">
        <f t="shared" si="560"/>
        <v>98.877152499999994</v>
      </c>
      <c r="EI372" s="677">
        <f t="shared" si="538"/>
        <v>197.75430499999999</v>
      </c>
    </row>
    <row r="373" spans="1:139" s="218" customFormat="1" ht="24.75" customHeight="1" x14ac:dyDescent="0.2">
      <c r="A373" s="505">
        <v>370</v>
      </c>
      <c r="B373" s="506" t="s">
        <v>1268</v>
      </c>
      <c r="C373" s="499" t="s">
        <v>927</v>
      </c>
      <c r="D373" s="406" t="s">
        <v>543</v>
      </c>
      <c r="E373" s="414" t="s">
        <v>225</v>
      </c>
      <c r="F373" s="219" t="s">
        <v>5</v>
      </c>
      <c r="G373" s="219" t="s">
        <v>44</v>
      </c>
      <c r="H373" s="219" t="s">
        <v>27</v>
      </c>
      <c r="I373" s="240">
        <v>0.3</v>
      </c>
      <c r="J373" s="234">
        <v>747</v>
      </c>
      <c r="K373" s="222"/>
      <c r="L373" s="219" t="s">
        <v>5</v>
      </c>
      <c r="M373" s="219" t="s">
        <v>44</v>
      </c>
      <c r="N373" s="219" t="s">
        <v>27</v>
      </c>
      <c r="O373" s="240">
        <v>0.3</v>
      </c>
      <c r="P373" s="234">
        <v>747</v>
      </c>
      <c r="Q373" s="219"/>
      <c r="R373" s="219"/>
      <c r="S373" s="219"/>
      <c r="T373" s="240">
        <v>0.3</v>
      </c>
      <c r="U373" s="235">
        <v>747</v>
      </c>
      <c r="V373" s="228" t="s">
        <v>303</v>
      </c>
      <c r="W373" s="228" t="s">
        <v>44</v>
      </c>
      <c r="X373" s="228" t="s">
        <v>52</v>
      </c>
      <c r="Y373" s="242">
        <v>0.3</v>
      </c>
      <c r="Z373" s="236">
        <v>747</v>
      </c>
      <c r="AA373" s="207">
        <f t="shared" si="474"/>
        <v>224.1</v>
      </c>
      <c r="AB373" s="222">
        <v>662</v>
      </c>
      <c r="AC373" s="544">
        <f t="shared" si="539"/>
        <v>-85</v>
      </c>
      <c r="AD373" s="208">
        <f>0.832*$AB$1</f>
        <v>946.36671999999999</v>
      </c>
      <c r="AE373" s="678">
        <f t="shared" si="540"/>
        <v>199.36671999999999</v>
      </c>
      <c r="AF373" s="222">
        <v>1228</v>
      </c>
      <c r="AJ373" s="444">
        <f t="shared" si="475"/>
        <v>-85</v>
      </c>
      <c r="AK373" s="444">
        <f t="shared" si="476"/>
        <v>-11.378848728246311</v>
      </c>
      <c r="AL373" s="539">
        <f t="shared" si="541"/>
        <v>-2.2757697456492622E-2</v>
      </c>
      <c r="AM373" s="444">
        <f t="shared" si="477"/>
        <v>-17</v>
      </c>
      <c r="AN373" s="445">
        <f t="shared" si="478"/>
        <v>199.36671999999999</v>
      </c>
      <c r="AO373" s="445">
        <f t="shared" si="479"/>
        <v>26.688985274431062</v>
      </c>
      <c r="AP373" s="542">
        <f t="shared" si="542"/>
        <v>5.3377970548862119E-2</v>
      </c>
      <c r="AQ373" s="445">
        <f t="shared" si="480"/>
        <v>39.873343999999996</v>
      </c>
      <c r="AR373" s="227">
        <f t="shared" si="481"/>
        <v>260.09999999999997</v>
      </c>
      <c r="AS373" s="210">
        <f t="shared" si="482"/>
        <v>867</v>
      </c>
      <c r="AT373" s="209">
        <f t="shared" si="483"/>
        <v>260.09999999999997</v>
      </c>
      <c r="AU373" s="209">
        <f t="shared" si="484"/>
        <v>433.5</v>
      </c>
      <c r="AV373" s="211">
        <f t="shared" si="485"/>
        <v>662</v>
      </c>
      <c r="AW373" s="210">
        <f t="shared" si="486"/>
        <v>205</v>
      </c>
      <c r="AX373" s="210">
        <f t="shared" si="487"/>
        <v>120</v>
      </c>
      <c r="AY373" s="210">
        <f t="shared" si="488"/>
        <v>16.064257028112451</v>
      </c>
      <c r="AZ373" s="211">
        <f t="shared" si="489"/>
        <v>946.36671999999999</v>
      </c>
      <c r="BA373" s="544">
        <f t="shared" si="543"/>
        <v>79.366719999999987</v>
      </c>
      <c r="BB373" s="210">
        <f t="shared" si="544"/>
        <v>19.841679999999997</v>
      </c>
      <c r="BC373" s="213">
        <f t="shared" si="490"/>
        <v>255.5190144</v>
      </c>
      <c r="BD373" s="211">
        <f>[1]MAG_9pak!$F$7</f>
        <v>851.73004800000001</v>
      </c>
      <c r="BE373" s="213">
        <f t="shared" si="491"/>
        <v>255.5190144</v>
      </c>
      <c r="BF373" s="213">
        <f t="shared" si="492"/>
        <v>425.86502400000001</v>
      </c>
      <c r="BG373" s="210">
        <f t="shared" si="493"/>
        <v>189.73004800000001</v>
      </c>
      <c r="BH373" s="210">
        <f t="shared" si="494"/>
        <v>104.73004800000001</v>
      </c>
      <c r="BI373" s="210">
        <f t="shared" si="495"/>
        <v>14.020086746987957</v>
      </c>
      <c r="BJ373" s="210">
        <f t="shared" si="496"/>
        <v>926.28</v>
      </c>
      <c r="BK373" s="214">
        <f t="shared" si="497"/>
        <v>277.88399999999996</v>
      </c>
      <c r="BL373" s="214">
        <f t="shared" si="498"/>
        <v>463.14</v>
      </c>
      <c r="BM373" s="210">
        <f t="shared" si="499"/>
        <v>179.27999999999997</v>
      </c>
      <c r="BN373" s="210">
        <f t="shared" si="500"/>
        <v>264.27999999999997</v>
      </c>
      <c r="BO373" s="215">
        <f t="shared" si="501"/>
        <v>277.88399999999996</v>
      </c>
      <c r="BP373" s="210">
        <f t="shared" si="561"/>
        <v>926.28</v>
      </c>
      <c r="BQ373" s="216">
        <f t="shared" si="502"/>
        <v>277.88399999999996</v>
      </c>
      <c r="BR373" s="216">
        <f t="shared" si="503"/>
        <v>463.14</v>
      </c>
      <c r="BS373" s="210">
        <f t="shared" si="504"/>
        <v>179.27999999999997</v>
      </c>
      <c r="BT373" s="210">
        <f t="shared" si="505"/>
        <v>264.27999999999997</v>
      </c>
      <c r="BU373" s="217">
        <f t="shared" si="506"/>
        <v>277.88399999999996</v>
      </c>
      <c r="BV373" s="210">
        <f t="shared" si="562"/>
        <v>926.28</v>
      </c>
      <c r="BW373" s="403">
        <f t="shared" si="507"/>
        <v>277.88399999999996</v>
      </c>
      <c r="BX373" s="403">
        <f t="shared" si="508"/>
        <v>463.14</v>
      </c>
      <c r="BY373" s="210">
        <f t="shared" si="509"/>
        <v>179.27999999999997</v>
      </c>
      <c r="BZ373" s="210">
        <f t="shared" si="510"/>
        <v>264.27999999999997</v>
      </c>
      <c r="CA373" s="210">
        <f t="shared" si="511"/>
        <v>24</v>
      </c>
      <c r="CB373" s="404">
        <f t="shared" si="512"/>
        <v>277.88399999999996</v>
      </c>
      <c r="CC373" s="404"/>
      <c r="CD373" s="537">
        <f t="shared" si="513"/>
        <v>19.841679999999997</v>
      </c>
      <c r="CE373" s="537">
        <f t="shared" si="545"/>
        <v>5.9525039999999985</v>
      </c>
      <c r="CF373" s="537">
        <f t="shared" si="514"/>
        <v>9.9208399999999983</v>
      </c>
      <c r="CG373" s="210"/>
      <c r="CH373" s="210"/>
      <c r="CI373" s="210"/>
      <c r="CJ373" s="538">
        <f t="shared" si="515"/>
        <v>5.9525039999999985</v>
      </c>
      <c r="CK373" s="216">
        <f t="shared" si="516"/>
        <v>-51.25</v>
      </c>
      <c r="CL373" s="216">
        <f t="shared" si="546"/>
        <v>-15.375</v>
      </c>
      <c r="CM373" s="216">
        <f t="shared" si="517"/>
        <v>-25.625</v>
      </c>
      <c r="CN373" s="216"/>
      <c r="CO373" s="216"/>
      <c r="CP373" s="216"/>
      <c r="CQ373" s="217">
        <f t="shared" si="518"/>
        <v>-15.375</v>
      </c>
      <c r="CR373" s="403">
        <f t="shared" si="519"/>
        <v>5.0216800000000035</v>
      </c>
      <c r="CS373" s="403">
        <f t="shared" si="547"/>
        <v>1.506504000000001</v>
      </c>
      <c r="CT373" s="403">
        <f t="shared" si="520"/>
        <v>2.5108400000000017</v>
      </c>
      <c r="CU373" s="403"/>
      <c r="CV373" s="403"/>
      <c r="CW373" s="403"/>
      <c r="CX373" s="404">
        <f t="shared" si="521"/>
        <v>1.506504000000001</v>
      </c>
      <c r="CY373" s="198"/>
      <c r="CZ373" s="222">
        <v>662</v>
      </c>
      <c r="DA373" s="677">
        <f t="shared" si="522"/>
        <v>-85</v>
      </c>
      <c r="DB373" s="676">
        <f t="shared" si="523"/>
        <v>-11.378848728246311</v>
      </c>
      <c r="DC373" s="676">
        <f t="shared" si="548"/>
        <v>-2.2757697456492623</v>
      </c>
      <c r="DD373" s="208">
        <v>946.36671999999999</v>
      </c>
      <c r="DE373" s="677">
        <f t="shared" si="524"/>
        <v>199.36671999999999</v>
      </c>
      <c r="DF373" s="676">
        <f t="shared" si="525"/>
        <v>26.688985274431062</v>
      </c>
      <c r="DG373" s="676">
        <f t="shared" si="549"/>
        <v>5.3377970548862121</v>
      </c>
      <c r="DH373" s="222">
        <v>24</v>
      </c>
      <c r="DI373" s="677">
        <f t="shared" si="526"/>
        <v>179.28</v>
      </c>
      <c r="DJ373" s="568">
        <f t="shared" si="527"/>
        <v>926.28</v>
      </c>
      <c r="DK373" s="677">
        <f t="shared" si="528"/>
        <v>277.88399999999996</v>
      </c>
      <c r="DL373" s="677">
        <f t="shared" si="550"/>
        <v>277.88399999999996</v>
      </c>
      <c r="DM373" s="677">
        <f t="shared" si="551"/>
        <v>463.14</v>
      </c>
      <c r="DN373" s="677">
        <f t="shared" si="529"/>
        <v>5.0216800000000035</v>
      </c>
      <c r="DO373" s="677">
        <f t="shared" si="552"/>
        <v>1.506504000000001</v>
      </c>
      <c r="DP373" s="677">
        <f t="shared" si="553"/>
        <v>2.5108400000000017</v>
      </c>
      <c r="DQ373" s="677">
        <f t="shared" si="530"/>
        <v>1.506504000000001</v>
      </c>
      <c r="DR373" s="222">
        <v>662</v>
      </c>
      <c r="DS373" s="677">
        <f t="shared" si="531"/>
        <v>-85</v>
      </c>
      <c r="DT373" s="676">
        <f t="shared" si="532"/>
        <v>-11.378848728246311</v>
      </c>
      <c r="DU373" s="710">
        <f t="shared" si="554"/>
        <v>-2.2757697456492623</v>
      </c>
      <c r="DV373" s="208">
        <v>946.36671999999999</v>
      </c>
      <c r="DW373" s="677">
        <f t="shared" si="533"/>
        <v>199.36671999999999</v>
      </c>
      <c r="DX373" s="676">
        <f t="shared" si="534"/>
        <v>26.688985274431062</v>
      </c>
      <c r="DY373" s="710">
        <f t="shared" si="555"/>
        <v>5.3377970548862121</v>
      </c>
      <c r="DZ373" s="222">
        <v>22</v>
      </c>
      <c r="EA373" s="677">
        <f t="shared" si="535"/>
        <v>164.34</v>
      </c>
      <c r="EB373" s="568">
        <f t="shared" si="536"/>
        <v>911.34</v>
      </c>
      <c r="EC373" s="677">
        <f t="shared" si="537"/>
        <v>273.40199999999999</v>
      </c>
      <c r="ED373" s="677">
        <f t="shared" si="556"/>
        <v>273.40199999999999</v>
      </c>
      <c r="EE373" s="677">
        <f t="shared" si="557"/>
        <v>455.67</v>
      </c>
      <c r="EF373" s="208">
        <f t="shared" si="558"/>
        <v>8.7566799999999887</v>
      </c>
      <c r="EG373" s="208">
        <f t="shared" si="559"/>
        <v>2.6270039999999963</v>
      </c>
      <c r="EH373" s="208">
        <f t="shared" si="560"/>
        <v>4.3783399999999943</v>
      </c>
      <c r="EI373" s="677">
        <f t="shared" si="538"/>
        <v>2.6270039999999963</v>
      </c>
    </row>
    <row r="374" spans="1:139" s="218" customFormat="1" ht="24.75" customHeight="1" x14ac:dyDescent="0.2">
      <c r="A374" s="505">
        <v>371</v>
      </c>
      <c r="B374" s="506" t="s">
        <v>1268</v>
      </c>
      <c r="C374" s="499" t="s">
        <v>1053</v>
      </c>
      <c r="D374" s="406" t="s">
        <v>544</v>
      </c>
      <c r="E374" s="414" t="s">
        <v>232</v>
      </c>
      <c r="F374" s="219" t="s">
        <v>245</v>
      </c>
      <c r="G374" s="219" t="s">
        <v>42</v>
      </c>
      <c r="H374" s="219" t="s">
        <v>66</v>
      </c>
      <c r="I374" s="240">
        <v>1</v>
      </c>
      <c r="J374" s="237">
        <v>850</v>
      </c>
      <c r="K374" s="222"/>
      <c r="L374" s="219" t="s">
        <v>245</v>
      </c>
      <c r="M374" s="219" t="s">
        <v>42</v>
      </c>
      <c r="N374" s="219" t="s">
        <v>66</v>
      </c>
      <c r="O374" s="240">
        <v>1</v>
      </c>
      <c r="P374" s="234">
        <v>850</v>
      </c>
      <c r="Q374" s="219"/>
      <c r="R374" s="219"/>
      <c r="S374" s="219"/>
      <c r="T374" s="240">
        <v>1</v>
      </c>
      <c r="U374" s="235">
        <v>850</v>
      </c>
      <c r="V374" s="228" t="s">
        <v>705</v>
      </c>
      <c r="W374" s="228" t="s">
        <v>9</v>
      </c>
      <c r="X374" s="228" t="s">
        <v>28</v>
      </c>
      <c r="Y374" s="242">
        <v>1</v>
      </c>
      <c r="Z374" s="236">
        <v>850</v>
      </c>
      <c r="AA374" s="207">
        <f t="shared" si="474"/>
        <v>850</v>
      </c>
      <c r="AB374" s="222">
        <v>967</v>
      </c>
      <c r="AC374" s="544">
        <f t="shared" si="539"/>
        <v>117</v>
      </c>
      <c r="AD374" s="208">
        <f>1.22*$AB$1</f>
        <v>1387.7012</v>
      </c>
      <c r="AE374" s="678">
        <f t="shared" si="540"/>
        <v>537.70119999999997</v>
      </c>
      <c r="AF374" s="222">
        <v>1796</v>
      </c>
      <c r="AJ374" s="444">
        <f t="shared" si="475"/>
        <v>117</v>
      </c>
      <c r="AK374" s="444">
        <f t="shared" si="476"/>
        <v>13.764705882352942</v>
      </c>
      <c r="AL374" s="539">
        <f t="shared" si="541"/>
        <v>2.7529411764705882E-2</v>
      </c>
      <c r="AM374" s="444">
        <f t="shared" si="477"/>
        <v>23.4</v>
      </c>
      <c r="AN374" s="445">
        <f t="shared" si="478"/>
        <v>537.70119999999997</v>
      </c>
      <c r="AO374" s="445">
        <f t="shared" si="479"/>
        <v>63.258964705882335</v>
      </c>
      <c r="AP374" s="542">
        <f t="shared" si="542"/>
        <v>0.12651792941176468</v>
      </c>
      <c r="AQ374" s="445">
        <f t="shared" si="480"/>
        <v>107.54024</v>
      </c>
      <c r="AR374" s="227">
        <f t="shared" si="481"/>
        <v>970</v>
      </c>
      <c r="AS374" s="210">
        <f t="shared" si="482"/>
        <v>970</v>
      </c>
      <c r="AT374" s="209">
        <f t="shared" si="483"/>
        <v>291</v>
      </c>
      <c r="AU374" s="209">
        <f t="shared" si="484"/>
        <v>485</v>
      </c>
      <c r="AV374" s="211">
        <f t="shared" si="485"/>
        <v>967</v>
      </c>
      <c r="AW374" s="210">
        <f t="shared" si="486"/>
        <v>3</v>
      </c>
      <c r="AX374" s="210">
        <f t="shared" si="487"/>
        <v>120</v>
      </c>
      <c r="AY374" s="210">
        <f t="shared" si="488"/>
        <v>14.117647058823522</v>
      </c>
      <c r="AZ374" s="211">
        <f t="shared" si="489"/>
        <v>1387.7012</v>
      </c>
      <c r="BA374" s="544">
        <f t="shared" si="543"/>
        <v>417.70119999999997</v>
      </c>
      <c r="BB374" s="210">
        <f t="shared" si="544"/>
        <v>104.42529999999999</v>
      </c>
      <c r="BC374" s="213">
        <f t="shared" si="490"/>
        <v>1248.9310800000001</v>
      </c>
      <c r="BD374" s="211">
        <f>[1]MAG_9pak!$F$11</f>
        <v>1248.9310800000001</v>
      </c>
      <c r="BE374" s="213">
        <f t="shared" si="491"/>
        <v>374.67932400000001</v>
      </c>
      <c r="BF374" s="213">
        <f t="shared" si="492"/>
        <v>624.46554000000003</v>
      </c>
      <c r="BG374" s="210">
        <f t="shared" si="493"/>
        <v>281.93108000000007</v>
      </c>
      <c r="BH374" s="210">
        <f t="shared" si="494"/>
        <v>398.93108000000007</v>
      </c>
      <c r="BI374" s="210">
        <f t="shared" si="495"/>
        <v>46.933068235294115</v>
      </c>
      <c r="BJ374" s="210">
        <f t="shared" si="496"/>
        <v>1054</v>
      </c>
      <c r="BK374" s="214">
        <f t="shared" si="497"/>
        <v>316.2</v>
      </c>
      <c r="BL374" s="214">
        <f t="shared" si="498"/>
        <v>527</v>
      </c>
      <c r="BM374" s="210">
        <f t="shared" si="499"/>
        <v>204</v>
      </c>
      <c r="BN374" s="210">
        <f t="shared" si="500"/>
        <v>87</v>
      </c>
      <c r="BO374" s="215">
        <f t="shared" si="501"/>
        <v>1054</v>
      </c>
      <c r="BP374" s="210">
        <f t="shared" si="561"/>
        <v>1054</v>
      </c>
      <c r="BQ374" s="216">
        <f t="shared" si="502"/>
        <v>316.2</v>
      </c>
      <c r="BR374" s="216">
        <f t="shared" si="503"/>
        <v>527</v>
      </c>
      <c r="BS374" s="210">
        <f t="shared" si="504"/>
        <v>204</v>
      </c>
      <c r="BT374" s="210">
        <f t="shared" si="505"/>
        <v>87</v>
      </c>
      <c r="BU374" s="217">
        <f t="shared" si="506"/>
        <v>1054</v>
      </c>
      <c r="BV374" s="210">
        <f t="shared" si="562"/>
        <v>1054</v>
      </c>
      <c r="BW374" s="403">
        <f t="shared" si="507"/>
        <v>316.2</v>
      </c>
      <c r="BX374" s="403">
        <f t="shared" si="508"/>
        <v>527</v>
      </c>
      <c r="BY374" s="210">
        <f t="shared" si="509"/>
        <v>204</v>
      </c>
      <c r="BZ374" s="210">
        <f t="shared" si="510"/>
        <v>87</v>
      </c>
      <c r="CA374" s="210">
        <f t="shared" si="511"/>
        <v>24</v>
      </c>
      <c r="CB374" s="404">
        <f t="shared" si="512"/>
        <v>1054</v>
      </c>
      <c r="CC374" s="404"/>
      <c r="CD374" s="537">
        <f t="shared" si="513"/>
        <v>104.42529999999999</v>
      </c>
      <c r="CE374" s="537">
        <f t="shared" si="545"/>
        <v>31.327589999999997</v>
      </c>
      <c r="CF374" s="537">
        <f t="shared" si="514"/>
        <v>52.212649999999996</v>
      </c>
      <c r="CG374" s="210"/>
      <c r="CH374" s="210"/>
      <c r="CI374" s="210"/>
      <c r="CJ374" s="538">
        <f t="shared" si="515"/>
        <v>104.42529999999999</v>
      </c>
      <c r="CK374" s="216">
        <f t="shared" si="516"/>
        <v>-0.75</v>
      </c>
      <c r="CL374" s="216">
        <f t="shared" si="546"/>
        <v>-0.22499999999999998</v>
      </c>
      <c r="CM374" s="216">
        <f t="shared" si="517"/>
        <v>-0.375</v>
      </c>
      <c r="CN374" s="216"/>
      <c r="CO374" s="216"/>
      <c r="CP374" s="216"/>
      <c r="CQ374" s="217">
        <f t="shared" si="518"/>
        <v>-0.75</v>
      </c>
      <c r="CR374" s="403">
        <f t="shared" si="519"/>
        <v>83.425299999999993</v>
      </c>
      <c r="CS374" s="403">
        <f t="shared" si="547"/>
        <v>25.027589999999996</v>
      </c>
      <c r="CT374" s="403">
        <f t="shared" si="520"/>
        <v>41.712649999999996</v>
      </c>
      <c r="CU374" s="403"/>
      <c r="CV374" s="403"/>
      <c r="CW374" s="403"/>
      <c r="CX374" s="404">
        <f t="shared" si="521"/>
        <v>83.425299999999993</v>
      </c>
      <c r="CY374" s="198"/>
      <c r="CZ374" s="222">
        <v>967</v>
      </c>
      <c r="DA374" s="677">
        <f t="shared" si="522"/>
        <v>117</v>
      </c>
      <c r="DB374" s="676">
        <f t="shared" si="523"/>
        <v>13.764705882352942</v>
      </c>
      <c r="DC374" s="676">
        <f t="shared" si="548"/>
        <v>2.7529411764705882</v>
      </c>
      <c r="DD374" s="208">
        <v>1387.7012</v>
      </c>
      <c r="DE374" s="677">
        <f t="shared" si="524"/>
        <v>537.70119999999997</v>
      </c>
      <c r="DF374" s="676">
        <f t="shared" si="525"/>
        <v>63.258964705882335</v>
      </c>
      <c r="DG374" s="676">
        <f t="shared" si="549"/>
        <v>12.651792941176467</v>
      </c>
      <c r="DH374" s="222">
        <v>20</v>
      </c>
      <c r="DI374" s="677">
        <f t="shared" si="526"/>
        <v>170</v>
      </c>
      <c r="DJ374" s="568">
        <f t="shared" si="527"/>
        <v>1020</v>
      </c>
      <c r="DK374" s="677">
        <f t="shared" si="528"/>
        <v>1020</v>
      </c>
      <c r="DL374" s="677">
        <f t="shared" si="550"/>
        <v>306</v>
      </c>
      <c r="DM374" s="677">
        <f t="shared" si="551"/>
        <v>510</v>
      </c>
      <c r="DN374" s="677">
        <f t="shared" si="529"/>
        <v>91.925299999999993</v>
      </c>
      <c r="DO374" s="677">
        <f t="shared" si="552"/>
        <v>27.577589999999997</v>
      </c>
      <c r="DP374" s="677">
        <f t="shared" si="553"/>
        <v>45.962649999999996</v>
      </c>
      <c r="DQ374" s="677">
        <f t="shared" si="530"/>
        <v>91.925299999999993</v>
      </c>
      <c r="DR374" s="222">
        <v>967</v>
      </c>
      <c r="DS374" s="677">
        <f t="shared" si="531"/>
        <v>117</v>
      </c>
      <c r="DT374" s="676">
        <f t="shared" si="532"/>
        <v>13.764705882352942</v>
      </c>
      <c r="DU374" s="710">
        <f t="shared" si="554"/>
        <v>2.7529411764705882</v>
      </c>
      <c r="DV374" s="208">
        <v>1387.7012</v>
      </c>
      <c r="DW374" s="677">
        <f t="shared" si="533"/>
        <v>537.70119999999997</v>
      </c>
      <c r="DX374" s="676">
        <f t="shared" si="534"/>
        <v>63.258964705882335</v>
      </c>
      <c r="DY374" s="710">
        <f t="shared" si="555"/>
        <v>12.651792941176467</v>
      </c>
      <c r="DZ374" s="222">
        <v>19</v>
      </c>
      <c r="EA374" s="677">
        <f t="shared" si="535"/>
        <v>161.5</v>
      </c>
      <c r="EB374" s="568">
        <f t="shared" si="536"/>
        <v>1011.5</v>
      </c>
      <c r="EC374" s="677">
        <f t="shared" si="537"/>
        <v>1011.5</v>
      </c>
      <c r="ED374" s="677">
        <f t="shared" si="556"/>
        <v>303.45</v>
      </c>
      <c r="EE374" s="677">
        <f t="shared" si="557"/>
        <v>505.75</v>
      </c>
      <c r="EF374" s="208">
        <f t="shared" si="558"/>
        <v>94.050299999999993</v>
      </c>
      <c r="EG374" s="208">
        <f t="shared" si="559"/>
        <v>28.215089999999996</v>
      </c>
      <c r="EH374" s="208">
        <f t="shared" si="560"/>
        <v>47.025149999999996</v>
      </c>
      <c r="EI374" s="677">
        <f t="shared" si="538"/>
        <v>94.050299999999993</v>
      </c>
    </row>
    <row r="375" spans="1:139" s="218" customFormat="1" ht="24.75" customHeight="1" x14ac:dyDescent="0.2">
      <c r="A375" s="506">
        <v>372</v>
      </c>
      <c r="B375" s="506" t="s">
        <v>1268</v>
      </c>
      <c r="C375" s="499" t="s">
        <v>1075</v>
      </c>
      <c r="D375" s="406" t="s">
        <v>545</v>
      </c>
      <c r="E375" s="414" t="s">
        <v>214</v>
      </c>
      <c r="F375" s="219" t="s">
        <v>171</v>
      </c>
      <c r="G375" s="219" t="s">
        <v>217</v>
      </c>
      <c r="H375" s="219" t="s">
        <v>25</v>
      </c>
      <c r="I375" s="240">
        <v>0.3</v>
      </c>
      <c r="J375" s="234">
        <v>630</v>
      </c>
      <c r="K375" s="222"/>
      <c r="L375" s="219" t="s">
        <v>171</v>
      </c>
      <c r="M375" s="219" t="s">
        <v>217</v>
      </c>
      <c r="N375" s="219" t="s">
        <v>25</v>
      </c>
      <c r="O375" s="240">
        <v>0.3</v>
      </c>
      <c r="P375" s="234">
        <v>630</v>
      </c>
      <c r="Q375" s="219"/>
      <c r="R375" s="219"/>
      <c r="S375" s="219"/>
      <c r="T375" s="240">
        <v>0.3</v>
      </c>
      <c r="U375" s="235">
        <v>630</v>
      </c>
      <c r="V375" s="228" t="s">
        <v>69</v>
      </c>
      <c r="W375" s="228" t="s">
        <v>315</v>
      </c>
      <c r="X375" s="228" t="s">
        <v>45</v>
      </c>
      <c r="Y375" s="242">
        <v>0.3</v>
      </c>
      <c r="Z375" s="236">
        <v>630</v>
      </c>
      <c r="AA375" s="207">
        <f t="shared" si="474"/>
        <v>189</v>
      </c>
      <c r="AB375" s="222">
        <v>758</v>
      </c>
      <c r="AC375" s="544">
        <f t="shared" si="539"/>
        <v>128</v>
      </c>
      <c r="AD375" s="208">
        <f>0.95*$AB$1</f>
        <v>1080.587</v>
      </c>
      <c r="AE375" s="678">
        <f t="shared" si="540"/>
        <v>450.58699999999999</v>
      </c>
      <c r="AF375" s="222">
        <v>1406</v>
      </c>
      <c r="AJ375" s="444">
        <f t="shared" si="475"/>
        <v>128</v>
      </c>
      <c r="AK375" s="444">
        <f t="shared" si="476"/>
        <v>20.317460317460316</v>
      </c>
      <c r="AL375" s="539">
        <f t="shared" si="541"/>
        <v>4.0634920634920635E-2</v>
      </c>
      <c r="AM375" s="444">
        <f t="shared" si="477"/>
        <v>25.6</v>
      </c>
      <c r="AN375" s="445">
        <f t="shared" si="478"/>
        <v>450.58699999999999</v>
      </c>
      <c r="AO375" s="445">
        <f t="shared" si="479"/>
        <v>71.521746031746034</v>
      </c>
      <c r="AP375" s="542">
        <f t="shared" si="542"/>
        <v>0.14304349206349207</v>
      </c>
      <c r="AQ375" s="445">
        <f t="shared" si="480"/>
        <v>90.117400000000004</v>
      </c>
      <c r="AR375" s="227">
        <f t="shared" si="481"/>
        <v>225</v>
      </c>
      <c r="AS375" s="210">
        <f t="shared" si="482"/>
        <v>750</v>
      </c>
      <c r="AT375" s="209">
        <f t="shared" si="483"/>
        <v>225</v>
      </c>
      <c r="AU375" s="209">
        <f t="shared" si="484"/>
        <v>375</v>
      </c>
      <c r="AV375" s="211">
        <f t="shared" si="485"/>
        <v>758</v>
      </c>
      <c r="AW375" s="212">
        <f t="shared" si="486"/>
        <v>-8</v>
      </c>
      <c r="AX375" s="210">
        <f t="shared" si="487"/>
        <v>120</v>
      </c>
      <c r="AY375" s="210">
        <f t="shared" si="488"/>
        <v>19.047619047619051</v>
      </c>
      <c r="AZ375" s="211">
        <f t="shared" si="489"/>
        <v>1080.587</v>
      </c>
      <c r="BA375" s="544">
        <f t="shared" si="543"/>
        <v>330.58699999999999</v>
      </c>
      <c r="BB375" s="210">
        <f t="shared" si="544"/>
        <v>82.646749999999997</v>
      </c>
      <c r="BC375" s="213">
        <f t="shared" si="490"/>
        <v>291.75848999999999</v>
      </c>
      <c r="BD375" s="211">
        <f>[1]MAG_9pak!$F$9</f>
        <v>972.52830000000006</v>
      </c>
      <c r="BE375" s="213">
        <f t="shared" si="491"/>
        <v>291.75848999999999</v>
      </c>
      <c r="BF375" s="213">
        <f t="shared" si="492"/>
        <v>486.26415000000003</v>
      </c>
      <c r="BG375" s="210">
        <f t="shared" si="493"/>
        <v>214.52830000000006</v>
      </c>
      <c r="BH375" s="210">
        <f t="shared" si="494"/>
        <v>342.52830000000006</v>
      </c>
      <c r="BI375" s="210">
        <f t="shared" si="495"/>
        <v>54.369571428571447</v>
      </c>
      <c r="BJ375" s="210">
        <f t="shared" si="496"/>
        <v>781.2</v>
      </c>
      <c r="BK375" s="214">
        <f t="shared" si="497"/>
        <v>234.36</v>
      </c>
      <c r="BL375" s="214">
        <f t="shared" si="498"/>
        <v>390.6</v>
      </c>
      <c r="BM375" s="210">
        <f t="shared" si="499"/>
        <v>151.20000000000005</v>
      </c>
      <c r="BN375" s="210">
        <f t="shared" si="500"/>
        <v>23.200000000000045</v>
      </c>
      <c r="BO375" s="215">
        <f t="shared" si="501"/>
        <v>234.36</v>
      </c>
      <c r="BP375" s="210">
        <f t="shared" si="561"/>
        <v>781.2</v>
      </c>
      <c r="BQ375" s="216">
        <f t="shared" si="502"/>
        <v>234.36</v>
      </c>
      <c r="BR375" s="216">
        <f t="shared" si="503"/>
        <v>390.6</v>
      </c>
      <c r="BS375" s="210">
        <f t="shared" si="504"/>
        <v>151.20000000000005</v>
      </c>
      <c r="BT375" s="210">
        <f t="shared" si="505"/>
        <v>23.200000000000045</v>
      </c>
      <c r="BU375" s="217">
        <f t="shared" si="506"/>
        <v>234.36</v>
      </c>
      <c r="BV375" s="210">
        <f t="shared" si="562"/>
        <v>781.2</v>
      </c>
      <c r="BW375" s="403">
        <f t="shared" si="507"/>
        <v>234.36</v>
      </c>
      <c r="BX375" s="403">
        <f t="shared" si="508"/>
        <v>390.6</v>
      </c>
      <c r="BY375" s="210">
        <f t="shared" si="509"/>
        <v>151.20000000000005</v>
      </c>
      <c r="BZ375" s="210">
        <f t="shared" si="510"/>
        <v>23.200000000000045</v>
      </c>
      <c r="CA375" s="210">
        <f t="shared" si="511"/>
        <v>24</v>
      </c>
      <c r="CB375" s="404">
        <f t="shared" si="512"/>
        <v>234.36</v>
      </c>
      <c r="CC375" s="404"/>
      <c r="CD375" s="537">
        <f t="shared" si="513"/>
        <v>82.646749999999997</v>
      </c>
      <c r="CE375" s="537">
        <f t="shared" si="545"/>
        <v>24.794024999999998</v>
      </c>
      <c r="CF375" s="537">
        <f t="shared" si="514"/>
        <v>41.323374999999999</v>
      </c>
      <c r="CG375" s="210"/>
      <c r="CH375" s="210"/>
      <c r="CI375" s="210"/>
      <c r="CJ375" s="538">
        <f t="shared" si="515"/>
        <v>24.794024999999998</v>
      </c>
      <c r="CK375" s="216">
        <f t="shared" si="516"/>
        <v>2</v>
      </c>
      <c r="CL375" s="216">
        <f t="shared" si="546"/>
        <v>0.6</v>
      </c>
      <c r="CM375" s="216">
        <f t="shared" si="517"/>
        <v>1</v>
      </c>
      <c r="CN375" s="216"/>
      <c r="CO375" s="216"/>
      <c r="CP375" s="216"/>
      <c r="CQ375" s="217">
        <f t="shared" si="518"/>
        <v>0.6</v>
      </c>
      <c r="CR375" s="403">
        <f t="shared" si="519"/>
        <v>74.846749999999986</v>
      </c>
      <c r="CS375" s="403">
        <f t="shared" si="547"/>
        <v>22.454024999999994</v>
      </c>
      <c r="CT375" s="403">
        <f t="shared" si="520"/>
        <v>37.423374999999993</v>
      </c>
      <c r="CU375" s="403"/>
      <c r="CV375" s="403"/>
      <c r="CW375" s="403"/>
      <c r="CX375" s="404">
        <f t="shared" si="521"/>
        <v>22.454024999999994</v>
      </c>
      <c r="CY375" s="198"/>
      <c r="CZ375" s="222">
        <v>758</v>
      </c>
      <c r="DA375" s="677">
        <f t="shared" si="522"/>
        <v>128</v>
      </c>
      <c r="DB375" s="676">
        <f t="shared" si="523"/>
        <v>20.317460317460316</v>
      </c>
      <c r="DC375" s="676">
        <f t="shared" si="548"/>
        <v>4.0634920634920633</v>
      </c>
      <c r="DD375" s="208">
        <v>1080.587</v>
      </c>
      <c r="DE375" s="677">
        <f t="shared" si="524"/>
        <v>450.58699999999999</v>
      </c>
      <c r="DF375" s="676">
        <f t="shared" si="525"/>
        <v>71.521746031746034</v>
      </c>
      <c r="DG375" s="676">
        <f t="shared" si="549"/>
        <v>14.304349206349206</v>
      </c>
      <c r="DH375" s="222">
        <v>20</v>
      </c>
      <c r="DI375" s="677">
        <f t="shared" si="526"/>
        <v>126</v>
      </c>
      <c r="DJ375" s="568">
        <f t="shared" si="527"/>
        <v>756</v>
      </c>
      <c r="DK375" s="677">
        <f t="shared" si="528"/>
        <v>226.79999999999998</v>
      </c>
      <c r="DL375" s="677">
        <f t="shared" si="550"/>
        <v>226.8</v>
      </c>
      <c r="DM375" s="677">
        <f t="shared" si="551"/>
        <v>378</v>
      </c>
      <c r="DN375" s="677">
        <f t="shared" si="529"/>
        <v>81.146749999999997</v>
      </c>
      <c r="DO375" s="677">
        <f t="shared" si="552"/>
        <v>24.344024999999998</v>
      </c>
      <c r="DP375" s="677">
        <f t="shared" si="553"/>
        <v>40.573374999999999</v>
      </c>
      <c r="DQ375" s="677">
        <f t="shared" si="530"/>
        <v>24.344024999999998</v>
      </c>
      <c r="DR375" s="222">
        <v>758</v>
      </c>
      <c r="DS375" s="677">
        <f t="shared" si="531"/>
        <v>128</v>
      </c>
      <c r="DT375" s="676">
        <f t="shared" si="532"/>
        <v>20.317460317460316</v>
      </c>
      <c r="DU375" s="710">
        <f t="shared" si="554"/>
        <v>4.0634920634920633</v>
      </c>
      <c r="DV375" s="208">
        <v>1080.587</v>
      </c>
      <c r="DW375" s="677">
        <f t="shared" si="533"/>
        <v>450.58699999999999</v>
      </c>
      <c r="DX375" s="676">
        <f t="shared" si="534"/>
        <v>71.521746031746034</v>
      </c>
      <c r="DY375" s="710">
        <f t="shared" si="555"/>
        <v>14.304349206349206</v>
      </c>
      <c r="DZ375" s="222">
        <v>19</v>
      </c>
      <c r="EA375" s="677">
        <f t="shared" si="535"/>
        <v>119.7</v>
      </c>
      <c r="EB375" s="568">
        <f t="shared" si="536"/>
        <v>749.7</v>
      </c>
      <c r="EC375" s="677">
        <f t="shared" si="537"/>
        <v>224.91</v>
      </c>
      <c r="ED375" s="677">
        <f t="shared" si="556"/>
        <v>224.91</v>
      </c>
      <c r="EE375" s="677">
        <f t="shared" si="557"/>
        <v>374.85</v>
      </c>
      <c r="EF375" s="208">
        <f t="shared" si="558"/>
        <v>82.721749999999986</v>
      </c>
      <c r="EG375" s="208">
        <f t="shared" si="559"/>
        <v>24.816524999999995</v>
      </c>
      <c r="EH375" s="208">
        <f t="shared" si="560"/>
        <v>41.360874999999993</v>
      </c>
      <c r="EI375" s="677">
        <f t="shared" si="538"/>
        <v>24.816524999999995</v>
      </c>
    </row>
    <row r="376" spans="1:139" s="218" customFormat="1" ht="24.75" customHeight="1" x14ac:dyDescent="0.2">
      <c r="A376" s="505">
        <v>373</v>
      </c>
      <c r="B376" s="506" t="s">
        <v>1268</v>
      </c>
      <c r="C376" s="499" t="s">
        <v>1055</v>
      </c>
      <c r="D376" s="406" t="s">
        <v>546</v>
      </c>
      <c r="E376" s="414" t="s">
        <v>232</v>
      </c>
      <c r="F376" s="219" t="s">
        <v>245</v>
      </c>
      <c r="G376" s="219" t="s">
        <v>42</v>
      </c>
      <c r="H376" s="219" t="s">
        <v>66</v>
      </c>
      <c r="I376" s="240">
        <v>1</v>
      </c>
      <c r="J376" s="237">
        <v>900</v>
      </c>
      <c r="K376" s="222"/>
      <c r="L376" s="219" t="s">
        <v>245</v>
      </c>
      <c r="M376" s="219" t="s">
        <v>42</v>
      </c>
      <c r="N376" s="219" t="s">
        <v>66</v>
      </c>
      <c r="O376" s="240">
        <v>1</v>
      </c>
      <c r="P376" s="234">
        <v>900</v>
      </c>
      <c r="Q376" s="219"/>
      <c r="R376" s="219"/>
      <c r="S376" s="219"/>
      <c r="T376" s="240">
        <v>1</v>
      </c>
      <c r="U376" s="235">
        <v>900</v>
      </c>
      <c r="V376" s="228" t="s">
        <v>705</v>
      </c>
      <c r="W376" s="228" t="s">
        <v>9</v>
      </c>
      <c r="X376" s="228" t="s">
        <v>28</v>
      </c>
      <c r="Y376" s="242">
        <v>1</v>
      </c>
      <c r="Z376" s="236">
        <v>900</v>
      </c>
      <c r="AA376" s="207">
        <f t="shared" si="474"/>
        <v>900</v>
      </c>
      <c r="AB376" s="222">
        <v>967</v>
      </c>
      <c r="AC376" s="544">
        <f t="shared" si="539"/>
        <v>67</v>
      </c>
      <c r="AD376" s="208">
        <f>1.22*$AB$1</f>
        <v>1387.7012</v>
      </c>
      <c r="AE376" s="678">
        <f t="shared" si="540"/>
        <v>487.70119999999997</v>
      </c>
      <c r="AF376" s="222">
        <v>1796</v>
      </c>
      <c r="AJ376" s="444">
        <f t="shared" si="475"/>
        <v>67</v>
      </c>
      <c r="AK376" s="444">
        <f t="shared" si="476"/>
        <v>7.4444444444444571</v>
      </c>
      <c r="AL376" s="539">
        <f t="shared" si="541"/>
        <v>1.4888888888888913E-2</v>
      </c>
      <c r="AM376" s="444">
        <f t="shared" si="477"/>
        <v>13.4</v>
      </c>
      <c r="AN376" s="445">
        <f t="shared" si="478"/>
        <v>487.70119999999997</v>
      </c>
      <c r="AO376" s="445">
        <f t="shared" si="479"/>
        <v>54.189022222222206</v>
      </c>
      <c r="AP376" s="542">
        <f t="shared" si="542"/>
        <v>0.1083780444444444</v>
      </c>
      <c r="AQ376" s="445">
        <f t="shared" si="480"/>
        <v>97.540239999999997</v>
      </c>
      <c r="AR376" s="227">
        <f t="shared" si="481"/>
        <v>1020</v>
      </c>
      <c r="AS376" s="210">
        <f t="shared" si="482"/>
        <v>1020</v>
      </c>
      <c r="AT376" s="209">
        <f t="shared" si="483"/>
        <v>306</v>
      </c>
      <c r="AU376" s="209">
        <f t="shared" si="484"/>
        <v>510</v>
      </c>
      <c r="AV376" s="211">
        <f t="shared" si="485"/>
        <v>967</v>
      </c>
      <c r="AW376" s="210">
        <f t="shared" si="486"/>
        <v>53</v>
      </c>
      <c r="AX376" s="210">
        <f t="shared" si="487"/>
        <v>120</v>
      </c>
      <c r="AY376" s="210">
        <f t="shared" si="488"/>
        <v>13.333333333333329</v>
      </c>
      <c r="AZ376" s="211">
        <f t="shared" si="489"/>
        <v>1387.7012</v>
      </c>
      <c r="BA376" s="544">
        <f t="shared" si="543"/>
        <v>367.70119999999997</v>
      </c>
      <c r="BB376" s="210">
        <f t="shared" si="544"/>
        <v>91.925299999999993</v>
      </c>
      <c r="BC376" s="213">
        <f t="shared" si="490"/>
        <v>1248.9310800000001</v>
      </c>
      <c r="BD376" s="211">
        <f>[1]MAG_9pak!$F$11</f>
        <v>1248.9310800000001</v>
      </c>
      <c r="BE376" s="213">
        <f t="shared" si="491"/>
        <v>374.67932400000001</v>
      </c>
      <c r="BF376" s="213">
        <f t="shared" si="492"/>
        <v>624.46554000000003</v>
      </c>
      <c r="BG376" s="210">
        <f t="shared" si="493"/>
        <v>281.93108000000007</v>
      </c>
      <c r="BH376" s="210">
        <f t="shared" si="494"/>
        <v>348.93108000000007</v>
      </c>
      <c r="BI376" s="210">
        <f t="shared" si="495"/>
        <v>38.770119999999991</v>
      </c>
      <c r="BJ376" s="210">
        <f t="shared" si="496"/>
        <v>1116</v>
      </c>
      <c r="BK376" s="214">
        <f t="shared" si="497"/>
        <v>334.8</v>
      </c>
      <c r="BL376" s="214">
        <f t="shared" si="498"/>
        <v>558</v>
      </c>
      <c r="BM376" s="210">
        <f t="shared" si="499"/>
        <v>216</v>
      </c>
      <c r="BN376" s="210">
        <f t="shared" si="500"/>
        <v>149</v>
      </c>
      <c r="BO376" s="215">
        <f t="shared" si="501"/>
        <v>1116</v>
      </c>
      <c r="BP376" s="210">
        <f t="shared" si="561"/>
        <v>1116</v>
      </c>
      <c r="BQ376" s="216">
        <f t="shared" si="502"/>
        <v>334.8</v>
      </c>
      <c r="BR376" s="216">
        <f t="shared" si="503"/>
        <v>558</v>
      </c>
      <c r="BS376" s="210">
        <f t="shared" si="504"/>
        <v>216</v>
      </c>
      <c r="BT376" s="210">
        <f t="shared" si="505"/>
        <v>149</v>
      </c>
      <c r="BU376" s="217">
        <f t="shared" si="506"/>
        <v>1116</v>
      </c>
      <c r="BV376" s="210">
        <f t="shared" si="562"/>
        <v>1116</v>
      </c>
      <c r="BW376" s="403">
        <f t="shared" si="507"/>
        <v>334.8</v>
      </c>
      <c r="BX376" s="403">
        <f t="shared" si="508"/>
        <v>558</v>
      </c>
      <c r="BY376" s="210">
        <f t="shared" si="509"/>
        <v>216</v>
      </c>
      <c r="BZ376" s="210">
        <f t="shared" si="510"/>
        <v>149</v>
      </c>
      <c r="CA376" s="210">
        <f t="shared" si="511"/>
        <v>24</v>
      </c>
      <c r="CB376" s="404">
        <f t="shared" si="512"/>
        <v>1116</v>
      </c>
      <c r="CC376" s="404"/>
      <c r="CD376" s="537">
        <f t="shared" si="513"/>
        <v>91.925299999999993</v>
      </c>
      <c r="CE376" s="537">
        <f t="shared" si="545"/>
        <v>27.577589999999997</v>
      </c>
      <c r="CF376" s="537">
        <f t="shared" si="514"/>
        <v>45.962649999999996</v>
      </c>
      <c r="CG376" s="210"/>
      <c r="CH376" s="210"/>
      <c r="CI376" s="210"/>
      <c r="CJ376" s="538">
        <f t="shared" si="515"/>
        <v>91.925299999999993</v>
      </c>
      <c r="CK376" s="216">
        <f t="shared" si="516"/>
        <v>-13.25</v>
      </c>
      <c r="CL376" s="216">
        <f t="shared" si="546"/>
        <v>-3.9749999999999996</v>
      </c>
      <c r="CM376" s="216">
        <f t="shared" si="517"/>
        <v>-6.625</v>
      </c>
      <c r="CN376" s="216"/>
      <c r="CO376" s="216"/>
      <c r="CP376" s="216"/>
      <c r="CQ376" s="217">
        <f t="shared" si="518"/>
        <v>-13.25</v>
      </c>
      <c r="CR376" s="403">
        <f t="shared" si="519"/>
        <v>67.925299999999993</v>
      </c>
      <c r="CS376" s="403">
        <f t="shared" si="547"/>
        <v>20.377589999999998</v>
      </c>
      <c r="CT376" s="403">
        <f t="shared" si="520"/>
        <v>33.962649999999996</v>
      </c>
      <c r="CU376" s="403"/>
      <c r="CV376" s="403"/>
      <c r="CW376" s="403"/>
      <c r="CX376" s="404">
        <f t="shared" si="521"/>
        <v>67.925299999999993</v>
      </c>
      <c r="CY376" s="198"/>
      <c r="CZ376" s="222">
        <v>967</v>
      </c>
      <c r="DA376" s="677">
        <f t="shared" si="522"/>
        <v>67</v>
      </c>
      <c r="DB376" s="676">
        <f t="shared" si="523"/>
        <v>7.4444444444444571</v>
      </c>
      <c r="DC376" s="676">
        <f t="shared" si="548"/>
        <v>1.4888888888888914</v>
      </c>
      <c r="DD376" s="208">
        <v>1387.7012</v>
      </c>
      <c r="DE376" s="677">
        <f t="shared" si="524"/>
        <v>487.70119999999997</v>
      </c>
      <c r="DF376" s="676">
        <f t="shared" si="525"/>
        <v>54.189022222222206</v>
      </c>
      <c r="DG376" s="676">
        <f t="shared" si="549"/>
        <v>10.837804444444441</v>
      </c>
      <c r="DH376" s="222">
        <v>20</v>
      </c>
      <c r="DI376" s="677">
        <f t="shared" si="526"/>
        <v>180</v>
      </c>
      <c r="DJ376" s="568">
        <f t="shared" si="527"/>
        <v>1080</v>
      </c>
      <c r="DK376" s="677">
        <f t="shared" si="528"/>
        <v>1080</v>
      </c>
      <c r="DL376" s="677">
        <f t="shared" si="550"/>
        <v>324</v>
      </c>
      <c r="DM376" s="677">
        <f t="shared" si="551"/>
        <v>540</v>
      </c>
      <c r="DN376" s="677">
        <f t="shared" si="529"/>
        <v>76.925299999999993</v>
      </c>
      <c r="DO376" s="677">
        <f t="shared" si="552"/>
        <v>23.077589999999997</v>
      </c>
      <c r="DP376" s="677">
        <f t="shared" si="553"/>
        <v>38.462649999999996</v>
      </c>
      <c r="DQ376" s="677">
        <f t="shared" si="530"/>
        <v>76.925299999999993</v>
      </c>
      <c r="DR376" s="222">
        <v>967</v>
      </c>
      <c r="DS376" s="677">
        <f t="shared" si="531"/>
        <v>67</v>
      </c>
      <c r="DT376" s="676">
        <f t="shared" si="532"/>
        <v>7.4444444444444571</v>
      </c>
      <c r="DU376" s="710">
        <f t="shared" si="554"/>
        <v>1.4888888888888914</v>
      </c>
      <c r="DV376" s="208">
        <v>1387.7012</v>
      </c>
      <c r="DW376" s="677">
        <f t="shared" si="533"/>
        <v>487.70119999999997</v>
      </c>
      <c r="DX376" s="676">
        <f t="shared" si="534"/>
        <v>54.189022222222206</v>
      </c>
      <c r="DY376" s="710">
        <f t="shared" si="555"/>
        <v>10.837804444444441</v>
      </c>
      <c r="DZ376" s="222">
        <v>19</v>
      </c>
      <c r="EA376" s="677">
        <f t="shared" si="535"/>
        <v>171</v>
      </c>
      <c r="EB376" s="568">
        <f t="shared" si="536"/>
        <v>1071</v>
      </c>
      <c r="EC376" s="677">
        <f t="shared" si="537"/>
        <v>1071</v>
      </c>
      <c r="ED376" s="677">
        <f t="shared" si="556"/>
        <v>321.3</v>
      </c>
      <c r="EE376" s="677">
        <f t="shared" si="557"/>
        <v>535.5</v>
      </c>
      <c r="EF376" s="208">
        <f t="shared" si="558"/>
        <v>79.175299999999993</v>
      </c>
      <c r="EG376" s="208">
        <f t="shared" si="559"/>
        <v>23.752589999999998</v>
      </c>
      <c r="EH376" s="208">
        <f t="shared" si="560"/>
        <v>39.587649999999996</v>
      </c>
      <c r="EI376" s="677">
        <f t="shared" si="538"/>
        <v>79.175299999999993</v>
      </c>
    </row>
    <row r="377" spans="1:139" s="218" customFormat="1" ht="24.75" customHeight="1" x14ac:dyDescent="0.2">
      <c r="A377" s="505">
        <v>374</v>
      </c>
      <c r="B377" s="506" t="s">
        <v>1268</v>
      </c>
      <c r="C377" s="499" t="s">
        <v>1007</v>
      </c>
      <c r="D377" s="406" t="s">
        <v>547</v>
      </c>
      <c r="E377" s="414" t="s">
        <v>230</v>
      </c>
      <c r="F377" s="219" t="s">
        <v>171</v>
      </c>
      <c r="G377" s="219" t="s">
        <v>42</v>
      </c>
      <c r="H377" s="219" t="s">
        <v>70</v>
      </c>
      <c r="I377" s="240">
        <v>1</v>
      </c>
      <c r="J377" s="234">
        <v>950</v>
      </c>
      <c r="K377" s="222"/>
      <c r="L377" s="219" t="s">
        <v>171</v>
      </c>
      <c r="M377" s="219" t="s">
        <v>42</v>
      </c>
      <c r="N377" s="219" t="s">
        <v>70</v>
      </c>
      <c r="O377" s="240">
        <v>1</v>
      </c>
      <c r="P377" s="234">
        <v>950</v>
      </c>
      <c r="Q377" s="219"/>
      <c r="R377" s="219"/>
      <c r="S377" s="219"/>
      <c r="T377" s="240">
        <v>1</v>
      </c>
      <c r="U377" s="235">
        <v>950</v>
      </c>
      <c r="V377" s="228" t="s">
        <v>69</v>
      </c>
      <c r="W377" s="228" t="s">
        <v>44</v>
      </c>
      <c r="X377" s="228" t="s">
        <v>28</v>
      </c>
      <c r="Y377" s="242">
        <v>1</v>
      </c>
      <c r="Z377" s="236">
        <v>950</v>
      </c>
      <c r="AA377" s="207">
        <f t="shared" si="474"/>
        <v>950</v>
      </c>
      <c r="AB377" s="222">
        <v>967</v>
      </c>
      <c r="AC377" s="544">
        <f t="shared" si="539"/>
        <v>17</v>
      </c>
      <c r="AD377" s="208">
        <f>1.22*$AB$1</f>
        <v>1387.7012</v>
      </c>
      <c r="AE377" s="678">
        <f t="shared" si="540"/>
        <v>437.70119999999997</v>
      </c>
      <c r="AF377" s="222">
        <v>1796</v>
      </c>
      <c r="AJ377" s="444">
        <f t="shared" si="475"/>
        <v>17</v>
      </c>
      <c r="AK377" s="444">
        <f t="shared" si="476"/>
        <v>1.7894736842105203</v>
      </c>
      <c r="AL377" s="539">
        <f t="shared" si="541"/>
        <v>3.5789473684210405E-3</v>
      </c>
      <c r="AM377" s="444">
        <f t="shared" si="477"/>
        <v>3.4</v>
      </c>
      <c r="AN377" s="445">
        <f t="shared" si="478"/>
        <v>437.70119999999997</v>
      </c>
      <c r="AO377" s="445">
        <f t="shared" si="479"/>
        <v>46.073810526315782</v>
      </c>
      <c r="AP377" s="542">
        <f t="shared" si="542"/>
        <v>9.2147621052631565E-2</v>
      </c>
      <c r="AQ377" s="445">
        <f t="shared" si="480"/>
        <v>87.540239999999997</v>
      </c>
      <c r="AR377" s="227">
        <f t="shared" si="481"/>
        <v>1070</v>
      </c>
      <c r="AS377" s="210">
        <f t="shared" si="482"/>
        <v>1070</v>
      </c>
      <c r="AT377" s="209">
        <f t="shared" si="483"/>
        <v>321</v>
      </c>
      <c r="AU377" s="209">
        <f t="shared" si="484"/>
        <v>535</v>
      </c>
      <c r="AV377" s="211">
        <f t="shared" si="485"/>
        <v>967</v>
      </c>
      <c r="AW377" s="210">
        <f t="shared" si="486"/>
        <v>103</v>
      </c>
      <c r="AX377" s="210">
        <f t="shared" si="487"/>
        <v>120</v>
      </c>
      <c r="AY377" s="210">
        <f t="shared" si="488"/>
        <v>12.631578947368411</v>
      </c>
      <c r="AZ377" s="211">
        <f t="shared" si="489"/>
        <v>1387.7012</v>
      </c>
      <c r="BA377" s="544">
        <f t="shared" si="543"/>
        <v>317.70119999999997</v>
      </c>
      <c r="BB377" s="210">
        <f t="shared" si="544"/>
        <v>79.425299999999993</v>
      </c>
      <c r="BC377" s="213">
        <f t="shared" si="490"/>
        <v>1248.9310800000001</v>
      </c>
      <c r="BD377" s="211">
        <f>[1]MAG_9pak!$F$11</f>
        <v>1248.9310800000001</v>
      </c>
      <c r="BE377" s="213">
        <f t="shared" si="491"/>
        <v>374.67932400000001</v>
      </c>
      <c r="BF377" s="213">
        <f t="shared" si="492"/>
        <v>624.46554000000003</v>
      </c>
      <c r="BG377" s="210">
        <f t="shared" si="493"/>
        <v>281.93108000000007</v>
      </c>
      <c r="BH377" s="210">
        <f t="shared" si="494"/>
        <v>298.93108000000007</v>
      </c>
      <c r="BI377" s="210">
        <f t="shared" si="495"/>
        <v>31.466429473684201</v>
      </c>
      <c r="BJ377" s="210">
        <f t="shared" si="496"/>
        <v>1178</v>
      </c>
      <c r="BK377" s="214">
        <f t="shared" si="497"/>
        <v>353.4</v>
      </c>
      <c r="BL377" s="214">
        <f t="shared" si="498"/>
        <v>589</v>
      </c>
      <c r="BM377" s="210">
        <f t="shared" si="499"/>
        <v>228</v>
      </c>
      <c r="BN377" s="210">
        <f t="shared" si="500"/>
        <v>211</v>
      </c>
      <c r="BO377" s="215">
        <f t="shared" si="501"/>
        <v>1178</v>
      </c>
      <c r="BP377" s="210">
        <f t="shared" si="561"/>
        <v>1178</v>
      </c>
      <c r="BQ377" s="216">
        <f t="shared" si="502"/>
        <v>353.4</v>
      </c>
      <c r="BR377" s="216">
        <f t="shared" si="503"/>
        <v>589</v>
      </c>
      <c r="BS377" s="210">
        <f t="shared" si="504"/>
        <v>228</v>
      </c>
      <c r="BT377" s="210">
        <f t="shared" si="505"/>
        <v>211</v>
      </c>
      <c r="BU377" s="217">
        <f t="shared" si="506"/>
        <v>1178</v>
      </c>
      <c r="BV377" s="210">
        <f t="shared" si="562"/>
        <v>1178</v>
      </c>
      <c r="BW377" s="403">
        <f t="shared" si="507"/>
        <v>353.4</v>
      </c>
      <c r="BX377" s="403">
        <f t="shared" si="508"/>
        <v>589</v>
      </c>
      <c r="BY377" s="210">
        <f t="shared" si="509"/>
        <v>228</v>
      </c>
      <c r="BZ377" s="210">
        <f t="shared" si="510"/>
        <v>211</v>
      </c>
      <c r="CA377" s="210">
        <f t="shared" si="511"/>
        <v>24</v>
      </c>
      <c r="CB377" s="404">
        <f t="shared" si="512"/>
        <v>1178</v>
      </c>
      <c r="CC377" s="404"/>
      <c r="CD377" s="537">
        <f t="shared" si="513"/>
        <v>79.425299999999993</v>
      </c>
      <c r="CE377" s="537">
        <f t="shared" si="545"/>
        <v>23.827589999999997</v>
      </c>
      <c r="CF377" s="537">
        <f t="shared" si="514"/>
        <v>39.712649999999996</v>
      </c>
      <c r="CG377" s="210"/>
      <c r="CH377" s="210"/>
      <c r="CI377" s="210"/>
      <c r="CJ377" s="538">
        <f t="shared" si="515"/>
        <v>79.425299999999993</v>
      </c>
      <c r="CK377" s="216">
        <f t="shared" si="516"/>
        <v>-25.75</v>
      </c>
      <c r="CL377" s="216">
        <f t="shared" si="546"/>
        <v>-7.7249999999999996</v>
      </c>
      <c r="CM377" s="216">
        <f t="shared" si="517"/>
        <v>-12.875</v>
      </c>
      <c r="CN377" s="216"/>
      <c r="CO377" s="216"/>
      <c r="CP377" s="216"/>
      <c r="CQ377" s="217">
        <f t="shared" si="518"/>
        <v>-25.75</v>
      </c>
      <c r="CR377" s="403">
        <f t="shared" si="519"/>
        <v>52.425299999999993</v>
      </c>
      <c r="CS377" s="403">
        <f t="shared" si="547"/>
        <v>15.727589999999998</v>
      </c>
      <c r="CT377" s="403">
        <f t="shared" si="520"/>
        <v>26.212649999999996</v>
      </c>
      <c r="CU377" s="403"/>
      <c r="CV377" s="403"/>
      <c r="CW377" s="403"/>
      <c r="CX377" s="404">
        <f t="shared" si="521"/>
        <v>52.425299999999993</v>
      </c>
      <c r="CY377" s="198"/>
      <c r="CZ377" s="222">
        <v>967</v>
      </c>
      <c r="DA377" s="677">
        <f t="shared" si="522"/>
        <v>17</v>
      </c>
      <c r="DB377" s="676">
        <f t="shared" si="523"/>
        <v>1.7894736842105203</v>
      </c>
      <c r="DC377" s="676">
        <f t="shared" si="548"/>
        <v>0.35789473684210404</v>
      </c>
      <c r="DD377" s="208">
        <v>1387.7012</v>
      </c>
      <c r="DE377" s="677">
        <f t="shared" si="524"/>
        <v>437.70119999999997</v>
      </c>
      <c r="DF377" s="676">
        <f t="shared" si="525"/>
        <v>46.073810526315782</v>
      </c>
      <c r="DG377" s="676">
        <f t="shared" si="549"/>
        <v>9.2147621052631568</v>
      </c>
      <c r="DH377" s="222">
        <v>20</v>
      </c>
      <c r="DI377" s="677">
        <f t="shared" si="526"/>
        <v>190</v>
      </c>
      <c r="DJ377" s="568">
        <f t="shared" si="527"/>
        <v>1140</v>
      </c>
      <c r="DK377" s="677">
        <f t="shared" si="528"/>
        <v>1140</v>
      </c>
      <c r="DL377" s="677">
        <f t="shared" si="550"/>
        <v>342</v>
      </c>
      <c r="DM377" s="677">
        <f t="shared" si="551"/>
        <v>570</v>
      </c>
      <c r="DN377" s="677">
        <f t="shared" si="529"/>
        <v>61.925299999999993</v>
      </c>
      <c r="DO377" s="677">
        <f t="shared" si="552"/>
        <v>18.577589999999997</v>
      </c>
      <c r="DP377" s="677">
        <f t="shared" si="553"/>
        <v>30.962649999999996</v>
      </c>
      <c r="DQ377" s="677">
        <f t="shared" si="530"/>
        <v>61.925299999999993</v>
      </c>
      <c r="DR377" s="222">
        <v>967</v>
      </c>
      <c r="DS377" s="677">
        <f t="shared" si="531"/>
        <v>17</v>
      </c>
      <c r="DT377" s="676">
        <f t="shared" si="532"/>
        <v>1.7894736842105203</v>
      </c>
      <c r="DU377" s="710">
        <f t="shared" si="554"/>
        <v>0.35789473684210404</v>
      </c>
      <c r="DV377" s="208">
        <v>1387.7012</v>
      </c>
      <c r="DW377" s="677">
        <f t="shared" si="533"/>
        <v>437.70119999999997</v>
      </c>
      <c r="DX377" s="676">
        <f t="shared" si="534"/>
        <v>46.073810526315782</v>
      </c>
      <c r="DY377" s="710">
        <f t="shared" si="555"/>
        <v>9.2147621052631568</v>
      </c>
      <c r="DZ377" s="222">
        <v>19</v>
      </c>
      <c r="EA377" s="677">
        <f t="shared" si="535"/>
        <v>180.5</v>
      </c>
      <c r="EB377" s="568">
        <f t="shared" si="536"/>
        <v>1130.5</v>
      </c>
      <c r="EC377" s="677">
        <f t="shared" si="537"/>
        <v>1130.5</v>
      </c>
      <c r="ED377" s="677">
        <f t="shared" si="556"/>
        <v>339.15</v>
      </c>
      <c r="EE377" s="677">
        <f t="shared" si="557"/>
        <v>565.25</v>
      </c>
      <c r="EF377" s="208">
        <f t="shared" si="558"/>
        <v>64.300299999999993</v>
      </c>
      <c r="EG377" s="208">
        <f t="shared" si="559"/>
        <v>19.290089999999996</v>
      </c>
      <c r="EH377" s="208">
        <f t="shared" si="560"/>
        <v>32.150149999999996</v>
      </c>
      <c r="EI377" s="677">
        <f t="shared" si="538"/>
        <v>64.300299999999993</v>
      </c>
    </row>
    <row r="378" spans="1:139" s="218" customFormat="1" ht="24.75" customHeight="1" x14ac:dyDescent="0.2">
      <c r="A378" s="506">
        <v>375</v>
      </c>
      <c r="B378" s="506" t="s">
        <v>1268</v>
      </c>
      <c r="C378" s="499" t="s">
        <v>1007</v>
      </c>
      <c r="D378" s="406" t="s">
        <v>547</v>
      </c>
      <c r="E378" s="414" t="s">
        <v>225</v>
      </c>
      <c r="F378" s="219" t="s">
        <v>5</v>
      </c>
      <c r="G378" s="219" t="s">
        <v>44</v>
      </c>
      <c r="H378" s="219" t="s">
        <v>27</v>
      </c>
      <c r="I378" s="240">
        <v>0.25</v>
      </c>
      <c r="J378" s="234">
        <v>747</v>
      </c>
      <c r="K378" s="222"/>
      <c r="L378" s="219" t="s">
        <v>5</v>
      </c>
      <c r="M378" s="219" t="s">
        <v>44</v>
      </c>
      <c r="N378" s="219" t="s">
        <v>27</v>
      </c>
      <c r="O378" s="240">
        <v>0.25</v>
      </c>
      <c r="P378" s="234">
        <v>747</v>
      </c>
      <c r="Q378" s="219"/>
      <c r="R378" s="219"/>
      <c r="S378" s="219"/>
      <c r="T378" s="240">
        <v>0.25</v>
      </c>
      <c r="U378" s="235">
        <v>747</v>
      </c>
      <c r="V378" s="228" t="s">
        <v>303</v>
      </c>
      <c r="W378" s="228" t="s">
        <v>44</v>
      </c>
      <c r="X378" s="228" t="s">
        <v>52</v>
      </c>
      <c r="Y378" s="242">
        <v>0.25</v>
      </c>
      <c r="Z378" s="236">
        <v>747</v>
      </c>
      <c r="AA378" s="207">
        <f t="shared" si="474"/>
        <v>186.75</v>
      </c>
      <c r="AB378" s="222">
        <v>662</v>
      </c>
      <c r="AC378" s="544">
        <f t="shared" si="539"/>
        <v>-85</v>
      </c>
      <c r="AD378" s="208">
        <f>0.832*$AB$1</f>
        <v>946.36671999999999</v>
      </c>
      <c r="AE378" s="678">
        <f t="shared" si="540"/>
        <v>199.36671999999999</v>
      </c>
      <c r="AF378" s="222">
        <v>1228</v>
      </c>
      <c r="AJ378" s="444">
        <f t="shared" si="475"/>
        <v>-85</v>
      </c>
      <c r="AK378" s="444">
        <f t="shared" si="476"/>
        <v>-11.378848728246311</v>
      </c>
      <c r="AL378" s="539">
        <f t="shared" si="541"/>
        <v>-2.2757697456492622E-2</v>
      </c>
      <c r="AM378" s="444">
        <f t="shared" si="477"/>
        <v>-17</v>
      </c>
      <c r="AN378" s="445">
        <f t="shared" si="478"/>
        <v>199.36671999999999</v>
      </c>
      <c r="AO378" s="445">
        <f t="shared" si="479"/>
        <v>26.688985274431062</v>
      </c>
      <c r="AP378" s="542">
        <f t="shared" si="542"/>
        <v>5.3377970548862119E-2</v>
      </c>
      <c r="AQ378" s="445">
        <f t="shared" si="480"/>
        <v>39.873343999999996</v>
      </c>
      <c r="AR378" s="227">
        <f t="shared" si="481"/>
        <v>216.75</v>
      </c>
      <c r="AS378" s="210">
        <f t="shared" si="482"/>
        <v>867</v>
      </c>
      <c r="AT378" s="209">
        <f t="shared" si="483"/>
        <v>260.09999999999997</v>
      </c>
      <c r="AU378" s="209">
        <f t="shared" si="484"/>
        <v>433.5</v>
      </c>
      <c r="AV378" s="211">
        <f t="shared" si="485"/>
        <v>662</v>
      </c>
      <c r="AW378" s="210">
        <f t="shared" si="486"/>
        <v>205</v>
      </c>
      <c r="AX378" s="210">
        <f t="shared" si="487"/>
        <v>120</v>
      </c>
      <c r="AY378" s="210">
        <f t="shared" si="488"/>
        <v>16.064257028112451</v>
      </c>
      <c r="AZ378" s="211">
        <f t="shared" si="489"/>
        <v>946.36671999999999</v>
      </c>
      <c r="BA378" s="544">
        <f t="shared" si="543"/>
        <v>79.366719999999987</v>
      </c>
      <c r="BB378" s="210">
        <f t="shared" si="544"/>
        <v>19.841679999999997</v>
      </c>
      <c r="BC378" s="213">
        <f t="shared" si="490"/>
        <v>212.932512</v>
      </c>
      <c r="BD378" s="211">
        <f>[1]MAG_9pak!$F$7</f>
        <v>851.73004800000001</v>
      </c>
      <c r="BE378" s="213">
        <f t="shared" si="491"/>
        <v>255.5190144</v>
      </c>
      <c r="BF378" s="213">
        <f t="shared" si="492"/>
        <v>425.86502400000001</v>
      </c>
      <c r="BG378" s="210">
        <f t="shared" si="493"/>
        <v>189.73004800000001</v>
      </c>
      <c r="BH378" s="210">
        <f t="shared" si="494"/>
        <v>104.73004800000001</v>
      </c>
      <c r="BI378" s="210">
        <f t="shared" si="495"/>
        <v>14.020086746987957</v>
      </c>
      <c r="BJ378" s="210">
        <f t="shared" si="496"/>
        <v>926.28</v>
      </c>
      <c r="BK378" s="214">
        <f t="shared" si="497"/>
        <v>277.88399999999996</v>
      </c>
      <c r="BL378" s="214">
        <f t="shared" si="498"/>
        <v>463.14</v>
      </c>
      <c r="BM378" s="210">
        <f t="shared" si="499"/>
        <v>179.27999999999997</v>
      </c>
      <c r="BN378" s="210">
        <f t="shared" si="500"/>
        <v>264.27999999999997</v>
      </c>
      <c r="BO378" s="215">
        <f t="shared" si="501"/>
        <v>231.57</v>
      </c>
      <c r="BP378" s="210">
        <f t="shared" si="561"/>
        <v>926.28</v>
      </c>
      <c r="BQ378" s="216">
        <f t="shared" si="502"/>
        <v>277.88399999999996</v>
      </c>
      <c r="BR378" s="216">
        <f t="shared" si="503"/>
        <v>463.14</v>
      </c>
      <c r="BS378" s="210">
        <f t="shared" si="504"/>
        <v>179.27999999999997</v>
      </c>
      <c r="BT378" s="210">
        <f t="shared" si="505"/>
        <v>264.27999999999997</v>
      </c>
      <c r="BU378" s="217">
        <f t="shared" si="506"/>
        <v>231.57</v>
      </c>
      <c r="BV378" s="210">
        <f t="shared" si="562"/>
        <v>926.28</v>
      </c>
      <c r="BW378" s="403">
        <f t="shared" si="507"/>
        <v>277.88399999999996</v>
      </c>
      <c r="BX378" s="403">
        <f t="shared" si="508"/>
        <v>463.14</v>
      </c>
      <c r="BY378" s="210">
        <f t="shared" si="509"/>
        <v>179.27999999999997</v>
      </c>
      <c r="BZ378" s="210">
        <f t="shared" si="510"/>
        <v>264.27999999999997</v>
      </c>
      <c r="CA378" s="210">
        <f t="shared" si="511"/>
        <v>24</v>
      </c>
      <c r="CB378" s="404">
        <f t="shared" si="512"/>
        <v>231.57</v>
      </c>
      <c r="CC378" s="404"/>
      <c r="CD378" s="537">
        <f t="shared" si="513"/>
        <v>19.841679999999997</v>
      </c>
      <c r="CE378" s="537">
        <f t="shared" si="545"/>
        <v>5.9525039999999985</v>
      </c>
      <c r="CF378" s="537">
        <f t="shared" si="514"/>
        <v>9.9208399999999983</v>
      </c>
      <c r="CG378" s="210"/>
      <c r="CH378" s="210"/>
      <c r="CI378" s="210"/>
      <c r="CJ378" s="538">
        <f t="shared" si="515"/>
        <v>4.9604199999999992</v>
      </c>
      <c r="CK378" s="216">
        <f t="shared" si="516"/>
        <v>-51.25</v>
      </c>
      <c r="CL378" s="216">
        <f t="shared" si="546"/>
        <v>-15.375</v>
      </c>
      <c r="CM378" s="216">
        <f t="shared" si="517"/>
        <v>-25.625</v>
      </c>
      <c r="CN378" s="216"/>
      <c r="CO378" s="216"/>
      <c r="CP378" s="216"/>
      <c r="CQ378" s="217">
        <f t="shared" si="518"/>
        <v>-12.8125</v>
      </c>
      <c r="CR378" s="403">
        <f t="shared" si="519"/>
        <v>5.0216800000000035</v>
      </c>
      <c r="CS378" s="403">
        <f t="shared" si="547"/>
        <v>1.506504000000001</v>
      </c>
      <c r="CT378" s="403">
        <f t="shared" si="520"/>
        <v>2.5108400000000017</v>
      </c>
      <c r="CU378" s="403"/>
      <c r="CV378" s="403"/>
      <c r="CW378" s="403"/>
      <c r="CX378" s="404">
        <f t="shared" si="521"/>
        <v>1.2554200000000009</v>
      </c>
      <c r="CY378" s="198"/>
      <c r="CZ378" s="222">
        <v>662</v>
      </c>
      <c r="DA378" s="677">
        <f t="shared" si="522"/>
        <v>-85</v>
      </c>
      <c r="DB378" s="676">
        <f t="shared" si="523"/>
        <v>-11.378848728246311</v>
      </c>
      <c r="DC378" s="676">
        <f t="shared" si="548"/>
        <v>-2.2757697456492623</v>
      </c>
      <c r="DD378" s="208">
        <v>946.36671999999999</v>
      </c>
      <c r="DE378" s="677">
        <f t="shared" si="524"/>
        <v>199.36671999999999</v>
      </c>
      <c r="DF378" s="676">
        <f t="shared" si="525"/>
        <v>26.688985274431062</v>
      </c>
      <c r="DG378" s="676">
        <f t="shared" si="549"/>
        <v>5.3377970548862121</v>
      </c>
      <c r="DH378" s="222">
        <v>24</v>
      </c>
      <c r="DI378" s="677">
        <f t="shared" si="526"/>
        <v>179.28</v>
      </c>
      <c r="DJ378" s="568">
        <f t="shared" si="527"/>
        <v>926.28</v>
      </c>
      <c r="DK378" s="677">
        <f t="shared" si="528"/>
        <v>231.57</v>
      </c>
      <c r="DL378" s="677">
        <f t="shared" si="550"/>
        <v>277.88399999999996</v>
      </c>
      <c r="DM378" s="677">
        <f t="shared" si="551"/>
        <v>463.14</v>
      </c>
      <c r="DN378" s="677">
        <f t="shared" si="529"/>
        <v>5.0216800000000035</v>
      </c>
      <c r="DO378" s="677">
        <f t="shared" si="552"/>
        <v>1.506504000000001</v>
      </c>
      <c r="DP378" s="677">
        <f t="shared" si="553"/>
        <v>2.5108400000000017</v>
      </c>
      <c r="DQ378" s="677">
        <f t="shared" si="530"/>
        <v>1.2554200000000009</v>
      </c>
      <c r="DR378" s="222">
        <v>662</v>
      </c>
      <c r="DS378" s="677">
        <f t="shared" si="531"/>
        <v>-85</v>
      </c>
      <c r="DT378" s="676">
        <f t="shared" si="532"/>
        <v>-11.378848728246311</v>
      </c>
      <c r="DU378" s="710">
        <f t="shared" si="554"/>
        <v>-2.2757697456492623</v>
      </c>
      <c r="DV378" s="208">
        <v>946.36671999999999</v>
      </c>
      <c r="DW378" s="677">
        <f t="shared" si="533"/>
        <v>199.36671999999999</v>
      </c>
      <c r="DX378" s="676">
        <f t="shared" si="534"/>
        <v>26.688985274431062</v>
      </c>
      <c r="DY378" s="710">
        <f t="shared" si="555"/>
        <v>5.3377970548862121</v>
      </c>
      <c r="DZ378" s="222">
        <v>22</v>
      </c>
      <c r="EA378" s="677">
        <f t="shared" si="535"/>
        <v>164.34</v>
      </c>
      <c r="EB378" s="568">
        <f t="shared" si="536"/>
        <v>911.34</v>
      </c>
      <c r="EC378" s="677">
        <f t="shared" si="537"/>
        <v>227.83500000000001</v>
      </c>
      <c r="ED378" s="677">
        <f t="shared" si="556"/>
        <v>273.40199999999999</v>
      </c>
      <c r="EE378" s="677">
        <f t="shared" si="557"/>
        <v>455.67</v>
      </c>
      <c r="EF378" s="208">
        <f t="shared" si="558"/>
        <v>8.7566799999999887</v>
      </c>
      <c r="EG378" s="208">
        <f t="shared" si="559"/>
        <v>2.6270039999999963</v>
      </c>
      <c r="EH378" s="208">
        <f t="shared" si="560"/>
        <v>4.3783399999999943</v>
      </c>
      <c r="EI378" s="677">
        <f t="shared" si="538"/>
        <v>2.1891699999999972</v>
      </c>
    </row>
    <row r="379" spans="1:139" s="218" customFormat="1" ht="24.75" customHeight="1" x14ac:dyDescent="0.2">
      <c r="A379" s="505">
        <v>376</v>
      </c>
      <c r="B379" s="506" t="s">
        <v>1268</v>
      </c>
      <c r="C379" s="499" t="s">
        <v>1111</v>
      </c>
      <c r="D379" s="406" t="s">
        <v>548</v>
      </c>
      <c r="E379" s="414" t="s">
        <v>243</v>
      </c>
      <c r="F379" s="219" t="s">
        <v>246</v>
      </c>
      <c r="G379" s="219" t="s">
        <v>6</v>
      </c>
      <c r="H379" s="219" t="s">
        <v>45</v>
      </c>
      <c r="I379" s="240">
        <v>0.5</v>
      </c>
      <c r="J379" s="237">
        <v>663</v>
      </c>
      <c r="K379" s="222"/>
      <c r="L379" s="219" t="s">
        <v>246</v>
      </c>
      <c r="M379" s="219" t="s">
        <v>6</v>
      </c>
      <c r="N379" s="219" t="s">
        <v>45</v>
      </c>
      <c r="O379" s="240">
        <v>0.5</v>
      </c>
      <c r="P379" s="234">
        <v>663</v>
      </c>
      <c r="Q379" s="219"/>
      <c r="R379" s="219"/>
      <c r="S379" s="219"/>
      <c r="T379" s="240">
        <v>0.5</v>
      </c>
      <c r="U379" s="235">
        <v>663</v>
      </c>
      <c r="V379" s="228" t="s">
        <v>707</v>
      </c>
      <c r="W379" s="228" t="s">
        <v>6</v>
      </c>
      <c r="X379" s="228" t="s">
        <v>27</v>
      </c>
      <c r="Y379" s="242">
        <v>0.5</v>
      </c>
      <c r="Z379" s="236">
        <v>663</v>
      </c>
      <c r="AA379" s="207">
        <f t="shared" si="474"/>
        <v>331.5</v>
      </c>
      <c r="AB379" s="222">
        <v>709</v>
      </c>
      <c r="AC379" s="544">
        <f t="shared" si="539"/>
        <v>46</v>
      </c>
      <c r="AD379" s="208">
        <f>0.89*$AB$1</f>
        <v>1012.3394000000001</v>
      </c>
      <c r="AE379" s="678">
        <f t="shared" si="540"/>
        <v>349.33940000000007</v>
      </c>
      <c r="AF379" s="222">
        <v>1315</v>
      </c>
      <c r="AJ379" s="444">
        <f t="shared" si="475"/>
        <v>46</v>
      </c>
      <c r="AK379" s="444">
        <f t="shared" si="476"/>
        <v>6.9381598793363537</v>
      </c>
      <c r="AL379" s="539">
        <f t="shared" si="541"/>
        <v>1.3876319758672708E-2</v>
      </c>
      <c r="AM379" s="444">
        <f t="shared" si="477"/>
        <v>9.1999999999999993</v>
      </c>
      <c r="AN379" s="445">
        <f t="shared" si="478"/>
        <v>349.33940000000007</v>
      </c>
      <c r="AO379" s="445">
        <f t="shared" si="479"/>
        <v>52.690708898944195</v>
      </c>
      <c r="AP379" s="542">
        <f t="shared" si="542"/>
        <v>0.1053814177978884</v>
      </c>
      <c r="AQ379" s="445">
        <f t="shared" si="480"/>
        <v>69.867880000000014</v>
      </c>
      <c r="AR379" s="227">
        <f t="shared" si="481"/>
        <v>391.5</v>
      </c>
      <c r="AS379" s="210">
        <f t="shared" si="482"/>
        <v>783</v>
      </c>
      <c r="AT379" s="209">
        <f t="shared" si="483"/>
        <v>234.89999999999998</v>
      </c>
      <c r="AU379" s="209">
        <f t="shared" si="484"/>
        <v>391.5</v>
      </c>
      <c r="AV379" s="211">
        <f t="shared" si="485"/>
        <v>709</v>
      </c>
      <c r="AW379" s="210">
        <f t="shared" si="486"/>
        <v>74</v>
      </c>
      <c r="AX379" s="210">
        <f t="shared" si="487"/>
        <v>120</v>
      </c>
      <c r="AY379" s="210">
        <f t="shared" si="488"/>
        <v>18.099547511312224</v>
      </c>
      <c r="AZ379" s="211">
        <f t="shared" si="489"/>
        <v>1012.3394000000001</v>
      </c>
      <c r="BA379" s="544">
        <f t="shared" si="543"/>
        <v>229.33940000000007</v>
      </c>
      <c r="BB379" s="210">
        <f t="shared" si="544"/>
        <v>57.334850000000017</v>
      </c>
      <c r="BC379" s="213">
        <f t="shared" si="490"/>
        <v>455.55273000000005</v>
      </c>
      <c r="BD379" s="211">
        <f>[1]MAG_9pak!$F$8</f>
        <v>911.10546000000011</v>
      </c>
      <c r="BE379" s="213">
        <f t="shared" si="491"/>
        <v>273.331638</v>
      </c>
      <c r="BF379" s="213">
        <f t="shared" si="492"/>
        <v>455.55273000000005</v>
      </c>
      <c r="BG379" s="210">
        <f t="shared" si="493"/>
        <v>202.10546000000011</v>
      </c>
      <c r="BH379" s="210">
        <f t="shared" si="494"/>
        <v>248.10546000000011</v>
      </c>
      <c r="BI379" s="210">
        <f t="shared" si="495"/>
        <v>37.421638009049786</v>
      </c>
      <c r="BJ379" s="210">
        <f t="shared" si="496"/>
        <v>822.12</v>
      </c>
      <c r="BK379" s="214">
        <f t="shared" si="497"/>
        <v>246.636</v>
      </c>
      <c r="BL379" s="214">
        <f t="shared" si="498"/>
        <v>411.06</v>
      </c>
      <c r="BM379" s="210">
        <f t="shared" si="499"/>
        <v>159.12</v>
      </c>
      <c r="BN379" s="210">
        <f t="shared" si="500"/>
        <v>113.12</v>
      </c>
      <c r="BO379" s="215">
        <f t="shared" si="501"/>
        <v>411.06</v>
      </c>
      <c r="BP379" s="210">
        <f t="shared" si="561"/>
        <v>822.12</v>
      </c>
      <c r="BQ379" s="216">
        <f t="shared" si="502"/>
        <v>246.636</v>
      </c>
      <c r="BR379" s="216">
        <f t="shared" si="503"/>
        <v>411.06</v>
      </c>
      <c r="BS379" s="210">
        <f t="shared" si="504"/>
        <v>159.12</v>
      </c>
      <c r="BT379" s="210">
        <f t="shared" si="505"/>
        <v>113.12</v>
      </c>
      <c r="BU379" s="217">
        <f t="shared" si="506"/>
        <v>411.06</v>
      </c>
      <c r="BV379" s="210">
        <f t="shared" si="562"/>
        <v>822.12</v>
      </c>
      <c r="BW379" s="403">
        <f t="shared" si="507"/>
        <v>246.636</v>
      </c>
      <c r="BX379" s="403">
        <f t="shared" si="508"/>
        <v>411.06</v>
      </c>
      <c r="BY379" s="210">
        <f t="shared" si="509"/>
        <v>159.12</v>
      </c>
      <c r="BZ379" s="210">
        <f t="shared" si="510"/>
        <v>113.12</v>
      </c>
      <c r="CA379" s="210">
        <f t="shared" si="511"/>
        <v>24</v>
      </c>
      <c r="CB379" s="404">
        <f t="shared" si="512"/>
        <v>411.06</v>
      </c>
      <c r="CC379" s="404"/>
      <c r="CD379" s="537">
        <f t="shared" si="513"/>
        <v>57.334850000000017</v>
      </c>
      <c r="CE379" s="537">
        <f t="shared" si="545"/>
        <v>17.200455000000005</v>
      </c>
      <c r="CF379" s="537">
        <f t="shared" si="514"/>
        <v>28.667425000000009</v>
      </c>
      <c r="CG379" s="210"/>
      <c r="CH379" s="210"/>
      <c r="CI379" s="210"/>
      <c r="CJ379" s="538">
        <f t="shared" si="515"/>
        <v>28.667425000000009</v>
      </c>
      <c r="CK379" s="216">
        <f t="shared" si="516"/>
        <v>-18.5</v>
      </c>
      <c r="CL379" s="216">
        <f t="shared" si="546"/>
        <v>-5.55</v>
      </c>
      <c r="CM379" s="216">
        <f t="shared" si="517"/>
        <v>-9.25</v>
      </c>
      <c r="CN379" s="216"/>
      <c r="CO379" s="216"/>
      <c r="CP379" s="216"/>
      <c r="CQ379" s="217">
        <f t="shared" si="518"/>
        <v>-9.25</v>
      </c>
      <c r="CR379" s="403">
        <f t="shared" si="519"/>
        <v>47.554850000000016</v>
      </c>
      <c r="CS379" s="403">
        <f t="shared" si="547"/>
        <v>14.266455000000004</v>
      </c>
      <c r="CT379" s="403">
        <f t="shared" si="520"/>
        <v>23.777425000000008</v>
      </c>
      <c r="CU379" s="403"/>
      <c r="CV379" s="403"/>
      <c r="CW379" s="403"/>
      <c r="CX379" s="404">
        <f t="shared" si="521"/>
        <v>23.777425000000008</v>
      </c>
      <c r="CY379" s="198"/>
      <c r="CZ379" s="222">
        <v>709</v>
      </c>
      <c r="DA379" s="677">
        <f t="shared" si="522"/>
        <v>46</v>
      </c>
      <c r="DB379" s="676">
        <f t="shared" si="523"/>
        <v>6.9381598793363537</v>
      </c>
      <c r="DC379" s="676">
        <f t="shared" si="548"/>
        <v>1.3876319758672708</v>
      </c>
      <c r="DD379" s="208">
        <v>1012.3394000000001</v>
      </c>
      <c r="DE379" s="677">
        <f t="shared" si="524"/>
        <v>349.33940000000007</v>
      </c>
      <c r="DF379" s="676">
        <f t="shared" si="525"/>
        <v>52.690708898944195</v>
      </c>
      <c r="DG379" s="676">
        <f t="shared" si="549"/>
        <v>10.538141779788839</v>
      </c>
      <c r="DH379" s="222">
        <v>20</v>
      </c>
      <c r="DI379" s="677">
        <f t="shared" si="526"/>
        <v>132.6</v>
      </c>
      <c r="DJ379" s="568">
        <f t="shared" si="527"/>
        <v>795.6</v>
      </c>
      <c r="DK379" s="677">
        <f t="shared" si="528"/>
        <v>397.8</v>
      </c>
      <c r="DL379" s="677">
        <f t="shared" si="550"/>
        <v>238.68</v>
      </c>
      <c r="DM379" s="677">
        <f t="shared" si="551"/>
        <v>397.8</v>
      </c>
      <c r="DN379" s="677">
        <f t="shared" si="529"/>
        <v>54.184850000000012</v>
      </c>
      <c r="DO379" s="677">
        <f t="shared" si="552"/>
        <v>16.255455000000001</v>
      </c>
      <c r="DP379" s="677">
        <f t="shared" si="553"/>
        <v>27.092425000000006</v>
      </c>
      <c r="DQ379" s="677">
        <f t="shared" si="530"/>
        <v>27.092425000000006</v>
      </c>
      <c r="DR379" s="222">
        <v>709</v>
      </c>
      <c r="DS379" s="677">
        <f t="shared" si="531"/>
        <v>46</v>
      </c>
      <c r="DT379" s="676">
        <f t="shared" si="532"/>
        <v>6.9381598793363537</v>
      </c>
      <c r="DU379" s="710">
        <f t="shared" si="554"/>
        <v>1.3876319758672708</v>
      </c>
      <c r="DV379" s="208">
        <v>1012.3394000000001</v>
      </c>
      <c r="DW379" s="677">
        <f t="shared" si="533"/>
        <v>349.33940000000007</v>
      </c>
      <c r="DX379" s="676">
        <f t="shared" si="534"/>
        <v>52.690708898944195</v>
      </c>
      <c r="DY379" s="710">
        <f t="shared" si="555"/>
        <v>10.538141779788839</v>
      </c>
      <c r="DZ379" s="222">
        <v>19</v>
      </c>
      <c r="EA379" s="677">
        <f t="shared" si="535"/>
        <v>125.97</v>
      </c>
      <c r="EB379" s="568">
        <f t="shared" si="536"/>
        <v>788.97</v>
      </c>
      <c r="EC379" s="677">
        <f t="shared" si="537"/>
        <v>394.48500000000001</v>
      </c>
      <c r="ED379" s="677">
        <f t="shared" si="556"/>
        <v>236.69100000000003</v>
      </c>
      <c r="EE379" s="677">
        <f t="shared" si="557"/>
        <v>394.48500000000001</v>
      </c>
      <c r="EF379" s="208">
        <f t="shared" si="558"/>
        <v>55.84235000000001</v>
      </c>
      <c r="EG379" s="208">
        <f t="shared" si="559"/>
        <v>16.752705000000002</v>
      </c>
      <c r="EH379" s="208">
        <f t="shared" si="560"/>
        <v>27.921175000000005</v>
      </c>
      <c r="EI379" s="677">
        <f t="shared" si="538"/>
        <v>27.921175000000005</v>
      </c>
    </row>
    <row r="380" spans="1:139" s="218" customFormat="1" ht="24.75" customHeight="1" x14ac:dyDescent="0.2">
      <c r="A380" s="505">
        <v>377</v>
      </c>
      <c r="B380" s="506" t="s">
        <v>1268</v>
      </c>
      <c r="C380" s="499" t="s">
        <v>219</v>
      </c>
      <c r="D380" s="406" t="s">
        <v>549</v>
      </c>
      <c r="E380" s="414" t="s">
        <v>243</v>
      </c>
      <c r="F380" s="219" t="s">
        <v>246</v>
      </c>
      <c r="G380" s="219" t="s">
        <v>6</v>
      </c>
      <c r="H380" s="219" t="s">
        <v>45</v>
      </c>
      <c r="I380" s="240">
        <v>1</v>
      </c>
      <c r="J380" s="237">
        <v>663</v>
      </c>
      <c r="K380" s="222"/>
      <c r="L380" s="219" t="s">
        <v>246</v>
      </c>
      <c r="M380" s="219" t="s">
        <v>6</v>
      </c>
      <c r="N380" s="219" t="s">
        <v>45</v>
      </c>
      <c r="O380" s="240">
        <v>1</v>
      </c>
      <c r="P380" s="234">
        <v>663</v>
      </c>
      <c r="Q380" s="219"/>
      <c r="R380" s="219"/>
      <c r="S380" s="219"/>
      <c r="T380" s="240">
        <v>1</v>
      </c>
      <c r="U380" s="235">
        <v>663</v>
      </c>
      <c r="V380" s="228" t="s">
        <v>707</v>
      </c>
      <c r="W380" s="228" t="s">
        <v>6</v>
      </c>
      <c r="X380" s="228" t="s">
        <v>27</v>
      </c>
      <c r="Y380" s="242">
        <v>1</v>
      </c>
      <c r="Z380" s="236">
        <v>663</v>
      </c>
      <c r="AA380" s="207">
        <f t="shared" si="474"/>
        <v>663</v>
      </c>
      <c r="AB380" s="222">
        <v>709</v>
      </c>
      <c r="AC380" s="544">
        <f t="shared" si="539"/>
        <v>46</v>
      </c>
      <c r="AD380" s="208">
        <f>0.89*$AB$1</f>
        <v>1012.3394000000001</v>
      </c>
      <c r="AE380" s="678">
        <f t="shared" si="540"/>
        <v>349.33940000000007</v>
      </c>
      <c r="AF380" s="222">
        <v>1315</v>
      </c>
      <c r="AJ380" s="444">
        <f t="shared" si="475"/>
        <v>46</v>
      </c>
      <c r="AK380" s="444">
        <f t="shared" si="476"/>
        <v>6.9381598793363537</v>
      </c>
      <c r="AL380" s="539">
        <f t="shared" si="541"/>
        <v>1.3876319758672708E-2</v>
      </c>
      <c r="AM380" s="444">
        <f t="shared" si="477"/>
        <v>9.1999999999999993</v>
      </c>
      <c r="AN380" s="445">
        <f t="shared" si="478"/>
        <v>349.33940000000007</v>
      </c>
      <c r="AO380" s="445">
        <f t="shared" si="479"/>
        <v>52.690708898944195</v>
      </c>
      <c r="AP380" s="542">
        <f t="shared" si="542"/>
        <v>0.1053814177978884</v>
      </c>
      <c r="AQ380" s="445">
        <f t="shared" si="480"/>
        <v>69.867880000000014</v>
      </c>
      <c r="AR380" s="227">
        <f t="shared" si="481"/>
        <v>783</v>
      </c>
      <c r="AS380" s="210">
        <f t="shared" si="482"/>
        <v>783</v>
      </c>
      <c r="AT380" s="209">
        <f t="shared" si="483"/>
        <v>234.89999999999998</v>
      </c>
      <c r="AU380" s="209">
        <f t="shared" si="484"/>
        <v>391.5</v>
      </c>
      <c r="AV380" s="211">
        <f t="shared" si="485"/>
        <v>709</v>
      </c>
      <c r="AW380" s="210">
        <f t="shared" si="486"/>
        <v>74</v>
      </c>
      <c r="AX380" s="210">
        <f t="shared" si="487"/>
        <v>120</v>
      </c>
      <c r="AY380" s="210">
        <f t="shared" si="488"/>
        <v>18.099547511312224</v>
      </c>
      <c r="AZ380" s="211">
        <f t="shared" si="489"/>
        <v>1012.3394000000001</v>
      </c>
      <c r="BA380" s="544">
        <f t="shared" si="543"/>
        <v>229.33940000000007</v>
      </c>
      <c r="BB380" s="210">
        <f t="shared" si="544"/>
        <v>57.334850000000017</v>
      </c>
      <c r="BC380" s="213">
        <f t="shared" si="490"/>
        <v>911.10546000000011</v>
      </c>
      <c r="BD380" s="211">
        <f>[1]MAG_9pak!$F$8</f>
        <v>911.10546000000011</v>
      </c>
      <c r="BE380" s="213">
        <f t="shared" si="491"/>
        <v>273.331638</v>
      </c>
      <c r="BF380" s="213">
        <f t="shared" si="492"/>
        <v>455.55273000000005</v>
      </c>
      <c r="BG380" s="210">
        <f t="shared" si="493"/>
        <v>202.10546000000011</v>
      </c>
      <c r="BH380" s="210">
        <f t="shared" si="494"/>
        <v>248.10546000000011</v>
      </c>
      <c r="BI380" s="210">
        <f t="shared" si="495"/>
        <v>37.421638009049786</v>
      </c>
      <c r="BJ380" s="210">
        <f t="shared" si="496"/>
        <v>822.12</v>
      </c>
      <c r="BK380" s="214">
        <f t="shared" si="497"/>
        <v>246.636</v>
      </c>
      <c r="BL380" s="214">
        <f t="shared" si="498"/>
        <v>411.06</v>
      </c>
      <c r="BM380" s="210">
        <f t="shared" si="499"/>
        <v>159.12</v>
      </c>
      <c r="BN380" s="210">
        <f t="shared" si="500"/>
        <v>113.12</v>
      </c>
      <c r="BO380" s="215">
        <f t="shared" si="501"/>
        <v>822.12</v>
      </c>
      <c r="BP380" s="210">
        <f t="shared" si="561"/>
        <v>822.12</v>
      </c>
      <c r="BQ380" s="216">
        <f t="shared" si="502"/>
        <v>246.636</v>
      </c>
      <c r="BR380" s="216">
        <f t="shared" si="503"/>
        <v>411.06</v>
      </c>
      <c r="BS380" s="210">
        <f t="shared" si="504"/>
        <v>159.12</v>
      </c>
      <c r="BT380" s="210">
        <f t="shared" si="505"/>
        <v>113.12</v>
      </c>
      <c r="BU380" s="217">
        <f t="shared" si="506"/>
        <v>822.12</v>
      </c>
      <c r="BV380" s="210">
        <f t="shared" si="562"/>
        <v>822.12</v>
      </c>
      <c r="BW380" s="403">
        <f t="shared" si="507"/>
        <v>246.636</v>
      </c>
      <c r="BX380" s="403">
        <f t="shared" si="508"/>
        <v>411.06</v>
      </c>
      <c r="BY380" s="210">
        <f t="shared" si="509"/>
        <v>159.12</v>
      </c>
      <c r="BZ380" s="210">
        <f t="shared" si="510"/>
        <v>113.12</v>
      </c>
      <c r="CA380" s="210">
        <f t="shared" si="511"/>
        <v>24</v>
      </c>
      <c r="CB380" s="404">
        <f t="shared" si="512"/>
        <v>822.12</v>
      </c>
      <c r="CC380" s="404"/>
      <c r="CD380" s="537">
        <f t="shared" si="513"/>
        <v>57.334850000000017</v>
      </c>
      <c r="CE380" s="537">
        <f t="shared" si="545"/>
        <v>17.200455000000005</v>
      </c>
      <c r="CF380" s="537">
        <f t="shared" si="514"/>
        <v>28.667425000000009</v>
      </c>
      <c r="CG380" s="210"/>
      <c r="CH380" s="210"/>
      <c r="CI380" s="210"/>
      <c r="CJ380" s="538">
        <f t="shared" si="515"/>
        <v>57.334850000000017</v>
      </c>
      <c r="CK380" s="216">
        <f t="shared" si="516"/>
        <v>-18.5</v>
      </c>
      <c r="CL380" s="216">
        <f t="shared" si="546"/>
        <v>-5.55</v>
      </c>
      <c r="CM380" s="216">
        <f t="shared" si="517"/>
        <v>-9.25</v>
      </c>
      <c r="CN380" s="216"/>
      <c r="CO380" s="216"/>
      <c r="CP380" s="216"/>
      <c r="CQ380" s="217">
        <f t="shared" si="518"/>
        <v>-18.5</v>
      </c>
      <c r="CR380" s="403">
        <f t="shared" si="519"/>
        <v>47.554850000000016</v>
      </c>
      <c r="CS380" s="403">
        <f t="shared" si="547"/>
        <v>14.266455000000004</v>
      </c>
      <c r="CT380" s="403">
        <f t="shared" si="520"/>
        <v>23.777425000000008</v>
      </c>
      <c r="CU380" s="403"/>
      <c r="CV380" s="403"/>
      <c r="CW380" s="403"/>
      <c r="CX380" s="404">
        <f t="shared" si="521"/>
        <v>47.554850000000016</v>
      </c>
      <c r="CY380" s="198"/>
      <c r="CZ380" s="222">
        <v>709</v>
      </c>
      <c r="DA380" s="677">
        <f t="shared" si="522"/>
        <v>46</v>
      </c>
      <c r="DB380" s="676">
        <f t="shared" si="523"/>
        <v>6.9381598793363537</v>
      </c>
      <c r="DC380" s="676">
        <f t="shared" si="548"/>
        <v>1.3876319758672708</v>
      </c>
      <c r="DD380" s="208">
        <v>1012.3394000000001</v>
      </c>
      <c r="DE380" s="677">
        <f t="shared" si="524"/>
        <v>349.33940000000007</v>
      </c>
      <c r="DF380" s="676">
        <f t="shared" si="525"/>
        <v>52.690708898944195</v>
      </c>
      <c r="DG380" s="676">
        <f t="shared" si="549"/>
        <v>10.538141779788839</v>
      </c>
      <c r="DH380" s="222">
        <v>20</v>
      </c>
      <c r="DI380" s="677">
        <f t="shared" si="526"/>
        <v>132.6</v>
      </c>
      <c r="DJ380" s="568">
        <f t="shared" si="527"/>
        <v>795.6</v>
      </c>
      <c r="DK380" s="677">
        <f t="shared" si="528"/>
        <v>795.6</v>
      </c>
      <c r="DL380" s="677">
        <f t="shared" si="550"/>
        <v>238.68</v>
      </c>
      <c r="DM380" s="677">
        <f t="shared" si="551"/>
        <v>397.8</v>
      </c>
      <c r="DN380" s="677">
        <f t="shared" si="529"/>
        <v>54.184850000000012</v>
      </c>
      <c r="DO380" s="677">
        <f t="shared" si="552"/>
        <v>16.255455000000001</v>
      </c>
      <c r="DP380" s="677">
        <f t="shared" si="553"/>
        <v>27.092425000000006</v>
      </c>
      <c r="DQ380" s="677">
        <f t="shared" si="530"/>
        <v>54.184850000000012</v>
      </c>
      <c r="DR380" s="222">
        <v>709</v>
      </c>
      <c r="DS380" s="677">
        <f t="shared" si="531"/>
        <v>46</v>
      </c>
      <c r="DT380" s="676">
        <f t="shared" si="532"/>
        <v>6.9381598793363537</v>
      </c>
      <c r="DU380" s="710">
        <f t="shared" si="554"/>
        <v>1.3876319758672708</v>
      </c>
      <c r="DV380" s="208">
        <v>1012.3394000000001</v>
      </c>
      <c r="DW380" s="677">
        <f t="shared" si="533"/>
        <v>349.33940000000007</v>
      </c>
      <c r="DX380" s="676">
        <f t="shared" si="534"/>
        <v>52.690708898944195</v>
      </c>
      <c r="DY380" s="710">
        <f t="shared" si="555"/>
        <v>10.538141779788839</v>
      </c>
      <c r="DZ380" s="222">
        <v>19</v>
      </c>
      <c r="EA380" s="677">
        <f t="shared" si="535"/>
        <v>125.97</v>
      </c>
      <c r="EB380" s="568">
        <f t="shared" si="536"/>
        <v>788.97</v>
      </c>
      <c r="EC380" s="677">
        <f t="shared" si="537"/>
        <v>788.97</v>
      </c>
      <c r="ED380" s="677">
        <f t="shared" si="556"/>
        <v>236.69100000000003</v>
      </c>
      <c r="EE380" s="677">
        <f t="shared" si="557"/>
        <v>394.48500000000001</v>
      </c>
      <c r="EF380" s="208">
        <f t="shared" si="558"/>
        <v>55.84235000000001</v>
      </c>
      <c r="EG380" s="208">
        <f t="shared" si="559"/>
        <v>16.752705000000002</v>
      </c>
      <c r="EH380" s="208">
        <f t="shared" si="560"/>
        <v>27.921175000000005</v>
      </c>
      <c r="EI380" s="677">
        <f t="shared" si="538"/>
        <v>55.84235000000001</v>
      </c>
    </row>
    <row r="381" spans="1:139" s="218" customFormat="1" ht="24.75" customHeight="1" x14ac:dyDescent="0.2">
      <c r="A381" s="506">
        <v>378</v>
      </c>
      <c r="B381" s="506" t="s">
        <v>1268</v>
      </c>
      <c r="C381" s="499" t="s">
        <v>219</v>
      </c>
      <c r="D381" s="406" t="s">
        <v>550</v>
      </c>
      <c r="E381" s="414" t="s">
        <v>243</v>
      </c>
      <c r="F381" s="219" t="s">
        <v>246</v>
      </c>
      <c r="G381" s="219" t="s">
        <v>6</v>
      </c>
      <c r="H381" s="219" t="s">
        <v>45</v>
      </c>
      <c r="I381" s="240">
        <v>0.3</v>
      </c>
      <c r="J381" s="237">
        <v>663</v>
      </c>
      <c r="K381" s="222"/>
      <c r="L381" s="219" t="s">
        <v>246</v>
      </c>
      <c r="M381" s="219" t="s">
        <v>6</v>
      </c>
      <c r="N381" s="219" t="s">
        <v>45</v>
      </c>
      <c r="O381" s="240">
        <v>0.3</v>
      </c>
      <c r="P381" s="234">
        <v>663</v>
      </c>
      <c r="Q381" s="219"/>
      <c r="R381" s="219"/>
      <c r="S381" s="219"/>
      <c r="T381" s="240">
        <v>0.3</v>
      </c>
      <c r="U381" s="235">
        <v>663</v>
      </c>
      <c r="V381" s="228" t="s">
        <v>707</v>
      </c>
      <c r="W381" s="228" t="s">
        <v>6</v>
      </c>
      <c r="X381" s="228" t="s">
        <v>27</v>
      </c>
      <c r="Y381" s="242">
        <v>0.3</v>
      </c>
      <c r="Z381" s="236">
        <v>663</v>
      </c>
      <c r="AA381" s="207">
        <f t="shared" si="474"/>
        <v>198.9</v>
      </c>
      <c r="AB381" s="222">
        <v>709</v>
      </c>
      <c r="AC381" s="544">
        <f t="shared" si="539"/>
        <v>46</v>
      </c>
      <c r="AD381" s="208">
        <f>0.89*$AB$1</f>
        <v>1012.3394000000001</v>
      </c>
      <c r="AE381" s="678">
        <f t="shared" si="540"/>
        <v>349.33940000000007</v>
      </c>
      <c r="AF381" s="222">
        <v>1315</v>
      </c>
      <c r="AJ381" s="444">
        <f t="shared" si="475"/>
        <v>46</v>
      </c>
      <c r="AK381" s="444">
        <f t="shared" si="476"/>
        <v>6.9381598793363537</v>
      </c>
      <c r="AL381" s="539">
        <f t="shared" si="541"/>
        <v>1.3876319758672708E-2</v>
      </c>
      <c r="AM381" s="444">
        <f t="shared" si="477"/>
        <v>9.1999999999999993</v>
      </c>
      <c r="AN381" s="445">
        <f t="shared" si="478"/>
        <v>349.33940000000007</v>
      </c>
      <c r="AO381" s="445">
        <f t="shared" si="479"/>
        <v>52.690708898944195</v>
      </c>
      <c r="AP381" s="542">
        <f t="shared" si="542"/>
        <v>0.1053814177978884</v>
      </c>
      <c r="AQ381" s="445">
        <f t="shared" si="480"/>
        <v>69.867880000000014</v>
      </c>
      <c r="AR381" s="227">
        <f t="shared" si="481"/>
        <v>234.89999999999998</v>
      </c>
      <c r="AS381" s="210">
        <f t="shared" si="482"/>
        <v>783</v>
      </c>
      <c r="AT381" s="209">
        <f t="shared" si="483"/>
        <v>234.89999999999998</v>
      </c>
      <c r="AU381" s="209">
        <f t="shared" si="484"/>
        <v>391.5</v>
      </c>
      <c r="AV381" s="211">
        <f t="shared" si="485"/>
        <v>709</v>
      </c>
      <c r="AW381" s="210">
        <f t="shared" si="486"/>
        <v>74</v>
      </c>
      <c r="AX381" s="210">
        <f t="shared" si="487"/>
        <v>120</v>
      </c>
      <c r="AY381" s="210">
        <f t="shared" si="488"/>
        <v>18.099547511312224</v>
      </c>
      <c r="AZ381" s="211">
        <f t="shared" si="489"/>
        <v>1012.3394000000001</v>
      </c>
      <c r="BA381" s="544">
        <f t="shared" si="543"/>
        <v>229.33940000000007</v>
      </c>
      <c r="BB381" s="210">
        <f t="shared" si="544"/>
        <v>57.334850000000017</v>
      </c>
      <c r="BC381" s="213">
        <f t="shared" si="490"/>
        <v>273.331638</v>
      </c>
      <c r="BD381" s="211">
        <f>[1]MAG_9pak!$F$8</f>
        <v>911.10546000000011</v>
      </c>
      <c r="BE381" s="213">
        <f t="shared" si="491"/>
        <v>273.331638</v>
      </c>
      <c r="BF381" s="213">
        <f t="shared" si="492"/>
        <v>455.55273000000005</v>
      </c>
      <c r="BG381" s="210">
        <f t="shared" si="493"/>
        <v>202.10546000000011</v>
      </c>
      <c r="BH381" s="210">
        <f t="shared" si="494"/>
        <v>248.10546000000011</v>
      </c>
      <c r="BI381" s="210">
        <f t="shared" si="495"/>
        <v>37.421638009049786</v>
      </c>
      <c r="BJ381" s="210">
        <f t="shared" si="496"/>
        <v>822.12</v>
      </c>
      <c r="BK381" s="214">
        <f t="shared" si="497"/>
        <v>246.636</v>
      </c>
      <c r="BL381" s="214">
        <f t="shared" si="498"/>
        <v>411.06</v>
      </c>
      <c r="BM381" s="210">
        <f t="shared" si="499"/>
        <v>159.12</v>
      </c>
      <c r="BN381" s="210">
        <f t="shared" si="500"/>
        <v>113.12</v>
      </c>
      <c r="BO381" s="215">
        <f t="shared" si="501"/>
        <v>246.636</v>
      </c>
      <c r="BP381" s="210">
        <f t="shared" si="561"/>
        <v>822.12</v>
      </c>
      <c r="BQ381" s="216">
        <f t="shared" si="502"/>
        <v>246.636</v>
      </c>
      <c r="BR381" s="216">
        <f t="shared" si="503"/>
        <v>411.06</v>
      </c>
      <c r="BS381" s="210">
        <f t="shared" si="504"/>
        <v>159.12</v>
      </c>
      <c r="BT381" s="210">
        <f t="shared" si="505"/>
        <v>113.12</v>
      </c>
      <c r="BU381" s="217">
        <f t="shared" si="506"/>
        <v>246.636</v>
      </c>
      <c r="BV381" s="210">
        <f t="shared" si="562"/>
        <v>822.12</v>
      </c>
      <c r="BW381" s="403">
        <f t="shared" si="507"/>
        <v>246.636</v>
      </c>
      <c r="BX381" s="403">
        <f t="shared" si="508"/>
        <v>411.06</v>
      </c>
      <c r="BY381" s="210">
        <f t="shared" si="509"/>
        <v>159.12</v>
      </c>
      <c r="BZ381" s="210">
        <f t="shared" si="510"/>
        <v>113.12</v>
      </c>
      <c r="CA381" s="210">
        <f t="shared" si="511"/>
        <v>24</v>
      </c>
      <c r="CB381" s="404">
        <f t="shared" si="512"/>
        <v>246.636</v>
      </c>
      <c r="CC381" s="404"/>
      <c r="CD381" s="537">
        <f t="shared" si="513"/>
        <v>57.334850000000017</v>
      </c>
      <c r="CE381" s="537">
        <f t="shared" si="545"/>
        <v>17.200455000000005</v>
      </c>
      <c r="CF381" s="537">
        <f t="shared" si="514"/>
        <v>28.667425000000009</v>
      </c>
      <c r="CG381" s="210"/>
      <c r="CH381" s="210"/>
      <c r="CI381" s="210"/>
      <c r="CJ381" s="538">
        <f t="shared" si="515"/>
        <v>17.200455000000005</v>
      </c>
      <c r="CK381" s="216">
        <f t="shared" si="516"/>
        <v>-18.5</v>
      </c>
      <c r="CL381" s="216">
        <f t="shared" si="546"/>
        <v>-5.55</v>
      </c>
      <c r="CM381" s="216">
        <f t="shared" si="517"/>
        <v>-9.25</v>
      </c>
      <c r="CN381" s="216"/>
      <c r="CO381" s="216"/>
      <c r="CP381" s="216"/>
      <c r="CQ381" s="217">
        <f t="shared" si="518"/>
        <v>-5.55</v>
      </c>
      <c r="CR381" s="403">
        <f t="shared" si="519"/>
        <v>47.554850000000016</v>
      </c>
      <c r="CS381" s="403">
        <f t="shared" si="547"/>
        <v>14.266455000000004</v>
      </c>
      <c r="CT381" s="403">
        <f t="shared" si="520"/>
        <v>23.777425000000008</v>
      </c>
      <c r="CU381" s="403"/>
      <c r="CV381" s="403"/>
      <c r="CW381" s="403"/>
      <c r="CX381" s="404">
        <f t="shared" si="521"/>
        <v>14.266455000000004</v>
      </c>
      <c r="CY381" s="198"/>
      <c r="CZ381" s="222">
        <v>709</v>
      </c>
      <c r="DA381" s="677">
        <f t="shared" si="522"/>
        <v>46</v>
      </c>
      <c r="DB381" s="676">
        <f t="shared" si="523"/>
        <v>6.9381598793363537</v>
      </c>
      <c r="DC381" s="676">
        <f t="shared" si="548"/>
        <v>1.3876319758672708</v>
      </c>
      <c r="DD381" s="208">
        <v>1012.3394000000001</v>
      </c>
      <c r="DE381" s="677">
        <f t="shared" si="524"/>
        <v>349.33940000000007</v>
      </c>
      <c r="DF381" s="676">
        <f t="shared" si="525"/>
        <v>52.690708898944195</v>
      </c>
      <c r="DG381" s="676">
        <f t="shared" si="549"/>
        <v>10.538141779788839</v>
      </c>
      <c r="DH381" s="222">
        <v>20</v>
      </c>
      <c r="DI381" s="677">
        <f t="shared" si="526"/>
        <v>132.6</v>
      </c>
      <c r="DJ381" s="568">
        <f t="shared" si="527"/>
        <v>795.6</v>
      </c>
      <c r="DK381" s="677">
        <f t="shared" si="528"/>
        <v>238.68</v>
      </c>
      <c r="DL381" s="677">
        <f t="shared" si="550"/>
        <v>238.68</v>
      </c>
      <c r="DM381" s="677">
        <f t="shared" si="551"/>
        <v>397.8</v>
      </c>
      <c r="DN381" s="677">
        <f t="shared" si="529"/>
        <v>54.184850000000012</v>
      </c>
      <c r="DO381" s="677">
        <f t="shared" si="552"/>
        <v>16.255455000000001</v>
      </c>
      <c r="DP381" s="677">
        <f t="shared" si="553"/>
        <v>27.092425000000006</v>
      </c>
      <c r="DQ381" s="677">
        <f t="shared" si="530"/>
        <v>16.255455000000001</v>
      </c>
      <c r="DR381" s="222">
        <v>709</v>
      </c>
      <c r="DS381" s="677">
        <f t="shared" si="531"/>
        <v>46</v>
      </c>
      <c r="DT381" s="676">
        <f t="shared" si="532"/>
        <v>6.9381598793363537</v>
      </c>
      <c r="DU381" s="710">
        <f t="shared" si="554"/>
        <v>1.3876319758672708</v>
      </c>
      <c r="DV381" s="208">
        <v>1012.3394000000001</v>
      </c>
      <c r="DW381" s="677">
        <f t="shared" si="533"/>
        <v>349.33940000000007</v>
      </c>
      <c r="DX381" s="676">
        <f t="shared" si="534"/>
        <v>52.690708898944195</v>
      </c>
      <c r="DY381" s="710">
        <f t="shared" si="555"/>
        <v>10.538141779788839</v>
      </c>
      <c r="DZ381" s="222">
        <v>19</v>
      </c>
      <c r="EA381" s="677">
        <f t="shared" si="535"/>
        <v>125.97</v>
      </c>
      <c r="EB381" s="568">
        <f t="shared" si="536"/>
        <v>788.97</v>
      </c>
      <c r="EC381" s="677">
        <f t="shared" si="537"/>
        <v>236.691</v>
      </c>
      <c r="ED381" s="677">
        <f t="shared" si="556"/>
        <v>236.69100000000003</v>
      </c>
      <c r="EE381" s="677">
        <f t="shared" si="557"/>
        <v>394.48500000000001</v>
      </c>
      <c r="EF381" s="208">
        <f t="shared" si="558"/>
        <v>55.84235000000001</v>
      </c>
      <c r="EG381" s="208">
        <f t="shared" si="559"/>
        <v>16.752705000000002</v>
      </c>
      <c r="EH381" s="208">
        <f t="shared" si="560"/>
        <v>27.921175000000005</v>
      </c>
      <c r="EI381" s="677">
        <f t="shared" si="538"/>
        <v>16.752705000000002</v>
      </c>
    </row>
    <row r="382" spans="1:139" s="218" customFormat="1" ht="24.75" customHeight="1" x14ac:dyDescent="0.2">
      <c r="A382" s="505">
        <v>379</v>
      </c>
      <c r="B382" s="506" t="s">
        <v>1268</v>
      </c>
      <c r="C382" s="499" t="s">
        <v>1056</v>
      </c>
      <c r="D382" s="406" t="s">
        <v>551</v>
      </c>
      <c r="E382" s="414" t="s">
        <v>241</v>
      </c>
      <c r="F382" s="219">
        <v>18.2</v>
      </c>
      <c r="G382" s="219" t="s">
        <v>24</v>
      </c>
      <c r="H382" s="219" t="s">
        <v>28</v>
      </c>
      <c r="I382" s="240">
        <v>1</v>
      </c>
      <c r="J382" s="237">
        <v>930</v>
      </c>
      <c r="K382" s="222"/>
      <c r="L382" s="219">
        <v>18.2</v>
      </c>
      <c r="M382" s="219" t="s">
        <v>24</v>
      </c>
      <c r="N382" s="219" t="s">
        <v>28</v>
      </c>
      <c r="O382" s="240">
        <v>1</v>
      </c>
      <c r="P382" s="234">
        <v>930</v>
      </c>
      <c r="Q382" s="219"/>
      <c r="R382" s="219"/>
      <c r="S382" s="219"/>
      <c r="T382" s="240">
        <v>1</v>
      </c>
      <c r="U382" s="235">
        <v>930</v>
      </c>
      <c r="V382" s="228" t="s">
        <v>705</v>
      </c>
      <c r="W382" s="228" t="s">
        <v>9</v>
      </c>
      <c r="X382" s="228" t="s">
        <v>28</v>
      </c>
      <c r="Y382" s="242">
        <v>1</v>
      </c>
      <c r="Z382" s="236">
        <v>930</v>
      </c>
      <c r="AA382" s="207">
        <f t="shared" si="474"/>
        <v>930</v>
      </c>
      <c r="AB382" s="222">
        <v>905</v>
      </c>
      <c r="AC382" s="544">
        <f t="shared" si="539"/>
        <v>-25</v>
      </c>
      <c r="AD382" s="208">
        <f>1.137*$AB$1</f>
        <v>1293.2920200000001</v>
      </c>
      <c r="AE382" s="678">
        <f t="shared" si="540"/>
        <v>363.29202000000009</v>
      </c>
      <c r="AF382" s="222">
        <v>1682</v>
      </c>
      <c r="AJ382" s="444">
        <f t="shared" si="475"/>
        <v>-25</v>
      </c>
      <c r="AK382" s="444">
        <f t="shared" si="476"/>
        <v>-2.6881720430107521</v>
      </c>
      <c r="AL382" s="539">
        <f t="shared" si="541"/>
        <v>-5.3763440860215041E-3</v>
      </c>
      <c r="AM382" s="444">
        <f t="shared" si="477"/>
        <v>-5</v>
      </c>
      <c r="AN382" s="445">
        <f t="shared" si="478"/>
        <v>363.29202000000009</v>
      </c>
      <c r="AO382" s="445">
        <f t="shared" si="479"/>
        <v>39.063658064516147</v>
      </c>
      <c r="AP382" s="542">
        <f t="shared" si="542"/>
        <v>7.8127316129032301E-2</v>
      </c>
      <c r="AQ382" s="445">
        <f t="shared" si="480"/>
        <v>72.658404000000019</v>
      </c>
      <c r="AR382" s="227">
        <f t="shared" si="481"/>
        <v>1050</v>
      </c>
      <c r="AS382" s="210">
        <f t="shared" si="482"/>
        <v>1050</v>
      </c>
      <c r="AT382" s="209">
        <f t="shared" si="483"/>
        <v>315</v>
      </c>
      <c r="AU382" s="209">
        <f t="shared" si="484"/>
        <v>525</v>
      </c>
      <c r="AV382" s="211">
        <f t="shared" si="485"/>
        <v>905</v>
      </c>
      <c r="AW382" s="210">
        <f t="shared" si="486"/>
        <v>145</v>
      </c>
      <c r="AX382" s="210">
        <f t="shared" si="487"/>
        <v>120</v>
      </c>
      <c r="AY382" s="210">
        <f t="shared" si="488"/>
        <v>12.90322580645163</v>
      </c>
      <c r="AZ382" s="211">
        <f t="shared" si="489"/>
        <v>1293.2920200000001</v>
      </c>
      <c r="BA382" s="544">
        <f t="shared" si="543"/>
        <v>243.29202000000009</v>
      </c>
      <c r="BB382" s="210">
        <f t="shared" si="544"/>
        <v>60.823005000000023</v>
      </c>
      <c r="BC382" s="213">
        <f t="shared" si="490"/>
        <v>1163.9628180000002</v>
      </c>
      <c r="BD382" s="211">
        <f>[1]MAG_9pak!$F$10</f>
        <v>1163.9628180000002</v>
      </c>
      <c r="BE382" s="213">
        <f t="shared" si="491"/>
        <v>349.18884540000005</v>
      </c>
      <c r="BF382" s="213">
        <f t="shared" si="492"/>
        <v>581.9814090000001</v>
      </c>
      <c r="BG382" s="210">
        <f t="shared" si="493"/>
        <v>258.9628180000002</v>
      </c>
      <c r="BH382" s="210">
        <f t="shared" si="494"/>
        <v>233.9628180000002</v>
      </c>
      <c r="BI382" s="210">
        <f t="shared" si="495"/>
        <v>25.15729225806453</v>
      </c>
      <c r="BJ382" s="210">
        <f t="shared" si="496"/>
        <v>1153.2</v>
      </c>
      <c r="BK382" s="214">
        <f t="shared" si="497"/>
        <v>345.96</v>
      </c>
      <c r="BL382" s="214">
        <f t="shared" si="498"/>
        <v>576.6</v>
      </c>
      <c r="BM382" s="210">
        <f t="shared" si="499"/>
        <v>223.20000000000005</v>
      </c>
      <c r="BN382" s="210">
        <f t="shared" si="500"/>
        <v>248.20000000000005</v>
      </c>
      <c r="BO382" s="215">
        <f t="shared" si="501"/>
        <v>1153.2</v>
      </c>
      <c r="BP382" s="210">
        <f t="shared" si="561"/>
        <v>1153.2</v>
      </c>
      <c r="BQ382" s="216">
        <f t="shared" si="502"/>
        <v>345.96</v>
      </c>
      <c r="BR382" s="216">
        <f t="shared" si="503"/>
        <v>576.6</v>
      </c>
      <c r="BS382" s="210">
        <f t="shared" si="504"/>
        <v>223.20000000000005</v>
      </c>
      <c r="BT382" s="210">
        <f t="shared" si="505"/>
        <v>248.20000000000005</v>
      </c>
      <c r="BU382" s="217">
        <f t="shared" si="506"/>
        <v>1153.2</v>
      </c>
      <c r="BV382" s="210">
        <f t="shared" si="562"/>
        <v>1153.2</v>
      </c>
      <c r="BW382" s="403">
        <f t="shared" si="507"/>
        <v>345.96</v>
      </c>
      <c r="BX382" s="403">
        <f t="shared" si="508"/>
        <v>576.6</v>
      </c>
      <c r="BY382" s="210">
        <f t="shared" si="509"/>
        <v>223.20000000000005</v>
      </c>
      <c r="BZ382" s="210">
        <f t="shared" si="510"/>
        <v>248.20000000000005</v>
      </c>
      <c r="CA382" s="210">
        <f t="shared" si="511"/>
        <v>24</v>
      </c>
      <c r="CB382" s="404">
        <f t="shared" si="512"/>
        <v>1153.2</v>
      </c>
      <c r="CC382" s="404"/>
      <c r="CD382" s="537">
        <f t="shared" si="513"/>
        <v>60.823005000000023</v>
      </c>
      <c r="CE382" s="537">
        <f t="shared" si="545"/>
        <v>18.246901500000007</v>
      </c>
      <c r="CF382" s="537">
        <f t="shared" si="514"/>
        <v>30.411502500000012</v>
      </c>
      <c r="CG382" s="210"/>
      <c r="CH382" s="210"/>
      <c r="CI382" s="210"/>
      <c r="CJ382" s="538">
        <f t="shared" si="515"/>
        <v>60.823005000000023</v>
      </c>
      <c r="CK382" s="216">
        <f t="shared" si="516"/>
        <v>-36.25</v>
      </c>
      <c r="CL382" s="216">
        <f t="shared" si="546"/>
        <v>-10.875</v>
      </c>
      <c r="CM382" s="216">
        <f t="shared" si="517"/>
        <v>-18.125</v>
      </c>
      <c r="CN382" s="216"/>
      <c r="CO382" s="216"/>
      <c r="CP382" s="216"/>
      <c r="CQ382" s="217">
        <f t="shared" si="518"/>
        <v>-36.25</v>
      </c>
      <c r="CR382" s="403">
        <f t="shared" si="519"/>
        <v>35.023005000000012</v>
      </c>
      <c r="CS382" s="403">
        <f t="shared" si="547"/>
        <v>10.506901500000003</v>
      </c>
      <c r="CT382" s="403">
        <f t="shared" si="520"/>
        <v>17.511502500000006</v>
      </c>
      <c r="CU382" s="403"/>
      <c r="CV382" s="403"/>
      <c r="CW382" s="403"/>
      <c r="CX382" s="404">
        <f t="shared" si="521"/>
        <v>35.023005000000012</v>
      </c>
      <c r="CY382" s="198"/>
      <c r="CZ382" s="222">
        <v>905</v>
      </c>
      <c r="DA382" s="677">
        <f t="shared" si="522"/>
        <v>-25</v>
      </c>
      <c r="DB382" s="676">
        <f t="shared" si="523"/>
        <v>-2.6881720430107521</v>
      </c>
      <c r="DC382" s="676">
        <f t="shared" si="548"/>
        <v>-0.53763440860215039</v>
      </c>
      <c r="DD382" s="208">
        <v>1293.2920200000001</v>
      </c>
      <c r="DE382" s="677">
        <f t="shared" si="524"/>
        <v>363.29202000000009</v>
      </c>
      <c r="DF382" s="676">
        <f t="shared" si="525"/>
        <v>39.063658064516147</v>
      </c>
      <c r="DG382" s="676">
        <f t="shared" si="549"/>
        <v>7.8127316129032298</v>
      </c>
      <c r="DH382" s="222">
        <v>20</v>
      </c>
      <c r="DI382" s="677">
        <f t="shared" si="526"/>
        <v>186</v>
      </c>
      <c r="DJ382" s="568">
        <f t="shared" si="527"/>
        <v>1116</v>
      </c>
      <c r="DK382" s="677">
        <f t="shared" si="528"/>
        <v>1116</v>
      </c>
      <c r="DL382" s="677">
        <f t="shared" si="550"/>
        <v>334.8</v>
      </c>
      <c r="DM382" s="677">
        <f t="shared" si="551"/>
        <v>558</v>
      </c>
      <c r="DN382" s="677">
        <f t="shared" si="529"/>
        <v>44.323005000000023</v>
      </c>
      <c r="DO382" s="677">
        <f t="shared" si="552"/>
        <v>13.296901500000006</v>
      </c>
      <c r="DP382" s="677">
        <f t="shared" si="553"/>
        <v>22.161502500000012</v>
      </c>
      <c r="DQ382" s="677">
        <f t="shared" si="530"/>
        <v>44.323005000000023</v>
      </c>
      <c r="DR382" s="222">
        <v>905</v>
      </c>
      <c r="DS382" s="677">
        <f t="shared" si="531"/>
        <v>-25</v>
      </c>
      <c r="DT382" s="676">
        <f t="shared" si="532"/>
        <v>-2.6881720430107521</v>
      </c>
      <c r="DU382" s="710">
        <f t="shared" si="554"/>
        <v>-0.53763440860215039</v>
      </c>
      <c r="DV382" s="208">
        <v>1293.2920200000001</v>
      </c>
      <c r="DW382" s="677">
        <f t="shared" si="533"/>
        <v>363.29202000000009</v>
      </c>
      <c r="DX382" s="676">
        <f t="shared" si="534"/>
        <v>39.063658064516147</v>
      </c>
      <c r="DY382" s="710">
        <f t="shared" si="555"/>
        <v>7.8127316129032298</v>
      </c>
      <c r="DZ382" s="222">
        <v>19</v>
      </c>
      <c r="EA382" s="677">
        <f t="shared" si="535"/>
        <v>176.7</v>
      </c>
      <c r="EB382" s="568">
        <f t="shared" si="536"/>
        <v>1106.7</v>
      </c>
      <c r="EC382" s="677">
        <f t="shared" si="537"/>
        <v>1106.7</v>
      </c>
      <c r="ED382" s="677">
        <f t="shared" si="556"/>
        <v>332.01</v>
      </c>
      <c r="EE382" s="677">
        <f t="shared" si="557"/>
        <v>553.35</v>
      </c>
      <c r="EF382" s="208">
        <f t="shared" si="558"/>
        <v>46.648005000000012</v>
      </c>
      <c r="EG382" s="208">
        <f t="shared" si="559"/>
        <v>13.994401500000004</v>
      </c>
      <c r="EH382" s="208">
        <f t="shared" si="560"/>
        <v>23.324002500000006</v>
      </c>
      <c r="EI382" s="677">
        <f t="shared" si="538"/>
        <v>46.648005000000012</v>
      </c>
    </row>
    <row r="383" spans="1:139" s="218" customFormat="1" ht="24.75" customHeight="1" x14ac:dyDescent="0.2">
      <c r="A383" s="505">
        <v>380</v>
      </c>
      <c r="B383" s="506" t="s">
        <v>1268</v>
      </c>
      <c r="C383" s="499" t="s">
        <v>1056</v>
      </c>
      <c r="D383" s="406" t="s">
        <v>551</v>
      </c>
      <c r="E383" s="414" t="s">
        <v>242</v>
      </c>
      <c r="F383" s="219">
        <v>18.2</v>
      </c>
      <c r="G383" s="219" t="s">
        <v>24</v>
      </c>
      <c r="H383" s="219" t="s">
        <v>28</v>
      </c>
      <c r="I383" s="240">
        <v>1</v>
      </c>
      <c r="J383" s="237">
        <v>930</v>
      </c>
      <c r="K383" s="222"/>
      <c r="L383" s="219">
        <v>18.2</v>
      </c>
      <c r="M383" s="219" t="s">
        <v>24</v>
      </c>
      <c r="N383" s="219" t="s">
        <v>28</v>
      </c>
      <c r="O383" s="240">
        <v>1</v>
      </c>
      <c r="P383" s="234">
        <v>930</v>
      </c>
      <c r="Q383" s="219"/>
      <c r="R383" s="219"/>
      <c r="S383" s="219"/>
      <c r="T383" s="240">
        <v>1</v>
      </c>
      <c r="U383" s="235">
        <v>930</v>
      </c>
      <c r="V383" s="228" t="s">
        <v>705</v>
      </c>
      <c r="W383" s="228" t="s">
        <v>9</v>
      </c>
      <c r="X383" s="228" t="s">
        <v>28</v>
      </c>
      <c r="Y383" s="242">
        <v>1</v>
      </c>
      <c r="Z383" s="236">
        <v>930</v>
      </c>
      <c r="AA383" s="207">
        <f t="shared" si="474"/>
        <v>930</v>
      </c>
      <c r="AB383" s="222">
        <v>905</v>
      </c>
      <c r="AC383" s="544">
        <f t="shared" si="539"/>
        <v>-25</v>
      </c>
      <c r="AD383" s="208">
        <f>1.137*$AB$1</f>
        <v>1293.2920200000001</v>
      </c>
      <c r="AE383" s="678">
        <f t="shared" si="540"/>
        <v>363.29202000000009</v>
      </c>
      <c r="AF383" s="222">
        <v>1682</v>
      </c>
      <c r="AJ383" s="444">
        <f t="shared" si="475"/>
        <v>-25</v>
      </c>
      <c r="AK383" s="444">
        <f t="shared" si="476"/>
        <v>-2.6881720430107521</v>
      </c>
      <c r="AL383" s="539">
        <f t="shared" si="541"/>
        <v>-5.3763440860215041E-3</v>
      </c>
      <c r="AM383" s="444">
        <f t="shared" si="477"/>
        <v>-5</v>
      </c>
      <c r="AN383" s="445">
        <f t="shared" si="478"/>
        <v>363.29202000000009</v>
      </c>
      <c r="AO383" s="445">
        <f t="shared" si="479"/>
        <v>39.063658064516147</v>
      </c>
      <c r="AP383" s="542">
        <f t="shared" si="542"/>
        <v>7.8127316129032301E-2</v>
      </c>
      <c r="AQ383" s="445">
        <f t="shared" si="480"/>
        <v>72.658404000000019</v>
      </c>
      <c r="AR383" s="227">
        <f t="shared" si="481"/>
        <v>1050</v>
      </c>
      <c r="AS383" s="210">
        <f t="shared" si="482"/>
        <v>1050</v>
      </c>
      <c r="AT383" s="209">
        <f t="shared" si="483"/>
        <v>315</v>
      </c>
      <c r="AU383" s="209">
        <f t="shared" si="484"/>
        <v>525</v>
      </c>
      <c r="AV383" s="211">
        <f t="shared" si="485"/>
        <v>905</v>
      </c>
      <c r="AW383" s="210">
        <f t="shared" si="486"/>
        <v>145</v>
      </c>
      <c r="AX383" s="210">
        <f t="shared" si="487"/>
        <v>120</v>
      </c>
      <c r="AY383" s="210">
        <f t="shared" si="488"/>
        <v>12.90322580645163</v>
      </c>
      <c r="AZ383" s="211">
        <f t="shared" si="489"/>
        <v>1293.2920200000001</v>
      </c>
      <c r="BA383" s="544">
        <f t="shared" si="543"/>
        <v>243.29202000000009</v>
      </c>
      <c r="BB383" s="210">
        <f t="shared" si="544"/>
        <v>60.823005000000023</v>
      </c>
      <c r="BC383" s="213">
        <f t="shared" si="490"/>
        <v>1163.9628180000002</v>
      </c>
      <c r="BD383" s="211">
        <f>[1]MAG_9pak!$F$10</f>
        <v>1163.9628180000002</v>
      </c>
      <c r="BE383" s="213">
        <f t="shared" si="491"/>
        <v>349.18884540000005</v>
      </c>
      <c r="BF383" s="213">
        <f t="shared" si="492"/>
        <v>581.9814090000001</v>
      </c>
      <c r="BG383" s="210">
        <f t="shared" si="493"/>
        <v>258.9628180000002</v>
      </c>
      <c r="BH383" s="210">
        <f t="shared" si="494"/>
        <v>233.9628180000002</v>
      </c>
      <c r="BI383" s="210">
        <f t="shared" si="495"/>
        <v>25.15729225806453</v>
      </c>
      <c r="BJ383" s="210">
        <f t="shared" si="496"/>
        <v>1153.2</v>
      </c>
      <c r="BK383" s="214">
        <f t="shared" si="497"/>
        <v>345.96</v>
      </c>
      <c r="BL383" s="214">
        <f t="shared" si="498"/>
        <v>576.6</v>
      </c>
      <c r="BM383" s="210">
        <f t="shared" si="499"/>
        <v>223.20000000000005</v>
      </c>
      <c r="BN383" s="210">
        <f t="shared" si="500"/>
        <v>248.20000000000005</v>
      </c>
      <c r="BO383" s="215">
        <f t="shared" si="501"/>
        <v>1153.2</v>
      </c>
      <c r="BP383" s="210">
        <f t="shared" si="561"/>
        <v>1153.2</v>
      </c>
      <c r="BQ383" s="216">
        <f t="shared" si="502"/>
        <v>345.96</v>
      </c>
      <c r="BR383" s="216">
        <f t="shared" si="503"/>
        <v>576.6</v>
      </c>
      <c r="BS383" s="210">
        <f t="shared" si="504"/>
        <v>223.20000000000005</v>
      </c>
      <c r="BT383" s="210">
        <f t="shared" si="505"/>
        <v>248.20000000000005</v>
      </c>
      <c r="BU383" s="217">
        <f t="shared" si="506"/>
        <v>1153.2</v>
      </c>
      <c r="BV383" s="210">
        <f t="shared" si="562"/>
        <v>1153.2</v>
      </c>
      <c r="BW383" s="403">
        <f t="shared" si="507"/>
        <v>345.96</v>
      </c>
      <c r="BX383" s="403">
        <f t="shared" si="508"/>
        <v>576.6</v>
      </c>
      <c r="BY383" s="210">
        <f t="shared" si="509"/>
        <v>223.20000000000005</v>
      </c>
      <c r="BZ383" s="210">
        <f t="shared" si="510"/>
        <v>248.20000000000005</v>
      </c>
      <c r="CA383" s="210">
        <f t="shared" si="511"/>
        <v>24</v>
      </c>
      <c r="CB383" s="404">
        <f t="shared" si="512"/>
        <v>1153.2</v>
      </c>
      <c r="CC383" s="404"/>
      <c r="CD383" s="537">
        <f t="shared" si="513"/>
        <v>60.823005000000023</v>
      </c>
      <c r="CE383" s="537">
        <f t="shared" si="545"/>
        <v>18.246901500000007</v>
      </c>
      <c r="CF383" s="537">
        <f t="shared" si="514"/>
        <v>30.411502500000012</v>
      </c>
      <c r="CG383" s="210"/>
      <c r="CH383" s="210"/>
      <c r="CI383" s="210"/>
      <c r="CJ383" s="538">
        <f t="shared" si="515"/>
        <v>60.823005000000023</v>
      </c>
      <c r="CK383" s="216">
        <f t="shared" si="516"/>
        <v>-36.25</v>
      </c>
      <c r="CL383" s="216">
        <f t="shared" si="546"/>
        <v>-10.875</v>
      </c>
      <c r="CM383" s="216">
        <f t="shared" si="517"/>
        <v>-18.125</v>
      </c>
      <c r="CN383" s="216"/>
      <c r="CO383" s="216"/>
      <c r="CP383" s="216"/>
      <c r="CQ383" s="217">
        <f t="shared" si="518"/>
        <v>-36.25</v>
      </c>
      <c r="CR383" s="403">
        <f t="shared" si="519"/>
        <v>35.023005000000012</v>
      </c>
      <c r="CS383" s="403">
        <f t="shared" si="547"/>
        <v>10.506901500000003</v>
      </c>
      <c r="CT383" s="403">
        <f t="shared" si="520"/>
        <v>17.511502500000006</v>
      </c>
      <c r="CU383" s="403"/>
      <c r="CV383" s="403"/>
      <c r="CW383" s="403"/>
      <c r="CX383" s="404">
        <f t="shared" si="521"/>
        <v>35.023005000000012</v>
      </c>
      <c r="CY383" s="198"/>
      <c r="CZ383" s="222">
        <v>905</v>
      </c>
      <c r="DA383" s="677">
        <f t="shared" si="522"/>
        <v>-25</v>
      </c>
      <c r="DB383" s="676">
        <f t="shared" si="523"/>
        <v>-2.6881720430107521</v>
      </c>
      <c r="DC383" s="676">
        <f t="shared" si="548"/>
        <v>-0.53763440860215039</v>
      </c>
      <c r="DD383" s="208">
        <v>1293.2920200000001</v>
      </c>
      <c r="DE383" s="677">
        <f t="shared" si="524"/>
        <v>363.29202000000009</v>
      </c>
      <c r="DF383" s="676">
        <f t="shared" si="525"/>
        <v>39.063658064516147</v>
      </c>
      <c r="DG383" s="676">
        <f t="shared" si="549"/>
        <v>7.8127316129032298</v>
      </c>
      <c r="DH383" s="222">
        <v>20</v>
      </c>
      <c r="DI383" s="677">
        <f t="shared" si="526"/>
        <v>186</v>
      </c>
      <c r="DJ383" s="568">
        <f t="shared" si="527"/>
        <v>1116</v>
      </c>
      <c r="DK383" s="677">
        <f t="shared" si="528"/>
        <v>1116</v>
      </c>
      <c r="DL383" s="677">
        <f t="shared" si="550"/>
        <v>334.8</v>
      </c>
      <c r="DM383" s="677">
        <f t="shared" si="551"/>
        <v>558</v>
      </c>
      <c r="DN383" s="677">
        <f t="shared" si="529"/>
        <v>44.323005000000023</v>
      </c>
      <c r="DO383" s="677">
        <f t="shared" si="552"/>
        <v>13.296901500000006</v>
      </c>
      <c r="DP383" s="677">
        <f t="shared" si="553"/>
        <v>22.161502500000012</v>
      </c>
      <c r="DQ383" s="677">
        <f t="shared" si="530"/>
        <v>44.323005000000023</v>
      </c>
      <c r="DR383" s="222">
        <v>905</v>
      </c>
      <c r="DS383" s="677">
        <f t="shared" si="531"/>
        <v>-25</v>
      </c>
      <c r="DT383" s="676">
        <f t="shared" si="532"/>
        <v>-2.6881720430107521</v>
      </c>
      <c r="DU383" s="710">
        <f t="shared" si="554"/>
        <v>-0.53763440860215039</v>
      </c>
      <c r="DV383" s="208">
        <v>1293.2920200000001</v>
      </c>
      <c r="DW383" s="677">
        <f t="shared" si="533"/>
        <v>363.29202000000009</v>
      </c>
      <c r="DX383" s="676">
        <f t="shared" si="534"/>
        <v>39.063658064516147</v>
      </c>
      <c r="DY383" s="710">
        <f t="shared" si="555"/>
        <v>7.8127316129032298</v>
      </c>
      <c r="DZ383" s="222">
        <v>19</v>
      </c>
      <c r="EA383" s="677">
        <f t="shared" si="535"/>
        <v>176.7</v>
      </c>
      <c r="EB383" s="568">
        <f t="shared" si="536"/>
        <v>1106.7</v>
      </c>
      <c r="EC383" s="677">
        <f t="shared" si="537"/>
        <v>1106.7</v>
      </c>
      <c r="ED383" s="677">
        <f t="shared" si="556"/>
        <v>332.01</v>
      </c>
      <c r="EE383" s="677">
        <f t="shared" si="557"/>
        <v>553.35</v>
      </c>
      <c r="EF383" s="208">
        <f t="shared" si="558"/>
        <v>46.648005000000012</v>
      </c>
      <c r="EG383" s="208">
        <f t="shared" si="559"/>
        <v>13.994401500000004</v>
      </c>
      <c r="EH383" s="208">
        <f t="shared" si="560"/>
        <v>23.324002500000006</v>
      </c>
      <c r="EI383" s="677">
        <f t="shared" si="538"/>
        <v>46.648005000000012</v>
      </c>
    </row>
    <row r="384" spans="1:139" s="218" customFormat="1" ht="24.75" customHeight="1" x14ac:dyDescent="0.2">
      <c r="A384" s="506">
        <v>381</v>
      </c>
      <c r="B384" s="506" t="s">
        <v>1268</v>
      </c>
      <c r="C384" s="499" t="s">
        <v>1056</v>
      </c>
      <c r="D384" s="406" t="s">
        <v>551</v>
      </c>
      <c r="E384" s="414" t="s">
        <v>365</v>
      </c>
      <c r="F384" s="219" t="s">
        <v>245</v>
      </c>
      <c r="G384" s="219" t="s">
        <v>24</v>
      </c>
      <c r="H384" s="219" t="s">
        <v>28</v>
      </c>
      <c r="I384" s="240">
        <v>0.6</v>
      </c>
      <c r="J384" s="237">
        <v>930</v>
      </c>
      <c r="K384" s="222"/>
      <c r="L384" s="219" t="s">
        <v>245</v>
      </c>
      <c r="M384" s="219" t="s">
        <v>24</v>
      </c>
      <c r="N384" s="219" t="s">
        <v>28</v>
      </c>
      <c r="O384" s="240">
        <v>0.6</v>
      </c>
      <c r="P384" s="234">
        <v>930</v>
      </c>
      <c r="Q384" s="219"/>
      <c r="R384" s="219"/>
      <c r="S384" s="219"/>
      <c r="T384" s="240">
        <v>0.6</v>
      </c>
      <c r="U384" s="235">
        <v>930</v>
      </c>
      <c r="V384" s="228" t="s">
        <v>705</v>
      </c>
      <c r="W384" s="228" t="s">
        <v>9</v>
      </c>
      <c r="X384" s="228" t="s">
        <v>28</v>
      </c>
      <c r="Y384" s="242">
        <v>0.6</v>
      </c>
      <c r="Z384" s="236">
        <v>930</v>
      </c>
      <c r="AA384" s="207">
        <f t="shared" si="474"/>
        <v>558</v>
      </c>
      <c r="AB384" s="222">
        <v>905</v>
      </c>
      <c r="AC384" s="544">
        <f t="shared" si="539"/>
        <v>-25</v>
      </c>
      <c r="AD384" s="208">
        <f>1.137*$AB$1</f>
        <v>1293.2920200000001</v>
      </c>
      <c r="AE384" s="678">
        <f t="shared" si="540"/>
        <v>363.29202000000009</v>
      </c>
      <c r="AF384" s="222">
        <v>1682</v>
      </c>
      <c r="AJ384" s="444">
        <f t="shared" si="475"/>
        <v>-25</v>
      </c>
      <c r="AK384" s="444">
        <f t="shared" si="476"/>
        <v>-2.6881720430107521</v>
      </c>
      <c r="AL384" s="539">
        <f t="shared" si="541"/>
        <v>-5.3763440860215041E-3</v>
      </c>
      <c r="AM384" s="444">
        <f t="shared" si="477"/>
        <v>-5</v>
      </c>
      <c r="AN384" s="445">
        <f t="shared" si="478"/>
        <v>363.29202000000009</v>
      </c>
      <c r="AO384" s="445">
        <f t="shared" si="479"/>
        <v>39.063658064516147</v>
      </c>
      <c r="AP384" s="542">
        <f t="shared" si="542"/>
        <v>7.8127316129032301E-2</v>
      </c>
      <c r="AQ384" s="445">
        <f t="shared" si="480"/>
        <v>72.658404000000019</v>
      </c>
      <c r="AR384" s="227">
        <f t="shared" si="481"/>
        <v>630</v>
      </c>
      <c r="AS384" s="210">
        <f t="shared" si="482"/>
        <v>1050</v>
      </c>
      <c r="AT384" s="209">
        <f t="shared" si="483"/>
        <v>315</v>
      </c>
      <c r="AU384" s="209">
        <f t="shared" si="484"/>
        <v>525</v>
      </c>
      <c r="AV384" s="211">
        <f t="shared" si="485"/>
        <v>905</v>
      </c>
      <c r="AW384" s="210">
        <f t="shared" si="486"/>
        <v>145</v>
      </c>
      <c r="AX384" s="210">
        <f t="shared" si="487"/>
        <v>120</v>
      </c>
      <c r="AY384" s="210">
        <f t="shared" si="488"/>
        <v>12.90322580645163</v>
      </c>
      <c r="AZ384" s="211">
        <f t="shared" si="489"/>
        <v>1293.2920200000001</v>
      </c>
      <c r="BA384" s="544">
        <f t="shared" si="543"/>
        <v>243.29202000000009</v>
      </c>
      <c r="BB384" s="210">
        <f t="shared" si="544"/>
        <v>60.823005000000023</v>
      </c>
      <c r="BC384" s="213">
        <f t="shared" si="490"/>
        <v>698.3776908000001</v>
      </c>
      <c r="BD384" s="211">
        <f>[1]MAG_9pak!$F$10</f>
        <v>1163.9628180000002</v>
      </c>
      <c r="BE384" s="213">
        <f t="shared" si="491"/>
        <v>349.18884540000005</v>
      </c>
      <c r="BF384" s="213">
        <f t="shared" si="492"/>
        <v>581.9814090000001</v>
      </c>
      <c r="BG384" s="210">
        <f t="shared" si="493"/>
        <v>258.9628180000002</v>
      </c>
      <c r="BH384" s="210">
        <f t="shared" si="494"/>
        <v>233.9628180000002</v>
      </c>
      <c r="BI384" s="210">
        <f t="shared" si="495"/>
        <v>25.15729225806453</v>
      </c>
      <c r="BJ384" s="210">
        <f t="shared" si="496"/>
        <v>1153.2</v>
      </c>
      <c r="BK384" s="214">
        <f t="shared" si="497"/>
        <v>345.96</v>
      </c>
      <c r="BL384" s="214">
        <f t="shared" si="498"/>
        <v>576.6</v>
      </c>
      <c r="BM384" s="210">
        <f t="shared" si="499"/>
        <v>223.20000000000005</v>
      </c>
      <c r="BN384" s="210">
        <f t="shared" si="500"/>
        <v>248.20000000000005</v>
      </c>
      <c r="BO384" s="215">
        <f t="shared" si="501"/>
        <v>691.92</v>
      </c>
      <c r="BP384" s="210">
        <f t="shared" si="561"/>
        <v>1153.2</v>
      </c>
      <c r="BQ384" s="216">
        <f t="shared" si="502"/>
        <v>345.96</v>
      </c>
      <c r="BR384" s="216">
        <f t="shared" si="503"/>
        <v>576.6</v>
      </c>
      <c r="BS384" s="210">
        <f t="shared" si="504"/>
        <v>223.20000000000005</v>
      </c>
      <c r="BT384" s="210">
        <f t="shared" si="505"/>
        <v>248.20000000000005</v>
      </c>
      <c r="BU384" s="217">
        <f t="shared" si="506"/>
        <v>691.92</v>
      </c>
      <c r="BV384" s="210">
        <f t="shared" si="562"/>
        <v>1153.2</v>
      </c>
      <c r="BW384" s="403">
        <f t="shared" si="507"/>
        <v>345.96</v>
      </c>
      <c r="BX384" s="403">
        <f t="shared" si="508"/>
        <v>576.6</v>
      </c>
      <c r="BY384" s="210">
        <f t="shared" si="509"/>
        <v>223.20000000000005</v>
      </c>
      <c r="BZ384" s="210">
        <f t="shared" si="510"/>
        <v>248.20000000000005</v>
      </c>
      <c r="CA384" s="210">
        <f t="shared" si="511"/>
        <v>24</v>
      </c>
      <c r="CB384" s="404">
        <f t="shared" si="512"/>
        <v>691.92</v>
      </c>
      <c r="CC384" s="404"/>
      <c r="CD384" s="537">
        <f t="shared" si="513"/>
        <v>60.823005000000023</v>
      </c>
      <c r="CE384" s="537">
        <f t="shared" si="545"/>
        <v>18.246901500000007</v>
      </c>
      <c r="CF384" s="537">
        <f t="shared" si="514"/>
        <v>30.411502500000012</v>
      </c>
      <c r="CG384" s="210"/>
      <c r="CH384" s="210"/>
      <c r="CI384" s="210"/>
      <c r="CJ384" s="538">
        <f t="shared" si="515"/>
        <v>36.493803000000014</v>
      </c>
      <c r="CK384" s="216">
        <f t="shared" si="516"/>
        <v>-36.25</v>
      </c>
      <c r="CL384" s="216">
        <f t="shared" si="546"/>
        <v>-10.875</v>
      </c>
      <c r="CM384" s="216">
        <f t="shared" si="517"/>
        <v>-18.125</v>
      </c>
      <c r="CN384" s="216"/>
      <c r="CO384" s="216"/>
      <c r="CP384" s="216"/>
      <c r="CQ384" s="217">
        <f t="shared" si="518"/>
        <v>-21.75</v>
      </c>
      <c r="CR384" s="403">
        <f t="shared" si="519"/>
        <v>35.023005000000012</v>
      </c>
      <c r="CS384" s="403">
        <f t="shared" si="547"/>
        <v>10.506901500000003</v>
      </c>
      <c r="CT384" s="403">
        <f t="shared" si="520"/>
        <v>17.511502500000006</v>
      </c>
      <c r="CU384" s="403"/>
      <c r="CV384" s="403"/>
      <c r="CW384" s="403"/>
      <c r="CX384" s="404">
        <f t="shared" si="521"/>
        <v>21.013803000000006</v>
      </c>
      <c r="CY384" s="198"/>
      <c r="CZ384" s="222">
        <v>905</v>
      </c>
      <c r="DA384" s="677">
        <f t="shared" si="522"/>
        <v>-25</v>
      </c>
      <c r="DB384" s="676">
        <f t="shared" si="523"/>
        <v>-2.6881720430107521</v>
      </c>
      <c r="DC384" s="676">
        <f t="shared" si="548"/>
        <v>-0.53763440860215039</v>
      </c>
      <c r="DD384" s="208">
        <v>1293.2920200000001</v>
      </c>
      <c r="DE384" s="677">
        <f t="shared" si="524"/>
        <v>363.29202000000009</v>
      </c>
      <c r="DF384" s="676">
        <f t="shared" si="525"/>
        <v>39.063658064516147</v>
      </c>
      <c r="DG384" s="676">
        <f t="shared" si="549"/>
        <v>7.8127316129032298</v>
      </c>
      <c r="DH384" s="222">
        <v>20</v>
      </c>
      <c r="DI384" s="677">
        <f t="shared" si="526"/>
        <v>186</v>
      </c>
      <c r="DJ384" s="568">
        <f t="shared" si="527"/>
        <v>1116</v>
      </c>
      <c r="DK384" s="677">
        <f t="shared" si="528"/>
        <v>669.6</v>
      </c>
      <c r="DL384" s="677">
        <f t="shared" si="550"/>
        <v>334.8</v>
      </c>
      <c r="DM384" s="677">
        <f t="shared" si="551"/>
        <v>558</v>
      </c>
      <c r="DN384" s="677">
        <f t="shared" si="529"/>
        <v>44.323005000000023</v>
      </c>
      <c r="DO384" s="677">
        <f t="shared" si="552"/>
        <v>13.296901500000006</v>
      </c>
      <c r="DP384" s="677">
        <f t="shared" si="553"/>
        <v>22.161502500000012</v>
      </c>
      <c r="DQ384" s="677">
        <f t="shared" si="530"/>
        <v>26.593803000000012</v>
      </c>
      <c r="DR384" s="222">
        <v>905</v>
      </c>
      <c r="DS384" s="677">
        <f t="shared" si="531"/>
        <v>-25</v>
      </c>
      <c r="DT384" s="676">
        <f t="shared" si="532"/>
        <v>-2.6881720430107521</v>
      </c>
      <c r="DU384" s="710">
        <f t="shared" si="554"/>
        <v>-0.53763440860215039</v>
      </c>
      <c r="DV384" s="208">
        <v>1293.2920200000001</v>
      </c>
      <c r="DW384" s="677">
        <f t="shared" si="533"/>
        <v>363.29202000000009</v>
      </c>
      <c r="DX384" s="676">
        <f t="shared" si="534"/>
        <v>39.063658064516147</v>
      </c>
      <c r="DY384" s="710">
        <f t="shared" si="555"/>
        <v>7.8127316129032298</v>
      </c>
      <c r="DZ384" s="222">
        <v>19</v>
      </c>
      <c r="EA384" s="677">
        <f t="shared" si="535"/>
        <v>176.7</v>
      </c>
      <c r="EB384" s="568">
        <f t="shared" si="536"/>
        <v>1106.7</v>
      </c>
      <c r="EC384" s="677">
        <f t="shared" si="537"/>
        <v>664.02</v>
      </c>
      <c r="ED384" s="677">
        <f t="shared" si="556"/>
        <v>332.01</v>
      </c>
      <c r="EE384" s="677">
        <f t="shared" si="557"/>
        <v>553.35</v>
      </c>
      <c r="EF384" s="208">
        <f t="shared" si="558"/>
        <v>46.648005000000012</v>
      </c>
      <c r="EG384" s="208">
        <f t="shared" si="559"/>
        <v>13.994401500000004</v>
      </c>
      <c r="EH384" s="208">
        <f t="shared" si="560"/>
        <v>23.324002500000006</v>
      </c>
      <c r="EI384" s="677">
        <f t="shared" si="538"/>
        <v>27.988803000000008</v>
      </c>
    </row>
    <row r="385" spans="1:139" s="218" customFormat="1" ht="24.75" customHeight="1" x14ac:dyDescent="0.2">
      <c r="A385" s="505">
        <v>382</v>
      </c>
      <c r="B385" s="506" t="s">
        <v>1268</v>
      </c>
      <c r="C385" s="499" t="s">
        <v>1056</v>
      </c>
      <c r="D385" s="406" t="s">
        <v>551</v>
      </c>
      <c r="E385" s="414" t="s">
        <v>232</v>
      </c>
      <c r="F385" s="219" t="s">
        <v>245</v>
      </c>
      <c r="G385" s="219" t="s">
        <v>44</v>
      </c>
      <c r="H385" s="219" t="s">
        <v>23</v>
      </c>
      <c r="I385" s="240">
        <v>1</v>
      </c>
      <c r="J385" s="237">
        <v>1100</v>
      </c>
      <c r="K385" s="222"/>
      <c r="L385" s="219" t="s">
        <v>245</v>
      </c>
      <c r="M385" s="219" t="s">
        <v>44</v>
      </c>
      <c r="N385" s="219" t="s">
        <v>23</v>
      </c>
      <c r="O385" s="240">
        <v>1</v>
      </c>
      <c r="P385" s="234">
        <v>1100</v>
      </c>
      <c r="Q385" s="219"/>
      <c r="R385" s="219"/>
      <c r="S385" s="219"/>
      <c r="T385" s="240">
        <v>1</v>
      </c>
      <c r="U385" s="235">
        <v>1100</v>
      </c>
      <c r="V385" s="228" t="s">
        <v>705</v>
      </c>
      <c r="W385" s="228" t="s">
        <v>44</v>
      </c>
      <c r="X385" s="228" t="s">
        <v>70</v>
      </c>
      <c r="Y385" s="242">
        <v>1</v>
      </c>
      <c r="Z385" s="236">
        <v>1100</v>
      </c>
      <c r="AA385" s="207">
        <f t="shared" si="474"/>
        <v>1100</v>
      </c>
      <c r="AB385" s="222">
        <v>1157</v>
      </c>
      <c r="AC385" s="544">
        <f t="shared" si="539"/>
        <v>57</v>
      </c>
      <c r="AD385" s="208">
        <f>1.453*$AB$1</f>
        <v>1652.7293800000002</v>
      </c>
      <c r="AE385" s="678">
        <f t="shared" si="540"/>
        <v>552.72938000000022</v>
      </c>
      <c r="AF385" s="222">
        <v>2067</v>
      </c>
      <c r="AJ385" s="444">
        <f t="shared" si="475"/>
        <v>57</v>
      </c>
      <c r="AK385" s="444">
        <f t="shared" si="476"/>
        <v>5.1818181818181728</v>
      </c>
      <c r="AL385" s="539">
        <f t="shared" si="541"/>
        <v>1.0363636363636346E-2</v>
      </c>
      <c r="AM385" s="444">
        <f t="shared" si="477"/>
        <v>11.4</v>
      </c>
      <c r="AN385" s="445">
        <f t="shared" si="478"/>
        <v>552.72938000000022</v>
      </c>
      <c r="AO385" s="445">
        <f t="shared" si="479"/>
        <v>50.248125454545459</v>
      </c>
      <c r="AP385" s="542">
        <f t="shared" si="542"/>
        <v>0.10049625090909092</v>
      </c>
      <c r="AQ385" s="445">
        <f t="shared" si="480"/>
        <v>110.54587600000005</v>
      </c>
      <c r="AR385" s="227">
        <f t="shared" si="481"/>
        <v>1220</v>
      </c>
      <c r="AS385" s="210">
        <f t="shared" si="482"/>
        <v>1220</v>
      </c>
      <c r="AT385" s="209">
        <f t="shared" si="483"/>
        <v>366</v>
      </c>
      <c r="AU385" s="209">
        <f t="shared" si="484"/>
        <v>610</v>
      </c>
      <c r="AV385" s="211">
        <f t="shared" si="485"/>
        <v>1157</v>
      </c>
      <c r="AW385" s="210">
        <f t="shared" si="486"/>
        <v>63</v>
      </c>
      <c r="AX385" s="210">
        <f t="shared" si="487"/>
        <v>120</v>
      </c>
      <c r="AY385" s="210">
        <f t="shared" si="488"/>
        <v>10.909090909090907</v>
      </c>
      <c r="AZ385" s="211">
        <f t="shared" si="489"/>
        <v>1652.7293800000002</v>
      </c>
      <c r="BA385" s="544">
        <f t="shared" si="543"/>
        <v>432.72938000000022</v>
      </c>
      <c r="BB385" s="210">
        <f t="shared" si="544"/>
        <v>108.18234500000005</v>
      </c>
      <c r="BC385" s="213">
        <f t="shared" si="490"/>
        <v>1487.4564420000002</v>
      </c>
      <c r="BD385" s="211">
        <f>[1]MAG_9pak!$F$12</f>
        <v>1487.4564420000002</v>
      </c>
      <c r="BE385" s="213">
        <f t="shared" si="491"/>
        <v>446.23693260000005</v>
      </c>
      <c r="BF385" s="213">
        <f t="shared" si="492"/>
        <v>743.72822100000008</v>
      </c>
      <c r="BG385" s="210">
        <f t="shared" si="493"/>
        <v>330.45644200000015</v>
      </c>
      <c r="BH385" s="210">
        <f t="shared" si="494"/>
        <v>387.45644200000015</v>
      </c>
      <c r="BI385" s="210">
        <f t="shared" si="495"/>
        <v>35.223312909090936</v>
      </c>
      <c r="BJ385" s="210">
        <f t="shared" si="496"/>
        <v>1364</v>
      </c>
      <c r="BK385" s="214">
        <f t="shared" si="497"/>
        <v>409.2</v>
      </c>
      <c r="BL385" s="214">
        <f t="shared" si="498"/>
        <v>682</v>
      </c>
      <c r="BM385" s="210">
        <f t="shared" si="499"/>
        <v>264</v>
      </c>
      <c r="BN385" s="210">
        <f t="shared" si="500"/>
        <v>207</v>
      </c>
      <c r="BO385" s="215">
        <f t="shared" si="501"/>
        <v>1364</v>
      </c>
      <c r="BP385" s="210">
        <f t="shared" si="561"/>
        <v>1364</v>
      </c>
      <c r="BQ385" s="216">
        <f t="shared" si="502"/>
        <v>409.2</v>
      </c>
      <c r="BR385" s="216">
        <f t="shared" si="503"/>
        <v>682</v>
      </c>
      <c r="BS385" s="210">
        <f t="shared" si="504"/>
        <v>264</v>
      </c>
      <c r="BT385" s="210">
        <f t="shared" si="505"/>
        <v>207</v>
      </c>
      <c r="BU385" s="217">
        <f t="shared" si="506"/>
        <v>1364</v>
      </c>
      <c r="BV385" s="210">
        <f t="shared" si="562"/>
        <v>1364</v>
      </c>
      <c r="BW385" s="403">
        <f t="shared" si="507"/>
        <v>409.2</v>
      </c>
      <c r="BX385" s="403">
        <f t="shared" si="508"/>
        <v>682</v>
      </c>
      <c r="BY385" s="210">
        <f t="shared" si="509"/>
        <v>264</v>
      </c>
      <c r="BZ385" s="210">
        <f t="shared" si="510"/>
        <v>207</v>
      </c>
      <c r="CA385" s="210">
        <f t="shared" si="511"/>
        <v>24</v>
      </c>
      <c r="CB385" s="404">
        <f t="shared" si="512"/>
        <v>1364</v>
      </c>
      <c r="CC385" s="404"/>
      <c r="CD385" s="537">
        <f t="shared" si="513"/>
        <v>108.18234500000005</v>
      </c>
      <c r="CE385" s="537">
        <f t="shared" si="545"/>
        <v>32.454703500000015</v>
      </c>
      <c r="CF385" s="537">
        <f t="shared" si="514"/>
        <v>54.091172500000027</v>
      </c>
      <c r="CG385" s="210"/>
      <c r="CH385" s="210"/>
      <c r="CI385" s="210"/>
      <c r="CJ385" s="538">
        <f t="shared" si="515"/>
        <v>108.18234500000005</v>
      </c>
      <c r="CK385" s="216">
        <f t="shared" si="516"/>
        <v>-15.75</v>
      </c>
      <c r="CL385" s="216">
        <f t="shared" si="546"/>
        <v>-4.7249999999999996</v>
      </c>
      <c r="CM385" s="216">
        <f t="shared" si="517"/>
        <v>-7.875</v>
      </c>
      <c r="CN385" s="216"/>
      <c r="CO385" s="216"/>
      <c r="CP385" s="216"/>
      <c r="CQ385" s="217">
        <f t="shared" si="518"/>
        <v>-15.75</v>
      </c>
      <c r="CR385" s="403">
        <f t="shared" si="519"/>
        <v>72.182345000000055</v>
      </c>
      <c r="CS385" s="403">
        <f t="shared" si="547"/>
        <v>21.654703500000014</v>
      </c>
      <c r="CT385" s="403">
        <f t="shared" si="520"/>
        <v>36.091172500000027</v>
      </c>
      <c r="CU385" s="403"/>
      <c r="CV385" s="403"/>
      <c r="CW385" s="403"/>
      <c r="CX385" s="404">
        <f t="shared" si="521"/>
        <v>72.182345000000055</v>
      </c>
      <c r="CY385" s="198"/>
      <c r="CZ385" s="222">
        <v>1157</v>
      </c>
      <c r="DA385" s="677">
        <f t="shared" si="522"/>
        <v>57</v>
      </c>
      <c r="DB385" s="676">
        <f t="shared" si="523"/>
        <v>5.1818181818181728</v>
      </c>
      <c r="DC385" s="676">
        <f t="shared" si="548"/>
        <v>1.0363636363636346</v>
      </c>
      <c r="DD385" s="208">
        <v>1652.7293800000002</v>
      </c>
      <c r="DE385" s="677">
        <f t="shared" si="524"/>
        <v>552.72938000000022</v>
      </c>
      <c r="DF385" s="676">
        <f t="shared" si="525"/>
        <v>50.248125454545459</v>
      </c>
      <c r="DG385" s="676">
        <f t="shared" si="549"/>
        <v>10.049625090909093</v>
      </c>
      <c r="DH385" s="222">
        <v>19</v>
      </c>
      <c r="DI385" s="677">
        <f t="shared" si="526"/>
        <v>209</v>
      </c>
      <c r="DJ385" s="568">
        <f t="shared" si="527"/>
        <v>1309</v>
      </c>
      <c r="DK385" s="677">
        <f t="shared" si="528"/>
        <v>1309</v>
      </c>
      <c r="DL385" s="677">
        <f t="shared" si="550"/>
        <v>392.7</v>
      </c>
      <c r="DM385" s="677">
        <f t="shared" si="551"/>
        <v>654.5</v>
      </c>
      <c r="DN385" s="677">
        <f t="shared" si="529"/>
        <v>85.932345000000055</v>
      </c>
      <c r="DO385" s="677">
        <f t="shared" si="552"/>
        <v>25.779703500000014</v>
      </c>
      <c r="DP385" s="677">
        <f t="shared" si="553"/>
        <v>42.966172500000027</v>
      </c>
      <c r="DQ385" s="677">
        <f t="shared" si="530"/>
        <v>85.932345000000055</v>
      </c>
      <c r="DR385" s="222">
        <v>1157</v>
      </c>
      <c r="DS385" s="677">
        <f t="shared" si="531"/>
        <v>57</v>
      </c>
      <c r="DT385" s="676">
        <f t="shared" si="532"/>
        <v>5.1818181818181728</v>
      </c>
      <c r="DU385" s="710">
        <f t="shared" si="554"/>
        <v>1.0363636363636346</v>
      </c>
      <c r="DV385" s="208">
        <v>1652.7293800000002</v>
      </c>
      <c r="DW385" s="677">
        <f t="shared" si="533"/>
        <v>552.72938000000022</v>
      </c>
      <c r="DX385" s="676">
        <f t="shared" si="534"/>
        <v>50.248125454545459</v>
      </c>
      <c r="DY385" s="710">
        <f t="shared" si="555"/>
        <v>10.049625090909093</v>
      </c>
      <c r="DZ385" s="222">
        <v>15</v>
      </c>
      <c r="EA385" s="677">
        <f t="shared" si="535"/>
        <v>165</v>
      </c>
      <c r="EB385" s="568">
        <f t="shared" si="536"/>
        <v>1265</v>
      </c>
      <c r="EC385" s="677">
        <f t="shared" si="537"/>
        <v>1265</v>
      </c>
      <c r="ED385" s="677">
        <f t="shared" si="556"/>
        <v>379.5</v>
      </c>
      <c r="EE385" s="677">
        <f t="shared" si="557"/>
        <v>632.5</v>
      </c>
      <c r="EF385" s="208">
        <f t="shared" si="558"/>
        <v>96.932345000000055</v>
      </c>
      <c r="EG385" s="208">
        <f t="shared" si="559"/>
        <v>29.079703500000015</v>
      </c>
      <c r="EH385" s="208">
        <f t="shared" si="560"/>
        <v>48.466172500000027</v>
      </c>
      <c r="EI385" s="677">
        <f t="shared" si="538"/>
        <v>96.932345000000055</v>
      </c>
    </row>
    <row r="386" spans="1:139" s="218" customFormat="1" ht="24.75" customHeight="1" x14ac:dyDescent="0.2">
      <c r="A386" s="505">
        <v>383</v>
      </c>
      <c r="B386" s="506" t="s">
        <v>1268</v>
      </c>
      <c r="C386" s="499" t="s">
        <v>207</v>
      </c>
      <c r="D386" s="406" t="s">
        <v>552</v>
      </c>
      <c r="E386" s="414" t="s">
        <v>13</v>
      </c>
      <c r="F386" s="219" t="s">
        <v>171</v>
      </c>
      <c r="G386" s="219" t="s">
        <v>44</v>
      </c>
      <c r="H386" s="219" t="s">
        <v>66</v>
      </c>
      <c r="I386" s="240">
        <v>1</v>
      </c>
      <c r="J386" s="229">
        <v>1200</v>
      </c>
      <c r="K386" s="222"/>
      <c r="L386" s="219" t="s">
        <v>171</v>
      </c>
      <c r="M386" s="219" t="s">
        <v>44</v>
      </c>
      <c r="N386" s="219" t="s">
        <v>66</v>
      </c>
      <c r="O386" s="240">
        <v>1</v>
      </c>
      <c r="P386" s="230">
        <v>1200</v>
      </c>
      <c r="Q386" s="219"/>
      <c r="R386" s="219"/>
      <c r="S386" s="219"/>
      <c r="T386" s="240">
        <v>1</v>
      </c>
      <c r="U386" s="231">
        <v>1200</v>
      </c>
      <c r="V386" s="228" t="s">
        <v>69</v>
      </c>
      <c r="W386" s="228" t="s">
        <v>22</v>
      </c>
      <c r="X386" s="228" t="s">
        <v>66</v>
      </c>
      <c r="Y386" s="242">
        <v>1</v>
      </c>
      <c r="Z386" s="232">
        <v>1200</v>
      </c>
      <c r="AA386" s="207">
        <f t="shared" si="474"/>
        <v>1200</v>
      </c>
      <c r="AB386" s="222">
        <v>1399</v>
      </c>
      <c r="AC386" s="544">
        <f t="shared" si="539"/>
        <v>199</v>
      </c>
      <c r="AD386" s="208">
        <f>1.757*$AB$1</f>
        <v>1998.51722</v>
      </c>
      <c r="AE386" s="678">
        <f t="shared" si="540"/>
        <v>798.51721999999995</v>
      </c>
      <c r="AF386" s="222">
        <v>2499</v>
      </c>
      <c r="AJ386" s="444">
        <f t="shared" si="475"/>
        <v>199</v>
      </c>
      <c r="AK386" s="444">
        <f t="shared" si="476"/>
        <v>16.583333333333329</v>
      </c>
      <c r="AL386" s="539">
        <f t="shared" si="541"/>
        <v>3.3166666666666657E-2</v>
      </c>
      <c r="AM386" s="444">
        <f t="shared" si="477"/>
        <v>39.799999999999997</v>
      </c>
      <c r="AN386" s="445">
        <f t="shared" si="478"/>
        <v>798.51721999999995</v>
      </c>
      <c r="AO386" s="445">
        <f t="shared" si="479"/>
        <v>66.543101666666672</v>
      </c>
      <c r="AP386" s="542">
        <f t="shared" si="542"/>
        <v>0.13308620333333335</v>
      </c>
      <c r="AQ386" s="445">
        <f t="shared" si="480"/>
        <v>159.70344399999999</v>
      </c>
      <c r="AR386" s="227">
        <f t="shared" si="481"/>
        <v>1320</v>
      </c>
      <c r="AS386" s="210">
        <f t="shared" si="482"/>
        <v>1320</v>
      </c>
      <c r="AT386" s="209">
        <f t="shared" si="483"/>
        <v>396</v>
      </c>
      <c r="AU386" s="209">
        <f t="shared" si="484"/>
        <v>660</v>
      </c>
      <c r="AV386" s="211">
        <f t="shared" si="485"/>
        <v>1399</v>
      </c>
      <c r="AW386" s="212">
        <f t="shared" si="486"/>
        <v>-79</v>
      </c>
      <c r="AX386" s="210">
        <f t="shared" si="487"/>
        <v>120</v>
      </c>
      <c r="AY386" s="210">
        <f t="shared" si="488"/>
        <v>10.000000000000014</v>
      </c>
      <c r="AZ386" s="211">
        <f t="shared" si="489"/>
        <v>1998.51722</v>
      </c>
      <c r="BA386" s="544">
        <f t="shared" si="543"/>
        <v>678.51721999999995</v>
      </c>
      <c r="BB386" s="210">
        <f t="shared" si="544"/>
        <v>169.62930499999999</v>
      </c>
      <c r="BC386" s="213">
        <f t="shared" si="490"/>
        <v>1618.7989482</v>
      </c>
      <c r="BD386" s="211">
        <f>[1]MAG_9pak!$E$13</f>
        <v>1618.7989482</v>
      </c>
      <c r="BE386" s="213">
        <f t="shared" si="491"/>
        <v>485.63968446000001</v>
      </c>
      <c r="BF386" s="213">
        <f t="shared" si="492"/>
        <v>809.39947410000002</v>
      </c>
      <c r="BG386" s="210">
        <f t="shared" si="493"/>
        <v>219.79894820000004</v>
      </c>
      <c r="BH386" s="210">
        <f t="shared" si="494"/>
        <v>418.79894820000004</v>
      </c>
      <c r="BI386" s="210">
        <f t="shared" si="495"/>
        <v>34.899912349999994</v>
      </c>
      <c r="BJ386" s="210">
        <f t="shared" si="496"/>
        <v>1488</v>
      </c>
      <c r="BK386" s="214">
        <f t="shared" si="497"/>
        <v>446.4</v>
      </c>
      <c r="BL386" s="214">
        <f t="shared" si="498"/>
        <v>744</v>
      </c>
      <c r="BM386" s="210">
        <f t="shared" si="499"/>
        <v>288</v>
      </c>
      <c r="BN386" s="210">
        <f t="shared" si="500"/>
        <v>89</v>
      </c>
      <c r="BO386" s="215">
        <f t="shared" si="501"/>
        <v>1488</v>
      </c>
      <c r="BP386" s="210">
        <f t="shared" si="561"/>
        <v>1488</v>
      </c>
      <c r="BQ386" s="216">
        <f t="shared" si="502"/>
        <v>446.4</v>
      </c>
      <c r="BR386" s="216">
        <f t="shared" si="503"/>
        <v>744</v>
      </c>
      <c r="BS386" s="210">
        <f t="shared" si="504"/>
        <v>288</v>
      </c>
      <c r="BT386" s="210">
        <f t="shared" si="505"/>
        <v>89</v>
      </c>
      <c r="BU386" s="217">
        <f t="shared" si="506"/>
        <v>1488</v>
      </c>
      <c r="BV386" s="210">
        <f t="shared" si="562"/>
        <v>1488</v>
      </c>
      <c r="BW386" s="403">
        <f t="shared" si="507"/>
        <v>446.4</v>
      </c>
      <c r="BX386" s="403">
        <f t="shared" si="508"/>
        <v>744</v>
      </c>
      <c r="BY386" s="210">
        <f t="shared" si="509"/>
        <v>288</v>
      </c>
      <c r="BZ386" s="210">
        <f t="shared" si="510"/>
        <v>89</v>
      </c>
      <c r="CA386" s="210">
        <f t="shared" si="511"/>
        <v>24</v>
      </c>
      <c r="CB386" s="404">
        <f t="shared" si="512"/>
        <v>1488</v>
      </c>
      <c r="CC386" s="404"/>
      <c r="CD386" s="537">
        <f t="shared" si="513"/>
        <v>169.62930499999999</v>
      </c>
      <c r="CE386" s="537">
        <f t="shared" si="545"/>
        <v>50.888791499999996</v>
      </c>
      <c r="CF386" s="537">
        <f t="shared" si="514"/>
        <v>84.814652499999994</v>
      </c>
      <c r="CG386" s="210"/>
      <c r="CH386" s="210"/>
      <c r="CI386" s="210"/>
      <c r="CJ386" s="538">
        <f t="shared" si="515"/>
        <v>169.62930499999999</v>
      </c>
      <c r="CK386" s="216">
        <f t="shared" si="516"/>
        <v>19.75</v>
      </c>
      <c r="CL386" s="216">
        <f t="shared" si="546"/>
        <v>5.9249999999999998</v>
      </c>
      <c r="CM386" s="216">
        <f t="shared" si="517"/>
        <v>9.875</v>
      </c>
      <c r="CN386" s="216"/>
      <c r="CO386" s="216"/>
      <c r="CP386" s="216"/>
      <c r="CQ386" s="217">
        <f t="shared" si="518"/>
        <v>19.75</v>
      </c>
      <c r="CR386" s="403">
        <f t="shared" si="519"/>
        <v>127.62930499999999</v>
      </c>
      <c r="CS386" s="403">
        <f t="shared" si="547"/>
        <v>38.288791499999995</v>
      </c>
      <c r="CT386" s="403">
        <f t="shared" si="520"/>
        <v>63.814652499999994</v>
      </c>
      <c r="CU386" s="403"/>
      <c r="CV386" s="403"/>
      <c r="CW386" s="403"/>
      <c r="CX386" s="404">
        <f t="shared" si="521"/>
        <v>127.62930499999999</v>
      </c>
      <c r="CY386" s="198"/>
      <c r="CZ386" s="222">
        <v>1399</v>
      </c>
      <c r="DA386" s="677">
        <f t="shared" si="522"/>
        <v>199</v>
      </c>
      <c r="DB386" s="676">
        <f t="shared" si="523"/>
        <v>16.583333333333329</v>
      </c>
      <c r="DC386" s="676">
        <f t="shared" si="548"/>
        <v>3.3166666666666655</v>
      </c>
      <c r="DD386" s="208">
        <v>1998.51722</v>
      </c>
      <c r="DE386" s="677">
        <f t="shared" si="524"/>
        <v>798.51721999999995</v>
      </c>
      <c r="DF386" s="676">
        <f t="shared" si="525"/>
        <v>66.543101666666672</v>
      </c>
      <c r="DG386" s="676">
        <f t="shared" si="549"/>
        <v>13.308620333333334</v>
      </c>
      <c r="DH386" s="222">
        <v>19</v>
      </c>
      <c r="DI386" s="677">
        <f t="shared" si="526"/>
        <v>228</v>
      </c>
      <c r="DJ386" s="568">
        <f t="shared" si="527"/>
        <v>1428</v>
      </c>
      <c r="DK386" s="677">
        <f t="shared" si="528"/>
        <v>1428</v>
      </c>
      <c r="DL386" s="677">
        <f t="shared" si="550"/>
        <v>428.4</v>
      </c>
      <c r="DM386" s="677">
        <f t="shared" si="551"/>
        <v>714</v>
      </c>
      <c r="DN386" s="677">
        <f t="shared" si="529"/>
        <v>142.62930499999999</v>
      </c>
      <c r="DO386" s="677">
        <f t="shared" si="552"/>
        <v>42.788791499999995</v>
      </c>
      <c r="DP386" s="677">
        <f t="shared" si="553"/>
        <v>71.314652499999994</v>
      </c>
      <c r="DQ386" s="677">
        <f t="shared" si="530"/>
        <v>142.62930499999999</v>
      </c>
      <c r="DR386" s="222">
        <v>1399</v>
      </c>
      <c r="DS386" s="677">
        <f t="shared" si="531"/>
        <v>199</v>
      </c>
      <c r="DT386" s="676">
        <f t="shared" si="532"/>
        <v>16.583333333333329</v>
      </c>
      <c r="DU386" s="710">
        <f t="shared" si="554"/>
        <v>3.3166666666666655</v>
      </c>
      <c r="DV386" s="208">
        <v>1998.51722</v>
      </c>
      <c r="DW386" s="677">
        <f t="shared" si="533"/>
        <v>798.51721999999995</v>
      </c>
      <c r="DX386" s="676">
        <f t="shared" si="534"/>
        <v>66.543101666666672</v>
      </c>
      <c r="DY386" s="710">
        <f t="shared" si="555"/>
        <v>13.308620333333334</v>
      </c>
      <c r="DZ386" s="222">
        <v>15</v>
      </c>
      <c r="EA386" s="677">
        <f t="shared" si="535"/>
        <v>180</v>
      </c>
      <c r="EB386" s="568">
        <f t="shared" si="536"/>
        <v>1380</v>
      </c>
      <c r="EC386" s="677">
        <f t="shared" si="537"/>
        <v>1380</v>
      </c>
      <c r="ED386" s="677">
        <f t="shared" si="556"/>
        <v>414</v>
      </c>
      <c r="EE386" s="677">
        <f t="shared" si="557"/>
        <v>690</v>
      </c>
      <c r="EF386" s="208">
        <f t="shared" si="558"/>
        <v>154.62930499999999</v>
      </c>
      <c r="EG386" s="208">
        <f t="shared" si="559"/>
        <v>46.388791499999996</v>
      </c>
      <c r="EH386" s="208">
        <f t="shared" si="560"/>
        <v>77.314652499999994</v>
      </c>
      <c r="EI386" s="677">
        <f t="shared" si="538"/>
        <v>154.62930499999999</v>
      </c>
    </row>
    <row r="387" spans="1:139" s="218" customFormat="1" ht="24.75" customHeight="1" x14ac:dyDescent="0.2">
      <c r="A387" s="506">
        <v>384</v>
      </c>
      <c r="B387" s="506" t="s">
        <v>1268</v>
      </c>
      <c r="C387" s="499" t="s">
        <v>207</v>
      </c>
      <c r="D387" s="406" t="s">
        <v>552</v>
      </c>
      <c r="E387" s="414" t="s">
        <v>170</v>
      </c>
      <c r="F387" s="219" t="s">
        <v>171</v>
      </c>
      <c r="G387" s="219" t="s">
        <v>24</v>
      </c>
      <c r="H387" s="219" t="s">
        <v>28</v>
      </c>
      <c r="I387" s="240">
        <v>1</v>
      </c>
      <c r="J387" s="237">
        <v>800</v>
      </c>
      <c r="K387" s="222"/>
      <c r="L387" s="219" t="s">
        <v>171</v>
      </c>
      <c r="M387" s="219" t="s">
        <v>24</v>
      </c>
      <c r="N387" s="219" t="s">
        <v>28</v>
      </c>
      <c r="O387" s="240">
        <v>1</v>
      </c>
      <c r="P387" s="234">
        <v>800</v>
      </c>
      <c r="Q387" s="219"/>
      <c r="R387" s="219"/>
      <c r="S387" s="219"/>
      <c r="T387" s="240">
        <v>1</v>
      </c>
      <c r="U387" s="235">
        <v>800</v>
      </c>
      <c r="V387" s="228" t="s">
        <v>69</v>
      </c>
      <c r="W387" s="228" t="s">
        <v>42</v>
      </c>
      <c r="X387" s="228" t="s">
        <v>25</v>
      </c>
      <c r="Y387" s="242">
        <v>1</v>
      </c>
      <c r="Z387" s="236">
        <v>800</v>
      </c>
      <c r="AA387" s="207">
        <f t="shared" si="474"/>
        <v>800</v>
      </c>
      <c r="AB387" s="222">
        <v>905</v>
      </c>
      <c r="AC387" s="544">
        <f t="shared" si="539"/>
        <v>105</v>
      </c>
      <c r="AD387" s="208">
        <f>1.137*$AB$1</f>
        <v>1293.2920200000001</v>
      </c>
      <c r="AE387" s="678">
        <f t="shared" si="540"/>
        <v>493.29202000000009</v>
      </c>
      <c r="AF387" s="222">
        <v>1682</v>
      </c>
      <c r="AJ387" s="444">
        <f t="shared" si="475"/>
        <v>105</v>
      </c>
      <c r="AK387" s="444">
        <f t="shared" si="476"/>
        <v>13.125000000000014</v>
      </c>
      <c r="AL387" s="539">
        <f t="shared" si="541"/>
        <v>2.6250000000000027E-2</v>
      </c>
      <c r="AM387" s="444">
        <f t="shared" si="477"/>
        <v>21</v>
      </c>
      <c r="AN387" s="445">
        <f t="shared" si="478"/>
        <v>493.29202000000009</v>
      </c>
      <c r="AO387" s="445">
        <f t="shared" si="479"/>
        <v>61.661502500000012</v>
      </c>
      <c r="AP387" s="542">
        <f t="shared" si="542"/>
        <v>0.12332300500000003</v>
      </c>
      <c r="AQ387" s="445">
        <f t="shared" si="480"/>
        <v>98.658404000000019</v>
      </c>
      <c r="AR387" s="227">
        <f t="shared" si="481"/>
        <v>920</v>
      </c>
      <c r="AS387" s="210">
        <f t="shared" si="482"/>
        <v>920</v>
      </c>
      <c r="AT387" s="209">
        <f t="shared" si="483"/>
        <v>276</v>
      </c>
      <c r="AU387" s="209">
        <f t="shared" si="484"/>
        <v>460</v>
      </c>
      <c r="AV387" s="211">
        <f t="shared" si="485"/>
        <v>905</v>
      </c>
      <c r="AW387" s="210">
        <f t="shared" si="486"/>
        <v>15</v>
      </c>
      <c r="AX387" s="210">
        <f t="shared" si="487"/>
        <v>120</v>
      </c>
      <c r="AY387" s="210">
        <f t="shared" si="488"/>
        <v>14.999999999999986</v>
      </c>
      <c r="AZ387" s="211">
        <f t="shared" si="489"/>
        <v>1293.2920200000001</v>
      </c>
      <c r="BA387" s="544">
        <f t="shared" si="543"/>
        <v>373.29202000000009</v>
      </c>
      <c r="BB387" s="210">
        <f t="shared" si="544"/>
        <v>93.323005000000023</v>
      </c>
      <c r="BC387" s="213">
        <f t="shared" si="490"/>
        <v>1163.9628180000002</v>
      </c>
      <c r="BD387" s="211">
        <f>[1]MAG_9pak!$F$10</f>
        <v>1163.9628180000002</v>
      </c>
      <c r="BE387" s="213">
        <f t="shared" si="491"/>
        <v>349.18884540000005</v>
      </c>
      <c r="BF387" s="213">
        <f t="shared" si="492"/>
        <v>581.9814090000001</v>
      </c>
      <c r="BG387" s="210">
        <f t="shared" si="493"/>
        <v>258.9628180000002</v>
      </c>
      <c r="BH387" s="210">
        <f t="shared" si="494"/>
        <v>363.9628180000002</v>
      </c>
      <c r="BI387" s="210">
        <f t="shared" si="495"/>
        <v>45.495352250000025</v>
      </c>
      <c r="BJ387" s="210">
        <f t="shared" si="496"/>
        <v>992</v>
      </c>
      <c r="BK387" s="214">
        <f t="shared" si="497"/>
        <v>297.59999999999997</v>
      </c>
      <c r="BL387" s="214">
        <f t="shared" si="498"/>
        <v>496</v>
      </c>
      <c r="BM387" s="210">
        <f t="shared" si="499"/>
        <v>192</v>
      </c>
      <c r="BN387" s="210">
        <f t="shared" si="500"/>
        <v>87</v>
      </c>
      <c r="BO387" s="215">
        <f t="shared" si="501"/>
        <v>992</v>
      </c>
      <c r="BP387" s="210">
        <f t="shared" si="561"/>
        <v>992</v>
      </c>
      <c r="BQ387" s="216">
        <f t="shared" si="502"/>
        <v>297.59999999999997</v>
      </c>
      <c r="BR387" s="216">
        <f t="shared" si="503"/>
        <v>496</v>
      </c>
      <c r="BS387" s="210">
        <f t="shared" si="504"/>
        <v>192</v>
      </c>
      <c r="BT387" s="210">
        <f t="shared" si="505"/>
        <v>87</v>
      </c>
      <c r="BU387" s="217">
        <f t="shared" si="506"/>
        <v>992</v>
      </c>
      <c r="BV387" s="210">
        <f t="shared" si="562"/>
        <v>992</v>
      </c>
      <c r="BW387" s="403">
        <f t="shared" si="507"/>
        <v>297.59999999999997</v>
      </c>
      <c r="BX387" s="403">
        <f t="shared" si="508"/>
        <v>496</v>
      </c>
      <c r="BY387" s="210">
        <f t="shared" si="509"/>
        <v>192</v>
      </c>
      <c r="BZ387" s="210">
        <f t="shared" si="510"/>
        <v>87</v>
      </c>
      <c r="CA387" s="210">
        <f t="shared" si="511"/>
        <v>24</v>
      </c>
      <c r="CB387" s="404">
        <f t="shared" si="512"/>
        <v>992</v>
      </c>
      <c r="CC387" s="404"/>
      <c r="CD387" s="537">
        <f t="shared" si="513"/>
        <v>93.323005000000023</v>
      </c>
      <c r="CE387" s="537">
        <f t="shared" si="545"/>
        <v>27.996901500000007</v>
      </c>
      <c r="CF387" s="537">
        <f t="shared" si="514"/>
        <v>46.661502500000012</v>
      </c>
      <c r="CG387" s="210"/>
      <c r="CH387" s="210"/>
      <c r="CI387" s="210"/>
      <c r="CJ387" s="538">
        <f t="shared" si="515"/>
        <v>93.323005000000023</v>
      </c>
      <c r="CK387" s="216">
        <f t="shared" si="516"/>
        <v>-3.75</v>
      </c>
      <c r="CL387" s="216">
        <f t="shared" si="546"/>
        <v>-1.125</v>
      </c>
      <c r="CM387" s="216">
        <f t="shared" si="517"/>
        <v>-1.875</v>
      </c>
      <c r="CN387" s="216"/>
      <c r="CO387" s="216"/>
      <c r="CP387" s="216"/>
      <c r="CQ387" s="217">
        <f t="shared" si="518"/>
        <v>-3.75</v>
      </c>
      <c r="CR387" s="403">
        <f t="shared" si="519"/>
        <v>75.323005000000023</v>
      </c>
      <c r="CS387" s="403">
        <f t="shared" si="547"/>
        <v>22.596901500000005</v>
      </c>
      <c r="CT387" s="403">
        <f t="shared" si="520"/>
        <v>37.661502500000012</v>
      </c>
      <c r="CU387" s="403"/>
      <c r="CV387" s="403"/>
      <c r="CW387" s="403"/>
      <c r="CX387" s="404">
        <f t="shared" si="521"/>
        <v>75.323005000000023</v>
      </c>
      <c r="CY387" s="198"/>
      <c r="CZ387" s="222">
        <v>905</v>
      </c>
      <c r="DA387" s="677">
        <f t="shared" si="522"/>
        <v>105</v>
      </c>
      <c r="DB387" s="676">
        <f t="shared" si="523"/>
        <v>13.125000000000014</v>
      </c>
      <c r="DC387" s="676">
        <f t="shared" si="548"/>
        <v>2.6250000000000027</v>
      </c>
      <c r="DD387" s="208">
        <v>1293.2920200000001</v>
      </c>
      <c r="DE387" s="677">
        <f t="shared" si="524"/>
        <v>493.29202000000009</v>
      </c>
      <c r="DF387" s="676">
        <f t="shared" si="525"/>
        <v>61.661502500000012</v>
      </c>
      <c r="DG387" s="676">
        <f t="shared" si="549"/>
        <v>12.332300500000002</v>
      </c>
      <c r="DH387" s="222">
        <v>20</v>
      </c>
      <c r="DI387" s="677">
        <f t="shared" si="526"/>
        <v>160</v>
      </c>
      <c r="DJ387" s="568">
        <f t="shared" si="527"/>
        <v>960</v>
      </c>
      <c r="DK387" s="677">
        <f t="shared" si="528"/>
        <v>960</v>
      </c>
      <c r="DL387" s="677">
        <f t="shared" si="550"/>
        <v>288</v>
      </c>
      <c r="DM387" s="677">
        <f t="shared" si="551"/>
        <v>480</v>
      </c>
      <c r="DN387" s="677">
        <f t="shared" si="529"/>
        <v>83.323005000000023</v>
      </c>
      <c r="DO387" s="677">
        <f t="shared" si="552"/>
        <v>24.996901500000007</v>
      </c>
      <c r="DP387" s="677">
        <f t="shared" si="553"/>
        <v>41.661502500000012</v>
      </c>
      <c r="DQ387" s="677">
        <f t="shared" si="530"/>
        <v>83.323005000000023</v>
      </c>
      <c r="DR387" s="222">
        <v>905</v>
      </c>
      <c r="DS387" s="677">
        <f t="shared" si="531"/>
        <v>105</v>
      </c>
      <c r="DT387" s="676">
        <f t="shared" si="532"/>
        <v>13.125000000000014</v>
      </c>
      <c r="DU387" s="710">
        <f t="shared" si="554"/>
        <v>2.6250000000000027</v>
      </c>
      <c r="DV387" s="208">
        <v>1293.2920200000001</v>
      </c>
      <c r="DW387" s="677">
        <f t="shared" si="533"/>
        <v>493.29202000000009</v>
      </c>
      <c r="DX387" s="676">
        <f t="shared" si="534"/>
        <v>61.661502500000012</v>
      </c>
      <c r="DY387" s="710">
        <f t="shared" si="555"/>
        <v>12.332300500000002</v>
      </c>
      <c r="DZ387" s="222">
        <v>19</v>
      </c>
      <c r="EA387" s="677">
        <f t="shared" si="535"/>
        <v>152</v>
      </c>
      <c r="EB387" s="568">
        <f t="shared" si="536"/>
        <v>952</v>
      </c>
      <c r="EC387" s="677">
        <f t="shared" si="537"/>
        <v>952</v>
      </c>
      <c r="ED387" s="677">
        <f t="shared" si="556"/>
        <v>285.60000000000002</v>
      </c>
      <c r="EE387" s="677">
        <f t="shared" si="557"/>
        <v>476</v>
      </c>
      <c r="EF387" s="208">
        <f t="shared" si="558"/>
        <v>85.323005000000023</v>
      </c>
      <c r="EG387" s="208">
        <f t="shared" si="559"/>
        <v>25.596901500000005</v>
      </c>
      <c r="EH387" s="208">
        <f t="shared" si="560"/>
        <v>42.661502500000012</v>
      </c>
      <c r="EI387" s="677">
        <f t="shared" si="538"/>
        <v>85.323005000000023</v>
      </c>
    </row>
    <row r="388" spans="1:139" s="218" customFormat="1" ht="24.75" customHeight="1" x14ac:dyDescent="0.2">
      <c r="A388" s="505">
        <v>385</v>
      </c>
      <c r="B388" s="506" t="s">
        <v>1268</v>
      </c>
      <c r="C388" s="499" t="s">
        <v>207</v>
      </c>
      <c r="D388" s="406" t="s">
        <v>552</v>
      </c>
      <c r="E388" s="414" t="s">
        <v>225</v>
      </c>
      <c r="F388" s="219" t="s">
        <v>5</v>
      </c>
      <c r="G388" s="219" t="s">
        <v>44</v>
      </c>
      <c r="H388" s="219" t="s">
        <v>27</v>
      </c>
      <c r="I388" s="240">
        <v>0.7</v>
      </c>
      <c r="J388" s="234">
        <v>747</v>
      </c>
      <c r="K388" s="222"/>
      <c r="L388" s="219" t="s">
        <v>5</v>
      </c>
      <c r="M388" s="219" t="s">
        <v>44</v>
      </c>
      <c r="N388" s="219" t="s">
        <v>27</v>
      </c>
      <c r="O388" s="240">
        <v>0.7</v>
      </c>
      <c r="P388" s="234">
        <v>747</v>
      </c>
      <c r="Q388" s="219"/>
      <c r="R388" s="219"/>
      <c r="S388" s="219"/>
      <c r="T388" s="240">
        <v>0.7</v>
      </c>
      <c r="U388" s="235">
        <v>747</v>
      </c>
      <c r="V388" s="228" t="s">
        <v>303</v>
      </c>
      <c r="W388" s="228" t="s">
        <v>44</v>
      </c>
      <c r="X388" s="228" t="s">
        <v>52</v>
      </c>
      <c r="Y388" s="242">
        <v>0.7</v>
      </c>
      <c r="Z388" s="236">
        <v>747</v>
      </c>
      <c r="AA388" s="207">
        <f t="shared" ref="AA388:AA451" si="565">Z388*Y388</f>
        <v>522.9</v>
      </c>
      <c r="AB388" s="222">
        <v>662</v>
      </c>
      <c r="AC388" s="544">
        <f t="shared" si="539"/>
        <v>-85</v>
      </c>
      <c r="AD388" s="208">
        <f>0.832*$AB$1</f>
        <v>946.36671999999999</v>
      </c>
      <c r="AE388" s="678">
        <f t="shared" si="540"/>
        <v>199.36671999999999</v>
      </c>
      <c r="AF388" s="222">
        <v>1228</v>
      </c>
      <c r="AJ388" s="444">
        <f t="shared" ref="AJ388:AJ451" si="566">AB388-Z388</f>
        <v>-85</v>
      </c>
      <c r="AK388" s="444">
        <f t="shared" ref="AK388:AK451" si="567">(AB388/Z388)*100-100</f>
        <v>-11.378848728246311</v>
      </c>
      <c r="AL388" s="539">
        <f t="shared" si="541"/>
        <v>-2.2757697456492622E-2</v>
      </c>
      <c r="AM388" s="444">
        <f t="shared" ref="AM388:AM451" si="568">AJ388/5</f>
        <v>-17</v>
      </c>
      <c r="AN388" s="445">
        <f t="shared" ref="AN388:AN451" si="569">AD388-Z388</f>
        <v>199.36671999999999</v>
      </c>
      <c r="AO388" s="445">
        <f t="shared" ref="AO388:AO451" si="570">(AD388/Z388)*100-100</f>
        <v>26.688985274431062</v>
      </c>
      <c r="AP388" s="542">
        <f t="shared" si="542"/>
        <v>5.3377970548862119E-2</v>
      </c>
      <c r="AQ388" s="445">
        <f t="shared" ref="AQ388:AQ451" si="571">AN388/5</f>
        <v>39.873343999999996</v>
      </c>
      <c r="AR388" s="227">
        <f t="shared" ref="AR388:AR451" si="572">(Z388+120)*Y388</f>
        <v>606.9</v>
      </c>
      <c r="AS388" s="210">
        <f t="shared" ref="AS388:AS451" si="573">SUM(Z388+120)</f>
        <v>867</v>
      </c>
      <c r="AT388" s="209">
        <f t="shared" ref="AT388:AT451" si="574">AS388*0.3</f>
        <v>260.09999999999997</v>
      </c>
      <c r="AU388" s="209">
        <f t="shared" ref="AU388:AU451" si="575">AS388*0.5</f>
        <v>433.5</v>
      </c>
      <c r="AV388" s="211">
        <f t="shared" ref="AV388:AV451" si="576">AB388</f>
        <v>662</v>
      </c>
      <c r="AW388" s="210">
        <f t="shared" ref="AW388:AW451" si="577">SUM(AS388-AV388)</f>
        <v>205</v>
      </c>
      <c r="AX388" s="210">
        <f t="shared" ref="AX388:AX451" si="578">AS388-Z388</f>
        <v>120</v>
      </c>
      <c r="AY388" s="210">
        <f t="shared" ref="AY388:AY451" si="579">(AS388/Z388*100)-100</f>
        <v>16.064257028112451</v>
      </c>
      <c r="AZ388" s="211">
        <f t="shared" ref="AZ388:AZ451" si="580">AD388</f>
        <v>946.36671999999999</v>
      </c>
      <c r="BA388" s="544">
        <f t="shared" si="543"/>
        <v>79.366719999999987</v>
      </c>
      <c r="BB388" s="210">
        <f t="shared" si="544"/>
        <v>19.841679999999997</v>
      </c>
      <c r="BC388" s="213">
        <f t="shared" ref="BC388:BC451" si="581">BD388*Y388</f>
        <v>596.21103359999995</v>
      </c>
      <c r="BD388" s="211">
        <f>[1]MAG_9pak!$F$7</f>
        <v>851.73004800000001</v>
      </c>
      <c r="BE388" s="213">
        <f t="shared" ref="BE388:BE451" si="582">BD388*0.3</f>
        <v>255.5190144</v>
      </c>
      <c r="BF388" s="213">
        <f t="shared" ref="BF388:BF451" si="583">BD388*0.5</f>
        <v>425.86502400000001</v>
      </c>
      <c r="BG388" s="210">
        <f t="shared" ref="BG388:BG451" si="584">BD388-AB388</f>
        <v>189.73004800000001</v>
      </c>
      <c r="BH388" s="210">
        <f t="shared" ref="BH388:BH451" si="585">SUM(BD388-Z388)</f>
        <v>104.73004800000001</v>
      </c>
      <c r="BI388" s="210">
        <f t="shared" ref="BI388:BI451" si="586">(BD388/Z388*100)-100</f>
        <v>14.020086746987957</v>
      </c>
      <c r="BJ388" s="210">
        <f t="shared" ref="BJ388:BJ451" si="587">Z388*1.24</f>
        <v>926.28</v>
      </c>
      <c r="BK388" s="214">
        <f t="shared" ref="BK388:BK451" si="588">BJ388*0.3</f>
        <v>277.88399999999996</v>
      </c>
      <c r="BL388" s="214">
        <f t="shared" ref="BL388:BL451" si="589">BJ388*0.5</f>
        <v>463.14</v>
      </c>
      <c r="BM388" s="210">
        <f t="shared" ref="BM388:BM451" si="590">BJ388-Z388</f>
        <v>179.27999999999997</v>
      </c>
      <c r="BN388" s="210">
        <f t="shared" ref="BN388:BN451" si="591">BJ388-AB388</f>
        <v>264.27999999999997</v>
      </c>
      <c r="BO388" s="215">
        <f t="shared" ref="BO388:BO451" si="592">BJ388*Y388</f>
        <v>648.39599999999996</v>
      </c>
      <c r="BP388" s="210">
        <f t="shared" si="561"/>
        <v>926.28</v>
      </c>
      <c r="BQ388" s="216">
        <f t="shared" ref="BQ388:BQ451" si="593">BP388*0.3</f>
        <v>277.88399999999996</v>
      </c>
      <c r="BR388" s="216">
        <f t="shared" ref="BR388:BR451" si="594">BP388*0.5</f>
        <v>463.14</v>
      </c>
      <c r="BS388" s="210">
        <f t="shared" ref="BS388:BS451" si="595">BP388-Z388</f>
        <v>179.27999999999997</v>
      </c>
      <c r="BT388" s="210">
        <f t="shared" ref="BT388:BT451" si="596">BP388-AB388</f>
        <v>264.27999999999997</v>
      </c>
      <c r="BU388" s="217">
        <f t="shared" ref="BU388:BU451" si="597">BP388*Y388</f>
        <v>648.39599999999996</v>
      </c>
      <c r="BV388" s="210">
        <f t="shared" si="562"/>
        <v>926.28</v>
      </c>
      <c r="BW388" s="403">
        <f t="shared" ref="BW388:BW451" si="598">BV388*0.3</f>
        <v>277.88399999999996</v>
      </c>
      <c r="BX388" s="403">
        <f t="shared" ref="BX388:BX451" si="599">BV388*0.5</f>
        <v>463.14</v>
      </c>
      <c r="BY388" s="210">
        <f t="shared" ref="BY388:BY451" si="600">BV388-Z388</f>
        <v>179.27999999999997</v>
      </c>
      <c r="BZ388" s="210">
        <f t="shared" ref="BZ388:BZ451" si="601">BV388-AB388</f>
        <v>264.27999999999997</v>
      </c>
      <c r="CA388" s="210">
        <f t="shared" ref="CA388:CA451" si="602">(BV388/Z388*100)-100</f>
        <v>24</v>
      </c>
      <c r="CB388" s="404">
        <f t="shared" ref="CB388:CB451" si="603">BV388*Y388</f>
        <v>648.39599999999996</v>
      </c>
      <c r="CC388" s="404"/>
      <c r="CD388" s="537">
        <f t="shared" ref="CD388:CD451" si="604">(AD388-AS388)/4</f>
        <v>19.841679999999997</v>
      </c>
      <c r="CE388" s="537">
        <f t="shared" si="545"/>
        <v>5.9525039999999985</v>
      </c>
      <c r="CF388" s="537">
        <f t="shared" ref="CF388:CF451" si="605">CD388*0.5</f>
        <v>9.9208399999999983</v>
      </c>
      <c r="CG388" s="210"/>
      <c r="CH388" s="210"/>
      <c r="CI388" s="210"/>
      <c r="CJ388" s="538">
        <f t="shared" ref="CJ388:CJ451" si="606">CD388*Y388</f>
        <v>13.889175999999997</v>
      </c>
      <c r="CK388" s="216">
        <f t="shared" ref="CK388:CK451" si="607">(AB388-AS388)/4</f>
        <v>-51.25</v>
      </c>
      <c r="CL388" s="216">
        <f t="shared" si="546"/>
        <v>-15.375</v>
      </c>
      <c r="CM388" s="216">
        <f t="shared" ref="CM388:CM451" si="608">CK388*0.5</f>
        <v>-25.625</v>
      </c>
      <c r="CN388" s="216"/>
      <c r="CO388" s="216"/>
      <c r="CP388" s="216"/>
      <c r="CQ388" s="217">
        <f t="shared" ref="CQ388:CQ451" si="609">CK388*Y388</f>
        <v>-35.875</v>
      </c>
      <c r="CR388" s="403">
        <f t="shared" ref="CR388:CR451" si="610">(AD388-BV388)/4</f>
        <v>5.0216800000000035</v>
      </c>
      <c r="CS388" s="403">
        <f t="shared" si="547"/>
        <v>1.506504000000001</v>
      </c>
      <c r="CT388" s="403">
        <f t="shared" ref="CT388:CT451" si="611">CR388*0.5</f>
        <v>2.5108400000000017</v>
      </c>
      <c r="CU388" s="403"/>
      <c r="CV388" s="403"/>
      <c r="CW388" s="403"/>
      <c r="CX388" s="404">
        <f t="shared" ref="CX388:CX451" si="612">CR388*Y388</f>
        <v>3.5151760000000021</v>
      </c>
      <c r="CY388" s="198"/>
      <c r="CZ388" s="222">
        <v>662</v>
      </c>
      <c r="DA388" s="677">
        <f t="shared" ref="DA388:DA451" si="613">CZ388-Z388</f>
        <v>-85</v>
      </c>
      <c r="DB388" s="676">
        <f t="shared" ref="DB388:DB451" si="614">(CZ388/Z388*100)-100</f>
        <v>-11.378848728246311</v>
      </c>
      <c r="DC388" s="676">
        <f t="shared" si="548"/>
        <v>-2.2757697456492623</v>
      </c>
      <c r="DD388" s="208">
        <v>946.36671999999999</v>
      </c>
      <c r="DE388" s="677">
        <f t="shared" ref="DE388:DE451" si="615">DD388-Z388</f>
        <v>199.36671999999999</v>
      </c>
      <c r="DF388" s="676">
        <f t="shared" ref="DF388:DF451" si="616">(DD388/Z388)*100-100</f>
        <v>26.688985274431062</v>
      </c>
      <c r="DG388" s="676">
        <f t="shared" si="549"/>
        <v>5.3377970548862121</v>
      </c>
      <c r="DH388" s="222">
        <v>24</v>
      </c>
      <c r="DI388" s="677">
        <f t="shared" ref="DI388:DI451" si="617">Z388*DH388/100</f>
        <v>179.28</v>
      </c>
      <c r="DJ388" s="568">
        <f t="shared" ref="DJ388:DJ451" si="618">Z388+DI388</f>
        <v>926.28</v>
      </c>
      <c r="DK388" s="677">
        <f t="shared" ref="DK388:DK451" si="619">DJ388*Y388</f>
        <v>648.39599999999996</v>
      </c>
      <c r="DL388" s="677">
        <f t="shared" si="550"/>
        <v>277.88399999999996</v>
      </c>
      <c r="DM388" s="677">
        <f t="shared" si="551"/>
        <v>463.14</v>
      </c>
      <c r="DN388" s="677">
        <f t="shared" ref="DN388:DN451" si="620">(DD388-DJ388)/4</f>
        <v>5.0216800000000035</v>
      </c>
      <c r="DO388" s="677">
        <f t="shared" si="552"/>
        <v>1.506504000000001</v>
      </c>
      <c r="DP388" s="677">
        <f t="shared" si="553"/>
        <v>2.5108400000000017</v>
      </c>
      <c r="DQ388" s="677">
        <f t="shared" ref="DQ388:DQ451" si="621">DN388*Y388</f>
        <v>3.5151760000000021</v>
      </c>
      <c r="DR388" s="222">
        <v>662</v>
      </c>
      <c r="DS388" s="677">
        <f t="shared" ref="DS388:DS451" si="622">DR388-Z388</f>
        <v>-85</v>
      </c>
      <c r="DT388" s="676">
        <f t="shared" ref="DT388:DT451" si="623">(DR388/Z388*100)-100</f>
        <v>-11.378848728246311</v>
      </c>
      <c r="DU388" s="710">
        <f t="shared" si="554"/>
        <v>-2.2757697456492623</v>
      </c>
      <c r="DV388" s="208">
        <v>946.36671999999999</v>
      </c>
      <c r="DW388" s="677">
        <f t="shared" ref="DW388:DW451" si="624">DV388-Z388</f>
        <v>199.36671999999999</v>
      </c>
      <c r="DX388" s="676">
        <f t="shared" ref="DX388:DX451" si="625">(DV388/Z388)*100-100</f>
        <v>26.688985274431062</v>
      </c>
      <c r="DY388" s="710">
        <f t="shared" si="555"/>
        <v>5.3377970548862121</v>
      </c>
      <c r="DZ388" s="222">
        <v>22</v>
      </c>
      <c r="EA388" s="677">
        <f t="shared" ref="EA388:EA451" si="626">Z388*DZ388/100</f>
        <v>164.34</v>
      </c>
      <c r="EB388" s="568">
        <f t="shared" ref="EB388:EB451" si="627">Z388+EA388</f>
        <v>911.34</v>
      </c>
      <c r="EC388" s="677">
        <f t="shared" ref="EC388:EC451" si="628">EB388*Y388</f>
        <v>637.93799999999999</v>
      </c>
      <c r="ED388" s="677">
        <f t="shared" si="556"/>
        <v>273.40199999999999</v>
      </c>
      <c r="EE388" s="677">
        <f t="shared" si="557"/>
        <v>455.67</v>
      </c>
      <c r="EF388" s="208">
        <f t="shared" si="558"/>
        <v>8.7566799999999887</v>
      </c>
      <c r="EG388" s="208">
        <f t="shared" si="559"/>
        <v>2.6270039999999963</v>
      </c>
      <c r="EH388" s="208">
        <f t="shared" si="560"/>
        <v>4.3783399999999943</v>
      </c>
      <c r="EI388" s="677">
        <f t="shared" ref="EI388:EI451" si="629">EF388*Y388</f>
        <v>6.1296759999999919</v>
      </c>
    </row>
    <row r="389" spans="1:139" s="218" customFormat="1" ht="24.75" customHeight="1" x14ac:dyDescent="0.2">
      <c r="A389" s="505">
        <v>386</v>
      </c>
      <c r="B389" s="506" t="s">
        <v>1268</v>
      </c>
      <c r="C389" s="499" t="s">
        <v>207</v>
      </c>
      <c r="D389" s="406" t="s">
        <v>552</v>
      </c>
      <c r="E389" s="414" t="s">
        <v>240</v>
      </c>
      <c r="F389" s="219">
        <v>14</v>
      </c>
      <c r="G389" s="219" t="s">
        <v>6</v>
      </c>
      <c r="H389" s="219">
        <v>5</v>
      </c>
      <c r="I389" s="240">
        <v>1</v>
      </c>
      <c r="J389" s="234">
        <v>610</v>
      </c>
      <c r="K389" s="222"/>
      <c r="L389" s="219">
        <v>14</v>
      </c>
      <c r="M389" s="219" t="s">
        <v>6</v>
      </c>
      <c r="N389" s="219">
        <v>5</v>
      </c>
      <c r="O389" s="240">
        <v>1</v>
      </c>
      <c r="P389" s="234">
        <v>610</v>
      </c>
      <c r="Q389" s="219"/>
      <c r="R389" s="219"/>
      <c r="S389" s="219"/>
      <c r="T389" s="240">
        <v>1</v>
      </c>
      <c r="U389" s="235">
        <v>610</v>
      </c>
      <c r="V389" s="228" t="s">
        <v>702</v>
      </c>
      <c r="W389" s="228" t="s">
        <v>6</v>
      </c>
      <c r="X389" s="228" t="s">
        <v>52</v>
      </c>
      <c r="Y389" s="242">
        <v>1</v>
      </c>
      <c r="Z389" s="236">
        <v>610</v>
      </c>
      <c r="AA389" s="207">
        <f t="shared" si="565"/>
        <v>610</v>
      </c>
      <c r="AB389" s="222">
        <v>662</v>
      </c>
      <c r="AC389" s="544">
        <f t="shared" ref="AC389:AC452" si="630">AB389-Z389</f>
        <v>52</v>
      </c>
      <c r="AD389" s="208">
        <f>0.832*$AB$1</f>
        <v>946.36671999999999</v>
      </c>
      <c r="AE389" s="678">
        <f t="shared" ref="AE389:AE452" si="631">AD389-Z389</f>
        <v>336.36671999999999</v>
      </c>
      <c r="AF389" s="222">
        <v>1228</v>
      </c>
      <c r="AJ389" s="444">
        <f t="shared" si="566"/>
        <v>52</v>
      </c>
      <c r="AK389" s="444">
        <f t="shared" si="567"/>
        <v>8.5245901639344339</v>
      </c>
      <c r="AL389" s="539">
        <f t="shared" ref="AL389:AL452" si="632">AK389/5/100</f>
        <v>1.7049180327868868E-2</v>
      </c>
      <c r="AM389" s="444">
        <f t="shared" si="568"/>
        <v>10.4</v>
      </c>
      <c r="AN389" s="445">
        <f t="shared" si="569"/>
        <v>336.36671999999999</v>
      </c>
      <c r="AO389" s="445">
        <f t="shared" si="570"/>
        <v>55.142085245901626</v>
      </c>
      <c r="AP389" s="542">
        <f t="shared" ref="AP389:AP452" si="633">AO389/5/100</f>
        <v>0.11028417049180325</v>
      </c>
      <c r="AQ389" s="445">
        <f t="shared" si="571"/>
        <v>67.273343999999994</v>
      </c>
      <c r="AR389" s="227">
        <f t="shared" si="572"/>
        <v>730</v>
      </c>
      <c r="AS389" s="210">
        <f t="shared" si="573"/>
        <v>730</v>
      </c>
      <c r="AT389" s="209">
        <f t="shared" si="574"/>
        <v>219</v>
      </c>
      <c r="AU389" s="209">
        <f t="shared" si="575"/>
        <v>365</v>
      </c>
      <c r="AV389" s="211">
        <f t="shared" si="576"/>
        <v>662</v>
      </c>
      <c r="AW389" s="210">
        <f t="shared" si="577"/>
        <v>68</v>
      </c>
      <c r="AX389" s="210">
        <f t="shared" si="578"/>
        <v>120</v>
      </c>
      <c r="AY389" s="210">
        <f t="shared" si="579"/>
        <v>19.672131147540981</v>
      </c>
      <c r="AZ389" s="211">
        <f t="shared" si="580"/>
        <v>946.36671999999999</v>
      </c>
      <c r="BA389" s="544">
        <f t="shared" ref="BA389:BA452" si="634">AZ389-AS389</f>
        <v>216.36671999999999</v>
      </c>
      <c r="BB389" s="210">
        <f t="shared" ref="BB389:BB452" si="635">BA389/4</f>
        <v>54.091679999999997</v>
      </c>
      <c r="BC389" s="213">
        <f t="shared" si="581"/>
        <v>851.73004800000001</v>
      </c>
      <c r="BD389" s="211">
        <f>[1]MAG_9pak!$F$7</f>
        <v>851.73004800000001</v>
      </c>
      <c r="BE389" s="213">
        <f t="shared" si="582"/>
        <v>255.5190144</v>
      </c>
      <c r="BF389" s="213">
        <f t="shared" si="583"/>
        <v>425.86502400000001</v>
      </c>
      <c r="BG389" s="210">
        <f t="shared" si="584"/>
        <v>189.73004800000001</v>
      </c>
      <c r="BH389" s="210">
        <f t="shared" si="585"/>
        <v>241.73004800000001</v>
      </c>
      <c r="BI389" s="210">
        <f t="shared" si="586"/>
        <v>39.62787672131148</v>
      </c>
      <c r="BJ389" s="210">
        <f t="shared" si="587"/>
        <v>756.4</v>
      </c>
      <c r="BK389" s="214">
        <f t="shared" si="588"/>
        <v>226.92</v>
      </c>
      <c r="BL389" s="214">
        <f t="shared" si="589"/>
        <v>378.2</v>
      </c>
      <c r="BM389" s="210">
        <f t="shared" si="590"/>
        <v>146.39999999999998</v>
      </c>
      <c r="BN389" s="210">
        <f t="shared" si="591"/>
        <v>94.399999999999977</v>
      </c>
      <c r="BO389" s="215">
        <f t="shared" si="592"/>
        <v>756.4</v>
      </c>
      <c r="BP389" s="210">
        <f t="shared" si="561"/>
        <v>756.4</v>
      </c>
      <c r="BQ389" s="216">
        <f t="shared" si="593"/>
        <v>226.92</v>
      </c>
      <c r="BR389" s="216">
        <f t="shared" si="594"/>
        <v>378.2</v>
      </c>
      <c r="BS389" s="210">
        <f t="shared" si="595"/>
        <v>146.39999999999998</v>
      </c>
      <c r="BT389" s="210">
        <f t="shared" si="596"/>
        <v>94.399999999999977</v>
      </c>
      <c r="BU389" s="217">
        <f t="shared" si="597"/>
        <v>756.4</v>
      </c>
      <c r="BV389" s="210">
        <f t="shared" si="562"/>
        <v>756.4</v>
      </c>
      <c r="BW389" s="403">
        <f t="shared" si="598"/>
        <v>226.92</v>
      </c>
      <c r="BX389" s="403">
        <f t="shared" si="599"/>
        <v>378.2</v>
      </c>
      <c r="BY389" s="210">
        <f t="shared" si="600"/>
        <v>146.39999999999998</v>
      </c>
      <c r="BZ389" s="210">
        <f t="shared" si="601"/>
        <v>94.399999999999977</v>
      </c>
      <c r="CA389" s="210">
        <f t="shared" si="602"/>
        <v>24</v>
      </c>
      <c r="CB389" s="404">
        <f t="shared" si="603"/>
        <v>756.4</v>
      </c>
      <c r="CC389" s="404"/>
      <c r="CD389" s="537">
        <f t="shared" si="604"/>
        <v>54.091679999999997</v>
      </c>
      <c r="CE389" s="537">
        <f t="shared" ref="CE389:CE452" si="636">CD389*0.3</f>
        <v>16.227504</v>
      </c>
      <c r="CF389" s="537">
        <f t="shared" si="605"/>
        <v>27.045839999999998</v>
      </c>
      <c r="CG389" s="210"/>
      <c r="CH389" s="210"/>
      <c r="CI389" s="210"/>
      <c r="CJ389" s="538">
        <f t="shared" si="606"/>
        <v>54.091679999999997</v>
      </c>
      <c r="CK389" s="216">
        <f t="shared" si="607"/>
        <v>-17</v>
      </c>
      <c r="CL389" s="216">
        <f t="shared" ref="CL389:CL452" si="637">CK389*0.3</f>
        <v>-5.0999999999999996</v>
      </c>
      <c r="CM389" s="216">
        <f t="shared" si="608"/>
        <v>-8.5</v>
      </c>
      <c r="CN389" s="216"/>
      <c r="CO389" s="216"/>
      <c r="CP389" s="216"/>
      <c r="CQ389" s="217">
        <f t="shared" si="609"/>
        <v>-17</v>
      </c>
      <c r="CR389" s="403">
        <f t="shared" si="610"/>
        <v>47.491680000000002</v>
      </c>
      <c r="CS389" s="403">
        <f t="shared" ref="CS389:CS452" si="638">CR389*0.3</f>
        <v>14.247504000000001</v>
      </c>
      <c r="CT389" s="403">
        <f t="shared" si="611"/>
        <v>23.745840000000001</v>
      </c>
      <c r="CU389" s="403"/>
      <c r="CV389" s="403"/>
      <c r="CW389" s="403"/>
      <c r="CX389" s="404">
        <f t="shared" si="612"/>
        <v>47.491680000000002</v>
      </c>
      <c r="CY389" s="198"/>
      <c r="CZ389" s="222">
        <v>662</v>
      </c>
      <c r="DA389" s="677">
        <f t="shared" si="613"/>
        <v>52</v>
      </c>
      <c r="DB389" s="676">
        <f t="shared" si="614"/>
        <v>8.5245901639344339</v>
      </c>
      <c r="DC389" s="676">
        <f t="shared" ref="DC389:DC452" si="639">DB389/5</f>
        <v>1.7049180327868867</v>
      </c>
      <c r="DD389" s="208">
        <v>946.36671999999999</v>
      </c>
      <c r="DE389" s="677">
        <f t="shared" si="615"/>
        <v>336.36671999999999</v>
      </c>
      <c r="DF389" s="676">
        <f t="shared" si="616"/>
        <v>55.142085245901626</v>
      </c>
      <c r="DG389" s="676">
        <f t="shared" ref="DG389:DG452" si="640">DF389/5</f>
        <v>11.028417049180325</v>
      </c>
      <c r="DH389" s="222">
        <v>24</v>
      </c>
      <c r="DI389" s="677">
        <f t="shared" si="617"/>
        <v>146.4</v>
      </c>
      <c r="DJ389" s="568">
        <f t="shared" si="618"/>
        <v>756.4</v>
      </c>
      <c r="DK389" s="677">
        <f t="shared" si="619"/>
        <v>756.4</v>
      </c>
      <c r="DL389" s="677">
        <f t="shared" ref="DL389:DL452" si="641">DJ389*30/100</f>
        <v>226.92</v>
      </c>
      <c r="DM389" s="677">
        <f t="shared" ref="DM389:DM452" si="642">DJ389*50/100</f>
        <v>378.2</v>
      </c>
      <c r="DN389" s="677">
        <f t="shared" si="620"/>
        <v>47.491680000000002</v>
      </c>
      <c r="DO389" s="677">
        <f t="shared" ref="DO389:DO452" si="643">DN389*0.3</f>
        <v>14.247504000000001</v>
      </c>
      <c r="DP389" s="677">
        <f t="shared" ref="DP389:DP452" si="644">DN389*0.5</f>
        <v>23.745840000000001</v>
      </c>
      <c r="DQ389" s="677">
        <f t="shared" si="621"/>
        <v>47.491680000000002</v>
      </c>
      <c r="DR389" s="222">
        <v>662</v>
      </c>
      <c r="DS389" s="677">
        <f t="shared" si="622"/>
        <v>52</v>
      </c>
      <c r="DT389" s="676">
        <f t="shared" si="623"/>
        <v>8.5245901639344339</v>
      </c>
      <c r="DU389" s="710">
        <f t="shared" ref="DU389:DU452" si="645">DT389/5</f>
        <v>1.7049180327868867</v>
      </c>
      <c r="DV389" s="208">
        <v>946.36671999999999</v>
      </c>
      <c r="DW389" s="677">
        <f t="shared" si="624"/>
        <v>336.36671999999999</v>
      </c>
      <c r="DX389" s="676">
        <f t="shared" si="625"/>
        <v>55.142085245901626</v>
      </c>
      <c r="DY389" s="710">
        <f t="shared" ref="DY389:DY452" si="646">DX389/5</f>
        <v>11.028417049180325</v>
      </c>
      <c r="DZ389" s="222">
        <v>22</v>
      </c>
      <c r="EA389" s="677">
        <f t="shared" si="626"/>
        <v>134.19999999999999</v>
      </c>
      <c r="EB389" s="568">
        <f t="shared" si="627"/>
        <v>744.2</v>
      </c>
      <c r="EC389" s="677">
        <f t="shared" si="628"/>
        <v>744.2</v>
      </c>
      <c r="ED389" s="677">
        <f t="shared" ref="ED389:ED452" si="647">EB389*30/100</f>
        <v>223.26</v>
      </c>
      <c r="EE389" s="677">
        <f t="shared" ref="EE389:EE452" si="648">EB389*50/100</f>
        <v>372.1</v>
      </c>
      <c r="EF389" s="208">
        <f t="shared" ref="EF389:EF452" si="649">(DV389-EB389)/4</f>
        <v>50.541679999999985</v>
      </c>
      <c r="EG389" s="208">
        <f t="shared" ref="EG389:EG452" si="650">EF389*0.3</f>
        <v>15.162503999999995</v>
      </c>
      <c r="EH389" s="208">
        <f t="shared" ref="EH389:EH452" si="651">EF389*0.5</f>
        <v>25.270839999999993</v>
      </c>
      <c r="EI389" s="677">
        <f t="shared" si="629"/>
        <v>50.541679999999985</v>
      </c>
    </row>
    <row r="390" spans="1:139" s="218" customFormat="1" ht="24.75" customHeight="1" x14ac:dyDescent="0.2">
      <c r="A390" s="506">
        <v>387</v>
      </c>
      <c r="B390" s="506" t="s">
        <v>1268</v>
      </c>
      <c r="C390" s="499" t="s">
        <v>207</v>
      </c>
      <c r="D390" s="406" t="s">
        <v>552</v>
      </c>
      <c r="E390" s="414" t="s">
        <v>215</v>
      </c>
      <c r="F390" s="219" t="s">
        <v>171</v>
      </c>
      <c r="G390" s="219" t="s">
        <v>364</v>
      </c>
      <c r="H390" s="219" t="s">
        <v>25</v>
      </c>
      <c r="I390" s="240">
        <v>1</v>
      </c>
      <c r="J390" s="237">
        <v>996</v>
      </c>
      <c r="K390" s="222"/>
      <c r="L390" s="219" t="s">
        <v>171</v>
      </c>
      <c r="M390" s="219" t="s">
        <v>364</v>
      </c>
      <c r="N390" s="219" t="s">
        <v>25</v>
      </c>
      <c r="O390" s="240">
        <v>1</v>
      </c>
      <c r="P390" s="234">
        <v>996</v>
      </c>
      <c r="Q390" s="219"/>
      <c r="R390" s="219"/>
      <c r="S390" s="219"/>
      <c r="T390" s="240">
        <v>1</v>
      </c>
      <c r="U390" s="235">
        <v>996</v>
      </c>
      <c r="V390" s="228" t="s">
        <v>69</v>
      </c>
      <c r="W390" s="228" t="s">
        <v>87</v>
      </c>
      <c r="X390" s="228" t="s">
        <v>45</v>
      </c>
      <c r="Y390" s="242">
        <v>1</v>
      </c>
      <c r="Z390" s="546">
        <v>996</v>
      </c>
      <c r="AA390" s="207">
        <f t="shared" si="565"/>
        <v>996</v>
      </c>
      <c r="AB390" s="547">
        <v>758</v>
      </c>
      <c r="AC390" s="544">
        <f t="shared" si="630"/>
        <v>-238</v>
      </c>
      <c r="AD390" s="548">
        <f>0.95*$AB$1</f>
        <v>1080.587</v>
      </c>
      <c r="AE390" s="678">
        <f t="shared" si="631"/>
        <v>84.586999999999989</v>
      </c>
      <c r="AF390" s="222">
        <v>1406</v>
      </c>
      <c r="AJ390" s="444">
        <f t="shared" si="566"/>
        <v>-238</v>
      </c>
      <c r="AK390" s="444">
        <f t="shared" si="567"/>
        <v>-23.895582329317264</v>
      </c>
      <c r="AL390" s="539">
        <f t="shared" si="632"/>
        <v>-4.7791164658634526E-2</v>
      </c>
      <c r="AM390" s="444">
        <f t="shared" si="568"/>
        <v>-47.6</v>
      </c>
      <c r="AN390" s="445">
        <f t="shared" si="569"/>
        <v>84.586999999999989</v>
      </c>
      <c r="AO390" s="445">
        <f t="shared" si="570"/>
        <v>8.4926706827309175</v>
      </c>
      <c r="AP390" s="542">
        <f t="shared" si="633"/>
        <v>1.6985341365461835E-2</v>
      </c>
      <c r="AQ390" s="445">
        <f t="shared" si="571"/>
        <v>16.917399999999997</v>
      </c>
      <c r="AR390" s="227">
        <f t="shared" si="572"/>
        <v>1116</v>
      </c>
      <c r="AS390" s="545">
        <f t="shared" si="573"/>
        <v>1116</v>
      </c>
      <c r="AT390" s="209">
        <f t="shared" si="574"/>
        <v>334.8</v>
      </c>
      <c r="AU390" s="209">
        <f t="shared" si="575"/>
        <v>558</v>
      </c>
      <c r="AV390" s="211">
        <f t="shared" si="576"/>
        <v>758</v>
      </c>
      <c r="AW390" s="545">
        <f t="shared" si="577"/>
        <v>358</v>
      </c>
      <c r="AX390" s="210">
        <f t="shared" si="578"/>
        <v>120</v>
      </c>
      <c r="AY390" s="210">
        <f t="shared" si="579"/>
        <v>12.048192771084331</v>
      </c>
      <c r="AZ390" s="211">
        <f t="shared" si="580"/>
        <v>1080.587</v>
      </c>
      <c r="BA390" s="544">
        <f t="shared" si="634"/>
        <v>-35.413000000000011</v>
      </c>
      <c r="BB390" s="210">
        <f t="shared" si="635"/>
        <v>-8.8532500000000027</v>
      </c>
      <c r="BC390" s="213">
        <f t="shared" si="581"/>
        <v>972.52830000000006</v>
      </c>
      <c r="BD390" s="211">
        <f>[1]MAG_9pak!$F$9</f>
        <v>972.52830000000006</v>
      </c>
      <c r="BE390" s="213">
        <f t="shared" si="582"/>
        <v>291.75848999999999</v>
      </c>
      <c r="BF390" s="213">
        <f t="shared" si="583"/>
        <v>486.26415000000003</v>
      </c>
      <c r="BG390" s="210">
        <f t="shared" si="584"/>
        <v>214.52830000000006</v>
      </c>
      <c r="BH390" s="210">
        <f t="shared" si="585"/>
        <v>-23.471699999999942</v>
      </c>
      <c r="BI390" s="210">
        <f t="shared" si="586"/>
        <v>-2.3565963855421614</v>
      </c>
      <c r="BJ390" s="210">
        <f t="shared" si="587"/>
        <v>1235.04</v>
      </c>
      <c r="BK390" s="214">
        <f t="shared" si="588"/>
        <v>370.512</v>
      </c>
      <c r="BL390" s="214">
        <f t="shared" si="589"/>
        <v>617.52</v>
      </c>
      <c r="BM390" s="210">
        <f t="shared" si="590"/>
        <v>239.03999999999996</v>
      </c>
      <c r="BN390" s="210">
        <f t="shared" si="591"/>
        <v>477.03999999999996</v>
      </c>
      <c r="BO390" s="215">
        <f t="shared" si="592"/>
        <v>1235.04</v>
      </c>
      <c r="BP390" s="210">
        <f t="shared" ref="BP390:BP453" si="652">Z390*1.24</f>
        <v>1235.04</v>
      </c>
      <c r="BQ390" s="216">
        <f t="shared" si="593"/>
        <v>370.512</v>
      </c>
      <c r="BR390" s="216">
        <f t="shared" si="594"/>
        <v>617.52</v>
      </c>
      <c r="BS390" s="210">
        <f t="shared" si="595"/>
        <v>239.03999999999996</v>
      </c>
      <c r="BT390" s="210">
        <f t="shared" si="596"/>
        <v>477.03999999999996</v>
      </c>
      <c r="BU390" s="217">
        <f t="shared" si="597"/>
        <v>1235.04</v>
      </c>
      <c r="BV390" s="210">
        <f t="shared" ref="BV390:BV453" si="653">Z390*1.24</f>
        <v>1235.04</v>
      </c>
      <c r="BW390" s="403">
        <f t="shared" si="598"/>
        <v>370.512</v>
      </c>
      <c r="BX390" s="403">
        <f t="shared" si="599"/>
        <v>617.52</v>
      </c>
      <c r="BY390" s="210">
        <f t="shared" si="600"/>
        <v>239.03999999999996</v>
      </c>
      <c r="BZ390" s="210">
        <f t="shared" si="601"/>
        <v>477.03999999999996</v>
      </c>
      <c r="CA390" s="210">
        <f t="shared" si="602"/>
        <v>24</v>
      </c>
      <c r="CB390" s="404">
        <f t="shared" si="603"/>
        <v>1235.04</v>
      </c>
      <c r="CC390" s="404"/>
      <c r="CD390" s="537">
        <f t="shared" si="604"/>
        <v>-8.8532500000000027</v>
      </c>
      <c r="CE390" s="537">
        <f t="shared" si="636"/>
        <v>-2.6559750000000006</v>
      </c>
      <c r="CF390" s="537">
        <f t="shared" si="605"/>
        <v>-4.4266250000000014</v>
      </c>
      <c r="CG390" s="210"/>
      <c r="CH390" s="210"/>
      <c r="CI390" s="210"/>
      <c r="CJ390" s="538">
        <f t="shared" si="606"/>
        <v>-8.8532500000000027</v>
      </c>
      <c r="CK390" s="216">
        <f t="shared" si="607"/>
        <v>-89.5</v>
      </c>
      <c r="CL390" s="216">
        <f t="shared" si="637"/>
        <v>-26.849999999999998</v>
      </c>
      <c r="CM390" s="216">
        <f t="shared" si="608"/>
        <v>-44.75</v>
      </c>
      <c r="CN390" s="216"/>
      <c r="CO390" s="216"/>
      <c r="CP390" s="216"/>
      <c r="CQ390" s="217">
        <f t="shared" si="609"/>
        <v>-89.5</v>
      </c>
      <c r="CR390" s="403">
        <f t="shared" si="610"/>
        <v>-38.613249999999994</v>
      </c>
      <c r="CS390" s="403">
        <f t="shared" si="638"/>
        <v>-11.583974999999997</v>
      </c>
      <c r="CT390" s="403">
        <f t="shared" si="611"/>
        <v>-19.306624999999997</v>
      </c>
      <c r="CU390" s="403"/>
      <c r="CV390" s="403"/>
      <c r="CW390" s="403"/>
      <c r="CX390" s="404">
        <f t="shared" si="612"/>
        <v>-38.613249999999994</v>
      </c>
      <c r="CY390" s="198"/>
      <c r="CZ390" s="222">
        <v>758</v>
      </c>
      <c r="DA390" s="677">
        <f t="shared" si="613"/>
        <v>-238</v>
      </c>
      <c r="DB390" s="676">
        <f t="shared" si="614"/>
        <v>-23.895582329317264</v>
      </c>
      <c r="DC390" s="676">
        <f t="shared" si="639"/>
        <v>-4.7791164658634528</v>
      </c>
      <c r="DD390" s="208">
        <v>1080.587</v>
      </c>
      <c r="DE390" s="677">
        <f t="shared" si="615"/>
        <v>84.586999999999989</v>
      </c>
      <c r="DF390" s="676">
        <f t="shared" si="616"/>
        <v>8.4926706827309175</v>
      </c>
      <c r="DG390" s="676">
        <f t="shared" si="640"/>
        <v>1.6985341365461835</v>
      </c>
      <c r="DH390" s="222">
        <v>20</v>
      </c>
      <c r="DI390" s="677">
        <f t="shared" si="617"/>
        <v>199.2</v>
      </c>
      <c r="DJ390" s="568">
        <f t="shared" si="618"/>
        <v>1195.2</v>
      </c>
      <c r="DK390" s="677">
        <f t="shared" si="619"/>
        <v>1195.2</v>
      </c>
      <c r="DL390" s="677">
        <f t="shared" si="641"/>
        <v>358.56</v>
      </c>
      <c r="DM390" s="677">
        <f t="shared" si="642"/>
        <v>597.6</v>
      </c>
      <c r="DN390" s="677">
        <f t="shared" si="620"/>
        <v>-28.653250000000014</v>
      </c>
      <c r="DO390" s="677">
        <f t="shared" si="643"/>
        <v>-8.5959750000000046</v>
      </c>
      <c r="DP390" s="677">
        <f t="shared" si="644"/>
        <v>-14.326625000000007</v>
      </c>
      <c r="DQ390" s="677">
        <f t="shared" si="621"/>
        <v>-28.653250000000014</v>
      </c>
      <c r="DR390" s="222">
        <v>758</v>
      </c>
      <c r="DS390" s="677">
        <f t="shared" si="622"/>
        <v>-238</v>
      </c>
      <c r="DT390" s="676">
        <f t="shared" si="623"/>
        <v>-23.895582329317264</v>
      </c>
      <c r="DU390" s="710">
        <f t="shared" si="645"/>
        <v>-4.7791164658634528</v>
      </c>
      <c r="DV390" s="208">
        <v>1080.587</v>
      </c>
      <c r="DW390" s="677">
        <f t="shared" si="624"/>
        <v>84.586999999999989</v>
      </c>
      <c r="DX390" s="676">
        <f t="shared" si="625"/>
        <v>8.4926706827309175</v>
      </c>
      <c r="DY390" s="710">
        <f t="shared" si="646"/>
        <v>1.6985341365461835</v>
      </c>
      <c r="DZ390" s="222">
        <v>19</v>
      </c>
      <c r="EA390" s="677">
        <f t="shared" si="626"/>
        <v>189.24</v>
      </c>
      <c r="EB390" s="568">
        <f t="shared" si="627"/>
        <v>1185.24</v>
      </c>
      <c r="EC390" s="677">
        <f t="shared" si="628"/>
        <v>1185.24</v>
      </c>
      <c r="ED390" s="677">
        <f t="shared" si="647"/>
        <v>355.57199999999995</v>
      </c>
      <c r="EE390" s="677">
        <f t="shared" si="648"/>
        <v>592.62</v>
      </c>
      <c r="EF390" s="208">
        <f t="shared" si="649"/>
        <v>-26.163250000000005</v>
      </c>
      <c r="EG390" s="208">
        <f t="shared" si="650"/>
        <v>-7.8489750000000011</v>
      </c>
      <c r="EH390" s="208">
        <f t="shared" si="651"/>
        <v>-13.081625000000003</v>
      </c>
      <c r="EI390" s="677">
        <f t="shared" si="629"/>
        <v>-26.163250000000005</v>
      </c>
    </row>
    <row r="391" spans="1:139" s="218" customFormat="1" ht="24.75" customHeight="1" x14ac:dyDescent="0.2">
      <c r="A391" s="505">
        <v>388</v>
      </c>
      <c r="B391" s="506" t="s">
        <v>1268</v>
      </c>
      <c r="C391" s="499" t="s">
        <v>207</v>
      </c>
      <c r="D391" s="406" t="s">
        <v>552</v>
      </c>
      <c r="E391" s="414" t="s">
        <v>244</v>
      </c>
      <c r="F391" s="219" t="s">
        <v>171</v>
      </c>
      <c r="G391" s="219" t="s">
        <v>47</v>
      </c>
      <c r="H391" s="219" t="s">
        <v>45</v>
      </c>
      <c r="I391" s="240">
        <v>0.3</v>
      </c>
      <c r="J391" s="234">
        <v>663</v>
      </c>
      <c r="K391" s="222"/>
      <c r="L391" s="219" t="s">
        <v>171</v>
      </c>
      <c r="M391" s="219" t="s">
        <v>47</v>
      </c>
      <c r="N391" s="219" t="s">
        <v>45</v>
      </c>
      <c r="O391" s="240">
        <v>0.3</v>
      </c>
      <c r="P391" s="234">
        <v>663</v>
      </c>
      <c r="Q391" s="219"/>
      <c r="R391" s="219"/>
      <c r="S391" s="219"/>
      <c r="T391" s="240">
        <v>0.3</v>
      </c>
      <c r="U391" s="235">
        <v>663</v>
      </c>
      <c r="V391" s="228" t="s">
        <v>69</v>
      </c>
      <c r="W391" s="228" t="s">
        <v>6</v>
      </c>
      <c r="X391" s="228" t="s">
        <v>27</v>
      </c>
      <c r="Y391" s="242">
        <v>0.3</v>
      </c>
      <c r="Z391" s="236">
        <v>663</v>
      </c>
      <c r="AA391" s="207">
        <f t="shared" si="565"/>
        <v>198.9</v>
      </c>
      <c r="AB391" s="222">
        <v>709</v>
      </c>
      <c r="AC391" s="544">
        <f t="shared" si="630"/>
        <v>46</v>
      </c>
      <c r="AD391" s="208">
        <f>0.89*$AB$1</f>
        <v>1012.3394000000001</v>
      </c>
      <c r="AE391" s="678">
        <f t="shared" si="631"/>
        <v>349.33940000000007</v>
      </c>
      <c r="AF391" s="222">
        <v>1315</v>
      </c>
      <c r="AJ391" s="444">
        <f t="shared" si="566"/>
        <v>46</v>
      </c>
      <c r="AK391" s="444">
        <f t="shared" si="567"/>
        <v>6.9381598793363537</v>
      </c>
      <c r="AL391" s="539">
        <f t="shared" si="632"/>
        <v>1.3876319758672708E-2</v>
      </c>
      <c r="AM391" s="444">
        <f t="shared" si="568"/>
        <v>9.1999999999999993</v>
      </c>
      <c r="AN391" s="445">
        <f t="shared" si="569"/>
        <v>349.33940000000007</v>
      </c>
      <c r="AO391" s="445">
        <f t="shared" si="570"/>
        <v>52.690708898944195</v>
      </c>
      <c r="AP391" s="542">
        <f t="shared" si="633"/>
        <v>0.1053814177978884</v>
      </c>
      <c r="AQ391" s="445">
        <f t="shared" si="571"/>
        <v>69.867880000000014</v>
      </c>
      <c r="AR391" s="227">
        <f t="shared" si="572"/>
        <v>234.89999999999998</v>
      </c>
      <c r="AS391" s="210">
        <f t="shared" si="573"/>
        <v>783</v>
      </c>
      <c r="AT391" s="209">
        <f t="shared" si="574"/>
        <v>234.89999999999998</v>
      </c>
      <c r="AU391" s="209">
        <f t="shared" si="575"/>
        <v>391.5</v>
      </c>
      <c r="AV391" s="211">
        <f t="shared" si="576"/>
        <v>709</v>
      </c>
      <c r="AW391" s="210">
        <f t="shared" si="577"/>
        <v>74</v>
      </c>
      <c r="AX391" s="210">
        <f t="shared" si="578"/>
        <v>120</v>
      </c>
      <c r="AY391" s="210">
        <f t="shared" si="579"/>
        <v>18.099547511312224</v>
      </c>
      <c r="AZ391" s="211">
        <f t="shared" si="580"/>
        <v>1012.3394000000001</v>
      </c>
      <c r="BA391" s="544">
        <f t="shared" si="634"/>
        <v>229.33940000000007</v>
      </c>
      <c r="BB391" s="210">
        <f t="shared" si="635"/>
        <v>57.334850000000017</v>
      </c>
      <c r="BC391" s="213">
        <f t="shared" si="581"/>
        <v>273.331638</v>
      </c>
      <c r="BD391" s="211">
        <f>[1]MAG_9pak!$F$8</f>
        <v>911.10546000000011</v>
      </c>
      <c r="BE391" s="213">
        <f t="shared" si="582"/>
        <v>273.331638</v>
      </c>
      <c r="BF391" s="213">
        <f t="shared" si="583"/>
        <v>455.55273000000005</v>
      </c>
      <c r="BG391" s="210">
        <f t="shared" si="584"/>
        <v>202.10546000000011</v>
      </c>
      <c r="BH391" s="210">
        <f t="shared" si="585"/>
        <v>248.10546000000011</v>
      </c>
      <c r="BI391" s="210">
        <f t="shared" si="586"/>
        <v>37.421638009049786</v>
      </c>
      <c r="BJ391" s="210">
        <f t="shared" si="587"/>
        <v>822.12</v>
      </c>
      <c r="BK391" s="214">
        <f t="shared" si="588"/>
        <v>246.636</v>
      </c>
      <c r="BL391" s="214">
        <f t="shared" si="589"/>
        <v>411.06</v>
      </c>
      <c r="BM391" s="210">
        <f t="shared" si="590"/>
        <v>159.12</v>
      </c>
      <c r="BN391" s="210">
        <f t="shared" si="591"/>
        <v>113.12</v>
      </c>
      <c r="BO391" s="215">
        <f t="shared" si="592"/>
        <v>246.636</v>
      </c>
      <c r="BP391" s="210">
        <f t="shared" si="652"/>
        <v>822.12</v>
      </c>
      <c r="BQ391" s="216">
        <f t="shared" si="593"/>
        <v>246.636</v>
      </c>
      <c r="BR391" s="216">
        <f t="shared" si="594"/>
        <v>411.06</v>
      </c>
      <c r="BS391" s="210">
        <f t="shared" si="595"/>
        <v>159.12</v>
      </c>
      <c r="BT391" s="210">
        <f t="shared" si="596"/>
        <v>113.12</v>
      </c>
      <c r="BU391" s="217">
        <f t="shared" si="597"/>
        <v>246.636</v>
      </c>
      <c r="BV391" s="210">
        <f t="shared" si="653"/>
        <v>822.12</v>
      </c>
      <c r="BW391" s="403">
        <f t="shared" si="598"/>
        <v>246.636</v>
      </c>
      <c r="BX391" s="403">
        <f t="shared" si="599"/>
        <v>411.06</v>
      </c>
      <c r="BY391" s="210">
        <f t="shared" si="600"/>
        <v>159.12</v>
      </c>
      <c r="BZ391" s="210">
        <f t="shared" si="601"/>
        <v>113.12</v>
      </c>
      <c r="CA391" s="210">
        <f t="shared" si="602"/>
        <v>24</v>
      </c>
      <c r="CB391" s="404">
        <f t="shared" si="603"/>
        <v>246.636</v>
      </c>
      <c r="CC391" s="404"/>
      <c r="CD391" s="537">
        <f t="shared" si="604"/>
        <v>57.334850000000017</v>
      </c>
      <c r="CE391" s="537">
        <f t="shared" si="636"/>
        <v>17.200455000000005</v>
      </c>
      <c r="CF391" s="537">
        <f t="shared" si="605"/>
        <v>28.667425000000009</v>
      </c>
      <c r="CG391" s="210"/>
      <c r="CH391" s="210"/>
      <c r="CI391" s="210"/>
      <c r="CJ391" s="538">
        <f t="shared" si="606"/>
        <v>17.200455000000005</v>
      </c>
      <c r="CK391" s="216">
        <f t="shared" si="607"/>
        <v>-18.5</v>
      </c>
      <c r="CL391" s="216">
        <f t="shared" si="637"/>
        <v>-5.55</v>
      </c>
      <c r="CM391" s="216">
        <f t="shared" si="608"/>
        <v>-9.25</v>
      </c>
      <c r="CN391" s="216"/>
      <c r="CO391" s="216"/>
      <c r="CP391" s="216"/>
      <c r="CQ391" s="217">
        <f t="shared" si="609"/>
        <v>-5.55</v>
      </c>
      <c r="CR391" s="403">
        <f t="shared" si="610"/>
        <v>47.554850000000016</v>
      </c>
      <c r="CS391" s="403">
        <f t="shared" si="638"/>
        <v>14.266455000000004</v>
      </c>
      <c r="CT391" s="403">
        <f t="shared" si="611"/>
        <v>23.777425000000008</v>
      </c>
      <c r="CU391" s="403"/>
      <c r="CV391" s="403"/>
      <c r="CW391" s="403"/>
      <c r="CX391" s="404">
        <f t="shared" si="612"/>
        <v>14.266455000000004</v>
      </c>
      <c r="CY391" s="198"/>
      <c r="CZ391" s="222">
        <v>709</v>
      </c>
      <c r="DA391" s="677">
        <f t="shared" si="613"/>
        <v>46</v>
      </c>
      <c r="DB391" s="676">
        <f t="shared" si="614"/>
        <v>6.9381598793363537</v>
      </c>
      <c r="DC391" s="676">
        <f t="shared" si="639"/>
        <v>1.3876319758672708</v>
      </c>
      <c r="DD391" s="208">
        <v>1012.3394000000001</v>
      </c>
      <c r="DE391" s="677">
        <f t="shared" si="615"/>
        <v>349.33940000000007</v>
      </c>
      <c r="DF391" s="676">
        <f t="shared" si="616"/>
        <v>52.690708898944195</v>
      </c>
      <c r="DG391" s="676">
        <f t="shared" si="640"/>
        <v>10.538141779788839</v>
      </c>
      <c r="DH391" s="222">
        <v>20</v>
      </c>
      <c r="DI391" s="677">
        <f t="shared" si="617"/>
        <v>132.6</v>
      </c>
      <c r="DJ391" s="568">
        <f t="shared" si="618"/>
        <v>795.6</v>
      </c>
      <c r="DK391" s="677">
        <f t="shared" si="619"/>
        <v>238.68</v>
      </c>
      <c r="DL391" s="677">
        <f t="shared" si="641"/>
        <v>238.68</v>
      </c>
      <c r="DM391" s="677">
        <f t="shared" si="642"/>
        <v>397.8</v>
      </c>
      <c r="DN391" s="677">
        <f t="shared" si="620"/>
        <v>54.184850000000012</v>
      </c>
      <c r="DO391" s="677">
        <f t="shared" si="643"/>
        <v>16.255455000000001</v>
      </c>
      <c r="DP391" s="677">
        <f t="shared" si="644"/>
        <v>27.092425000000006</v>
      </c>
      <c r="DQ391" s="677">
        <f t="shared" si="621"/>
        <v>16.255455000000001</v>
      </c>
      <c r="DR391" s="222">
        <v>709</v>
      </c>
      <c r="DS391" s="677">
        <f t="shared" si="622"/>
        <v>46</v>
      </c>
      <c r="DT391" s="676">
        <f t="shared" si="623"/>
        <v>6.9381598793363537</v>
      </c>
      <c r="DU391" s="710">
        <f t="shared" si="645"/>
        <v>1.3876319758672708</v>
      </c>
      <c r="DV391" s="208">
        <v>1012.3394000000001</v>
      </c>
      <c r="DW391" s="677">
        <f t="shared" si="624"/>
        <v>349.33940000000007</v>
      </c>
      <c r="DX391" s="676">
        <f t="shared" si="625"/>
        <v>52.690708898944195</v>
      </c>
      <c r="DY391" s="710">
        <f t="shared" si="646"/>
        <v>10.538141779788839</v>
      </c>
      <c r="DZ391" s="222">
        <v>19</v>
      </c>
      <c r="EA391" s="677">
        <f t="shared" si="626"/>
        <v>125.97</v>
      </c>
      <c r="EB391" s="568">
        <f t="shared" si="627"/>
        <v>788.97</v>
      </c>
      <c r="EC391" s="677">
        <f t="shared" si="628"/>
        <v>236.691</v>
      </c>
      <c r="ED391" s="677">
        <f t="shared" si="647"/>
        <v>236.69100000000003</v>
      </c>
      <c r="EE391" s="677">
        <f t="shared" si="648"/>
        <v>394.48500000000001</v>
      </c>
      <c r="EF391" s="208">
        <f t="shared" si="649"/>
        <v>55.84235000000001</v>
      </c>
      <c r="EG391" s="208">
        <f t="shared" si="650"/>
        <v>16.752705000000002</v>
      </c>
      <c r="EH391" s="208">
        <f t="shared" si="651"/>
        <v>27.921175000000005</v>
      </c>
      <c r="EI391" s="677">
        <f t="shared" si="629"/>
        <v>16.752705000000002</v>
      </c>
    </row>
    <row r="392" spans="1:139" s="218" customFormat="1" ht="24.75" customHeight="1" x14ac:dyDescent="0.2">
      <c r="A392" s="505">
        <v>389</v>
      </c>
      <c r="B392" s="506" t="s">
        <v>1268</v>
      </c>
      <c r="C392" s="499" t="s">
        <v>1112</v>
      </c>
      <c r="D392" s="406" t="s">
        <v>553</v>
      </c>
      <c r="E392" s="414" t="s">
        <v>243</v>
      </c>
      <c r="F392" s="219">
        <v>18.5</v>
      </c>
      <c r="G392" s="219" t="s">
        <v>6</v>
      </c>
      <c r="H392" s="219" t="s">
        <v>45</v>
      </c>
      <c r="I392" s="240">
        <v>1</v>
      </c>
      <c r="J392" s="237">
        <v>663</v>
      </c>
      <c r="K392" s="222"/>
      <c r="L392" s="219">
        <v>18.5</v>
      </c>
      <c r="M392" s="219" t="s">
        <v>6</v>
      </c>
      <c r="N392" s="219" t="s">
        <v>45</v>
      </c>
      <c r="O392" s="240">
        <v>1</v>
      </c>
      <c r="P392" s="234">
        <v>663</v>
      </c>
      <c r="Q392" s="219"/>
      <c r="R392" s="219"/>
      <c r="S392" s="219"/>
      <c r="T392" s="240">
        <v>1</v>
      </c>
      <c r="U392" s="235">
        <v>663</v>
      </c>
      <c r="V392" s="228" t="s">
        <v>707</v>
      </c>
      <c r="W392" s="228" t="s">
        <v>6</v>
      </c>
      <c r="X392" s="228" t="s">
        <v>27</v>
      </c>
      <c r="Y392" s="242">
        <v>1</v>
      </c>
      <c r="Z392" s="236">
        <v>663</v>
      </c>
      <c r="AA392" s="207">
        <f t="shared" si="565"/>
        <v>663</v>
      </c>
      <c r="AB392" s="222">
        <v>709</v>
      </c>
      <c r="AC392" s="544">
        <f t="shared" si="630"/>
        <v>46</v>
      </c>
      <c r="AD392" s="208">
        <f>0.89*$AB$1</f>
        <v>1012.3394000000001</v>
      </c>
      <c r="AE392" s="678">
        <f t="shared" si="631"/>
        <v>349.33940000000007</v>
      </c>
      <c r="AF392" s="222">
        <v>1315</v>
      </c>
      <c r="AJ392" s="444">
        <f t="shared" si="566"/>
        <v>46</v>
      </c>
      <c r="AK392" s="444">
        <f t="shared" si="567"/>
        <v>6.9381598793363537</v>
      </c>
      <c r="AL392" s="539">
        <f t="shared" si="632"/>
        <v>1.3876319758672708E-2</v>
      </c>
      <c r="AM392" s="444">
        <f t="shared" si="568"/>
        <v>9.1999999999999993</v>
      </c>
      <c r="AN392" s="445">
        <f t="shared" si="569"/>
        <v>349.33940000000007</v>
      </c>
      <c r="AO392" s="445">
        <f t="shared" si="570"/>
        <v>52.690708898944195</v>
      </c>
      <c r="AP392" s="542">
        <f t="shared" si="633"/>
        <v>0.1053814177978884</v>
      </c>
      <c r="AQ392" s="445">
        <f t="shared" si="571"/>
        <v>69.867880000000014</v>
      </c>
      <c r="AR392" s="227">
        <f t="shared" si="572"/>
        <v>783</v>
      </c>
      <c r="AS392" s="210">
        <f t="shared" si="573"/>
        <v>783</v>
      </c>
      <c r="AT392" s="209">
        <f t="shared" si="574"/>
        <v>234.89999999999998</v>
      </c>
      <c r="AU392" s="209">
        <f t="shared" si="575"/>
        <v>391.5</v>
      </c>
      <c r="AV392" s="211">
        <f t="shared" si="576"/>
        <v>709</v>
      </c>
      <c r="AW392" s="210">
        <f t="shared" si="577"/>
        <v>74</v>
      </c>
      <c r="AX392" s="210">
        <f t="shared" si="578"/>
        <v>120</v>
      </c>
      <c r="AY392" s="210">
        <f t="shared" si="579"/>
        <v>18.099547511312224</v>
      </c>
      <c r="AZ392" s="211">
        <f t="shared" si="580"/>
        <v>1012.3394000000001</v>
      </c>
      <c r="BA392" s="544">
        <f t="shared" si="634"/>
        <v>229.33940000000007</v>
      </c>
      <c r="BB392" s="210">
        <f t="shared" si="635"/>
        <v>57.334850000000017</v>
      </c>
      <c r="BC392" s="213">
        <f t="shared" si="581"/>
        <v>911.10546000000011</v>
      </c>
      <c r="BD392" s="211">
        <f>[1]MAG_9pak!$F$8</f>
        <v>911.10546000000011</v>
      </c>
      <c r="BE392" s="213">
        <f t="shared" si="582"/>
        <v>273.331638</v>
      </c>
      <c r="BF392" s="213">
        <f t="shared" si="583"/>
        <v>455.55273000000005</v>
      </c>
      <c r="BG392" s="210">
        <f t="shared" si="584"/>
        <v>202.10546000000011</v>
      </c>
      <c r="BH392" s="210">
        <f t="shared" si="585"/>
        <v>248.10546000000011</v>
      </c>
      <c r="BI392" s="210">
        <f t="shared" si="586"/>
        <v>37.421638009049786</v>
      </c>
      <c r="BJ392" s="210">
        <f t="shared" si="587"/>
        <v>822.12</v>
      </c>
      <c r="BK392" s="214">
        <f t="shared" si="588"/>
        <v>246.636</v>
      </c>
      <c r="BL392" s="214">
        <f t="shared" si="589"/>
        <v>411.06</v>
      </c>
      <c r="BM392" s="210">
        <f t="shared" si="590"/>
        <v>159.12</v>
      </c>
      <c r="BN392" s="210">
        <f t="shared" si="591"/>
        <v>113.12</v>
      </c>
      <c r="BO392" s="215">
        <f t="shared" si="592"/>
        <v>822.12</v>
      </c>
      <c r="BP392" s="210">
        <f t="shared" si="652"/>
        <v>822.12</v>
      </c>
      <c r="BQ392" s="216">
        <f t="shared" si="593"/>
        <v>246.636</v>
      </c>
      <c r="BR392" s="216">
        <f t="shared" si="594"/>
        <v>411.06</v>
      </c>
      <c r="BS392" s="210">
        <f t="shared" si="595"/>
        <v>159.12</v>
      </c>
      <c r="BT392" s="210">
        <f t="shared" si="596"/>
        <v>113.12</v>
      </c>
      <c r="BU392" s="217">
        <f t="shared" si="597"/>
        <v>822.12</v>
      </c>
      <c r="BV392" s="210">
        <f t="shared" si="653"/>
        <v>822.12</v>
      </c>
      <c r="BW392" s="403">
        <f t="shared" si="598"/>
        <v>246.636</v>
      </c>
      <c r="BX392" s="403">
        <f t="shared" si="599"/>
        <v>411.06</v>
      </c>
      <c r="BY392" s="210">
        <f t="shared" si="600"/>
        <v>159.12</v>
      </c>
      <c r="BZ392" s="210">
        <f t="shared" si="601"/>
        <v>113.12</v>
      </c>
      <c r="CA392" s="210">
        <f t="shared" si="602"/>
        <v>24</v>
      </c>
      <c r="CB392" s="404">
        <f t="shared" si="603"/>
        <v>822.12</v>
      </c>
      <c r="CC392" s="404"/>
      <c r="CD392" s="537">
        <f t="shared" si="604"/>
        <v>57.334850000000017</v>
      </c>
      <c r="CE392" s="537">
        <f t="shared" si="636"/>
        <v>17.200455000000005</v>
      </c>
      <c r="CF392" s="537">
        <f t="shared" si="605"/>
        <v>28.667425000000009</v>
      </c>
      <c r="CG392" s="210"/>
      <c r="CH392" s="210"/>
      <c r="CI392" s="210"/>
      <c r="CJ392" s="538">
        <f t="shared" si="606"/>
        <v>57.334850000000017</v>
      </c>
      <c r="CK392" s="216">
        <f t="shared" si="607"/>
        <v>-18.5</v>
      </c>
      <c r="CL392" s="216">
        <f t="shared" si="637"/>
        <v>-5.55</v>
      </c>
      <c r="CM392" s="216">
        <f t="shared" si="608"/>
        <v>-9.25</v>
      </c>
      <c r="CN392" s="216"/>
      <c r="CO392" s="216"/>
      <c r="CP392" s="216"/>
      <c r="CQ392" s="217">
        <f t="shared" si="609"/>
        <v>-18.5</v>
      </c>
      <c r="CR392" s="403">
        <f t="shared" si="610"/>
        <v>47.554850000000016</v>
      </c>
      <c r="CS392" s="403">
        <f t="shared" si="638"/>
        <v>14.266455000000004</v>
      </c>
      <c r="CT392" s="403">
        <f t="shared" si="611"/>
        <v>23.777425000000008</v>
      </c>
      <c r="CU392" s="403"/>
      <c r="CV392" s="403"/>
      <c r="CW392" s="403"/>
      <c r="CX392" s="404">
        <f t="shared" si="612"/>
        <v>47.554850000000016</v>
      </c>
      <c r="CY392" s="198"/>
      <c r="CZ392" s="222">
        <v>709</v>
      </c>
      <c r="DA392" s="677">
        <f t="shared" si="613"/>
        <v>46</v>
      </c>
      <c r="DB392" s="676">
        <f t="shared" si="614"/>
        <v>6.9381598793363537</v>
      </c>
      <c r="DC392" s="676">
        <f t="shared" si="639"/>
        <v>1.3876319758672708</v>
      </c>
      <c r="DD392" s="208">
        <v>1012.3394000000001</v>
      </c>
      <c r="DE392" s="677">
        <f t="shared" si="615"/>
        <v>349.33940000000007</v>
      </c>
      <c r="DF392" s="676">
        <f t="shared" si="616"/>
        <v>52.690708898944195</v>
      </c>
      <c r="DG392" s="676">
        <f t="shared" si="640"/>
        <v>10.538141779788839</v>
      </c>
      <c r="DH392" s="222">
        <v>20</v>
      </c>
      <c r="DI392" s="677">
        <f t="shared" si="617"/>
        <v>132.6</v>
      </c>
      <c r="DJ392" s="568">
        <f t="shared" si="618"/>
        <v>795.6</v>
      </c>
      <c r="DK392" s="677">
        <f t="shared" si="619"/>
        <v>795.6</v>
      </c>
      <c r="DL392" s="677">
        <f t="shared" si="641"/>
        <v>238.68</v>
      </c>
      <c r="DM392" s="677">
        <f t="shared" si="642"/>
        <v>397.8</v>
      </c>
      <c r="DN392" s="677">
        <f t="shared" si="620"/>
        <v>54.184850000000012</v>
      </c>
      <c r="DO392" s="677">
        <f t="shared" si="643"/>
        <v>16.255455000000001</v>
      </c>
      <c r="DP392" s="677">
        <f t="shared" si="644"/>
        <v>27.092425000000006</v>
      </c>
      <c r="DQ392" s="677">
        <f t="shared" si="621"/>
        <v>54.184850000000012</v>
      </c>
      <c r="DR392" s="222">
        <v>709</v>
      </c>
      <c r="DS392" s="677">
        <f t="shared" si="622"/>
        <v>46</v>
      </c>
      <c r="DT392" s="676">
        <f t="shared" si="623"/>
        <v>6.9381598793363537</v>
      </c>
      <c r="DU392" s="710">
        <f t="shared" si="645"/>
        <v>1.3876319758672708</v>
      </c>
      <c r="DV392" s="208">
        <v>1012.3394000000001</v>
      </c>
      <c r="DW392" s="677">
        <f t="shared" si="624"/>
        <v>349.33940000000007</v>
      </c>
      <c r="DX392" s="676">
        <f t="shared" si="625"/>
        <v>52.690708898944195</v>
      </c>
      <c r="DY392" s="710">
        <f t="shared" si="646"/>
        <v>10.538141779788839</v>
      </c>
      <c r="DZ392" s="222">
        <v>19</v>
      </c>
      <c r="EA392" s="677">
        <f t="shared" si="626"/>
        <v>125.97</v>
      </c>
      <c r="EB392" s="568">
        <f t="shared" si="627"/>
        <v>788.97</v>
      </c>
      <c r="EC392" s="677">
        <f t="shared" si="628"/>
        <v>788.97</v>
      </c>
      <c r="ED392" s="677">
        <f t="shared" si="647"/>
        <v>236.69100000000003</v>
      </c>
      <c r="EE392" s="677">
        <f t="shared" si="648"/>
        <v>394.48500000000001</v>
      </c>
      <c r="EF392" s="208">
        <f t="shared" si="649"/>
        <v>55.84235000000001</v>
      </c>
      <c r="EG392" s="208">
        <f t="shared" si="650"/>
        <v>16.752705000000002</v>
      </c>
      <c r="EH392" s="208">
        <f t="shared" si="651"/>
        <v>27.921175000000005</v>
      </c>
      <c r="EI392" s="677">
        <f t="shared" si="629"/>
        <v>55.84235000000001</v>
      </c>
    </row>
    <row r="393" spans="1:139" s="218" customFormat="1" ht="24.75" customHeight="1" x14ac:dyDescent="0.2">
      <c r="A393" s="506">
        <v>390</v>
      </c>
      <c r="B393" s="506" t="s">
        <v>1268</v>
      </c>
      <c r="C393" s="499" t="s">
        <v>1057</v>
      </c>
      <c r="D393" s="406" t="s">
        <v>554</v>
      </c>
      <c r="E393" s="414" t="s">
        <v>232</v>
      </c>
      <c r="F393" s="219" t="s">
        <v>245</v>
      </c>
      <c r="G393" s="219" t="s">
        <v>42</v>
      </c>
      <c r="H393" s="219" t="s">
        <v>66</v>
      </c>
      <c r="I393" s="240">
        <v>1</v>
      </c>
      <c r="J393" s="237">
        <v>850</v>
      </c>
      <c r="K393" s="222"/>
      <c r="L393" s="219" t="s">
        <v>245</v>
      </c>
      <c r="M393" s="219" t="s">
        <v>42</v>
      </c>
      <c r="N393" s="219" t="s">
        <v>66</v>
      </c>
      <c r="O393" s="240">
        <v>1</v>
      </c>
      <c r="P393" s="234">
        <v>850</v>
      </c>
      <c r="Q393" s="219"/>
      <c r="R393" s="219"/>
      <c r="S393" s="219"/>
      <c r="T393" s="240">
        <v>1</v>
      </c>
      <c r="U393" s="235">
        <v>850</v>
      </c>
      <c r="V393" s="228" t="s">
        <v>705</v>
      </c>
      <c r="W393" s="228" t="s">
        <v>9</v>
      </c>
      <c r="X393" s="228" t="s">
        <v>28</v>
      </c>
      <c r="Y393" s="242">
        <v>1</v>
      </c>
      <c r="Z393" s="236">
        <v>850</v>
      </c>
      <c r="AA393" s="207">
        <f t="shared" si="565"/>
        <v>850</v>
      </c>
      <c r="AB393" s="222">
        <v>967</v>
      </c>
      <c r="AC393" s="544">
        <f t="shared" si="630"/>
        <v>117</v>
      </c>
      <c r="AD393" s="208">
        <f>1.22*$AB$1</f>
        <v>1387.7012</v>
      </c>
      <c r="AE393" s="678">
        <f t="shared" si="631"/>
        <v>537.70119999999997</v>
      </c>
      <c r="AF393" s="222">
        <v>1796</v>
      </c>
      <c r="AJ393" s="444">
        <f t="shared" si="566"/>
        <v>117</v>
      </c>
      <c r="AK393" s="444">
        <f t="shared" si="567"/>
        <v>13.764705882352942</v>
      </c>
      <c r="AL393" s="539">
        <f t="shared" si="632"/>
        <v>2.7529411764705882E-2</v>
      </c>
      <c r="AM393" s="444">
        <f t="shared" si="568"/>
        <v>23.4</v>
      </c>
      <c r="AN393" s="445">
        <f t="shared" si="569"/>
        <v>537.70119999999997</v>
      </c>
      <c r="AO393" s="445">
        <f t="shared" si="570"/>
        <v>63.258964705882335</v>
      </c>
      <c r="AP393" s="542">
        <f t="shared" si="633"/>
        <v>0.12651792941176468</v>
      </c>
      <c r="AQ393" s="445">
        <f t="shared" si="571"/>
        <v>107.54024</v>
      </c>
      <c r="AR393" s="227">
        <f t="shared" si="572"/>
        <v>970</v>
      </c>
      <c r="AS393" s="210">
        <f t="shared" si="573"/>
        <v>970</v>
      </c>
      <c r="AT393" s="209">
        <f t="shared" si="574"/>
        <v>291</v>
      </c>
      <c r="AU393" s="209">
        <f t="shared" si="575"/>
        <v>485</v>
      </c>
      <c r="AV393" s="211">
        <f t="shared" si="576"/>
        <v>967</v>
      </c>
      <c r="AW393" s="210">
        <f t="shared" si="577"/>
        <v>3</v>
      </c>
      <c r="AX393" s="210">
        <f t="shared" si="578"/>
        <v>120</v>
      </c>
      <c r="AY393" s="210">
        <f t="shared" si="579"/>
        <v>14.117647058823522</v>
      </c>
      <c r="AZ393" s="211">
        <f t="shared" si="580"/>
        <v>1387.7012</v>
      </c>
      <c r="BA393" s="544">
        <f t="shared" si="634"/>
        <v>417.70119999999997</v>
      </c>
      <c r="BB393" s="210">
        <f t="shared" si="635"/>
        <v>104.42529999999999</v>
      </c>
      <c r="BC393" s="213">
        <f t="shared" si="581"/>
        <v>1248.9310800000001</v>
      </c>
      <c r="BD393" s="211">
        <f>[1]MAG_9pak!$F$11</f>
        <v>1248.9310800000001</v>
      </c>
      <c r="BE393" s="213">
        <f t="shared" si="582"/>
        <v>374.67932400000001</v>
      </c>
      <c r="BF393" s="213">
        <f t="shared" si="583"/>
        <v>624.46554000000003</v>
      </c>
      <c r="BG393" s="210">
        <f t="shared" si="584"/>
        <v>281.93108000000007</v>
      </c>
      <c r="BH393" s="210">
        <f t="shared" si="585"/>
        <v>398.93108000000007</v>
      </c>
      <c r="BI393" s="210">
        <f t="shared" si="586"/>
        <v>46.933068235294115</v>
      </c>
      <c r="BJ393" s="210">
        <f t="shared" si="587"/>
        <v>1054</v>
      </c>
      <c r="BK393" s="214">
        <f t="shared" si="588"/>
        <v>316.2</v>
      </c>
      <c r="BL393" s="214">
        <f t="shared" si="589"/>
        <v>527</v>
      </c>
      <c r="BM393" s="210">
        <f t="shared" si="590"/>
        <v>204</v>
      </c>
      <c r="BN393" s="210">
        <f t="shared" si="591"/>
        <v>87</v>
      </c>
      <c r="BO393" s="215">
        <f t="shared" si="592"/>
        <v>1054</v>
      </c>
      <c r="BP393" s="210">
        <f t="shared" si="652"/>
        <v>1054</v>
      </c>
      <c r="BQ393" s="216">
        <f t="shared" si="593"/>
        <v>316.2</v>
      </c>
      <c r="BR393" s="216">
        <f t="shared" si="594"/>
        <v>527</v>
      </c>
      <c r="BS393" s="210">
        <f t="shared" si="595"/>
        <v>204</v>
      </c>
      <c r="BT393" s="210">
        <f t="shared" si="596"/>
        <v>87</v>
      </c>
      <c r="BU393" s="217">
        <f t="shared" si="597"/>
        <v>1054</v>
      </c>
      <c r="BV393" s="210">
        <f t="shared" si="653"/>
        <v>1054</v>
      </c>
      <c r="BW393" s="403">
        <f t="shared" si="598"/>
        <v>316.2</v>
      </c>
      <c r="BX393" s="403">
        <f t="shared" si="599"/>
        <v>527</v>
      </c>
      <c r="BY393" s="210">
        <f t="shared" si="600"/>
        <v>204</v>
      </c>
      <c r="BZ393" s="210">
        <f t="shared" si="601"/>
        <v>87</v>
      </c>
      <c r="CA393" s="210">
        <f t="shared" si="602"/>
        <v>24</v>
      </c>
      <c r="CB393" s="404">
        <f t="shared" si="603"/>
        <v>1054</v>
      </c>
      <c r="CC393" s="404"/>
      <c r="CD393" s="537">
        <f t="shared" si="604"/>
        <v>104.42529999999999</v>
      </c>
      <c r="CE393" s="537">
        <f t="shared" si="636"/>
        <v>31.327589999999997</v>
      </c>
      <c r="CF393" s="537">
        <f t="shared" si="605"/>
        <v>52.212649999999996</v>
      </c>
      <c r="CG393" s="210"/>
      <c r="CH393" s="210"/>
      <c r="CI393" s="210"/>
      <c r="CJ393" s="538">
        <f t="shared" si="606"/>
        <v>104.42529999999999</v>
      </c>
      <c r="CK393" s="216">
        <f t="shared" si="607"/>
        <v>-0.75</v>
      </c>
      <c r="CL393" s="216">
        <f t="shared" si="637"/>
        <v>-0.22499999999999998</v>
      </c>
      <c r="CM393" s="216">
        <f t="shared" si="608"/>
        <v>-0.375</v>
      </c>
      <c r="CN393" s="216"/>
      <c r="CO393" s="216"/>
      <c r="CP393" s="216"/>
      <c r="CQ393" s="217">
        <f t="shared" si="609"/>
        <v>-0.75</v>
      </c>
      <c r="CR393" s="403">
        <f t="shared" si="610"/>
        <v>83.425299999999993</v>
      </c>
      <c r="CS393" s="403">
        <f t="shared" si="638"/>
        <v>25.027589999999996</v>
      </c>
      <c r="CT393" s="403">
        <f t="shared" si="611"/>
        <v>41.712649999999996</v>
      </c>
      <c r="CU393" s="403"/>
      <c r="CV393" s="403"/>
      <c r="CW393" s="403"/>
      <c r="CX393" s="404">
        <f t="shared" si="612"/>
        <v>83.425299999999993</v>
      </c>
      <c r="CY393" s="198"/>
      <c r="CZ393" s="222">
        <v>967</v>
      </c>
      <c r="DA393" s="677">
        <f t="shared" si="613"/>
        <v>117</v>
      </c>
      <c r="DB393" s="676">
        <f t="shared" si="614"/>
        <v>13.764705882352942</v>
      </c>
      <c r="DC393" s="676">
        <f t="shared" si="639"/>
        <v>2.7529411764705882</v>
      </c>
      <c r="DD393" s="208">
        <v>1387.7012</v>
      </c>
      <c r="DE393" s="677">
        <f t="shared" si="615"/>
        <v>537.70119999999997</v>
      </c>
      <c r="DF393" s="676">
        <f t="shared" si="616"/>
        <v>63.258964705882335</v>
      </c>
      <c r="DG393" s="676">
        <f t="shared" si="640"/>
        <v>12.651792941176467</v>
      </c>
      <c r="DH393" s="222">
        <v>20</v>
      </c>
      <c r="DI393" s="677">
        <f t="shared" si="617"/>
        <v>170</v>
      </c>
      <c r="DJ393" s="568">
        <f t="shared" si="618"/>
        <v>1020</v>
      </c>
      <c r="DK393" s="677">
        <f t="shared" si="619"/>
        <v>1020</v>
      </c>
      <c r="DL393" s="677">
        <f t="shared" si="641"/>
        <v>306</v>
      </c>
      <c r="DM393" s="677">
        <f t="shared" si="642"/>
        <v>510</v>
      </c>
      <c r="DN393" s="677">
        <f t="shared" si="620"/>
        <v>91.925299999999993</v>
      </c>
      <c r="DO393" s="677">
        <f t="shared" si="643"/>
        <v>27.577589999999997</v>
      </c>
      <c r="DP393" s="677">
        <f t="shared" si="644"/>
        <v>45.962649999999996</v>
      </c>
      <c r="DQ393" s="677">
        <f t="shared" si="621"/>
        <v>91.925299999999993</v>
      </c>
      <c r="DR393" s="222">
        <v>967</v>
      </c>
      <c r="DS393" s="677">
        <f t="shared" si="622"/>
        <v>117</v>
      </c>
      <c r="DT393" s="676">
        <f t="shared" si="623"/>
        <v>13.764705882352942</v>
      </c>
      <c r="DU393" s="710">
        <f t="shared" si="645"/>
        <v>2.7529411764705882</v>
      </c>
      <c r="DV393" s="208">
        <v>1387.7012</v>
      </c>
      <c r="DW393" s="677">
        <f t="shared" si="624"/>
        <v>537.70119999999997</v>
      </c>
      <c r="DX393" s="676">
        <f t="shared" si="625"/>
        <v>63.258964705882335</v>
      </c>
      <c r="DY393" s="710">
        <f t="shared" si="646"/>
        <v>12.651792941176467</v>
      </c>
      <c r="DZ393" s="222">
        <v>19</v>
      </c>
      <c r="EA393" s="677">
        <f t="shared" si="626"/>
        <v>161.5</v>
      </c>
      <c r="EB393" s="568">
        <f t="shared" si="627"/>
        <v>1011.5</v>
      </c>
      <c r="EC393" s="677">
        <f t="shared" si="628"/>
        <v>1011.5</v>
      </c>
      <c r="ED393" s="677">
        <f t="shared" si="647"/>
        <v>303.45</v>
      </c>
      <c r="EE393" s="677">
        <f t="shared" si="648"/>
        <v>505.75</v>
      </c>
      <c r="EF393" s="208">
        <f t="shared" si="649"/>
        <v>94.050299999999993</v>
      </c>
      <c r="EG393" s="208">
        <f t="shared" si="650"/>
        <v>28.215089999999996</v>
      </c>
      <c r="EH393" s="208">
        <f t="shared" si="651"/>
        <v>47.025149999999996</v>
      </c>
      <c r="EI393" s="677">
        <f t="shared" si="629"/>
        <v>94.050299999999993</v>
      </c>
    </row>
    <row r="394" spans="1:139" s="218" customFormat="1" ht="24.75" customHeight="1" x14ac:dyDescent="0.2">
      <c r="A394" s="505">
        <v>391</v>
      </c>
      <c r="B394" s="506" t="s">
        <v>1268</v>
      </c>
      <c r="C394" s="499" t="s">
        <v>1076</v>
      </c>
      <c r="D394" s="406" t="s">
        <v>555</v>
      </c>
      <c r="E394" s="414" t="s">
        <v>214</v>
      </c>
      <c r="F394" s="219" t="s">
        <v>171</v>
      </c>
      <c r="G394" s="219" t="s">
        <v>217</v>
      </c>
      <c r="H394" s="219" t="s">
        <v>25</v>
      </c>
      <c r="I394" s="240">
        <v>0.3</v>
      </c>
      <c r="J394" s="234">
        <v>630</v>
      </c>
      <c r="K394" s="222"/>
      <c r="L394" s="219" t="s">
        <v>171</v>
      </c>
      <c r="M394" s="219" t="s">
        <v>217</v>
      </c>
      <c r="N394" s="219" t="s">
        <v>25</v>
      </c>
      <c r="O394" s="240">
        <v>0.3</v>
      </c>
      <c r="P394" s="234">
        <v>630</v>
      </c>
      <c r="Q394" s="219"/>
      <c r="R394" s="219"/>
      <c r="S394" s="219"/>
      <c r="T394" s="240">
        <v>0.3</v>
      </c>
      <c r="U394" s="235">
        <v>630</v>
      </c>
      <c r="V394" s="228" t="s">
        <v>69</v>
      </c>
      <c r="W394" s="228" t="s">
        <v>315</v>
      </c>
      <c r="X394" s="228" t="s">
        <v>45</v>
      </c>
      <c r="Y394" s="242">
        <v>0.3</v>
      </c>
      <c r="Z394" s="236">
        <v>630</v>
      </c>
      <c r="AA394" s="207">
        <f t="shared" si="565"/>
        <v>189</v>
      </c>
      <c r="AB394" s="222">
        <v>758</v>
      </c>
      <c r="AC394" s="544">
        <f t="shared" si="630"/>
        <v>128</v>
      </c>
      <c r="AD394" s="208">
        <f>0.95*$AB$1</f>
        <v>1080.587</v>
      </c>
      <c r="AE394" s="678">
        <f t="shared" si="631"/>
        <v>450.58699999999999</v>
      </c>
      <c r="AF394" s="222">
        <v>1406</v>
      </c>
      <c r="AJ394" s="444">
        <f t="shared" si="566"/>
        <v>128</v>
      </c>
      <c r="AK394" s="444">
        <f t="shared" si="567"/>
        <v>20.317460317460316</v>
      </c>
      <c r="AL394" s="539">
        <f t="shared" si="632"/>
        <v>4.0634920634920635E-2</v>
      </c>
      <c r="AM394" s="444">
        <f t="shared" si="568"/>
        <v>25.6</v>
      </c>
      <c r="AN394" s="445">
        <f t="shared" si="569"/>
        <v>450.58699999999999</v>
      </c>
      <c r="AO394" s="445">
        <f t="shared" si="570"/>
        <v>71.521746031746034</v>
      </c>
      <c r="AP394" s="542">
        <f t="shared" si="633"/>
        <v>0.14304349206349207</v>
      </c>
      <c r="AQ394" s="445">
        <f t="shared" si="571"/>
        <v>90.117400000000004</v>
      </c>
      <c r="AR394" s="227">
        <f t="shared" si="572"/>
        <v>225</v>
      </c>
      <c r="AS394" s="210">
        <f t="shared" si="573"/>
        <v>750</v>
      </c>
      <c r="AT394" s="209">
        <f t="shared" si="574"/>
        <v>225</v>
      </c>
      <c r="AU394" s="209">
        <f t="shared" si="575"/>
        <v>375</v>
      </c>
      <c r="AV394" s="211">
        <f t="shared" si="576"/>
        <v>758</v>
      </c>
      <c r="AW394" s="210">
        <f t="shared" si="577"/>
        <v>-8</v>
      </c>
      <c r="AX394" s="210">
        <f t="shared" si="578"/>
        <v>120</v>
      </c>
      <c r="AY394" s="210">
        <f t="shared" si="579"/>
        <v>19.047619047619051</v>
      </c>
      <c r="AZ394" s="211">
        <f t="shared" si="580"/>
        <v>1080.587</v>
      </c>
      <c r="BA394" s="544">
        <f t="shared" si="634"/>
        <v>330.58699999999999</v>
      </c>
      <c r="BB394" s="210">
        <f t="shared" si="635"/>
        <v>82.646749999999997</v>
      </c>
      <c r="BC394" s="213">
        <f t="shared" si="581"/>
        <v>291.75848999999999</v>
      </c>
      <c r="BD394" s="211">
        <f>[1]MAG_9pak!$F$9</f>
        <v>972.52830000000006</v>
      </c>
      <c r="BE394" s="213">
        <f t="shared" si="582"/>
        <v>291.75848999999999</v>
      </c>
      <c r="BF394" s="213">
        <f t="shared" si="583"/>
        <v>486.26415000000003</v>
      </c>
      <c r="BG394" s="210">
        <f t="shared" si="584"/>
        <v>214.52830000000006</v>
      </c>
      <c r="BH394" s="210">
        <f t="shared" si="585"/>
        <v>342.52830000000006</v>
      </c>
      <c r="BI394" s="210">
        <f t="shared" si="586"/>
        <v>54.369571428571447</v>
      </c>
      <c r="BJ394" s="210">
        <f t="shared" si="587"/>
        <v>781.2</v>
      </c>
      <c r="BK394" s="214">
        <f t="shared" si="588"/>
        <v>234.36</v>
      </c>
      <c r="BL394" s="214">
        <f t="shared" si="589"/>
        <v>390.6</v>
      </c>
      <c r="BM394" s="210">
        <f t="shared" si="590"/>
        <v>151.20000000000005</v>
      </c>
      <c r="BN394" s="210">
        <f t="shared" si="591"/>
        <v>23.200000000000045</v>
      </c>
      <c r="BO394" s="215">
        <f t="shared" si="592"/>
        <v>234.36</v>
      </c>
      <c r="BP394" s="210">
        <f t="shared" si="652"/>
        <v>781.2</v>
      </c>
      <c r="BQ394" s="216">
        <f t="shared" si="593"/>
        <v>234.36</v>
      </c>
      <c r="BR394" s="216">
        <f t="shared" si="594"/>
        <v>390.6</v>
      </c>
      <c r="BS394" s="210">
        <f t="shared" si="595"/>
        <v>151.20000000000005</v>
      </c>
      <c r="BT394" s="210">
        <f t="shared" si="596"/>
        <v>23.200000000000045</v>
      </c>
      <c r="BU394" s="217">
        <f t="shared" si="597"/>
        <v>234.36</v>
      </c>
      <c r="BV394" s="210">
        <f t="shared" si="653"/>
        <v>781.2</v>
      </c>
      <c r="BW394" s="403">
        <f t="shared" si="598"/>
        <v>234.36</v>
      </c>
      <c r="BX394" s="403">
        <f t="shared" si="599"/>
        <v>390.6</v>
      </c>
      <c r="BY394" s="210">
        <f t="shared" si="600"/>
        <v>151.20000000000005</v>
      </c>
      <c r="BZ394" s="210">
        <f t="shared" si="601"/>
        <v>23.200000000000045</v>
      </c>
      <c r="CA394" s="210">
        <f t="shared" si="602"/>
        <v>24</v>
      </c>
      <c r="CB394" s="404">
        <f t="shared" si="603"/>
        <v>234.36</v>
      </c>
      <c r="CC394" s="404"/>
      <c r="CD394" s="537">
        <f t="shared" si="604"/>
        <v>82.646749999999997</v>
      </c>
      <c r="CE394" s="537">
        <f t="shared" si="636"/>
        <v>24.794024999999998</v>
      </c>
      <c r="CF394" s="537">
        <f t="shared" si="605"/>
        <v>41.323374999999999</v>
      </c>
      <c r="CG394" s="210"/>
      <c r="CH394" s="210"/>
      <c r="CI394" s="210"/>
      <c r="CJ394" s="538">
        <f t="shared" si="606"/>
        <v>24.794024999999998</v>
      </c>
      <c r="CK394" s="216">
        <f t="shared" si="607"/>
        <v>2</v>
      </c>
      <c r="CL394" s="216">
        <f t="shared" si="637"/>
        <v>0.6</v>
      </c>
      <c r="CM394" s="216">
        <f t="shared" si="608"/>
        <v>1</v>
      </c>
      <c r="CN394" s="216"/>
      <c r="CO394" s="216"/>
      <c r="CP394" s="216"/>
      <c r="CQ394" s="217">
        <f t="shared" si="609"/>
        <v>0.6</v>
      </c>
      <c r="CR394" s="403">
        <f t="shared" si="610"/>
        <v>74.846749999999986</v>
      </c>
      <c r="CS394" s="403">
        <f t="shared" si="638"/>
        <v>22.454024999999994</v>
      </c>
      <c r="CT394" s="403">
        <f t="shared" si="611"/>
        <v>37.423374999999993</v>
      </c>
      <c r="CU394" s="403"/>
      <c r="CV394" s="403"/>
      <c r="CW394" s="403"/>
      <c r="CX394" s="404">
        <f t="shared" si="612"/>
        <v>22.454024999999994</v>
      </c>
      <c r="CY394" s="198"/>
      <c r="CZ394" s="222">
        <v>758</v>
      </c>
      <c r="DA394" s="677">
        <f t="shared" si="613"/>
        <v>128</v>
      </c>
      <c r="DB394" s="676">
        <f t="shared" si="614"/>
        <v>20.317460317460316</v>
      </c>
      <c r="DC394" s="676">
        <f t="shared" si="639"/>
        <v>4.0634920634920633</v>
      </c>
      <c r="DD394" s="208">
        <v>1080.587</v>
      </c>
      <c r="DE394" s="677">
        <f t="shared" si="615"/>
        <v>450.58699999999999</v>
      </c>
      <c r="DF394" s="676">
        <f t="shared" si="616"/>
        <v>71.521746031746034</v>
      </c>
      <c r="DG394" s="676">
        <f t="shared" si="640"/>
        <v>14.304349206349206</v>
      </c>
      <c r="DH394" s="222">
        <v>20</v>
      </c>
      <c r="DI394" s="677">
        <f t="shared" si="617"/>
        <v>126</v>
      </c>
      <c r="DJ394" s="568">
        <f t="shared" si="618"/>
        <v>756</v>
      </c>
      <c r="DK394" s="677">
        <f t="shared" si="619"/>
        <v>226.79999999999998</v>
      </c>
      <c r="DL394" s="677">
        <f t="shared" si="641"/>
        <v>226.8</v>
      </c>
      <c r="DM394" s="677">
        <f t="shared" si="642"/>
        <v>378</v>
      </c>
      <c r="DN394" s="677">
        <f t="shared" si="620"/>
        <v>81.146749999999997</v>
      </c>
      <c r="DO394" s="677">
        <f t="shared" si="643"/>
        <v>24.344024999999998</v>
      </c>
      <c r="DP394" s="677">
        <f t="shared" si="644"/>
        <v>40.573374999999999</v>
      </c>
      <c r="DQ394" s="677">
        <f t="shared" si="621"/>
        <v>24.344024999999998</v>
      </c>
      <c r="DR394" s="222">
        <v>758</v>
      </c>
      <c r="DS394" s="677">
        <f t="shared" si="622"/>
        <v>128</v>
      </c>
      <c r="DT394" s="676">
        <f t="shared" si="623"/>
        <v>20.317460317460316</v>
      </c>
      <c r="DU394" s="710">
        <f t="shared" si="645"/>
        <v>4.0634920634920633</v>
      </c>
      <c r="DV394" s="208">
        <v>1080.587</v>
      </c>
      <c r="DW394" s="677">
        <f t="shared" si="624"/>
        <v>450.58699999999999</v>
      </c>
      <c r="DX394" s="676">
        <f t="shared" si="625"/>
        <v>71.521746031746034</v>
      </c>
      <c r="DY394" s="710">
        <f t="shared" si="646"/>
        <v>14.304349206349206</v>
      </c>
      <c r="DZ394" s="222">
        <v>19</v>
      </c>
      <c r="EA394" s="677">
        <f t="shared" si="626"/>
        <v>119.7</v>
      </c>
      <c r="EB394" s="568">
        <f t="shared" si="627"/>
        <v>749.7</v>
      </c>
      <c r="EC394" s="677">
        <f t="shared" si="628"/>
        <v>224.91</v>
      </c>
      <c r="ED394" s="677">
        <f t="shared" si="647"/>
        <v>224.91</v>
      </c>
      <c r="EE394" s="677">
        <f t="shared" si="648"/>
        <v>374.85</v>
      </c>
      <c r="EF394" s="208">
        <f t="shared" si="649"/>
        <v>82.721749999999986</v>
      </c>
      <c r="EG394" s="208">
        <f t="shared" si="650"/>
        <v>24.816524999999995</v>
      </c>
      <c r="EH394" s="208">
        <f t="shared" si="651"/>
        <v>41.360874999999993</v>
      </c>
      <c r="EI394" s="677">
        <f t="shared" si="629"/>
        <v>24.816524999999995</v>
      </c>
    </row>
    <row r="395" spans="1:139" s="218" customFormat="1" ht="24.75" customHeight="1" x14ac:dyDescent="0.2">
      <c r="A395" s="505">
        <v>392</v>
      </c>
      <c r="B395" s="506" t="s">
        <v>1268</v>
      </c>
      <c r="C395" s="499" t="s">
        <v>1093</v>
      </c>
      <c r="D395" s="406" t="s">
        <v>557</v>
      </c>
      <c r="E395" s="414" t="s">
        <v>221</v>
      </c>
      <c r="F395" s="219" t="s">
        <v>171</v>
      </c>
      <c r="G395" s="219" t="s">
        <v>42</v>
      </c>
      <c r="H395" s="219" t="s">
        <v>70</v>
      </c>
      <c r="I395" s="240">
        <v>0.3</v>
      </c>
      <c r="J395" s="234">
        <v>1190</v>
      </c>
      <c r="K395" s="222"/>
      <c r="L395" s="219" t="s">
        <v>171</v>
      </c>
      <c r="M395" s="219" t="s">
        <v>42</v>
      </c>
      <c r="N395" s="219" t="s">
        <v>70</v>
      </c>
      <c r="O395" s="240">
        <v>0.3</v>
      </c>
      <c r="P395" s="234">
        <v>1190</v>
      </c>
      <c r="Q395" s="219"/>
      <c r="R395" s="219"/>
      <c r="S395" s="219"/>
      <c r="T395" s="240">
        <v>0.3</v>
      </c>
      <c r="U395" s="235">
        <v>1190</v>
      </c>
      <c r="V395" s="228" t="s">
        <v>69</v>
      </c>
      <c r="W395" s="228" t="s">
        <v>44</v>
      </c>
      <c r="X395" s="228" t="s">
        <v>28</v>
      </c>
      <c r="Y395" s="242">
        <v>0.3</v>
      </c>
      <c r="Z395" s="707">
        <v>1190</v>
      </c>
      <c r="AA395" s="207">
        <f t="shared" si="565"/>
        <v>357</v>
      </c>
      <c r="AB395" s="222">
        <v>967</v>
      </c>
      <c r="AC395" s="544">
        <f t="shared" si="630"/>
        <v>-223</v>
      </c>
      <c r="AD395" s="208">
        <f>1.22*$AB$1</f>
        <v>1387.7012</v>
      </c>
      <c r="AE395" s="678">
        <f t="shared" si="631"/>
        <v>197.70119999999997</v>
      </c>
      <c r="AF395" s="222">
        <v>1796</v>
      </c>
      <c r="AJ395" s="444">
        <f t="shared" si="566"/>
        <v>-223</v>
      </c>
      <c r="AK395" s="444">
        <f t="shared" si="567"/>
        <v>-18.739495798319325</v>
      </c>
      <c r="AL395" s="539">
        <f t="shared" si="632"/>
        <v>-3.7478991596638651E-2</v>
      </c>
      <c r="AM395" s="444">
        <f t="shared" si="568"/>
        <v>-44.6</v>
      </c>
      <c r="AN395" s="445">
        <f t="shared" si="569"/>
        <v>197.70119999999997</v>
      </c>
      <c r="AO395" s="445">
        <f t="shared" si="570"/>
        <v>16.613546218487386</v>
      </c>
      <c r="AP395" s="542">
        <f t="shared" si="633"/>
        <v>3.3227092436974769E-2</v>
      </c>
      <c r="AQ395" s="445">
        <f t="shared" si="571"/>
        <v>39.540239999999997</v>
      </c>
      <c r="AR395" s="227">
        <f t="shared" si="572"/>
        <v>393</v>
      </c>
      <c r="AS395" s="210">
        <f t="shared" si="573"/>
        <v>1310</v>
      </c>
      <c r="AT395" s="209">
        <f t="shared" si="574"/>
        <v>393</v>
      </c>
      <c r="AU395" s="209">
        <f t="shared" si="575"/>
        <v>655</v>
      </c>
      <c r="AV395" s="211">
        <f t="shared" si="576"/>
        <v>967</v>
      </c>
      <c r="AW395" s="210">
        <f t="shared" si="577"/>
        <v>343</v>
      </c>
      <c r="AX395" s="210">
        <f t="shared" si="578"/>
        <v>120</v>
      </c>
      <c r="AY395" s="210">
        <f t="shared" si="579"/>
        <v>10.084033613445385</v>
      </c>
      <c r="AZ395" s="211">
        <f t="shared" si="580"/>
        <v>1387.7012</v>
      </c>
      <c r="BA395" s="544">
        <f t="shared" si="634"/>
        <v>77.701199999999972</v>
      </c>
      <c r="BB395" s="210">
        <f t="shared" si="635"/>
        <v>19.425299999999993</v>
      </c>
      <c r="BC395" s="213">
        <f t="shared" si="581"/>
        <v>374.67932400000001</v>
      </c>
      <c r="BD395" s="211">
        <f>[1]MAG_9pak!$F$11</f>
        <v>1248.9310800000001</v>
      </c>
      <c r="BE395" s="213">
        <f t="shared" si="582"/>
        <v>374.67932400000001</v>
      </c>
      <c r="BF395" s="213">
        <f t="shared" si="583"/>
        <v>624.46554000000003</v>
      </c>
      <c r="BG395" s="210">
        <f t="shared" si="584"/>
        <v>281.93108000000007</v>
      </c>
      <c r="BH395" s="210">
        <f t="shared" si="585"/>
        <v>58.931080000000065</v>
      </c>
      <c r="BI395" s="210">
        <f t="shared" si="586"/>
        <v>4.95219159663867</v>
      </c>
      <c r="BJ395" s="210">
        <f t="shared" si="587"/>
        <v>1475.6</v>
      </c>
      <c r="BK395" s="214">
        <f t="shared" si="588"/>
        <v>442.67999999999995</v>
      </c>
      <c r="BL395" s="214">
        <f t="shared" si="589"/>
        <v>737.8</v>
      </c>
      <c r="BM395" s="210">
        <f t="shared" si="590"/>
        <v>285.59999999999991</v>
      </c>
      <c r="BN395" s="210">
        <f t="shared" si="591"/>
        <v>508.59999999999991</v>
      </c>
      <c r="BO395" s="215">
        <f t="shared" si="592"/>
        <v>442.67999999999995</v>
      </c>
      <c r="BP395" s="210">
        <f t="shared" si="652"/>
        <v>1475.6</v>
      </c>
      <c r="BQ395" s="216">
        <f t="shared" si="593"/>
        <v>442.67999999999995</v>
      </c>
      <c r="BR395" s="216">
        <f t="shared" si="594"/>
        <v>737.8</v>
      </c>
      <c r="BS395" s="210">
        <f t="shared" si="595"/>
        <v>285.59999999999991</v>
      </c>
      <c r="BT395" s="210">
        <f t="shared" si="596"/>
        <v>508.59999999999991</v>
      </c>
      <c r="BU395" s="217">
        <f t="shared" si="597"/>
        <v>442.67999999999995</v>
      </c>
      <c r="BV395" s="210">
        <f t="shared" si="653"/>
        <v>1475.6</v>
      </c>
      <c r="BW395" s="403">
        <f t="shared" si="598"/>
        <v>442.67999999999995</v>
      </c>
      <c r="BX395" s="403">
        <f t="shared" si="599"/>
        <v>737.8</v>
      </c>
      <c r="BY395" s="210">
        <f t="shared" si="600"/>
        <v>285.59999999999991</v>
      </c>
      <c r="BZ395" s="210">
        <f t="shared" si="601"/>
        <v>508.59999999999991</v>
      </c>
      <c r="CA395" s="210">
        <f t="shared" si="602"/>
        <v>24</v>
      </c>
      <c r="CB395" s="404">
        <f t="shared" si="603"/>
        <v>442.67999999999995</v>
      </c>
      <c r="CC395" s="404"/>
      <c r="CD395" s="537">
        <f t="shared" si="604"/>
        <v>19.425299999999993</v>
      </c>
      <c r="CE395" s="537">
        <f t="shared" si="636"/>
        <v>5.827589999999998</v>
      </c>
      <c r="CF395" s="537">
        <f t="shared" si="605"/>
        <v>9.7126499999999965</v>
      </c>
      <c r="CG395" s="210"/>
      <c r="CH395" s="210"/>
      <c r="CI395" s="210"/>
      <c r="CJ395" s="538">
        <f t="shared" si="606"/>
        <v>5.827589999999998</v>
      </c>
      <c r="CK395" s="216">
        <f t="shared" si="607"/>
        <v>-85.75</v>
      </c>
      <c r="CL395" s="216">
        <f t="shared" si="637"/>
        <v>-25.724999999999998</v>
      </c>
      <c r="CM395" s="216">
        <f t="shared" si="608"/>
        <v>-42.875</v>
      </c>
      <c r="CN395" s="216"/>
      <c r="CO395" s="216"/>
      <c r="CP395" s="216"/>
      <c r="CQ395" s="217">
        <f t="shared" si="609"/>
        <v>-25.724999999999998</v>
      </c>
      <c r="CR395" s="403">
        <f t="shared" si="610"/>
        <v>-21.974699999999984</v>
      </c>
      <c r="CS395" s="403">
        <f t="shared" si="638"/>
        <v>-6.5924099999999948</v>
      </c>
      <c r="CT395" s="403">
        <f t="shared" si="611"/>
        <v>-10.987349999999992</v>
      </c>
      <c r="CU395" s="403"/>
      <c r="CV395" s="403"/>
      <c r="CW395" s="403"/>
      <c r="CX395" s="404">
        <f t="shared" si="612"/>
        <v>-6.5924099999999948</v>
      </c>
      <c r="CY395" s="198"/>
      <c r="CZ395" s="222">
        <v>967</v>
      </c>
      <c r="DA395" s="677">
        <f t="shared" si="613"/>
        <v>-223</v>
      </c>
      <c r="DB395" s="676">
        <f t="shared" si="614"/>
        <v>-18.739495798319325</v>
      </c>
      <c r="DC395" s="676">
        <f t="shared" si="639"/>
        <v>-3.7478991596638651</v>
      </c>
      <c r="DD395" s="208">
        <v>1387.7012</v>
      </c>
      <c r="DE395" s="677">
        <f t="shared" si="615"/>
        <v>197.70119999999997</v>
      </c>
      <c r="DF395" s="676">
        <f t="shared" si="616"/>
        <v>16.613546218487386</v>
      </c>
      <c r="DG395" s="676">
        <f t="shared" si="640"/>
        <v>3.322709243697477</v>
      </c>
      <c r="DH395" s="222">
        <v>20</v>
      </c>
      <c r="DI395" s="677">
        <f t="shared" si="617"/>
        <v>238</v>
      </c>
      <c r="DJ395" s="568">
        <f t="shared" si="618"/>
        <v>1428</v>
      </c>
      <c r="DK395" s="677">
        <f t="shared" si="619"/>
        <v>428.4</v>
      </c>
      <c r="DL395" s="677">
        <f t="shared" si="641"/>
        <v>428.4</v>
      </c>
      <c r="DM395" s="677">
        <f t="shared" si="642"/>
        <v>714</v>
      </c>
      <c r="DN395" s="677">
        <f t="shared" si="620"/>
        <v>-10.074700000000007</v>
      </c>
      <c r="DO395" s="677">
        <f t="shared" si="643"/>
        <v>-3.022410000000002</v>
      </c>
      <c r="DP395" s="677">
        <f t="shared" si="644"/>
        <v>-5.0373500000000035</v>
      </c>
      <c r="DQ395" s="677">
        <f t="shared" si="621"/>
        <v>-3.022410000000002</v>
      </c>
      <c r="DR395" s="222">
        <v>967</v>
      </c>
      <c r="DS395" s="677">
        <f t="shared" si="622"/>
        <v>-223</v>
      </c>
      <c r="DT395" s="676">
        <f t="shared" si="623"/>
        <v>-18.739495798319325</v>
      </c>
      <c r="DU395" s="710">
        <f t="shared" si="645"/>
        <v>-3.7478991596638651</v>
      </c>
      <c r="DV395" s="208">
        <v>1387.7012</v>
      </c>
      <c r="DW395" s="677">
        <f t="shared" si="624"/>
        <v>197.70119999999997</v>
      </c>
      <c r="DX395" s="676">
        <f t="shared" si="625"/>
        <v>16.613546218487386</v>
      </c>
      <c r="DY395" s="710">
        <f t="shared" si="646"/>
        <v>3.322709243697477</v>
      </c>
      <c r="DZ395" s="222">
        <v>19</v>
      </c>
      <c r="EA395" s="677">
        <f t="shared" si="626"/>
        <v>226.1</v>
      </c>
      <c r="EB395" s="568">
        <f t="shared" si="627"/>
        <v>1416.1</v>
      </c>
      <c r="EC395" s="677">
        <f t="shared" si="628"/>
        <v>424.83</v>
      </c>
      <c r="ED395" s="677">
        <f t="shared" si="647"/>
        <v>424.83</v>
      </c>
      <c r="EE395" s="677">
        <f t="shared" si="648"/>
        <v>708.05</v>
      </c>
      <c r="EF395" s="208">
        <f t="shared" si="649"/>
        <v>-7.0996999999999844</v>
      </c>
      <c r="EG395" s="208">
        <f t="shared" si="650"/>
        <v>-2.1299099999999953</v>
      </c>
      <c r="EH395" s="208">
        <f t="shared" si="651"/>
        <v>-3.5498499999999922</v>
      </c>
      <c r="EI395" s="677">
        <f t="shared" si="629"/>
        <v>-2.1299099999999953</v>
      </c>
    </row>
    <row r="396" spans="1:139" s="218" customFormat="1" ht="24.75" customHeight="1" x14ac:dyDescent="0.2">
      <c r="A396" s="506">
        <v>393</v>
      </c>
      <c r="B396" s="506" t="s">
        <v>1268</v>
      </c>
      <c r="C396" s="499" t="s">
        <v>1093</v>
      </c>
      <c r="D396" s="406" t="s">
        <v>557</v>
      </c>
      <c r="E396" s="414" t="s">
        <v>235</v>
      </c>
      <c r="F396" s="219" t="s">
        <v>171</v>
      </c>
      <c r="G396" s="219" t="s">
        <v>217</v>
      </c>
      <c r="H396" s="219" t="s">
        <v>25</v>
      </c>
      <c r="I396" s="240">
        <v>0.3</v>
      </c>
      <c r="J396" s="234">
        <v>665</v>
      </c>
      <c r="K396" s="222"/>
      <c r="L396" s="219" t="s">
        <v>171</v>
      </c>
      <c r="M396" s="219" t="s">
        <v>217</v>
      </c>
      <c r="N396" s="219" t="s">
        <v>25</v>
      </c>
      <c r="O396" s="240">
        <v>0.3</v>
      </c>
      <c r="P396" s="234">
        <v>665</v>
      </c>
      <c r="Q396" s="219"/>
      <c r="R396" s="219"/>
      <c r="S396" s="219"/>
      <c r="T396" s="240">
        <v>0.3</v>
      </c>
      <c r="U396" s="235">
        <v>665</v>
      </c>
      <c r="V396" s="228" t="s">
        <v>69</v>
      </c>
      <c r="W396" s="228" t="s">
        <v>315</v>
      </c>
      <c r="X396" s="228" t="s">
        <v>45</v>
      </c>
      <c r="Y396" s="242">
        <v>0.3</v>
      </c>
      <c r="Z396" s="236">
        <v>665</v>
      </c>
      <c r="AA396" s="207">
        <f t="shared" si="565"/>
        <v>199.5</v>
      </c>
      <c r="AB396" s="222">
        <v>758</v>
      </c>
      <c r="AC396" s="544">
        <f t="shared" si="630"/>
        <v>93</v>
      </c>
      <c r="AD396" s="208">
        <f t="shared" ref="AD396:AD402" si="654">0.95*$AB$1</f>
        <v>1080.587</v>
      </c>
      <c r="AE396" s="678">
        <f t="shared" si="631"/>
        <v>415.58699999999999</v>
      </c>
      <c r="AF396" s="222">
        <v>1406</v>
      </c>
      <c r="AJ396" s="444">
        <f t="shared" si="566"/>
        <v>93</v>
      </c>
      <c r="AK396" s="444">
        <f t="shared" si="567"/>
        <v>13.984962406015029</v>
      </c>
      <c r="AL396" s="539">
        <f t="shared" si="632"/>
        <v>2.7969924812030058E-2</v>
      </c>
      <c r="AM396" s="444">
        <f t="shared" si="568"/>
        <v>18.600000000000001</v>
      </c>
      <c r="AN396" s="445">
        <f t="shared" si="569"/>
        <v>415.58699999999999</v>
      </c>
      <c r="AO396" s="445">
        <f t="shared" si="570"/>
        <v>62.494285714285695</v>
      </c>
      <c r="AP396" s="542">
        <f t="shared" si="633"/>
        <v>0.12498857142857139</v>
      </c>
      <c r="AQ396" s="445">
        <f t="shared" si="571"/>
        <v>83.117400000000004</v>
      </c>
      <c r="AR396" s="227">
        <f t="shared" si="572"/>
        <v>235.5</v>
      </c>
      <c r="AS396" s="210">
        <f t="shared" si="573"/>
        <v>785</v>
      </c>
      <c r="AT396" s="209">
        <f t="shared" si="574"/>
        <v>235.5</v>
      </c>
      <c r="AU396" s="209">
        <f t="shared" si="575"/>
        <v>392.5</v>
      </c>
      <c r="AV396" s="211">
        <f t="shared" si="576"/>
        <v>758</v>
      </c>
      <c r="AW396" s="210">
        <f t="shared" si="577"/>
        <v>27</v>
      </c>
      <c r="AX396" s="210">
        <f t="shared" si="578"/>
        <v>120</v>
      </c>
      <c r="AY396" s="210">
        <f t="shared" si="579"/>
        <v>18.045112781954884</v>
      </c>
      <c r="AZ396" s="211">
        <f t="shared" si="580"/>
        <v>1080.587</v>
      </c>
      <c r="BA396" s="544">
        <f t="shared" si="634"/>
        <v>295.58699999999999</v>
      </c>
      <c r="BB396" s="210">
        <f t="shared" si="635"/>
        <v>73.896749999999997</v>
      </c>
      <c r="BC396" s="213">
        <f t="shared" si="581"/>
        <v>291.75848999999999</v>
      </c>
      <c r="BD396" s="211">
        <f>[1]MAG_9pak!$F$9</f>
        <v>972.52830000000006</v>
      </c>
      <c r="BE396" s="213">
        <f t="shared" si="582"/>
        <v>291.75848999999999</v>
      </c>
      <c r="BF396" s="213">
        <f t="shared" si="583"/>
        <v>486.26415000000003</v>
      </c>
      <c r="BG396" s="210">
        <f t="shared" si="584"/>
        <v>214.52830000000006</v>
      </c>
      <c r="BH396" s="210">
        <f t="shared" si="585"/>
        <v>307.52830000000006</v>
      </c>
      <c r="BI396" s="210">
        <f t="shared" si="586"/>
        <v>46.244857142857143</v>
      </c>
      <c r="BJ396" s="210">
        <f t="shared" si="587"/>
        <v>824.6</v>
      </c>
      <c r="BK396" s="214">
        <f t="shared" si="588"/>
        <v>247.38</v>
      </c>
      <c r="BL396" s="214">
        <f t="shared" si="589"/>
        <v>412.3</v>
      </c>
      <c r="BM396" s="210">
        <f t="shared" si="590"/>
        <v>159.60000000000002</v>
      </c>
      <c r="BN396" s="210">
        <f t="shared" si="591"/>
        <v>66.600000000000023</v>
      </c>
      <c r="BO396" s="215">
        <f t="shared" si="592"/>
        <v>247.38</v>
      </c>
      <c r="BP396" s="210">
        <f t="shared" si="652"/>
        <v>824.6</v>
      </c>
      <c r="BQ396" s="216">
        <f t="shared" si="593"/>
        <v>247.38</v>
      </c>
      <c r="BR396" s="216">
        <f t="shared" si="594"/>
        <v>412.3</v>
      </c>
      <c r="BS396" s="210">
        <f t="shared" si="595"/>
        <v>159.60000000000002</v>
      </c>
      <c r="BT396" s="210">
        <f t="shared" si="596"/>
        <v>66.600000000000023</v>
      </c>
      <c r="BU396" s="217">
        <f t="shared" si="597"/>
        <v>247.38</v>
      </c>
      <c r="BV396" s="210">
        <f t="shared" si="653"/>
        <v>824.6</v>
      </c>
      <c r="BW396" s="403">
        <f t="shared" si="598"/>
        <v>247.38</v>
      </c>
      <c r="BX396" s="403">
        <f t="shared" si="599"/>
        <v>412.3</v>
      </c>
      <c r="BY396" s="210">
        <f t="shared" si="600"/>
        <v>159.60000000000002</v>
      </c>
      <c r="BZ396" s="210">
        <f t="shared" si="601"/>
        <v>66.600000000000023</v>
      </c>
      <c r="CA396" s="210">
        <f t="shared" si="602"/>
        <v>24</v>
      </c>
      <c r="CB396" s="404">
        <f t="shared" si="603"/>
        <v>247.38</v>
      </c>
      <c r="CC396" s="404"/>
      <c r="CD396" s="537">
        <f t="shared" si="604"/>
        <v>73.896749999999997</v>
      </c>
      <c r="CE396" s="537">
        <f t="shared" si="636"/>
        <v>22.169024999999998</v>
      </c>
      <c r="CF396" s="537">
        <f t="shared" si="605"/>
        <v>36.948374999999999</v>
      </c>
      <c r="CG396" s="210"/>
      <c r="CH396" s="210"/>
      <c r="CI396" s="210"/>
      <c r="CJ396" s="538">
        <f t="shared" si="606"/>
        <v>22.169024999999998</v>
      </c>
      <c r="CK396" s="216">
        <f t="shared" si="607"/>
        <v>-6.75</v>
      </c>
      <c r="CL396" s="216">
        <f t="shared" si="637"/>
        <v>-2.0249999999999999</v>
      </c>
      <c r="CM396" s="216">
        <f t="shared" si="608"/>
        <v>-3.375</v>
      </c>
      <c r="CN396" s="216"/>
      <c r="CO396" s="216"/>
      <c r="CP396" s="216"/>
      <c r="CQ396" s="217">
        <f t="shared" si="609"/>
        <v>-2.0249999999999999</v>
      </c>
      <c r="CR396" s="403">
        <f t="shared" si="610"/>
        <v>63.996749999999992</v>
      </c>
      <c r="CS396" s="403">
        <f t="shared" si="638"/>
        <v>19.199024999999995</v>
      </c>
      <c r="CT396" s="403">
        <f t="shared" si="611"/>
        <v>31.998374999999996</v>
      </c>
      <c r="CU396" s="403"/>
      <c r="CV396" s="403"/>
      <c r="CW396" s="403"/>
      <c r="CX396" s="404">
        <f t="shared" si="612"/>
        <v>19.199024999999995</v>
      </c>
      <c r="CY396" s="198"/>
      <c r="CZ396" s="222">
        <v>758</v>
      </c>
      <c r="DA396" s="677">
        <f t="shared" si="613"/>
        <v>93</v>
      </c>
      <c r="DB396" s="676">
        <f t="shared" si="614"/>
        <v>13.984962406015029</v>
      </c>
      <c r="DC396" s="676">
        <f t="shared" si="639"/>
        <v>2.7969924812030058</v>
      </c>
      <c r="DD396" s="208">
        <v>1080.587</v>
      </c>
      <c r="DE396" s="677">
        <f t="shared" si="615"/>
        <v>415.58699999999999</v>
      </c>
      <c r="DF396" s="676">
        <f t="shared" si="616"/>
        <v>62.494285714285695</v>
      </c>
      <c r="DG396" s="676">
        <f t="shared" si="640"/>
        <v>12.498857142857139</v>
      </c>
      <c r="DH396" s="222">
        <v>20</v>
      </c>
      <c r="DI396" s="677">
        <f t="shared" si="617"/>
        <v>133</v>
      </c>
      <c r="DJ396" s="568">
        <f t="shared" si="618"/>
        <v>798</v>
      </c>
      <c r="DK396" s="677">
        <f t="shared" si="619"/>
        <v>239.39999999999998</v>
      </c>
      <c r="DL396" s="677">
        <f t="shared" si="641"/>
        <v>239.4</v>
      </c>
      <c r="DM396" s="677">
        <f t="shared" si="642"/>
        <v>399</v>
      </c>
      <c r="DN396" s="677">
        <f t="shared" si="620"/>
        <v>70.646749999999997</v>
      </c>
      <c r="DO396" s="677">
        <f t="shared" si="643"/>
        <v>21.194025</v>
      </c>
      <c r="DP396" s="677">
        <f t="shared" si="644"/>
        <v>35.323374999999999</v>
      </c>
      <c r="DQ396" s="677">
        <f t="shared" si="621"/>
        <v>21.194025</v>
      </c>
      <c r="DR396" s="222">
        <v>758</v>
      </c>
      <c r="DS396" s="677">
        <f t="shared" si="622"/>
        <v>93</v>
      </c>
      <c r="DT396" s="676">
        <f t="shared" si="623"/>
        <v>13.984962406015029</v>
      </c>
      <c r="DU396" s="710">
        <f t="shared" si="645"/>
        <v>2.7969924812030058</v>
      </c>
      <c r="DV396" s="208">
        <v>1080.587</v>
      </c>
      <c r="DW396" s="677">
        <f t="shared" si="624"/>
        <v>415.58699999999999</v>
      </c>
      <c r="DX396" s="676">
        <f t="shared" si="625"/>
        <v>62.494285714285695</v>
      </c>
      <c r="DY396" s="710">
        <f t="shared" si="646"/>
        <v>12.498857142857139</v>
      </c>
      <c r="DZ396" s="222">
        <v>19</v>
      </c>
      <c r="EA396" s="677">
        <f t="shared" si="626"/>
        <v>126.35</v>
      </c>
      <c r="EB396" s="568">
        <f t="shared" si="627"/>
        <v>791.35</v>
      </c>
      <c r="EC396" s="677">
        <f t="shared" si="628"/>
        <v>237.405</v>
      </c>
      <c r="ED396" s="677">
        <f t="shared" si="647"/>
        <v>237.405</v>
      </c>
      <c r="EE396" s="677">
        <f t="shared" si="648"/>
        <v>395.67500000000001</v>
      </c>
      <c r="EF396" s="208">
        <f t="shared" si="649"/>
        <v>72.309249999999992</v>
      </c>
      <c r="EG396" s="208">
        <f t="shared" si="650"/>
        <v>21.692774999999997</v>
      </c>
      <c r="EH396" s="208">
        <f t="shared" si="651"/>
        <v>36.154624999999996</v>
      </c>
      <c r="EI396" s="677">
        <f t="shared" si="629"/>
        <v>21.692774999999997</v>
      </c>
    </row>
    <row r="397" spans="1:139" s="218" customFormat="1" ht="24.75" customHeight="1" x14ac:dyDescent="0.2">
      <c r="A397" s="505">
        <v>394</v>
      </c>
      <c r="B397" s="506" t="s">
        <v>1268</v>
      </c>
      <c r="C397" s="499" t="s">
        <v>209</v>
      </c>
      <c r="D397" s="406" t="s">
        <v>558</v>
      </c>
      <c r="E397" s="414" t="s">
        <v>214</v>
      </c>
      <c r="F397" s="219" t="s">
        <v>171</v>
      </c>
      <c r="G397" s="219" t="s">
        <v>217</v>
      </c>
      <c r="H397" s="219" t="s">
        <v>25</v>
      </c>
      <c r="I397" s="240">
        <v>0.3</v>
      </c>
      <c r="J397" s="234">
        <v>630</v>
      </c>
      <c r="K397" s="222"/>
      <c r="L397" s="219" t="s">
        <v>171</v>
      </c>
      <c r="M397" s="219" t="s">
        <v>217</v>
      </c>
      <c r="N397" s="219" t="s">
        <v>25</v>
      </c>
      <c r="O397" s="240">
        <v>0.3</v>
      </c>
      <c r="P397" s="234">
        <v>630</v>
      </c>
      <c r="Q397" s="219"/>
      <c r="R397" s="219"/>
      <c r="S397" s="219"/>
      <c r="T397" s="240">
        <v>0.3</v>
      </c>
      <c r="U397" s="235">
        <v>630</v>
      </c>
      <c r="V397" s="228" t="s">
        <v>69</v>
      </c>
      <c r="W397" s="228" t="s">
        <v>315</v>
      </c>
      <c r="X397" s="228" t="s">
        <v>45</v>
      </c>
      <c r="Y397" s="242">
        <v>0.3</v>
      </c>
      <c r="Z397" s="236">
        <v>630</v>
      </c>
      <c r="AA397" s="207">
        <f t="shared" si="565"/>
        <v>189</v>
      </c>
      <c r="AB397" s="222">
        <v>758</v>
      </c>
      <c r="AC397" s="544">
        <f t="shared" si="630"/>
        <v>128</v>
      </c>
      <c r="AD397" s="208">
        <f t="shared" si="654"/>
        <v>1080.587</v>
      </c>
      <c r="AE397" s="678">
        <f t="shared" si="631"/>
        <v>450.58699999999999</v>
      </c>
      <c r="AF397" s="222">
        <v>1406</v>
      </c>
      <c r="AJ397" s="444">
        <f t="shared" si="566"/>
        <v>128</v>
      </c>
      <c r="AK397" s="444">
        <f t="shared" si="567"/>
        <v>20.317460317460316</v>
      </c>
      <c r="AL397" s="539">
        <f t="shared" si="632"/>
        <v>4.0634920634920635E-2</v>
      </c>
      <c r="AM397" s="444">
        <f t="shared" si="568"/>
        <v>25.6</v>
      </c>
      <c r="AN397" s="445">
        <f t="shared" si="569"/>
        <v>450.58699999999999</v>
      </c>
      <c r="AO397" s="445">
        <f t="shared" si="570"/>
        <v>71.521746031746034</v>
      </c>
      <c r="AP397" s="542">
        <f t="shared" si="633"/>
        <v>0.14304349206349207</v>
      </c>
      <c r="AQ397" s="445">
        <f t="shared" si="571"/>
        <v>90.117400000000004</v>
      </c>
      <c r="AR397" s="227">
        <f t="shared" si="572"/>
        <v>225</v>
      </c>
      <c r="AS397" s="210">
        <f t="shared" si="573"/>
        <v>750</v>
      </c>
      <c r="AT397" s="209">
        <f t="shared" si="574"/>
        <v>225</v>
      </c>
      <c r="AU397" s="209">
        <f t="shared" si="575"/>
        <v>375</v>
      </c>
      <c r="AV397" s="211">
        <f t="shared" si="576"/>
        <v>758</v>
      </c>
      <c r="AW397" s="212">
        <f t="shared" si="577"/>
        <v>-8</v>
      </c>
      <c r="AX397" s="210">
        <f t="shared" si="578"/>
        <v>120</v>
      </c>
      <c r="AY397" s="210">
        <f t="shared" si="579"/>
        <v>19.047619047619051</v>
      </c>
      <c r="AZ397" s="211">
        <f t="shared" si="580"/>
        <v>1080.587</v>
      </c>
      <c r="BA397" s="544">
        <f t="shared" si="634"/>
        <v>330.58699999999999</v>
      </c>
      <c r="BB397" s="210">
        <f t="shared" si="635"/>
        <v>82.646749999999997</v>
      </c>
      <c r="BC397" s="213">
        <f t="shared" si="581"/>
        <v>291.75848999999999</v>
      </c>
      <c r="BD397" s="211">
        <f>[1]MAG_9pak!$F$9</f>
        <v>972.52830000000006</v>
      </c>
      <c r="BE397" s="213">
        <f t="shared" si="582"/>
        <v>291.75848999999999</v>
      </c>
      <c r="BF397" s="213">
        <f t="shared" si="583"/>
        <v>486.26415000000003</v>
      </c>
      <c r="BG397" s="210">
        <f t="shared" si="584"/>
        <v>214.52830000000006</v>
      </c>
      <c r="BH397" s="210">
        <f t="shared" si="585"/>
        <v>342.52830000000006</v>
      </c>
      <c r="BI397" s="210">
        <f t="shared" si="586"/>
        <v>54.369571428571447</v>
      </c>
      <c r="BJ397" s="210">
        <f t="shared" si="587"/>
        <v>781.2</v>
      </c>
      <c r="BK397" s="214">
        <f t="shared" si="588"/>
        <v>234.36</v>
      </c>
      <c r="BL397" s="214">
        <f t="shared" si="589"/>
        <v>390.6</v>
      </c>
      <c r="BM397" s="210">
        <f t="shared" si="590"/>
        <v>151.20000000000005</v>
      </c>
      <c r="BN397" s="210">
        <f t="shared" si="591"/>
        <v>23.200000000000045</v>
      </c>
      <c r="BO397" s="215">
        <f t="shared" si="592"/>
        <v>234.36</v>
      </c>
      <c r="BP397" s="210">
        <f t="shared" si="652"/>
        <v>781.2</v>
      </c>
      <c r="BQ397" s="216">
        <f t="shared" si="593"/>
        <v>234.36</v>
      </c>
      <c r="BR397" s="216">
        <f t="shared" si="594"/>
        <v>390.6</v>
      </c>
      <c r="BS397" s="210">
        <f t="shared" si="595"/>
        <v>151.20000000000005</v>
      </c>
      <c r="BT397" s="210">
        <f t="shared" si="596"/>
        <v>23.200000000000045</v>
      </c>
      <c r="BU397" s="217">
        <f t="shared" si="597"/>
        <v>234.36</v>
      </c>
      <c r="BV397" s="210">
        <f t="shared" si="653"/>
        <v>781.2</v>
      </c>
      <c r="BW397" s="403">
        <f t="shared" si="598"/>
        <v>234.36</v>
      </c>
      <c r="BX397" s="403">
        <f t="shared" si="599"/>
        <v>390.6</v>
      </c>
      <c r="BY397" s="210">
        <f t="shared" si="600"/>
        <v>151.20000000000005</v>
      </c>
      <c r="BZ397" s="210">
        <f t="shared" si="601"/>
        <v>23.200000000000045</v>
      </c>
      <c r="CA397" s="210">
        <f t="shared" si="602"/>
        <v>24</v>
      </c>
      <c r="CB397" s="404">
        <f t="shared" si="603"/>
        <v>234.36</v>
      </c>
      <c r="CC397" s="404"/>
      <c r="CD397" s="537">
        <f t="shared" si="604"/>
        <v>82.646749999999997</v>
      </c>
      <c r="CE397" s="537">
        <f t="shared" si="636"/>
        <v>24.794024999999998</v>
      </c>
      <c r="CF397" s="537">
        <f t="shared" si="605"/>
        <v>41.323374999999999</v>
      </c>
      <c r="CG397" s="210"/>
      <c r="CH397" s="210"/>
      <c r="CI397" s="210"/>
      <c r="CJ397" s="538">
        <f t="shared" si="606"/>
        <v>24.794024999999998</v>
      </c>
      <c r="CK397" s="216">
        <f t="shared" si="607"/>
        <v>2</v>
      </c>
      <c r="CL397" s="216">
        <f t="shared" si="637"/>
        <v>0.6</v>
      </c>
      <c r="CM397" s="216">
        <f t="shared" si="608"/>
        <v>1</v>
      </c>
      <c r="CN397" s="216"/>
      <c r="CO397" s="216"/>
      <c r="CP397" s="216"/>
      <c r="CQ397" s="217">
        <f t="shared" si="609"/>
        <v>0.6</v>
      </c>
      <c r="CR397" s="403">
        <f t="shared" si="610"/>
        <v>74.846749999999986</v>
      </c>
      <c r="CS397" s="403">
        <f t="shared" si="638"/>
        <v>22.454024999999994</v>
      </c>
      <c r="CT397" s="403">
        <f t="shared" si="611"/>
        <v>37.423374999999993</v>
      </c>
      <c r="CU397" s="403"/>
      <c r="CV397" s="403"/>
      <c r="CW397" s="403"/>
      <c r="CX397" s="404">
        <f t="shared" si="612"/>
        <v>22.454024999999994</v>
      </c>
      <c r="CY397" s="198"/>
      <c r="CZ397" s="222">
        <v>758</v>
      </c>
      <c r="DA397" s="677">
        <f t="shared" si="613"/>
        <v>128</v>
      </c>
      <c r="DB397" s="676">
        <f t="shared" si="614"/>
        <v>20.317460317460316</v>
      </c>
      <c r="DC397" s="676">
        <f t="shared" si="639"/>
        <v>4.0634920634920633</v>
      </c>
      <c r="DD397" s="208">
        <v>1080.587</v>
      </c>
      <c r="DE397" s="677">
        <f t="shared" si="615"/>
        <v>450.58699999999999</v>
      </c>
      <c r="DF397" s="676">
        <f t="shared" si="616"/>
        <v>71.521746031746034</v>
      </c>
      <c r="DG397" s="676">
        <f t="shared" si="640"/>
        <v>14.304349206349206</v>
      </c>
      <c r="DH397" s="222">
        <v>20</v>
      </c>
      <c r="DI397" s="677">
        <f t="shared" si="617"/>
        <v>126</v>
      </c>
      <c r="DJ397" s="568">
        <f t="shared" si="618"/>
        <v>756</v>
      </c>
      <c r="DK397" s="677">
        <f t="shared" si="619"/>
        <v>226.79999999999998</v>
      </c>
      <c r="DL397" s="677">
        <f t="shared" si="641"/>
        <v>226.8</v>
      </c>
      <c r="DM397" s="677">
        <f t="shared" si="642"/>
        <v>378</v>
      </c>
      <c r="DN397" s="677">
        <f t="shared" si="620"/>
        <v>81.146749999999997</v>
      </c>
      <c r="DO397" s="677">
        <f t="shared" si="643"/>
        <v>24.344024999999998</v>
      </c>
      <c r="DP397" s="677">
        <f t="shared" si="644"/>
        <v>40.573374999999999</v>
      </c>
      <c r="DQ397" s="677">
        <f t="shared" si="621"/>
        <v>24.344024999999998</v>
      </c>
      <c r="DR397" s="222">
        <v>758</v>
      </c>
      <c r="DS397" s="677">
        <f t="shared" si="622"/>
        <v>128</v>
      </c>
      <c r="DT397" s="676">
        <f t="shared" si="623"/>
        <v>20.317460317460316</v>
      </c>
      <c r="DU397" s="710">
        <f t="shared" si="645"/>
        <v>4.0634920634920633</v>
      </c>
      <c r="DV397" s="208">
        <v>1080.587</v>
      </c>
      <c r="DW397" s="677">
        <f t="shared" si="624"/>
        <v>450.58699999999999</v>
      </c>
      <c r="DX397" s="676">
        <f t="shared" si="625"/>
        <v>71.521746031746034</v>
      </c>
      <c r="DY397" s="710">
        <f t="shared" si="646"/>
        <v>14.304349206349206</v>
      </c>
      <c r="DZ397" s="222">
        <v>19</v>
      </c>
      <c r="EA397" s="677">
        <f t="shared" si="626"/>
        <v>119.7</v>
      </c>
      <c r="EB397" s="568">
        <f t="shared" si="627"/>
        <v>749.7</v>
      </c>
      <c r="EC397" s="677">
        <f t="shared" si="628"/>
        <v>224.91</v>
      </c>
      <c r="ED397" s="677">
        <f t="shared" si="647"/>
        <v>224.91</v>
      </c>
      <c r="EE397" s="677">
        <f t="shared" si="648"/>
        <v>374.85</v>
      </c>
      <c r="EF397" s="208">
        <f t="shared" si="649"/>
        <v>82.721749999999986</v>
      </c>
      <c r="EG397" s="208">
        <f t="shared" si="650"/>
        <v>24.816524999999995</v>
      </c>
      <c r="EH397" s="208">
        <f t="shared" si="651"/>
        <v>41.360874999999993</v>
      </c>
      <c r="EI397" s="677">
        <f t="shared" si="629"/>
        <v>24.816524999999995</v>
      </c>
    </row>
    <row r="398" spans="1:139" s="218" customFormat="1" ht="24.75" customHeight="1" x14ac:dyDescent="0.2">
      <c r="A398" s="505">
        <v>395</v>
      </c>
      <c r="B398" s="506" t="s">
        <v>1268</v>
      </c>
      <c r="C398" s="499" t="s">
        <v>1068</v>
      </c>
      <c r="D398" s="406" t="s">
        <v>559</v>
      </c>
      <c r="E398" s="414" t="s">
        <v>214</v>
      </c>
      <c r="F398" s="219" t="s">
        <v>171</v>
      </c>
      <c r="G398" s="219" t="s">
        <v>217</v>
      </c>
      <c r="H398" s="219" t="s">
        <v>25</v>
      </c>
      <c r="I398" s="240">
        <v>0.3</v>
      </c>
      <c r="J398" s="234">
        <v>630</v>
      </c>
      <c r="K398" s="222"/>
      <c r="L398" s="219" t="s">
        <v>171</v>
      </c>
      <c r="M398" s="219" t="s">
        <v>217</v>
      </c>
      <c r="N398" s="219" t="s">
        <v>25</v>
      </c>
      <c r="O398" s="240">
        <v>0.3</v>
      </c>
      <c r="P398" s="234">
        <v>630</v>
      </c>
      <c r="Q398" s="219"/>
      <c r="R398" s="219"/>
      <c r="S398" s="219"/>
      <c r="T398" s="240">
        <v>0.3</v>
      </c>
      <c r="U398" s="235">
        <v>630</v>
      </c>
      <c r="V398" s="228" t="s">
        <v>69</v>
      </c>
      <c r="W398" s="228" t="s">
        <v>315</v>
      </c>
      <c r="X398" s="228" t="s">
        <v>45</v>
      </c>
      <c r="Y398" s="242">
        <v>0.3</v>
      </c>
      <c r="Z398" s="236">
        <v>630</v>
      </c>
      <c r="AA398" s="207">
        <f t="shared" si="565"/>
        <v>189</v>
      </c>
      <c r="AB398" s="222">
        <v>758</v>
      </c>
      <c r="AC398" s="544">
        <f t="shared" si="630"/>
        <v>128</v>
      </c>
      <c r="AD398" s="208">
        <f t="shared" si="654"/>
        <v>1080.587</v>
      </c>
      <c r="AE398" s="678">
        <f t="shared" si="631"/>
        <v>450.58699999999999</v>
      </c>
      <c r="AF398" s="222">
        <v>1406</v>
      </c>
      <c r="AJ398" s="444">
        <f t="shared" si="566"/>
        <v>128</v>
      </c>
      <c r="AK398" s="444">
        <f t="shared" si="567"/>
        <v>20.317460317460316</v>
      </c>
      <c r="AL398" s="539">
        <f t="shared" si="632"/>
        <v>4.0634920634920635E-2</v>
      </c>
      <c r="AM398" s="444">
        <f t="shared" si="568"/>
        <v>25.6</v>
      </c>
      <c r="AN398" s="445">
        <f t="shared" si="569"/>
        <v>450.58699999999999</v>
      </c>
      <c r="AO398" s="445">
        <f t="shared" si="570"/>
        <v>71.521746031746034</v>
      </c>
      <c r="AP398" s="542">
        <f t="shared" si="633"/>
        <v>0.14304349206349207</v>
      </c>
      <c r="AQ398" s="445">
        <f t="shared" si="571"/>
        <v>90.117400000000004</v>
      </c>
      <c r="AR398" s="227">
        <f t="shared" si="572"/>
        <v>225</v>
      </c>
      <c r="AS398" s="210">
        <f t="shared" si="573"/>
        <v>750</v>
      </c>
      <c r="AT398" s="209">
        <f t="shared" si="574"/>
        <v>225</v>
      </c>
      <c r="AU398" s="209">
        <f t="shared" si="575"/>
        <v>375</v>
      </c>
      <c r="AV398" s="211">
        <f t="shared" si="576"/>
        <v>758</v>
      </c>
      <c r="AW398" s="212">
        <f t="shared" si="577"/>
        <v>-8</v>
      </c>
      <c r="AX398" s="210">
        <f t="shared" si="578"/>
        <v>120</v>
      </c>
      <c r="AY398" s="210">
        <f t="shared" si="579"/>
        <v>19.047619047619051</v>
      </c>
      <c r="AZ398" s="211">
        <f t="shared" si="580"/>
        <v>1080.587</v>
      </c>
      <c r="BA398" s="544">
        <f t="shared" si="634"/>
        <v>330.58699999999999</v>
      </c>
      <c r="BB398" s="210">
        <f t="shared" si="635"/>
        <v>82.646749999999997</v>
      </c>
      <c r="BC398" s="213">
        <f t="shared" si="581"/>
        <v>291.75848999999999</v>
      </c>
      <c r="BD398" s="211">
        <f>[1]MAG_9pak!$F$9</f>
        <v>972.52830000000006</v>
      </c>
      <c r="BE398" s="213">
        <f t="shared" si="582"/>
        <v>291.75848999999999</v>
      </c>
      <c r="BF398" s="213">
        <f t="shared" si="583"/>
        <v>486.26415000000003</v>
      </c>
      <c r="BG398" s="210">
        <f t="shared" si="584"/>
        <v>214.52830000000006</v>
      </c>
      <c r="BH398" s="210">
        <f t="shared" si="585"/>
        <v>342.52830000000006</v>
      </c>
      <c r="BI398" s="210">
        <f t="shared" si="586"/>
        <v>54.369571428571447</v>
      </c>
      <c r="BJ398" s="210">
        <f t="shared" si="587"/>
        <v>781.2</v>
      </c>
      <c r="BK398" s="214">
        <f t="shared" si="588"/>
        <v>234.36</v>
      </c>
      <c r="BL398" s="214">
        <f t="shared" si="589"/>
        <v>390.6</v>
      </c>
      <c r="BM398" s="210">
        <f t="shared" si="590"/>
        <v>151.20000000000005</v>
      </c>
      <c r="BN398" s="210">
        <f t="shared" si="591"/>
        <v>23.200000000000045</v>
      </c>
      <c r="BO398" s="215">
        <f t="shared" si="592"/>
        <v>234.36</v>
      </c>
      <c r="BP398" s="210">
        <f t="shared" si="652"/>
        <v>781.2</v>
      </c>
      <c r="BQ398" s="216">
        <f t="shared" si="593"/>
        <v>234.36</v>
      </c>
      <c r="BR398" s="216">
        <f t="shared" si="594"/>
        <v>390.6</v>
      </c>
      <c r="BS398" s="210">
        <f t="shared" si="595"/>
        <v>151.20000000000005</v>
      </c>
      <c r="BT398" s="210">
        <f t="shared" si="596"/>
        <v>23.200000000000045</v>
      </c>
      <c r="BU398" s="217">
        <f t="shared" si="597"/>
        <v>234.36</v>
      </c>
      <c r="BV398" s="210">
        <f t="shared" si="653"/>
        <v>781.2</v>
      </c>
      <c r="BW398" s="403">
        <f t="shared" si="598"/>
        <v>234.36</v>
      </c>
      <c r="BX398" s="403">
        <f t="shared" si="599"/>
        <v>390.6</v>
      </c>
      <c r="BY398" s="210">
        <f t="shared" si="600"/>
        <v>151.20000000000005</v>
      </c>
      <c r="BZ398" s="210">
        <f t="shared" si="601"/>
        <v>23.200000000000045</v>
      </c>
      <c r="CA398" s="210">
        <f t="shared" si="602"/>
        <v>24</v>
      </c>
      <c r="CB398" s="404">
        <f t="shared" si="603"/>
        <v>234.36</v>
      </c>
      <c r="CC398" s="404"/>
      <c r="CD398" s="537">
        <f t="shared" si="604"/>
        <v>82.646749999999997</v>
      </c>
      <c r="CE398" s="537">
        <f t="shared" si="636"/>
        <v>24.794024999999998</v>
      </c>
      <c r="CF398" s="537">
        <f t="shared" si="605"/>
        <v>41.323374999999999</v>
      </c>
      <c r="CG398" s="210"/>
      <c r="CH398" s="210"/>
      <c r="CI398" s="210"/>
      <c r="CJ398" s="538">
        <f t="shared" si="606"/>
        <v>24.794024999999998</v>
      </c>
      <c r="CK398" s="216">
        <f t="shared" si="607"/>
        <v>2</v>
      </c>
      <c r="CL398" s="216">
        <f t="shared" si="637"/>
        <v>0.6</v>
      </c>
      <c r="CM398" s="216">
        <f t="shared" si="608"/>
        <v>1</v>
      </c>
      <c r="CN398" s="216"/>
      <c r="CO398" s="216"/>
      <c r="CP398" s="216"/>
      <c r="CQ398" s="217">
        <f t="shared" si="609"/>
        <v>0.6</v>
      </c>
      <c r="CR398" s="403">
        <f t="shared" si="610"/>
        <v>74.846749999999986</v>
      </c>
      <c r="CS398" s="403">
        <f t="shared" si="638"/>
        <v>22.454024999999994</v>
      </c>
      <c r="CT398" s="403">
        <f t="shared" si="611"/>
        <v>37.423374999999993</v>
      </c>
      <c r="CU398" s="403"/>
      <c r="CV398" s="403"/>
      <c r="CW398" s="403"/>
      <c r="CX398" s="404">
        <f t="shared" si="612"/>
        <v>22.454024999999994</v>
      </c>
      <c r="CY398" s="198"/>
      <c r="CZ398" s="222">
        <v>758</v>
      </c>
      <c r="DA398" s="677">
        <f t="shared" si="613"/>
        <v>128</v>
      </c>
      <c r="DB398" s="676">
        <f t="shared" si="614"/>
        <v>20.317460317460316</v>
      </c>
      <c r="DC398" s="676">
        <f t="shared" si="639"/>
        <v>4.0634920634920633</v>
      </c>
      <c r="DD398" s="208">
        <v>1080.587</v>
      </c>
      <c r="DE398" s="677">
        <f t="shared" si="615"/>
        <v>450.58699999999999</v>
      </c>
      <c r="DF398" s="676">
        <f t="shared" si="616"/>
        <v>71.521746031746034</v>
      </c>
      <c r="DG398" s="676">
        <f t="shared" si="640"/>
        <v>14.304349206349206</v>
      </c>
      <c r="DH398" s="222">
        <v>20</v>
      </c>
      <c r="DI398" s="677">
        <f t="shared" si="617"/>
        <v>126</v>
      </c>
      <c r="DJ398" s="568">
        <f t="shared" si="618"/>
        <v>756</v>
      </c>
      <c r="DK398" s="677">
        <f t="shared" si="619"/>
        <v>226.79999999999998</v>
      </c>
      <c r="DL398" s="677">
        <f t="shared" si="641"/>
        <v>226.8</v>
      </c>
      <c r="DM398" s="677">
        <f t="shared" si="642"/>
        <v>378</v>
      </c>
      <c r="DN398" s="677">
        <f t="shared" si="620"/>
        <v>81.146749999999997</v>
      </c>
      <c r="DO398" s="677">
        <f t="shared" si="643"/>
        <v>24.344024999999998</v>
      </c>
      <c r="DP398" s="677">
        <f t="shared" si="644"/>
        <v>40.573374999999999</v>
      </c>
      <c r="DQ398" s="677">
        <f t="shared" si="621"/>
        <v>24.344024999999998</v>
      </c>
      <c r="DR398" s="222">
        <v>758</v>
      </c>
      <c r="DS398" s="677">
        <f t="shared" si="622"/>
        <v>128</v>
      </c>
      <c r="DT398" s="676">
        <f t="shared" si="623"/>
        <v>20.317460317460316</v>
      </c>
      <c r="DU398" s="710">
        <f t="shared" si="645"/>
        <v>4.0634920634920633</v>
      </c>
      <c r="DV398" s="208">
        <v>1080.587</v>
      </c>
      <c r="DW398" s="677">
        <f t="shared" si="624"/>
        <v>450.58699999999999</v>
      </c>
      <c r="DX398" s="676">
        <f t="shared" si="625"/>
        <v>71.521746031746034</v>
      </c>
      <c r="DY398" s="710">
        <f t="shared" si="646"/>
        <v>14.304349206349206</v>
      </c>
      <c r="DZ398" s="222">
        <v>19</v>
      </c>
      <c r="EA398" s="677">
        <f t="shared" si="626"/>
        <v>119.7</v>
      </c>
      <c r="EB398" s="568">
        <f t="shared" si="627"/>
        <v>749.7</v>
      </c>
      <c r="EC398" s="677">
        <f t="shared" si="628"/>
        <v>224.91</v>
      </c>
      <c r="ED398" s="677">
        <f t="shared" si="647"/>
        <v>224.91</v>
      </c>
      <c r="EE398" s="677">
        <f t="shared" si="648"/>
        <v>374.85</v>
      </c>
      <c r="EF398" s="208">
        <f t="shared" si="649"/>
        <v>82.721749999999986</v>
      </c>
      <c r="EG398" s="208">
        <f t="shared" si="650"/>
        <v>24.816524999999995</v>
      </c>
      <c r="EH398" s="208">
        <f t="shared" si="651"/>
        <v>41.360874999999993</v>
      </c>
      <c r="EI398" s="677">
        <f t="shared" si="629"/>
        <v>24.816524999999995</v>
      </c>
    </row>
    <row r="399" spans="1:139" s="218" customFormat="1" ht="24.75" customHeight="1" x14ac:dyDescent="0.2">
      <c r="A399" s="506">
        <v>396</v>
      </c>
      <c r="B399" s="506" t="s">
        <v>1268</v>
      </c>
      <c r="C399" s="499" t="s">
        <v>1077</v>
      </c>
      <c r="D399" s="406" t="s">
        <v>560</v>
      </c>
      <c r="E399" s="414" t="s">
        <v>214</v>
      </c>
      <c r="F399" s="219" t="s">
        <v>171</v>
      </c>
      <c r="G399" s="219" t="s">
        <v>217</v>
      </c>
      <c r="H399" s="219" t="s">
        <v>25</v>
      </c>
      <c r="I399" s="240">
        <v>0.3</v>
      </c>
      <c r="J399" s="234">
        <v>630</v>
      </c>
      <c r="K399" s="222"/>
      <c r="L399" s="219" t="s">
        <v>171</v>
      </c>
      <c r="M399" s="219" t="s">
        <v>217</v>
      </c>
      <c r="N399" s="219" t="s">
        <v>25</v>
      </c>
      <c r="O399" s="240">
        <v>0.3</v>
      </c>
      <c r="P399" s="234">
        <v>630</v>
      </c>
      <c r="Q399" s="219"/>
      <c r="R399" s="219"/>
      <c r="S399" s="219"/>
      <c r="T399" s="240">
        <v>0.3</v>
      </c>
      <c r="U399" s="235">
        <v>630</v>
      </c>
      <c r="V399" s="228" t="s">
        <v>69</v>
      </c>
      <c r="W399" s="228" t="s">
        <v>315</v>
      </c>
      <c r="X399" s="228" t="s">
        <v>45</v>
      </c>
      <c r="Y399" s="242">
        <v>0.3</v>
      </c>
      <c r="Z399" s="236">
        <v>630</v>
      </c>
      <c r="AA399" s="207">
        <f t="shared" si="565"/>
        <v>189</v>
      </c>
      <c r="AB399" s="222">
        <v>758</v>
      </c>
      <c r="AC399" s="544">
        <f t="shared" si="630"/>
        <v>128</v>
      </c>
      <c r="AD399" s="208">
        <f t="shared" si="654"/>
        <v>1080.587</v>
      </c>
      <c r="AE399" s="678">
        <f t="shared" si="631"/>
        <v>450.58699999999999</v>
      </c>
      <c r="AF399" s="222">
        <v>1406</v>
      </c>
      <c r="AJ399" s="444">
        <f t="shared" si="566"/>
        <v>128</v>
      </c>
      <c r="AK399" s="444">
        <f t="shared" si="567"/>
        <v>20.317460317460316</v>
      </c>
      <c r="AL399" s="539">
        <f t="shared" si="632"/>
        <v>4.0634920634920635E-2</v>
      </c>
      <c r="AM399" s="444">
        <f t="shared" si="568"/>
        <v>25.6</v>
      </c>
      <c r="AN399" s="445">
        <f t="shared" si="569"/>
        <v>450.58699999999999</v>
      </c>
      <c r="AO399" s="445">
        <f t="shared" si="570"/>
        <v>71.521746031746034</v>
      </c>
      <c r="AP399" s="542">
        <f t="shared" si="633"/>
        <v>0.14304349206349207</v>
      </c>
      <c r="AQ399" s="445">
        <f t="shared" si="571"/>
        <v>90.117400000000004</v>
      </c>
      <c r="AR399" s="227">
        <f t="shared" si="572"/>
        <v>225</v>
      </c>
      <c r="AS399" s="210">
        <f t="shared" si="573"/>
        <v>750</v>
      </c>
      <c r="AT399" s="209">
        <f t="shared" si="574"/>
        <v>225</v>
      </c>
      <c r="AU399" s="209">
        <f t="shared" si="575"/>
        <v>375</v>
      </c>
      <c r="AV399" s="211">
        <f t="shared" si="576"/>
        <v>758</v>
      </c>
      <c r="AW399" s="212">
        <f t="shared" si="577"/>
        <v>-8</v>
      </c>
      <c r="AX399" s="210">
        <f t="shared" si="578"/>
        <v>120</v>
      </c>
      <c r="AY399" s="210">
        <f t="shared" si="579"/>
        <v>19.047619047619051</v>
      </c>
      <c r="AZ399" s="211">
        <f t="shared" si="580"/>
        <v>1080.587</v>
      </c>
      <c r="BA399" s="544">
        <f t="shared" si="634"/>
        <v>330.58699999999999</v>
      </c>
      <c r="BB399" s="210">
        <f t="shared" si="635"/>
        <v>82.646749999999997</v>
      </c>
      <c r="BC399" s="213">
        <f t="shared" si="581"/>
        <v>291.75848999999999</v>
      </c>
      <c r="BD399" s="211">
        <f>[1]MAG_9pak!$F$9</f>
        <v>972.52830000000006</v>
      </c>
      <c r="BE399" s="213">
        <f t="shared" si="582"/>
        <v>291.75848999999999</v>
      </c>
      <c r="BF399" s="213">
        <f t="shared" si="583"/>
        <v>486.26415000000003</v>
      </c>
      <c r="BG399" s="210">
        <f t="shared" si="584"/>
        <v>214.52830000000006</v>
      </c>
      <c r="BH399" s="210">
        <f t="shared" si="585"/>
        <v>342.52830000000006</v>
      </c>
      <c r="BI399" s="210">
        <f t="shared" si="586"/>
        <v>54.369571428571447</v>
      </c>
      <c r="BJ399" s="210">
        <f t="shared" si="587"/>
        <v>781.2</v>
      </c>
      <c r="BK399" s="214">
        <f t="shared" si="588"/>
        <v>234.36</v>
      </c>
      <c r="BL399" s="214">
        <f t="shared" si="589"/>
        <v>390.6</v>
      </c>
      <c r="BM399" s="210">
        <f t="shared" si="590"/>
        <v>151.20000000000005</v>
      </c>
      <c r="BN399" s="210">
        <f t="shared" si="591"/>
        <v>23.200000000000045</v>
      </c>
      <c r="BO399" s="215">
        <f t="shared" si="592"/>
        <v>234.36</v>
      </c>
      <c r="BP399" s="210">
        <f t="shared" si="652"/>
        <v>781.2</v>
      </c>
      <c r="BQ399" s="216">
        <f t="shared" si="593"/>
        <v>234.36</v>
      </c>
      <c r="BR399" s="216">
        <f t="shared" si="594"/>
        <v>390.6</v>
      </c>
      <c r="BS399" s="210">
        <f t="shared" si="595"/>
        <v>151.20000000000005</v>
      </c>
      <c r="BT399" s="210">
        <f t="shared" si="596"/>
        <v>23.200000000000045</v>
      </c>
      <c r="BU399" s="217">
        <f t="shared" si="597"/>
        <v>234.36</v>
      </c>
      <c r="BV399" s="210">
        <f t="shared" si="653"/>
        <v>781.2</v>
      </c>
      <c r="BW399" s="403">
        <f t="shared" si="598"/>
        <v>234.36</v>
      </c>
      <c r="BX399" s="403">
        <f t="shared" si="599"/>
        <v>390.6</v>
      </c>
      <c r="BY399" s="210">
        <f t="shared" si="600"/>
        <v>151.20000000000005</v>
      </c>
      <c r="BZ399" s="210">
        <f t="shared" si="601"/>
        <v>23.200000000000045</v>
      </c>
      <c r="CA399" s="210">
        <f t="shared" si="602"/>
        <v>24</v>
      </c>
      <c r="CB399" s="404">
        <f t="shared" si="603"/>
        <v>234.36</v>
      </c>
      <c r="CC399" s="404"/>
      <c r="CD399" s="537">
        <f t="shared" si="604"/>
        <v>82.646749999999997</v>
      </c>
      <c r="CE399" s="537">
        <f t="shared" si="636"/>
        <v>24.794024999999998</v>
      </c>
      <c r="CF399" s="537">
        <f t="shared" si="605"/>
        <v>41.323374999999999</v>
      </c>
      <c r="CG399" s="210"/>
      <c r="CH399" s="210"/>
      <c r="CI399" s="210"/>
      <c r="CJ399" s="538">
        <f t="shared" si="606"/>
        <v>24.794024999999998</v>
      </c>
      <c r="CK399" s="216">
        <f t="shared" si="607"/>
        <v>2</v>
      </c>
      <c r="CL399" s="216">
        <f t="shared" si="637"/>
        <v>0.6</v>
      </c>
      <c r="CM399" s="216">
        <f t="shared" si="608"/>
        <v>1</v>
      </c>
      <c r="CN399" s="216"/>
      <c r="CO399" s="216"/>
      <c r="CP399" s="216"/>
      <c r="CQ399" s="217">
        <f t="shared" si="609"/>
        <v>0.6</v>
      </c>
      <c r="CR399" s="403">
        <f t="shared" si="610"/>
        <v>74.846749999999986</v>
      </c>
      <c r="CS399" s="403">
        <f t="shared" si="638"/>
        <v>22.454024999999994</v>
      </c>
      <c r="CT399" s="403">
        <f t="shared" si="611"/>
        <v>37.423374999999993</v>
      </c>
      <c r="CU399" s="403"/>
      <c r="CV399" s="403"/>
      <c r="CW399" s="403"/>
      <c r="CX399" s="404">
        <f t="shared" si="612"/>
        <v>22.454024999999994</v>
      </c>
      <c r="CY399" s="198"/>
      <c r="CZ399" s="222">
        <v>758</v>
      </c>
      <c r="DA399" s="677">
        <f t="shared" si="613"/>
        <v>128</v>
      </c>
      <c r="DB399" s="676">
        <f t="shared" si="614"/>
        <v>20.317460317460316</v>
      </c>
      <c r="DC399" s="676">
        <f t="shared" si="639"/>
        <v>4.0634920634920633</v>
      </c>
      <c r="DD399" s="208">
        <v>1080.587</v>
      </c>
      <c r="DE399" s="677">
        <f t="shared" si="615"/>
        <v>450.58699999999999</v>
      </c>
      <c r="DF399" s="676">
        <f t="shared" si="616"/>
        <v>71.521746031746034</v>
      </c>
      <c r="DG399" s="676">
        <f t="shared" si="640"/>
        <v>14.304349206349206</v>
      </c>
      <c r="DH399" s="222">
        <v>20</v>
      </c>
      <c r="DI399" s="677">
        <f t="shared" si="617"/>
        <v>126</v>
      </c>
      <c r="DJ399" s="568">
        <f t="shared" si="618"/>
        <v>756</v>
      </c>
      <c r="DK399" s="677">
        <f t="shared" si="619"/>
        <v>226.79999999999998</v>
      </c>
      <c r="DL399" s="677">
        <f t="shared" si="641"/>
        <v>226.8</v>
      </c>
      <c r="DM399" s="677">
        <f t="shared" si="642"/>
        <v>378</v>
      </c>
      <c r="DN399" s="677">
        <f t="shared" si="620"/>
        <v>81.146749999999997</v>
      </c>
      <c r="DO399" s="677">
        <f t="shared" si="643"/>
        <v>24.344024999999998</v>
      </c>
      <c r="DP399" s="677">
        <f t="shared" si="644"/>
        <v>40.573374999999999</v>
      </c>
      <c r="DQ399" s="677">
        <f t="shared" si="621"/>
        <v>24.344024999999998</v>
      </c>
      <c r="DR399" s="222">
        <v>758</v>
      </c>
      <c r="DS399" s="677">
        <f t="shared" si="622"/>
        <v>128</v>
      </c>
      <c r="DT399" s="676">
        <f t="shared" si="623"/>
        <v>20.317460317460316</v>
      </c>
      <c r="DU399" s="710">
        <f t="shared" si="645"/>
        <v>4.0634920634920633</v>
      </c>
      <c r="DV399" s="208">
        <v>1080.587</v>
      </c>
      <c r="DW399" s="677">
        <f t="shared" si="624"/>
        <v>450.58699999999999</v>
      </c>
      <c r="DX399" s="676">
        <f t="shared" si="625"/>
        <v>71.521746031746034</v>
      </c>
      <c r="DY399" s="710">
        <f t="shared" si="646"/>
        <v>14.304349206349206</v>
      </c>
      <c r="DZ399" s="222">
        <v>19</v>
      </c>
      <c r="EA399" s="677">
        <f t="shared" si="626"/>
        <v>119.7</v>
      </c>
      <c r="EB399" s="568">
        <f t="shared" si="627"/>
        <v>749.7</v>
      </c>
      <c r="EC399" s="677">
        <f t="shared" si="628"/>
        <v>224.91</v>
      </c>
      <c r="ED399" s="677">
        <f t="shared" si="647"/>
        <v>224.91</v>
      </c>
      <c r="EE399" s="677">
        <f t="shared" si="648"/>
        <v>374.85</v>
      </c>
      <c r="EF399" s="208">
        <f t="shared" si="649"/>
        <v>82.721749999999986</v>
      </c>
      <c r="EG399" s="208">
        <f t="shared" si="650"/>
        <v>24.816524999999995</v>
      </c>
      <c r="EH399" s="208">
        <f t="shared" si="651"/>
        <v>41.360874999999993</v>
      </c>
      <c r="EI399" s="677">
        <f t="shared" si="629"/>
        <v>24.816524999999995</v>
      </c>
    </row>
    <row r="400" spans="1:139" s="218" customFormat="1" ht="24.75" customHeight="1" x14ac:dyDescent="0.2">
      <c r="A400" s="505">
        <v>397</v>
      </c>
      <c r="B400" s="506" t="s">
        <v>1268</v>
      </c>
      <c r="C400" s="499" t="s">
        <v>1078</v>
      </c>
      <c r="D400" s="406" t="s">
        <v>561</v>
      </c>
      <c r="E400" s="414" t="s">
        <v>214</v>
      </c>
      <c r="F400" s="219" t="s">
        <v>171</v>
      </c>
      <c r="G400" s="219" t="s">
        <v>217</v>
      </c>
      <c r="H400" s="219" t="s">
        <v>25</v>
      </c>
      <c r="I400" s="240">
        <v>0.3</v>
      </c>
      <c r="J400" s="234">
        <v>630</v>
      </c>
      <c r="K400" s="222"/>
      <c r="L400" s="219" t="s">
        <v>171</v>
      </c>
      <c r="M400" s="219" t="s">
        <v>217</v>
      </c>
      <c r="N400" s="219" t="s">
        <v>25</v>
      </c>
      <c r="O400" s="240">
        <v>0.3</v>
      </c>
      <c r="P400" s="234">
        <v>630</v>
      </c>
      <c r="Q400" s="219"/>
      <c r="R400" s="219"/>
      <c r="S400" s="219"/>
      <c r="T400" s="240">
        <v>0.3</v>
      </c>
      <c r="U400" s="235">
        <v>630</v>
      </c>
      <c r="V400" s="228" t="s">
        <v>69</v>
      </c>
      <c r="W400" s="228" t="s">
        <v>315</v>
      </c>
      <c r="X400" s="228" t="s">
        <v>45</v>
      </c>
      <c r="Y400" s="242">
        <v>0.3</v>
      </c>
      <c r="Z400" s="236">
        <v>630</v>
      </c>
      <c r="AA400" s="207">
        <f t="shared" si="565"/>
        <v>189</v>
      </c>
      <c r="AB400" s="222">
        <v>758</v>
      </c>
      <c r="AC400" s="544">
        <f t="shared" si="630"/>
        <v>128</v>
      </c>
      <c r="AD400" s="208">
        <f t="shared" si="654"/>
        <v>1080.587</v>
      </c>
      <c r="AE400" s="678">
        <f t="shared" si="631"/>
        <v>450.58699999999999</v>
      </c>
      <c r="AF400" s="222">
        <v>1406</v>
      </c>
      <c r="AJ400" s="444">
        <f t="shared" si="566"/>
        <v>128</v>
      </c>
      <c r="AK400" s="444">
        <f t="shared" si="567"/>
        <v>20.317460317460316</v>
      </c>
      <c r="AL400" s="539">
        <f t="shared" si="632"/>
        <v>4.0634920634920635E-2</v>
      </c>
      <c r="AM400" s="444">
        <f t="shared" si="568"/>
        <v>25.6</v>
      </c>
      <c r="AN400" s="445">
        <f t="shared" si="569"/>
        <v>450.58699999999999</v>
      </c>
      <c r="AO400" s="445">
        <f t="shared" si="570"/>
        <v>71.521746031746034</v>
      </c>
      <c r="AP400" s="542">
        <f t="shared" si="633"/>
        <v>0.14304349206349207</v>
      </c>
      <c r="AQ400" s="445">
        <f t="shared" si="571"/>
        <v>90.117400000000004</v>
      </c>
      <c r="AR400" s="227">
        <f t="shared" si="572"/>
        <v>225</v>
      </c>
      <c r="AS400" s="210">
        <f t="shared" si="573"/>
        <v>750</v>
      </c>
      <c r="AT400" s="209">
        <f t="shared" si="574"/>
        <v>225</v>
      </c>
      <c r="AU400" s="209">
        <f t="shared" si="575"/>
        <v>375</v>
      </c>
      <c r="AV400" s="211">
        <f t="shared" si="576"/>
        <v>758</v>
      </c>
      <c r="AW400" s="212">
        <f t="shared" si="577"/>
        <v>-8</v>
      </c>
      <c r="AX400" s="210">
        <f t="shared" si="578"/>
        <v>120</v>
      </c>
      <c r="AY400" s="210">
        <f t="shared" si="579"/>
        <v>19.047619047619051</v>
      </c>
      <c r="AZ400" s="211">
        <f t="shared" si="580"/>
        <v>1080.587</v>
      </c>
      <c r="BA400" s="544">
        <f t="shared" si="634"/>
        <v>330.58699999999999</v>
      </c>
      <c r="BB400" s="210">
        <f t="shared" si="635"/>
        <v>82.646749999999997</v>
      </c>
      <c r="BC400" s="213">
        <f t="shared" si="581"/>
        <v>291.75848999999999</v>
      </c>
      <c r="BD400" s="211">
        <f>[1]MAG_9pak!$F$9</f>
        <v>972.52830000000006</v>
      </c>
      <c r="BE400" s="213">
        <f t="shared" si="582"/>
        <v>291.75848999999999</v>
      </c>
      <c r="BF400" s="213">
        <f t="shared" si="583"/>
        <v>486.26415000000003</v>
      </c>
      <c r="BG400" s="210">
        <f t="shared" si="584"/>
        <v>214.52830000000006</v>
      </c>
      <c r="BH400" s="210">
        <f t="shared" si="585"/>
        <v>342.52830000000006</v>
      </c>
      <c r="BI400" s="210">
        <f t="shared" si="586"/>
        <v>54.369571428571447</v>
      </c>
      <c r="BJ400" s="210">
        <f t="shared" si="587"/>
        <v>781.2</v>
      </c>
      <c r="BK400" s="214">
        <f t="shared" si="588"/>
        <v>234.36</v>
      </c>
      <c r="BL400" s="214">
        <f t="shared" si="589"/>
        <v>390.6</v>
      </c>
      <c r="BM400" s="210">
        <f t="shared" si="590"/>
        <v>151.20000000000005</v>
      </c>
      <c r="BN400" s="210">
        <f t="shared" si="591"/>
        <v>23.200000000000045</v>
      </c>
      <c r="BO400" s="215">
        <f t="shared" si="592"/>
        <v>234.36</v>
      </c>
      <c r="BP400" s="210">
        <f t="shared" si="652"/>
        <v>781.2</v>
      </c>
      <c r="BQ400" s="216">
        <f t="shared" si="593"/>
        <v>234.36</v>
      </c>
      <c r="BR400" s="216">
        <f t="shared" si="594"/>
        <v>390.6</v>
      </c>
      <c r="BS400" s="210">
        <f t="shared" si="595"/>
        <v>151.20000000000005</v>
      </c>
      <c r="BT400" s="210">
        <f t="shared" si="596"/>
        <v>23.200000000000045</v>
      </c>
      <c r="BU400" s="217">
        <f t="shared" si="597"/>
        <v>234.36</v>
      </c>
      <c r="BV400" s="210">
        <f t="shared" si="653"/>
        <v>781.2</v>
      </c>
      <c r="BW400" s="403">
        <f t="shared" si="598"/>
        <v>234.36</v>
      </c>
      <c r="BX400" s="403">
        <f t="shared" si="599"/>
        <v>390.6</v>
      </c>
      <c r="BY400" s="210">
        <f t="shared" si="600"/>
        <v>151.20000000000005</v>
      </c>
      <c r="BZ400" s="210">
        <f t="shared" si="601"/>
        <v>23.200000000000045</v>
      </c>
      <c r="CA400" s="210">
        <f t="shared" si="602"/>
        <v>24</v>
      </c>
      <c r="CB400" s="404">
        <f t="shared" si="603"/>
        <v>234.36</v>
      </c>
      <c r="CC400" s="404"/>
      <c r="CD400" s="537">
        <f t="shared" si="604"/>
        <v>82.646749999999997</v>
      </c>
      <c r="CE400" s="537">
        <f t="shared" si="636"/>
        <v>24.794024999999998</v>
      </c>
      <c r="CF400" s="537">
        <f t="shared" si="605"/>
        <v>41.323374999999999</v>
      </c>
      <c r="CG400" s="210"/>
      <c r="CH400" s="210"/>
      <c r="CI400" s="210"/>
      <c r="CJ400" s="538">
        <f t="shared" si="606"/>
        <v>24.794024999999998</v>
      </c>
      <c r="CK400" s="216">
        <f t="shared" si="607"/>
        <v>2</v>
      </c>
      <c r="CL400" s="216">
        <f t="shared" si="637"/>
        <v>0.6</v>
      </c>
      <c r="CM400" s="216">
        <f t="shared" si="608"/>
        <v>1</v>
      </c>
      <c r="CN400" s="216"/>
      <c r="CO400" s="216"/>
      <c r="CP400" s="216"/>
      <c r="CQ400" s="217">
        <f t="shared" si="609"/>
        <v>0.6</v>
      </c>
      <c r="CR400" s="403">
        <f t="shared" si="610"/>
        <v>74.846749999999986</v>
      </c>
      <c r="CS400" s="403">
        <f t="shared" si="638"/>
        <v>22.454024999999994</v>
      </c>
      <c r="CT400" s="403">
        <f t="shared" si="611"/>
        <v>37.423374999999993</v>
      </c>
      <c r="CU400" s="403"/>
      <c r="CV400" s="403"/>
      <c r="CW400" s="403"/>
      <c r="CX400" s="404">
        <f t="shared" si="612"/>
        <v>22.454024999999994</v>
      </c>
      <c r="CY400" s="198"/>
      <c r="CZ400" s="222">
        <v>758</v>
      </c>
      <c r="DA400" s="677">
        <f t="shared" si="613"/>
        <v>128</v>
      </c>
      <c r="DB400" s="676">
        <f t="shared" si="614"/>
        <v>20.317460317460316</v>
      </c>
      <c r="DC400" s="676">
        <f t="shared" si="639"/>
        <v>4.0634920634920633</v>
      </c>
      <c r="DD400" s="208">
        <v>1080.587</v>
      </c>
      <c r="DE400" s="677">
        <f t="shared" si="615"/>
        <v>450.58699999999999</v>
      </c>
      <c r="DF400" s="676">
        <f t="shared" si="616"/>
        <v>71.521746031746034</v>
      </c>
      <c r="DG400" s="676">
        <f t="shared" si="640"/>
        <v>14.304349206349206</v>
      </c>
      <c r="DH400" s="222">
        <v>20</v>
      </c>
      <c r="DI400" s="677">
        <f t="shared" si="617"/>
        <v>126</v>
      </c>
      <c r="DJ400" s="568">
        <f t="shared" si="618"/>
        <v>756</v>
      </c>
      <c r="DK400" s="677">
        <f t="shared" si="619"/>
        <v>226.79999999999998</v>
      </c>
      <c r="DL400" s="677">
        <f t="shared" si="641"/>
        <v>226.8</v>
      </c>
      <c r="DM400" s="677">
        <f t="shared" si="642"/>
        <v>378</v>
      </c>
      <c r="DN400" s="677">
        <f t="shared" si="620"/>
        <v>81.146749999999997</v>
      </c>
      <c r="DO400" s="677">
        <f t="shared" si="643"/>
        <v>24.344024999999998</v>
      </c>
      <c r="DP400" s="677">
        <f t="shared" si="644"/>
        <v>40.573374999999999</v>
      </c>
      <c r="DQ400" s="677">
        <f t="shared" si="621"/>
        <v>24.344024999999998</v>
      </c>
      <c r="DR400" s="222">
        <v>758</v>
      </c>
      <c r="DS400" s="677">
        <f t="shared" si="622"/>
        <v>128</v>
      </c>
      <c r="DT400" s="676">
        <f t="shared" si="623"/>
        <v>20.317460317460316</v>
      </c>
      <c r="DU400" s="710">
        <f t="shared" si="645"/>
        <v>4.0634920634920633</v>
      </c>
      <c r="DV400" s="208">
        <v>1080.587</v>
      </c>
      <c r="DW400" s="677">
        <f t="shared" si="624"/>
        <v>450.58699999999999</v>
      </c>
      <c r="DX400" s="676">
        <f t="shared" si="625"/>
        <v>71.521746031746034</v>
      </c>
      <c r="DY400" s="710">
        <f t="shared" si="646"/>
        <v>14.304349206349206</v>
      </c>
      <c r="DZ400" s="222">
        <v>19</v>
      </c>
      <c r="EA400" s="677">
        <f t="shared" si="626"/>
        <v>119.7</v>
      </c>
      <c r="EB400" s="568">
        <f t="shared" si="627"/>
        <v>749.7</v>
      </c>
      <c r="EC400" s="677">
        <f t="shared" si="628"/>
        <v>224.91</v>
      </c>
      <c r="ED400" s="677">
        <f t="shared" si="647"/>
        <v>224.91</v>
      </c>
      <c r="EE400" s="677">
        <f t="shared" si="648"/>
        <v>374.85</v>
      </c>
      <c r="EF400" s="208">
        <f t="shared" si="649"/>
        <v>82.721749999999986</v>
      </c>
      <c r="EG400" s="208">
        <f t="shared" si="650"/>
        <v>24.816524999999995</v>
      </c>
      <c r="EH400" s="208">
        <f t="shared" si="651"/>
        <v>41.360874999999993</v>
      </c>
      <c r="EI400" s="677">
        <f t="shared" si="629"/>
        <v>24.816524999999995</v>
      </c>
    </row>
    <row r="401" spans="1:139" s="218" customFormat="1" ht="24.75" customHeight="1" x14ac:dyDescent="0.2">
      <c r="A401" s="505">
        <v>398</v>
      </c>
      <c r="B401" s="506" t="s">
        <v>1268</v>
      </c>
      <c r="C401" s="499" t="s">
        <v>1079</v>
      </c>
      <c r="D401" s="406" t="s">
        <v>562</v>
      </c>
      <c r="E401" s="414" t="s">
        <v>214</v>
      </c>
      <c r="F401" s="219" t="s">
        <v>171</v>
      </c>
      <c r="G401" s="219" t="s">
        <v>217</v>
      </c>
      <c r="H401" s="219" t="s">
        <v>25</v>
      </c>
      <c r="I401" s="240">
        <v>0.3</v>
      </c>
      <c r="J401" s="234">
        <v>630</v>
      </c>
      <c r="K401" s="222"/>
      <c r="L401" s="219" t="s">
        <v>171</v>
      </c>
      <c r="M401" s="219" t="s">
        <v>217</v>
      </c>
      <c r="N401" s="219" t="s">
        <v>25</v>
      </c>
      <c r="O401" s="240">
        <v>0.3</v>
      </c>
      <c r="P401" s="234">
        <v>630</v>
      </c>
      <c r="Q401" s="219"/>
      <c r="R401" s="219"/>
      <c r="S401" s="219"/>
      <c r="T401" s="240">
        <v>0.3</v>
      </c>
      <c r="U401" s="235">
        <v>630</v>
      </c>
      <c r="V401" s="228" t="s">
        <v>69</v>
      </c>
      <c r="W401" s="228" t="s">
        <v>315</v>
      </c>
      <c r="X401" s="228" t="s">
        <v>45</v>
      </c>
      <c r="Y401" s="242">
        <v>0.3</v>
      </c>
      <c r="Z401" s="236">
        <v>630</v>
      </c>
      <c r="AA401" s="207">
        <f t="shared" si="565"/>
        <v>189</v>
      </c>
      <c r="AB401" s="222">
        <v>758</v>
      </c>
      <c r="AC401" s="544">
        <f t="shared" si="630"/>
        <v>128</v>
      </c>
      <c r="AD401" s="208">
        <f t="shared" si="654"/>
        <v>1080.587</v>
      </c>
      <c r="AE401" s="678">
        <f t="shared" si="631"/>
        <v>450.58699999999999</v>
      </c>
      <c r="AF401" s="222">
        <v>1406</v>
      </c>
      <c r="AJ401" s="444">
        <f t="shared" si="566"/>
        <v>128</v>
      </c>
      <c r="AK401" s="444">
        <f t="shared" si="567"/>
        <v>20.317460317460316</v>
      </c>
      <c r="AL401" s="539">
        <f t="shared" si="632"/>
        <v>4.0634920634920635E-2</v>
      </c>
      <c r="AM401" s="444">
        <f t="shared" si="568"/>
        <v>25.6</v>
      </c>
      <c r="AN401" s="445">
        <f t="shared" si="569"/>
        <v>450.58699999999999</v>
      </c>
      <c r="AO401" s="445">
        <f t="shared" si="570"/>
        <v>71.521746031746034</v>
      </c>
      <c r="AP401" s="542">
        <f t="shared" si="633"/>
        <v>0.14304349206349207</v>
      </c>
      <c r="AQ401" s="445">
        <f t="shared" si="571"/>
        <v>90.117400000000004</v>
      </c>
      <c r="AR401" s="227">
        <f t="shared" si="572"/>
        <v>225</v>
      </c>
      <c r="AS401" s="210">
        <f t="shared" si="573"/>
        <v>750</v>
      </c>
      <c r="AT401" s="209">
        <f t="shared" si="574"/>
        <v>225</v>
      </c>
      <c r="AU401" s="209">
        <f t="shared" si="575"/>
        <v>375</v>
      </c>
      <c r="AV401" s="211">
        <f t="shared" si="576"/>
        <v>758</v>
      </c>
      <c r="AW401" s="212">
        <f t="shared" si="577"/>
        <v>-8</v>
      </c>
      <c r="AX401" s="210">
        <f t="shared" si="578"/>
        <v>120</v>
      </c>
      <c r="AY401" s="210">
        <f t="shared" si="579"/>
        <v>19.047619047619051</v>
      </c>
      <c r="AZ401" s="211">
        <f t="shared" si="580"/>
        <v>1080.587</v>
      </c>
      <c r="BA401" s="544">
        <f t="shared" si="634"/>
        <v>330.58699999999999</v>
      </c>
      <c r="BB401" s="210">
        <f t="shared" si="635"/>
        <v>82.646749999999997</v>
      </c>
      <c r="BC401" s="213">
        <f t="shared" si="581"/>
        <v>291.75848999999999</v>
      </c>
      <c r="BD401" s="211">
        <f>[1]MAG_9pak!$F$9</f>
        <v>972.52830000000006</v>
      </c>
      <c r="BE401" s="213">
        <f t="shared" si="582"/>
        <v>291.75848999999999</v>
      </c>
      <c r="BF401" s="213">
        <f t="shared" si="583"/>
        <v>486.26415000000003</v>
      </c>
      <c r="BG401" s="210">
        <f t="shared" si="584"/>
        <v>214.52830000000006</v>
      </c>
      <c r="BH401" s="210">
        <f t="shared" si="585"/>
        <v>342.52830000000006</v>
      </c>
      <c r="BI401" s="210">
        <f t="shared" si="586"/>
        <v>54.369571428571447</v>
      </c>
      <c r="BJ401" s="210">
        <f t="shared" si="587"/>
        <v>781.2</v>
      </c>
      <c r="BK401" s="214">
        <f t="shared" si="588"/>
        <v>234.36</v>
      </c>
      <c r="BL401" s="214">
        <f t="shared" si="589"/>
        <v>390.6</v>
      </c>
      <c r="BM401" s="210">
        <f t="shared" si="590"/>
        <v>151.20000000000005</v>
      </c>
      <c r="BN401" s="210">
        <f t="shared" si="591"/>
        <v>23.200000000000045</v>
      </c>
      <c r="BO401" s="215">
        <f t="shared" si="592"/>
        <v>234.36</v>
      </c>
      <c r="BP401" s="210">
        <f t="shared" si="652"/>
        <v>781.2</v>
      </c>
      <c r="BQ401" s="216">
        <f t="shared" si="593"/>
        <v>234.36</v>
      </c>
      <c r="BR401" s="216">
        <f t="shared" si="594"/>
        <v>390.6</v>
      </c>
      <c r="BS401" s="210">
        <f t="shared" si="595"/>
        <v>151.20000000000005</v>
      </c>
      <c r="BT401" s="210">
        <f t="shared" si="596"/>
        <v>23.200000000000045</v>
      </c>
      <c r="BU401" s="217">
        <f t="shared" si="597"/>
        <v>234.36</v>
      </c>
      <c r="BV401" s="210">
        <f t="shared" si="653"/>
        <v>781.2</v>
      </c>
      <c r="BW401" s="403">
        <f t="shared" si="598"/>
        <v>234.36</v>
      </c>
      <c r="BX401" s="403">
        <f t="shared" si="599"/>
        <v>390.6</v>
      </c>
      <c r="BY401" s="210">
        <f t="shared" si="600"/>
        <v>151.20000000000005</v>
      </c>
      <c r="BZ401" s="210">
        <f t="shared" si="601"/>
        <v>23.200000000000045</v>
      </c>
      <c r="CA401" s="210">
        <f t="shared" si="602"/>
        <v>24</v>
      </c>
      <c r="CB401" s="404">
        <f t="shared" si="603"/>
        <v>234.36</v>
      </c>
      <c r="CC401" s="404"/>
      <c r="CD401" s="537">
        <f t="shared" si="604"/>
        <v>82.646749999999997</v>
      </c>
      <c r="CE401" s="537">
        <f t="shared" si="636"/>
        <v>24.794024999999998</v>
      </c>
      <c r="CF401" s="537">
        <f t="shared" si="605"/>
        <v>41.323374999999999</v>
      </c>
      <c r="CG401" s="210"/>
      <c r="CH401" s="210"/>
      <c r="CI401" s="210"/>
      <c r="CJ401" s="538">
        <f t="shared" si="606"/>
        <v>24.794024999999998</v>
      </c>
      <c r="CK401" s="216">
        <f t="shared" si="607"/>
        <v>2</v>
      </c>
      <c r="CL401" s="216">
        <f t="shared" si="637"/>
        <v>0.6</v>
      </c>
      <c r="CM401" s="216">
        <f t="shared" si="608"/>
        <v>1</v>
      </c>
      <c r="CN401" s="216"/>
      <c r="CO401" s="216"/>
      <c r="CP401" s="216"/>
      <c r="CQ401" s="217">
        <f t="shared" si="609"/>
        <v>0.6</v>
      </c>
      <c r="CR401" s="403">
        <f t="shared" si="610"/>
        <v>74.846749999999986</v>
      </c>
      <c r="CS401" s="403">
        <f t="shared" si="638"/>
        <v>22.454024999999994</v>
      </c>
      <c r="CT401" s="403">
        <f t="shared" si="611"/>
        <v>37.423374999999993</v>
      </c>
      <c r="CU401" s="403"/>
      <c r="CV401" s="403"/>
      <c r="CW401" s="403"/>
      <c r="CX401" s="404">
        <f t="shared" si="612"/>
        <v>22.454024999999994</v>
      </c>
      <c r="CY401" s="198"/>
      <c r="CZ401" s="222">
        <v>758</v>
      </c>
      <c r="DA401" s="677">
        <f t="shared" si="613"/>
        <v>128</v>
      </c>
      <c r="DB401" s="676">
        <f t="shared" si="614"/>
        <v>20.317460317460316</v>
      </c>
      <c r="DC401" s="676">
        <f t="shared" si="639"/>
        <v>4.0634920634920633</v>
      </c>
      <c r="DD401" s="208">
        <v>1080.587</v>
      </c>
      <c r="DE401" s="677">
        <f t="shared" si="615"/>
        <v>450.58699999999999</v>
      </c>
      <c r="DF401" s="676">
        <f t="shared" si="616"/>
        <v>71.521746031746034</v>
      </c>
      <c r="DG401" s="676">
        <f t="shared" si="640"/>
        <v>14.304349206349206</v>
      </c>
      <c r="DH401" s="222">
        <v>20</v>
      </c>
      <c r="DI401" s="677">
        <f t="shared" si="617"/>
        <v>126</v>
      </c>
      <c r="DJ401" s="568">
        <f t="shared" si="618"/>
        <v>756</v>
      </c>
      <c r="DK401" s="677">
        <f t="shared" si="619"/>
        <v>226.79999999999998</v>
      </c>
      <c r="DL401" s="677">
        <f t="shared" si="641"/>
        <v>226.8</v>
      </c>
      <c r="DM401" s="677">
        <f t="shared" si="642"/>
        <v>378</v>
      </c>
      <c r="DN401" s="677">
        <f t="shared" si="620"/>
        <v>81.146749999999997</v>
      </c>
      <c r="DO401" s="677">
        <f t="shared" si="643"/>
        <v>24.344024999999998</v>
      </c>
      <c r="DP401" s="677">
        <f t="shared" si="644"/>
        <v>40.573374999999999</v>
      </c>
      <c r="DQ401" s="677">
        <f t="shared" si="621"/>
        <v>24.344024999999998</v>
      </c>
      <c r="DR401" s="222">
        <v>758</v>
      </c>
      <c r="DS401" s="677">
        <f t="shared" si="622"/>
        <v>128</v>
      </c>
      <c r="DT401" s="676">
        <f t="shared" si="623"/>
        <v>20.317460317460316</v>
      </c>
      <c r="DU401" s="710">
        <f t="shared" si="645"/>
        <v>4.0634920634920633</v>
      </c>
      <c r="DV401" s="208">
        <v>1080.587</v>
      </c>
      <c r="DW401" s="677">
        <f t="shared" si="624"/>
        <v>450.58699999999999</v>
      </c>
      <c r="DX401" s="676">
        <f t="shared" si="625"/>
        <v>71.521746031746034</v>
      </c>
      <c r="DY401" s="710">
        <f t="shared" si="646"/>
        <v>14.304349206349206</v>
      </c>
      <c r="DZ401" s="222">
        <v>19</v>
      </c>
      <c r="EA401" s="677">
        <f t="shared" si="626"/>
        <v>119.7</v>
      </c>
      <c r="EB401" s="568">
        <f t="shared" si="627"/>
        <v>749.7</v>
      </c>
      <c r="EC401" s="677">
        <f t="shared" si="628"/>
        <v>224.91</v>
      </c>
      <c r="ED401" s="677">
        <f t="shared" si="647"/>
        <v>224.91</v>
      </c>
      <c r="EE401" s="677">
        <f t="shared" si="648"/>
        <v>374.85</v>
      </c>
      <c r="EF401" s="208">
        <f t="shared" si="649"/>
        <v>82.721749999999986</v>
      </c>
      <c r="EG401" s="208">
        <f t="shared" si="650"/>
        <v>24.816524999999995</v>
      </c>
      <c r="EH401" s="208">
        <f t="shared" si="651"/>
        <v>41.360874999999993</v>
      </c>
      <c r="EI401" s="677">
        <f t="shared" si="629"/>
        <v>24.816524999999995</v>
      </c>
    </row>
    <row r="402" spans="1:139" s="218" customFormat="1" ht="24.75" customHeight="1" x14ac:dyDescent="0.2">
      <c r="A402" s="506">
        <v>399</v>
      </c>
      <c r="B402" s="506" t="s">
        <v>1268</v>
      </c>
      <c r="C402" s="499" t="s">
        <v>1080</v>
      </c>
      <c r="D402" s="406" t="s">
        <v>563</v>
      </c>
      <c r="E402" s="414" t="s">
        <v>214</v>
      </c>
      <c r="F402" s="219" t="s">
        <v>171</v>
      </c>
      <c r="G402" s="219" t="s">
        <v>217</v>
      </c>
      <c r="H402" s="219" t="s">
        <v>25</v>
      </c>
      <c r="I402" s="240">
        <v>0.3</v>
      </c>
      <c r="J402" s="234">
        <v>630</v>
      </c>
      <c r="K402" s="222"/>
      <c r="L402" s="219" t="s">
        <v>171</v>
      </c>
      <c r="M402" s="219" t="s">
        <v>217</v>
      </c>
      <c r="N402" s="219" t="s">
        <v>25</v>
      </c>
      <c r="O402" s="240">
        <v>0.3</v>
      </c>
      <c r="P402" s="234">
        <v>630</v>
      </c>
      <c r="Q402" s="219"/>
      <c r="R402" s="219"/>
      <c r="S402" s="219"/>
      <c r="T402" s="240">
        <v>0.3</v>
      </c>
      <c r="U402" s="235">
        <v>630</v>
      </c>
      <c r="V402" s="228" t="s">
        <v>69</v>
      </c>
      <c r="W402" s="228" t="s">
        <v>315</v>
      </c>
      <c r="X402" s="228" t="s">
        <v>45</v>
      </c>
      <c r="Y402" s="242">
        <v>0.3</v>
      </c>
      <c r="Z402" s="236">
        <v>630</v>
      </c>
      <c r="AA402" s="207">
        <f t="shared" si="565"/>
        <v>189</v>
      </c>
      <c r="AB402" s="222">
        <v>758</v>
      </c>
      <c r="AC402" s="544">
        <f t="shared" si="630"/>
        <v>128</v>
      </c>
      <c r="AD402" s="208">
        <f t="shared" si="654"/>
        <v>1080.587</v>
      </c>
      <c r="AE402" s="678">
        <f t="shared" si="631"/>
        <v>450.58699999999999</v>
      </c>
      <c r="AF402" s="222">
        <v>1406</v>
      </c>
      <c r="AJ402" s="444">
        <f t="shared" si="566"/>
        <v>128</v>
      </c>
      <c r="AK402" s="444">
        <f t="shared" si="567"/>
        <v>20.317460317460316</v>
      </c>
      <c r="AL402" s="539">
        <f t="shared" si="632"/>
        <v>4.0634920634920635E-2</v>
      </c>
      <c r="AM402" s="444">
        <f t="shared" si="568"/>
        <v>25.6</v>
      </c>
      <c r="AN402" s="445">
        <f t="shared" si="569"/>
        <v>450.58699999999999</v>
      </c>
      <c r="AO402" s="445">
        <f t="shared" si="570"/>
        <v>71.521746031746034</v>
      </c>
      <c r="AP402" s="542">
        <f t="shared" si="633"/>
        <v>0.14304349206349207</v>
      </c>
      <c r="AQ402" s="445">
        <f t="shared" si="571"/>
        <v>90.117400000000004</v>
      </c>
      <c r="AR402" s="227">
        <f t="shared" si="572"/>
        <v>225</v>
      </c>
      <c r="AS402" s="210">
        <f t="shared" si="573"/>
        <v>750</v>
      </c>
      <c r="AT402" s="209">
        <f t="shared" si="574"/>
        <v>225</v>
      </c>
      <c r="AU402" s="209">
        <f t="shared" si="575"/>
        <v>375</v>
      </c>
      <c r="AV402" s="211">
        <f t="shared" si="576"/>
        <v>758</v>
      </c>
      <c r="AW402" s="212">
        <f t="shared" si="577"/>
        <v>-8</v>
      </c>
      <c r="AX402" s="210">
        <f t="shared" si="578"/>
        <v>120</v>
      </c>
      <c r="AY402" s="210">
        <f t="shared" si="579"/>
        <v>19.047619047619051</v>
      </c>
      <c r="AZ402" s="211">
        <f t="shared" si="580"/>
        <v>1080.587</v>
      </c>
      <c r="BA402" s="544">
        <f t="shared" si="634"/>
        <v>330.58699999999999</v>
      </c>
      <c r="BB402" s="210">
        <f t="shared" si="635"/>
        <v>82.646749999999997</v>
      </c>
      <c r="BC402" s="213">
        <f t="shared" si="581"/>
        <v>291.75848999999999</v>
      </c>
      <c r="BD402" s="211">
        <f>[1]MAG_9pak!$F$9</f>
        <v>972.52830000000006</v>
      </c>
      <c r="BE402" s="213">
        <f t="shared" si="582"/>
        <v>291.75848999999999</v>
      </c>
      <c r="BF402" s="213">
        <f t="shared" si="583"/>
        <v>486.26415000000003</v>
      </c>
      <c r="BG402" s="210">
        <f t="shared" si="584"/>
        <v>214.52830000000006</v>
      </c>
      <c r="BH402" s="210">
        <f t="shared" si="585"/>
        <v>342.52830000000006</v>
      </c>
      <c r="BI402" s="210">
        <f t="shared" si="586"/>
        <v>54.369571428571447</v>
      </c>
      <c r="BJ402" s="210">
        <f t="shared" si="587"/>
        <v>781.2</v>
      </c>
      <c r="BK402" s="214">
        <f t="shared" si="588"/>
        <v>234.36</v>
      </c>
      <c r="BL402" s="214">
        <f t="shared" si="589"/>
        <v>390.6</v>
      </c>
      <c r="BM402" s="210">
        <f t="shared" si="590"/>
        <v>151.20000000000005</v>
      </c>
      <c r="BN402" s="210">
        <f t="shared" si="591"/>
        <v>23.200000000000045</v>
      </c>
      <c r="BO402" s="215">
        <f t="shared" si="592"/>
        <v>234.36</v>
      </c>
      <c r="BP402" s="210">
        <f t="shared" si="652"/>
        <v>781.2</v>
      </c>
      <c r="BQ402" s="216">
        <f t="shared" si="593"/>
        <v>234.36</v>
      </c>
      <c r="BR402" s="216">
        <f t="shared" si="594"/>
        <v>390.6</v>
      </c>
      <c r="BS402" s="210">
        <f t="shared" si="595"/>
        <v>151.20000000000005</v>
      </c>
      <c r="BT402" s="210">
        <f t="shared" si="596"/>
        <v>23.200000000000045</v>
      </c>
      <c r="BU402" s="217">
        <f t="shared" si="597"/>
        <v>234.36</v>
      </c>
      <c r="BV402" s="210">
        <f t="shared" si="653"/>
        <v>781.2</v>
      </c>
      <c r="BW402" s="403">
        <f t="shared" si="598"/>
        <v>234.36</v>
      </c>
      <c r="BX402" s="403">
        <f t="shared" si="599"/>
        <v>390.6</v>
      </c>
      <c r="BY402" s="210">
        <f t="shared" si="600"/>
        <v>151.20000000000005</v>
      </c>
      <c r="BZ402" s="210">
        <f t="shared" si="601"/>
        <v>23.200000000000045</v>
      </c>
      <c r="CA402" s="210">
        <f t="shared" si="602"/>
        <v>24</v>
      </c>
      <c r="CB402" s="404">
        <f t="shared" si="603"/>
        <v>234.36</v>
      </c>
      <c r="CC402" s="404"/>
      <c r="CD402" s="537">
        <f t="shared" si="604"/>
        <v>82.646749999999997</v>
      </c>
      <c r="CE402" s="537">
        <f t="shared" si="636"/>
        <v>24.794024999999998</v>
      </c>
      <c r="CF402" s="537">
        <f t="shared" si="605"/>
        <v>41.323374999999999</v>
      </c>
      <c r="CG402" s="210"/>
      <c r="CH402" s="210"/>
      <c r="CI402" s="210"/>
      <c r="CJ402" s="538">
        <f t="shared" si="606"/>
        <v>24.794024999999998</v>
      </c>
      <c r="CK402" s="216">
        <f t="shared" si="607"/>
        <v>2</v>
      </c>
      <c r="CL402" s="216">
        <f t="shared" si="637"/>
        <v>0.6</v>
      </c>
      <c r="CM402" s="216">
        <f t="shared" si="608"/>
        <v>1</v>
      </c>
      <c r="CN402" s="216"/>
      <c r="CO402" s="216"/>
      <c r="CP402" s="216"/>
      <c r="CQ402" s="217">
        <f t="shared" si="609"/>
        <v>0.6</v>
      </c>
      <c r="CR402" s="403">
        <f t="shared" si="610"/>
        <v>74.846749999999986</v>
      </c>
      <c r="CS402" s="403">
        <f t="shared" si="638"/>
        <v>22.454024999999994</v>
      </c>
      <c r="CT402" s="403">
        <f t="shared" si="611"/>
        <v>37.423374999999993</v>
      </c>
      <c r="CU402" s="403"/>
      <c r="CV402" s="403"/>
      <c r="CW402" s="403"/>
      <c r="CX402" s="404">
        <f t="shared" si="612"/>
        <v>22.454024999999994</v>
      </c>
      <c r="CY402" s="198"/>
      <c r="CZ402" s="222">
        <v>758</v>
      </c>
      <c r="DA402" s="677">
        <f t="shared" si="613"/>
        <v>128</v>
      </c>
      <c r="DB402" s="676">
        <f t="shared" si="614"/>
        <v>20.317460317460316</v>
      </c>
      <c r="DC402" s="676">
        <f t="shared" si="639"/>
        <v>4.0634920634920633</v>
      </c>
      <c r="DD402" s="208">
        <v>1080.587</v>
      </c>
      <c r="DE402" s="677">
        <f t="shared" si="615"/>
        <v>450.58699999999999</v>
      </c>
      <c r="DF402" s="676">
        <f t="shared" si="616"/>
        <v>71.521746031746034</v>
      </c>
      <c r="DG402" s="676">
        <f t="shared" si="640"/>
        <v>14.304349206349206</v>
      </c>
      <c r="DH402" s="222">
        <v>20</v>
      </c>
      <c r="DI402" s="677">
        <f t="shared" si="617"/>
        <v>126</v>
      </c>
      <c r="DJ402" s="568">
        <f t="shared" si="618"/>
        <v>756</v>
      </c>
      <c r="DK402" s="677">
        <f t="shared" si="619"/>
        <v>226.79999999999998</v>
      </c>
      <c r="DL402" s="677">
        <f t="shared" si="641"/>
        <v>226.8</v>
      </c>
      <c r="DM402" s="677">
        <f t="shared" si="642"/>
        <v>378</v>
      </c>
      <c r="DN402" s="677">
        <f t="shared" si="620"/>
        <v>81.146749999999997</v>
      </c>
      <c r="DO402" s="677">
        <f t="shared" si="643"/>
        <v>24.344024999999998</v>
      </c>
      <c r="DP402" s="677">
        <f t="shared" si="644"/>
        <v>40.573374999999999</v>
      </c>
      <c r="DQ402" s="677">
        <f t="shared" si="621"/>
        <v>24.344024999999998</v>
      </c>
      <c r="DR402" s="222">
        <v>758</v>
      </c>
      <c r="DS402" s="677">
        <f t="shared" si="622"/>
        <v>128</v>
      </c>
      <c r="DT402" s="676">
        <f t="shared" si="623"/>
        <v>20.317460317460316</v>
      </c>
      <c r="DU402" s="710">
        <f t="shared" si="645"/>
        <v>4.0634920634920633</v>
      </c>
      <c r="DV402" s="208">
        <v>1080.587</v>
      </c>
      <c r="DW402" s="677">
        <f t="shared" si="624"/>
        <v>450.58699999999999</v>
      </c>
      <c r="DX402" s="676">
        <f t="shared" si="625"/>
        <v>71.521746031746034</v>
      </c>
      <c r="DY402" s="710">
        <f t="shared" si="646"/>
        <v>14.304349206349206</v>
      </c>
      <c r="DZ402" s="222">
        <v>19</v>
      </c>
      <c r="EA402" s="677">
        <f t="shared" si="626"/>
        <v>119.7</v>
      </c>
      <c r="EB402" s="568">
        <f t="shared" si="627"/>
        <v>749.7</v>
      </c>
      <c r="EC402" s="677">
        <f t="shared" si="628"/>
        <v>224.91</v>
      </c>
      <c r="ED402" s="677">
        <f t="shared" si="647"/>
        <v>224.91</v>
      </c>
      <c r="EE402" s="677">
        <f t="shared" si="648"/>
        <v>374.85</v>
      </c>
      <c r="EF402" s="208">
        <f t="shared" si="649"/>
        <v>82.721749999999986</v>
      </c>
      <c r="EG402" s="208">
        <f t="shared" si="650"/>
        <v>24.816524999999995</v>
      </c>
      <c r="EH402" s="208">
        <f t="shared" si="651"/>
        <v>41.360874999999993</v>
      </c>
      <c r="EI402" s="677">
        <f t="shared" si="629"/>
        <v>24.816524999999995</v>
      </c>
    </row>
    <row r="403" spans="1:139" s="218" customFormat="1" ht="24.75" customHeight="1" x14ac:dyDescent="0.2">
      <c r="A403" s="505">
        <v>400</v>
      </c>
      <c r="B403" s="506" t="s">
        <v>1268</v>
      </c>
      <c r="C403" s="499" t="s">
        <v>1149</v>
      </c>
      <c r="D403" s="406" t="s">
        <v>564</v>
      </c>
      <c r="E403" s="414" t="s">
        <v>233</v>
      </c>
      <c r="F403" s="219" t="s">
        <v>171</v>
      </c>
      <c r="G403" s="219" t="s">
        <v>42</v>
      </c>
      <c r="H403" s="219" t="s">
        <v>70</v>
      </c>
      <c r="I403" s="240">
        <v>0.3</v>
      </c>
      <c r="J403" s="234">
        <v>950</v>
      </c>
      <c r="K403" s="222"/>
      <c r="L403" s="219" t="s">
        <v>171</v>
      </c>
      <c r="M403" s="219" t="s">
        <v>42</v>
      </c>
      <c r="N403" s="219" t="s">
        <v>70</v>
      </c>
      <c r="O403" s="240">
        <v>0.3</v>
      </c>
      <c r="P403" s="234">
        <v>950</v>
      </c>
      <c r="Q403" s="219"/>
      <c r="R403" s="219"/>
      <c r="S403" s="219"/>
      <c r="T403" s="240">
        <v>0.3</v>
      </c>
      <c r="U403" s="235">
        <v>950</v>
      </c>
      <c r="V403" s="228" t="s">
        <v>69</v>
      </c>
      <c r="W403" s="228" t="s">
        <v>44</v>
      </c>
      <c r="X403" s="228" t="s">
        <v>28</v>
      </c>
      <c r="Y403" s="242">
        <v>0.3</v>
      </c>
      <c r="Z403" s="236">
        <v>950</v>
      </c>
      <c r="AA403" s="207">
        <f t="shared" si="565"/>
        <v>285</v>
      </c>
      <c r="AB403" s="222">
        <v>967</v>
      </c>
      <c r="AC403" s="544">
        <f t="shared" si="630"/>
        <v>17</v>
      </c>
      <c r="AD403" s="208">
        <f>1.22*$AB$1</f>
        <v>1387.7012</v>
      </c>
      <c r="AE403" s="678">
        <f t="shared" si="631"/>
        <v>437.70119999999997</v>
      </c>
      <c r="AF403" s="222">
        <v>1796</v>
      </c>
      <c r="AJ403" s="444">
        <f t="shared" si="566"/>
        <v>17</v>
      </c>
      <c r="AK403" s="444">
        <f t="shared" si="567"/>
        <v>1.7894736842105203</v>
      </c>
      <c r="AL403" s="539">
        <f t="shared" si="632"/>
        <v>3.5789473684210405E-3</v>
      </c>
      <c r="AM403" s="444">
        <f t="shared" si="568"/>
        <v>3.4</v>
      </c>
      <c r="AN403" s="445">
        <f t="shared" si="569"/>
        <v>437.70119999999997</v>
      </c>
      <c r="AO403" s="445">
        <f t="shared" si="570"/>
        <v>46.073810526315782</v>
      </c>
      <c r="AP403" s="542">
        <f t="shared" si="633"/>
        <v>9.2147621052631565E-2</v>
      </c>
      <c r="AQ403" s="445">
        <f t="shared" si="571"/>
        <v>87.540239999999997</v>
      </c>
      <c r="AR403" s="227">
        <f t="shared" si="572"/>
        <v>321</v>
      </c>
      <c r="AS403" s="210">
        <f t="shared" si="573"/>
        <v>1070</v>
      </c>
      <c r="AT403" s="209">
        <f t="shared" si="574"/>
        <v>321</v>
      </c>
      <c r="AU403" s="209">
        <f t="shared" si="575"/>
        <v>535</v>
      </c>
      <c r="AV403" s="211">
        <f t="shared" si="576"/>
        <v>967</v>
      </c>
      <c r="AW403" s="210">
        <f t="shared" si="577"/>
        <v>103</v>
      </c>
      <c r="AX403" s="210">
        <f t="shared" si="578"/>
        <v>120</v>
      </c>
      <c r="AY403" s="210">
        <f t="shared" si="579"/>
        <v>12.631578947368411</v>
      </c>
      <c r="AZ403" s="211">
        <f t="shared" si="580"/>
        <v>1387.7012</v>
      </c>
      <c r="BA403" s="544">
        <f t="shared" si="634"/>
        <v>317.70119999999997</v>
      </c>
      <c r="BB403" s="210">
        <f t="shared" si="635"/>
        <v>79.425299999999993</v>
      </c>
      <c r="BC403" s="213">
        <f t="shared" si="581"/>
        <v>374.67932400000001</v>
      </c>
      <c r="BD403" s="211">
        <f>[1]MAG_9pak!$F$11</f>
        <v>1248.9310800000001</v>
      </c>
      <c r="BE403" s="213">
        <f t="shared" si="582"/>
        <v>374.67932400000001</v>
      </c>
      <c r="BF403" s="213">
        <f t="shared" si="583"/>
        <v>624.46554000000003</v>
      </c>
      <c r="BG403" s="210">
        <f t="shared" si="584"/>
        <v>281.93108000000007</v>
      </c>
      <c r="BH403" s="210">
        <f t="shared" si="585"/>
        <v>298.93108000000007</v>
      </c>
      <c r="BI403" s="210">
        <f t="shared" si="586"/>
        <v>31.466429473684201</v>
      </c>
      <c r="BJ403" s="210">
        <f t="shared" si="587"/>
        <v>1178</v>
      </c>
      <c r="BK403" s="214">
        <f t="shared" si="588"/>
        <v>353.4</v>
      </c>
      <c r="BL403" s="214">
        <f t="shared" si="589"/>
        <v>589</v>
      </c>
      <c r="BM403" s="210">
        <f t="shared" si="590"/>
        <v>228</v>
      </c>
      <c r="BN403" s="210">
        <f t="shared" si="591"/>
        <v>211</v>
      </c>
      <c r="BO403" s="215">
        <f t="shared" si="592"/>
        <v>353.4</v>
      </c>
      <c r="BP403" s="210">
        <f t="shared" si="652"/>
        <v>1178</v>
      </c>
      <c r="BQ403" s="216">
        <f t="shared" si="593"/>
        <v>353.4</v>
      </c>
      <c r="BR403" s="216">
        <f t="shared" si="594"/>
        <v>589</v>
      </c>
      <c r="BS403" s="210">
        <f t="shared" si="595"/>
        <v>228</v>
      </c>
      <c r="BT403" s="210">
        <f t="shared" si="596"/>
        <v>211</v>
      </c>
      <c r="BU403" s="217">
        <f t="shared" si="597"/>
        <v>353.4</v>
      </c>
      <c r="BV403" s="210">
        <f t="shared" si="653"/>
        <v>1178</v>
      </c>
      <c r="BW403" s="403">
        <f t="shared" si="598"/>
        <v>353.4</v>
      </c>
      <c r="BX403" s="403">
        <f t="shared" si="599"/>
        <v>589</v>
      </c>
      <c r="BY403" s="210">
        <f t="shared" si="600"/>
        <v>228</v>
      </c>
      <c r="BZ403" s="210">
        <f t="shared" si="601"/>
        <v>211</v>
      </c>
      <c r="CA403" s="210">
        <f t="shared" si="602"/>
        <v>24</v>
      </c>
      <c r="CB403" s="404">
        <f t="shared" si="603"/>
        <v>353.4</v>
      </c>
      <c r="CC403" s="404"/>
      <c r="CD403" s="537">
        <f t="shared" si="604"/>
        <v>79.425299999999993</v>
      </c>
      <c r="CE403" s="537">
        <f t="shared" si="636"/>
        <v>23.827589999999997</v>
      </c>
      <c r="CF403" s="537">
        <f t="shared" si="605"/>
        <v>39.712649999999996</v>
      </c>
      <c r="CG403" s="210"/>
      <c r="CH403" s="210"/>
      <c r="CI403" s="210"/>
      <c r="CJ403" s="538">
        <f t="shared" si="606"/>
        <v>23.827589999999997</v>
      </c>
      <c r="CK403" s="216">
        <f t="shared" si="607"/>
        <v>-25.75</v>
      </c>
      <c r="CL403" s="216">
        <f t="shared" si="637"/>
        <v>-7.7249999999999996</v>
      </c>
      <c r="CM403" s="216">
        <f t="shared" si="608"/>
        <v>-12.875</v>
      </c>
      <c r="CN403" s="216"/>
      <c r="CO403" s="216"/>
      <c r="CP403" s="216"/>
      <c r="CQ403" s="217">
        <f t="shared" si="609"/>
        <v>-7.7249999999999996</v>
      </c>
      <c r="CR403" s="403">
        <f t="shared" si="610"/>
        <v>52.425299999999993</v>
      </c>
      <c r="CS403" s="403">
        <f t="shared" si="638"/>
        <v>15.727589999999998</v>
      </c>
      <c r="CT403" s="403">
        <f t="shared" si="611"/>
        <v>26.212649999999996</v>
      </c>
      <c r="CU403" s="403"/>
      <c r="CV403" s="403"/>
      <c r="CW403" s="403"/>
      <c r="CX403" s="404">
        <f t="shared" si="612"/>
        <v>15.727589999999998</v>
      </c>
      <c r="CY403" s="198"/>
      <c r="CZ403" s="222">
        <v>967</v>
      </c>
      <c r="DA403" s="677">
        <f t="shared" si="613"/>
        <v>17</v>
      </c>
      <c r="DB403" s="676">
        <f t="shared" si="614"/>
        <v>1.7894736842105203</v>
      </c>
      <c r="DC403" s="676">
        <f t="shared" si="639"/>
        <v>0.35789473684210404</v>
      </c>
      <c r="DD403" s="208">
        <v>1387.7012</v>
      </c>
      <c r="DE403" s="677">
        <f t="shared" si="615"/>
        <v>437.70119999999997</v>
      </c>
      <c r="DF403" s="676">
        <f t="shared" si="616"/>
        <v>46.073810526315782</v>
      </c>
      <c r="DG403" s="676">
        <f t="shared" si="640"/>
        <v>9.2147621052631568</v>
      </c>
      <c r="DH403" s="222">
        <v>20</v>
      </c>
      <c r="DI403" s="677">
        <f t="shared" si="617"/>
        <v>190</v>
      </c>
      <c r="DJ403" s="568">
        <f t="shared" si="618"/>
        <v>1140</v>
      </c>
      <c r="DK403" s="677">
        <f t="shared" si="619"/>
        <v>342</v>
      </c>
      <c r="DL403" s="677">
        <f t="shared" si="641"/>
        <v>342</v>
      </c>
      <c r="DM403" s="677">
        <f t="shared" si="642"/>
        <v>570</v>
      </c>
      <c r="DN403" s="677">
        <f t="shared" si="620"/>
        <v>61.925299999999993</v>
      </c>
      <c r="DO403" s="677">
        <f t="shared" si="643"/>
        <v>18.577589999999997</v>
      </c>
      <c r="DP403" s="677">
        <f t="shared" si="644"/>
        <v>30.962649999999996</v>
      </c>
      <c r="DQ403" s="677">
        <f t="shared" si="621"/>
        <v>18.577589999999997</v>
      </c>
      <c r="DR403" s="222">
        <v>967</v>
      </c>
      <c r="DS403" s="677">
        <f t="shared" si="622"/>
        <v>17</v>
      </c>
      <c r="DT403" s="676">
        <f t="shared" si="623"/>
        <v>1.7894736842105203</v>
      </c>
      <c r="DU403" s="710">
        <f t="shared" si="645"/>
        <v>0.35789473684210404</v>
      </c>
      <c r="DV403" s="208">
        <v>1387.7012</v>
      </c>
      <c r="DW403" s="677">
        <f t="shared" si="624"/>
        <v>437.70119999999997</v>
      </c>
      <c r="DX403" s="676">
        <f t="shared" si="625"/>
        <v>46.073810526315782</v>
      </c>
      <c r="DY403" s="710">
        <f t="shared" si="646"/>
        <v>9.2147621052631568</v>
      </c>
      <c r="DZ403" s="222">
        <v>19</v>
      </c>
      <c r="EA403" s="677">
        <f t="shared" si="626"/>
        <v>180.5</v>
      </c>
      <c r="EB403" s="568">
        <f t="shared" si="627"/>
        <v>1130.5</v>
      </c>
      <c r="EC403" s="677">
        <f t="shared" si="628"/>
        <v>339.15</v>
      </c>
      <c r="ED403" s="677">
        <f t="shared" si="647"/>
        <v>339.15</v>
      </c>
      <c r="EE403" s="677">
        <f t="shared" si="648"/>
        <v>565.25</v>
      </c>
      <c r="EF403" s="208">
        <f t="shared" si="649"/>
        <v>64.300299999999993</v>
      </c>
      <c r="EG403" s="208">
        <f t="shared" si="650"/>
        <v>19.290089999999996</v>
      </c>
      <c r="EH403" s="208">
        <f t="shared" si="651"/>
        <v>32.150149999999996</v>
      </c>
      <c r="EI403" s="677">
        <f t="shared" si="629"/>
        <v>19.290089999999996</v>
      </c>
    </row>
    <row r="404" spans="1:139" s="218" customFormat="1" ht="24.75" customHeight="1" x14ac:dyDescent="0.2">
      <c r="A404" s="505">
        <v>401</v>
      </c>
      <c r="B404" s="506" t="s">
        <v>1268</v>
      </c>
      <c r="C404" s="499" t="s">
        <v>1089</v>
      </c>
      <c r="D404" s="406" t="s">
        <v>565</v>
      </c>
      <c r="E404" s="414" t="s">
        <v>228</v>
      </c>
      <c r="F404" s="219" t="s">
        <v>171</v>
      </c>
      <c r="G404" s="219" t="s">
        <v>42</v>
      </c>
      <c r="H404" s="219" t="s">
        <v>70</v>
      </c>
      <c r="I404" s="240">
        <v>0.3</v>
      </c>
      <c r="J404" s="234">
        <v>1025</v>
      </c>
      <c r="K404" s="222"/>
      <c r="L404" s="219" t="s">
        <v>171</v>
      </c>
      <c r="M404" s="219" t="s">
        <v>42</v>
      </c>
      <c r="N404" s="219" t="s">
        <v>70</v>
      </c>
      <c r="O404" s="240">
        <v>0.3</v>
      </c>
      <c r="P404" s="234">
        <v>1025</v>
      </c>
      <c r="Q404" s="219"/>
      <c r="R404" s="219"/>
      <c r="S404" s="219"/>
      <c r="T404" s="240">
        <v>0.3</v>
      </c>
      <c r="U404" s="235">
        <v>1025</v>
      </c>
      <c r="V404" s="228" t="s">
        <v>69</v>
      </c>
      <c r="W404" s="228" t="s">
        <v>44</v>
      </c>
      <c r="X404" s="228" t="s">
        <v>28</v>
      </c>
      <c r="Y404" s="242">
        <v>0.3</v>
      </c>
      <c r="Z404" s="236">
        <v>1025</v>
      </c>
      <c r="AA404" s="207">
        <f t="shared" si="565"/>
        <v>307.5</v>
      </c>
      <c r="AB404" s="222">
        <v>967</v>
      </c>
      <c r="AC404" s="544">
        <f t="shared" si="630"/>
        <v>-58</v>
      </c>
      <c r="AD404" s="208">
        <f>1.22*$AB$1</f>
        <v>1387.7012</v>
      </c>
      <c r="AE404" s="678">
        <f t="shared" si="631"/>
        <v>362.70119999999997</v>
      </c>
      <c r="AF404" s="222">
        <v>1796</v>
      </c>
      <c r="AJ404" s="444">
        <f t="shared" si="566"/>
        <v>-58</v>
      </c>
      <c r="AK404" s="444">
        <f t="shared" si="567"/>
        <v>-5.6585365853658516</v>
      </c>
      <c r="AL404" s="539">
        <f t="shared" si="632"/>
        <v>-1.1317073170731703E-2</v>
      </c>
      <c r="AM404" s="444">
        <f t="shared" si="568"/>
        <v>-11.6</v>
      </c>
      <c r="AN404" s="445">
        <f t="shared" si="569"/>
        <v>362.70119999999997</v>
      </c>
      <c r="AO404" s="445">
        <f t="shared" si="570"/>
        <v>35.385482926829269</v>
      </c>
      <c r="AP404" s="542">
        <f t="shared" si="633"/>
        <v>7.0770965853658538E-2</v>
      </c>
      <c r="AQ404" s="445">
        <f t="shared" si="571"/>
        <v>72.540239999999997</v>
      </c>
      <c r="AR404" s="227">
        <f t="shared" si="572"/>
        <v>343.5</v>
      </c>
      <c r="AS404" s="210">
        <f t="shared" si="573"/>
        <v>1145</v>
      </c>
      <c r="AT404" s="209">
        <f t="shared" si="574"/>
        <v>343.5</v>
      </c>
      <c r="AU404" s="209">
        <f t="shared" si="575"/>
        <v>572.5</v>
      </c>
      <c r="AV404" s="211">
        <f t="shared" si="576"/>
        <v>967</v>
      </c>
      <c r="AW404" s="210">
        <f t="shared" si="577"/>
        <v>178</v>
      </c>
      <c r="AX404" s="210">
        <f t="shared" si="578"/>
        <v>120</v>
      </c>
      <c r="AY404" s="210">
        <f t="shared" si="579"/>
        <v>11.707317073170742</v>
      </c>
      <c r="AZ404" s="211">
        <f t="shared" si="580"/>
        <v>1387.7012</v>
      </c>
      <c r="BA404" s="544">
        <f t="shared" si="634"/>
        <v>242.70119999999997</v>
      </c>
      <c r="BB404" s="210">
        <f t="shared" si="635"/>
        <v>60.675299999999993</v>
      </c>
      <c r="BC404" s="213">
        <f t="shared" si="581"/>
        <v>374.67932400000001</v>
      </c>
      <c r="BD404" s="211">
        <f>[1]MAG_9pak!$F$11</f>
        <v>1248.9310800000001</v>
      </c>
      <c r="BE404" s="213">
        <f t="shared" si="582"/>
        <v>374.67932400000001</v>
      </c>
      <c r="BF404" s="213">
        <f t="shared" si="583"/>
        <v>624.46554000000003</v>
      </c>
      <c r="BG404" s="210">
        <f t="shared" si="584"/>
        <v>281.93108000000007</v>
      </c>
      <c r="BH404" s="210">
        <f t="shared" si="585"/>
        <v>223.93108000000007</v>
      </c>
      <c r="BI404" s="210">
        <f t="shared" si="586"/>
        <v>21.846934634146351</v>
      </c>
      <c r="BJ404" s="210">
        <f t="shared" si="587"/>
        <v>1271</v>
      </c>
      <c r="BK404" s="214">
        <f t="shared" si="588"/>
        <v>381.3</v>
      </c>
      <c r="BL404" s="214">
        <f t="shared" si="589"/>
        <v>635.5</v>
      </c>
      <c r="BM404" s="210">
        <f t="shared" si="590"/>
        <v>246</v>
      </c>
      <c r="BN404" s="210">
        <f t="shared" si="591"/>
        <v>304</v>
      </c>
      <c r="BO404" s="215">
        <f t="shared" si="592"/>
        <v>381.3</v>
      </c>
      <c r="BP404" s="210">
        <f t="shared" si="652"/>
        <v>1271</v>
      </c>
      <c r="BQ404" s="216">
        <f t="shared" si="593"/>
        <v>381.3</v>
      </c>
      <c r="BR404" s="216">
        <f t="shared" si="594"/>
        <v>635.5</v>
      </c>
      <c r="BS404" s="210">
        <f t="shared" si="595"/>
        <v>246</v>
      </c>
      <c r="BT404" s="210">
        <f t="shared" si="596"/>
        <v>304</v>
      </c>
      <c r="BU404" s="217">
        <f t="shared" si="597"/>
        <v>381.3</v>
      </c>
      <c r="BV404" s="210">
        <f t="shared" si="653"/>
        <v>1271</v>
      </c>
      <c r="BW404" s="403">
        <f t="shared" si="598"/>
        <v>381.3</v>
      </c>
      <c r="BX404" s="403">
        <f t="shared" si="599"/>
        <v>635.5</v>
      </c>
      <c r="BY404" s="210">
        <f t="shared" si="600"/>
        <v>246</v>
      </c>
      <c r="BZ404" s="210">
        <f t="shared" si="601"/>
        <v>304</v>
      </c>
      <c r="CA404" s="210">
        <f t="shared" si="602"/>
        <v>24</v>
      </c>
      <c r="CB404" s="404">
        <f t="shared" si="603"/>
        <v>381.3</v>
      </c>
      <c r="CC404" s="404"/>
      <c r="CD404" s="537">
        <f t="shared" si="604"/>
        <v>60.675299999999993</v>
      </c>
      <c r="CE404" s="537">
        <f t="shared" si="636"/>
        <v>18.202589999999997</v>
      </c>
      <c r="CF404" s="537">
        <f t="shared" si="605"/>
        <v>30.337649999999996</v>
      </c>
      <c r="CG404" s="210"/>
      <c r="CH404" s="210"/>
      <c r="CI404" s="210"/>
      <c r="CJ404" s="538">
        <f t="shared" si="606"/>
        <v>18.202589999999997</v>
      </c>
      <c r="CK404" s="216">
        <f t="shared" si="607"/>
        <v>-44.5</v>
      </c>
      <c r="CL404" s="216">
        <f t="shared" si="637"/>
        <v>-13.35</v>
      </c>
      <c r="CM404" s="216">
        <f t="shared" si="608"/>
        <v>-22.25</v>
      </c>
      <c r="CN404" s="216"/>
      <c r="CO404" s="216"/>
      <c r="CP404" s="216"/>
      <c r="CQ404" s="217">
        <f t="shared" si="609"/>
        <v>-13.35</v>
      </c>
      <c r="CR404" s="403">
        <f t="shared" si="610"/>
        <v>29.175299999999993</v>
      </c>
      <c r="CS404" s="403">
        <f t="shared" si="638"/>
        <v>8.7525899999999979</v>
      </c>
      <c r="CT404" s="403">
        <f t="shared" si="611"/>
        <v>14.587649999999996</v>
      </c>
      <c r="CU404" s="403"/>
      <c r="CV404" s="403"/>
      <c r="CW404" s="403"/>
      <c r="CX404" s="404">
        <f t="shared" si="612"/>
        <v>8.7525899999999979</v>
      </c>
      <c r="CY404" s="198"/>
      <c r="CZ404" s="222">
        <v>967</v>
      </c>
      <c r="DA404" s="677">
        <f t="shared" si="613"/>
        <v>-58</v>
      </c>
      <c r="DB404" s="676">
        <f t="shared" si="614"/>
        <v>-5.6585365853658516</v>
      </c>
      <c r="DC404" s="676">
        <f t="shared" si="639"/>
        <v>-1.1317073170731704</v>
      </c>
      <c r="DD404" s="208">
        <v>1387.7012</v>
      </c>
      <c r="DE404" s="677">
        <f t="shared" si="615"/>
        <v>362.70119999999997</v>
      </c>
      <c r="DF404" s="676">
        <f t="shared" si="616"/>
        <v>35.385482926829269</v>
      </c>
      <c r="DG404" s="676">
        <f t="shared" si="640"/>
        <v>7.0770965853658536</v>
      </c>
      <c r="DH404" s="222">
        <v>20</v>
      </c>
      <c r="DI404" s="677">
        <f t="shared" si="617"/>
        <v>205</v>
      </c>
      <c r="DJ404" s="568">
        <f t="shared" si="618"/>
        <v>1230</v>
      </c>
      <c r="DK404" s="677">
        <f t="shared" si="619"/>
        <v>369</v>
      </c>
      <c r="DL404" s="677">
        <f t="shared" si="641"/>
        <v>369</v>
      </c>
      <c r="DM404" s="677">
        <f t="shared" si="642"/>
        <v>615</v>
      </c>
      <c r="DN404" s="677">
        <f t="shared" si="620"/>
        <v>39.425299999999993</v>
      </c>
      <c r="DO404" s="677">
        <f t="shared" si="643"/>
        <v>11.827589999999997</v>
      </c>
      <c r="DP404" s="677">
        <f t="shared" si="644"/>
        <v>19.712649999999996</v>
      </c>
      <c r="DQ404" s="677">
        <f t="shared" si="621"/>
        <v>11.827589999999997</v>
      </c>
      <c r="DR404" s="222">
        <v>967</v>
      </c>
      <c r="DS404" s="677">
        <f t="shared" si="622"/>
        <v>-58</v>
      </c>
      <c r="DT404" s="676">
        <f t="shared" si="623"/>
        <v>-5.6585365853658516</v>
      </c>
      <c r="DU404" s="710">
        <f t="shared" si="645"/>
        <v>-1.1317073170731704</v>
      </c>
      <c r="DV404" s="208">
        <v>1387.7012</v>
      </c>
      <c r="DW404" s="677">
        <f t="shared" si="624"/>
        <v>362.70119999999997</v>
      </c>
      <c r="DX404" s="676">
        <f t="shared" si="625"/>
        <v>35.385482926829269</v>
      </c>
      <c r="DY404" s="710">
        <f t="shared" si="646"/>
        <v>7.0770965853658536</v>
      </c>
      <c r="DZ404" s="222">
        <v>19</v>
      </c>
      <c r="EA404" s="677">
        <f t="shared" si="626"/>
        <v>194.75</v>
      </c>
      <c r="EB404" s="568">
        <f t="shared" si="627"/>
        <v>1219.75</v>
      </c>
      <c r="EC404" s="677">
        <f t="shared" si="628"/>
        <v>365.92500000000001</v>
      </c>
      <c r="ED404" s="677">
        <f t="shared" si="647"/>
        <v>365.92500000000001</v>
      </c>
      <c r="EE404" s="677">
        <f t="shared" si="648"/>
        <v>609.875</v>
      </c>
      <c r="EF404" s="208">
        <f t="shared" si="649"/>
        <v>41.987799999999993</v>
      </c>
      <c r="EG404" s="208">
        <f t="shared" si="650"/>
        <v>12.596339999999998</v>
      </c>
      <c r="EH404" s="208">
        <f t="shared" si="651"/>
        <v>20.993899999999996</v>
      </c>
      <c r="EI404" s="677">
        <f t="shared" si="629"/>
        <v>12.596339999999998</v>
      </c>
    </row>
    <row r="405" spans="1:139" s="218" customFormat="1" ht="24.75" customHeight="1" x14ac:dyDescent="0.2">
      <c r="A405" s="506">
        <v>402</v>
      </c>
      <c r="B405" s="506" t="s">
        <v>1268</v>
      </c>
      <c r="C405" s="499" t="s">
        <v>1089</v>
      </c>
      <c r="D405" s="406" t="s">
        <v>565</v>
      </c>
      <c r="E405" s="414" t="s">
        <v>229</v>
      </c>
      <c r="F405" s="219" t="s">
        <v>171</v>
      </c>
      <c r="G405" s="219" t="s">
        <v>42</v>
      </c>
      <c r="H405" s="219" t="s">
        <v>70</v>
      </c>
      <c r="I405" s="240">
        <v>0.3</v>
      </c>
      <c r="J405" s="234">
        <v>1112</v>
      </c>
      <c r="K405" s="222"/>
      <c r="L405" s="219" t="s">
        <v>171</v>
      </c>
      <c r="M405" s="219" t="s">
        <v>42</v>
      </c>
      <c r="N405" s="219" t="s">
        <v>70</v>
      </c>
      <c r="O405" s="240">
        <v>0.3</v>
      </c>
      <c r="P405" s="234">
        <v>1112</v>
      </c>
      <c r="Q405" s="219"/>
      <c r="R405" s="219"/>
      <c r="S405" s="219"/>
      <c r="T405" s="240">
        <v>0.3</v>
      </c>
      <c r="U405" s="235">
        <v>1112</v>
      </c>
      <c r="V405" s="228" t="s">
        <v>69</v>
      </c>
      <c r="W405" s="228" t="s">
        <v>44</v>
      </c>
      <c r="X405" s="228" t="s">
        <v>28</v>
      </c>
      <c r="Y405" s="242">
        <v>0.3</v>
      </c>
      <c r="Z405" s="236">
        <v>1112</v>
      </c>
      <c r="AA405" s="207">
        <f t="shared" si="565"/>
        <v>333.59999999999997</v>
      </c>
      <c r="AB405" s="222">
        <v>967</v>
      </c>
      <c r="AC405" s="544">
        <f t="shared" si="630"/>
        <v>-145</v>
      </c>
      <c r="AD405" s="208">
        <f>1.22*$AB$1</f>
        <v>1387.7012</v>
      </c>
      <c r="AE405" s="678">
        <f t="shared" si="631"/>
        <v>275.70119999999997</v>
      </c>
      <c r="AF405" s="222">
        <v>1796</v>
      </c>
      <c r="AJ405" s="444">
        <f t="shared" si="566"/>
        <v>-145</v>
      </c>
      <c r="AK405" s="444">
        <f t="shared" si="567"/>
        <v>-13.039568345323744</v>
      </c>
      <c r="AL405" s="539">
        <f t="shared" si="632"/>
        <v>-2.607913669064749E-2</v>
      </c>
      <c r="AM405" s="444">
        <f t="shared" si="568"/>
        <v>-29</v>
      </c>
      <c r="AN405" s="445">
        <f t="shared" si="569"/>
        <v>275.70119999999997</v>
      </c>
      <c r="AO405" s="445">
        <f t="shared" si="570"/>
        <v>24.793273381294952</v>
      </c>
      <c r="AP405" s="542">
        <f t="shared" si="633"/>
        <v>4.9586546762589903E-2</v>
      </c>
      <c r="AQ405" s="445">
        <f t="shared" si="571"/>
        <v>55.140239999999991</v>
      </c>
      <c r="AR405" s="227">
        <f t="shared" si="572"/>
        <v>369.59999999999997</v>
      </c>
      <c r="AS405" s="210">
        <f t="shared" si="573"/>
        <v>1232</v>
      </c>
      <c r="AT405" s="209">
        <f t="shared" si="574"/>
        <v>369.59999999999997</v>
      </c>
      <c r="AU405" s="209">
        <f t="shared" si="575"/>
        <v>616</v>
      </c>
      <c r="AV405" s="211">
        <f t="shared" si="576"/>
        <v>967</v>
      </c>
      <c r="AW405" s="210">
        <f t="shared" si="577"/>
        <v>265</v>
      </c>
      <c r="AX405" s="210">
        <f t="shared" si="578"/>
        <v>120</v>
      </c>
      <c r="AY405" s="210">
        <f t="shared" si="579"/>
        <v>10.791366906474821</v>
      </c>
      <c r="AZ405" s="211">
        <f t="shared" si="580"/>
        <v>1387.7012</v>
      </c>
      <c r="BA405" s="544">
        <f t="shared" si="634"/>
        <v>155.70119999999997</v>
      </c>
      <c r="BB405" s="210">
        <f t="shared" si="635"/>
        <v>38.925299999999993</v>
      </c>
      <c r="BC405" s="213">
        <f t="shared" si="581"/>
        <v>374.67932400000001</v>
      </c>
      <c r="BD405" s="211">
        <f>[1]MAG_9pak!$F$11</f>
        <v>1248.9310800000001</v>
      </c>
      <c r="BE405" s="213">
        <f t="shared" si="582"/>
        <v>374.67932400000001</v>
      </c>
      <c r="BF405" s="213">
        <f t="shared" si="583"/>
        <v>624.46554000000003</v>
      </c>
      <c r="BG405" s="210">
        <f t="shared" si="584"/>
        <v>281.93108000000007</v>
      </c>
      <c r="BH405" s="210">
        <f t="shared" si="585"/>
        <v>136.93108000000007</v>
      </c>
      <c r="BI405" s="210">
        <f t="shared" si="586"/>
        <v>12.313946043165473</v>
      </c>
      <c r="BJ405" s="210">
        <f t="shared" si="587"/>
        <v>1378.8799999999999</v>
      </c>
      <c r="BK405" s="214">
        <f t="shared" si="588"/>
        <v>413.66399999999993</v>
      </c>
      <c r="BL405" s="214">
        <f t="shared" si="589"/>
        <v>689.43999999999994</v>
      </c>
      <c r="BM405" s="210">
        <f t="shared" si="590"/>
        <v>266.87999999999988</v>
      </c>
      <c r="BN405" s="210">
        <f t="shared" si="591"/>
        <v>411.87999999999988</v>
      </c>
      <c r="BO405" s="215">
        <f t="shared" si="592"/>
        <v>413.66399999999993</v>
      </c>
      <c r="BP405" s="210">
        <f t="shared" si="652"/>
        <v>1378.8799999999999</v>
      </c>
      <c r="BQ405" s="216">
        <f t="shared" si="593"/>
        <v>413.66399999999993</v>
      </c>
      <c r="BR405" s="216">
        <f t="shared" si="594"/>
        <v>689.43999999999994</v>
      </c>
      <c r="BS405" s="210">
        <f t="shared" si="595"/>
        <v>266.87999999999988</v>
      </c>
      <c r="BT405" s="210">
        <f t="shared" si="596"/>
        <v>411.87999999999988</v>
      </c>
      <c r="BU405" s="217">
        <f t="shared" si="597"/>
        <v>413.66399999999993</v>
      </c>
      <c r="BV405" s="210">
        <f t="shared" si="653"/>
        <v>1378.8799999999999</v>
      </c>
      <c r="BW405" s="403">
        <f t="shared" si="598"/>
        <v>413.66399999999993</v>
      </c>
      <c r="BX405" s="403">
        <f t="shared" si="599"/>
        <v>689.43999999999994</v>
      </c>
      <c r="BY405" s="210">
        <f t="shared" si="600"/>
        <v>266.87999999999988</v>
      </c>
      <c r="BZ405" s="210">
        <f t="shared" si="601"/>
        <v>411.87999999999988</v>
      </c>
      <c r="CA405" s="210">
        <f t="shared" si="602"/>
        <v>24</v>
      </c>
      <c r="CB405" s="404">
        <f t="shared" si="603"/>
        <v>413.66399999999993</v>
      </c>
      <c r="CC405" s="404"/>
      <c r="CD405" s="537">
        <f t="shared" si="604"/>
        <v>38.925299999999993</v>
      </c>
      <c r="CE405" s="537">
        <f t="shared" si="636"/>
        <v>11.677589999999997</v>
      </c>
      <c r="CF405" s="537">
        <f t="shared" si="605"/>
        <v>19.462649999999996</v>
      </c>
      <c r="CG405" s="210"/>
      <c r="CH405" s="210"/>
      <c r="CI405" s="210"/>
      <c r="CJ405" s="538">
        <f t="shared" si="606"/>
        <v>11.677589999999997</v>
      </c>
      <c r="CK405" s="216">
        <f t="shared" si="607"/>
        <v>-66.25</v>
      </c>
      <c r="CL405" s="216">
        <f t="shared" si="637"/>
        <v>-19.875</v>
      </c>
      <c r="CM405" s="216">
        <f t="shared" si="608"/>
        <v>-33.125</v>
      </c>
      <c r="CN405" s="216"/>
      <c r="CO405" s="216"/>
      <c r="CP405" s="216"/>
      <c r="CQ405" s="217">
        <f t="shared" si="609"/>
        <v>-19.875</v>
      </c>
      <c r="CR405" s="403">
        <f t="shared" si="610"/>
        <v>2.2053000000000225</v>
      </c>
      <c r="CS405" s="403">
        <f t="shared" si="638"/>
        <v>0.66159000000000667</v>
      </c>
      <c r="CT405" s="403">
        <f t="shared" si="611"/>
        <v>1.1026500000000112</v>
      </c>
      <c r="CU405" s="403"/>
      <c r="CV405" s="403"/>
      <c r="CW405" s="403"/>
      <c r="CX405" s="404">
        <f t="shared" si="612"/>
        <v>0.66159000000000667</v>
      </c>
      <c r="CY405" s="198"/>
      <c r="CZ405" s="222">
        <v>967</v>
      </c>
      <c r="DA405" s="677">
        <f t="shared" si="613"/>
        <v>-145</v>
      </c>
      <c r="DB405" s="676">
        <f t="shared" si="614"/>
        <v>-13.039568345323744</v>
      </c>
      <c r="DC405" s="676">
        <f t="shared" si="639"/>
        <v>-2.6079136690647489</v>
      </c>
      <c r="DD405" s="208">
        <v>1387.7012</v>
      </c>
      <c r="DE405" s="677">
        <f t="shared" si="615"/>
        <v>275.70119999999997</v>
      </c>
      <c r="DF405" s="676">
        <f t="shared" si="616"/>
        <v>24.793273381294952</v>
      </c>
      <c r="DG405" s="676">
        <f t="shared" si="640"/>
        <v>4.9586546762589903</v>
      </c>
      <c r="DH405" s="222">
        <v>20</v>
      </c>
      <c r="DI405" s="677">
        <f t="shared" si="617"/>
        <v>222.4</v>
      </c>
      <c r="DJ405" s="568">
        <f t="shared" si="618"/>
        <v>1334.4</v>
      </c>
      <c r="DK405" s="677">
        <f t="shared" si="619"/>
        <v>400.32</v>
      </c>
      <c r="DL405" s="677">
        <f t="shared" si="641"/>
        <v>400.32</v>
      </c>
      <c r="DM405" s="677">
        <f t="shared" si="642"/>
        <v>667.2</v>
      </c>
      <c r="DN405" s="677">
        <f t="shared" si="620"/>
        <v>13.32529999999997</v>
      </c>
      <c r="DO405" s="677">
        <f t="shared" si="643"/>
        <v>3.9975899999999909</v>
      </c>
      <c r="DP405" s="677">
        <f t="shared" si="644"/>
        <v>6.6626499999999851</v>
      </c>
      <c r="DQ405" s="677">
        <f t="shared" si="621"/>
        <v>3.9975899999999909</v>
      </c>
      <c r="DR405" s="222">
        <v>967</v>
      </c>
      <c r="DS405" s="677">
        <f t="shared" si="622"/>
        <v>-145</v>
      </c>
      <c r="DT405" s="676">
        <f t="shared" si="623"/>
        <v>-13.039568345323744</v>
      </c>
      <c r="DU405" s="710">
        <f t="shared" si="645"/>
        <v>-2.6079136690647489</v>
      </c>
      <c r="DV405" s="208">
        <v>1387.7012</v>
      </c>
      <c r="DW405" s="677">
        <f t="shared" si="624"/>
        <v>275.70119999999997</v>
      </c>
      <c r="DX405" s="676">
        <f t="shared" si="625"/>
        <v>24.793273381294952</v>
      </c>
      <c r="DY405" s="710">
        <f t="shared" si="646"/>
        <v>4.9586546762589903</v>
      </c>
      <c r="DZ405" s="222">
        <v>19</v>
      </c>
      <c r="EA405" s="677">
        <f t="shared" si="626"/>
        <v>211.28</v>
      </c>
      <c r="EB405" s="568">
        <f t="shared" si="627"/>
        <v>1323.28</v>
      </c>
      <c r="EC405" s="677">
        <f t="shared" si="628"/>
        <v>396.98399999999998</v>
      </c>
      <c r="ED405" s="677">
        <f t="shared" si="647"/>
        <v>396.98400000000004</v>
      </c>
      <c r="EE405" s="677">
        <f t="shared" si="648"/>
        <v>661.64</v>
      </c>
      <c r="EF405" s="208">
        <f t="shared" si="649"/>
        <v>16.1053</v>
      </c>
      <c r="EG405" s="208">
        <f t="shared" si="650"/>
        <v>4.8315899999999994</v>
      </c>
      <c r="EH405" s="208">
        <f t="shared" si="651"/>
        <v>8.0526499999999999</v>
      </c>
      <c r="EI405" s="677">
        <f t="shared" si="629"/>
        <v>4.8315899999999994</v>
      </c>
    </row>
    <row r="406" spans="1:139" s="218" customFormat="1" ht="24.75" customHeight="1" x14ac:dyDescent="0.2">
      <c r="A406" s="505">
        <v>403</v>
      </c>
      <c r="B406" s="506" t="s">
        <v>1268</v>
      </c>
      <c r="C406" s="499" t="s">
        <v>1094</v>
      </c>
      <c r="D406" s="406" t="s">
        <v>566</v>
      </c>
      <c r="E406" s="414" t="s">
        <v>235</v>
      </c>
      <c r="F406" s="219" t="s">
        <v>171</v>
      </c>
      <c r="G406" s="219" t="s">
        <v>217</v>
      </c>
      <c r="H406" s="219" t="s">
        <v>25</v>
      </c>
      <c r="I406" s="240">
        <v>0.3</v>
      </c>
      <c r="J406" s="234">
        <v>665</v>
      </c>
      <c r="K406" s="222"/>
      <c r="L406" s="219" t="s">
        <v>171</v>
      </c>
      <c r="M406" s="219" t="s">
        <v>217</v>
      </c>
      <c r="N406" s="219" t="s">
        <v>25</v>
      </c>
      <c r="O406" s="240">
        <v>0.3</v>
      </c>
      <c r="P406" s="234">
        <v>665</v>
      </c>
      <c r="Q406" s="219"/>
      <c r="R406" s="219"/>
      <c r="S406" s="219"/>
      <c r="T406" s="240">
        <v>0.3</v>
      </c>
      <c r="U406" s="235">
        <v>665</v>
      </c>
      <c r="V406" s="228" t="s">
        <v>69</v>
      </c>
      <c r="W406" s="228" t="s">
        <v>315</v>
      </c>
      <c r="X406" s="228" t="s">
        <v>45</v>
      </c>
      <c r="Y406" s="242">
        <v>0.3</v>
      </c>
      <c r="Z406" s="236">
        <v>665</v>
      </c>
      <c r="AA406" s="207">
        <f t="shared" si="565"/>
        <v>199.5</v>
      </c>
      <c r="AB406" s="222">
        <v>758</v>
      </c>
      <c r="AC406" s="544">
        <f t="shared" si="630"/>
        <v>93</v>
      </c>
      <c r="AD406" s="208">
        <f>0.95*$AB$1</f>
        <v>1080.587</v>
      </c>
      <c r="AE406" s="678">
        <f t="shared" si="631"/>
        <v>415.58699999999999</v>
      </c>
      <c r="AF406" s="222">
        <v>1406</v>
      </c>
      <c r="AJ406" s="444">
        <f t="shared" si="566"/>
        <v>93</v>
      </c>
      <c r="AK406" s="444">
        <f t="shared" si="567"/>
        <v>13.984962406015029</v>
      </c>
      <c r="AL406" s="539">
        <f t="shared" si="632"/>
        <v>2.7969924812030058E-2</v>
      </c>
      <c r="AM406" s="444">
        <f t="shared" si="568"/>
        <v>18.600000000000001</v>
      </c>
      <c r="AN406" s="445">
        <f t="shared" si="569"/>
        <v>415.58699999999999</v>
      </c>
      <c r="AO406" s="445">
        <f t="shared" si="570"/>
        <v>62.494285714285695</v>
      </c>
      <c r="AP406" s="542">
        <f t="shared" si="633"/>
        <v>0.12498857142857139</v>
      </c>
      <c r="AQ406" s="445">
        <f t="shared" si="571"/>
        <v>83.117400000000004</v>
      </c>
      <c r="AR406" s="227">
        <f t="shared" si="572"/>
        <v>235.5</v>
      </c>
      <c r="AS406" s="210">
        <f t="shared" si="573"/>
        <v>785</v>
      </c>
      <c r="AT406" s="209">
        <f t="shared" si="574"/>
        <v>235.5</v>
      </c>
      <c r="AU406" s="209">
        <f t="shared" si="575"/>
        <v>392.5</v>
      </c>
      <c r="AV406" s="211">
        <f t="shared" si="576"/>
        <v>758</v>
      </c>
      <c r="AW406" s="210">
        <f t="shared" si="577"/>
        <v>27</v>
      </c>
      <c r="AX406" s="210">
        <f t="shared" si="578"/>
        <v>120</v>
      </c>
      <c r="AY406" s="210">
        <f t="shared" si="579"/>
        <v>18.045112781954884</v>
      </c>
      <c r="AZ406" s="211">
        <f t="shared" si="580"/>
        <v>1080.587</v>
      </c>
      <c r="BA406" s="544">
        <f t="shared" si="634"/>
        <v>295.58699999999999</v>
      </c>
      <c r="BB406" s="210">
        <f t="shared" si="635"/>
        <v>73.896749999999997</v>
      </c>
      <c r="BC406" s="213">
        <f t="shared" si="581"/>
        <v>291.75848999999999</v>
      </c>
      <c r="BD406" s="211">
        <f>[1]MAG_9pak!$F$9</f>
        <v>972.52830000000006</v>
      </c>
      <c r="BE406" s="213">
        <f t="shared" si="582"/>
        <v>291.75848999999999</v>
      </c>
      <c r="BF406" s="213">
        <f t="shared" si="583"/>
        <v>486.26415000000003</v>
      </c>
      <c r="BG406" s="210">
        <f t="shared" si="584"/>
        <v>214.52830000000006</v>
      </c>
      <c r="BH406" s="210">
        <f t="shared" si="585"/>
        <v>307.52830000000006</v>
      </c>
      <c r="BI406" s="210">
        <f t="shared" si="586"/>
        <v>46.244857142857143</v>
      </c>
      <c r="BJ406" s="210">
        <f t="shared" si="587"/>
        <v>824.6</v>
      </c>
      <c r="BK406" s="214">
        <f t="shared" si="588"/>
        <v>247.38</v>
      </c>
      <c r="BL406" s="214">
        <f t="shared" si="589"/>
        <v>412.3</v>
      </c>
      <c r="BM406" s="210">
        <f t="shared" si="590"/>
        <v>159.60000000000002</v>
      </c>
      <c r="BN406" s="210">
        <f t="shared" si="591"/>
        <v>66.600000000000023</v>
      </c>
      <c r="BO406" s="215">
        <f t="shared" si="592"/>
        <v>247.38</v>
      </c>
      <c r="BP406" s="210">
        <f t="shared" si="652"/>
        <v>824.6</v>
      </c>
      <c r="BQ406" s="216">
        <f t="shared" si="593"/>
        <v>247.38</v>
      </c>
      <c r="BR406" s="216">
        <f t="shared" si="594"/>
        <v>412.3</v>
      </c>
      <c r="BS406" s="210">
        <f t="shared" si="595"/>
        <v>159.60000000000002</v>
      </c>
      <c r="BT406" s="210">
        <f t="shared" si="596"/>
        <v>66.600000000000023</v>
      </c>
      <c r="BU406" s="217">
        <f t="shared" si="597"/>
        <v>247.38</v>
      </c>
      <c r="BV406" s="210">
        <f t="shared" si="653"/>
        <v>824.6</v>
      </c>
      <c r="BW406" s="403">
        <f t="shared" si="598"/>
        <v>247.38</v>
      </c>
      <c r="BX406" s="403">
        <f t="shared" si="599"/>
        <v>412.3</v>
      </c>
      <c r="BY406" s="210">
        <f t="shared" si="600"/>
        <v>159.60000000000002</v>
      </c>
      <c r="BZ406" s="210">
        <f t="shared" si="601"/>
        <v>66.600000000000023</v>
      </c>
      <c r="CA406" s="210">
        <f t="shared" si="602"/>
        <v>24</v>
      </c>
      <c r="CB406" s="404">
        <f t="shared" si="603"/>
        <v>247.38</v>
      </c>
      <c r="CC406" s="404"/>
      <c r="CD406" s="537">
        <f t="shared" si="604"/>
        <v>73.896749999999997</v>
      </c>
      <c r="CE406" s="537">
        <f t="shared" si="636"/>
        <v>22.169024999999998</v>
      </c>
      <c r="CF406" s="537">
        <f t="shared" si="605"/>
        <v>36.948374999999999</v>
      </c>
      <c r="CG406" s="210"/>
      <c r="CH406" s="210"/>
      <c r="CI406" s="210"/>
      <c r="CJ406" s="538">
        <f t="shared" si="606"/>
        <v>22.169024999999998</v>
      </c>
      <c r="CK406" s="216">
        <f t="shared" si="607"/>
        <v>-6.75</v>
      </c>
      <c r="CL406" s="216">
        <f t="shared" si="637"/>
        <v>-2.0249999999999999</v>
      </c>
      <c r="CM406" s="216">
        <f t="shared" si="608"/>
        <v>-3.375</v>
      </c>
      <c r="CN406" s="216"/>
      <c r="CO406" s="216"/>
      <c r="CP406" s="216"/>
      <c r="CQ406" s="217">
        <f t="shared" si="609"/>
        <v>-2.0249999999999999</v>
      </c>
      <c r="CR406" s="403">
        <f t="shared" si="610"/>
        <v>63.996749999999992</v>
      </c>
      <c r="CS406" s="403">
        <f t="shared" si="638"/>
        <v>19.199024999999995</v>
      </c>
      <c r="CT406" s="403">
        <f t="shared" si="611"/>
        <v>31.998374999999996</v>
      </c>
      <c r="CU406" s="403"/>
      <c r="CV406" s="403"/>
      <c r="CW406" s="403"/>
      <c r="CX406" s="404">
        <f t="shared" si="612"/>
        <v>19.199024999999995</v>
      </c>
      <c r="CY406" s="198"/>
      <c r="CZ406" s="222">
        <v>758</v>
      </c>
      <c r="DA406" s="677">
        <f t="shared" si="613"/>
        <v>93</v>
      </c>
      <c r="DB406" s="676">
        <f t="shared" si="614"/>
        <v>13.984962406015029</v>
      </c>
      <c r="DC406" s="676">
        <f t="shared" si="639"/>
        <v>2.7969924812030058</v>
      </c>
      <c r="DD406" s="208">
        <v>1080.587</v>
      </c>
      <c r="DE406" s="677">
        <f t="shared" si="615"/>
        <v>415.58699999999999</v>
      </c>
      <c r="DF406" s="676">
        <f t="shared" si="616"/>
        <v>62.494285714285695</v>
      </c>
      <c r="DG406" s="676">
        <f t="shared" si="640"/>
        <v>12.498857142857139</v>
      </c>
      <c r="DH406" s="222">
        <v>20</v>
      </c>
      <c r="DI406" s="677">
        <f t="shared" si="617"/>
        <v>133</v>
      </c>
      <c r="DJ406" s="568">
        <f t="shared" si="618"/>
        <v>798</v>
      </c>
      <c r="DK406" s="677">
        <f t="shared" si="619"/>
        <v>239.39999999999998</v>
      </c>
      <c r="DL406" s="677">
        <f t="shared" si="641"/>
        <v>239.4</v>
      </c>
      <c r="DM406" s="677">
        <f t="shared" si="642"/>
        <v>399</v>
      </c>
      <c r="DN406" s="677">
        <f t="shared" si="620"/>
        <v>70.646749999999997</v>
      </c>
      <c r="DO406" s="677">
        <f t="shared" si="643"/>
        <v>21.194025</v>
      </c>
      <c r="DP406" s="677">
        <f t="shared" si="644"/>
        <v>35.323374999999999</v>
      </c>
      <c r="DQ406" s="677">
        <f t="shared" si="621"/>
        <v>21.194025</v>
      </c>
      <c r="DR406" s="222">
        <v>758</v>
      </c>
      <c r="DS406" s="677">
        <f t="shared" si="622"/>
        <v>93</v>
      </c>
      <c r="DT406" s="676">
        <f t="shared" si="623"/>
        <v>13.984962406015029</v>
      </c>
      <c r="DU406" s="710">
        <f t="shared" si="645"/>
        <v>2.7969924812030058</v>
      </c>
      <c r="DV406" s="208">
        <v>1080.587</v>
      </c>
      <c r="DW406" s="677">
        <f t="shared" si="624"/>
        <v>415.58699999999999</v>
      </c>
      <c r="DX406" s="676">
        <f t="shared" si="625"/>
        <v>62.494285714285695</v>
      </c>
      <c r="DY406" s="710">
        <f t="shared" si="646"/>
        <v>12.498857142857139</v>
      </c>
      <c r="DZ406" s="222">
        <v>19</v>
      </c>
      <c r="EA406" s="677">
        <f t="shared" si="626"/>
        <v>126.35</v>
      </c>
      <c r="EB406" s="568">
        <f t="shared" si="627"/>
        <v>791.35</v>
      </c>
      <c r="EC406" s="677">
        <f t="shared" si="628"/>
        <v>237.405</v>
      </c>
      <c r="ED406" s="677">
        <f t="shared" si="647"/>
        <v>237.405</v>
      </c>
      <c r="EE406" s="677">
        <f t="shared" si="648"/>
        <v>395.67500000000001</v>
      </c>
      <c r="EF406" s="208">
        <f t="shared" si="649"/>
        <v>72.309249999999992</v>
      </c>
      <c r="EG406" s="208">
        <f t="shared" si="650"/>
        <v>21.692774999999997</v>
      </c>
      <c r="EH406" s="208">
        <f t="shared" si="651"/>
        <v>36.154624999999996</v>
      </c>
      <c r="EI406" s="677">
        <f t="shared" si="629"/>
        <v>21.692774999999997</v>
      </c>
    </row>
    <row r="407" spans="1:139" s="218" customFormat="1" ht="24.75" customHeight="1" x14ac:dyDescent="0.2">
      <c r="A407" s="505">
        <v>404</v>
      </c>
      <c r="B407" s="506" t="s">
        <v>1268</v>
      </c>
      <c r="C407" s="499" t="s">
        <v>1094</v>
      </c>
      <c r="D407" s="406" t="s">
        <v>566</v>
      </c>
      <c r="E407" s="414" t="s">
        <v>221</v>
      </c>
      <c r="F407" s="219" t="s">
        <v>171</v>
      </c>
      <c r="G407" s="219" t="s">
        <v>42</v>
      </c>
      <c r="H407" s="219" t="s">
        <v>70</v>
      </c>
      <c r="I407" s="240">
        <v>0.3</v>
      </c>
      <c r="J407" s="234">
        <v>1037</v>
      </c>
      <c r="K407" s="222"/>
      <c r="L407" s="219" t="s">
        <v>171</v>
      </c>
      <c r="M407" s="219" t="s">
        <v>42</v>
      </c>
      <c r="N407" s="219" t="s">
        <v>70</v>
      </c>
      <c r="O407" s="240">
        <v>0.3</v>
      </c>
      <c r="P407" s="234">
        <v>1037</v>
      </c>
      <c r="Q407" s="219"/>
      <c r="R407" s="219"/>
      <c r="S407" s="219"/>
      <c r="T407" s="240">
        <v>0.3</v>
      </c>
      <c r="U407" s="235">
        <v>1037</v>
      </c>
      <c r="V407" s="228" t="s">
        <v>69</v>
      </c>
      <c r="W407" s="228" t="s">
        <v>44</v>
      </c>
      <c r="X407" s="228" t="s">
        <v>28</v>
      </c>
      <c r="Y407" s="242">
        <v>0.3</v>
      </c>
      <c r="Z407" s="236">
        <v>1037</v>
      </c>
      <c r="AA407" s="207">
        <f t="shared" si="565"/>
        <v>311.09999999999997</v>
      </c>
      <c r="AB407" s="222">
        <v>967</v>
      </c>
      <c r="AC407" s="544">
        <f t="shared" si="630"/>
        <v>-70</v>
      </c>
      <c r="AD407" s="208">
        <f>1.22*$AB$1</f>
        <v>1387.7012</v>
      </c>
      <c r="AE407" s="678">
        <f t="shared" si="631"/>
        <v>350.70119999999997</v>
      </c>
      <c r="AF407" s="222">
        <v>1796</v>
      </c>
      <c r="AJ407" s="444">
        <f t="shared" si="566"/>
        <v>-70</v>
      </c>
      <c r="AK407" s="444">
        <f t="shared" si="567"/>
        <v>-6.7502410800385775</v>
      </c>
      <c r="AL407" s="539">
        <f t="shared" si="632"/>
        <v>-1.3500482160077154E-2</v>
      </c>
      <c r="AM407" s="444">
        <f t="shared" si="568"/>
        <v>-14</v>
      </c>
      <c r="AN407" s="445">
        <f t="shared" si="569"/>
        <v>350.70119999999997</v>
      </c>
      <c r="AO407" s="445">
        <f t="shared" si="570"/>
        <v>33.818823529411759</v>
      </c>
      <c r="AP407" s="542">
        <f t="shared" si="633"/>
        <v>6.7637647058823525E-2</v>
      </c>
      <c r="AQ407" s="445">
        <f t="shared" si="571"/>
        <v>70.140239999999991</v>
      </c>
      <c r="AR407" s="227">
        <f t="shared" si="572"/>
        <v>347.09999999999997</v>
      </c>
      <c r="AS407" s="210">
        <f t="shared" si="573"/>
        <v>1157</v>
      </c>
      <c r="AT407" s="209">
        <f t="shared" si="574"/>
        <v>347.09999999999997</v>
      </c>
      <c r="AU407" s="209">
        <f t="shared" si="575"/>
        <v>578.5</v>
      </c>
      <c r="AV407" s="211">
        <f t="shared" si="576"/>
        <v>967</v>
      </c>
      <c r="AW407" s="210">
        <f t="shared" si="577"/>
        <v>190</v>
      </c>
      <c r="AX407" s="210">
        <f t="shared" si="578"/>
        <v>120</v>
      </c>
      <c r="AY407" s="210">
        <f t="shared" si="579"/>
        <v>11.571841851494696</v>
      </c>
      <c r="AZ407" s="211">
        <f t="shared" si="580"/>
        <v>1387.7012</v>
      </c>
      <c r="BA407" s="544">
        <f t="shared" si="634"/>
        <v>230.70119999999997</v>
      </c>
      <c r="BB407" s="210">
        <f t="shared" si="635"/>
        <v>57.675299999999993</v>
      </c>
      <c r="BC407" s="213">
        <f t="shared" si="581"/>
        <v>374.67932400000001</v>
      </c>
      <c r="BD407" s="211">
        <f>[1]MAG_9pak!$F$11</f>
        <v>1248.9310800000001</v>
      </c>
      <c r="BE407" s="213">
        <f t="shared" si="582"/>
        <v>374.67932400000001</v>
      </c>
      <c r="BF407" s="213">
        <f t="shared" si="583"/>
        <v>624.46554000000003</v>
      </c>
      <c r="BG407" s="210">
        <f t="shared" si="584"/>
        <v>281.93108000000007</v>
      </c>
      <c r="BH407" s="210">
        <f t="shared" si="585"/>
        <v>211.93108000000007</v>
      </c>
      <c r="BI407" s="210">
        <f t="shared" si="586"/>
        <v>20.436941176470597</v>
      </c>
      <c r="BJ407" s="210">
        <f t="shared" si="587"/>
        <v>1285.8799999999999</v>
      </c>
      <c r="BK407" s="214">
        <f t="shared" si="588"/>
        <v>385.76399999999995</v>
      </c>
      <c r="BL407" s="214">
        <f t="shared" si="589"/>
        <v>642.93999999999994</v>
      </c>
      <c r="BM407" s="210">
        <f t="shared" si="590"/>
        <v>248.87999999999988</v>
      </c>
      <c r="BN407" s="210">
        <f t="shared" si="591"/>
        <v>318.87999999999988</v>
      </c>
      <c r="BO407" s="215">
        <f t="shared" si="592"/>
        <v>385.76399999999995</v>
      </c>
      <c r="BP407" s="210">
        <f t="shared" si="652"/>
        <v>1285.8799999999999</v>
      </c>
      <c r="BQ407" s="216">
        <f t="shared" si="593"/>
        <v>385.76399999999995</v>
      </c>
      <c r="BR407" s="216">
        <f t="shared" si="594"/>
        <v>642.93999999999994</v>
      </c>
      <c r="BS407" s="210">
        <f t="shared" si="595"/>
        <v>248.87999999999988</v>
      </c>
      <c r="BT407" s="210">
        <f t="shared" si="596"/>
        <v>318.87999999999988</v>
      </c>
      <c r="BU407" s="217">
        <f t="shared" si="597"/>
        <v>385.76399999999995</v>
      </c>
      <c r="BV407" s="210">
        <f t="shared" si="653"/>
        <v>1285.8799999999999</v>
      </c>
      <c r="BW407" s="403">
        <f t="shared" si="598"/>
        <v>385.76399999999995</v>
      </c>
      <c r="BX407" s="403">
        <f t="shared" si="599"/>
        <v>642.93999999999994</v>
      </c>
      <c r="BY407" s="210">
        <f t="shared" si="600"/>
        <v>248.87999999999988</v>
      </c>
      <c r="BZ407" s="210">
        <f t="shared" si="601"/>
        <v>318.87999999999988</v>
      </c>
      <c r="CA407" s="210">
        <f t="shared" si="602"/>
        <v>24</v>
      </c>
      <c r="CB407" s="404">
        <f t="shared" si="603"/>
        <v>385.76399999999995</v>
      </c>
      <c r="CC407" s="404"/>
      <c r="CD407" s="537">
        <f t="shared" si="604"/>
        <v>57.675299999999993</v>
      </c>
      <c r="CE407" s="537">
        <f t="shared" si="636"/>
        <v>17.302589999999999</v>
      </c>
      <c r="CF407" s="537">
        <f t="shared" si="605"/>
        <v>28.837649999999996</v>
      </c>
      <c r="CG407" s="210"/>
      <c r="CH407" s="210"/>
      <c r="CI407" s="210"/>
      <c r="CJ407" s="538">
        <f t="shared" si="606"/>
        <v>17.302589999999999</v>
      </c>
      <c r="CK407" s="216">
        <f t="shared" si="607"/>
        <v>-47.5</v>
      </c>
      <c r="CL407" s="216">
        <f t="shared" si="637"/>
        <v>-14.25</v>
      </c>
      <c r="CM407" s="216">
        <f t="shared" si="608"/>
        <v>-23.75</v>
      </c>
      <c r="CN407" s="216"/>
      <c r="CO407" s="216"/>
      <c r="CP407" s="216"/>
      <c r="CQ407" s="217">
        <f t="shared" si="609"/>
        <v>-14.25</v>
      </c>
      <c r="CR407" s="403">
        <f t="shared" si="610"/>
        <v>25.455300000000022</v>
      </c>
      <c r="CS407" s="403">
        <f t="shared" si="638"/>
        <v>7.6365900000000062</v>
      </c>
      <c r="CT407" s="403">
        <f t="shared" si="611"/>
        <v>12.727650000000011</v>
      </c>
      <c r="CU407" s="403"/>
      <c r="CV407" s="403"/>
      <c r="CW407" s="403"/>
      <c r="CX407" s="404">
        <f t="shared" si="612"/>
        <v>7.6365900000000062</v>
      </c>
      <c r="CY407" s="198"/>
      <c r="CZ407" s="222">
        <v>967</v>
      </c>
      <c r="DA407" s="677">
        <f t="shared" si="613"/>
        <v>-70</v>
      </c>
      <c r="DB407" s="676">
        <f t="shared" si="614"/>
        <v>-6.7502410800385775</v>
      </c>
      <c r="DC407" s="676">
        <f t="shared" si="639"/>
        <v>-1.3500482160077154</v>
      </c>
      <c r="DD407" s="208">
        <v>1387.7012</v>
      </c>
      <c r="DE407" s="677">
        <f t="shared" si="615"/>
        <v>350.70119999999997</v>
      </c>
      <c r="DF407" s="676">
        <f t="shared" si="616"/>
        <v>33.818823529411759</v>
      </c>
      <c r="DG407" s="676">
        <f t="shared" si="640"/>
        <v>6.7637647058823518</v>
      </c>
      <c r="DH407" s="222">
        <v>20</v>
      </c>
      <c r="DI407" s="677">
        <f t="shared" si="617"/>
        <v>207.4</v>
      </c>
      <c r="DJ407" s="568">
        <f t="shared" si="618"/>
        <v>1244.4000000000001</v>
      </c>
      <c r="DK407" s="677">
        <f t="shared" si="619"/>
        <v>373.32</v>
      </c>
      <c r="DL407" s="677">
        <f t="shared" si="641"/>
        <v>373.32</v>
      </c>
      <c r="DM407" s="677">
        <f t="shared" si="642"/>
        <v>622.20000000000005</v>
      </c>
      <c r="DN407" s="677">
        <f t="shared" si="620"/>
        <v>35.82529999999997</v>
      </c>
      <c r="DO407" s="677">
        <f t="shared" si="643"/>
        <v>10.74758999999999</v>
      </c>
      <c r="DP407" s="677">
        <f t="shared" si="644"/>
        <v>17.912649999999985</v>
      </c>
      <c r="DQ407" s="677">
        <f t="shared" si="621"/>
        <v>10.74758999999999</v>
      </c>
      <c r="DR407" s="222">
        <v>967</v>
      </c>
      <c r="DS407" s="677">
        <f t="shared" si="622"/>
        <v>-70</v>
      </c>
      <c r="DT407" s="676">
        <f t="shared" si="623"/>
        <v>-6.7502410800385775</v>
      </c>
      <c r="DU407" s="710">
        <f t="shared" si="645"/>
        <v>-1.3500482160077154</v>
      </c>
      <c r="DV407" s="208">
        <v>1387.7012</v>
      </c>
      <c r="DW407" s="677">
        <f t="shared" si="624"/>
        <v>350.70119999999997</v>
      </c>
      <c r="DX407" s="676">
        <f t="shared" si="625"/>
        <v>33.818823529411759</v>
      </c>
      <c r="DY407" s="710">
        <f t="shared" si="646"/>
        <v>6.7637647058823518</v>
      </c>
      <c r="DZ407" s="222">
        <v>19</v>
      </c>
      <c r="EA407" s="677">
        <f t="shared" si="626"/>
        <v>197.03</v>
      </c>
      <c r="EB407" s="568">
        <f t="shared" si="627"/>
        <v>1234.03</v>
      </c>
      <c r="EC407" s="677">
        <f t="shared" si="628"/>
        <v>370.209</v>
      </c>
      <c r="ED407" s="677">
        <f t="shared" si="647"/>
        <v>370.209</v>
      </c>
      <c r="EE407" s="677">
        <f t="shared" si="648"/>
        <v>617.01499999999999</v>
      </c>
      <c r="EF407" s="208">
        <f t="shared" si="649"/>
        <v>38.4178</v>
      </c>
      <c r="EG407" s="208">
        <f t="shared" si="650"/>
        <v>11.52534</v>
      </c>
      <c r="EH407" s="208">
        <f t="shared" si="651"/>
        <v>19.2089</v>
      </c>
      <c r="EI407" s="677">
        <f t="shared" si="629"/>
        <v>11.52534</v>
      </c>
    </row>
    <row r="408" spans="1:139" s="218" customFormat="1" ht="24.75" customHeight="1" x14ac:dyDescent="0.2">
      <c r="A408" s="506">
        <v>405</v>
      </c>
      <c r="B408" s="506" t="s">
        <v>1268</v>
      </c>
      <c r="C408" s="499" t="s">
        <v>1095</v>
      </c>
      <c r="D408" s="406" t="s">
        <v>567</v>
      </c>
      <c r="E408" s="414" t="s">
        <v>235</v>
      </c>
      <c r="F408" s="219" t="s">
        <v>171</v>
      </c>
      <c r="G408" s="219" t="s">
        <v>217</v>
      </c>
      <c r="H408" s="219" t="s">
        <v>25</v>
      </c>
      <c r="I408" s="240">
        <v>0.3</v>
      </c>
      <c r="J408" s="234">
        <v>665</v>
      </c>
      <c r="K408" s="222"/>
      <c r="L408" s="219" t="s">
        <v>171</v>
      </c>
      <c r="M408" s="219" t="s">
        <v>217</v>
      </c>
      <c r="N408" s="219" t="s">
        <v>25</v>
      </c>
      <c r="O408" s="240">
        <v>0.3</v>
      </c>
      <c r="P408" s="234">
        <v>665</v>
      </c>
      <c r="Q408" s="219"/>
      <c r="R408" s="219"/>
      <c r="S408" s="219"/>
      <c r="T408" s="240">
        <v>0.3</v>
      </c>
      <c r="U408" s="235">
        <v>665</v>
      </c>
      <c r="V408" s="228" t="s">
        <v>69</v>
      </c>
      <c r="W408" s="228" t="s">
        <v>315</v>
      </c>
      <c r="X408" s="228" t="s">
        <v>45</v>
      </c>
      <c r="Y408" s="242">
        <v>0.3</v>
      </c>
      <c r="Z408" s="236">
        <v>665</v>
      </c>
      <c r="AA408" s="207">
        <f t="shared" si="565"/>
        <v>199.5</v>
      </c>
      <c r="AB408" s="222">
        <v>758</v>
      </c>
      <c r="AC408" s="544">
        <f t="shared" si="630"/>
        <v>93</v>
      </c>
      <c r="AD408" s="208">
        <f>0.95*$AB$1</f>
        <v>1080.587</v>
      </c>
      <c r="AE408" s="678">
        <f t="shared" si="631"/>
        <v>415.58699999999999</v>
      </c>
      <c r="AF408" s="222">
        <v>1406</v>
      </c>
      <c r="AJ408" s="444">
        <f t="shared" si="566"/>
        <v>93</v>
      </c>
      <c r="AK408" s="444">
        <f t="shared" si="567"/>
        <v>13.984962406015029</v>
      </c>
      <c r="AL408" s="539">
        <f t="shared" si="632"/>
        <v>2.7969924812030058E-2</v>
      </c>
      <c r="AM408" s="444">
        <f t="shared" si="568"/>
        <v>18.600000000000001</v>
      </c>
      <c r="AN408" s="445">
        <f t="shared" si="569"/>
        <v>415.58699999999999</v>
      </c>
      <c r="AO408" s="445">
        <f t="shared" si="570"/>
        <v>62.494285714285695</v>
      </c>
      <c r="AP408" s="542">
        <f t="shared" si="633"/>
        <v>0.12498857142857139</v>
      </c>
      <c r="AQ408" s="445">
        <f t="shared" si="571"/>
        <v>83.117400000000004</v>
      </c>
      <c r="AR408" s="227">
        <f t="shared" si="572"/>
        <v>235.5</v>
      </c>
      <c r="AS408" s="210">
        <f t="shared" si="573"/>
        <v>785</v>
      </c>
      <c r="AT408" s="209">
        <f t="shared" si="574"/>
        <v>235.5</v>
      </c>
      <c r="AU408" s="209">
        <f t="shared" si="575"/>
        <v>392.5</v>
      </c>
      <c r="AV408" s="211">
        <f t="shared" si="576"/>
        <v>758</v>
      </c>
      <c r="AW408" s="210">
        <f t="shared" si="577"/>
        <v>27</v>
      </c>
      <c r="AX408" s="210">
        <f t="shared" si="578"/>
        <v>120</v>
      </c>
      <c r="AY408" s="210">
        <f t="shared" si="579"/>
        <v>18.045112781954884</v>
      </c>
      <c r="AZ408" s="211">
        <f t="shared" si="580"/>
        <v>1080.587</v>
      </c>
      <c r="BA408" s="544">
        <f t="shared" si="634"/>
        <v>295.58699999999999</v>
      </c>
      <c r="BB408" s="210">
        <f t="shared" si="635"/>
        <v>73.896749999999997</v>
      </c>
      <c r="BC408" s="213">
        <f t="shared" si="581"/>
        <v>291.75848999999999</v>
      </c>
      <c r="BD408" s="211">
        <f>[1]MAG_9pak!$F$9</f>
        <v>972.52830000000006</v>
      </c>
      <c r="BE408" s="213">
        <f t="shared" si="582"/>
        <v>291.75848999999999</v>
      </c>
      <c r="BF408" s="213">
        <f t="shared" si="583"/>
        <v>486.26415000000003</v>
      </c>
      <c r="BG408" s="210">
        <f t="shared" si="584"/>
        <v>214.52830000000006</v>
      </c>
      <c r="BH408" s="210">
        <f t="shared" si="585"/>
        <v>307.52830000000006</v>
      </c>
      <c r="BI408" s="210">
        <f t="shared" si="586"/>
        <v>46.244857142857143</v>
      </c>
      <c r="BJ408" s="210">
        <f t="shared" si="587"/>
        <v>824.6</v>
      </c>
      <c r="BK408" s="214">
        <f t="shared" si="588"/>
        <v>247.38</v>
      </c>
      <c r="BL408" s="214">
        <f t="shared" si="589"/>
        <v>412.3</v>
      </c>
      <c r="BM408" s="210">
        <f t="shared" si="590"/>
        <v>159.60000000000002</v>
      </c>
      <c r="BN408" s="210">
        <f t="shared" si="591"/>
        <v>66.600000000000023</v>
      </c>
      <c r="BO408" s="215">
        <f t="shared" si="592"/>
        <v>247.38</v>
      </c>
      <c r="BP408" s="210">
        <f t="shared" si="652"/>
        <v>824.6</v>
      </c>
      <c r="BQ408" s="216">
        <f t="shared" si="593"/>
        <v>247.38</v>
      </c>
      <c r="BR408" s="216">
        <f t="shared" si="594"/>
        <v>412.3</v>
      </c>
      <c r="BS408" s="210">
        <f t="shared" si="595"/>
        <v>159.60000000000002</v>
      </c>
      <c r="BT408" s="210">
        <f t="shared" si="596"/>
        <v>66.600000000000023</v>
      </c>
      <c r="BU408" s="217">
        <f t="shared" si="597"/>
        <v>247.38</v>
      </c>
      <c r="BV408" s="210">
        <f t="shared" si="653"/>
        <v>824.6</v>
      </c>
      <c r="BW408" s="403">
        <f t="shared" si="598"/>
        <v>247.38</v>
      </c>
      <c r="BX408" s="403">
        <f t="shared" si="599"/>
        <v>412.3</v>
      </c>
      <c r="BY408" s="210">
        <f t="shared" si="600"/>
        <v>159.60000000000002</v>
      </c>
      <c r="BZ408" s="210">
        <f t="shared" si="601"/>
        <v>66.600000000000023</v>
      </c>
      <c r="CA408" s="210">
        <f t="shared" si="602"/>
        <v>24</v>
      </c>
      <c r="CB408" s="404">
        <f t="shared" si="603"/>
        <v>247.38</v>
      </c>
      <c r="CC408" s="404"/>
      <c r="CD408" s="537">
        <f t="shared" si="604"/>
        <v>73.896749999999997</v>
      </c>
      <c r="CE408" s="537">
        <f t="shared" si="636"/>
        <v>22.169024999999998</v>
      </c>
      <c r="CF408" s="537">
        <f t="shared" si="605"/>
        <v>36.948374999999999</v>
      </c>
      <c r="CG408" s="210"/>
      <c r="CH408" s="210"/>
      <c r="CI408" s="210"/>
      <c r="CJ408" s="538">
        <f t="shared" si="606"/>
        <v>22.169024999999998</v>
      </c>
      <c r="CK408" s="216">
        <f t="shared" si="607"/>
        <v>-6.75</v>
      </c>
      <c r="CL408" s="216">
        <f t="shared" si="637"/>
        <v>-2.0249999999999999</v>
      </c>
      <c r="CM408" s="216">
        <f t="shared" si="608"/>
        <v>-3.375</v>
      </c>
      <c r="CN408" s="216"/>
      <c r="CO408" s="216"/>
      <c r="CP408" s="216"/>
      <c r="CQ408" s="217">
        <f t="shared" si="609"/>
        <v>-2.0249999999999999</v>
      </c>
      <c r="CR408" s="403">
        <f t="shared" si="610"/>
        <v>63.996749999999992</v>
      </c>
      <c r="CS408" s="403">
        <f t="shared" si="638"/>
        <v>19.199024999999995</v>
      </c>
      <c r="CT408" s="403">
        <f t="shared" si="611"/>
        <v>31.998374999999996</v>
      </c>
      <c r="CU408" s="403"/>
      <c r="CV408" s="403"/>
      <c r="CW408" s="403"/>
      <c r="CX408" s="404">
        <f t="shared" si="612"/>
        <v>19.199024999999995</v>
      </c>
      <c r="CY408" s="198"/>
      <c r="CZ408" s="222">
        <v>758</v>
      </c>
      <c r="DA408" s="677">
        <f t="shared" si="613"/>
        <v>93</v>
      </c>
      <c r="DB408" s="676">
        <f t="shared" si="614"/>
        <v>13.984962406015029</v>
      </c>
      <c r="DC408" s="676">
        <f t="shared" si="639"/>
        <v>2.7969924812030058</v>
      </c>
      <c r="DD408" s="208">
        <v>1080.587</v>
      </c>
      <c r="DE408" s="677">
        <f t="shared" si="615"/>
        <v>415.58699999999999</v>
      </c>
      <c r="DF408" s="676">
        <f t="shared" si="616"/>
        <v>62.494285714285695</v>
      </c>
      <c r="DG408" s="676">
        <f t="shared" si="640"/>
        <v>12.498857142857139</v>
      </c>
      <c r="DH408" s="222">
        <v>20</v>
      </c>
      <c r="DI408" s="677">
        <f t="shared" si="617"/>
        <v>133</v>
      </c>
      <c r="DJ408" s="568">
        <f t="shared" si="618"/>
        <v>798</v>
      </c>
      <c r="DK408" s="677">
        <f t="shared" si="619"/>
        <v>239.39999999999998</v>
      </c>
      <c r="DL408" s="677">
        <f t="shared" si="641"/>
        <v>239.4</v>
      </c>
      <c r="DM408" s="677">
        <f t="shared" si="642"/>
        <v>399</v>
      </c>
      <c r="DN408" s="677">
        <f t="shared" si="620"/>
        <v>70.646749999999997</v>
      </c>
      <c r="DO408" s="677">
        <f t="shared" si="643"/>
        <v>21.194025</v>
      </c>
      <c r="DP408" s="677">
        <f t="shared" si="644"/>
        <v>35.323374999999999</v>
      </c>
      <c r="DQ408" s="677">
        <f t="shared" si="621"/>
        <v>21.194025</v>
      </c>
      <c r="DR408" s="222">
        <v>758</v>
      </c>
      <c r="DS408" s="677">
        <f t="shared" si="622"/>
        <v>93</v>
      </c>
      <c r="DT408" s="676">
        <f t="shared" si="623"/>
        <v>13.984962406015029</v>
      </c>
      <c r="DU408" s="710">
        <f t="shared" si="645"/>
        <v>2.7969924812030058</v>
      </c>
      <c r="DV408" s="208">
        <v>1080.587</v>
      </c>
      <c r="DW408" s="677">
        <f t="shared" si="624"/>
        <v>415.58699999999999</v>
      </c>
      <c r="DX408" s="676">
        <f t="shared" si="625"/>
        <v>62.494285714285695</v>
      </c>
      <c r="DY408" s="710">
        <f t="shared" si="646"/>
        <v>12.498857142857139</v>
      </c>
      <c r="DZ408" s="222">
        <v>19</v>
      </c>
      <c r="EA408" s="677">
        <f t="shared" si="626"/>
        <v>126.35</v>
      </c>
      <c r="EB408" s="568">
        <f t="shared" si="627"/>
        <v>791.35</v>
      </c>
      <c r="EC408" s="677">
        <f t="shared" si="628"/>
        <v>237.405</v>
      </c>
      <c r="ED408" s="677">
        <f t="shared" si="647"/>
        <v>237.405</v>
      </c>
      <c r="EE408" s="677">
        <f t="shared" si="648"/>
        <v>395.67500000000001</v>
      </c>
      <c r="EF408" s="208">
        <f t="shared" si="649"/>
        <v>72.309249999999992</v>
      </c>
      <c r="EG408" s="208">
        <f t="shared" si="650"/>
        <v>21.692774999999997</v>
      </c>
      <c r="EH408" s="208">
        <f t="shared" si="651"/>
        <v>36.154624999999996</v>
      </c>
      <c r="EI408" s="677">
        <f t="shared" si="629"/>
        <v>21.692774999999997</v>
      </c>
    </row>
    <row r="409" spans="1:139" s="218" customFormat="1" ht="24.75" customHeight="1" x14ac:dyDescent="0.2">
      <c r="A409" s="505">
        <v>406</v>
      </c>
      <c r="B409" s="506" t="s">
        <v>1268</v>
      </c>
      <c r="C409" s="499" t="s">
        <v>1095</v>
      </c>
      <c r="D409" s="406" t="s">
        <v>567</v>
      </c>
      <c r="E409" s="414" t="s">
        <v>221</v>
      </c>
      <c r="F409" s="219" t="s">
        <v>171</v>
      </c>
      <c r="G409" s="219" t="s">
        <v>42</v>
      </c>
      <c r="H409" s="219" t="s">
        <v>70</v>
      </c>
      <c r="I409" s="240">
        <v>0.3</v>
      </c>
      <c r="J409" s="234">
        <v>1037</v>
      </c>
      <c r="K409" s="222"/>
      <c r="L409" s="219" t="s">
        <v>171</v>
      </c>
      <c r="M409" s="219" t="s">
        <v>42</v>
      </c>
      <c r="N409" s="219" t="s">
        <v>70</v>
      </c>
      <c r="O409" s="240">
        <v>0.3</v>
      </c>
      <c r="P409" s="234">
        <v>1037</v>
      </c>
      <c r="Q409" s="219"/>
      <c r="R409" s="219"/>
      <c r="S409" s="219"/>
      <c r="T409" s="240">
        <v>0.3</v>
      </c>
      <c r="U409" s="235">
        <v>1037</v>
      </c>
      <c r="V409" s="228" t="s">
        <v>69</v>
      </c>
      <c r="W409" s="228" t="s">
        <v>44</v>
      </c>
      <c r="X409" s="228" t="s">
        <v>28</v>
      </c>
      <c r="Y409" s="242">
        <v>0.3</v>
      </c>
      <c r="Z409" s="236">
        <v>1037</v>
      </c>
      <c r="AA409" s="207">
        <f t="shared" si="565"/>
        <v>311.09999999999997</v>
      </c>
      <c r="AB409" s="222">
        <v>967</v>
      </c>
      <c r="AC409" s="544">
        <f t="shared" si="630"/>
        <v>-70</v>
      </c>
      <c r="AD409" s="208">
        <f>1.22*$AB$1</f>
        <v>1387.7012</v>
      </c>
      <c r="AE409" s="678">
        <f t="shared" si="631"/>
        <v>350.70119999999997</v>
      </c>
      <c r="AF409" s="222">
        <v>1796</v>
      </c>
      <c r="AJ409" s="444">
        <f t="shared" si="566"/>
        <v>-70</v>
      </c>
      <c r="AK409" s="444">
        <f t="shared" si="567"/>
        <v>-6.7502410800385775</v>
      </c>
      <c r="AL409" s="539">
        <f t="shared" si="632"/>
        <v>-1.3500482160077154E-2</v>
      </c>
      <c r="AM409" s="444">
        <f t="shared" si="568"/>
        <v>-14</v>
      </c>
      <c r="AN409" s="445">
        <f t="shared" si="569"/>
        <v>350.70119999999997</v>
      </c>
      <c r="AO409" s="445">
        <f t="shared" si="570"/>
        <v>33.818823529411759</v>
      </c>
      <c r="AP409" s="542">
        <f t="shared" si="633"/>
        <v>6.7637647058823525E-2</v>
      </c>
      <c r="AQ409" s="445">
        <f t="shared" si="571"/>
        <v>70.140239999999991</v>
      </c>
      <c r="AR409" s="227">
        <f t="shared" si="572"/>
        <v>347.09999999999997</v>
      </c>
      <c r="AS409" s="210">
        <f t="shared" si="573"/>
        <v>1157</v>
      </c>
      <c r="AT409" s="209">
        <f t="shared" si="574"/>
        <v>347.09999999999997</v>
      </c>
      <c r="AU409" s="209">
        <f t="shared" si="575"/>
        <v>578.5</v>
      </c>
      <c r="AV409" s="211">
        <f t="shared" si="576"/>
        <v>967</v>
      </c>
      <c r="AW409" s="210">
        <f t="shared" si="577"/>
        <v>190</v>
      </c>
      <c r="AX409" s="210">
        <f t="shared" si="578"/>
        <v>120</v>
      </c>
      <c r="AY409" s="210">
        <f t="shared" si="579"/>
        <v>11.571841851494696</v>
      </c>
      <c r="AZ409" s="211">
        <f t="shared" si="580"/>
        <v>1387.7012</v>
      </c>
      <c r="BA409" s="544">
        <f t="shared" si="634"/>
        <v>230.70119999999997</v>
      </c>
      <c r="BB409" s="210">
        <f t="shared" si="635"/>
        <v>57.675299999999993</v>
      </c>
      <c r="BC409" s="213">
        <f t="shared" si="581"/>
        <v>374.67932400000001</v>
      </c>
      <c r="BD409" s="211">
        <f>[1]MAG_9pak!$F$11</f>
        <v>1248.9310800000001</v>
      </c>
      <c r="BE409" s="213">
        <f t="shared" si="582"/>
        <v>374.67932400000001</v>
      </c>
      <c r="BF409" s="213">
        <f t="shared" si="583"/>
        <v>624.46554000000003</v>
      </c>
      <c r="BG409" s="210">
        <f t="shared" si="584"/>
        <v>281.93108000000007</v>
      </c>
      <c r="BH409" s="210">
        <f t="shared" si="585"/>
        <v>211.93108000000007</v>
      </c>
      <c r="BI409" s="210">
        <f t="shared" si="586"/>
        <v>20.436941176470597</v>
      </c>
      <c r="BJ409" s="210">
        <f t="shared" si="587"/>
        <v>1285.8799999999999</v>
      </c>
      <c r="BK409" s="214">
        <f t="shared" si="588"/>
        <v>385.76399999999995</v>
      </c>
      <c r="BL409" s="214">
        <f t="shared" si="589"/>
        <v>642.93999999999994</v>
      </c>
      <c r="BM409" s="210">
        <f t="shared" si="590"/>
        <v>248.87999999999988</v>
      </c>
      <c r="BN409" s="210">
        <f t="shared" si="591"/>
        <v>318.87999999999988</v>
      </c>
      <c r="BO409" s="215">
        <f t="shared" si="592"/>
        <v>385.76399999999995</v>
      </c>
      <c r="BP409" s="210">
        <f t="shared" si="652"/>
        <v>1285.8799999999999</v>
      </c>
      <c r="BQ409" s="216">
        <f t="shared" si="593"/>
        <v>385.76399999999995</v>
      </c>
      <c r="BR409" s="216">
        <f t="shared" si="594"/>
        <v>642.93999999999994</v>
      </c>
      <c r="BS409" s="210">
        <f t="shared" si="595"/>
        <v>248.87999999999988</v>
      </c>
      <c r="BT409" s="210">
        <f t="shared" si="596"/>
        <v>318.87999999999988</v>
      </c>
      <c r="BU409" s="217">
        <f t="shared" si="597"/>
        <v>385.76399999999995</v>
      </c>
      <c r="BV409" s="210">
        <f t="shared" si="653"/>
        <v>1285.8799999999999</v>
      </c>
      <c r="BW409" s="403">
        <f t="shared" si="598"/>
        <v>385.76399999999995</v>
      </c>
      <c r="BX409" s="403">
        <f t="shared" si="599"/>
        <v>642.93999999999994</v>
      </c>
      <c r="BY409" s="210">
        <f t="shared" si="600"/>
        <v>248.87999999999988</v>
      </c>
      <c r="BZ409" s="210">
        <f t="shared" si="601"/>
        <v>318.87999999999988</v>
      </c>
      <c r="CA409" s="210">
        <f t="shared" si="602"/>
        <v>24</v>
      </c>
      <c r="CB409" s="404">
        <f t="shared" si="603"/>
        <v>385.76399999999995</v>
      </c>
      <c r="CC409" s="404"/>
      <c r="CD409" s="537">
        <f t="shared" si="604"/>
        <v>57.675299999999993</v>
      </c>
      <c r="CE409" s="537">
        <f t="shared" si="636"/>
        <v>17.302589999999999</v>
      </c>
      <c r="CF409" s="537">
        <f t="shared" si="605"/>
        <v>28.837649999999996</v>
      </c>
      <c r="CG409" s="210"/>
      <c r="CH409" s="210"/>
      <c r="CI409" s="210"/>
      <c r="CJ409" s="538">
        <f t="shared" si="606"/>
        <v>17.302589999999999</v>
      </c>
      <c r="CK409" s="216">
        <f t="shared" si="607"/>
        <v>-47.5</v>
      </c>
      <c r="CL409" s="216">
        <f t="shared" si="637"/>
        <v>-14.25</v>
      </c>
      <c r="CM409" s="216">
        <f t="shared" si="608"/>
        <v>-23.75</v>
      </c>
      <c r="CN409" s="216"/>
      <c r="CO409" s="216"/>
      <c r="CP409" s="216"/>
      <c r="CQ409" s="217">
        <f t="shared" si="609"/>
        <v>-14.25</v>
      </c>
      <c r="CR409" s="403">
        <f t="shared" si="610"/>
        <v>25.455300000000022</v>
      </c>
      <c r="CS409" s="403">
        <f t="shared" si="638"/>
        <v>7.6365900000000062</v>
      </c>
      <c r="CT409" s="403">
        <f t="shared" si="611"/>
        <v>12.727650000000011</v>
      </c>
      <c r="CU409" s="403"/>
      <c r="CV409" s="403"/>
      <c r="CW409" s="403"/>
      <c r="CX409" s="404">
        <f t="shared" si="612"/>
        <v>7.6365900000000062</v>
      </c>
      <c r="CY409" s="198"/>
      <c r="CZ409" s="222">
        <v>967</v>
      </c>
      <c r="DA409" s="677">
        <f t="shared" si="613"/>
        <v>-70</v>
      </c>
      <c r="DB409" s="676">
        <f t="shared" si="614"/>
        <v>-6.7502410800385775</v>
      </c>
      <c r="DC409" s="676">
        <f t="shared" si="639"/>
        <v>-1.3500482160077154</v>
      </c>
      <c r="DD409" s="208">
        <v>1387.7012</v>
      </c>
      <c r="DE409" s="677">
        <f t="shared" si="615"/>
        <v>350.70119999999997</v>
      </c>
      <c r="DF409" s="676">
        <f t="shared" si="616"/>
        <v>33.818823529411759</v>
      </c>
      <c r="DG409" s="676">
        <f t="shared" si="640"/>
        <v>6.7637647058823518</v>
      </c>
      <c r="DH409" s="222">
        <v>20</v>
      </c>
      <c r="DI409" s="677">
        <f t="shared" si="617"/>
        <v>207.4</v>
      </c>
      <c r="DJ409" s="568">
        <f t="shared" si="618"/>
        <v>1244.4000000000001</v>
      </c>
      <c r="DK409" s="677">
        <f t="shared" si="619"/>
        <v>373.32</v>
      </c>
      <c r="DL409" s="677">
        <f t="shared" si="641"/>
        <v>373.32</v>
      </c>
      <c r="DM409" s="677">
        <f t="shared" si="642"/>
        <v>622.20000000000005</v>
      </c>
      <c r="DN409" s="677">
        <f t="shared" si="620"/>
        <v>35.82529999999997</v>
      </c>
      <c r="DO409" s="677">
        <f t="shared" si="643"/>
        <v>10.74758999999999</v>
      </c>
      <c r="DP409" s="677">
        <f t="shared" si="644"/>
        <v>17.912649999999985</v>
      </c>
      <c r="DQ409" s="677">
        <f t="shared" si="621"/>
        <v>10.74758999999999</v>
      </c>
      <c r="DR409" s="222">
        <v>967</v>
      </c>
      <c r="DS409" s="677">
        <f t="shared" si="622"/>
        <v>-70</v>
      </c>
      <c r="DT409" s="676">
        <f t="shared" si="623"/>
        <v>-6.7502410800385775</v>
      </c>
      <c r="DU409" s="710">
        <f t="shared" si="645"/>
        <v>-1.3500482160077154</v>
      </c>
      <c r="DV409" s="208">
        <v>1387.7012</v>
      </c>
      <c r="DW409" s="677">
        <f t="shared" si="624"/>
        <v>350.70119999999997</v>
      </c>
      <c r="DX409" s="676">
        <f t="shared" si="625"/>
        <v>33.818823529411759</v>
      </c>
      <c r="DY409" s="710">
        <f t="shared" si="646"/>
        <v>6.7637647058823518</v>
      </c>
      <c r="DZ409" s="222">
        <v>19</v>
      </c>
      <c r="EA409" s="677">
        <f t="shared" si="626"/>
        <v>197.03</v>
      </c>
      <c r="EB409" s="568">
        <f t="shared" si="627"/>
        <v>1234.03</v>
      </c>
      <c r="EC409" s="677">
        <f t="shared" si="628"/>
        <v>370.209</v>
      </c>
      <c r="ED409" s="677">
        <f t="shared" si="647"/>
        <v>370.209</v>
      </c>
      <c r="EE409" s="677">
        <f t="shared" si="648"/>
        <v>617.01499999999999</v>
      </c>
      <c r="EF409" s="208">
        <f t="shared" si="649"/>
        <v>38.4178</v>
      </c>
      <c r="EG409" s="208">
        <f t="shared" si="650"/>
        <v>11.52534</v>
      </c>
      <c r="EH409" s="208">
        <f t="shared" si="651"/>
        <v>19.2089</v>
      </c>
      <c r="EI409" s="677">
        <f t="shared" si="629"/>
        <v>11.52534</v>
      </c>
    </row>
    <row r="410" spans="1:139" s="218" customFormat="1" ht="24.75" customHeight="1" x14ac:dyDescent="0.2">
      <c r="A410" s="505">
        <v>407</v>
      </c>
      <c r="B410" s="506" t="s">
        <v>1268</v>
      </c>
      <c r="C410" s="499" t="s">
        <v>1096</v>
      </c>
      <c r="D410" s="406" t="s">
        <v>568</v>
      </c>
      <c r="E410" s="414" t="s">
        <v>235</v>
      </c>
      <c r="F410" s="219" t="s">
        <v>171</v>
      </c>
      <c r="G410" s="219" t="s">
        <v>217</v>
      </c>
      <c r="H410" s="219" t="s">
        <v>25</v>
      </c>
      <c r="I410" s="240">
        <v>0.3</v>
      </c>
      <c r="J410" s="234">
        <v>665</v>
      </c>
      <c r="K410" s="222"/>
      <c r="L410" s="219" t="s">
        <v>171</v>
      </c>
      <c r="M410" s="219" t="s">
        <v>217</v>
      </c>
      <c r="N410" s="219" t="s">
        <v>25</v>
      </c>
      <c r="O410" s="240">
        <v>0.3</v>
      </c>
      <c r="P410" s="234">
        <v>665</v>
      </c>
      <c r="Q410" s="219"/>
      <c r="R410" s="219"/>
      <c r="S410" s="219"/>
      <c r="T410" s="240">
        <v>0.3</v>
      </c>
      <c r="U410" s="235">
        <v>665</v>
      </c>
      <c r="V410" s="228" t="s">
        <v>69</v>
      </c>
      <c r="W410" s="228" t="s">
        <v>315</v>
      </c>
      <c r="X410" s="228" t="s">
        <v>45</v>
      </c>
      <c r="Y410" s="242">
        <v>0.3</v>
      </c>
      <c r="Z410" s="236">
        <v>665</v>
      </c>
      <c r="AA410" s="207">
        <f t="shared" si="565"/>
        <v>199.5</v>
      </c>
      <c r="AB410" s="222">
        <v>758</v>
      </c>
      <c r="AC410" s="544">
        <f t="shared" si="630"/>
        <v>93</v>
      </c>
      <c r="AD410" s="208">
        <f>0.95*$AB$1</f>
        <v>1080.587</v>
      </c>
      <c r="AE410" s="678">
        <f t="shared" si="631"/>
        <v>415.58699999999999</v>
      </c>
      <c r="AF410" s="222">
        <v>1406</v>
      </c>
      <c r="AJ410" s="444">
        <f t="shared" si="566"/>
        <v>93</v>
      </c>
      <c r="AK410" s="444">
        <f t="shared" si="567"/>
        <v>13.984962406015029</v>
      </c>
      <c r="AL410" s="539">
        <f t="shared" si="632"/>
        <v>2.7969924812030058E-2</v>
      </c>
      <c r="AM410" s="444">
        <f t="shared" si="568"/>
        <v>18.600000000000001</v>
      </c>
      <c r="AN410" s="445">
        <f t="shared" si="569"/>
        <v>415.58699999999999</v>
      </c>
      <c r="AO410" s="445">
        <f t="shared" si="570"/>
        <v>62.494285714285695</v>
      </c>
      <c r="AP410" s="542">
        <f t="shared" si="633"/>
        <v>0.12498857142857139</v>
      </c>
      <c r="AQ410" s="445">
        <f t="shared" si="571"/>
        <v>83.117400000000004</v>
      </c>
      <c r="AR410" s="227">
        <f t="shared" si="572"/>
        <v>235.5</v>
      </c>
      <c r="AS410" s="210">
        <f t="shared" si="573"/>
        <v>785</v>
      </c>
      <c r="AT410" s="209">
        <f t="shared" si="574"/>
        <v>235.5</v>
      </c>
      <c r="AU410" s="209">
        <f t="shared" si="575"/>
        <v>392.5</v>
      </c>
      <c r="AV410" s="211">
        <f t="shared" si="576"/>
        <v>758</v>
      </c>
      <c r="AW410" s="210">
        <f t="shared" si="577"/>
        <v>27</v>
      </c>
      <c r="AX410" s="210">
        <f t="shared" si="578"/>
        <v>120</v>
      </c>
      <c r="AY410" s="210">
        <f t="shared" si="579"/>
        <v>18.045112781954884</v>
      </c>
      <c r="AZ410" s="211">
        <f t="shared" si="580"/>
        <v>1080.587</v>
      </c>
      <c r="BA410" s="544">
        <f t="shared" si="634"/>
        <v>295.58699999999999</v>
      </c>
      <c r="BB410" s="210">
        <f t="shared" si="635"/>
        <v>73.896749999999997</v>
      </c>
      <c r="BC410" s="213">
        <f t="shared" si="581"/>
        <v>291.75848999999999</v>
      </c>
      <c r="BD410" s="211">
        <f>[1]MAG_9pak!$F$9</f>
        <v>972.52830000000006</v>
      </c>
      <c r="BE410" s="213">
        <f t="shared" si="582"/>
        <v>291.75848999999999</v>
      </c>
      <c r="BF410" s="213">
        <f t="shared" si="583"/>
        <v>486.26415000000003</v>
      </c>
      <c r="BG410" s="210">
        <f t="shared" si="584"/>
        <v>214.52830000000006</v>
      </c>
      <c r="BH410" s="210">
        <f t="shared" si="585"/>
        <v>307.52830000000006</v>
      </c>
      <c r="BI410" s="210">
        <f t="shared" si="586"/>
        <v>46.244857142857143</v>
      </c>
      <c r="BJ410" s="210">
        <f t="shared" si="587"/>
        <v>824.6</v>
      </c>
      <c r="BK410" s="214">
        <f t="shared" si="588"/>
        <v>247.38</v>
      </c>
      <c r="BL410" s="214">
        <f t="shared" si="589"/>
        <v>412.3</v>
      </c>
      <c r="BM410" s="210">
        <f t="shared" si="590"/>
        <v>159.60000000000002</v>
      </c>
      <c r="BN410" s="210">
        <f t="shared" si="591"/>
        <v>66.600000000000023</v>
      </c>
      <c r="BO410" s="215">
        <f t="shared" si="592"/>
        <v>247.38</v>
      </c>
      <c r="BP410" s="210">
        <f t="shared" si="652"/>
        <v>824.6</v>
      </c>
      <c r="BQ410" s="216">
        <f t="shared" si="593"/>
        <v>247.38</v>
      </c>
      <c r="BR410" s="216">
        <f t="shared" si="594"/>
        <v>412.3</v>
      </c>
      <c r="BS410" s="210">
        <f t="shared" si="595"/>
        <v>159.60000000000002</v>
      </c>
      <c r="BT410" s="210">
        <f t="shared" si="596"/>
        <v>66.600000000000023</v>
      </c>
      <c r="BU410" s="217">
        <f t="shared" si="597"/>
        <v>247.38</v>
      </c>
      <c r="BV410" s="210">
        <f t="shared" si="653"/>
        <v>824.6</v>
      </c>
      <c r="BW410" s="403">
        <f t="shared" si="598"/>
        <v>247.38</v>
      </c>
      <c r="BX410" s="403">
        <f t="shared" si="599"/>
        <v>412.3</v>
      </c>
      <c r="BY410" s="210">
        <f t="shared" si="600"/>
        <v>159.60000000000002</v>
      </c>
      <c r="BZ410" s="210">
        <f t="shared" si="601"/>
        <v>66.600000000000023</v>
      </c>
      <c r="CA410" s="210">
        <f t="shared" si="602"/>
        <v>24</v>
      </c>
      <c r="CB410" s="404">
        <f t="shared" si="603"/>
        <v>247.38</v>
      </c>
      <c r="CC410" s="404"/>
      <c r="CD410" s="537">
        <f t="shared" si="604"/>
        <v>73.896749999999997</v>
      </c>
      <c r="CE410" s="537">
        <f t="shared" si="636"/>
        <v>22.169024999999998</v>
      </c>
      <c r="CF410" s="537">
        <f t="shared" si="605"/>
        <v>36.948374999999999</v>
      </c>
      <c r="CG410" s="210"/>
      <c r="CH410" s="210"/>
      <c r="CI410" s="210"/>
      <c r="CJ410" s="538">
        <f t="shared" si="606"/>
        <v>22.169024999999998</v>
      </c>
      <c r="CK410" s="216">
        <f t="shared" si="607"/>
        <v>-6.75</v>
      </c>
      <c r="CL410" s="216">
        <f t="shared" si="637"/>
        <v>-2.0249999999999999</v>
      </c>
      <c r="CM410" s="216">
        <f t="shared" si="608"/>
        <v>-3.375</v>
      </c>
      <c r="CN410" s="216"/>
      <c r="CO410" s="216"/>
      <c r="CP410" s="216"/>
      <c r="CQ410" s="217">
        <f t="shared" si="609"/>
        <v>-2.0249999999999999</v>
      </c>
      <c r="CR410" s="403">
        <f t="shared" si="610"/>
        <v>63.996749999999992</v>
      </c>
      <c r="CS410" s="403">
        <f t="shared" si="638"/>
        <v>19.199024999999995</v>
      </c>
      <c r="CT410" s="403">
        <f t="shared" si="611"/>
        <v>31.998374999999996</v>
      </c>
      <c r="CU410" s="403"/>
      <c r="CV410" s="403"/>
      <c r="CW410" s="403"/>
      <c r="CX410" s="404">
        <f t="shared" si="612"/>
        <v>19.199024999999995</v>
      </c>
      <c r="CY410" s="198"/>
      <c r="CZ410" s="222">
        <v>758</v>
      </c>
      <c r="DA410" s="677">
        <f t="shared" si="613"/>
        <v>93</v>
      </c>
      <c r="DB410" s="676">
        <f t="shared" si="614"/>
        <v>13.984962406015029</v>
      </c>
      <c r="DC410" s="676">
        <f t="shared" si="639"/>
        <v>2.7969924812030058</v>
      </c>
      <c r="DD410" s="208">
        <v>1080.587</v>
      </c>
      <c r="DE410" s="677">
        <f t="shared" si="615"/>
        <v>415.58699999999999</v>
      </c>
      <c r="DF410" s="676">
        <f t="shared" si="616"/>
        <v>62.494285714285695</v>
      </c>
      <c r="DG410" s="676">
        <f t="shared" si="640"/>
        <v>12.498857142857139</v>
      </c>
      <c r="DH410" s="222">
        <v>20</v>
      </c>
      <c r="DI410" s="677">
        <f t="shared" si="617"/>
        <v>133</v>
      </c>
      <c r="DJ410" s="568">
        <f t="shared" si="618"/>
        <v>798</v>
      </c>
      <c r="DK410" s="677">
        <f t="shared" si="619"/>
        <v>239.39999999999998</v>
      </c>
      <c r="DL410" s="677">
        <f t="shared" si="641"/>
        <v>239.4</v>
      </c>
      <c r="DM410" s="677">
        <f t="shared" si="642"/>
        <v>399</v>
      </c>
      <c r="DN410" s="677">
        <f t="shared" si="620"/>
        <v>70.646749999999997</v>
      </c>
      <c r="DO410" s="677">
        <f t="shared" si="643"/>
        <v>21.194025</v>
      </c>
      <c r="DP410" s="677">
        <f t="shared" si="644"/>
        <v>35.323374999999999</v>
      </c>
      <c r="DQ410" s="677">
        <f t="shared" si="621"/>
        <v>21.194025</v>
      </c>
      <c r="DR410" s="222">
        <v>758</v>
      </c>
      <c r="DS410" s="677">
        <f t="shared" si="622"/>
        <v>93</v>
      </c>
      <c r="DT410" s="676">
        <f t="shared" si="623"/>
        <v>13.984962406015029</v>
      </c>
      <c r="DU410" s="710">
        <f t="shared" si="645"/>
        <v>2.7969924812030058</v>
      </c>
      <c r="DV410" s="208">
        <v>1080.587</v>
      </c>
      <c r="DW410" s="677">
        <f t="shared" si="624"/>
        <v>415.58699999999999</v>
      </c>
      <c r="DX410" s="676">
        <f t="shared" si="625"/>
        <v>62.494285714285695</v>
      </c>
      <c r="DY410" s="710">
        <f t="shared" si="646"/>
        <v>12.498857142857139</v>
      </c>
      <c r="DZ410" s="222">
        <v>19</v>
      </c>
      <c r="EA410" s="677">
        <f t="shared" si="626"/>
        <v>126.35</v>
      </c>
      <c r="EB410" s="568">
        <f t="shared" si="627"/>
        <v>791.35</v>
      </c>
      <c r="EC410" s="677">
        <f t="shared" si="628"/>
        <v>237.405</v>
      </c>
      <c r="ED410" s="677">
        <f t="shared" si="647"/>
        <v>237.405</v>
      </c>
      <c r="EE410" s="677">
        <f t="shared" si="648"/>
        <v>395.67500000000001</v>
      </c>
      <c r="EF410" s="208">
        <f t="shared" si="649"/>
        <v>72.309249999999992</v>
      </c>
      <c r="EG410" s="208">
        <f t="shared" si="650"/>
        <v>21.692774999999997</v>
      </c>
      <c r="EH410" s="208">
        <f t="shared" si="651"/>
        <v>36.154624999999996</v>
      </c>
      <c r="EI410" s="677">
        <f t="shared" si="629"/>
        <v>21.692774999999997</v>
      </c>
    </row>
    <row r="411" spans="1:139" s="218" customFormat="1" ht="24.75" customHeight="1" x14ac:dyDescent="0.2">
      <c r="A411" s="506">
        <v>408</v>
      </c>
      <c r="B411" s="506" t="s">
        <v>1268</v>
      </c>
      <c r="C411" s="499" t="s">
        <v>1096</v>
      </c>
      <c r="D411" s="406" t="s">
        <v>568</v>
      </c>
      <c r="E411" s="414" t="s">
        <v>221</v>
      </c>
      <c r="F411" s="219" t="s">
        <v>171</v>
      </c>
      <c r="G411" s="219" t="s">
        <v>42</v>
      </c>
      <c r="H411" s="219" t="s">
        <v>70</v>
      </c>
      <c r="I411" s="240">
        <v>0.3</v>
      </c>
      <c r="J411" s="234">
        <v>1037</v>
      </c>
      <c r="K411" s="222"/>
      <c r="L411" s="219" t="s">
        <v>171</v>
      </c>
      <c r="M411" s="219" t="s">
        <v>42</v>
      </c>
      <c r="N411" s="219" t="s">
        <v>70</v>
      </c>
      <c r="O411" s="240">
        <v>0.3</v>
      </c>
      <c r="P411" s="234">
        <v>1037</v>
      </c>
      <c r="Q411" s="219"/>
      <c r="R411" s="219"/>
      <c r="S411" s="219"/>
      <c r="T411" s="240">
        <v>0.3</v>
      </c>
      <c r="U411" s="235">
        <v>1037</v>
      </c>
      <c r="V411" s="228" t="s">
        <v>69</v>
      </c>
      <c r="W411" s="228" t="s">
        <v>44</v>
      </c>
      <c r="X411" s="228" t="s">
        <v>28</v>
      </c>
      <c r="Y411" s="242">
        <v>0.3</v>
      </c>
      <c r="Z411" s="236">
        <v>1037</v>
      </c>
      <c r="AA411" s="207">
        <f t="shared" si="565"/>
        <v>311.09999999999997</v>
      </c>
      <c r="AB411" s="222">
        <v>967</v>
      </c>
      <c r="AC411" s="544">
        <f t="shared" si="630"/>
        <v>-70</v>
      </c>
      <c r="AD411" s="208">
        <f>1.22*$AB$1</f>
        <v>1387.7012</v>
      </c>
      <c r="AE411" s="678">
        <f t="shared" si="631"/>
        <v>350.70119999999997</v>
      </c>
      <c r="AF411" s="222">
        <v>1796</v>
      </c>
      <c r="AJ411" s="444">
        <f t="shared" si="566"/>
        <v>-70</v>
      </c>
      <c r="AK411" s="444">
        <f t="shared" si="567"/>
        <v>-6.7502410800385775</v>
      </c>
      <c r="AL411" s="539">
        <f t="shared" si="632"/>
        <v>-1.3500482160077154E-2</v>
      </c>
      <c r="AM411" s="444">
        <f t="shared" si="568"/>
        <v>-14</v>
      </c>
      <c r="AN411" s="445">
        <f t="shared" si="569"/>
        <v>350.70119999999997</v>
      </c>
      <c r="AO411" s="445">
        <f t="shared" si="570"/>
        <v>33.818823529411759</v>
      </c>
      <c r="AP411" s="542">
        <f t="shared" si="633"/>
        <v>6.7637647058823525E-2</v>
      </c>
      <c r="AQ411" s="445">
        <f t="shared" si="571"/>
        <v>70.140239999999991</v>
      </c>
      <c r="AR411" s="227">
        <f t="shared" si="572"/>
        <v>347.09999999999997</v>
      </c>
      <c r="AS411" s="210">
        <f t="shared" si="573"/>
        <v>1157</v>
      </c>
      <c r="AT411" s="209">
        <f t="shared" si="574"/>
        <v>347.09999999999997</v>
      </c>
      <c r="AU411" s="209">
        <f t="shared" si="575"/>
        <v>578.5</v>
      </c>
      <c r="AV411" s="211">
        <f t="shared" si="576"/>
        <v>967</v>
      </c>
      <c r="AW411" s="210">
        <f t="shared" si="577"/>
        <v>190</v>
      </c>
      <c r="AX411" s="210">
        <f t="shared" si="578"/>
        <v>120</v>
      </c>
      <c r="AY411" s="210">
        <f t="shared" si="579"/>
        <v>11.571841851494696</v>
      </c>
      <c r="AZ411" s="211">
        <f t="shared" si="580"/>
        <v>1387.7012</v>
      </c>
      <c r="BA411" s="544">
        <f t="shared" si="634"/>
        <v>230.70119999999997</v>
      </c>
      <c r="BB411" s="210">
        <f t="shared" si="635"/>
        <v>57.675299999999993</v>
      </c>
      <c r="BC411" s="213">
        <f t="shared" si="581"/>
        <v>374.67932400000001</v>
      </c>
      <c r="BD411" s="211">
        <f>[1]MAG_9pak!$F$11</f>
        <v>1248.9310800000001</v>
      </c>
      <c r="BE411" s="213">
        <f t="shared" si="582"/>
        <v>374.67932400000001</v>
      </c>
      <c r="BF411" s="213">
        <f t="shared" si="583"/>
        <v>624.46554000000003</v>
      </c>
      <c r="BG411" s="210">
        <f t="shared" si="584"/>
        <v>281.93108000000007</v>
      </c>
      <c r="BH411" s="210">
        <f t="shared" si="585"/>
        <v>211.93108000000007</v>
      </c>
      <c r="BI411" s="210">
        <f t="shared" si="586"/>
        <v>20.436941176470597</v>
      </c>
      <c r="BJ411" s="210">
        <f t="shared" si="587"/>
        <v>1285.8799999999999</v>
      </c>
      <c r="BK411" s="214">
        <f t="shared" si="588"/>
        <v>385.76399999999995</v>
      </c>
      <c r="BL411" s="214">
        <f t="shared" si="589"/>
        <v>642.93999999999994</v>
      </c>
      <c r="BM411" s="210">
        <f t="shared" si="590"/>
        <v>248.87999999999988</v>
      </c>
      <c r="BN411" s="210">
        <f t="shared" si="591"/>
        <v>318.87999999999988</v>
      </c>
      <c r="BO411" s="215">
        <f t="shared" si="592"/>
        <v>385.76399999999995</v>
      </c>
      <c r="BP411" s="210">
        <f t="shared" si="652"/>
        <v>1285.8799999999999</v>
      </c>
      <c r="BQ411" s="216">
        <f t="shared" si="593"/>
        <v>385.76399999999995</v>
      </c>
      <c r="BR411" s="216">
        <f t="shared" si="594"/>
        <v>642.93999999999994</v>
      </c>
      <c r="BS411" s="210">
        <f t="shared" si="595"/>
        <v>248.87999999999988</v>
      </c>
      <c r="BT411" s="210">
        <f t="shared" si="596"/>
        <v>318.87999999999988</v>
      </c>
      <c r="BU411" s="217">
        <f t="shared" si="597"/>
        <v>385.76399999999995</v>
      </c>
      <c r="BV411" s="210">
        <f t="shared" si="653"/>
        <v>1285.8799999999999</v>
      </c>
      <c r="BW411" s="403">
        <f t="shared" si="598"/>
        <v>385.76399999999995</v>
      </c>
      <c r="BX411" s="403">
        <f t="shared" si="599"/>
        <v>642.93999999999994</v>
      </c>
      <c r="BY411" s="210">
        <f t="shared" si="600"/>
        <v>248.87999999999988</v>
      </c>
      <c r="BZ411" s="210">
        <f t="shared" si="601"/>
        <v>318.87999999999988</v>
      </c>
      <c r="CA411" s="210">
        <f t="shared" si="602"/>
        <v>24</v>
      </c>
      <c r="CB411" s="404">
        <f t="shared" si="603"/>
        <v>385.76399999999995</v>
      </c>
      <c r="CC411" s="404"/>
      <c r="CD411" s="537">
        <f t="shared" si="604"/>
        <v>57.675299999999993</v>
      </c>
      <c r="CE411" s="537">
        <f t="shared" si="636"/>
        <v>17.302589999999999</v>
      </c>
      <c r="CF411" s="537">
        <f t="shared" si="605"/>
        <v>28.837649999999996</v>
      </c>
      <c r="CG411" s="210"/>
      <c r="CH411" s="210"/>
      <c r="CI411" s="210"/>
      <c r="CJ411" s="538">
        <f t="shared" si="606"/>
        <v>17.302589999999999</v>
      </c>
      <c r="CK411" s="216">
        <f t="shared" si="607"/>
        <v>-47.5</v>
      </c>
      <c r="CL411" s="216">
        <f t="shared" si="637"/>
        <v>-14.25</v>
      </c>
      <c r="CM411" s="216">
        <f t="shared" si="608"/>
        <v>-23.75</v>
      </c>
      <c r="CN411" s="216"/>
      <c r="CO411" s="216"/>
      <c r="CP411" s="216"/>
      <c r="CQ411" s="217">
        <f t="shared" si="609"/>
        <v>-14.25</v>
      </c>
      <c r="CR411" s="403">
        <f t="shared" si="610"/>
        <v>25.455300000000022</v>
      </c>
      <c r="CS411" s="403">
        <f t="shared" si="638"/>
        <v>7.6365900000000062</v>
      </c>
      <c r="CT411" s="403">
        <f t="shared" si="611"/>
        <v>12.727650000000011</v>
      </c>
      <c r="CU411" s="403"/>
      <c r="CV411" s="403"/>
      <c r="CW411" s="403"/>
      <c r="CX411" s="404">
        <f t="shared" si="612"/>
        <v>7.6365900000000062</v>
      </c>
      <c r="CY411" s="198"/>
      <c r="CZ411" s="222">
        <v>967</v>
      </c>
      <c r="DA411" s="677">
        <f t="shared" si="613"/>
        <v>-70</v>
      </c>
      <c r="DB411" s="676">
        <f t="shared" si="614"/>
        <v>-6.7502410800385775</v>
      </c>
      <c r="DC411" s="676">
        <f t="shared" si="639"/>
        <v>-1.3500482160077154</v>
      </c>
      <c r="DD411" s="208">
        <v>1387.7012</v>
      </c>
      <c r="DE411" s="677">
        <f t="shared" si="615"/>
        <v>350.70119999999997</v>
      </c>
      <c r="DF411" s="676">
        <f t="shared" si="616"/>
        <v>33.818823529411759</v>
      </c>
      <c r="DG411" s="676">
        <f t="shared" si="640"/>
        <v>6.7637647058823518</v>
      </c>
      <c r="DH411" s="222">
        <v>20</v>
      </c>
      <c r="DI411" s="677">
        <f t="shared" si="617"/>
        <v>207.4</v>
      </c>
      <c r="DJ411" s="568">
        <f t="shared" si="618"/>
        <v>1244.4000000000001</v>
      </c>
      <c r="DK411" s="677">
        <f t="shared" si="619"/>
        <v>373.32</v>
      </c>
      <c r="DL411" s="677">
        <f t="shared" si="641"/>
        <v>373.32</v>
      </c>
      <c r="DM411" s="677">
        <f t="shared" si="642"/>
        <v>622.20000000000005</v>
      </c>
      <c r="DN411" s="677">
        <f t="shared" si="620"/>
        <v>35.82529999999997</v>
      </c>
      <c r="DO411" s="677">
        <f t="shared" si="643"/>
        <v>10.74758999999999</v>
      </c>
      <c r="DP411" s="677">
        <f t="shared" si="644"/>
        <v>17.912649999999985</v>
      </c>
      <c r="DQ411" s="677">
        <f t="shared" si="621"/>
        <v>10.74758999999999</v>
      </c>
      <c r="DR411" s="222">
        <v>967</v>
      </c>
      <c r="DS411" s="677">
        <f t="shared" si="622"/>
        <v>-70</v>
      </c>
      <c r="DT411" s="676">
        <f t="shared" si="623"/>
        <v>-6.7502410800385775</v>
      </c>
      <c r="DU411" s="710">
        <f t="shared" si="645"/>
        <v>-1.3500482160077154</v>
      </c>
      <c r="DV411" s="208">
        <v>1387.7012</v>
      </c>
      <c r="DW411" s="677">
        <f t="shared" si="624"/>
        <v>350.70119999999997</v>
      </c>
      <c r="DX411" s="676">
        <f t="shared" si="625"/>
        <v>33.818823529411759</v>
      </c>
      <c r="DY411" s="710">
        <f t="shared" si="646"/>
        <v>6.7637647058823518</v>
      </c>
      <c r="DZ411" s="222">
        <v>19</v>
      </c>
      <c r="EA411" s="677">
        <f t="shared" si="626"/>
        <v>197.03</v>
      </c>
      <c r="EB411" s="568">
        <f t="shared" si="627"/>
        <v>1234.03</v>
      </c>
      <c r="EC411" s="677">
        <f t="shared" si="628"/>
        <v>370.209</v>
      </c>
      <c r="ED411" s="677">
        <f t="shared" si="647"/>
        <v>370.209</v>
      </c>
      <c r="EE411" s="677">
        <f t="shared" si="648"/>
        <v>617.01499999999999</v>
      </c>
      <c r="EF411" s="208">
        <f t="shared" si="649"/>
        <v>38.4178</v>
      </c>
      <c r="EG411" s="208">
        <f t="shared" si="650"/>
        <v>11.52534</v>
      </c>
      <c r="EH411" s="208">
        <f t="shared" si="651"/>
        <v>19.2089</v>
      </c>
      <c r="EI411" s="677">
        <f t="shared" si="629"/>
        <v>11.52534</v>
      </c>
    </row>
    <row r="412" spans="1:139" s="218" customFormat="1" ht="24.75" customHeight="1" x14ac:dyDescent="0.2">
      <c r="A412" s="505">
        <v>409</v>
      </c>
      <c r="B412" s="506" t="s">
        <v>1268</v>
      </c>
      <c r="C412" s="499" t="s">
        <v>1150</v>
      </c>
      <c r="D412" s="406" t="s">
        <v>569</v>
      </c>
      <c r="E412" s="414" t="s">
        <v>221</v>
      </c>
      <c r="F412" s="219" t="s">
        <v>171</v>
      </c>
      <c r="G412" s="219" t="s">
        <v>42</v>
      </c>
      <c r="H412" s="219" t="s">
        <v>70</v>
      </c>
      <c r="I412" s="240">
        <v>0.3</v>
      </c>
      <c r="J412" s="234">
        <v>1037</v>
      </c>
      <c r="K412" s="222"/>
      <c r="L412" s="219" t="s">
        <v>171</v>
      </c>
      <c r="M412" s="219" t="s">
        <v>42</v>
      </c>
      <c r="N412" s="219" t="s">
        <v>70</v>
      </c>
      <c r="O412" s="240">
        <v>0.3</v>
      </c>
      <c r="P412" s="234">
        <v>1037</v>
      </c>
      <c r="Q412" s="219"/>
      <c r="R412" s="219"/>
      <c r="S412" s="219"/>
      <c r="T412" s="240">
        <v>0.3</v>
      </c>
      <c r="U412" s="235">
        <v>1037</v>
      </c>
      <c r="V412" s="228" t="s">
        <v>69</v>
      </c>
      <c r="W412" s="228" t="s">
        <v>44</v>
      </c>
      <c r="X412" s="228" t="s">
        <v>28</v>
      </c>
      <c r="Y412" s="242">
        <v>0.3</v>
      </c>
      <c r="Z412" s="236">
        <v>1037</v>
      </c>
      <c r="AA412" s="207">
        <f t="shared" si="565"/>
        <v>311.09999999999997</v>
      </c>
      <c r="AB412" s="222">
        <v>967</v>
      </c>
      <c r="AC412" s="544">
        <f t="shared" si="630"/>
        <v>-70</v>
      </c>
      <c r="AD412" s="208">
        <f>1.22*$AB$1</f>
        <v>1387.7012</v>
      </c>
      <c r="AE412" s="678">
        <f t="shared" si="631"/>
        <v>350.70119999999997</v>
      </c>
      <c r="AF412" s="222">
        <v>1796</v>
      </c>
      <c r="AJ412" s="444">
        <f t="shared" si="566"/>
        <v>-70</v>
      </c>
      <c r="AK412" s="444">
        <f t="shared" si="567"/>
        <v>-6.7502410800385775</v>
      </c>
      <c r="AL412" s="539">
        <f t="shared" si="632"/>
        <v>-1.3500482160077154E-2</v>
      </c>
      <c r="AM412" s="444">
        <f t="shared" si="568"/>
        <v>-14</v>
      </c>
      <c r="AN412" s="445">
        <f t="shared" si="569"/>
        <v>350.70119999999997</v>
      </c>
      <c r="AO412" s="445">
        <f t="shared" si="570"/>
        <v>33.818823529411759</v>
      </c>
      <c r="AP412" s="542">
        <f t="shared" si="633"/>
        <v>6.7637647058823525E-2</v>
      </c>
      <c r="AQ412" s="445">
        <f t="shared" si="571"/>
        <v>70.140239999999991</v>
      </c>
      <c r="AR412" s="227">
        <f t="shared" si="572"/>
        <v>347.09999999999997</v>
      </c>
      <c r="AS412" s="210">
        <f t="shared" si="573"/>
        <v>1157</v>
      </c>
      <c r="AT412" s="209">
        <f t="shared" si="574"/>
        <v>347.09999999999997</v>
      </c>
      <c r="AU412" s="209">
        <f t="shared" si="575"/>
        <v>578.5</v>
      </c>
      <c r="AV412" s="211">
        <f t="shared" si="576"/>
        <v>967</v>
      </c>
      <c r="AW412" s="210">
        <f t="shared" si="577"/>
        <v>190</v>
      </c>
      <c r="AX412" s="210">
        <f t="shared" si="578"/>
        <v>120</v>
      </c>
      <c r="AY412" s="210">
        <f t="shared" si="579"/>
        <v>11.571841851494696</v>
      </c>
      <c r="AZ412" s="211">
        <f t="shared" si="580"/>
        <v>1387.7012</v>
      </c>
      <c r="BA412" s="544">
        <f t="shared" si="634"/>
        <v>230.70119999999997</v>
      </c>
      <c r="BB412" s="210">
        <f t="shared" si="635"/>
        <v>57.675299999999993</v>
      </c>
      <c r="BC412" s="213">
        <f t="shared" si="581"/>
        <v>374.67932400000001</v>
      </c>
      <c r="BD412" s="211">
        <f>[1]MAG_9pak!$F$11</f>
        <v>1248.9310800000001</v>
      </c>
      <c r="BE412" s="213">
        <f t="shared" si="582"/>
        <v>374.67932400000001</v>
      </c>
      <c r="BF412" s="213">
        <f t="shared" si="583"/>
        <v>624.46554000000003</v>
      </c>
      <c r="BG412" s="210">
        <f t="shared" si="584"/>
        <v>281.93108000000007</v>
      </c>
      <c r="BH412" s="210">
        <f t="shared" si="585"/>
        <v>211.93108000000007</v>
      </c>
      <c r="BI412" s="210">
        <f t="shared" si="586"/>
        <v>20.436941176470597</v>
      </c>
      <c r="BJ412" s="210">
        <f t="shared" si="587"/>
        <v>1285.8799999999999</v>
      </c>
      <c r="BK412" s="214">
        <f t="shared" si="588"/>
        <v>385.76399999999995</v>
      </c>
      <c r="BL412" s="214">
        <f t="shared" si="589"/>
        <v>642.93999999999994</v>
      </c>
      <c r="BM412" s="210">
        <f t="shared" si="590"/>
        <v>248.87999999999988</v>
      </c>
      <c r="BN412" s="210">
        <f t="shared" si="591"/>
        <v>318.87999999999988</v>
      </c>
      <c r="BO412" s="215">
        <f t="shared" si="592"/>
        <v>385.76399999999995</v>
      </c>
      <c r="BP412" s="210">
        <f t="shared" si="652"/>
        <v>1285.8799999999999</v>
      </c>
      <c r="BQ412" s="216">
        <f t="shared" si="593"/>
        <v>385.76399999999995</v>
      </c>
      <c r="BR412" s="216">
        <f t="shared" si="594"/>
        <v>642.93999999999994</v>
      </c>
      <c r="BS412" s="210">
        <f t="shared" si="595"/>
        <v>248.87999999999988</v>
      </c>
      <c r="BT412" s="210">
        <f t="shared" si="596"/>
        <v>318.87999999999988</v>
      </c>
      <c r="BU412" s="217">
        <f t="shared" si="597"/>
        <v>385.76399999999995</v>
      </c>
      <c r="BV412" s="210">
        <f t="shared" si="653"/>
        <v>1285.8799999999999</v>
      </c>
      <c r="BW412" s="403">
        <f t="shared" si="598"/>
        <v>385.76399999999995</v>
      </c>
      <c r="BX412" s="403">
        <f t="shared" si="599"/>
        <v>642.93999999999994</v>
      </c>
      <c r="BY412" s="210">
        <f t="shared" si="600"/>
        <v>248.87999999999988</v>
      </c>
      <c r="BZ412" s="210">
        <f t="shared" si="601"/>
        <v>318.87999999999988</v>
      </c>
      <c r="CA412" s="210">
        <f t="shared" si="602"/>
        <v>24</v>
      </c>
      <c r="CB412" s="404">
        <f t="shared" si="603"/>
        <v>385.76399999999995</v>
      </c>
      <c r="CC412" s="404"/>
      <c r="CD412" s="537">
        <f t="shared" si="604"/>
        <v>57.675299999999993</v>
      </c>
      <c r="CE412" s="537">
        <f t="shared" si="636"/>
        <v>17.302589999999999</v>
      </c>
      <c r="CF412" s="537">
        <f t="shared" si="605"/>
        <v>28.837649999999996</v>
      </c>
      <c r="CG412" s="210"/>
      <c r="CH412" s="210"/>
      <c r="CI412" s="210"/>
      <c r="CJ412" s="538">
        <f t="shared" si="606"/>
        <v>17.302589999999999</v>
      </c>
      <c r="CK412" s="216">
        <f t="shared" si="607"/>
        <v>-47.5</v>
      </c>
      <c r="CL412" s="216">
        <f t="shared" si="637"/>
        <v>-14.25</v>
      </c>
      <c r="CM412" s="216">
        <f t="shared" si="608"/>
        <v>-23.75</v>
      </c>
      <c r="CN412" s="216"/>
      <c r="CO412" s="216"/>
      <c r="CP412" s="216"/>
      <c r="CQ412" s="217">
        <f t="shared" si="609"/>
        <v>-14.25</v>
      </c>
      <c r="CR412" s="403">
        <f t="shared" si="610"/>
        <v>25.455300000000022</v>
      </c>
      <c r="CS412" s="403">
        <f t="shared" si="638"/>
        <v>7.6365900000000062</v>
      </c>
      <c r="CT412" s="403">
        <f t="shared" si="611"/>
        <v>12.727650000000011</v>
      </c>
      <c r="CU412" s="403"/>
      <c r="CV412" s="403"/>
      <c r="CW412" s="403"/>
      <c r="CX412" s="404">
        <f t="shared" si="612"/>
        <v>7.6365900000000062</v>
      </c>
      <c r="CY412" s="198"/>
      <c r="CZ412" s="222">
        <v>967</v>
      </c>
      <c r="DA412" s="677">
        <f t="shared" si="613"/>
        <v>-70</v>
      </c>
      <c r="DB412" s="676">
        <f t="shared" si="614"/>
        <v>-6.7502410800385775</v>
      </c>
      <c r="DC412" s="676">
        <f t="shared" si="639"/>
        <v>-1.3500482160077154</v>
      </c>
      <c r="DD412" s="208">
        <v>1387.7012</v>
      </c>
      <c r="DE412" s="677">
        <f t="shared" si="615"/>
        <v>350.70119999999997</v>
      </c>
      <c r="DF412" s="676">
        <f t="shared" si="616"/>
        <v>33.818823529411759</v>
      </c>
      <c r="DG412" s="676">
        <f t="shared" si="640"/>
        <v>6.7637647058823518</v>
      </c>
      <c r="DH412" s="222">
        <v>20</v>
      </c>
      <c r="DI412" s="677">
        <f t="shared" si="617"/>
        <v>207.4</v>
      </c>
      <c r="DJ412" s="568">
        <f t="shared" si="618"/>
        <v>1244.4000000000001</v>
      </c>
      <c r="DK412" s="677">
        <f t="shared" si="619"/>
        <v>373.32</v>
      </c>
      <c r="DL412" s="677">
        <f t="shared" si="641"/>
        <v>373.32</v>
      </c>
      <c r="DM412" s="677">
        <f t="shared" si="642"/>
        <v>622.20000000000005</v>
      </c>
      <c r="DN412" s="677">
        <f t="shared" si="620"/>
        <v>35.82529999999997</v>
      </c>
      <c r="DO412" s="677">
        <f t="shared" si="643"/>
        <v>10.74758999999999</v>
      </c>
      <c r="DP412" s="677">
        <f t="shared" si="644"/>
        <v>17.912649999999985</v>
      </c>
      <c r="DQ412" s="677">
        <f t="shared" si="621"/>
        <v>10.74758999999999</v>
      </c>
      <c r="DR412" s="222">
        <v>967</v>
      </c>
      <c r="DS412" s="677">
        <f t="shared" si="622"/>
        <v>-70</v>
      </c>
      <c r="DT412" s="676">
        <f t="shared" si="623"/>
        <v>-6.7502410800385775</v>
      </c>
      <c r="DU412" s="710">
        <f t="shared" si="645"/>
        <v>-1.3500482160077154</v>
      </c>
      <c r="DV412" s="208">
        <v>1387.7012</v>
      </c>
      <c r="DW412" s="677">
        <f t="shared" si="624"/>
        <v>350.70119999999997</v>
      </c>
      <c r="DX412" s="676">
        <f t="shared" si="625"/>
        <v>33.818823529411759</v>
      </c>
      <c r="DY412" s="710">
        <f t="shared" si="646"/>
        <v>6.7637647058823518</v>
      </c>
      <c r="DZ412" s="222">
        <v>19</v>
      </c>
      <c r="EA412" s="677">
        <f t="shared" si="626"/>
        <v>197.03</v>
      </c>
      <c r="EB412" s="568">
        <f t="shared" si="627"/>
        <v>1234.03</v>
      </c>
      <c r="EC412" s="677">
        <f t="shared" si="628"/>
        <v>370.209</v>
      </c>
      <c r="ED412" s="677">
        <f t="shared" si="647"/>
        <v>370.209</v>
      </c>
      <c r="EE412" s="677">
        <f t="shared" si="648"/>
        <v>617.01499999999999</v>
      </c>
      <c r="EF412" s="208">
        <f t="shared" si="649"/>
        <v>38.4178</v>
      </c>
      <c r="EG412" s="208">
        <f t="shared" si="650"/>
        <v>11.52534</v>
      </c>
      <c r="EH412" s="208">
        <f t="shared" si="651"/>
        <v>19.2089</v>
      </c>
      <c r="EI412" s="677">
        <f t="shared" si="629"/>
        <v>11.52534</v>
      </c>
    </row>
    <row r="413" spans="1:139" s="218" customFormat="1" ht="24.75" customHeight="1" x14ac:dyDescent="0.2">
      <c r="A413" s="505">
        <v>410</v>
      </c>
      <c r="B413" s="506" t="s">
        <v>1268</v>
      </c>
      <c r="C413" s="499" t="s">
        <v>1097</v>
      </c>
      <c r="D413" s="406" t="s">
        <v>570</v>
      </c>
      <c r="E413" s="414" t="s">
        <v>235</v>
      </c>
      <c r="F413" s="219" t="s">
        <v>171</v>
      </c>
      <c r="G413" s="219" t="s">
        <v>217</v>
      </c>
      <c r="H413" s="219" t="s">
        <v>25</v>
      </c>
      <c r="I413" s="240">
        <v>0.3</v>
      </c>
      <c r="J413" s="234">
        <v>665</v>
      </c>
      <c r="K413" s="222"/>
      <c r="L413" s="219" t="s">
        <v>171</v>
      </c>
      <c r="M413" s="219" t="s">
        <v>217</v>
      </c>
      <c r="N413" s="219" t="s">
        <v>25</v>
      </c>
      <c r="O413" s="240">
        <v>0.3</v>
      </c>
      <c r="P413" s="234">
        <v>665</v>
      </c>
      <c r="Q413" s="219"/>
      <c r="R413" s="219"/>
      <c r="S413" s="219"/>
      <c r="T413" s="240">
        <v>0.3</v>
      </c>
      <c r="U413" s="235">
        <v>665</v>
      </c>
      <c r="V413" s="228" t="s">
        <v>69</v>
      </c>
      <c r="W413" s="228" t="s">
        <v>315</v>
      </c>
      <c r="X413" s="228" t="s">
        <v>45</v>
      </c>
      <c r="Y413" s="242">
        <v>0.3</v>
      </c>
      <c r="Z413" s="236">
        <v>665</v>
      </c>
      <c r="AA413" s="207">
        <f t="shared" si="565"/>
        <v>199.5</v>
      </c>
      <c r="AB413" s="222">
        <v>758</v>
      </c>
      <c r="AC413" s="544">
        <f t="shared" si="630"/>
        <v>93</v>
      </c>
      <c r="AD413" s="208">
        <f>0.95*$AB$1</f>
        <v>1080.587</v>
      </c>
      <c r="AE413" s="678">
        <f t="shared" si="631"/>
        <v>415.58699999999999</v>
      </c>
      <c r="AF413" s="222">
        <v>1406</v>
      </c>
      <c r="AJ413" s="444">
        <f t="shared" si="566"/>
        <v>93</v>
      </c>
      <c r="AK413" s="444">
        <f t="shared" si="567"/>
        <v>13.984962406015029</v>
      </c>
      <c r="AL413" s="539">
        <f t="shared" si="632"/>
        <v>2.7969924812030058E-2</v>
      </c>
      <c r="AM413" s="444">
        <f t="shared" si="568"/>
        <v>18.600000000000001</v>
      </c>
      <c r="AN413" s="445">
        <f t="shared" si="569"/>
        <v>415.58699999999999</v>
      </c>
      <c r="AO413" s="445">
        <f t="shared" si="570"/>
        <v>62.494285714285695</v>
      </c>
      <c r="AP413" s="542">
        <f t="shared" si="633"/>
        <v>0.12498857142857139</v>
      </c>
      <c r="AQ413" s="445">
        <f t="shared" si="571"/>
        <v>83.117400000000004</v>
      </c>
      <c r="AR413" s="227">
        <f t="shared" si="572"/>
        <v>235.5</v>
      </c>
      <c r="AS413" s="210">
        <f t="shared" si="573"/>
        <v>785</v>
      </c>
      <c r="AT413" s="209">
        <f t="shared" si="574"/>
        <v>235.5</v>
      </c>
      <c r="AU413" s="209">
        <f t="shared" si="575"/>
        <v>392.5</v>
      </c>
      <c r="AV413" s="211">
        <f t="shared" si="576"/>
        <v>758</v>
      </c>
      <c r="AW413" s="210">
        <f t="shared" si="577"/>
        <v>27</v>
      </c>
      <c r="AX413" s="210">
        <f t="shared" si="578"/>
        <v>120</v>
      </c>
      <c r="AY413" s="210">
        <f t="shared" si="579"/>
        <v>18.045112781954884</v>
      </c>
      <c r="AZ413" s="211">
        <f t="shared" si="580"/>
        <v>1080.587</v>
      </c>
      <c r="BA413" s="544">
        <f t="shared" si="634"/>
        <v>295.58699999999999</v>
      </c>
      <c r="BB413" s="210">
        <f t="shared" si="635"/>
        <v>73.896749999999997</v>
      </c>
      <c r="BC413" s="213">
        <f t="shared" si="581"/>
        <v>291.75848999999999</v>
      </c>
      <c r="BD413" s="211">
        <f>[1]MAG_9pak!$F$9</f>
        <v>972.52830000000006</v>
      </c>
      <c r="BE413" s="213">
        <f t="shared" si="582"/>
        <v>291.75848999999999</v>
      </c>
      <c r="BF413" s="213">
        <f t="shared" si="583"/>
        <v>486.26415000000003</v>
      </c>
      <c r="BG413" s="210">
        <f t="shared" si="584"/>
        <v>214.52830000000006</v>
      </c>
      <c r="BH413" s="210">
        <f t="shared" si="585"/>
        <v>307.52830000000006</v>
      </c>
      <c r="BI413" s="210">
        <f t="shared" si="586"/>
        <v>46.244857142857143</v>
      </c>
      <c r="BJ413" s="210">
        <f t="shared" si="587"/>
        <v>824.6</v>
      </c>
      <c r="BK413" s="214">
        <f t="shared" si="588"/>
        <v>247.38</v>
      </c>
      <c r="BL413" s="214">
        <f t="shared" si="589"/>
        <v>412.3</v>
      </c>
      <c r="BM413" s="210">
        <f t="shared" si="590"/>
        <v>159.60000000000002</v>
      </c>
      <c r="BN413" s="210">
        <f t="shared" si="591"/>
        <v>66.600000000000023</v>
      </c>
      <c r="BO413" s="215">
        <f t="shared" si="592"/>
        <v>247.38</v>
      </c>
      <c r="BP413" s="210">
        <f t="shared" si="652"/>
        <v>824.6</v>
      </c>
      <c r="BQ413" s="216">
        <f t="shared" si="593"/>
        <v>247.38</v>
      </c>
      <c r="BR413" s="216">
        <f t="shared" si="594"/>
        <v>412.3</v>
      </c>
      <c r="BS413" s="210">
        <f t="shared" si="595"/>
        <v>159.60000000000002</v>
      </c>
      <c r="BT413" s="210">
        <f t="shared" si="596"/>
        <v>66.600000000000023</v>
      </c>
      <c r="BU413" s="217">
        <f t="shared" si="597"/>
        <v>247.38</v>
      </c>
      <c r="BV413" s="210">
        <f t="shared" si="653"/>
        <v>824.6</v>
      </c>
      <c r="BW413" s="403">
        <f t="shared" si="598"/>
        <v>247.38</v>
      </c>
      <c r="BX413" s="403">
        <f t="shared" si="599"/>
        <v>412.3</v>
      </c>
      <c r="BY413" s="210">
        <f t="shared" si="600"/>
        <v>159.60000000000002</v>
      </c>
      <c r="BZ413" s="210">
        <f t="shared" si="601"/>
        <v>66.600000000000023</v>
      </c>
      <c r="CA413" s="210">
        <f t="shared" si="602"/>
        <v>24</v>
      </c>
      <c r="CB413" s="404">
        <f t="shared" si="603"/>
        <v>247.38</v>
      </c>
      <c r="CC413" s="404"/>
      <c r="CD413" s="537">
        <f t="shared" si="604"/>
        <v>73.896749999999997</v>
      </c>
      <c r="CE413" s="537">
        <f t="shared" si="636"/>
        <v>22.169024999999998</v>
      </c>
      <c r="CF413" s="537">
        <f t="shared" si="605"/>
        <v>36.948374999999999</v>
      </c>
      <c r="CG413" s="210"/>
      <c r="CH413" s="210"/>
      <c r="CI413" s="210"/>
      <c r="CJ413" s="538">
        <f t="shared" si="606"/>
        <v>22.169024999999998</v>
      </c>
      <c r="CK413" s="216">
        <f t="shared" si="607"/>
        <v>-6.75</v>
      </c>
      <c r="CL413" s="216">
        <f t="shared" si="637"/>
        <v>-2.0249999999999999</v>
      </c>
      <c r="CM413" s="216">
        <f t="shared" si="608"/>
        <v>-3.375</v>
      </c>
      <c r="CN413" s="216"/>
      <c r="CO413" s="216"/>
      <c r="CP413" s="216"/>
      <c r="CQ413" s="217">
        <f t="shared" si="609"/>
        <v>-2.0249999999999999</v>
      </c>
      <c r="CR413" s="403">
        <f t="shared" si="610"/>
        <v>63.996749999999992</v>
      </c>
      <c r="CS413" s="403">
        <f t="shared" si="638"/>
        <v>19.199024999999995</v>
      </c>
      <c r="CT413" s="403">
        <f t="shared" si="611"/>
        <v>31.998374999999996</v>
      </c>
      <c r="CU413" s="403"/>
      <c r="CV413" s="403"/>
      <c r="CW413" s="403"/>
      <c r="CX413" s="404">
        <f t="shared" si="612"/>
        <v>19.199024999999995</v>
      </c>
      <c r="CY413" s="198"/>
      <c r="CZ413" s="222">
        <v>758</v>
      </c>
      <c r="DA413" s="677">
        <f t="shared" si="613"/>
        <v>93</v>
      </c>
      <c r="DB413" s="676">
        <f t="shared" si="614"/>
        <v>13.984962406015029</v>
      </c>
      <c r="DC413" s="676">
        <f t="shared" si="639"/>
        <v>2.7969924812030058</v>
      </c>
      <c r="DD413" s="208">
        <v>1080.587</v>
      </c>
      <c r="DE413" s="677">
        <f t="shared" si="615"/>
        <v>415.58699999999999</v>
      </c>
      <c r="DF413" s="676">
        <f t="shared" si="616"/>
        <v>62.494285714285695</v>
      </c>
      <c r="DG413" s="676">
        <f t="shared" si="640"/>
        <v>12.498857142857139</v>
      </c>
      <c r="DH413" s="222">
        <v>20</v>
      </c>
      <c r="DI413" s="677">
        <f t="shared" si="617"/>
        <v>133</v>
      </c>
      <c r="DJ413" s="568">
        <f t="shared" si="618"/>
        <v>798</v>
      </c>
      <c r="DK413" s="677">
        <f t="shared" si="619"/>
        <v>239.39999999999998</v>
      </c>
      <c r="DL413" s="677">
        <f t="shared" si="641"/>
        <v>239.4</v>
      </c>
      <c r="DM413" s="677">
        <f t="shared" si="642"/>
        <v>399</v>
      </c>
      <c r="DN413" s="677">
        <f t="shared" si="620"/>
        <v>70.646749999999997</v>
      </c>
      <c r="DO413" s="677">
        <f t="shared" si="643"/>
        <v>21.194025</v>
      </c>
      <c r="DP413" s="677">
        <f t="shared" si="644"/>
        <v>35.323374999999999</v>
      </c>
      <c r="DQ413" s="677">
        <f t="shared" si="621"/>
        <v>21.194025</v>
      </c>
      <c r="DR413" s="222">
        <v>758</v>
      </c>
      <c r="DS413" s="677">
        <f t="shared" si="622"/>
        <v>93</v>
      </c>
      <c r="DT413" s="676">
        <f t="shared" si="623"/>
        <v>13.984962406015029</v>
      </c>
      <c r="DU413" s="710">
        <f t="shared" si="645"/>
        <v>2.7969924812030058</v>
      </c>
      <c r="DV413" s="208">
        <v>1080.587</v>
      </c>
      <c r="DW413" s="677">
        <f t="shared" si="624"/>
        <v>415.58699999999999</v>
      </c>
      <c r="DX413" s="676">
        <f t="shared" si="625"/>
        <v>62.494285714285695</v>
      </c>
      <c r="DY413" s="710">
        <f t="shared" si="646"/>
        <v>12.498857142857139</v>
      </c>
      <c r="DZ413" s="222">
        <v>19</v>
      </c>
      <c r="EA413" s="677">
        <f t="shared" si="626"/>
        <v>126.35</v>
      </c>
      <c r="EB413" s="568">
        <f t="shared" si="627"/>
        <v>791.35</v>
      </c>
      <c r="EC413" s="677">
        <f t="shared" si="628"/>
        <v>237.405</v>
      </c>
      <c r="ED413" s="677">
        <f t="shared" si="647"/>
        <v>237.405</v>
      </c>
      <c r="EE413" s="677">
        <f t="shared" si="648"/>
        <v>395.67500000000001</v>
      </c>
      <c r="EF413" s="208">
        <f t="shared" si="649"/>
        <v>72.309249999999992</v>
      </c>
      <c r="EG413" s="208">
        <f t="shared" si="650"/>
        <v>21.692774999999997</v>
      </c>
      <c r="EH413" s="208">
        <f t="shared" si="651"/>
        <v>36.154624999999996</v>
      </c>
      <c r="EI413" s="677">
        <f t="shared" si="629"/>
        <v>21.692774999999997</v>
      </c>
    </row>
    <row r="414" spans="1:139" s="218" customFormat="1" ht="24.75" customHeight="1" x14ac:dyDescent="0.2">
      <c r="A414" s="506">
        <v>411</v>
      </c>
      <c r="B414" s="506" t="s">
        <v>1268</v>
      </c>
      <c r="C414" s="499" t="s">
        <v>1097</v>
      </c>
      <c r="D414" s="406" t="s">
        <v>570</v>
      </c>
      <c r="E414" s="414" t="s">
        <v>221</v>
      </c>
      <c r="F414" s="219" t="s">
        <v>171</v>
      </c>
      <c r="G414" s="219" t="s">
        <v>42</v>
      </c>
      <c r="H414" s="219" t="s">
        <v>70</v>
      </c>
      <c r="I414" s="240">
        <v>0.3</v>
      </c>
      <c r="J414" s="234">
        <v>1037</v>
      </c>
      <c r="K414" s="222"/>
      <c r="L414" s="219" t="s">
        <v>171</v>
      </c>
      <c r="M414" s="219" t="s">
        <v>42</v>
      </c>
      <c r="N414" s="219" t="s">
        <v>70</v>
      </c>
      <c r="O414" s="240">
        <v>0.3</v>
      </c>
      <c r="P414" s="234">
        <v>1037</v>
      </c>
      <c r="Q414" s="219"/>
      <c r="R414" s="219"/>
      <c r="S414" s="219"/>
      <c r="T414" s="240">
        <v>0.3</v>
      </c>
      <c r="U414" s="235">
        <v>1037</v>
      </c>
      <c r="V414" s="228" t="s">
        <v>69</v>
      </c>
      <c r="W414" s="228" t="s">
        <v>44</v>
      </c>
      <c r="X414" s="228" t="s">
        <v>28</v>
      </c>
      <c r="Y414" s="242">
        <v>0.3</v>
      </c>
      <c r="Z414" s="236">
        <v>1037</v>
      </c>
      <c r="AA414" s="207">
        <f t="shared" si="565"/>
        <v>311.09999999999997</v>
      </c>
      <c r="AB414" s="222">
        <v>967</v>
      </c>
      <c r="AC414" s="544">
        <f t="shared" si="630"/>
        <v>-70</v>
      </c>
      <c r="AD414" s="208">
        <f>1.22*$AB$1</f>
        <v>1387.7012</v>
      </c>
      <c r="AE414" s="678">
        <f t="shared" si="631"/>
        <v>350.70119999999997</v>
      </c>
      <c r="AF414" s="222">
        <v>1796</v>
      </c>
      <c r="AJ414" s="444">
        <f t="shared" si="566"/>
        <v>-70</v>
      </c>
      <c r="AK414" s="444">
        <f t="shared" si="567"/>
        <v>-6.7502410800385775</v>
      </c>
      <c r="AL414" s="539">
        <f t="shared" si="632"/>
        <v>-1.3500482160077154E-2</v>
      </c>
      <c r="AM414" s="444">
        <f t="shared" si="568"/>
        <v>-14</v>
      </c>
      <c r="AN414" s="445">
        <f t="shared" si="569"/>
        <v>350.70119999999997</v>
      </c>
      <c r="AO414" s="445">
        <f t="shared" si="570"/>
        <v>33.818823529411759</v>
      </c>
      <c r="AP414" s="542">
        <f t="shared" si="633"/>
        <v>6.7637647058823525E-2</v>
      </c>
      <c r="AQ414" s="445">
        <f t="shared" si="571"/>
        <v>70.140239999999991</v>
      </c>
      <c r="AR414" s="227">
        <f t="shared" si="572"/>
        <v>347.09999999999997</v>
      </c>
      <c r="AS414" s="210">
        <f t="shared" si="573"/>
        <v>1157</v>
      </c>
      <c r="AT414" s="209">
        <f t="shared" si="574"/>
        <v>347.09999999999997</v>
      </c>
      <c r="AU414" s="209">
        <f t="shared" si="575"/>
        <v>578.5</v>
      </c>
      <c r="AV414" s="211">
        <f t="shared" si="576"/>
        <v>967</v>
      </c>
      <c r="AW414" s="210">
        <f t="shared" si="577"/>
        <v>190</v>
      </c>
      <c r="AX414" s="210">
        <f t="shared" si="578"/>
        <v>120</v>
      </c>
      <c r="AY414" s="210">
        <f t="shared" si="579"/>
        <v>11.571841851494696</v>
      </c>
      <c r="AZ414" s="211">
        <f t="shared" si="580"/>
        <v>1387.7012</v>
      </c>
      <c r="BA414" s="544">
        <f t="shared" si="634"/>
        <v>230.70119999999997</v>
      </c>
      <c r="BB414" s="210">
        <f t="shared" si="635"/>
        <v>57.675299999999993</v>
      </c>
      <c r="BC414" s="213">
        <f t="shared" si="581"/>
        <v>374.67932400000001</v>
      </c>
      <c r="BD414" s="211">
        <f>[1]MAG_9pak!$F$11</f>
        <v>1248.9310800000001</v>
      </c>
      <c r="BE414" s="213">
        <f t="shared" si="582"/>
        <v>374.67932400000001</v>
      </c>
      <c r="BF414" s="213">
        <f t="shared" si="583"/>
        <v>624.46554000000003</v>
      </c>
      <c r="BG414" s="210">
        <f t="shared" si="584"/>
        <v>281.93108000000007</v>
      </c>
      <c r="BH414" s="210">
        <f t="shared" si="585"/>
        <v>211.93108000000007</v>
      </c>
      <c r="BI414" s="210">
        <f t="shared" si="586"/>
        <v>20.436941176470597</v>
      </c>
      <c r="BJ414" s="210">
        <f t="shared" si="587"/>
        <v>1285.8799999999999</v>
      </c>
      <c r="BK414" s="214">
        <f t="shared" si="588"/>
        <v>385.76399999999995</v>
      </c>
      <c r="BL414" s="214">
        <f t="shared" si="589"/>
        <v>642.93999999999994</v>
      </c>
      <c r="BM414" s="210">
        <f t="shared" si="590"/>
        <v>248.87999999999988</v>
      </c>
      <c r="BN414" s="210">
        <f t="shared" si="591"/>
        <v>318.87999999999988</v>
      </c>
      <c r="BO414" s="215">
        <f t="shared" si="592"/>
        <v>385.76399999999995</v>
      </c>
      <c r="BP414" s="210">
        <f t="shared" si="652"/>
        <v>1285.8799999999999</v>
      </c>
      <c r="BQ414" s="216">
        <f t="shared" si="593"/>
        <v>385.76399999999995</v>
      </c>
      <c r="BR414" s="216">
        <f t="shared" si="594"/>
        <v>642.93999999999994</v>
      </c>
      <c r="BS414" s="210">
        <f t="shared" si="595"/>
        <v>248.87999999999988</v>
      </c>
      <c r="BT414" s="210">
        <f t="shared" si="596"/>
        <v>318.87999999999988</v>
      </c>
      <c r="BU414" s="217">
        <f t="shared" si="597"/>
        <v>385.76399999999995</v>
      </c>
      <c r="BV414" s="210">
        <f t="shared" si="653"/>
        <v>1285.8799999999999</v>
      </c>
      <c r="BW414" s="403">
        <f t="shared" si="598"/>
        <v>385.76399999999995</v>
      </c>
      <c r="BX414" s="403">
        <f t="shared" si="599"/>
        <v>642.93999999999994</v>
      </c>
      <c r="BY414" s="210">
        <f t="shared" si="600"/>
        <v>248.87999999999988</v>
      </c>
      <c r="BZ414" s="210">
        <f t="shared" si="601"/>
        <v>318.87999999999988</v>
      </c>
      <c r="CA414" s="210">
        <f t="shared" si="602"/>
        <v>24</v>
      </c>
      <c r="CB414" s="404">
        <f t="shared" si="603"/>
        <v>385.76399999999995</v>
      </c>
      <c r="CC414" s="404"/>
      <c r="CD414" s="537">
        <f t="shared" si="604"/>
        <v>57.675299999999993</v>
      </c>
      <c r="CE414" s="537">
        <f t="shared" si="636"/>
        <v>17.302589999999999</v>
      </c>
      <c r="CF414" s="537">
        <f t="shared" si="605"/>
        <v>28.837649999999996</v>
      </c>
      <c r="CG414" s="210"/>
      <c r="CH414" s="210"/>
      <c r="CI414" s="210"/>
      <c r="CJ414" s="538">
        <f t="shared" si="606"/>
        <v>17.302589999999999</v>
      </c>
      <c r="CK414" s="216">
        <f t="shared" si="607"/>
        <v>-47.5</v>
      </c>
      <c r="CL414" s="216">
        <f t="shared" si="637"/>
        <v>-14.25</v>
      </c>
      <c r="CM414" s="216">
        <f t="shared" si="608"/>
        <v>-23.75</v>
      </c>
      <c r="CN414" s="216"/>
      <c r="CO414" s="216"/>
      <c r="CP414" s="216"/>
      <c r="CQ414" s="217">
        <f t="shared" si="609"/>
        <v>-14.25</v>
      </c>
      <c r="CR414" s="403">
        <f t="shared" si="610"/>
        <v>25.455300000000022</v>
      </c>
      <c r="CS414" s="403">
        <f t="shared" si="638"/>
        <v>7.6365900000000062</v>
      </c>
      <c r="CT414" s="403">
        <f t="shared" si="611"/>
        <v>12.727650000000011</v>
      </c>
      <c r="CU414" s="403"/>
      <c r="CV414" s="403"/>
      <c r="CW414" s="403"/>
      <c r="CX414" s="404">
        <f t="shared" si="612"/>
        <v>7.6365900000000062</v>
      </c>
      <c r="CY414" s="198"/>
      <c r="CZ414" s="222">
        <v>967</v>
      </c>
      <c r="DA414" s="677">
        <f t="shared" si="613"/>
        <v>-70</v>
      </c>
      <c r="DB414" s="676">
        <f t="shared" si="614"/>
        <v>-6.7502410800385775</v>
      </c>
      <c r="DC414" s="676">
        <f t="shared" si="639"/>
        <v>-1.3500482160077154</v>
      </c>
      <c r="DD414" s="208">
        <v>1387.7012</v>
      </c>
      <c r="DE414" s="677">
        <f t="shared" si="615"/>
        <v>350.70119999999997</v>
      </c>
      <c r="DF414" s="676">
        <f t="shared" si="616"/>
        <v>33.818823529411759</v>
      </c>
      <c r="DG414" s="676">
        <f t="shared" si="640"/>
        <v>6.7637647058823518</v>
      </c>
      <c r="DH414" s="222">
        <v>20</v>
      </c>
      <c r="DI414" s="677">
        <f t="shared" si="617"/>
        <v>207.4</v>
      </c>
      <c r="DJ414" s="568">
        <f t="shared" si="618"/>
        <v>1244.4000000000001</v>
      </c>
      <c r="DK414" s="677">
        <f t="shared" si="619"/>
        <v>373.32</v>
      </c>
      <c r="DL414" s="677">
        <f t="shared" si="641"/>
        <v>373.32</v>
      </c>
      <c r="DM414" s="677">
        <f t="shared" si="642"/>
        <v>622.20000000000005</v>
      </c>
      <c r="DN414" s="677">
        <f t="shared" si="620"/>
        <v>35.82529999999997</v>
      </c>
      <c r="DO414" s="677">
        <f t="shared" si="643"/>
        <v>10.74758999999999</v>
      </c>
      <c r="DP414" s="677">
        <f t="shared" si="644"/>
        <v>17.912649999999985</v>
      </c>
      <c r="DQ414" s="677">
        <f t="shared" si="621"/>
        <v>10.74758999999999</v>
      </c>
      <c r="DR414" s="222">
        <v>967</v>
      </c>
      <c r="DS414" s="677">
        <f t="shared" si="622"/>
        <v>-70</v>
      </c>
      <c r="DT414" s="676">
        <f t="shared" si="623"/>
        <v>-6.7502410800385775</v>
      </c>
      <c r="DU414" s="710">
        <f t="shared" si="645"/>
        <v>-1.3500482160077154</v>
      </c>
      <c r="DV414" s="208">
        <v>1387.7012</v>
      </c>
      <c r="DW414" s="677">
        <f t="shared" si="624"/>
        <v>350.70119999999997</v>
      </c>
      <c r="DX414" s="676">
        <f t="shared" si="625"/>
        <v>33.818823529411759</v>
      </c>
      <c r="DY414" s="710">
        <f t="shared" si="646"/>
        <v>6.7637647058823518</v>
      </c>
      <c r="DZ414" s="222">
        <v>19</v>
      </c>
      <c r="EA414" s="677">
        <f t="shared" si="626"/>
        <v>197.03</v>
      </c>
      <c r="EB414" s="568">
        <f t="shared" si="627"/>
        <v>1234.03</v>
      </c>
      <c r="EC414" s="677">
        <f t="shared" si="628"/>
        <v>370.209</v>
      </c>
      <c r="ED414" s="677">
        <f t="shared" si="647"/>
        <v>370.209</v>
      </c>
      <c r="EE414" s="677">
        <f t="shared" si="648"/>
        <v>617.01499999999999</v>
      </c>
      <c r="EF414" s="208">
        <f t="shared" si="649"/>
        <v>38.4178</v>
      </c>
      <c r="EG414" s="208">
        <f t="shared" si="650"/>
        <v>11.52534</v>
      </c>
      <c r="EH414" s="208">
        <f t="shared" si="651"/>
        <v>19.2089</v>
      </c>
      <c r="EI414" s="677">
        <f t="shared" si="629"/>
        <v>11.52534</v>
      </c>
    </row>
    <row r="415" spans="1:139" s="218" customFormat="1" ht="24.75" customHeight="1" x14ac:dyDescent="0.2">
      <c r="A415" s="505">
        <v>412</v>
      </c>
      <c r="B415" s="506" t="s">
        <v>1268</v>
      </c>
      <c r="C415" s="499" t="s">
        <v>1098</v>
      </c>
      <c r="D415" s="406" t="s">
        <v>571</v>
      </c>
      <c r="E415" s="414" t="s">
        <v>233</v>
      </c>
      <c r="F415" s="219" t="s">
        <v>171</v>
      </c>
      <c r="G415" s="219" t="s">
        <v>42</v>
      </c>
      <c r="H415" s="219" t="s">
        <v>70</v>
      </c>
      <c r="I415" s="240">
        <v>0.4</v>
      </c>
      <c r="J415" s="234">
        <v>950</v>
      </c>
      <c r="K415" s="222"/>
      <c r="L415" s="219" t="s">
        <v>171</v>
      </c>
      <c r="M415" s="219" t="s">
        <v>42</v>
      </c>
      <c r="N415" s="219" t="s">
        <v>70</v>
      </c>
      <c r="O415" s="240">
        <v>0.4</v>
      </c>
      <c r="P415" s="234">
        <v>950</v>
      </c>
      <c r="Q415" s="219"/>
      <c r="R415" s="219"/>
      <c r="S415" s="219"/>
      <c r="T415" s="240">
        <v>0.4</v>
      </c>
      <c r="U415" s="235">
        <v>950</v>
      </c>
      <c r="V415" s="228" t="s">
        <v>69</v>
      </c>
      <c r="W415" s="228" t="s">
        <v>44</v>
      </c>
      <c r="X415" s="228" t="s">
        <v>28</v>
      </c>
      <c r="Y415" s="242">
        <v>0.4</v>
      </c>
      <c r="Z415" s="236">
        <v>950</v>
      </c>
      <c r="AA415" s="207">
        <f t="shared" si="565"/>
        <v>380</v>
      </c>
      <c r="AB415" s="222">
        <v>967</v>
      </c>
      <c r="AC415" s="544">
        <f t="shared" si="630"/>
        <v>17</v>
      </c>
      <c r="AD415" s="208">
        <f>1.22*$AB$1</f>
        <v>1387.7012</v>
      </c>
      <c r="AE415" s="678">
        <f t="shared" si="631"/>
        <v>437.70119999999997</v>
      </c>
      <c r="AF415" s="222">
        <v>1796</v>
      </c>
      <c r="AJ415" s="444">
        <f t="shared" si="566"/>
        <v>17</v>
      </c>
      <c r="AK415" s="444">
        <f t="shared" si="567"/>
        <v>1.7894736842105203</v>
      </c>
      <c r="AL415" s="539">
        <f t="shared" si="632"/>
        <v>3.5789473684210405E-3</v>
      </c>
      <c r="AM415" s="444">
        <f t="shared" si="568"/>
        <v>3.4</v>
      </c>
      <c r="AN415" s="445">
        <f t="shared" si="569"/>
        <v>437.70119999999997</v>
      </c>
      <c r="AO415" s="445">
        <f t="shared" si="570"/>
        <v>46.073810526315782</v>
      </c>
      <c r="AP415" s="542">
        <f t="shared" si="633"/>
        <v>9.2147621052631565E-2</v>
      </c>
      <c r="AQ415" s="445">
        <f t="shared" si="571"/>
        <v>87.540239999999997</v>
      </c>
      <c r="AR415" s="227">
        <f t="shared" si="572"/>
        <v>428</v>
      </c>
      <c r="AS415" s="210">
        <f t="shared" si="573"/>
        <v>1070</v>
      </c>
      <c r="AT415" s="209">
        <f t="shared" si="574"/>
        <v>321</v>
      </c>
      <c r="AU415" s="209">
        <f t="shared" si="575"/>
        <v>535</v>
      </c>
      <c r="AV415" s="211">
        <f t="shared" si="576"/>
        <v>967</v>
      </c>
      <c r="AW415" s="210">
        <f t="shared" si="577"/>
        <v>103</v>
      </c>
      <c r="AX415" s="210">
        <f t="shared" si="578"/>
        <v>120</v>
      </c>
      <c r="AY415" s="210">
        <f t="shared" si="579"/>
        <v>12.631578947368411</v>
      </c>
      <c r="AZ415" s="211">
        <f t="shared" si="580"/>
        <v>1387.7012</v>
      </c>
      <c r="BA415" s="544">
        <f t="shared" si="634"/>
        <v>317.70119999999997</v>
      </c>
      <c r="BB415" s="210">
        <f t="shared" si="635"/>
        <v>79.425299999999993</v>
      </c>
      <c r="BC415" s="213">
        <f t="shared" si="581"/>
        <v>499.57243200000005</v>
      </c>
      <c r="BD415" s="211">
        <f>[1]MAG_9pak!$F$11</f>
        <v>1248.9310800000001</v>
      </c>
      <c r="BE415" s="213">
        <f t="shared" si="582"/>
        <v>374.67932400000001</v>
      </c>
      <c r="BF415" s="213">
        <f t="shared" si="583"/>
        <v>624.46554000000003</v>
      </c>
      <c r="BG415" s="210">
        <f t="shared" si="584"/>
        <v>281.93108000000007</v>
      </c>
      <c r="BH415" s="210">
        <f t="shared" si="585"/>
        <v>298.93108000000007</v>
      </c>
      <c r="BI415" s="210">
        <f t="shared" si="586"/>
        <v>31.466429473684201</v>
      </c>
      <c r="BJ415" s="210">
        <f t="shared" si="587"/>
        <v>1178</v>
      </c>
      <c r="BK415" s="214">
        <f t="shared" si="588"/>
        <v>353.4</v>
      </c>
      <c r="BL415" s="214">
        <f t="shared" si="589"/>
        <v>589</v>
      </c>
      <c r="BM415" s="210">
        <f t="shared" si="590"/>
        <v>228</v>
      </c>
      <c r="BN415" s="210">
        <f t="shared" si="591"/>
        <v>211</v>
      </c>
      <c r="BO415" s="215">
        <f t="shared" si="592"/>
        <v>471.20000000000005</v>
      </c>
      <c r="BP415" s="210">
        <f t="shared" si="652"/>
        <v>1178</v>
      </c>
      <c r="BQ415" s="216">
        <f t="shared" si="593"/>
        <v>353.4</v>
      </c>
      <c r="BR415" s="216">
        <f t="shared" si="594"/>
        <v>589</v>
      </c>
      <c r="BS415" s="210">
        <f t="shared" si="595"/>
        <v>228</v>
      </c>
      <c r="BT415" s="210">
        <f t="shared" si="596"/>
        <v>211</v>
      </c>
      <c r="BU415" s="217">
        <f t="shared" si="597"/>
        <v>471.20000000000005</v>
      </c>
      <c r="BV415" s="210">
        <f t="shared" si="653"/>
        <v>1178</v>
      </c>
      <c r="BW415" s="403">
        <f t="shared" si="598"/>
        <v>353.4</v>
      </c>
      <c r="BX415" s="403">
        <f t="shared" si="599"/>
        <v>589</v>
      </c>
      <c r="BY415" s="210">
        <f t="shared" si="600"/>
        <v>228</v>
      </c>
      <c r="BZ415" s="210">
        <f t="shared" si="601"/>
        <v>211</v>
      </c>
      <c r="CA415" s="210">
        <f t="shared" si="602"/>
        <v>24</v>
      </c>
      <c r="CB415" s="404">
        <f t="shared" si="603"/>
        <v>471.20000000000005</v>
      </c>
      <c r="CC415" s="404"/>
      <c r="CD415" s="537">
        <f t="shared" si="604"/>
        <v>79.425299999999993</v>
      </c>
      <c r="CE415" s="537">
        <f t="shared" si="636"/>
        <v>23.827589999999997</v>
      </c>
      <c r="CF415" s="537">
        <f t="shared" si="605"/>
        <v>39.712649999999996</v>
      </c>
      <c r="CG415" s="210"/>
      <c r="CH415" s="210"/>
      <c r="CI415" s="210"/>
      <c r="CJ415" s="538">
        <f t="shared" si="606"/>
        <v>31.770119999999999</v>
      </c>
      <c r="CK415" s="216">
        <f t="shared" si="607"/>
        <v>-25.75</v>
      </c>
      <c r="CL415" s="216">
        <f t="shared" si="637"/>
        <v>-7.7249999999999996</v>
      </c>
      <c r="CM415" s="216">
        <f t="shared" si="608"/>
        <v>-12.875</v>
      </c>
      <c r="CN415" s="216"/>
      <c r="CO415" s="216"/>
      <c r="CP415" s="216"/>
      <c r="CQ415" s="217">
        <f t="shared" si="609"/>
        <v>-10.3</v>
      </c>
      <c r="CR415" s="403">
        <f t="shared" si="610"/>
        <v>52.425299999999993</v>
      </c>
      <c r="CS415" s="403">
        <f t="shared" si="638"/>
        <v>15.727589999999998</v>
      </c>
      <c r="CT415" s="403">
        <f t="shared" si="611"/>
        <v>26.212649999999996</v>
      </c>
      <c r="CU415" s="403"/>
      <c r="CV415" s="403"/>
      <c r="CW415" s="403"/>
      <c r="CX415" s="404">
        <f t="shared" si="612"/>
        <v>20.970119999999998</v>
      </c>
      <c r="CY415" s="198"/>
      <c r="CZ415" s="222">
        <v>967</v>
      </c>
      <c r="DA415" s="677">
        <f t="shared" si="613"/>
        <v>17</v>
      </c>
      <c r="DB415" s="676">
        <f t="shared" si="614"/>
        <v>1.7894736842105203</v>
      </c>
      <c r="DC415" s="676">
        <f t="shared" si="639"/>
        <v>0.35789473684210404</v>
      </c>
      <c r="DD415" s="208">
        <v>1387.7012</v>
      </c>
      <c r="DE415" s="677">
        <f t="shared" si="615"/>
        <v>437.70119999999997</v>
      </c>
      <c r="DF415" s="676">
        <f t="shared" si="616"/>
        <v>46.073810526315782</v>
      </c>
      <c r="DG415" s="676">
        <f t="shared" si="640"/>
        <v>9.2147621052631568</v>
      </c>
      <c r="DH415" s="222">
        <v>20</v>
      </c>
      <c r="DI415" s="677">
        <f t="shared" si="617"/>
        <v>190</v>
      </c>
      <c r="DJ415" s="568">
        <f t="shared" si="618"/>
        <v>1140</v>
      </c>
      <c r="DK415" s="677">
        <f t="shared" si="619"/>
        <v>456</v>
      </c>
      <c r="DL415" s="677">
        <f t="shared" si="641"/>
        <v>342</v>
      </c>
      <c r="DM415" s="677">
        <f t="shared" si="642"/>
        <v>570</v>
      </c>
      <c r="DN415" s="677">
        <f t="shared" si="620"/>
        <v>61.925299999999993</v>
      </c>
      <c r="DO415" s="677">
        <f t="shared" si="643"/>
        <v>18.577589999999997</v>
      </c>
      <c r="DP415" s="677">
        <f t="shared" si="644"/>
        <v>30.962649999999996</v>
      </c>
      <c r="DQ415" s="677">
        <f t="shared" si="621"/>
        <v>24.770119999999999</v>
      </c>
      <c r="DR415" s="222">
        <v>967</v>
      </c>
      <c r="DS415" s="677">
        <f t="shared" si="622"/>
        <v>17</v>
      </c>
      <c r="DT415" s="676">
        <f t="shared" si="623"/>
        <v>1.7894736842105203</v>
      </c>
      <c r="DU415" s="710">
        <f t="shared" si="645"/>
        <v>0.35789473684210404</v>
      </c>
      <c r="DV415" s="208">
        <v>1387.7012</v>
      </c>
      <c r="DW415" s="677">
        <f t="shared" si="624"/>
        <v>437.70119999999997</v>
      </c>
      <c r="DX415" s="676">
        <f t="shared" si="625"/>
        <v>46.073810526315782</v>
      </c>
      <c r="DY415" s="710">
        <f t="shared" si="646"/>
        <v>9.2147621052631568</v>
      </c>
      <c r="DZ415" s="222">
        <v>19</v>
      </c>
      <c r="EA415" s="677">
        <f t="shared" si="626"/>
        <v>180.5</v>
      </c>
      <c r="EB415" s="568">
        <f t="shared" si="627"/>
        <v>1130.5</v>
      </c>
      <c r="EC415" s="677">
        <f t="shared" si="628"/>
        <v>452.20000000000005</v>
      </c>
      <c r="ED415" s="677">
        <f t="shared" si="647"/>
        <v>339.15</v>
      </c>
      <c r="EE415" s="677">
        <f t="shared" si="648"/>
        <v>565.25</v>
      </c>
      <c r="EF415" s="208">
        <f t="shared" si="649"/>
        <v>64.300299999999993</v>
      </c>
      <c r="EG415" s="208">
        <f t="shared" si="650"/>
        <v>19.290089999999996</v>
      </c>
      <c r="EH415" s="208">
        <f t="shared" si="651"/>
        <v>32.150149999999996</v>
      </c>
      <c r="EI415" s="677">
        <f t="shared" si="629"/>
        <v>25.720119999999998</v>
      </c>
    </row>
    <row r="416" spans="1:139" s="218" customFormat="1" ht="24.75" customHeight="1" x14ac:dyDescent="0.2">
      <c r="A416" s="505">
        <v>413</v>
      </c>
      <c r="B416" s="506" t="s">
        <v>1268</v>
      </c>
      <c r="C416" s="499" t="s">
        <v>1098</v>
      </c>
      <c r="D416" s="406" t="s">
        <v>571</v>
      </c>
      <c r="E416" s="414" t="s">
        <v>235</v>
      </c>
      <c r="F416" s="219" t="s">
        <v>171</v>
      </c>
      <c r="G416" s="219" t="s">
        <v>217</v>
      </c>
      <c r="H416" s="219" t="s">
        <v>25</v>
      </c>
      <c r="I416" s="240">
        <v>0.4</v>
      </c>
      <c r="J416" s="234">
        <v>665</v>
      </c>
      <c r="K416" s="222"/>
      <c r="L416" s="219" t="s">
        <v>171</v>
      </c>
      <c r="M416" s="219" t="s">
        <v>217</v>
      </c>
      <c r="N416" s="219" t="s">
        <v>25</v>
      </c>
      <c r="O416" s="240">
        <v>0.4</v>
      </c>
      <c r="P416" s="234">
        <v>665</v>
      </c>
      <c r="Q416" s="219"/>
      <c r="R416" s="219"/>
      <c r="S416" s="219"/>
      <c r="T416" s="240">
        <v>0.4</v>
      </c>
      <c r="U416" s="235">
        <v>665</v>
      </c>
      <c r="V416" s="228" t="s">
        <v>69</v>
      </c>
      <c r="W416" s="228" t="s">
        <v>315</v>
      </c>
      <c r="X416" s="228" t="s">
        <v>45</v>
      </c>
      <c r="Y416" s="242">
        <v>0.4</v>
      </c>
      <c r="Z416" s="236">
        <v>665</v>
      </c>
      <c r="AA416" s="207">
        <f t="shared" si="565"/>
        <v>266</v>
      </c>
      <c r="AB416" s="222">
        <v>758</v>
      </c>
      <c r="AC416" s="544">
        <f t="shared" si="630"/>
        <v>93</v>
      </c>
      <c r="AD416" s="208">
        <f>0.95*$AB$1</f>
        <v>1080.587</v>
      </c>
      <c r="AE416" s="678">
        <f t="shared" si="631"/>
        <v>415.58699999999999</v>
      </c>
      <c r="AF416" s="222">
        <v>1406</v>
      </c>
      <c r="AJ416" s="444">
        <f t="shared" si="566"/>
        <v>93</v>
      </c>
      <c r="AK416" s="444">
        <f t="shared" si="567"/>
        <v>13.984962406015029</v>
      </c>
      <c r="AL416" s="539">
        <f t="shared" si="632"/>
        <v>2.7969924812030058E-2</v>
      </c>
      <c r="AM416" s="444">
        <f t="shared" si="568"/>
        <v>18.600000000000001</v>
      </c>
      <c r="AN416" s="445">
        <f t="shared" si="569"/>
        <v>415.58699999999999</v>
      </c>
      <c r="AO416" s="445">
        <f t="shared" si="570"/>
        <v>62.494285714285695</v>
      </c>
      <c r="AP416" s="542">
        <f t="shared" si="633"/>
        <v>0.12498857142857139</v>
      </c>
      <c r="AQ416" s="445">
        <f t="shared" si="571"/>
        <v>83.117400000000004</v>
      </c>
      <c r="AR416" s="227">
        <f t="shared" si="572"/>
        <v>314</v>
      </c>
      <c r="AS416" s="210">
        <f t="shared" si="573"/>
        <v>785</v>
      </c>
      <c r="AT416" s="209">
        <f t="shared" si="574"/>
        <v>235.5</v>
      </c>
      <c r="AU416" s="209">
        <f t="shared" si="575"/>
        <v>392.5</v>
      </c>
      <c r="AV416" s="211">
        <f t="shared" si="576"/>
        <v>758</v>
      </c>
      <c r="AW416" s="210">
        <f t="shared" si="577"/>
        <v>27</v>
      </c>
      <c r="AX416" s="210">
        <f t="shared" si="578"/>
        <v>120</v>
      </c>
      <c r="AY416" s="210">
        <f t="shared" si="579"/>
        <v>18.045112781954884</v>
      </c>
      <c r="AZ416" s="211">
        <f t="shared" si="580"/>
        <v>1080.587</v>
      </c>
      <c r="BA416" s="544">
        <f t="shared" si="634"/>
        <v>295.58699999999999</v>
      </c>
      <c r="BB416" s="210">
        <f t="shared" si="635"/>
        <v>73.896749999999997</v>
      </c>
      <c r="BC416" s="213">
        <f t="shared" si="581"/>
        <v>389.01132000000007</v>
      </c>
      <c r="BD416" s="211">
        <f>[1]MAG_9pak!$F$9</f>
        <v>972.52830000000006</v>
      </c>
      <c r="BE416" s="213">
        <f t="shared" si="582"/>
        <v>291.75848999999999</v>
      </c>
      <c r="BF416" s="213">
        <f t="shared" si="583"/>
        <v>486.26415000000003</v>
      </c>
      <c r="BG416" s="210">
        <f t="shared" si="584"/>
        <v>214.52830000000006</v>
      </c>
      <c r="BH416" s="210">
        <f t="shared" si="585"/>
        <v>307.52830000000006</v>
      </c>
      <c r="BI416" s="210">
        <f t="shared" si="586"/>
        <v>46.244857142857143</v>
      </c>
      <c r="BJ416" s="210">
        <f t="shared" si="587"/>
        <v>824.6</v>
      </c>
      <c r="BK416" s="214">
        <f t="shared" si="588"/>
        <v>247.38</v>
      </c>
      <c r="BL416" s="214">
        <f t="shared" si="589"/>
        <v>412.3</v>
      </c>
      <c r="BM416" s="210">
        <f t="shared" si="590"/>
        <v>159.60000000000002</v>
      </c>
      <c r="BN416" s="210">
        <f t="shared" si="591"/>
        <v>66.600000000000023</v>
      </c>
      <c r="BO416" s="215">
        <f t="shared" si="592"/>
        <v>329.84000000000003</v>
      </c>
      <c r="BP416" s="210">
        <f t="shared" si="652"/>
        <v>824.6</v>
      </c>
      <c r="BQ416" s="216">
        <f t="shared" si="593"/>
        <v>247.38</v>
      </c>
      <c r="BR416" s="216">
        <f t="shared" si="594"/>
        <v>412.3</v>
      </c>
      <c r="BS416" s="210">
        <f t="shared" si="595"/>
        <v>159.60000000000002</v>
      </c>
      <c r="BT416" s="210">
        <f t="shared" si="596"/>
        <v>66.600000000000023</v>
      </c>
      <c r="BU416" s="217">
        <f t="shared" si="597"/>
        <v>329.84000000000003</v>
      </c>
      <c r="BV416" s="210">
        <f t="shared" si="653"/>
        <v>824.6</v>
      </c>
      <c r="BW416" s="403">
        <f t="shared" si="598"/>
        <v>247.38</v>
      </c>
      <c r="BX416" s="403">
        <f t="shared" si="599"/>
        <v>412.3</v>
      </c>
      <c r="BY416" s="210">
        <f t="shared" si="600"/>
        <v>159.60000000000002</v>
      </c>
      <c r="BZ416" s="210">
        <f t="shared" si="601"/>
        <v>66.600000000000023</v>
      </c>
      <c r="CA416" s="210">
        <f t="shared" si="602"/>
        <v>24</v>
      </c>
      <c r="CB416" s="404">
        <f t="shared" si="603"/>
        <v>329.84000000000003</v>
      </c>
      <c r="CC416" s="404"/>
      <c r="CD416" s="537">
        <f t="shared" si="604"/>
        <v>73.896749999999997</v>
      </c>
      <c r="CE416" s="537">
        <f t="shared" si="636"/>
        <v>22.169024999999998</v>
      </c>
      <c r="CF416" s="537">
        <f t="shared" si="605"/>
        <v>36.948374999999999</v>
      </c>
      <c r="CG416" s="210"/>
      <c r="CH416" s="210"/>
      <c r="CI416" s="210"/>
      <c r="CJ416" s="538">
        <f t="shared" si="606"/>
        <v>29.558700000000002</v>
      </c>
      <c r="CK416" s="216">
        <f t="shared" si="607"/>
        <v>-6.75</v>
      </c>
      <c r="CL416" s="216">
        <f t="shared" si="637"/>
        <v>-2.0249999999999999</v>
      </c>
      <c r="CM416" s="216">
        <f t="shared" si="608"/>
        <v>-3.375</v>
      </c>
      <c r="CN416" s="216"/>
      <c r="CO416" s="216"/>
      <c r="CP416" s="216"/>
      <c r="CQ416" s="217">
        <f t="shared" si="609"/>
        <v>-2.7</v>
      </c>
      <c r="CR416" s="403">
        <f t="shared" si="610"/>
        <v>63.996749999999992</v>
      </c>
      <c r="CS416" s="403">
        <f t="shared" si="638"/>
        <v>19.199024999999995</v>
      </c>
      <c r="CT416" s="403">
        <f t="shared" si="611"/>
        <v>31.998374999999996</v>
      </c>
      <c r="CU416" s="403"/>
      <c r="CV416" s="403"/>
      <c r="CW416" s="403"/>
      <c r="CX416" s="404">
        <f t="shared" si="612"/>
        <v>25.598699999999997</v>
      </c>
      <c r="CY416" s="198"/>
      <c r="CZ416" s="222">
        <v>758</v>
      </c>
      <c r="DA416" s="677">
        <f t="shared" si="613"/>
        <v>93</v>
      </c>
      <c r="DB416" s="676">
        <f t="shared" si="614"/>
        <v>13.984962406015029</v>
      </c>
      <c r="DC416" s="676">
        <f t="shared" si="639"/>
        <v>2.7969924812030058</v>
      </c>
      <c r="DD416" s="208">
        <v>1080.587</v>
      </c>
      <c r="DE416" s="677">
        <f t="shared" si="615"/>
        <v>415.58699999999999</v>
      </c>
      <c r="DF416" s="676">
        <f t="shared" si="616"/>
        <v>62.494285714285695</v>
      </c>
      <c r="DG416" s="676">
        <f t="shared" si="640"/>
        <v>12.498857142857139</v>
      </c>
      <c r="DH416" s="222">
        <v>20</v>
      </c>
      <c r="DI416" s="677">
        <f t="shared" si="617"/>
        <v>133</v>
      </c>
      <c r="DJ416" s="568">
        <f t="shared" si="618"/>
        <v>798</v>
      </c>
      <c r="DK416" s="677">
        <f t="shared" si="619"/>
        <v>319.20000000000005</v>
      </c>
      <c r="DL416" s="677">
        <f t="shared" si="641"/>
        <v>239.4</v>
      </c>
      <c r="DM416" s="677">
        <f t="shared" si="642"/>
        <v>399</v>
      </c>
      <c r="DN416" s="677">
        <f t="shared" si="620"/>
        <v>70.646749999999997</v>
      </c>
      <c r="DO416" s="677">
        <f t="shared" si="643"/>
        <v>21.194025</v>
      </c>
      <c r="DP416" s="677">
        <f t="shared" si="644"/>
        <v>35.323374999999999</v>
      </c>
      <c r="DQ416" s="677">
        <f t="shared" si="621"/>
        <v>28.258700000000001</v>
      </c>
      <c r="DR416" s="222">
        <v>758</v>
      </c>
      <c r="DS416" s="677">
        <f t="shared" si="622"/>
        <v>93</v>
      </c>
      <c r="DT416" s="676">
        <f t="shared" si="623"/>
        <v>13.984962406015029</v>
      </c>
      <c r="DU416" s="710">
        <f t="shared" si="645"/>
        <v>2.7969924812030058</v>
      </c>
      <c r="DV416" s="208">
        <v>1080.587</v>
      </c>
      <c r="DW416" s="677">
        <f t="shared" si="624"/>
        <v>415.58699999999999</v>
      </c>
      <c r="DX416" s="676">
        <f t="shared" si="625"/>
        <v>62.494285714285695</v>
      </c>
      <c r="DY416" s="710">
        <f t="shared" si="646"/>
        <v>12.498857142857139</v>
      </c>
      <c r="DZ416" s="222">
        <v>19</v>
      </c>
      <c r="EA416" s="677">
        <f t="shared" si="626"/>
        <v>126.35</v>
      </c>
      <c r="EB416" s="568">
        <f t="shared" si="627"/>
        <v>791.35</v>
      </c>
      <c r="EC416" s="677">
        <f t="shared" si="628"/>
        <v>316.54000000000002</v>
      </c>
      <c r="ED416" s="677">
        <f t="shared" si="647"/>
        <v>237.405</v>
      </c>
      <c r="EE416" s="677">
        <f t="shared" si="648"/>
        <v>395.67500000000001</v>
      </c>
      <c r="EF416" s="208">
        <f t="shared" si="649"/>
        <v>72.309249999999992</v>
      </c>
      <c r="EG416" s="208">
        <f t="shared" si="650"/>
        <v>21.692774999999997</v>
      </c>
      <c r="EH416" s="208">
        <f t="shared" si="651"/>
        <v>36.154624999999996</v>
      </c>
      <c r="EI416" s="677">
        <f t="shared" si="629"/>
        <v>28.923699999999997</v>
      </c>
    </row>
    <row r="417" spans="1:139" s="218" customFormat="1" ht="24.75" customHeight="1" x14ac:dyDescent="0.2">
      <c r="A417" s="506">
        <v>414</v>
      </c>
      <c r="B417" s="506" t="s">
        <v>1268</v>
      </c>
      <c r="C417" s="499" t="s">
        <v>1151</v>
      </c>
      <c r="D417" s="406" t="s">
        <v>572</v>
      </c>
      <c r="E417" s="414" t="s">
        <v>220</v>
      </c>
      <c r="F417" s="219" t="s">
        <v>171</v>
      </c>
      <c r="G417" s="219" t="s">
        <v>42</v>
      </c>
      <c r="H417" s="219" t="s">
        <v>70</v>
      </c>
      <c r="I417" s="240">
        <v>0.3</v>
      </c>
      <c r="J417" s="234">
        <v>900</v>
      </c>
      <c r="K417" s="222"/>
      <c r="L417" s="219" t="s">
        <v>171</v>
      </c>
      <c r="M417" s="219" t="s">
        <v>42</v>
      </c>
      <c r="N417" s="219" t="s">
        <v>70</v>
      </c>
      <c r="O417" s="240">
        <v>0.3</v>
      </c>
      <c r="P417" s="234">
        <v>900</v>
      </c>
      <c r="Q417" s="219"/>
      <c r="R417" s="219"/>
      <c r="S417" s="219"/>
      <c r="T417" s="240">
        <v>0.3</v>
      </c>
      <c r="U417" s="235">
        <v>900</v>
      </c>
      <c r="V417" s="228" t="s">
        <v>69</v>
      </c>
      <c r="W417" s="228" t="s">
        <v>44</v>
      </c>
      <c r="X417" s="228" t="s">
        <v>28</v>
      </c>
      <c r="Y417" s="242">
        <v>0.3</v>
      </c>
      <c r="Z417" s="236">
        <v>900</v>
      </c>
      <c r="AA417" s="207">
        <f t="shared" si="565"/>
        <v>270</v>
      </c>
      <c r="AB417" s="222">
        <v>967</v>
      </c>
      <c r="AC417" s="544">
        <f t="shared" si="630"/>
        <v>67</v>
      </c>
      <c r="AD417" s="208">
        <f t="shared" ref="AD417:AD425" si="655">1.22*$AB$1</f>
        <v>1387.7012</v>
      </c>
      <c r="AE417" s="678">
        <f t="shared" si="631"/>
        <v>487.70119999999997</v>
      </c>
      <c r="AF417" s="222">
        <v>1796</v>
      </c>
      <c r="AJ417" s="444">
        <f t="shared" si="566"/>
        <v>67</v>
      </c>
      <c r="AK417" s="444">
        <f t="shared" si="567"/>
        <v>7.4444444444444571</v>
      </c>
      <c r="AL417" s="539">
        <f t="shared" si="632"/>
        <v>1.4888888888888913E-2</v>
      </c>
      <c r="AM417" s="444">
        <f t="shared" si="568"/>
        <v>13.4</v>
      </c>
      <c r="AN417" s="445">
        <f t="shared" si="569"/>
        <v>487.70119999999997</v>
      </c>
      <c r="AO417" s="445">
        <f t="shared" si="570"/>
        <v>54.189022222222206</v>
      </c>
      <c r="AP417" s="542">
        <f t="shared" si="633"/>
        <v>0.1083780444444444</v>
      </c>
      <c r="AQ417" s="445">
        <f t="shared" si="571"/>
        <v>97.540239999999997</v>
      </c>
      <c r="AR417" s="227">
        <f t="shared" si="572"/>
        <v>306</v>
      </c>
      <c r="AS417" s="210">
        <f t="shared" si="573"/>
        <v>1020</v>
      </c>
      <c r="AT417" s="209">
        <f t="shared" si="574"/>
        <v>306</v>
      </c>
      <c r="AU417" s="209">
        <f t="shared" si="575"/>
        <v>510</v>
      </c>
      <c r="AV417" s="211">
        <f t="shared" si="576"/>
        <v>967</v>
      </c>
      <c r="AW417" s="210">
        <f t="shared" si="577"/>
        <v>53</v>
      </c>
      <c r="AX417" s="210">
        <f t="shared" si="578"/>
        <v>120</v>
      </c>
      <c r="AY417" s="210">
        <f t="shared" si="579"/>
        <v>13.333333333333329</v>
      </c>
      <c r="AZ417" s="211">
        <f t="shared" si="580"/>
        <v>1387.7012</v>
      </c>
      <c r="BA417" s="544">
        <f t="shared" si="634"/>
        <v>367.70119999999997</v>
      </c>
      <c r="BB417" s="210">
        <f t="shared" si="635"/>
        <v>91.925299999999993</v>
      </c>
      <c r="BC417" s="213">
        <f t="shared" si="581"/>
        <v>374.67932400000001</v>
      </c>
      <c r="BD417" s="211">
        <f>[1]MAG_9pak!$F$11</f>
        <v>1248.9310800000001</v>
      </c>
      <c r="BE417" s="213">
        <f t="shared" si="582"/>
        <v>374.67932400000001</v>
      </c>
      <c r="BF417" s="213">
        <f t="shared" si="583"/>
        <v>624.46554000000003</v>
      </c>
      <c r="BG417" s="210">
        <f t="shared" si="584"/>
        <v>281.93108000000007</v>
      </c>
      <c r="BH417" s="210">
        <f t="shared" si="585"/>
        <v>348.93108000000007</v>
      </c>
      <c r="BI417" s="210">
        <f t="shared" si="586"/>
        <v>38.770119999999991</v>
      </c>
      <c r="BJ417" s="210">
        <f t="shared" si="587"/>
        <v>1116</v>
      </c>
      <c r="BK417" s="214">
        <f t="shared" si="588"/>
        <v>334.8</v>
      </c>
      <c r="BL417" s="214">
        <f t="shared" si="589"/>
        <v>558</v>
      </c>
      <c r="BM417" s="210">
        <f t="shared" si="590"/>
        <v>216</v>
      </c>
      <c r="BN417" s="210">
        <f t="shared" si="591"/>
        <v>149</v>
      </c>
      <c r="BO417" s="215">
        <f t="shared" si="592"/>
        <v>334.8</v>
      </c>
      <c r="BP417" s="210">
        <f t="shared" si="652"/>
        <v>1116</v>
      </c>
      <c r="BQ417" s="216">
        <f t="shared" si="593"/>
        <v>334.8</v>
      </c>
      <c r="BR417" s="216">
        <f t="shared" si="594"/>
        <v>558</v>
      </c>
      <c r="BS417" s="210">
        <f t="shared" si="595"/>
        <v>216</v>
      </c>
      <c r="BT417" s="210">
        <f t="shared" si="596"/>
        <v>149</v>
      </c>
      <c r="BU417" s="217">
        <f t="shared" si="597"/>
        <v>334.8</v>
      </c>
      <c r="BV417" s="210">
        <f t="shared" si="653"/>
        <v>1116</v>
      </c>
      <c r="BW417" s="403">
        <f t="shared" si="598"/>
        <v>334.8</v>
      </c>
      <c r="BX417" s="403">
        <f t="shared" si="599"/>
        <v>558</v>
      </c>
      <c r="BY417" s="210">
        <f t="shared" si="600"/>
        <v>216</v>
      </c>
      <c r="BZ417" s="210">
        <f t="shared" si="601"/>
        <v>149</v>
      </c>
      <c r="CA417" s="210">
        <f t="shared" si="602"/>
        <v>24</v>
      </c>
      <c r="CB417" s="404">
        <f t="shared" si="603"/>
        <v>334.8</v>
      </c>
      <c r="CC417" s="404"/>
      <c r="CD417" s="537">
        <f t="shared" si="604"/>
        <v>91.925299999999993</v>
      </c>
      <c r="CE417" s="537">
        <f t="shared" si="636"/>
        <v>27.577589999999997</v>
      </c>
      <c r="CF417" s="537">
        <f t="shared" si="605"/>
        <v>45.962649999999996</v>
      </c>
      <c r="CG417" s="210"/>
      <c r="CH417" s="210"/>
      <c r="CI417" s="210"/>
      <c r="CJ417" s="538">
        <f t="shared" si="606"/>
        <v>27.577589999999997</v>
      </c>
      <c r="CK417" s="216">
        <f t="shared" si="607"/>
        <v>-13.25</v>
      </c>
      <c r="CL417" s="216">
        <f t="shared" si="637"/>
        <v>-3.9749999999999996</v>
      </c>
      <c r="CM417" s="216">
        <f t="shared" si="608"/>
        <v>-6.625</v>
      </c>
      <c r="CN417" s="216"/>
      <c r="CO417" s="216"/>
      <c r="CP417" s="216"/>
      <c r="CQ417" s="217">
        <f t="shared" si="609"/>
        <v>-3.9749999999999996</v>
      </c>
      <c r="CR417" s="403">
        <f t="shared" si="610"/>
        <v>67.925299999999993</v>
      </c>
      <c r="CS417" s="403">
        <f t="shared" si="638"/>
        <v>20.377589999999998</v>
      </c>
      <c r="CT417" s="403">
        <f t="shared" si="611"/>
        <v>33.962649999999996</v>
      </c>
      <c r="CU417" s="403"/>
      <c r="CV417" s="403"/>
      <c r="CW417" s="403"/>
      <c r="CX417" s="404">
        <f t="shared" si="612"/>
        <v>20.377589999999998</v>
      </c>
      <c r="CY417" s="198"/>
      <c r="CZ417" s="222">
        <v>967</v>
      </c>
      <c r="DA417" s="677">
        <f t="shared" si="613"/>
        <v>67</v>
      </c>
      <c r="DB417" s="676">
        <f t="shared" si="614"/>
        <v>7.4444444444444571</v>
      </c>
      <c r="DC417" s="676">
        <f t="shared" si="639"/>
        <v>1.4888888888888914</v>
      </c>
      <c r="DD417" s="208">
        <v>1387.7012</v>
      </c>
      <c r="DE417" s="677">
        <f t="shared" si="615"/>
        <v>487.70119999999997</v>
      </c>
      <c r="DF417" s="676">
        <f t="shared" si="616"/>
        <v>54.189022222222206</v>
      </c>
      <c r="DG417" s="676">
        <f t="shared" si="640"/>
        <v>10.837804444444441</v>
      </c>
      <c r="DH417" s="222">
        <v>20</v>
      </c>
      <c r="DI417" s="677">
        <f t="shared" si="617"/>
        <v>180</v>
      </c>
      <c r="DJ417" s="568">
        <f t="shared" si="618"/>
        <v>1080</v>
      </c>
      <c r="DK417" s="677">
        <f t="shared" si="619"/>
        <v>324</v>
      </c>
      <c r="DL417" s="677">
        <f t="shared" si="641"/>
        <v>324</v>
      </c>
      <c r="DM417" s="677">
        <f t="shared" si="642"/>
        <v>540</v>
      </c>
      <c r="DN417" s="677">
        <f t="shared" si="620"/>
        <v>76.925299999999993</v>
      </c>
      <c r="DO417" s="677">
        <f t="shared" si="643"/>
        <v>23.077589999999997</v>
      </c>
      <c r="DP417" s="677">
        <f t="shared" si="644"/>
        <v>38.462649999999996</v>
      </c>
      <c r="DQ417" s="677">
        <f t="shared" si="621"/>
        <v>23.077589999999997</v>
      </c>
      <c r="DR417" s="222">
        <v>967</v>
      </c>
      <c r="DS417" s="677">
        <f t="shared" si="622"/>
        <v>67</v>
      </c>
      <c r="DT417" s="676">
        <f t="shared" si="623"/>
        <v>7.4444444444444571</v>
      </c>
      <c r="DU417" s="710">
        <f t="shared" si="645"/>
        <v>1.4888888888888914</v>
      </c>
      <c r="DV417" s="208">
        <v>1387.7012</v>
      </c>
      <c r="DW417" s="677">
        <f t="shared" si="624"/>
        <v>487.70119999999997</v>
      </c>
      <c r="DX417" s="676">
        <f t="shared" si="625"/>
        <v>54.189022222222206</v>
      </c>
      <c r="DY417" s="710">
        <f t="shared" si="646"/>
        <v>10.837804444444441</v>
      </c>
      <c r="DZ417" s="222">
        <v>19</v>
      </c>
      <c r="EA417" s="677">
        <f t="shared" si="626"/>
        <v>171</v>
      </c>
      <c r="EB417" s="568">
        <f t="shared" si="627"/>
        <v>1071</v>
      </c>
      <c r="EC417" s="677">
        <f t="shared" si="628"/>
        <v>321.3</v>
      </c>
      <c r="ED417" s="677">
        <f t="shared" si="647"/>
        <v>321.3</v>
      </c>
      <c r="EE417" s="677">
        <f t="shared" si="648"/>
        <v>535.5</v>
      </c>
      <c r="EF417" s="208">
        <f t="shared" si="649"/>
        <v>79.175299999999993</v>
      </c>
      <c r="EG417" s="208">
        <f t="shared" si="650"/>
        <v>23.752589999999998</v>
      </c>
      <c r="EH417" s="208">
        <f t="shared" si="651"/>
        <v>39.587649999999996</v>
      </c>
      <c r="EI417" s="677">
        <f t="shared" si="629"/>
        <v>23.752589999999998</v>
      </c>
    </row>
    <row r="418" spans="1:139" s="218" customFormat="1" ht="24.75" customHeight="1" x14ac:dyDescent="0.2">
      <c r="A418" s="505">
        <v>415</v>
      </c>
      <c r="B418" s="506" t="s">
        <v>1268</v>
      </c>
      <c r="C418" s="499" t="s">
        <v>1152</v>
      </c>
      <c r="D418" s="406" t="s">
        <v>573</v>
      </c>
      <c r="E418" s="414" t="s">
        <v>233</v>
      </c>
      <c r="F418" s="219" t="s">
        <v>171</v>
      </c>
      <c r="G418" s="219" t="s">
        <v>42</v>
      </c>
      <c r="H418" s="219" t="s">
        <v>70</v>
      </c>
      <c r="I418" s="240">
        <v>0.3</v>
      </c>
      <c r="J418" s="234">
        <v>950</v>
      </c>
      <c r="K418" s="222"/>
      <c r="L418" s="219" t="s">
        <v>171</v>
      </c>
      <c r="M418" s="219" t="s">
        <v>42</v>
      </c>
      <c r="N418" s="219" t="s">
        <v>70</v>
      </c>
      <c r="O418" s="240">
        <v>0.3</v>
      </c>
      <c r="P418" s="234">
        <v>950</v>
      </c>
      <c r="Q418" s="219"/>
      <c r="R418" s="219"/>
      <c r="S418" s="219"/>
      <c r="T418" s="240">
        <v>0.3</v>
      </c>
      <c r="U418" s="235">
        <v>950</v>
      </c>
      <c r="V418" s="228" t="s">
        <v>69</v>
      </c>
      <c r="W418" s="228" t="s">
        <v>44</v>
      </c>
      <c r="X418" s="228" t="s">
        <v>28</v>
      </c>
      <c r="Y418" s="242">
        <v>0.3</v>
      </c>
      <c r="Z418" s="236">
        <v>950</v>
      </c>
      <c r="AA418" s="207">
        <f t="shared" si="565"/>
        <v>285</v>
      </c>
      <c r="AB418" s="222">
        <v>967</v>
      </c>
      <c r="AC418" s="544">
        <f t="shared" si="630"/>
        <v>17</v>
      </c>
      <c r="AD418" s="208">
        <f t="shared" si="655"/>
        <v>1387.7012</v>
      </c>
      <c r="AE418" s="678">
        <f t="shared" si="631"/>
        <v>437.70119999999997</v>
      </c>
      <c r="AF418" s="222">
        <v>1796</v>
      </c>
      <c r="AJ418" s="444">
        <f t="shared" si="566"/>
        <v>17</v>
      </c>
      <c r="AK418" s="444">
        <f t="shared" si="567"/>
        <v>1.7894736842105203</v>
      </c>
      <c r="AL418" s="539">
        <f t="shared" si="632"/>
        <v>3.5789473684210405E-3</v>
      </c>
      <c r="AM418" s="444">
        <f t="shared" si="568"/>
        <v>3.4</v>
      </c>
      <c r="AN418" s="445">
        <f t="shared" si="569"/>
        <v>437.70119999999997</v>
      </c>
      <c r="AO418" s="445">
        <f t="shared" si="570"/>
        <v>46.073810526315782</v>
      </c>
      <c r="AP418" s="542">
        <f t="shared" si="633"/>
        <v>9.2147621052631565E-2</v>
      </c>
      <c r="AQ418" s="445">
        <f t="shared" si="571"/>
        <v>87.540239999999997</v>
      </c>
      <c r="AR418" s="227">
        <f t="shared" si="572"/>
        <v>321</v>
      </c>
      <c r="AS418" s="210">
        <f t="shared" si="573"/>
        <v>1070</v>
      </c>
      <c r="AT418" s="209">
        <f t="shared" si="574"/>
        <v>321</v>
      </c>
      <c r="AU418" s="209">
        <f t="shared" si="575"/>
        <v>535</v>
      </c>
      <c r="AV418" s="211">
        <f t="shared" si="576"/>
        <v>967</v>
      </c>
      <c r="AW418" s="210">
        <f t="shared" si="577"/>
        <v>103</v>
      </c>
      <c r="AX418" s="210">
        <f t="shared" si="578"/>
        <v>120</v>
      </c>
      <c r="AY418" s="210">
        <f t="shared" si="579"/>
        <v>12.631578947368411</v>
      </c>
      <c r="AZ418" s="211">
        <f t="shared" si="580"/>
        <v>1387.7012</v>
      </c>
      <c r="BA418" s="544">
        <f t="shared" si="634"/>
        <v>317.70119999999997</v>
      </c>
      <c r="BB418" s="210">
        <f t="shared" si="635"/>
        <v>79.425299999999993</v>
      </c>
      <c r="BC418" s="213">
        <f t="shared" si="581"/>
        <v>374.67932400000001</v>
      </c>
      <c r="BD418" s="211">
        <f>[1]MAG_9pak!$F$11</f>
        <v>1248.9310800000001</v>
      </c>
      <c r="BE418" s="213">
        <f t="shared" si="582"/>
        <v>374.67932400000001</v>
      </c>
      <c r="BF418" s="213">
        <f t="shared" si="583"/>
        <v>624.46554000000003</v>
      </c>
      <c r="BG418" s="210">
        <f t="shared" si="584"/>
        <v>281.93108000000007</v>
      </c>
      <c r="BH418" s="210">
        <f t="shared" si="585"/>
        <v>298.93108000000007</v>
      </c>
      <c r="BI418" s="210">
        <f t="shared" si="586"/>
        <v>31.466429473684201</v>
      </c>
      <c r="BJ418" s="210">
        <f t="shared" si="587"/>
        <v>1178</v>
      </c>
      <c r="BK418" s="214">
        <f t="shared" si="588"/>
        <v>353.4</v>
      </c>
      <c r="BL418" s="214">
        <f t="shared" si="589"/>
        <v>589</v>
      </c>
      <c r="BM418" s="210">
        <f t="shared" si="590"/>
        <v>228</v>
      </c>
      <c r="BN418" s="210">
        <f t="shared" si="591"/>
        <v>211</v>
      </c>
      <c r="BO418" s="215">
        <f t="shared" si="592"/>
        <v>353.4</v>
      </c>
      <c r="BP418" s="210">
        <f t="shared" si="652"/>
        <v>1178</v>
      </c>
      <c r="BQ418" s="216">
        <f t="shared" si="593"/>
        <v>353.4</v>
      </c>
      <c r="BR418" s="216">
        <f t="shared" si="594"/>
        <v>589</v>
      </c>
      <c r="BS418" s="210">
        <f t="shared" si="595"/>
        <v>228</v>
      </c>
      <c r="BT418" s="210">
        <f t="shared" si="596"/>
        <v>211</v>
      </c>
      <c r="BU418" s="217">
        <f t="shared" si="597"/>
        <v>353.4</v>
      </c>
      <c r="BV418" s="210">
        <f t="shared" si="653"/>
        <v>1178</v>
      </c>
      <c r="BW418" s="403">
        <f t="shared" si="598"/>
        <v>353.4</v>
      </c>
      <c r="BX418" s="403">
        <f t="shared" si="599"/>
        <v>589</v>
      </c>
      <c r="BY418" s="210">
        <f t="shared" si="600"/>
        <v>228</v>
      </c>
      <c r="BZ418" s="210">
        <f t="shared" si="601"/>
        <v>211</v>
      </c>
      <c r="CA418" s="210">
        <f t="shared" si="602"/>
        <v>24</v>
      </c>
      <c r="CB418" s="404">
        <f t="shared" si="603"/>
        <v>353.4</v>
      </c>
      <c r="CC418" s="404"/>
      <c r="CD418" s="537">
        <f t="shared" si="604"/>
        <v>79.425299999999993</v>
      </c>
      <c r="CE418" s="537">
        <f t="shared" si="636"/>
        <v>23.827589999999997</v>
      </c>
      <c r="CF418" s="537">
        <f t="shared" si="605"/>
        <v>39.712649999999996</v>
      </c>
      <c r="CG418" s="210"/>
      <c r="CH418" s="210"/>
      <c r="CI418" s="210"/>
      <c r="CJ418" s="538">
        <f t="shared" si="606"/>
        <v>23.827589999999997</v>
      </c>
      <c r="CK418" s="216">
        <f t="shared" si="607"/>
        <v>-25.75</v>
      </c>
      <c r="CL418" s="216">
        <f t="shared" si="637"/>
        <v>-7.7249999999999996</v>
      </c>
      <c r="CM418" s="216">
        <f t="shared" si="608"/>
        <v>-12.875</v>
      </c>
      <c r="CN418" s="216"/>
      <c r="CO418" s="216"/>
      <c r="CP418" s="216"/>
      <c r="CQ418" s="217">
        <f t="shared" si="609"/>
        <v>-7.7249999999999996</v>
      </c>
      <c r="CR418" s="403">
        <f t="shared" si="610"/>
        <v>52.425299999999993</v>
      </c>
      <c r="CS418" s="403">
        <f t="shared" si="638"/>
        <v>15.727589999999998</v>
      </c>
      <c r="CT418" s="403">
        <f t="shared" si="611"/>
        <v>26.212649999999996</v>
      </c>
      <c r="CU418" s="403"/>
      <c r="CV418" s="403"/>
      <c r="CW418" s="403"/>
      <c r="CX418" s="404">
        <f t="shared" si="612"/>
        <v>15.727589999999998</v>
      </c>
      <c r="CY418" s="198"/>
      <c r="CZ418" s="222">
        <v>967</v>
      </c>
      <c r="DA418" s="677">
        <f t="shared" si="613"/>
        <v>17</v>
      </c>
      <c r="DB418" s="676">
        <f t="shared" si="614"/>
        <v>1.7894736842105203</v>
      </c>
      <c r="DC418" s="676">
        <f t="shared" si="639"/>
        <v>0.35789473684210404</v>
      </c>
      <c r="DD418" s="208">
        <v>1387.7012</v>
      </c>
      <c r="DE418" s="677">
        <f t="shared" si="615"/>
        <v>437.70119999999997</v>
      </c>
      <c r="DF418" s="676">
        <f t="shared" si="616"/>
        <v>46.073810526315782</v>
      </c>
      <c r="DG418" s="676">
        <f t="shared" si="640"/>
        <v>9.2147621052631568</v>
      </c>
      <c r="DH418" s="222">
        <v>20</v>
      </c>
      <c r="DI418" s="677">
        <f t="shared" si="617"/>
        <v>190</v>
      </c>
      <c r="DJ418" s="568">
        <f t="shared" si="618"/>
        <v>1140</v>
      </c>
      <c r="DK418" s="677">
        <f t="shared" si="619"/>
        <v>342</v>
      </c>
      <c r="DL418" s="677">
        <f t="shared" si="641"/>
        <v>342</v>
      </c>
      <c r="DM418" s="677">
        <f t="shared" si="642"/>
        <v>570</v>
      </c>
      <c r="DN418" s="677">
        <f t="shared" si="620"/>
        <v>61.925299999999993</v>
      </c>
      <c r="DO418" s="677">
        <f t="shared" si="643"/>
        <v>18.577589999999997</v>
      </c>
      <c r="DP418" s="677">
        <f t="shared" si="644"/>
        <v>30.962649999999996</v>
      </c>
      <c r="DQ418" s="677">
        <f t="shared" si="621"/>
        <v>18.577589999999997</v>
      </c>
      <c r="DR418" s="222">
        <v>967</v>
      </c>
      <c r="DS418" s="677">
        <f t="shared" si="622"/>
        <v>17</v>
      </c>
      <c r="DT418" s="676">
        <f t="shared" si="623"/>
        <v>1.7894736842105203</v>
      </c>
      <c r="DU418" s="710">
        <f t="shared" si="645"/>
        <v>0.35789473684210404</v>
      </c>
      <c r="DV418" s="208">
        <v>1387.7012</v>
      </c>
      <c r="DW418" s="677">
        <f t="shared" si="624"/>
        <v>437.70119999999997</v>
      </c>
      <c r="DX418" s="676">
        <f t="shared" si="625"/>
        <v>46.073810526315782</v>
      </c>
      <c r="DY418" s="710">
        <f t="shared" si="646"/>
        <v>9.2147621052631568</v>
      </c>
      <c r="DZ418" s="222">
        <v>19</v>
      </c>
      <c r="EA418" s="677">
        <f t="shared" si="626"/>
        <v>180.5</v>
      </c>
      <c r="EB418" s="568">
        <f t="shared" si="627"/>
        <v>1130.5</v>
      </c>
      <c r="EC418" s="677">
        <f t="shared" si="628"/>
        <v>339.15</v>
      </c>
      <c r="ED418" s="677">
        <f t="shared" si="647"/>
        <v>339.15</v>
      </c>
      <c r="EE418" s="677">
        <f t="shared" si="648"/>
        <v>565.25</v>
      </c>
      <c r="EF418" s="208">
        <f t="shared" si="649"/>
        <v>64.300299999999993</v>
      </c>
      <c r="EG418" s="208">
        <f t="shared" si="650"/>
        <v>19.290089999999996</v>
      </c>
      <c r="EH418" s="208">
        <f t="shared" si="651"/>
        <v>32.150149999999996</v>
      </c>
      <c r="EI418" s="677">
        <f t="shared" si="629"/>
        <v>19.290089999999996</v>
      </c>
    </row>
    <row r="419" spans="1:139" s="218" customFormat="1" ht="24.75" customHeight="1" x14ac:dyDescent="0.2">
      <c r="A419" s="505">
        <v>416</v>
      </c>
      <c r="B419" s="506" t="s">
        <v>1268</v>
      </c>
      <c r="C419" s="499" t="s">
        <v>1058</v>
      </c>
      <c r="D419" s="406" t="s">
        <v>574</v>
      </c>
      <c r="E419" s="414" t="s">
        <v>232</v>
      </c>
      <c r="F419" s="219" t="s">
        <v>245</v>
      </c>
      <c r="G419" s="219" t="s">
        <v>42</v>
      </c>
      <c r="H419" s="219" t="s">
        <v>66</v>
      </c>
      <c r="I419" s="240">
        <v>1</v>
      </c>
      <c r="J419" s="237">
        <v>900</v>
      </c>
      <c r="K419" s="222"/>
      <c r="L419" s="219" t="s">
        <v>245</v>
      </c>
      <c r="M419" s="219" t="s">
        <v>42</v>
      </c>
      <c r="N419" s="219" t="s">
        <v>66</v>
      </c>
      <c r="O419" s="240">
        <v>1</v>
      </c>
      <c r="P419" s="234">
        <v>900</v>
      </c>
      <c r="Q419" s="219"/>
      <c r="R419" s="219"/>
      <c r="S419" s="219"/>
      <c r="T419" s="240">
        <v>1</v>
      </c>
      <c r="U419" s="235">
        <v>900</v>
      </c>
      <c r="V419" s="228" t="s">
        <v>705</v>
      </c>
      <c r="W419" s="228" t="s">
        <v>9</v>
      </c>
      <c r="X419" s="228" t="s">
        <v>28</v>
      </c>
      <c r="Y419" s="242">
        <v>1</v>
      </c>
      <c r="Z419" s="236">
        <v>900</v>
      </c>
      <c r="AA419" s="207">
        <f t="shared" si="565"/>
        <v>900</v>
      </c>
      <c r="AB419" s="222">
        <v>967</v>
      </c>
      <c r="AC419" s="544">
        <f t="shared" si="630"/>
        <v>67</v>
      </c>
      <c r="AD419" s="208">
        <f t="shared" si="655"/>
        <v>1387.7012</v>
      </c>
      <c r="AE419" s="678">
        <f t="shared" si="631"/>
        <v>487.70119999999997</v>
      </c>
      <c r="AF419" s="222">
        <v>1796</v>
      </c>
      <c r="AJ419" s="444">
        <f t="shared" si="566"/>
        <v>67</v>
      </c>
      <c r="AK419" s="444">
        <f t="shared" si="567"/>
        <v>7.4444444444444571</v>
      </c>
      <c r="AL419" s="539">
        <f t="shared" si="632"/>
        <v>1.4888888888888913E-2</v>
      </c>
      <c r="AM419" s="444">
        <f t="shared" si="568"/>
        <v>13.4</v>
      </c>
      <c r="AN419" s="445">
        <f t="shared" si="569"/>
        <v>487.70119999999997</v>
      </c>
      <c r="AO419" s="445">
        <f t="shared" si="570"/>
        <v>54.189022222222206</v>
      </c>
      <c r="AP419" s="542">
        <f t="shared" si="633"/>
        <v>0.1083780444444444</v>
      </c>
      <c r="AQ419" s="445">
        <f t="shared" si="571"/>
        <v>97.540239999999997</v>
      </c>
      <c r="AR419" s="227">
        <f t="shared" si="572"/>
        <v>1020</v>
      </c>
      <c r="AS419" s="210">
        <f t="shared" si="573"/>
        <v>1020</v>
      </c>
      <c r="AT419" s="209">
        <f t="shared" si="574"/>
        <v>306</v>
      </c>
      <c r="AU419" s="209">
        <f t="shared" si="575"/>
        <v>510</v>
      </c>
      <c r="AV419" s="211">
        <f t="shared" si="576"/>
        <v>967</v>
      </c>
      <c r="AW419" s="210">
        <f t="shared" si="577"/>
        <v>53</v>
      </c>
      <c r="AX419" s="210">
        <f t="shared" si="578"/>
        <v>120</v>
      </c>
      <c r="AY419" s="210">
        <f t="shared" si="579"/>
        <v>13.333333333333329</v>
      </c>
      <c r="AZ419" s="211">
        <f t="shared" si="580"/>
        <v>1387.7012</v>
      </c>
      <c r="BA419" s="544">
        <f t="shared" si="634"/>
        <v>367.70119999999997</v>
      </c>
      <c r="BB419" s="210">
        <f t="shared" si="635"/>
        <v>91.925299999999993</v>
      </c>
      <c r="BC419" s="213">
        <f t="shared" si="581"/>
        <v>1248.9310800000001</v>
      </c>
      <c r="BD419" s="211">
        <f>[1]MAG_9pak!$F$11</f>
        <v>1248.9310800000001</v>
      </c>
      <c r="BE419" s="213">
        <f t="shared" si="582"/>
        <v>374.67932400000001</v>
      </c>
      <c r="BF419" s="213">
        <f t="shared" si="583"/>
        <v>624.46554000000003</v>
      </c>
      <c r="BG419" s="210">
        <f t="shared" si="584"/>
        <v>281.93108000000007</v>
      </c>
      <c r="BH419" s="210">
        <f t="shared" si="585"/>
        <v>348.93108000000007</v>
      </c>
      <c r="BI419" s="210">
        <f t="shared" si="586"/>
        <v>38.770119999999991</v>
      </c>
      <c r="BJ419" s="210">
        <f t="shared" si="587"/>
        <v>1116</v>
      </c>
      <c r="BK419" s="214">
        <f t="shared" si="588"/>
        <v>334.8</v>
      </c>
      <c r="BL419" s="214">
        <f t="shared" si="589"/>
        <v>558</v>
      </c>
      <c r="BM419" s="210">
        <f t="shared" si="590"/>
        <v>216</v>
      </c>
      <c r="BN419" s="210">
        <f t="shared" si="591"/>
        <v>149</v>
      </c>
      <c r="BO419" s="215">
        <f t="shared" si="592"/>
        <v>1116</v>
      </c>
      <c r="BP419" s="210">
        <f t="shared" si="652"/>
        <v>1116</v>
      </c>
      <c r="BQ419" s="216">
        <f t="shared" si="593"/>
        <v>334.8</v>
      </c>
      <c r="BR419" s="216">
        <f t="shared" si="594"/>
        <v>558</v>
      </c>
      <c r="BS419" s="210">
        <f t="shared" si="595"/>
        <v>216</v>
      </c>
      <c r="BT419" s="210">
        <f t="shared" si="596"/>
        <v>149</v>
      </c>
      <c r="BU419" s="217">
        <f t="shared" si="597"/>
        <v>1116</v>
      </c>
      <c r="BV419" s="210">
        <f t="shared" si="653"/>
        <v>1116</v>
      </c>
      <c r="BW419" s="403">
        <f t="shared" si="598"/>
        <v>334.8</v>
      </c>
      <c r="BX419" s="403">
        <f t="shared" si="599"/>
        <v>558</v>
      </c>
      <c r="BY419" s="210">
        <f t="shared" si="600"/>
        <v>216</v>
      </c>
      <c r="BZ419" s="210">
        <f t="shared" si="601"/>
        <v>149</v>
      </c>
      <c r="CA419" s="210">
        <f t="shared" si="602"/>
        <v>24</v>
      </c>
      <c r="CB419" s="404">
        <f t="shared" si="603"/>
        <v>1116</v>
      </c>
      <c r="CC419" s="404"/>
      <c r="CD419" s="537">
        <f t="shared" si="604"/>
        <v>91.925299999999993</v>
      </c>
      <c r="CE419" s="537">
        <f t="shared" si="636"/>
        <v>27.577589999999997</v>
      </c>
      <c r="CF419" s="537">
        <f t="shared" si="605"/>
        <v>45.962649999999996</v>
      </c>
      <c r="CG419" s="210"/>
      <c r="CH419" s="210"/>
      <c r="CI419" s="210"/>
      <c r="CJ419" s="538">
        <f t="shared" si="606"/>
        <v>91.925299999999993</v>
      </c>
      <c r="CK419" s="216">
        <f t="shared" si="607"/>
        <v>-13.25</v>
      </c>
      <c r="CL419" s="216">
        <f t="shared" si="637"/>
        <v>-3.9749999999999996</v>
      </c>
      <c r="CM419" s="216">
        <f t="shared" si="608"/>
        <v>-6.625</v>
      </c>
      <c r="CN419" s="216"/>
      <c r="CO419" s="216"/>
      <c r="CP419" s="216"/>
      <c r="CQ419" s="217">
        <f t="shared" si="609"/>
        <v>-13.25</v>
      </c>
      <c r="CR419" s="403">
        <f t="shared" si="610"/>
        <v>67.925299999999993</v>
      </c>
      <c r="CS419" s="403">
        <f t="shared" si="638"/>
        <v>20.377589999999998</v>
      </c>
      <c r="CT419" s="403">
        <f t="shared" si="611"/>
        <v>33.962649999999996</v>
      </c>
      <c r="CU419" s="403"/>
      <c r="CV419" s="403"/>
      <c r="CW419" s="403"/>
      <c r="CX419" s="404">
        <f t="shared" si="612"/>
        <v>67.925299999999993</v>
      </c>
      <c r="CY419" s="198"/>
      <c r="CZ419" s="222">
        <v>967</v>
      </c>
      <c r="DA419" s="677">
        <f t="shared" si="613"/>
        <v>67</v>
      </c>
      <c r="DB419" s="676">
        <f t="shared" si="614"/>
        <v>7.4444444444444571</v>
      </c>
      <c r="DC419" s="676">
        <f t="shared" si="639"/>
        <v>1.4888888888888914</v>
      </c>
      <c r="DD419" s="208">
        <v>1387.7012</v>
      </c>
      <c r="DE419" s="677">
        <f t="shared" si="615"/>
        <v>487.70119999999997</v>
      </c>
      <c r="DF419" s="676">
        <f t="shared" si="616"/>
        <v>54.189022222222206</v>
      </c>
      <c r="DG419" s="676">
        <f t="shared" si="640"/>
        <v>10.837804444444441</v>
      </c>
      <c r="DH419" s="222">
        <v>20</v>
      </c>
      <c r="DI419" s="677">
        <f t="shared" si="617"/>
        <v>180</v>
      </c>
      <c r="DJ419" s="568">
        <f t="shared" si="618"/>
        <v>1080</v>
      </c>
      <c r="DK419" s="677">
        <f t="shared" si="619"/>
        <v>1080</v>
      </c>
      <c r="DL419" s="677">
        <f t="shared" si="641"/>
        <v>324</v>
      </c>
      <c r="DM419" s="677">
        <f t="shared" si="642"/>
        <v>540</v>
      </c>
      <c r="DN419" s="677">
        <f t="shared" si="620"/>
        <v>76.925299999999993</v>
      </c>
      <c r="DO419" s="677">
        <f t="shared" si="643"/>
        <v>23.077589999999997</v>
      </c>
      <c r="DP419" s="677">
        <f t="shared" si="644"/>
        <v>38.462649999999996</v>
      </c>
      <c r="DQ419" s="677">
        <f t="shared" si="621"/>
        <v>76.925299999999993</v>
      </c>
      <c r="DR419" s="222">
        <v>967</v>
      </c>
      <c r="DS419" s="677">
        <f t="shared" si="622"/>
        <v>67</v>
      </c>
      <c r="DT419" s="676">
        <f t="shared" si="623"/>
        <v>7.4444444444444571</v>
      </c>
      <c r="DU419" s="710">
        <f t="shared" si="645"/>
        <v>1.4888888888888914</v>
      </c>
      <c r="DV419" s="208">
        <v>1387.7012</v>
      </c>
      <c r="DW419" s="677">
        <f t="shared" si="624"/>
        <v>487.70119999999997</v>
      </c>
      <c r="DX419" s="676">
        <f t="shared" si="625"/>
        <v>54.189022222222206</v>
      </c>
      <c r="DY419" s="710">
        <f t="shared" si="646"/>
        <v>10.837804444444441</v>
      </c>
      <c r="DZ419" s="222">
        <v>19</v>
      </c>
      <c r="EA419" s="677">
        <f t="shared" si="626"/>
        <v>171</v>
      </c>
      <c r="EB419" s="568">
        <f t="shared" si="627"/>
        <v>1071</v>
      </c>
      <c r="EC419" s="677">
        <f t="shared" si="628"/>
        <v>1071</v>
      </c>
      <c r="ED419" s="677">
        <f t="shared" si="647"/>
        <v>321.3</v>
      </c>
      <c r="EE419" s="677">
        <f t="shared" si="648"/>
        <v>535.5</v>
      </c>
      <c r="EF419" s="208">
        <f t="shared" si="649"/>
        <v>79.175299999999993</v>
      </c>
      <c r="EG419" s="208">
        <f t="shared" si="650"/>
        <v>23.752589999999998</v>
      </c>
      <c r="EH419" s="208">
        <f t="shared" si="651"/>
        <v>39.587649999999996</v>
      </c>
      <c r="EI419" s="677">
        <f t="shared" si="629"/>
        <v>79.175299999999993</v>
      </c>
    </row>
    <row r="420" spans="1:139" s="218" customFormat="1" ht="24.75" customHeight="1" x14ac:dyDescent="0.2">
      <c r="A420" s="506">
        <v>417</v>
      </c>
      <c r="B420" s="506" t="s">
        <v>1268</v>
      </c>
      <c r="C420" s="499" t="s">
        <v>955</v>
      </c>
      <c r="D420" s="406" t="s">
        <v>575</v>
      </c>
      <c r="E420" s="414" t="s">
        <v>230</v>
      </c>
      <c r="F420" s="219" t="s">
        <v>171</v>
      </c>
      <c r="G420" s="219" t="s">
        <v>42</v>
      </c>
      <c r="H420" s="219" t="s">
        <v>70</v>
      </c>
      <c r="I420" s="240">
        <v>1</v>
      </c>
      <c r="J420" s="234">
        <v>900</v>
      </c>
      <c r="K420" s="222"/>
      <c r="L420" s="219" t="s">
        <v>171</v>
      </c>
      <c r="M420" s="219" t="s">
        <v>42</v>
      </c>
      <c r="N420" s="219" t="s">
        <v>70</v>
      </c>
      <c r="O420" s="240">
        <v>1</v>
      </c>
      <c r="P420" s="234">
        <v>900</v>
      </c>
      <c r="Q420" s="219"/>
      <c r="R420" s="219"/>
      <c r="S420" s="219"/>
      <c r="T420" s="240">
        <v>1</v>
      </c>
      <c r="U420" s="235">
        <v>900</v>
      </c>
      <c r="V420" s="228" t="s">
        <v>69</v>
      </c>
      <c r="W420" s="228" t="s">
        <v>44</v>
      </c>
      <c r="X420" s="228" t="s">
        <v>28</v>
      </c>
      <c r="Y420" s="242">
        <v>1</v>
      </c>
      <c r="Z420" s="236">
        <v>900</v>
      </c>
      <c r="AA420" s="207">
        <f t="shared" si="565"/>
        <v>900</v>
      </c>
      <c r="AB420" s="222">
        <v>967</v>
      </c>
      <c r="AC420" s="544">
        <f t="shared" si="630"/>
        <v>67</v>
      </c>
      <c r="AD420" s="208">
        <f t="shared" si="655"/>
        <v>1387.7012</v>
      </c>
      <c r="AE420" s="678">
        <f t="shared" si="631"/>
        <v>487.70119999999997</v>
      </c>
      <c r="AF420" s="222">
        <v>1796</v>
      </c>
      <c r="AJ420" s="444">
        <f t="shared" si="566"/>
        <v>67</v>
      </c>
      <c r="AK420" s="444">
        <f t="shared" si="567"/>
        <v>7.4444444444444571</v>
      </c>
      <c r="AL420" s="539">
        <f t="shared" si="632"/>
        <v>1.4888888888888913E-2</v>
      </c>
      <c r="AM420" s="444">
        <f t="shared" si="568"/>
        <v>13.4</v>
      </c>
      <c r="AN420" s="445">
        <f t="shared" si="569"/>
        <v>487.70119999999997</v>
      </c>
      <c r="AO420" s="445">
        <f t="shared" si="570"/>
        <v>54.189022222222206</v>
      </c>
      <c r="AP420" s="542">
        <f t="shared" si="633"/>
        <v>0.1083780444444444</v>
      </c>
      <c r="AQ420" s="445">
        <f t="shared" si="571"/>
        <v>97.540239999999997</v>
      </c>
      <c r="AR420" s="227">
        <f t="shared" si="572"/>
        <v>1020</v>
      </c>
      <c r="AS420" s="210">
        <f t="shared" si="573"/>
        <v>1020</v>
      </c>
      <c r="AT420" s="209">
        <f t="shared" si="574"/>
        <v>306</v>
      </c>
      <c r="AU420" s="209">
        <f t="shared" si="575"/>
        <v>510</v>
      </c>
      <c r="AV420" s="211">
        <f t="shared" si="576"/>
        <v>967</v>
      </c>
      <c r="AW420" s="210">
        <f t="shared" si="577"/>
        <v>53</v>
      </c>
      <c r="AX420" s="210">
        <f t="shared" si="578"/>
        <v>120</v>
      </c>
      <c r="AY420" s="210">
        <f t="shared" si="579"/>
        <v>13.333333333333329</v>
      </c>
      <c r="AZ420" s="211">
        <f t="shared" si="580"/>
        <v>1387.7012</v>
      </c>
      <c r="BA420" s="544">
        <f t="shared" si="634"/>
        <v>367.70119999999997</v>
      </c>
      <c r="BB420" s="210">
        <f t="shared" si="635"/>
        <v>91.925299999999993</v>
      </c>
      <c r="BC420" s="213">
        <f t="shared" si="581"/>
        <v>1248.9310800000001</v>
      </c>
      <c r="BD420" s="211">
        <f>[1]MAG_9pak!$F$11</f>
        <v>1248.9310800000001</v>
      </c>
      <c r="BE420" s="213">
        <f t="shared" si="582"/>
        <v>374.67932400000001</v>
      </c>
      <c r="BF420" s="213">
        <f t="shared" si="583"/>
        <v>624.46554000000003</v>
      </c>
      <c r="BG420" s="210">
        <f t="shared" si="584"/>
        <v>281.93108000000007</v>
      </c>
      <c r="BH420" s="210">
        <f t="shared" si="585"/>
        <v>348.93108000000007</v>
      </c>
      <c r="BI420" s="210">
        <f t="shared" si="586"/>
        <v>38.770119999999991</v>
      </c>
      <c r="BJ420" s="210">
        <f t="shared" si="587"/>
        <v>1116</v>
      </c>
      <c r="BK420" s="214">
        <f t="shared" si="588"/>
        <v>334.8</v>
      </c>
      <c r="BL420" s="214">
        <f t="shared" si="589"/>
        <v>558</v>
      </c>
      <c r="BM420" s="210">
        <f t="shared" si="590"/>
        <v>216</v>
      </c>
      <c r="BN420" s="210">
        <f t="shared" si="591"/>
        <v>149</v>
      </c>
      <c r="BO420" s="215">
        <f t="shared" si="592"/>
        <v>1116</v>
      </c>
      <c r="BP420" s="210">
        <f t="shared" si="652"/>
        <v>1116</v>
      </c>
      <c r="BQ420" s="216">
        <f t="shared" si="593"/>
        <v>334.8</v>
      </c>
      <c r="BR420" s="216">
        <f t="shared" si="594"/>
        <v>558</v>
      </c>
      <c r="BS420" s="210">
        <f t="shared" si="595"/>
        <v>216</v>
      </c>
      <c r="BT420" s="210">
        <f t="shared" si="596"/>
        <v>149</v>
      </c>
      <c r="BU420" s="217">
        <f t="shared" si="597"/>
        <v>1116</v>
      </c>
      <c r="BV420" s="210">
        <f t="shared" si="653"/>
        <v>1116</v>
      </c>
      <c r="BW420" s="403">
        <f t="shared" si="598"/>
        <v>334.8</v>
      </c>
      <c r="BX420" s="403">
        <f t="shared" si="599"/>
        <v>558</v>
      </c>
      <c r="BY420" s="210">
        <f t="shared" si="600"/>
        <v>216</v>
      </c>
      <c r="BZ420" s="210">
        <f t="shared" si="601"/>
        <v>149</v>
      </c>
      <c r="CA420" s="210">
        <f t="shared" si="602"/>
        <v>24</v>
      </c>
      <c r="CB420" s="404">
        <f t="shared" si="603"/>
        <v>1116</v>
      </c>
      <c r="CC420" s="404"/>
      <c r="CD420" s="537">
        <f t="shared" si="604"/>
        <v>91.925299999999993</v>
      </c>
      <c r="CE420" s="537">
        <f t="shared" si="636"/>
        <v>27.577589999999997</v>
      </c>
      <c r="CF420" s="537">
        <f t="shared" si="605"/>
        <v>45.962649999999996</v>
      </c>
      <c r="CG420" s="210"/>
      <c r="CH420" s="210"/>
      <c r="CI420" s="210"/>
      <c r="CJ420" s="538">
        <f t="shared" si="606"/>
        <v>91.925299999999993</v>
      </c>
      <c r="CK420" s="216">
        <f t="shared" si="607"/>
        <v>-13.25</v>
      </c>
      <c r="CL420" s="216">
        <f t="shared" si="637"/>
        <v>-3.9749999999999996</v>
      </c>
      <c r="CM420" s="216">
        <f t="shared" si="608"/>
        <v>-6.625</v>
      </c>
      <c r="CN420" s="216"/>
      <c r="CO420" s="216"/>
      <c r="CP420" s="216"/>
      <c r="CQ420" s="217">
        <f t="shared" si="609"/>
        <v>-13.25</v>
      </c>
      <c r="CR420" s="403">
        <f t="shared" si="610"/>
        <v>67.925299999999993</v>
      </c>
      <c r="CS420" s="403">
        <f t="shared" si="638"/>
        <v>20.377589999999998</v>
      </c>
      <c r="CT420" s="403">
        <f t="shared" si="611"/>
        <v>33.962649999999996</v>
      </c>
      <c r="CU420" s="403"/>
      <c r="CV420" s="403"/>
      <c r="CW420" s="403"/>
      <c r="CX420" s="404">
        <f t="shared" si="612"/>
        <v>67.925299999999993</v>
      </c>
      <c r="CY420" s="198"/>
      <c r="CZ420" s="222">
        <v>967</v>
      </c>
      <c r="DA420" s="677">
        <f t="shared" si="613"/>
        <v>67</v>
      </c>
      <c r="DB420" s="676">
        <f t="shared" si="614"/>
        <v>7.4444444444444571</v>
      </c>
      <c r="DC420" s="676">
        <f t="shared" si="639"/>
        <v>1.4888888888888914</v>
      </c>
      <c r="DD420" s="208">
        <v>1387.7012</v>
      </c>
      <c r="DE420" s="677">
        <f t="shared" si="615"/>
        <v>487.70119999999997</v>
      </c>
      <c r="DF420" s="676">
        <f t="shared" si="616"/>
        <v>54.189022222222206</v>
      </c>
      <c r="DG420" s="676">
        <f t="shared" si="640"/>
        <v>10.837804444444441</v>
      </c>
      <c r="DH420" s="222">
        <v>20</v>
      </c>
      <c r="DI420" s="677">
        <f t="shared" si="617"/>
        <v>180</v>
      </c>
      <c r="DJ420" s="568">
        <f t="shared" si="618"/>
        <v>1080</v>
      </c>
      <c r="DK420" s="677">
        <f t="shared" si="619"/>
        <v>1080</v>
      </c>
      <c r="DL420" s="677">
        <f t="shared" si="641"/>
        <v>324</v>
      </c>
      <c r="DM420" s="677">
        <f t="shared" si="642"/>
        <v>540</v>
      </c>
      <c r="DN420" s="677">
        <f t="shared" si="620"/>
        <v>76.925299999999993</v>
      </c>
      <c r="DO420" s="677">
        <f t="shared" si="643"/>
        <v>23.077589999999997</v>
      </c>
      <c r="DP420" s="677">
        <f t="shared" si="644"/>
        <v>38.462649999999996</v>
      </c>
      <c r="DQ420" s="677">
        <f t="shared" si="621"/>
        <v>76.925299999999993</v>
      </c>
      <c r="DR420" s="222">
        <v>967</v>
      </c>
      <c r="DS420" s="677">
        <f t="shared" si="622"/>
        <v>67</v>
      </c>
      <c r="DT420" s="676">
        <f t="shared" si="623"/>
        <v>7.4444444444444571</v>
      </c>
      <c r="DU420" s="710">
        <f t="shared" si="645"/>
        <v>1.4888888888888914</v>
      </c>
      <c r="DV420" s="208">
        <v>1387.7012</v>
      </c>
      <c r="DW420" s="677">
        <f t="shared" si="624"/>
        <v>487.70119999999997</v>
      </c>
      <c r="DX420" s="676">
        <f t="shared" si="625"/>
        <v>54.189022222222206</v>
      </c>
      <c r="DY420" s="710">
        <f t="shared" si="646"/>
        <v>10.837804444444441</v>
      </c>
      <c r="DZ420" s="222">
        <v>19</v>
      </c>
      <c r="EA420" s="677">
        <f t="shared" si="626"/>
        <v>171</v>
      </c>
      <c r="EB420" s="568">
        <f t="shared" si="627"/>
        <v>1071</v>
      </c>
      <c r="EC420" s="677">
        <f t="shared" si="628"/>
        <v>1071</v>
      </c>
      <c r="ED420" s="677">
        <f t="shared" si="647"/>
        <v>321.3</v>
      </c>
      <c r="EE420" s="677">
        <f t="shared" si="648"/>
        <v>535.5</v>
      </c>
      <c r="EF420" s="208">
        <f t="shared" si="649"/>
        <v>79.175299999999993</v>
      </c>
      <c r="EG420" s="208">
        <f t="shared" si="650"/>
        <v>23.752589999999998</v>
      </c>
      <c r="EH420" s="208">
        <f t="shared" si="651"/>
        <v>39.587649999999996</v>
      </c>
      <c r="EI420" s="677">
        <f t="shared" si="629"/>
        <v>79.175299999999993</v>
      </c>
    </row>
    <row r="421" spans="1:139" s="218" customFormat="1" ht="24.75" customHeight="1" x14ac:dyDescent="0.2">
      <c r="A421" s="505">
        <v>418</v>
      </c>
      <c r="B421" s="506" t="s">
        <v>1268</v>
      </c>
      <c r="C421" s="499" t="s">
        <v>1085</v>
      </c>
      <c r="D421" s="406" t="s">
        <v>576</v>
      </c>
      <c r="E421" s="414" t="s">
        <v>229</v>
      </c>
      <c r="F421" s="219" t="s">
        <v>171</v>
      </c>
      <c r="G421" s="219" t="s">
        <v>42</v>
      </c>
      <c r="H421" s="219" t="s">
        <v>70</v>
      </c>
      <c r="I421" s="240">
        <v>0.3</v>
      </c>
      <c r="J421" s="234">
        <v>1112</v>
      </c>
      <c r="K421" s="222"/>
      <c r="L421" s="219" t="s">
        <v>171</v>
      </c>
      <c r="M421" s="219" t="s">
        <v>42</v>
      </c>
      <c r="N421" s="219" t="s">
        <v>70</v>
      </c>
      <c r="O421" s="240">
        <v>0.3</v>
      </c>
      <c r="P421" s="234">
        <v>1112</v>
      </c>
      <c r="Q421" s="219"/>
      <c r="R421" s="219"/>
      <c r="S421" s="219"/>
      <c r="T421" s="240">
        <v>0.3</v>
      </c>
      <c r="U421" s="235">
        <v>1112</v>
      </c>
      <c r="V421" s="228" t="s">
        <v>69</v>
      </c>
      <c r="W421" s="228" t="s">
        <v>44</v>
      </c>
      <c r="X421" s="228" t="s">
        <v>28</v>
      </c>
      <c r="Y421" s="242">
        <v>0.3</v>
      </c>
      <c r="Z421" s="236">
        <v>1112</v>
      </c>
      <c r="AA421" s="207">
        <f t="shared" si="565"/>
        <v>333.59999999999997</v>
      </c>
      <c r="AB421" s="222">
        <v>967</v>
      </c>
      <c r="AC421" s="544">
        <f t="shared" si="630"/>
        <v>-145</v>
      </c>
      <c r="AD421" s="208">
        <f t="shared" si="655"/>
        <v>1387.7012</v>
      </c>
      <c r="AE421" s="678">
        <f t="shared" si="631"/>
        <v>275.70119999999997</v>
      </c>
      <c r="AF421" s="222">
        <v>1796</v>
      </c>
      <c r="AJ421" s="444">
        <f t="shared" si="566"/>
        <v>-145</v>
      </c>
      <c r="AK421" s="444">
        <f t="shared" si="567"/>
        <v>-13.039568345323744</v>
      </c>
      <c r="AL421" s="539">
        <f t="shared" si="632"/>
        <v>-2.607913669064749E-2</v>
      </c>
      <c r="AM421" s="444">
        <f t="shared" si="568"/>
        <v>-29</v>
      </c>
      <c r="AN421" s="445">
        <f t="shared" si="569"/>
        <v>275.70119999999997</v>
      </c>
      <c r="AO421" s="445">
        <f t="shared" si="570"/>
        <v>24.793273381294952</v>
      </c>
      <c r="AP421" s="542">
        <f t="shared" si="633"/>
        <v>4.9586546762589903E-2</v>
      </c>
      <c r="AQ421" s="445">
        <f t="shared" si="571"/>
        <v>55.140239999999991</v>
      </c>
      <c r="AR421" s="227">
        <f t="shared" si="572"/>
        <v>369.59999999999997</v>
      </c>
      <c r="AS421" s="210">
        <f t="shared" si="573"/>
        <v>1232</v>
      </c>
      <c r="AT421" s="209">
        <f t="shared" si="574"/>
        <v>369.59999999999997</v>
      </c>
      <c r="AU421" s="209">
        <f t="shared" si="575"/>
        <v>616</v>
      </c>
      <c r="AV421" s="211">
        <f t="shared" si="576"/>
        <v>967</v>
      </c>
      <c r="AW421" s="210">
        <f t="shared" si="577"/>
        <v>265</v>
      </c>
      <c r="AX421" s="210">
        <f t="shared" si="578"/>
        <v>120</v>
      </c>
      <c r="AY421" s="210">
        <f t="shared" si="579"/>
        <v>10.791366906474821</v>
      </c>
      <c r="AZ421" s="211">
        <f t="shared" si="580"/>
        <v>1387.7012</v>
      </c>
      <c r="BA421" s="544">
        <f t="shared" si="634"/>
        <v>155.70119999999997</v>
      </c>
      <c r="BB421" s="210">
        <f t="shared" si="635"/>
        <v>38.925299999999993</v>
      </c>
      <c r="BC421" s="213">
        <f t="shared" si="581"/>
        <v>374.67932400000001</v>
      </c>
      <c r="BD421" s="211">
        <f>[1]MAG_9pak!$F$11</f>
        <v>1248.9310800000001</v>
      </c>
      <c r="BE421" s="213">
        <f t="shared" si="582"/>
        <v>374.67932400000001</v>
      </c>
      <c r="BF421" s="213">
        <f t="shared" si="583"/>
        <v>624.46554000000003</v>
      </c>
      <c r="BG421" s="210">
        <f t="shared" si="584"/>
        <v>281.93108000000007</v>
      </c>
      <c r="BH421" s="210">
        <f t="shared" si="585"/>
        <v>136.93108000000007</v>
      </c>
      <c r="BI421" s="210">
        <f t="shared" si="586"/>
        <v>12.313946043165473</v>
      </c>
      <c r="BJ421" s="210">
        <f t="shared" si="587"/>
        <v>1378.8799999999999</v>
      </c>
      <c r="BK421" s="214">
        <f t="shared" si="588"/>
        <v>413.66399999999993</v>
      </c>
      <c r="BL421" s="214">
        <f t="shared" si="589"/>
        <v>689.43999999999994</v>
      </c>
      <c r="BM421" s="210">
        <f t="shared" si="590"/>
        <v>266.87999999999988</v>
      </c>
      <c r="BN421" s="210">
        <f t="shared" si="591"/>
        <v>411.87999999999988</v>
      </c>
      <c r="BO421" s="215">
        <f t="shared" si="592"/>
        <v>413.66399999999993</v>
      </c>
      <c r="BP421" s="210">
        <f t="shared" si="652"/>
        <v>1378.8799999999999</v>
      </c>
      <c r="BQ421" s="216">
        <f t="shared" si="593"/>
        <v>413.66399999999993</v>
      </c>
      <c r="BR421" s="216">
        <f t="shared" si="594"/>
        <v>689.43999999999994</v>
      </c>
      <c r="BS421" s="210">
        <f t="shared" si="595"/>
        <v>266.87999999999988</v>
      </c>
      <c r="BT421" s="210">
        <f t="shared" si="596"/>
        <v>411.87999999999988</v>
      </c>
      <c r="BU421" s="217">
        <f t="shared" si="597"/>
        <v>413.66399999999993</v>
      </c>
      <c r="BV421" s="210">
        <f t="shared" si="653"/>
        <v>1378.8799999999999</v>
      </c>
      <c r="BW421" s="403">
        <f t="shared" si="598"/>
        <v>413.66399999999993</v>
      </c>
      <c r="BX421" s="403">
        <f t="shared" si="599"/>
        <v>689.43999999999994</v>
      </c>
      <c r="BY421" s="210">
        <f t="shared" si="600"/>
        <v>266.87999999999988</v>
      </c>
      <c r="BZ421" s="210">
        <f t="shared" si="601"/>
        <v>411.87999999999988</v>
      </c>
      <c r="CA421" s="210">
        <f t="shared" si="602"/>
        <v>24</v>
      </c>
      <c r="CB421" s="404">
        <f t="shared" si="603"/>
        <v>413.66399999999993</v>
      </c>
      <c r="CC421" s="404"/>
      <c r="CD421" s="537">
        <f t="shared" si="604"/>
        <v>38.925299999999993</v>
      </c>
      <c r="CE421" s="537">
        <f t="shared" si="636"/>
        <v>11.677589999999997</v>
      </c>
      <c r="CF421" s="537">
        <f t="shared" si="605"/>
        <v>19.462649999999996</v>
      </c>
      <c r="CG421" s="210"/>
      <c r="CH421" s="210"/>
      <c r="CI421" s="210"/>
      <c r="CJ421" s="538">
        <f t="shared" si="606"/>
        <v>11.677589999999997</v>
      </c>
      <c r="CK421" s="216">
        <f t="shared" si="607"/>
        <v>-66.25</v>
      </c>
      <c r="CL421" s="216">
        <f t="shared" si="637"/>
        <v>-19.875</v>
      </c>
      <c r="CM421" s="216">
        <f t="shared" si="608"/>
        <v>-33.125</v>
      </c>
      <c r="CN421" s="216"/>
      <c r="CO421" s="216"/>
      <c r="CP421" s="216"/>
      <c r="CQ421" s="217">
        <f t="shared" si="609"/>
        <v>-19.875</v>
      </c>
      <c r="CR421" s="403">
        <f t="shared" si="610"/>
        <v>2.2053000000000225</v>
      </c>
      <c r="CS421" s="403">
        <f t="shared" si="638"/>
        <v>0.66159000000000667</v>
      </c>
      <c r="CT421" s="403">
        <f t="shared" si="611"/>
        <v>1.1026500000000112</v>
      </c>
      <c r="CU421" s="403"/>
      <c r="CV421" s="403"/>
      <c r="CW421" s="403"/>
      <c r="CX421" s="404">
        <f t="shared" si="612"/>
        <v>0.66159000000000667</v>
      </c>
      <c r="CY421" s="198"/>
      <c r="CZ421" s="222">
        <v>967</v>
      </c>
      <c r="DA421" s="677">
        <f t="shared" si="613"/>
        <v>-145</v>
      </c>
      <c r="DB421" s="676">
        <f t="shared" si="614"/>
        <v>-13.039568345323744</v>
      </c>
      <c r="DC421" s="676">
        <f t="shared" si="639"/>
        <v>-2.6079136690647489</v>
      </c>
      <c r="DD421" s="208">
        <v>1387.7012</v>
      </c>
      <c r="DE421" s="677">
        <f t="shared" si="615"/>
        <v>275.70119999999997</v>
      </c>
      <c r="DF421" s="676">
        <f t="shared" si="616"/>
        <v>24.793273381294952</v>
      </c>
      <c r="DG421" s="676">
        <f t="shared" si="640"/>
        <v>4.9586546762589903</v>
      </c>
      <c r="DH421" s="222">
        <v>20</v>
      </c>
      <c r="DI421" s="677">
        <f t="shared" si="617"/>
        <v>222.4</v>
      </c>
      <c r="DJ421" s="568">
        <f t="shared" si="618"/>
        <v>1334.4</v>
      </c>
      <c r="DK421" s="677">
        <f t="shared" si="619"/>
        <v>400.32</v>
      </c>
      <c r="DL421" s="677">
        <f t="shared" si="641"/>
        <v>400.32</v>
      </c>
      <c r="DM421" s="677">
        <f t="shared" si="642"/>
        <v>667.2</v>
      </c>
      <c r="DN421" s="677">
        <f t="shared" si="620"/>
        <v>13.32529999999997</v>
      </c>
      <c r="DO421" s="677">
        <f t="shared" si="643"/>
        <v>3.9975899999999909</v>
      </c>
      <c r="DP421" s="677">
        <f t="shared" si="644"/>
        <v>6.6626499999999851</v>
      </c>
      <c r="DQ421" s="677">
        <f t="shared" si="621"/>
        <v>3.9975899999999909</v>
      </c>
      <c r="DR421" s="222">
        <v>967</v>
      </c>
      <c r="DS421" s="677">
        <f t="shared" si="622"/>
        <v>-145</v>
      </c>
      <c r="DT421" s="676">
        <f t="shared" si="623"/>
        <v>-13.039568345323744</v>
      </c>
      <c r="DU421" s="710">
        <f t="shared" si="645"/>
        <v>-2.6079136690647489</v>
      </c>
      <c r="DV421" s="208">
        <v>1387.7012</v>
      </c>
      <c r="DW421" s="677">
        <f t="shared" si="624"/>
        <v>275.70119999999997</v>
      </c>
      <c r="DX421" s="676">
        <f t="shared" si="625"/>
        <v>24.793273381294952</v>
      </c>
      <c r="DY421" s="710">
        <f t="shared" si="646"/>
        <v>4.9586546762589903</v>
      </c>
      <c r="DZ421" s="222">
        <v>19</v>
      </c>
      <c r="EA421" s="677">
        <f t="shared" si="626"/>
        <v>211.28</v>
      </c>
      <c r="EB421" s="568">
        <f t="shared" si="627"/>
        <v>1323.28</v>
      </c>
      <c r="EC421" s="677">
        <f t="shared" si="628"/>
        <v>396.98399999999998</v>
      </c>
      <c r="ED421" s="677">
        <f t="shared" si="647"/>
        <v>396.98400000000004</v>
      </c>
      <c r="EE421" s="677">
        <f t="shared" si="648"/>
        <v>661.64</v>
      </c>
      <c r="EF421" s="208">
        <f t="shared" si="649"/>
        <v>16.1053</v>
      </c>
      <c r="EG421" s="208">
        <f t="shared" si="650"/>
        <v>4.8315899999999994</v>
      </c>
      <c r="EH421" s="208">
        <f t="shared" si="651"/>
        <v>8.0526499999999999</v>
      </c>
      <c r="EI421" s="677">
        <f t="shared" si="629"/>
        <v>4.8315899999999994</v>
      </c>
    </row>
    <row r="422" spans="1:139" s="218" customFormat="1" ht="24.75" customHeight="1" x14ac:dyDescent="0.2">
      <c r="A422" s="505">
        <v>419</v>
      </c>
      <c r="B422" s="506" t="s">
        <v>1268</v>
      </c>
      <c r="C422" s="499" t="s">
        <v>1153</v>
      </c>
      <c r="D422" s="406" t="s">
        <v>577</v>
      </c>
      <c r="E422" s="414" t="s">
        <v>233</v>
      </c>
      <c r="F422" s="219" t="s">
        <v>171</v>
      </c>
      <c r="G422" s="219" t="s">
        <v>42</v>
      </c>
      <c r="H422" s="219" t="s">
        <v>70</v>
      </c>
      <c r="I422" s="240">
        <v>0.3</v>
      </c>
      <c r="J422" s="234">
        <v>950</v>
      </c>
      <c r="K422" s="222"/>
      <c r="L422" s="219" t="s">
        <v>171</v>
      </c>
      <c r="M422" s="219" t="s">
        <v>42</v>
      </c>
      <c r="N422" s="219" t="s">
        <v>70</v>
      </c>
      <c r="O422" s="240">
        <v>0.3</v>
      </c>
      <c r="P422" s="234">
        <v>950</v>
      </c>
      <c r="Q422" s="219"/>
      <c r="R422" s="219"/>
      <c r="S422" s="219"/>
      <c r="T422" s="240">
        <v>0.3</v>
      </c>
      <c r="U422" s="235">
        <v>950</v>
      </c>
      <c r="V422" s="228" t="s">
        <v>69</v>
      </c>
      <c r="W422" s="228" t="s">
        <v>44</v>
      </c>
      <c r="X422" s="228" t="s">
        <v>28</v>
      </c>
      <c r="Y422" s="242">
        <v>0.3</v>
      </c>
      <c r="Z422" s="236">
        <v>950</v>
      </c>
      <c r="AA422" s="207">
        <f t="shared" si="565"/>
        <v>285</v>
      </c>
      <c r="AB422" s="222">
        <v>967</v>
      </c>
      <c r="AC422" s="544">
        <f t="shared" si="630"/>
        <v>17</v>
      </c>
      <c r="AD422" s="208">
        <f t="shared" si="655"/>
        <v>1387.7012</v>
      </c>
      <c r="AE422" s="678">
        <f t="shared" si="631"/>
        <v>437.70119999999997</v>
      </c>
      <c r="AF422" s="222">
        <v>1796</v>
      </c>
      <c r="AJ422" s="444">
        <f t="shared" si="566"/>
        <v>17</v>
      </c>
      <c r="AK422" s="444">
        <f t="shared" si="567"/>
        <v>1.7894736842105203</v>
      </c>
      <c r="AL422" s="539">
        <f t="shared" si="632"/>
        <v>3.5789473684210405E-3</v>
      </c>
      <c r="AM422" s="444">
        <f t="shared" si="568"/>
        <v>3.4</v>
      </c>
      <c r="AN422" s="445">
        <f t="shared" si="569"/>
        <v>437.70119999999997</v>
      </c>
      <c r="AO422" s="445">
        <f t="shared" si="570"/>
        <v>46.073810526315782</v>
      </c>
      <c r="AP422" s="542">
        <f t="shared" si="633"/>
        <v>9.2147621052631565E-2</v>
      </c>
      <c r="AQ422" s="445">
        <f t="shared" si="571"/>
        <v>87.540239999999997</v>
      </c>
      <c r="AR422" s="227">
        <f t="shared" si="572"/>
        <v>321</v>
      </c>
      <c r="AS422" s="210">
        <f t="shared" si="573"/>
        <v>1070</v>
      </c>
      <c r="AT422" s="209">
        <f t="shared" si="574"/>
        <v>321</v>
      </c>
      <c r="AU422" s="209">
        <f t="shared" si="575"/>
        <v>535</v>
      </c>
      <c r="AV422" s="211">
        <f t="shared" si="576"/>
        <v>967</v>
      </c>
      <c r="AW422" s="210">
        <f t="shared" si="577"/>
        <v>103</v>
      </c>
      <c r="AX422" s="210">
        <f t="shared" si="578"/>
        <v>120</v>
      </c>
      <c r="AY422" s="210">
        <f t="shared" si="579"/>
        <v>12.631578947368411</v>
      </c>
      <c r="AZ422" s="211">
        <f t="shared" si="580"/>
        <v>1387.7012</v>
      </c>
      <c r="BA422" s="544">
        <f t="shared" si="634"/>
        <v>317.70119999999997</v>
      </c>
      <c r="BB422" s="210">
        <f t="shared" si="635"/>
        <v>79.425299999999993</v>
      </c>
      <c r="BC422" s="213">
        <f t="shared" si="581"/>
        <v>374.67932400000001</v>
      </c>
      <c r="BD422" s="211">
        <f>[1]MAG_9pak!$F$11</f>
        <v>1248.9310800000001</v>
      </c>
      <c r="BE422" s="213">
        <f t="shared" si="582"/>
        <v>374.67932400000001</v>
      </c>
      <c r="BF422" s="213">
        <f t="shared" si="583"/>
        <v>624.46554000000003</v>
      </c>
      <c r="BG422" s="210">
        <f t="shared" si="584"/>
        <v>281.93108000000007</v>
      </c>
      <c r="BH422" s="210">
        <f t="shared" si="585"/>
        <v>298.93108000000007</v>
      </c>
      <c r="BI422" s="210">
        <f t="shared" si="586"/>
        <v>31.466429473684201</v>
      </c>
      <c r="BJ422" s="210">
        <f t="shared" si="587"/>
        <v>1178</v>
      </c>
      <c r="BK422" s="214">
        <f t="shared" si="588"/>
        <v>353.4</v>
      </c>
      <c r="BL422" s="214">
        <f t="shared" si="589"/>
        <v>589</v>
      </c>
      <c r="BM422" s="210">
        <f t="shared" si="590"/>
        <v>228</v>
      </c>
      <c r="BN422" s="210">
        <f t="shared" si="591"/>
        <v>211</v>
      </c>
      <c r="BO422" s="215">
        <f t="shared" si="592"/>
        <v>353.4</v>
      </c>
      <c r="BP422" s="210">
        <f t="shared" si="652"/>
        <v>1178</v>
      </c>
      <c r="BQ422" s="216">
        <f t="shared" si="593"/>
        <v>353.4</v>
      </c>
      <c r="BR422" s="216">
        <f t="shared" si="594"/>
        <v>589</v>
      </c>
      <c r="BS422" s="210">
        <f t="shared" si="595"/>
        <v>228</v>
      </c>
      <c r="BT422" s="210">
        <f t="shared" si="596"/>
        <v>211</v>
      </c>
      <c r="BU422" s="217">
        <f t="shared" si="597"/>
        <v>353.4</v>
      </c>
      <c r="BV422" s="210">
        <f t="shared" si="653"/>
        <v>1178</v>
      </c>
      <c r="BW422" s="403">
        <f t="shared" si="598"/>
        <v>353.4</v>
      </c>
      <c r="BX422" s="403">
        <f t="shared" si="599"/>
        <v>589</v>
      </c>
      <c r="BY422" s="210">
        <f t="shared" si="600"/>
        <v>228</v>
      </c>
      <c r="BZ422" s="210">
        <f t="shared" si="601"/>
        <v>211</v>
      </c>
      <c r="CA422" s="210">
        <f t="shared" si="602"/>
        <v>24</v>
      </c>
      <c r="CB422" s="404">
        <f t="shared" si="603"/>
        <v>353.4</v>
      </c>
      <c r="CC422" s="404"/>
      <c r="CD422" s="537">
        <f t="shared" si="604"/>
        <v>79.425299999999993</v>
      </c>
      <c r="CE422" s="537">
        <f t="shared" si="636"/>
        <v>23.827589999999997</v>
      </c>
      <c r="CF422" s="537">
        <f t="shared" si="605"/>
        <v>39.712649999999996</v>
      </c>
      <c r="CG422" s="210"/>
      <c r="CH422" s="210"/>
      <c r="CI422" s="210"/>
      <c r="CJ422" s="538">
        <f t="shared" si="606"/>
        <v>23.827589999999997</v>
      </c>
      <c r="CK422" s="216">
        <f t="shared" si="607"/>
        <v>-25.75</v>
      </c>
      <c r="CL422" s="216">
        <f t="shared" si="637"/>
        <v>-7.7249999999999996</v>
      </c>
      <c r="CM422" s="216">
        <f t="shared" si="608"/>
        <v>-12.875</v>
      </c>
      <c r="CN422" s="216"/>
      <c r="CO422" s="216"/>
      <c r="CP422" s="216"/>
      <c r="CQ422" s="217">
        <f t="shared" si="609"/>
        <v>-7.7249999999999996</v>
      </c>
      <c r="CR422" s="403">
        <f t="shared" si="610"/>
        <v>52.425299999999993</v>
      </c>
      <c r="CS422" s="403">
        <f t="shared" si="638"/>
        <v>15.727589999999998</v>
      </c>
      <c r="CT422" s="403">
        <f t="shared" si="611"/>
        <v>26.212649999999996</v>
      </c>
      <c r="CU422" s="403"/>
      <c r="CV422" s="403"/>
      <c r="CW422" s="403"/>
      <c r="CX422" s="404">
        <f t="shared" si="612"/>
        <v>15.727589999999998</v>
      </c>
      <c r="CY422" s="198"/>
      <c r="CZ422" s="222">
        <v>967</v>
      </c>
      <c r="DA422" s="677">
        <f t="shared" si="613"/>
        <v>17</v>
      </c>
      <c r="DB422" s="676">
        <f t="shared" si="614"/>
        <v>1.7894736842105203</v>
      </c>
      <c r="DC422" s="676">
        <f t="shared" si="639"/>
        <v>0.35789473684210404</v>
      </c>
      <c r="DD422" s="208">
        <v>1387.7012</v>
      </c>
      <c r="DE422" s="677">
        <f t="shared" si="615"/>
        <v>437.70119999999997</v>
      </c>
      <c r="DF422" s="676">
        <f t="shared" si="616"/>
        <v>46.073810526315782</v>
      </c>
      <c r="DG422" s="676">
        <f t="shared" si="640"/>
        <v>9.2147621052631568</v>
      </c>
      <c r="DH422" s="222">
        <v>20</v>
      </c>
      <c r="DI422" s="677">
        <f t="shared" si="617"/>
        <v>190</v>
      </c>
      <c r="DJ422" s="568">
        <f t="shared" si="618"/>
        <v>1140</v>
      </c>
      <c r="DK422" s="677">
        <f t="shared" si="619"/>
        <v>342</v>
      </c>
      <c r="DL422" s="677">
        <f t="shared" si="641"/>
        <v>342</v>
      </c>
      <c r="DM422" s="677">
        <f t="shared" si="642"/>
        <v>570</v>
      </c>
      <c r="DN422" s="677">
        <f t="shared" si="620"/>
        <v>61.925299999999993</v>
      </c>
      <c r="DO422" s="677">
        <f t="shared" si="643"/>
        <v>18.577589999999997</v>
      </c>
      <c r="DP422" s="677">
        <f t="shared" si="644"/>
        <v>30.962649999999996</v>
      </c>
      <c r="DQ422" s="677">
        <f t="shared" si="621"/>
        <v>18.577589999999997</v>
      </c>
      <c r="DR422" s="222">
        <v>967</v>
      </c>
      <c r="DS422" s="677">
        <f t="shared" si="622"/>
        <v>17</v>
      </c>
      <c r="DT422" s="676">
        <f t="shared" si="623"/>
        <v>1.7894736842105203</v>
      </c>
      <c r="DU422" s="710">
        <f t="shared" si="645"/>
        <v>0.35789473684210404</v>
      </c>
      <c r="DV422" s="208">
        <v>1387.7012</v>
      </c>
      <c r="DW422" s="677">
        <f t="shared" si="624"/>
        <v>437.70119999999997</v>
      </c>
      <c r="DX422" s="676">
        <f t="shared" si="625"/>
        <v>46.073810526315782</v>
      </c>
      <c r="DY422" s="710">
        <f t="shared" si="646"/>
        <v>9.2147621052631568</v>
      </c>
      <c r="DZ422" s="222">
        <v>19</v>
      </c>
      <c r="EA422" s="677">
        <f t="shared" si="626"/>
        <v>180.5</v>
      </c>
      <c r="EB422" s="568">
        <f t="shared" si="627"/>
        <v>1130.5</v>
      </c>
      <c r="EC422" s="677">
        <f t="shared" si="628"/>
        <v>339.15</v>
      </c>
      <c r="ED422" s="677">
        <f t="shared" si="647"/>
        <v>339.15</v>
      </c>
      <c r="EE422" s="677">
        <f t="shared" si="648"/>
        <v>565.25</v>
      </c>
      <c r="EF422" s="208">
        <f t="shared" si="649"/>
        <v>64.300299999999993</v>
      </c>
      <c r="EG422" s="208">
        <f t="shared" si="650"/>
        <v>19.290089999999996</v>
      </c>
      <c r="EH422" s="208">
        <f t="shared" si="651"/>
        <v>32.150149999999996</v>
      </c>
      <c r="EI422" s="677">
        <f t="shared" si="629"/>
        <v>19.290089999999996</v>
      </c>
    </row>
    <row r="423" spans="1:139" s="218" customFormat="1" ht="24.75" customHeight="1" x14ac:dyDescent="0.2">
      <c r="A423" s="506">
        <v>420</v>
      </c>
      <c r="B423" s="506" t="s">
        <v>1268</v>
      </c>
      <c r="C423" s="499" t="s">
        <v>1154</v>
      </c>
      <c r="D423" s="406" t="s">
        <v>578</v>
      </c>
      <c r="E423" s="414" t="s">
        <v>233</v>
      </c>
      <c r="F423" s="219" t="s">
        <v>171</v>
      </c>
      <c r="G423" s="219" t="s">
        <v>42</v>
      </c>
      <c r="H423" s="219" t="s">
        <v>70</v>
      </c>
      <c r="I423" s="240">
        <v>0.3</v>
      </c>
      <c r="J423" s="234">
        <v>950</v>
      </c>
      <c r="K423" s="222"/>
      <c r="L423" s="219" t="s">
        <v>171</v>
      </c>
      <c r="M423" s="219" t="s">
        <v>42</v>
      </c>
      <c r="N423" s="219" t="s">
        <v>70</v>
      </c>
      <c r="O423" s="240">
        <v>0.3</v>
      </c>
      <c r="P423" s="234">
        <v>950</v>
      </c>
      <c r="Q423" s="219"/>
      <c r="R423" s="219"/>
      <c r="S423" s="219"/>
      <c r="T423" s="240">
        <v>0.3</v>
      </c>
      <c r="U423" s="235">
        <v>950</v>
      </c>
      <c r="V423" s="228" t="s">
        <v>69</v>
      </c>
      <c r="W423" s="228" t="s">
        <v>44</v>
      </c>
      <c r="X423" s="228" t="s">
        <v>28</v>
      </c>
      <c r="Y423" s="242">
        <v>0.3</v>
      </c>
      <c r="Z423" s="236">
        <v>950</v>
      </c>
      <c r="AA423" s="207">
        <f t="shared" si="565"/>
        <v>285</v>
      </c>
      <c r="AB423" s="222">
        <v>967</v>
      </c>
      <c r="AC423" s="544">
        <f t="shared" si="630"/>
        <v>17</v>
      </c>
      <c r="AD423" s="208">
        <f t="shared" si="655"/>
        <v>1387.7012</v>
      </c>
      <c r="AE423" s="678">
        <f t="shared" si="631"/>
        <v>437.70119999999997</v>
      </c>
      <c r="AF423" s="222">
        <v>1796</v>
      </c>
      <c r="AJ423" s="444">
        <f t="shared" si="566"/>
        <v>17</v>
      </c>
      <c r="AK423" s="444">
        <f t="shared" si="567"/>
        <v>1.7894736842105203</v>
      </c>
      <c r="AL423" s="539">
        <f t="shared" si="632"/>
        <v>3.5789473684210405E-3</v>
      </c>
      <c r="AM423" s="444">
        <f t="shared" si="568"/>
        <v>3.4</v>
      </c>
      <c r="AN423" s="445">
        <f t="shared" si="569"/>
        <v>437.70119999999997</v>
      </c>
      <c r="AO423" s="445">
        <f t="shared" si="570"/>
        <v>46.073810526315782</v>
      </c>
      <c r="AP423" s="542">
        <f t="shared" si="633"/>
        <v>9.2147621052631565E-2</v>
      </c>
      <c r="AQ423" s="445">
        <f t="shared" si="571"/>
        <v>87.540239999999997</v>
      </c>
      <c r="AR423" s="227">
        <f t="shared" si="572"/>
        <v>321</v>
      </c>
      <c r="AS423" s="210">
        <f t="shared" si="573"/>
        <v>1070</v>
      </c>
      <c r="AT423" s="209">
        <f t="shared" si="574"/>
        <v>321</v>
      </c>
      <c r="AU423" s="209">
        <f t="shared" si="575"/>
        <v>535</v>
      </c>
      <c r="AV423" s="211">
        <f t="shared" si="576"/>
        <v>967</v>
      </c>
      <c r="AW423" s="210">
        <f t="shared" si="577"/>
        <v>103</v>
      </c>
      <c r="AX423" s="210">
        <f t="shared" si="578"/>
        <v>120</v>
      </c>
      <c r="AY423" s="210">
        <f t="shared" si="579"/>
        <v>12.631578947368411</v>
      </c>
      <c r="AZ423" s="211">
        <f t="shared" si="580"/>
        <v>1387.7012</v>
      </c>
      <c r="BA423" s="544">
        <f t="shared" si="634"/>
        <v>317.70119999999997</v>
      </c>
      <c r="BB423" s="210">
        <f t="shared" si="635"/>
        <v>79.425299999999993</v>
      </c>
      <c r="BC423" s="213">
        <f t="shared" si="581"/>
        <v>374.67932400000001</v>
      </c>
      <c r="BD423" s="211">
        <f>[1]MAG_9pak!$F$11</f>
        <v>1248.9310800000001</v>
      </c>
      <c r="BE423" s="213">
        <f t="shared" si="582"/>
        <v>374.67932400000001</v>
      </c>
      <c r="BF423" s="213">
        <f t="shared" si="583"/>
        <v>624.46554000000003</v>
      </c>
      <c r="BG423" s="210">
        <f t="shared" si="584"/>
        <v>281.93108000000007</v>
      </c>
      <c r="BH423" s="210">
        <f t="shared" si="585"/>
        <v>298.93108000000007</v>
      </c>
      <c r="BI423" s="210">
        <f t="shared" si="586"/>
        <v>31.466429473684201</v>
      </c>
      <c r="BJ423" s="210">
        <f t="shared" si="587"/>
        <v>1178</v>
      </c>
      <c r="BK423" s="214">
        <f t="shared" si="588"/>
        <v>353.4</v>
      </c>
      <c r="BL423" s="214">
        <f t="shared" si="589"/>
        <v>589</v>
      </c>
      <c r="BM423" s="210">
        <f t="shared" si="590"/>
        <v>228</v>
      </c>
      <c r="BN423" s="210">
        <f t="shared" si="591"/>
        <v>211</v>
      </c>
      <c r="BO423" s="215">
        <f t="shared" si="592"/>
        <v>353.4</v>
      </c>
      <c r="BP423" s="210">
        <f t="shared" si="652"/>
        <v>1178</v>
      </c>
      <c r="BQ423" s="216">
        <f t="shared" si="593"/>
        <v>353.4</v>
      </c>
      <c r="BR423" s="216">
        <f t="shared" si="594"/>
        <v>589</v>
      </c>
      <c r="BS423" s="210">
        <f t="shared" si="595"/>
        <v>228</v>
      </c>
      <c r="BT423" s="210">
        <f t="shared" si="596"/>
        <v>211</v>
      </c>
      <c r="BU423" s="217">
        <f t="shared" si="597"/>
        <v>353.4</v>
      </c>
      <c r="BV423" s="210">
        <f t="shared" si="653"/>
        <v>1178</v>
      </c>
      <c r="BW423" s="403">
        <f t="shared" si="598"/>
        <v>353.4</v>
      </c>
      <c r="BX423" s="403">
        <f t="shared" si="599"/>
        <v>589</v>
      </c>
      <c r="BY423" s="210">
        <f t="shared" si="600"/>
        <v>228</v>
      </c>
      <c r="BZ423" s="210">
        <f t="shared" si="601"/>
        <v>211</v>
      </c>
      <c r="CA423" s="210">
        <f t="shared" si="602"/>
        <v>24</v>
      </c>
      <c r="CB423" s="404">
        <f t="shared" si="603"/>
        <v>353.4</v>
      </c>
      <c r="CC423" s="404"/>
      <c r="CD423" s="537">
        <f t="shared" si="604"/>
        <v>79.425299999999993</v>
      </c>
      <c r="CE423" s="537">
        <f t="shared" si="636"/>
        <v>23.827589999999997</v>
      </c>
      <c r="CF423" s="537">
        <f t="shared" si="605"/>
        <v>39.712649999999996</v>
      </c>
      <c r="CG423" s="210"/>
      <c r="CH423" s="210"/>
      <c r="CI423" s="210"/>
      <c r="CJ423" s="538">
        <f t="shared" si="606"/>
        <v>23.827589999999997</v>
      </c>
      <c r="CK423" s="216">
        <f t="shared" si="607"/>
        <v>-25.75</v>
      </c>
      <c r="CL423" s="216">
        <f t="shared" si="637"/>
        <v>-7.7249999999999996</v>
      </c>
      <c r="CM423" s="216">
        <f t="shared" si="608"/>
        <v>-12.875</v>
      </c>
      <c r="CN423" s="216"/>
      <c r="CO423" s="216"/>
      <c r="CP423" s="216"/>
      <c r="CQ423" s="217">
        <f t="shared" si="609"/>
        <v>-7.7249999999999996</v>
      </c>
      <c r="CR423" s="403">
        <f t="shared" si="610"/>
        <v>52.425299999999993</v>
      </c>
      <c r="CS423" s="403">
        <f t="shared" si="638"/>
        <v>15.727589999999998</v>
      </c>
      <c r="CT423" s="403">
        <f t="shared" si="611"/>
        <v>26.212649999999996</v>
      </c>
      <c r="CU423" s="403"/>
      <c r="CV423" s="403"/>
      <c r="CW423" s="403"/>
      <c r="CX423" s="404">
        <f t="shared" si="612"/>
        <v>15.727589999999998</v>
      </c>
      <c r="CY423" s="198"/>
      <c r="CZ423" s="222">
        <v>967</v>
      </c>
      <c r="DA423" s="677">
        <f t="shared" si="613"/>
        <v>17</v>
      </c>
      <c r="DB423" s="676">
        <f t="shared" si="614"/>
        <v>1.7894736842105203</v>
      </c>
      <c r="DC423" s="676">
        <f t="shared" si="639"/>
        <v>0.35789473684210404</v>
      </c>
      <c r="DD423" s="208">
        <v>1387.7012</v>
      </c>
      <c r="DE423" s="677">
        <f t="shared" si="615"/>
        <v>437.70119999999997</v>
      </c>
      <c r="DF423" s="676">
        <f t="shared" si="616"/>
        <v>46.073810526315782</v>
      </c>
      <c r="DG423" s="676">
        <f t="shared" si="640"/>
        <v>9.2147621052631568</v>
      </c>
      <c r="DH423" s="222">
        <v>20</v>
      </c>
      <c r="DI423" s="677">
        <f t="shared" si="617"/>
        <v>190</v>
      </c>
      <c r="DJ423" s="568">
        <f t="shared" si="618"/>
        <v>1140</v>
      </c>
      <c r="DK423" s="677">
        <f t="shared" si="619"/>
        <v>342</v>
      </c>
      <c r="DL423" s="677">
        <f t="shared" si="641"/>
        <v>342</v>
      </c>
      <c r="DM423" s="677">
        <f t="shared" si="642"/>
        <v>570</v>
      </c>
      <c r="DN423" s="677">
        <f t="shared" si="620"/>
        <v>61.925299999999993</v>
      </c>
      <c r="DO423" s="677">
        <f t="shared" si="643"/>
        <v>18.577589999999997</v>
      </c>
      <c r="DP423" s="677">
        <f t="shared" si="644"/>
        <v>30.962649999999996</v>
      </c>
      <c r="DQ423" s="677">
        <f t="shared" si="621"/>
        <v>18.577589999999997</v>
      </c>
      <c r="DR423" s="222">
        <v>967</v>
      </c>
      <c r="DS423" s="677">
        <f t="shared" si="622"/>
        <v>17</v>
      </c>
      <c r="DT423" s="676">
        <f t="shared" si="623"/>
        <v>1.7894736842105203</v>
      </c>
      <c r="DU423" s="710">
        <f t="shared" si="645"/>
        <v>0.35789473684210404</v>
      </c>
      <c r="DV423" s="208">
        <v>1387.7012</v>
      </c>
      <c r="DW423" s="677">
        <f t="shared" si="624"/>
        <v>437.70119999999997</v>
      </c>
      <c r="DX423" s="676">
        <f t="shared" si="625"/>
        <v>46.073810526315782</v>
      </c>
      <c r="DY423" s="710">
        <f t="shared" si="646"/>
        <v>9.2147621052631568</v>
      </c>
      <c r="DZ423" s="222">
        <v>19</v>
      </c>
      <c r="EA423" s="677">
        <f t="shared" si="626"/>
        <v>180.5</v>
      </c>
      <c r="EB423" s="568">
        <f t="shared" si="627"/>
        <v>1130.5</v>
      </c>
      <c r="EC423" s="677">
        <f t="shared" si="628"/>
        <v>339.15</v>
      </c>
      <c r="ED423" s="677">
        <f t="shared" si="647"/>
        <v>339.15</v>
      </c>
      <c r="EE423" s="677">
        <f t="shared" si="648"/>
        <v>565.25</v>
      </c>
      <c r="EF423" s="208">
        <f t="shared" si="649"/>
        <v>64.300299999999993</v>
      </c>
      <c r="EG423" s="208">
        <f t="shared" si="650"/>
        <v>19.290089999999996</v>
      </c>
      <c r="EH423" s="208">
        <f t="shared" si="651"/>
        <v>32.150149999999996</v>
      </c>
      <c r="EI423" s="677">
        <f t="shared" si="629"/>
        <v>19.290089999999996</v>
      </c>
    </row>
    <row r="424" spans="1:139" s="218" customFormat="1" ht="24.75" customHeight="1" x14ac:dyDescent="0.2">
      <c r="A424" s="505">
        <v>421</v>
      </c>
      <c r="B424" s="506" t="s">
        <v>1268</v>
      </c>
      <c r="C424" s="499" t="s">
        <v>1155</v>
      </c>
      <c r="D424" s="406" t="s">
        <v>579</v>
      </c>
      <c r="E424" s="414" t="s">
        <v>233</v>
      </c>
      <c r="F424" s="219" t="s">
        <v>171</v>
      </c>
      <c r="G424" s="219" t="s">
        <v>42</v>
      </c>
      <c r="H424" s="219" t="s">
        <v>70</v>
      </c>
      <c r="I424" s="240">
        <v>0.3</v>
      </c>
      <c r="J424" s="234">
        <v>950</v>
      </c>
      <c r="K424" s="222"/>
      <c r="L424" s="219" t="s">
        <v>171</v>
      </c>
      <c r="M424" s="219" t="s">
        <v>42</v>
      </c>
      <c r="N424" s="219" t="s">
        <v>70</v>
      </c>
      <c r="O424" s="240">
        <v>0.3</v>
      </c>
      <c r="P424" s="234">
        <v>950</v>
      </c>
      <c r="Q424" s="219"/>
      <c r="R424" s="219"/>
      <c r="S424" s="219"/>
      <c r="T424" s="240">
        <v>0.3</v>
      </c>
      <c r="U424" s="235">
        <v>950</v>
      </c>
      <c r="V424" s="228" t="s">
        <v>69</v>
      </c>
      <c r="W424" s="228" t="s">
        <v>44</v>
      </c>
      <c r="X424" s="228" t="s">
        <v>28</v>
      </c>
      <c r="Y424" s="242">
        <v>0.3</v>
      </c>
      <c r="Z424" s="236">
        <v>950</v>
      </c>
      <c r="AA424" s="207">
        <f t="shared" si="565"/>
        <v>285</v>
      </c>
      <c r="AB424" s="222">
        <v>967</v>
      </c>
      <c r="AC424" s="544">
        <f t="shared" si="630"/>
        <v>17</v>
      </c>
      <c r="AD424" s="208">
        <f t="shared" si="655"/>
        <v>1387.7012</v>
      </c>
      <c r="AE424" s="678">
        <f t="shared" si="631"/>
        <v>437.70119999999997</v>
      </c>
      <c r="AF424" s="222">
        <v>1796</v>
      </c>
      <c r="AJ424" s="444">
        <f t="shared" si="566"/>
        <v>17</v>
      </c>
      <c r="AK424" s="444">
        <f t="shared" si="567"/>
        <v>1.7894736842105203</v>
      </c>
      <c r="AL424" s="539">
        <f t="shared" si="632"/>
        <v>3.5789473684210405E-3</v>
      </c>
      <c r="AM424" s="444">
        <f t="shared" si="568"/>
        <v>3.4</v>
      </c>
      <c r="AN424" s="445">
        <f t="shared" si="569"/>
        <v>437.70119999999997</v>
      </c>
      <c r="AO424" s="445">
        <f t="shared" si="570"/>
        <v>46.073810526315782</v>
      </c>
      <c r="AP424" s="542">
        <f t="shared" si="633"/>
        <v>9.2147621052631565E-2</v>
      </c>
      <c r="AQ424" s="445">
        <f t="shared" si="571"/>
        <v>87.540239999999997</v>
      </c>
      <c r="AR424" s="227">
        <f t="shared" si="572"/>
        <v>321</v>
      </c>
      <c r="AS424" s="210">
        <f t="shared" si="573"/>
        <v>1070</v>
      </c>
      <c r="AT424" s="209">
        <f t="shared" si="574"/>
        <v>321</v>
      </c>
      <c r="AU424" s="209">
        <f t="shared" si="575"/>
        <v>535</v>
      </c>
      <c r="AV424" s="211">
        <f t="shared" si="576"/>
        <v>967</v>
      </c>
      <c r="AW424" s="210">
        <f t="shared" si="577"/>
        <v>103</v>
      </c>
      <c r="AX424" s="210">
        <f t="shared" si="578"/>
        <v>120</v>
      </c>
      <c r="AY424" s="210">
        <f t="shared" si="579"/>
        <v>12.631578947368411</v>
      </c>
      <c r="AZ424" s="211">
        <f t="shared" si="580"/>
        <v>1387.7012</v>
      </c>
      <c r="BA424" s="544">
        <f t="shared" si="634"/>
        <v>317.70119999999997</v>
      </c>
      <c r="BB424" s="210">
        <f t="shared" si="635"/>
        <v>79.425299999999993</v>
      </c>
      <c r="BC424" s="213">
        <f t="shared" si="581"/>
        <v>374.67932400000001</v>
      </c>
      <c r="BD424" s="211">
        <f>[1]MAG_9pak!$F$11</f>
        <v>1248.9310800000001</v>
      </c>
      <c r="BE424" s="213">
        <f t="shared" si="582"/>
        <v>374.67932400000001</v>
      </c>
      <c r="BF424" s="213">
        <f t="shared" si="583"/>
        <v>624.46554000000003</v>
      </c>
      <c r="BG424" s="210">
        <f t="shared" si="584"/>
        <v>281.93108000000007</v>
      </c>
      <c r="BH424" s="210">
        <f t="shared" si="585"/>
        <v>298.93108000000007</v>
      </c>
      <c r="BI424" s="210">
        <f t="shared" si="586"/>
        <v>31.466429473684201</v>
      </c>
      <c r="BJ424" s="210">
        <f t="shared" si="587"/>
        <v>1178</v>
      </c>
      <c r="BK424" s="214">
        <f t="shared" si="588"/>
        <v>353.4</v>
      </c>
      <c r="BL424" s="214">
        <f t="shared" si="589"/>
        <v>589</v>
      </c>
      <c r="BM424" s="210">
        <f t="shared" si="590"/>
        <v>228</v>
      </c>
      <c r="BN424" s="210">
        <f t="shared" si="591"/>
        <v>211</v>
      </c>
      <c r="BO424" s="215">
        <f t="shared" si="592"/>
        <v>353.4</v>
      </c>
      <c r="BP424" s="210">
        <f t="shared" si="652"/>
        <v>1178</v>
      </c>
      <c r="BQ424" s="216">
        <f t="shared" si="593"/>
        <v>353.4</v>
      </c>
      <c r="BR424" s="216">
        <f t="shared" si="594"/>
        <v>589</v>
      </c>
      <c r="BS424" s="210">
        <f t="shared" si="595"/>
        <v>228</v>
      </c>
      <c r="BT424" s="210">
        <f t="shared" si="596"/>
        <v>211</v>
      </c>
      <c r="BU424" s="217">
        <f t="shared" si="597"/>
        <v>353.4</v>
      </c>
      <c r="BV424" s="210">
        <f t="shared" si="653"/>
        <v>1178</v>
      </c>
      <c r="BW424" s="403">
        <f t="shared" si="598"/>
        <v>353.4</v>
      </c>
      <c r="BX424" s="403">
        <f t="shared" si="599"/>
        <v>589</v>
      </c>
      <c r="BY424" s="210">
        <f t="shared" si="600"/>
        <v>228</v>
      </c>
      <c r="BZ424" s="210">
        <f t="shared" si="601"/>
        <v>211</v>
      </c>
      <c r="CA424" s="210">
        <f t="shared" si="602"/>
        <v>24</v>
      </c>
      <c r="CB424" s="404">
        <f t="shared" si="603"/>
        <v>353.4</v>
      </c>
      <c r="CC424" s="404"/>
      <c r="CD424" s="537">
        <f t="shared" si="604"/>
        <v>79.425299999999993</v>
      </c>
      <c r="CE424" s="537">
        <f t="shared" si="636"/>
        <v>23.827589999999997</v>
      </c>
      <c r="CF424" s="537">
        <f t="shared" si="605"/>
        <v>39.712649999999996</v>
      </c>
      <c r="CG424" s="210"/>
      <c r="CH424" s="210"/>
      <c r="CI424" s="210"/>
      <c r="CJ424" s="538">
        <f t="shared" si="606"/>
        <v>23.827589999999997</v>
      </c>
      <c r="CK424" s="216">
        <f t="shared" si="607"/>
        <v>-25.75</v>
      </c>
      <c r="CL424" s="216">
        <f t="shared" si="637"/>
        <v>-7.7249999999999996</v>
      </c>
      <c r="CM424" s="216">
        <f t="shared" si="608"/>
        <v>-12.875</v>
      </c>
      <c r="CN424" s="216"/>
      <c r="CO424" s="216"/>
      <c r="CP424" s="216"/>
      <c r="CQ424" s="217">
        <f t="shared" si="609"/>
        <v>-7.7249999999999996</v>
      </c>
      <c r="CR424" s="403">
        <f t="shared" si="610"/>
        <v>52.425299999999993</v>
      </c>
      <c r="CS424" s="403">
        <f t="shared" si="638"/>
        <v>15.727589999999998</v>
      </c>
      <c r="CT424" s="403">
        <f t="shared" si="611"/>
        <v>26.212649999999996</v>
      </c>
      <c r="CU424" s="403"/>
      <c r="CV424" s="403"/>
      <c r="CW424" s="403"/>
      <c r="CX424" s="404">
        <f t="shared" si="612"/>
        <v>15.727589999999998</v>
      </c>
      <c r="CY424" s="198"/>
      <c r="CZ424" s="222">
        <v>967</v>
      </c>
      <c r="DA424" s="677">
        <f t="shared" si="613"/>
        <v>17</v>
      </c>
      <c r="DB424" s="676">
        <f t="shared" si="614"/>
        <v>1.7894736842105203</v>
      </c>
      <c r="DC424" s="676">
        <f t="shared" si="639"/>
        <v>0.35789473684210404</v>
      </c>
      <c r="DD424" s="208">
        <v>1387.7012</v>
      </c>
      <c r="DE424" s="677">
        <f t="shared" si="615"/>
        <v>437.70119999999997</v>
      </c>
      <c r="DF424" s="676">
        <f t="shared" si="616"/>
        <v>46.073810526315782</v>
      </c>
      <c r="DG424" s="676">
        <f t="shared" si="640"/>
        <v>9.2147621052631568</v>
      </c>
      <c r="DH424" s="222">
        <v>20</v>
      </c>
      <c r="DI424" s="677">
        <f t="shared" si="617"/>
        <v>190</v>
      </c>
      <c r="DJ424" s="568">
        <f t="shared" si="618"/>
        <v>1140</v>
      </c>
      <c r="DK424" s="677">
        <f t="shared" si="619"/>
        <v>342</v>
      </c>
      <c r="DL424" s="677">
        <f t="shared" si="641"/>
        <v>342</v>
      </c>
      <c r="DM424" s="677">
        <f t="shared" si="642"/>
        <v>570</v>
      </c>
      <c r="DN424" s="677">
        <f t="shared" si="620"/>
        <v>61.925299999999993</v>
      </c>
      <c r="DO424" s="677">
        <f t="shared" si="643"/>
        <v>18.577589999999997</v>
      </c>
      <c r="DP424" s="677">
        <f t="shared" si="644"/>
        <v>30.962649999999996</v>
      </c>
      <c r="DQ424" s="677">
        <f t="shared" si="621"/>
        <v>18.577589999999997</v>
      </c>
      <c r="DR424" s="222">
        <v>967</v>
      </c>
      <c r="DS424" s="677">
        <f t="shared" si="622"/>
        <v>17</v>
      </c>
      <c r="DT424" s="676">
        <f t="shared" si="623"/>
        <v>1.7894736842105203</v>
      </c>
      <c r="DU424" s="710">
        <f t="shared" si="645"/>
        <v>0.35789473684210404</v>
      </c>
      <c r="DV424" s="208">
        <v>1387.7012</v>
      </c>
      <c r="DW424" s="677">
        <f t="shared" si="624"/>
        <v>437.70119999999997</v>
      </c>
      <c r="DX424" s="676">
        <f t="shared" si="625"/>
        <v>46.073810526315782</v>
      </c>
      <c r="DY424" s="710">
        <f t="shared" si="646"/>
        <v>9.2147621052631568</v>
      </c>
      <c r="DZ424" s="222">
        <v>19</v>
      </c>
      <c r="EA424" s="677">
        <f t="shared" si="626"/>
        <v>180.5</v>
      </c>
      <c r="EB424" s="568">
        <f t="shared" si="627"/>
        <v>1130.5</v>
      </c>
      <c r="EC424" s="677">
        <f t="shared" si="628"/>
        <v>339.15</v>
      </c>
      <c r="ED424" s="677">
        <f t="shared" si="647"/>
        <v>339.15</v>
      </c>
      <c r="EE424" s="677">
        <f t="shared" si="648"/>
        <v>565.25</v>
      </c>
      <c r="EF424" s="208">
        <f t="shared" si="649"/>
        <v>64.300299999999993</v>
      </c>
      <c r="EG424" s="208">
        <f t="shared" si="650"/>
        <v>19.290089999999996</v>
      </c>
      <c r="EH424" s="208">
        <f t="shared" si="651"/>
        <v>32.150149999999996</v>
      </c>
      <c r="EI424" s="677">
        <f t="shared" si="629"/>
        <v>19.290089999999996</v>
      </c>
    </row>
    <row r="425" spans="1:139" s="218" customFormat="1" ht="24.75" customHeight="1" x14ac:dyDescent="0.2">
      <c r="A425" s="505">
        <v>422</v>
      </c>
      <c r="B425" s="506" t="s">
        <v>1268</v>
      </c>
      <c r="C425" s="499" t="s">
        <v>1156</v>
      </c>
      <c r="D425" s="406" t="s">
        <v>580</v>
      </c>
      <c r="E425" s="414" t="s">
        <v>233</v>
      </c>
      <c r="F425" s="219" t="s">
        <v>171</v>
      </c>
      <c r="G425" s="219" t="s">
        <v>42</v>
      </c>
      <c r="H425" s="219" t="s">
        <v>70</v>
      </c>
      <c r="I425" s="240">
        <v>0.3</v>
      </c>
      <c r="J425" s="234">
        <v>950</v>
      </c>
      <c r="K425" s="222"/>
      <c r="L425" s="219" t="s">
        <v>171</v>
      </c>
      <c r="M425" s="219" t="s">
        <v>42</v>
      </c>
      <c r="N425" s="219" t="s">
        <v>70</v>
      </c>
      <c r="O425" s="240">
        <v>0.3</v>
      </c>
      <c r="P425" s="234">
        <v>950</v>
      </c>
      <c r="Q425" s="219"/>
      <c r="R425" s="219"/>
      <c r="S425" s="219"/>
      <c r="T425" s="240">
        <v>0.3</v>
      </c>
      <c r="U425" s="235">
        <v>950</v>
      </c>
      <c r="V425" s="228" t="s">
        <v>69</v>
      </c>
      <c r="W425" s="228" t="s">
        <v>44</v>
      </c>
      <c r="X425" s="228" t="s">
        <v>28</v>
      </c>
      <c r="Y425" s="242">
        <v>0.3</v>
      </c>
      <c r="Z425" s="236">
        <v>950</v>
      </c>
      <c r="AA425" s="207">
        <f t="shared" si="565"/>
        <v>285</v>
      </c>
      <c r="AB425" s="222">
        <v>967</v>
      </c>
      <c r="AC425" s="544">
        <f t="shared" si="630"/>
        <v>17</v>
      </c>
      <c r="AD425" s="208">
        <f t="shared" si="655"/>
        <v>1387.7012</v>
      </c>
      <c r="AE425" s="678">
        <f t="shared" si="631"/>
        <v>437.70119999999997</v>
      </c>
      <c r="AF425" s="222">
        <v>1796</v>
      </c>
      <c r="AJ425" s="444">
        <f t="shared" si="566"/>
        <v>17</v>
      </c>
      <c r="AK425" s="444">
        <f t="shared" si="567"/>
        <v>1.7894736842105203</v>
      </c>
      <c r="AL425" s="539">
        <f t="shared" si="632"/>
        <v>3.5789473684210405E-3</v>
      </c>
      <c r="AM425" s="444">
        <f t="shared" si="568"/>
        <v>3.4</v>
      </c>
      <c r="AN425" s="445">
        <f t="shared" si="569"/>
        <v>437.70119999999997</v>
      </c>
      <c r="AO425" s="445">
        <f t="shared" si="570"/>
        <v>46.073810526315782</v>
      </c>
      <c r="AP425" s="542">
        <f t="shared" si="633"/>
        <v>9.2147621052631565E-2</v>
      </c>
      <c r="AQ425" s="445">
        <f t="shared" si="571"/>
        <v>87.540239999999997</v>
      </c>
      <c r="AR425" s="227">
        <f t="shared" si="572"/>
        <v>321</v>
      </c>
      <c r="AS425" s="210">
        <f t="shared" si="573"/>
        <v>1070</v>
      </c>
      <c r="AT425" s="209">
        <f t="shared" si="574"/>
        <v>321</v>
      </c>
      <c r="AU425" s="209">
        <f t="shared" si="575"/>
        <v>535</v>
      </c>
      <c r="AV425" s="211">
        <f t="shared" si="576"/>
        <v>967</v>
      </c>
      <c r="AW425" s="210">
        <f t="shared" si="577"/>
        <v>103</v>
      </c>
      <c r="AX425" s="210">
        <f t="shared" si="578"/>
        <v>120</v>
      </c>
      <c r="AY425" s="210">
        <f t="shared" si="579"/>
        <v>12.631578947368411</v>
      </c>
      <c r="AZ425" s="211">
        <f t="shared" si="580"/>
        <v>1387.7012</v>
      </c>
      <c r="BA425" s="544">
        <f t="shared" si="634"/>
        <v>317.70119999999997</v>
      </c>
      <c r="BB425" s="210">
        <f t="shared" si="635"/>
        <v>79.425299999999993</v>
      </c>
      <c r="BC425" s="213">
        <f t="shared" si="581"/>
        <v>374.67932400000001</v>
      </c>
      <c r="BD425" s="211">
        <f>[1]MAG_9pak!$F$11</f>
        <v>1248.9310800000001</v>
      </c>
      <c r="BE425" s="213">
        <f t="shared" si="582"/>
        <v>374.67932400000001</v>
      </c>
      <c r="BF425" s="213">
        <f t="shared" si="583"/>
        <v>624.46554000000003</v>
      </c>
      <c r="BG425" s="210">
        <f t="shared" si="584"/>
        <v>281.93108000000007</v>
      </c>
      <c r="BH425" s="210">
        <f t="shared" si="585"/>
        <v>298.93108000000007</v>
      </c>
      <c r="BI425" s="210">
        <f t="shared" si="586"/>
        <v>31.466429473684201</v>
      </c>
      <c r="BJ425" s="210">
        <f t="shared" si="587"/>
        <v>1178</v>
      </c>
      <c r="BK425" s="214">
        <f t="shared" si="588"/>
        <v>353.4</v>
      </c>
      <c r="BL425" s="214">
        <f t="shared" si="589"/>
        <v>589</v>
      </c>
      <c r="BM425" s="210">
        <f t="shared" si="590"/>
        <v>228</v>
      </c>
      <c r="BN425" s="210">
        <f t="shared" si="591"/>
        <v>211</v>
      </c>
      <c r="BO425" s="215">
        <f t="shared" si="592"/>
        <v>353.4</v>
      </c>
      <c r="BP425" s="210">
        <f t="shared" si="652"/>
        <v>1178</v>
      </c>
      <c r="BQ425" s="216">
        <f t="shared" si="593"/>
        <v>353.4</v>
      </c>
      <c r="BR425" s="216">
        <f t="shared" si="594"/>
        <v>589</v>
      </c>
      <c r="BS425" s="210">
        <f t="shared" si="595"/>
        <v>228</v>
      </c>
      <c r="BT425" s="210">
        <f t="shared" si="596"/>
        <v>211</v>
      </c>
      <c r="BU425" s="217">
        <f t="shared" si="597"/>
        <v>353.4</v>
      </c>
      <c r="BV425" s="210">
        <f t="shared" si="653"/>
        <v>1178</v>
      </c>
      <c r="BW425" s="403">
        <f t="shared" si="598"/>
        <v>353.4</v>
      </c>
      <c r="BX425" s="403">
        <f t="shared" si="599"/>
        <v>589</v>
      </c>
      <c r="BY425" s="210">
        <f t="shared" si="600"/>
        <v>228</v>
      </c>
      <c r="BZ425" s="210">
        <f t="shared" si="601"/>
        <v>211</v>
      </c>
      <c r="CA425" s="210">
        <f t="shared" si="602"/>
        <v>24</v>
      </c>
      <c r="CB425" s="404">
        <f t="shared" si="603"/>
        <v>353.4</v>
      </c>
      <c r="CC425" s="404"/>
      <c r="CD425" s="537">
        <f t="shared" si="604"/>
        <v>79.425299999999993</v>
      </c>
      <c r="CE425" s="537">
        <f t="shared" si="636"/>
        <v>23.827589999999997</v>
      </c>
      <c r="CF425" s="537">
        <f t="shared" si="605"/>
        <v>39.712649999999996</v>
      </c>
      <c r="CG425" s="210"/>
      <c r="CH425" s="210"/>
      <c r="CI425" s="210"/>
      <c r="CJ425" s="538">
        <f t="shared" si="606"/>
        <v>23.827589999999997</v>
      </c>
      <c r="CK425" s="216">
        <f t="shared" si="607"/>
        <v>-25.75</v>
      </c>
      <c r="CL425" s="216">
        <f t="shared" si="637"/>
        <v>-7.7249999999999996</v>
      </c>
      <c r="CM425" s="216">
        <f t="shared" si="608"/>
        <v>-12.875</v>
      </c>
      <c r="CN425" s="216"/>
      <c r="CO425" s="216"/>
      <c r="CP425" s="216"/>
      <c r="CQ425" s="217">
        <f t="shared" si="609"/>
        <v>-7.7249999999999996</v>
      </c>
      <c r="CR425" s="403">
        <f t="shared" si="610"/>
        <v>52.425299999999993</v>
      </c>
      <c r="CS425" s="403">
        <f t="shared" si="638"/>
        <v>15.727589999999998</v>
      </c>
      <c r="CT425" s="403">
        <f t="shared" si="611"/>
        <v>26.212649999999996</v>
      </c>
      <c r="CU425" s="403"/>
      <c r="CV425" s="403"/>
      <c r="CW425" s="403"/>
      <c r="CX425" s="404">
        <f t="shared" si="612"/>
        <v>15.727589999999998</v>
      </c>
      <c r="CY425" s="198"/>
      <c r="CZ425" s="222">
        <v>967</v>
      </c>
      <c r="DA425" s="677">
        <f t="shared" si="613"/>
        <v>17</v>
      </c>
      <c r="DB425" s="676">
        <f t="shared" si="614"/>
        <v>1.7894736842105203</v>
      </c>
      <c r="DC425" s="676">
        <f t="shared" si="639"/>
        <v>0.35789473684210404</v>
      </c>
      <c r="DD425" s="208">
        <v>1387.7012</v>
      </c>
      <c r="DE425" s="677">
        <f t="shared" si="615"/>
        <v>437.70119999999997</v>
      </c>
      <c r="DF425" s="676">
        <f t="shared" si="616"/>
        <v>46.073810526315782</v>
      </c>
      <c r="DG425" s="676">
        <f t="shared" si="640"/>
        <v>9.2147621052631568</v>
      </c>
      <c r="DH425" s="222">
        <v>20</v>
      </c>
      <c r="DI425" s="677">
        <f t="shared" si="617"/>
        <v>190</v>
      </c>
      <c r="DJ425" s="568">
        <f t="shared" si="618"/>
        <v>1140</v>
      </c>
      <c r="DK425" s="677">
        <f t="shared" si="619"/>
        <v>342</v>
      </c>
      <c r="DL425" s="677">
        <f t="shared" si="641"/>
        <v>342</v>
      </c>
      <c r="DM425" s="677">
        <f t="shared" si="642"/>
        <v>570</v>
      </c>
      <c r="DN425" s="677">
        <f t="shared" si="620"/>
        <v>61.925299999999993</v>
      </c>
      <c r="DO425" s="677">
        <f t="shared" si="643"/>
        <v>18.577589999999997</v>
      </c>
      <c r="DP425" s="677">
        <f t="shared" si="644"/>
        <v>30.962649999999996</v>
      </c>
      <c r="DQ425" s="677">
        <f t="shared" si="621"/>
        <v>18.577589999999997</v>
      </c>
      <c r="DR425" s="222">
        <v>967</v>
      </c>
      <c r="DS425" s="677">
        <f t="shared" si="622"/>
        <v>17</v>
      </c>
      <c r="DT425" s="676">
        <f t="shared" si="623"/>
        <v>1.7894736842105203</v>
      </c>
      <c r="DU425" s="710">
        <f t="shared" si="645"/>
        <v>0.35789473684210404</v>
      </c>
      <c r="DV425" s="208">
        <v>1387.7012</v>
      </c>
      <c r="DW425" s="677">
        <f t="shared" si="624"/>
        <v>437.70119999999997</v>
      </c>
      <c r="DX425" s="676">
        <f t="shared" si="625"/>
        <v>46.073810526315782</v>
      </c>
      <c r="DY425" s="710">
        <f t="shared" si="646"/>
        <v>9.2147621052631568</v>
      </c>
      <c r="DZ425" s="222">
        <v>19</v>
      </c>
      <c r="EA425" s="677">
        <f t="shared" si="626"/>
        <v>180.5</v>
      </c>
      <c r="EB425" s="568">
        <f t="shared" si="627"/>
        <v>1130.5</v>
      </c>
      <c r="EC425" s="677">
        <f t="shared" si="628"/>
        <v>339.15</v>
      </c>
      <c r="ED425" s="677">
        <f t="shared" si="647"/>
        <v>339.15</v>
      </c>
      <c r="EE425" s="677">
        <f t="shared" si="648"/>
        <v>565.25</v>
      </c>
      <c r="EF425" s="208">
        <f t="shared" si="649"/>
        <v>64.300299999999993</v>
      </c>
      <c r="EG425" s="208">
        <f t="shared" si="650"/>
        <v>19.290089999999996</v>
      </c>
      <c r="EH425" s="208">
        <f t="shared" si="651"/>
        <v>32.150149999999996</v>
      </c>
      <c r="EI425" s="677">
        <f t="shared" si="629"/>
        <v>19.290089999999996</v>
      </c>
    </row>
    <row r="426" spans="1:139" s="218" customFormat="1" ht="24.75" customHeight="1" x14ac:dyDescent="0.2">
      <c r="A426" s="506">
        <v>423</v>
      </c>
      <c r="B426" s="506" t="s">
        <v>1268</v>
      </c>
      <c r="C426" s="499" t="s">
        <v>1081</v>
      </c>
      <c r="D426" s="406" t="s">
        <v>581</v>
      </c>
      <c r="E426" s="414" t="s">
        <v>239</v>
      </c>
      <c r="F426" s="219" t="s">
        <v>171</v>
      </c>
      <c r="G426" s="219" t="s">
        <v>217</v>
      </c>
      <c r="H426" s="219" t="s">
        <v>25</v>
      </c>
      <c r="I426" s="240">
        <v>0.2</v>
      </c>
      <c r="J426" s="234">
        <v>630</v>
      </c>
      <c r="K426" s="222"/>
      <c r="L426" s="219" t="s">
        <v>171</v>
      </c>
      <c r="M426" s="219" t="s">
        <v>217</v>
      </c>
      <c r="N426" s="219" t="s">
        <v>25</v>
      </c>
      <c r="O426" s="240">
        <v>0.2</v>
      </c>
      <c r="P426" s="234">
        <v>630</v>
      </c>
      <c r="Q426" s="219"/>
      <c r="R426" s="219"/>
      <c r="S426" s="219"/>
      <c r="T426" s="240">
        <v>0.2</v>
      </c>
      <c r="U426" s="235">
        <v>630</v>
      </c>
      <c r="V426" s="228" t="s">
        <v>69</v>
      </c>
      <c r="W426" s="228" t="s">
        <v>315</v>
      </c>
      <c r="X426" s="228" t="s">
        <v>45</v>
      </c>
      <c r="Y426" s="242">
        <v>0.2</v>
      </c>
      <c r="Z426" s="236">
        <v>630</v>
      </c>
      <c r="AA426" s="207">
        <f t="shared" si="565"/>
        <v>126</v>
      </c>
      <c r="AB426" s="222">
        <v>758</v>
      </c>
      <c r="AC426" s="544">
        <f t="shared" si="630"/>
        <v>128</v>
      </c>
      <c r="AD426" s="208">
        <f>0.95*$AB$1</f>
        <v>1080.587</v>
      </c>
      <c r="AE426" s="678">
        <f t="shared" si="631"/>
        <v>450.58699999999999</v>
      </c>
      <c r="AF426" s="222">
        <v>1406</v>
      </c>
      <c r="AJ426" s="444">
        <f t="shared" si="566"/>
        <v>128</v>
      </c>
      <c r="AK426" s="444">
        <f t="shared" si="567"/>
        <v>20.317460317460316</v>
      </c>
      <c r="AL426" s="539">
        <f t="shared" si="632"/>
        <v>4.0634920634920635E-2</v>
      </c>
      <c r="AM426" s="444">
        <f t="shared" si="568"/>
        <v>25.6</v>
      </c>
      <c r="AN426" s="445">
        <f t="shared" si="569"/>
        <v>450.58699999999999</v>
      </c>
      <c r="AO426" s="445">
        <f t="shared" si="570"/>
        <v>71.521746031746034</v>
      </c>
      <c r="AP426" s="542">
        <f t="shared" si="633"/>
        <v>0.14304349206349207</v>
      </c>
      <c r="AQ426" s="445">
        <f t="shared" si="571"/>
        <v>90.117400000000004</v>
      </c>
      <c r="AR426" s="227">
        <f t="shared" si="572"/>
        <v>150</v>
      </c>
      <c r="AS426" s="210">
        <f t="shared" si="573"/>
        <v>750</v>
      </c>
      <c r="AT426" s="209">
        <f t="shared" si="574"/>
        <v>225</v>
      </c>
      <c r="AU426" s="209">
        <f t="shared" si="575"/>
        <v>375</v>
      </c>
      <c r="AV426" s="211">
        <f t="shared" si="576"/>
        <v>758</v>
      </c>
      <c r="AW426" s="212">
        <f t="shared" si="577"/>
        <v>-8</v>
      </c>
      <c r="AX426" s="210">
        <f t="shared" si="578"/>
        <v>120</v>
      </c>
      <c r="AY426" s="210">
        <f t="shared" si="579"/>
        <v>19.047619047619051</v>
      </c>
      <c r="AZ426" s="211">
        <f t="shared" si="580"/>
        <v>1080.587</v>
      </c>
      <c r="BA426" s="544">
        <f t="shared" si="634"/>
        <v>330.58699999999999</v>
      </c>
      <c r="BB426" s="210">
        <f t="shared" si="635"/>
        <v>82.646749999999997</v>
      </c>
      <c r="BC426" s="213">
        <f t="shared" si="581"/>
        <v>194.50566000000003</v>
      </c>
      <c r="BD426" s="211">
        <f>[1]MAG_9pak!$F$9</f>
        <v>972.52830000000006</v>
      </c>
      <c r="BE426" s="213">
        <f t="shared" si="582"/>
        <v>291.75848999999999</v>
      </c>
      <c r="BF426" s="213">
        <f t="shared" si="583"/>
        <v>486.26415000000003</v>
      </c>
      <c r="BG426" s="210">
        <f t="shared" si="584"/>
        <v>214.52830000000006</v>
      </c>
      <c r="BH426" s="210">
        <f t="shared" si="585"/>
        <v>342.52830000000006</v>
      </c>
      <c r="BI426" s="210">
        <f t="shared" si="586"/>
        <v>54.369571428571447</v>
      </c>
      <c r="BJ426" s="210">
        <f t="shared" si="587"/>
        <v>781.2</v>
      </c>
      <c r="BK426" s="214">
        <f t="shared" si="588"/>
        <v>234.36</v>
      </c>
      <c r="BL426" s="214">
        <f t="shared" si="589"/>
        <v>390.6</v>
      </c>
      <c r="BM426" s="210">
        <f t="shared" si="590"/>
        <v>151.20000000000005</v>
      </c>
      <c r="BN426" s="210">
        <f t="shared" si="591"/>
        <v>23.200000000000045</v>
      </c>
      <c r="BO426" s="215">
        <f t="shared" si="592"/>
        <v>156.24</v>
      </c>
      <c r="BP426" s="210">
        <f t="shared" si="652"/>
        <v>781.2</v>
      </c>
      <c r="BQ426" s="216">
        <f t="shared" si="593"/>
        <v>234.36</v>
      </c>
      <c r="BR426" s="216">
        <f t="shared" si="594"/>
        <v>390.6</v>
      </c>
      <c r="BS426" s="210">
        <f t="shared" si="595"/>
        <v>151.20000000000005</v>
      </c>
      <c r="BT426" s="210">
        <f t="shared" si="596"/>
        <v>23.200000000000045</v>
      </c>
      <c r="BU426" s="217">
        <f t="shared" si="597"/>
        <v>156.24</v>
      </c>
      <c r="BV426" s="210">
        <f t="shared" si="653"/>
        <v>781.2</v>
      </c>
      <c r="BW426" s="403">
        <f t="shared" si="598"/>
        <v>234.36</v>
      </c>
      <c r="BX426" s="403">
        <f t="shared" si="599"/>
        <v>390.6</v>
      </c>
      <c r="BY426" s="210">
        <f t="shared" si="600"/>
        <v>151.20000000000005</v>
      </c>
      <c r="BZ426" s="210">
        <f t="shared" si="601"/>
        <v>23.200000000000045</v>
      </c>
      <c r="CA426" s="210">
        <f t="shared" si="602"/>
        <v>24</v>
      </c>
      <c r="CB426" s="404">
        <f t="shared" si="603"/>
        <v>156.24</v>
      </c>
      <c r="CC426" s="404"/>
      <c r="CD426" s="537">
        <f t="shared" si="604"/>
        <v>82.646749999999997</v>
      </c>
      <c r="CE426" s="537">
        <f t="shared" si="636"/>
        <v>24.794024999999998</v>
      </c>
      <c r="CF426" s="537">
        <f t="shared" si="605"/>
        <v>41.323374999999999</v>
      </c>
      <c r="CG426" s="210"/>
      <c r="CH426" s="210"/>
      <c r="CI426" s="210"/>
      <c r="CJ426" s="538">
        <f t="shared" si="606"/>
        <v>16.529350000000001</v>
      </c>
      <c r="CK426" s="216">
        <f t="shared" si="607"/>
        <v>2</v>
      </c>
      <c r="CL426" s="216">
        <f t="shared" si="637"/>
        <v>0.6</v>
      </c>
      <c r="CM426" s="216">
        <f t="shared" si="608"/>
        <v>1</v>
      </c>
      <c r="CN426" s="216"/>
      <c r="CO426" s="216"/>
      <c r="CP426" s="216"/>
      <c r="CQ426" s="217">
        <f t="shared" si="609"/>
        <v>0.4</v>
      </c>
      <c r="CR426" s="403">
        <f t="shared" si="610"/>
        <v>74.846749999999986</v>
      </c>
      <c r="CS426" s="403">
        <f t="shared" si="638"/>
        <v>22.454024999999994</v>
      </c>
      <c r="CT426" s="403">
        <f t="shared" si="611"/>
        <v>37.423374999999993</v>
      </c>
      <c r="CU426" s="403"/>
      <c r="CV426" s="403"/>
      <c r="CW426" s="403"/>
      <c r="CX426" s="404">
        <f t="shared" si="612"/>
        <v>14.969349999999999</v>
      </c>
      <c r="CY426" s="198"/>
      <c r="CZ426" s="222">
        <v>758</v>
      </c>
      <c r="DA426" s="677">
        <f t="shared" si="613"/>
        <v>128</v>
      </c>
      <c r="DB426" s="676">
        <f t="shared" si="614"/>
        <v>20.317460317460316</v>
      </c>
      <c r="DC426" s="676">
        <f t="shared" si="639"/>
        <v>4.0634920634920633</v>
      </c>
      <c r="DD426" s="208">
        <v>1080.587</v>
      </c>
      <c r="DE426" s="677">
        <f t="shared" si="615"/>
        <v>450.58699999999999</v>
      </c>
      <c r="DF426" s="676">
        <f t="shared" si="616"/>
        <v>71.521746031746034</v>
      </c>
      <c r="DG426" s="676">
        <f t="shared" si="640"/>
        <v>14.304349206349206</v>
      </c>
      <c r="DH426" s="222">
        <v>20</v>
      </c>
      <c r="DI426" s="677">
        <f t="shared" si="617"/>
        <v>126</v>
      </c>
      <c r="DJ426" s="568">
        <f t="shared" si="618"/>
        <v>756</v>
      </c>
      <c r="DK426" s="677">
        <f t="shared" si="619"/>
        <v>151.20000000000002</v>
      </c>
      <c r="DL426" s="677">
        <f t="shared" si="641"/>
        <v>226.8</v>
      </c>
      <c r="DM426" s="677">
        <f t="shared" si="642"/>
        <v>378</v>
      </c>
      <c r="DN426" s="677">
        <f t="shared" si="620"/>
        <v>81.146749999999997</v>
      </c>
      <c r="DO426" s="677">
        <f t="shared" si="643"/>
        <v>24.344024999999998</v>
      </c>
      <c r="DP426" s="677">
        <f t="shared" si="644"/>
        <v>40.573374999999999</v>
      </c>
      <c r="DQ426" s="677">
        <f t="shared" si="621"/>
        <v>16.22935</v>
      </c>
      <c r="DR426" s="222">
        <v>758</v>
      </c>
      <c r="DS426" s="677">
        <f t="shared" si="622"/>
        <v>128</v>
      </c>
      <c r="DT426" s="676">
        <f t="shared" si="623"/>
        <v>20.317460317460316</v>
      </c>
      <c r="DU426" s="710">
        <f t="shared" si="645"/>
        <v>4.0634920634920633</v>
      </c>
      <c r="DV426" s="208">
        <v>1080.587</v>
      </c>
      <c r="DW426" s="677">
        <f t="shared" si="624"/>
        <v>450.58699999999999</v>
      </c>
      <c r="DX426" s="676">
        <f t="shared" si="625"/>
        <v>71.521746031746034</v>
      </c>
      <c r="DY426" s="710">
        <f t="shared" si="646"/>
        <v>14.304349206349206</v>
      </c>
      <c r="DZ426" s="222">
        <v>19</v>
      </c>
      <c r="EA426" s="677">
        <f t="shared" si="626"/>
        <v>119.7</v>
      </c>
      <c r="EB426" s="568">
        <f t="shared" si="627"/>
        <v>749.7</v>
      </c>
      <c r="EC426" s="677">
        <f t="shared" si="628"/>
        <v>149.94000000000003</v>
      </c>
      <c r="ED426" s="677">
        <f t="shared" si="647"/>
        <v>224.91</v>
      </c>
      <c r="EE426" s="677">
        <f t="shared" si="648"/>
        <v>374.85</v>
      </c>
      <c r="EF426" s="208">
        <f t="shared" si="649"/>
        <v>82.721749999999986</v>
      </c>
      <c r="EG426" s="208">
        <f t="shared" si="650"/>
        <v>24.816524999999995</v>
      </c>
      <c r="EH426" s="208">
        <f t="shared" si="651"/>
        <v>41.360874999999993</v>
      </c>
      <c r="EI426" s="677">
        <f t="shared" si="629"/>
        <v>16.544349999999998</v>
      </c>
    </row>
    <row r="427" spans="1:139" s="218" customFormat="1" ht="24.75" customHeight="1" x14ac:dyDescent="0.2">
      <c r="A427" s="505">
        <v>424</v>
      </c>
      <c r="B427" s="506" t="s">
        <v>1268</v>
      </c>
      <c r="C427" s="499" t="s">
        <v>1099</v>
      </c>
      <c r="D427" s="406" t="s">
        <v>582</v>
      </c>
      <c r="E427" s="414" t="s">
        <v>235</v>
      </c>
      <c r="F427" s="219" t="s">
        <v>171</v>
      </c>
      <c r="G427" s="219" t="s">
        <v>217</v>
      </c>
      <c r="H427" s="219" t="s">
        <v>25</v>
      </c>
      <c r="I427" s="240">
        <v>0.3</v>
      </c>
      <c r="J427" s="234">
        <v>665</v>
      </c>
      <c r="K427" s="222"/>
      <c r="L427" s="219" t="s">
        <v>171</v>
      </c>
      <c r="M427" s="219" t="s">
        <v>217</v>
      </c>
      <c r="N427" s="219" t="s">
        <v>25</v>
      </c>
      <c r="O427" s="240">
        <v>0.3</v>
      </c>
      <c r="P427" s="234">
        <v>665</v>
      </c>
      <c r="Q427" s="219"/>
      <c r="R427" s="219"/>
      <c r="S427" s="219"/>
      <c r="T427" s="240">
        <v>0.3</v>
      </c>
      <c r="U427" s="235">
        <v>665</v>
      </c>
      <c r="V427" s="228" t="s">
        <v>69</v>
      </c>
      <c r="W427" s="228" t="s">
        <v>315</v>
      </c>
      <c r="X427" s="228" t="s">
        <v>45</v>
      </c>
      <c r="Y427" s="242">
        <v>0.3</v>
      </c>
      <c r="Z427" s="236">
        <v>665</v>
      </c>
      <c r="AA427" s="207">
        <f t="shared" si="565"/>
        <v>199.5</v>
      </c>
      <c r="AB427" s="222">
        <v>758</v>
      </c>
      <c r="AC427" s="544">
        <f t="shared" si="630"/>
        <v>93</v>
      </c>
      <c r="AD427" s="208">
        <f>0.95*$AB$1</f>
        <v>1080.587</v>
      </c>
      <c r="AE427" s="678">
        <f t="shared" si="631"/>
        <v>415.58699999999999</v>
      </c>
      <c r="AF427" s="222">
        <v>1406</v>
      </c>
      <c r="AJ427" s="444">
        <f t="shared" si="566"/>
        <v>93</v>
      </c>
      <c r="AK427" s="444">
        <f t="shared" si="567"/>
        <v>13.984962406015029</v>
      </c>
      <c r="AL427" s="539">
        <f t="shared" si="632"/>
        <v>2.7969924812030058E-2</v>
      </c>
      <c r="AM427" s="444">
        <f t="shared" si="568"/>
        <v>18.600000000000001</v>
      </c>
      <c r="AN427" s="445">
        <f t="shared" si="569"/>
        <v>415.58699999999999</v>
      </c>
      <c r="AO427" s="445">
        <f t="shared" si="570"/>
        <v>62.494285714285695</v>
      </c>
      <c r="AP427" s="542">
        <f t="shared" si="633"/>
        <v>0.12498857142857139</v>
      </c>
      <c r="AQ427" s="445">
        <f t="shared" si="571"/>
        <v>83.117400000000004</v>
      </c>
      <c r="AR427" s="227">
        <f t="shared" si="572"/>
        <v>235.5</v>
      </c>
      <c r="AS427" s="210">
        <f t="shared" si="573"/>
        <v>785</v>
      </c>
      <c r="AT427" s="209">
        <f t="shared" si="574"/>
        <v>235.5</v>
      </c>
      <c r="AU427" s="209">
        <f t="shared" si="575"/>
        <v>392.5</v>
      </c>
      <c r="AV427" s="211">
        <f t="shared" si="576"/>
        <v>758</v>
      </c>
      <c r="AW427" s="210">
        <f t="shared" si="577"/>
        <v>27</v>
      </c>
      <c r="AX427" s="210">
        <f t="shared" si="578"/>
        <v>120</v>
      </c>
      <c r="AY427" s="210">
        <f t="shared" si="579"/>
        <v>18.045112781954884</v>
      </c>
      <c r="AZ427" s="211">
        <f t="shared" si="580"/>
        <v>1080.587</v>
      </c>
      <c r="BA427" s="544">
        <f t="shared" si="634"/>
        <v>295.58699999999999</v>
      </c>
      <c r="BB427" s="210">
        <f t="shared" si="635"/>
        <v>73.896749999999997</v>
      </c>
      <c r="BC427" s="213">
        <f t="shared" si="581"/>
        <v>291.75848999999999</v>
      </c>
      <c r="BD427" s="211">
        <f>[1]MAG_9pak!$F$9</f>
        <v>972.52830000000006</v>
      </c>
      <c r="BE427" s="213">
        <f t="shared" si="582"/>
        <v>291.75848999999999</v>
      </c>
      <c r="BF427" s="213">
        <f t="shared" si="583"/>
        <v>486.26415000000003</v>
      </c>
      <c r="BG427" s="210">
        <f t="shared" si="584"/>
        <v>214.52830000000006</v>
      </c>
      <c r="BH427" s="210">
        <f t="shared" si="585"/>
        <v>307.52830000000006</v>
      </c>
      <c r="BI427" s="210">
        <f t="shared" si="586"/>
        <v>46.244857142857143</v>
      </c>
      <c r="BJ427" s="210">
        <f t="shared" si="587"/>
        <v>824.6</v>
      </c>
      <c r="BK427" s="214">
        <f t="shared" si="588"/>
        <v>247.38</v>
      </c>
      <c r="BL427" s="214">
        <f t="shared" si="589"/>
        <v>412.3</v>
      </c>
      <c r="BM427" s="210">
        <f t="shared" si="590"/>
        <v>159.60000000000002</v>
      </c>
      <c r="BN427" s="210">
        <f t="shared" si="591"/>
        <v>66.600000000000023</v>
      </c>
      <c r="BO427" s="215">
        <f t="shared" si="592"/>
        <v>247.38</v>
      </c>
      <c r="BP427" s="210">
        <f t="shared" si="652"/>
        <v>824.6</v>
      </c>
      <c r="BQ427" s="216">
        <f t="shared" si="593"/>
        <v>247.38</v>
      </c>
      <c r="BR427" s="216">
        <f t="shared" si="594"/>
        <v>412.3</v>
      </c>
      <c r="BS427" s="210">
        <f t="shared" si="595"/>
        <v>159.60000000000002</v>
      </c>
      <c r="BT427" s="210">
        <f t="shared" si="596"/>
        <v>66.600000000000023</v>
      </c>
      <c r="BU427" s="217">
        <f t="shared" si="597"/>
        <v>247.38</v>
      </c>
      <c r="BV427" s="210">
        <f t="shared" si="653"/>
        <v>824.6</v>
      </c>
      <c r="BW427" s="403">
        <f t="shared" si="598"/>
        <v>247.38</v>
      </c>
      <c r="BX427" s="403">
        <f t="shared" si="599"/>
        <v>412.3</v>
      </c>
      <c r="BY427" s="210">
        <f t="shared" si="600"/>
        <v>159.60000000000002</v>
      </c>
      <c r="BZ427" s="210">
        <f t="shared" si="601"/>
        <v>66.600000000000023</v>
      </c>
      <c r="CA427" s="210">
        <f t="shared" si="602"/>
        <v>24</v>
      </c>
      <c r="CB427" s="404">
        <f t="shared" si="603"/>
        <v>247.38</v>
      </c>
      <c r="CC427" s="404"/>
      <c r="CD427" s="537">
        <f t="shared" si="604"/>
        <v>73.896749999999997</v>
      </c>
      <c r="CE427" s="537">
        <f t="shared" si="636"/>
        <v>22.169024999999998</v>
      </c>
      <c r="CF427" s="537">
        <f t="shared" si="605"/>
        <v>36.948374999999999</v>
      </c>
      <c r="CG427" s="210"/>
      <c r="CH427" s="210"/>
      <c r="CI427" s="210"/>
      <c r="CJ427" s="538">
        <f t="shared" si="606"/>
        <v>22.169024999999998</v>
      </c>
      <c r="CK427" s="216">
        <f t="shared" si="607"/>
        <v>-6.75</v>
      </c>
      <c r="CL427" s="216">
        <f t="shared" si="637"/>
        <v>-2.0249999999999999</v>
      </c>
      <c r="CM427" s="216">
        <f t="shared" si="608"/>
        <v>-3.375</v>
      </c>
      <c r="CN427" s="216"/>
      <c r="CO427" s="216"/>
      <c r="CP427" s="216"/>
      <c r="CQ427" s="217">
        <f t="shared" si="609"/>
        <v>-2.0249999999999999</v>
      </c>
      <c r="CR427" s="403">
        <f t="shared" si="610"/>
        <v>63.996749999999992</v>
      </c>
      <c r="CS427" s="403">
        <f t="shared" si="638"/>
        <v>19.199024999999995</v>
      </c>
      <c r="CT427" s="403">
        <f t="shared" si="611"/>
        <v>31.998374999999996</v>
      </c>
      <c r="CU427" s="403"/>
      <c r="CV427" s="403"/>
      <c r="CW427" s="403"/>
      <c r="CX427" s="404">
        <f t="shared" si="612"/>
        <v>19.199024999999995</v>
      </c>
      <c r="CY427" s="198"/>
      <c r="CZ427" s="222">
        <v>758</v>
      </c>
      <c r="DA427" s="677">
        <f t="shared" si="613"/>
        <v>93</v>
      </c>
      <c r="DB427" s="676">
        <f t="shared" si="614"/>
        <v>13.984962406015029</v>
      </c>
      <c r="DC427" s="676">
        <f t="shared" si="639"/>
        <v>2.7969924812030058</v>
      </c>
      <c r="DD427" s="208">
        <v>1080.587</v>
      </c>
      <c r="DE427" s="677">
        <f t="shared" si="615"/>
        <v>415.58699999999999</v>
      </c>
      <c r="DF427" s="676">
        <f t="shared" si="616"/>
        <v>62.494285714285695</v>
      </c>
      <c r="DG427" s="676">
        <f t="shared" si="640"/>
        <v>12.498857142857139</v>
      </c>
      <c r="DH427" s="222">
        <v>20</v>
      </c>
      <c r="DI427" s="677">
        <f t="shared" si="617"/>
        <v>133</v>
      </c>
      <c r="DJ427" s="568">
        <f t="shared" si="618"/>
        <v>798</v>
      </c>
      <c r="DK427" s="677">
        <f t="shared" si="619"/>
        <v>239.39999999999998</v>
      </c>
      <c r="DL427" s="677">
        <f t="shared" si="641"/>
        <v>239.4</v>
      </c>
      <c r="DM427" s="677">
        <f t="shared" si="642"/>
        <v>399</v>
      </c>
      <c r="DN427" s="677">
        <f t="shared" si="620"/>
        <v>70.646749999999997</v>
      </c>
      <c r="DO427" s="677">
        <f t="shared" si="643"/>
        <v>21.194025</v>
      </c>
      <c r="DP427" s="677">
        <f t="shared" si="644"/>
        <v>35.323374999999999</v>
      </c>
      <c r="DQ427" s="677">
        <f t="shared" si="621"/>
        <v>21.194025</v>
      </c>
      <c r="DR427" s="222">
        <v>758</v>
      </c>
      <c r="DS427" s="677">
        <f t="shared" si="622"/>
        <v>93</v>
      </c>
      <c r="DT427" s="676">
        <f t="shared" si="623"/>
        <v>13.984962406015029</v>
      </c>
      <c r="DU427" s="710">
        <f t="shared" si="645"/>
        <v>2.7969924812030058</v>
      </c>
      <c r="DV427" s="208">
        <v>1080.587</v>
      </c>
      <c r="DW427" s="677">
        <f t="shared" si="624"/>
        <v>415.58699999999999</v>
      </c>
      <c r="DX427" s="676">
        <f t="shared" si="625"/>
        <v>62.494285714285695</v>
      </c>
      <c r="DY427" s="710">
        <f t="shared" si="646"/>
        <v>12.498857142857139</v>
      </c>
      <c r="DZ427" s="222">
        <v>19</v>
      </c>
      <c r="EA427" s="677">
        <f t="shared" si="626"/>
        <v>126.35</v>
      </c>
      <c r="EB427" s="568">
        <f t="shared" si="627"/>
        <v>791.35</v>
      </c>
      <c r="EC427" s="677">
        <f t="shared" si="628"/>
        <v>237.405</v>
      </c>
      <c r="ED427" s="677">
        <f t="shared" si="647"/>
        <v>237.405</v>
      </c>
      <c r="EE427" s="677">
        <f t="shared" si="648"/>
        <v>395.67500000000001</v>
      </c>
      <c r="EF427" s="208">
        <f t="shared" si="649"/>
        <v>72.309249999999992</v>
      </c>
      <c r="EG427" s="208">
        <f t="shared" si="650"/>
        <v>21.692774999999997</v>
      </c>
      <c r="EH427" s="208">
        <f t="shared" si="651"/>
        <v>36.154624999999996</v>
      </c>
      <c r="EI427" s="677">
        <f t="shared" si="629"/>
        <v>21.692774999999997</v>
      </c>
    </row>
    <row r="428" spans="1:139" s="218" customFormat="1" ht="24.75" customHeight="1" x14ac:dyDescent="0.2">
      <c r="A428" s="505">
        <v>425</v>
      </c>
      <c r="B428" s="506" t="s">
        <v>1268</v>
      </c>
      <c r="C428" s="499" t="s">
        <v>1099</v>
      </c>
      <c r="D428" s="406" t="s">
        <v>582</v>
      </c>
      <c r="E428" s="414" t="s">
        <v>220</v>
      </c>
      <c r="F428" s="219" t="s">
        <v>171</v>
      </c>
      <c r="G428" s="219" t="s">
        <v>42</v>
      </c>
      <c r="H428" s="219" t="s">
        <v>70</v>
      </c>
      <c r="I428" s="240">
        <v>0.3</v>
      </c>
      <c r="J428" s="234">
        <v>900</v>
      </c>
      <c r="K428" s="222"/>
      <c r="L428" s="219" t="s">
        <v>171</v>
      </c>
      <c r="M428" s="219" t="s">
        <v>42</v>
      </c>
      <c r="N428" s="219" t="s">
        <v>70</v>
      </c>
      <c r="O428" s="240">
        <v>0.3</v>
      </c>
      <c r="P428" s="234">
        <v>900</v>
      </c>
      <c r="Q428" s="219"/>
      <c r="R428" s="219"/>
      <c r="S428" s="219"/>
      <c r="T428" s="240">
        <v>0.3</v>
      </c>
      <c r="U428" s="235">
        <v>900</v>
      </c>
      <c r="V428" s="228" t="s">
        <v>69</v>
      </c>
      <c r="W428" s="228" t="s">
        <v>44</v>
      </c>
      <c r="X428" s="228" t="s">
        <v>28</v>
      </c>
      <c r="Y428" s="242">
        <v>0.3</v>
      </c>
      <c r="Z428" s="236">
        <v>900</v>
      </c>
      <c r="AA428" s="207">
        <f t="shared" si="565"/>
        <v>270</v>
      </c>
      <c r="AB428" s="222">
        <v>967</v>
      </c>
      <c r="AC428" s="544">
        <f t="shared" si="630"/>
        <v>67</v>
      </c>
      <c r="AD428" s="208">
        <f>1.22*$AB$1</f>
        <v>1387.7012</v>
      </c>
      <c r="AE428" s="678">
        <f t="shared" si="631"/>
        <v>487.70119999999997</v>
      </c>
      <c r="AF428" s="222">
        <v>1796</v>
      </c>
      <c r="AJ428" s="444">
        <f t="shared" si="566"/>
        <v>67</v>
      </c>
      <c r="AK428" s="444">
        <f t="shared" si="567"/>
        <v>7.4444444444444571</v>
      </c>
      <c r="AL428" s="539">
        <f t="shared" si="632"/>
        <v>1.4888888888888913E-2</v>
      </c>
      <c r="AM428" s="444">
        <f t="shared" si="568"/>
        <v>13.4</v>
      </c>
      <c r="AN428" s="445">
        <f t="shared" si="569"/>
        <v>487.70119999999997</v>
      </c>
      <c r="AO428" s="445">
        <f t="shared" si="570"/>
        <v>54.189022222222206</v>
      </c>
      <c r="AP428" s="542">
        <f t="shared" si="633"/>
        <v>0.1083780444444444</v>
      </c>
      <c r="AQ428" s="445">
        <f t="shared" si="571"/>
        <v>97.540239999999997</v>
      </c>
      <c r="AR428" s="227">
        <f t="shared" si="572"/>
        <v>306</v>
      </c>
      <c r="AS428" s="210">
        <f t="shared" si="573"/>
        <v>1020</v>
      </c>
      <c r="AT428" s="209">
        <f t="shared" si="574"/>
        <v>306</v>
      </c>
      <c r="AU428" s="209">
        <f t="shared" si="575"/>
        <v>510</v>
      </c>
      <c r="AV428" s="211">
        <f t="shared" si="576"/>
        <v>967</v>
      </c>
      <c r="AW428" s="210">
        <f t="shared" si="577"/>
        <v>53</v>
      </c>
      <c r="AX428" s="210">
        <f t="shared" si="578"/>
        <v>120</v>
      </c>
      <c r="AY428" s="210">
        <f t="shared" si="579"/>
        <v>13.333333333333329</v>
      </c>
      <c r="AZ428" s="211">
        <f t="shared" si="580"/>
        <v>1387.7012</v>
      </c>
      <c r="BA428" s="544">
        <f t="shared" si="634"/>
        <v>367.70119999999997</v>
      </c>
      <c r="BB428" s="210">
        <f t="shared" si="635"/>
        <v>91.925299999999993</v>
      </c>
      <c r="BC428" s="213">
        <f t="shared" si="581"/>
        <v>374.67932400000001</v>
      </c>
      <c r="BD428" s="211">
        <f>[1]MAG_9pak!$F$11</f>
        <v>1248.9310800000001</v>
      </c>
      <c r="BE428" s="213">
        <f t="shared" si="582"/>
        <v>374.67932400000001</v>
      </c>
      <c r="BF428" s="213">
        <f t="shared" si="583"/>
        <v>624.46554000000003</v>
      </c>
      <c r="BG428" s="210">
        <f t="shared" si="584"/>
        <v>281.93108000000007</v>
      </c>
      <c r="BH428" s="210">
        <f t="shared" si="585"/>
        <v>348.93108000000007</v>
      </c>
      <c r="BI428" s="210">
        <f t="shared" si="586"/>
        <v>38.770119999999991</v>
      </c>
      <c r="BJ428" s="210">
        <f t="shared" si="587"/>
        <v>1116</v>
      </c>
      <c r="BK428" s="214">
        <f t="shared" si="588"/>
        <v>334.8</v>
      </c>
      <c r="BL428" s="214">
        <f t="shared" si="589"/>
        <v>558</v>
      </c>
      <c r="BM428" s="210">
        <f t="shared" si="590"/>
        <v>216</v>
      </c>
      <c r="BN428" s="210">
        <f t="shared" si="591"/>
        <v>149</v>
      </c>
      <c r="BO428" s="215">
        <f t="shared" si="592"/>
        <v>334.8</v>
      </c>
      <c r="BP428" s="210">
        <f t="shared" si="652"/>
        <v>1116</v>
      </c>
      <c r="BQ428" s="216">
        <f t="shared" si="593"/>
        <v>334.8</v>
      </c>
      <c r="BR428" s="216">
        <f t="shared" si="594"/>
        <v>558</v>
      </c>
      <c r="BS428" s="210">
        <f t="shared" si="595"/>
        <v>216</v>
      </c>
      <c r="BT428" s="210">
        <f t="shared" si="596"/>
        <v>149</v>
      </c>
      <c r="BU428" s="217">
        <f t="shared" si="597"/>
        <v>334.8</v>
      </c>
      <c r="BV428" s="210">
        <f t="shared" si="653"/>
        <v>1116</v>
      </c>
      <c r="BW428" s="403">
        <f t="shared" si="598"/>
        <v>334.8</v>
      </c>
      <c r="BX428" s="403">
        <f t="shared" si="599"/>
        <v>558</v>
      </c>
      <c r="BY428" s="210">
        <f t="shared" si="600"/>
        <v>216</v>
      </c>
      <c r="BZ428" s="210">
        <f t="shared" si="601"/>
        <v>149</v>
      </c>
      <c r="CA428" s="210">
        <f t="shared" si="602"/>
        <v>24</v>
      </c>
      <c r="CB428" s="404">
        <f t="shared" si="603"/>
        <v>334.8</v>
      </c>
      <c r="CC428" s="404"/>
      <c r="CD428" s="537">
        <f t="shared" si="604"/>
        <v>91.925299999999993</v>
      </c>
      <c r="CE428" s="537">
        <f t="shared" si="636"/>
        <v>27.577589999999997</v>
      </c>
      <c r="CF428" s="537">
        <f t="shared" si="605"/>
        <v>45.962649999999996</v>
      </c>
      <c r="CG428" s="210"/>
      <c r="CH428" s="210"/>
      <c r="CI428" s="210"/>
      <c r="CJ428" s="538">
        <f t="shared" si="606"/>
        <v>27.577589999999997</v>
      </c>
      <c r="CK428" s="216">
        <f t="shared" si="607"/>
        <v>-13.25</v>
      </c>
      <c r="CL428" s="216">
        <f t="shared" si="637"/>
        <v>-3.9749999999999996</v>
      </c>
      <c r="CM428" s="216">
        <f t="shared" si="608"/>
        <v>-6.625</v>
      </c>
      <c r="CN428" s="216"/>
      <c r="CO428" s="216"/>
      <c r="CP428" s="216"/>
      <c r="CQ428" s="217">
        <f t="shared" si="609"/>
        <v>-3.9749999999999996</v>
      </c>
      <c r="CR428" s="403">
        <f t="shared" si="610"/>
        <v>67.925299999999993</v>
      </c>
      <c r="CS428" s="403">
        <f t="shared" si="638"/>
        <v>20.377589999999998</v>
      </c>
      <c r="CT428" s="403">
        <f t="shared" si="611"/>
        <v>33.962649999999996</v>
      </c>
      <c r="CU428" s="403"/>
      <c r="CV428" s="403"/>
      <c r="CW428" s="403"/>
      <c r="CX428" s="404">
        <f t="shared" si="612"/>
        <v>20.377589999999998</v>
      </c>
      <c r="CY428" s="198"/>
      <c r="CZ428" s="222">
        <v>967</v>
      </c>
      <c r="DA428" s="677">
        <f t="shared" si="613"/>
        <v>67</v>
      </c>
      <c r="DB428" s="676">
        <f t="shared" si="614"/>
        <v>7.4444444444444571</v>
      </c>
      <c r="DC428" s="676">
        <f t="shared" si="639"/>
        <v>1.4888888888888914</v>
      </c>
      <c r="DD428" s="208">
        <v>1387.7012</v>
      </c>
      <c r="DE428" s="677">
        <f t="shared" si="615"/>
        <v>487.70119999999997</v>
      </c>
      <c r="DF428" s="676">
        <f t="shared" si="616"/>
        <v>54.189022222222206</v>
      </c>
      <c r="DG428" s="676">
        <f t="shared" si="640"/>
        <v>10.837804444444441</v>
      </c>
      <c r="DH428" s="222">
        <v>20</v>
      </c>
      <c r="DI428" s="677">
        <f t="shared" si="617"/>
        <v>180</v>
      </c>
      <c r="DJ428" s="568">
        <f t="shared" si="618"/>
        <v>1080</v>
      </c>
      <c r="DK428" s="677">
        <f t="shared" si="619"/>
        <v>324</v>
      </c>
      <c r="DL428" s="677">
        <f t="shared" si="641"/>
        <v>324</v>
      </c>
      <c r="DM428" s="677">
        <f t="shared" si="642"/>
        <v>540</v>
      </c>
      <c r="DN428" s="677">
        <f t="shared" si="620"/>
        <v>76.925299999999993</v>
      </c>
      <c r="DO428" s="677">
        <f t="shared" si="643"/>
        <v>23.077589999999997</v>
      </c>
      <c r="DP428" s="677">
        <f t="shared" si="644"/>
        <v>38.462649999999996</v>
      </c>
      <c r="DQ428" s="677">
        <f t="shared" si="621"/>
        <v>23.077589999999997</v>
      </c>
      <c r="DR428" s="222">
        <v>967</v>
      </c>
      <c r="DS428" s="677">
        <f t="shared" si="622"/>
        <v>67</v>
      </c>
      <c r="DT428" s="676">
        <f t="shared" si="623"/>
        <v>7.4444444444444571</v>
      </c>
      <c r="DU428" s="710">
        <f t="shared" si="645"/>
        <v>1.4888888888888914</v>
      </c>
      <c r="DV428" s="208">
        <v>1387.7012</v>
      </c>
      <c r="DW428" s="677">
        <f t="shared" si="624"/>
        <v>487.70119999999997</v>
      </c>
      <c r="DX428" s="676">
        <f t="shared" si="625"/>
        <v>54.189022222222206</v>
      </c>
      <c r="DY428" s="710">
        <f t="shared" si="646"/>
        <v>10.837804444444441</v>
      </c>
      <c r="DZ428" s="222">
        <v>19</v>
      </c>
      <c r="EA428" s="677">
        <f t="shared" si="626"/>
        <v>171</v>
      </c>
      <c r="EB428" s="568">
        <f t="shared" si="627"/>
        <v>1071</v>
      </c>
      <c r="EC428" s="677">
        <f t="shared" si="628"/>
        <v>321.3</v>
      </c>
      <c r="ED428" s="677">
        <f t="shared" si="647"/>
        <v>321.3</v>
      </c>
      <c r="EE428" s="677">
        <f t="shared" si="648"/>
        <v>535.5</v>
      </c>
      <c r="EF428" s="208">
        <f t="shared" si="649"/>
        <v>79.175299999999993</v>
      </c>
      <c r="EG428" s="208">
        <f t="shared" si="650"/>
        <v>23.752589999999998</v>
      </c>
      <c r="EH428" s="208">
        <f t="shared" si="651"/>
        <v>39.587649999999996</v>
      </c>
      <c r="EI428" s="677">
        <f t="shared" si="629"/>
        <v>23.752589999999998</v>
      </c>
    </row>
    <row r="429" spans="1:139" s="218" customFormat="1" ht="24.75" customHeight="1" x14ac:dyDescent="0.2">
      <c r="A429" s="506">
        <v>426</v>
      </c>
      <c r="B429" s="506" t="s">
        <v>1268</v>
      </c>
      <c r="C429" s="499" t="s">
        <v>1157</v>
      </c>
      <c r="D429" s="406" t="s">
        <v>583</v>
      </c>
      <c r="E429" s="414" t="s">
        <v>220</v>
      </c>
      <c r="F429" s="219" t="s">
        <v>171</v>
      </c>
      <c r="G429" s="219" t="s">
        <v>42</v>
      </c>
      <c r="H429" s="219" t="s">
        <v>70</v>
      </c>
      <c r="I429" s="240">
        <v>0.3</v>
      </c>
      <c r="J429" s="234">
        <v>900</v>
      </c>
      <c r="K429" s="222"/>
      <c r="L429" s="219" t="s">
        <v>171</v>
      </c>
      <c r="M429" s="219" t="s">
        <v>42</v>
      </c>
      <c r="N429" s="219" t="s">
        <v>70</v>
      </c>
      <c r="O429" s="240">
        <v>0.3</v>
      </c>
      <c r="P429" s="234">
        <v>900</v>
      </c>
      <c r="Q429" s="219"/>
      <c r="R429" s="219"/>
      <c r="S429" s="219"/>
      <c r="T429" s="240">
        <v>0.3</v>
      </c>
      <c r="U429" s="235">
        <v>900</v>
      </c>
      <c r="V429" s="228" t="s">
        <v>69</v>
      </c>
      <c r="W429" s="228" t="s">
        <v>44</v>
      </c>
      <c r="X429" s="228" t="s">
        <v>28</v>
      </c>
      <c r="Y429" s="242">
        <v>0.3</v>
      </c>
      <c r="Z429" s="236">
        <v>900</v>
      </c>
      <c r="AA429" s="207">
        <f t="shared" si="565"/>
        <v>270</v>
      </c>
      <c r="AB429" s="222">
        <v>967</v>
      </c>
      <c r="AC429" s="544">
        <f t="shared" si="630"/>
        <v>67</v>
      </c>
      <c r="AD429" s="208">
        <f>1.22*$AB$1</f>
        <v>1387.7012</v>
      </c>
      <c r="AE429" s="678">
        <f t="shared" si="631"/>
        <v>487.70119999999997</v>
      </c>
      <c r="AF429" s="222">
        <v>1796</v>
      </c>
      <c r="AJ429" s="444">
        <f t="shared" si="566"/>
        <v>67</v>
      </c>
      <c r="AK429" s="444">
        <f t="shared" si="567"/>
        <v>7.4444444444444571</v>
      </c>
      <c r="AL429" s="539">
        <f t="shared" si="632"/>
        <v>1.4888888888888913E-2</v>
      </c>
      <c r="AM429" s="444">
        <f t="shared" si="568"/>
        <v>13.4</v>
      </c>
      <c r="AN429" s="445">
        <f t="shared" si="569"/>
        <v>487.70119999999997</v>
      </c>
      <c r="AO429" s="445">
        <f t="shared" si="570"/>
        <v>54.189022222222206</v>
      </c>
      <c r="AP429" s="542">
        <f t="shared" si="633"/>
        <v>0.1083780444444444</v>
      </c>
      <c r="AQ429" s="445">
        <f t="shared" si="571"/>
        <v>97.540239999999997</v>
      </c>
      <c r="AR429" s="227">
        <f t="shared" si="572"/>
        <v>306</v>
      </c>
      <c r="AS429" s="210">
        <f t="shared" si="573"/>
        <v>1020</v>
      </c>
      <c r="AT429" s="209">
        <f t="shared" si="574"/>
        <v>306</v>
      </c>
      <c r="AU429" s="209">
        <f t="shared" si="575"/>
        <v>510</v>
      </c>
      <c r="AV429" s="211">
        <f t="shared" si="576"/>
        <v>967</v>
      </c>
      <c r="AW429" s="210">
        <f t="shared" si="577"/>
        <v>53</v>
      </c>
      <c r="AX429" s="210">
        <f t="shared" si="578"/>
        <v>120</v>
      </c>
      <c r="AY429" s="210">
        <f t="shared" si="579"/>
        <v>13.333333333333329</v>
      </c>
      <c r="AZ429" s="211">
        <f t="shared" si="580"/>
        <v>1387.7012</v>
      </c>
      <c r="BA429" s="544">
        <f t="shared" si="634"/>
        <v>367.70119999999997</v>
      </c>
      <c r="BB429" s="210">
        <f t="shared" si="635"/>
        <v>91.925299999999993</v>
      </c>
      <c r="BC429" s="213">
        <f t="shared" si="581"/>
        <v>374.67932400000001</v>
      </c>
      <c r="BD429" s="211">
        <f>[1]MAG_9pak!$F$11</f>
        <v>1248.9310800000001</v>
      </c>
      <c r="BE429" s="213">
        <f t="shared" si="582"/>
        <v>374.67932400000001</v>
      </c>
      <c r="BF429" s="213">
        <f t="shared" si="583"/>
        <v>624.46554000000003</v>
      </c>
      <c r="BG429" s="210">
        <f t="shared" si="584"/>
        <v>281.93108000000007</v>
      </c>
      <c r="BH429" s="210">
        <f t="shared" si="585"/>
        <v>348.93108000000007</v>
      </c>
      <c r="BI429" s="210">
        <f t="shared" si="586"/>
        <v>38.770119999999991</v>
      </c>
      <c r="BJ429" s="210">
        <f t="shared" si="587"/>
        <v>1116</v>
      </c>
      <c r="BK429" s="214">
        <f t="shared" si="588"/>
        <v>334.8</v>
      </c>
      <c r="BL429" s="214">
        <f t="shared" si="589"/>
        <v>558</v>
      </c>
      <c r="BM429" s="210">
        <f t="shared" si="590"/>
        <v>216</v>
      </c>
      <c r="BN429" s="210">
        <f t="shared" si="591"/>
        <v>149</v>
      </c>
      <c r="BO429" s="215">
        <f t="shared" si="592"/>
        <v>334.8</v>
      </c>
      <c r="BP429" s="210">
        <f t="shared" si="652"/>
        <v>1116</v>
      </c>
      <c r="BQ429" s="216">
        <f t="shared" si="593"/>
        <v>334.8</v>
      </c>
      <c r="BR429" s="216">
        <f t="shared" si="594"/>
        <v>558</v>
      </c>
      <c r="BS429" s="210">
        <f t="shared" si="595"/>
        <v>216</v>
      </c>
      <c r="BT429" s="210">
        <f t="shared" si="596"/>
        <v>149</v>
      </c>
      <c r="BU429" s="217">
        <f t="shared" si="597"/>
        <v>334.8</v>
      </c>
      <c r="BV429" s="210">
        <f t="shared" si="653"/>
        <v>1116</v>
      </c>
      <c r="BW429" s="403">
        <f t="shared" si="598"/>
        <v>334.8</v>
      </c>
      <c r="BX429" s="403">
        <f t="shared" si="599"/>
        <v>558</v>
      </c>
      <c r="BY429" s="210">
        <f t="shared" si="600"/>
        <v>216</v>
      </c>
      <c r="BZ429" s="210">
        <f t="shared" si="601"/>
        <v>149</v>
      </c>
      <c r="CA429" s="210">
        <f t="shared" si="602"/>
        <v>24</v>
      </c>
      <c r="CB429" s="404">
        <f t="shared" si="603"/>
        <v>334.8</v>
      </c>
      <c r="CC429" s="404"/>
      <c r="CD429" s="537">
        <f t="shared" si="604"/>
        <v>91.925299999999993</v>
      </c>
      <c r="CE429" s="537">
        <f t="shared" si="636"/>
        <v>27.577589999999997</v>
      </c>
      <c r="CF429" s="537">
        <f t="shared" si="605"/>
        <v>45.962649999999996</v>
      </c>
      <c r="CG429" s="210"/>
      <c r="CH429" s="210"/>
      <c r="CI429" s="210"/>
      <c r="CJ429" s="538">
        <f t="shared" si="606"/>
        <v>27.577589999999997</v>
      </c>
      <c r="CK429" s="216">
        <f t="shared" si="607"/>
        <v>-13.25</v>
      </c>
      <c r="CL429" s="216">
        <f t="shared" si="637"/>
        <v>-3.9749999999999996</v>
      </c>
      <c r="CM429" s="216">
        <f t="shared" si="608"/>
        <v>-6.625</v>
      </c>
      <c r="CN429" s="216"/>
      <c r="CO429" s="216"/>
      <c r="CP429" s="216"/>
      <c r="CQ429" s="217">
        <f t="shared" si="609"/>
        <v>-3.9749999999999996</v>
      </c>
      <c r="CR429" s="403">
        <f t="shared" si="610"/>
        <v>67.925299999999993</v>
      </c>
      <c r="CS429" s="403">
        <f t="shared" si="638"/>
        <v>20.377589999999998</v>
      </c>
      <c r="CT429" s="403">
        <f t="shared" si="611"/>
        <v>33.962649999999996</v>
      </c>
      <c r="CU429" s="403"/>
      <c r="CV429" s="403"/>
      <c r="CW429" s="403"/>
      <c r="CX429" s="404">
        <f t="shared" si="612"/>
        <v>20.377589999999998</v>
      </c>
      <c r="CY429" s="198"/>
      <c r="CZ429" s="222">
        <v>967</v>
      </c>
      <c r="DA429" s="677">
        <f t="shared" si="613"/>
        <v>67</v>
      </c>
      <c r="DB429" s="676">
        <f t="shared" si="614"/>
        <v>7.4444444444444571</v>
      </c>
      <c r="DC429" s="676">
        <f t="shared" si="639"/>
        <v>1.4888888888888914</v>
      </c>
      <c r="DD429" s="208">
        <v>1387.7012</v>
      </c>
      <c r="DE429" s="677">
        <f t="shared" si="615"/>
        <v>487.70119999999997</v>
      </c>
      <c r="DF429" s="676">
        <f t="shared" si="616"/>
        <v>54.189022222222206</v>
      </c>
      <c r="DG429" s="676">
        <f t="shared" si="640"/>
        <v>10.837804444444441</v>
      </c>
      <c r="DH429" s="222">
        <v>20</v>
      </c>
      <c r="DI429" s="677">
        <f t="shared" si="617"/>
        <v>180</v>
      </c>
      <c r="DJ429" s="568">
        <f t="shared" si="618"/>
        <v>1080</v>
      </c>
      <c r="DK429" s="677">
        <f t="shared" si="619"/>
        <v>324</v>
      </c>
      <c r="DL429" s="677">
        <f t="shared" si="641"/>
        <v>324</v>
      </c>
      <c r="DM429" s="677">
        <f t="shared" si="642"/>
        <v>540</v>
      </c>
      <c r="DN429" s="677">
        <f t="shared" si="620"/>
        <v>76.925299999999993</v>
      </c>
      <c r="DO429" s="677">
        <f t="shared" si="643"/>
        <v>23.077589999999997</v>
      </c>
      <c r="DP429" s="677">
        <f t="shared" si="644"/>
        <v>38.462649999999996</v>
      </c>
      <c r="DQ429" s="677">
        <f t="shared" si="621"/>
        <v>23.077589999999997</v>
      </c>
      <c r="DR429" s="222">
        <v>967</v>
      </c>
      <c r="DS429" s="677">
        <f t="shared" si="622"/>
        <v>67</v>
      </c>
      <c r="DT429" s="676">
        <f t="shared" si="623"/>
        <v>7.4444444444444571</v>
      </c>
      <c r="DU429" s="710">
        <f t="shared" si="645"/>
        <v>1.4888888888888914</v>
      </c>
      <c r="DV429" s="208">
        <v>1387.7012</v>
      </c>
      <c r="DW429" s="677">
        <f t="shared" si="624"/>
        <v>487.70119999999997</v>
      </c>
      <c r="DX429" s="676">
        <f t="shared" si="625"/>
        <v>54.189022222222206</v>
      </c>
      <c r="DY429" s="710">
        <f t="shared" si="646"/>
        <v>10.837804444444441</v>
      </c>
      <c r="DZ429" s="222">
        <v>19</v>
      </c>
      <c r="EA429" s="677">
        <f t="shared" si="626"/>
        <v>171</v>
      </c>
      <c r="EB429" s="568">
        <f t="shared" si="627"/>
        <v>1071</v>
      </c>
      <c r="EC429" s="677">
        <f t="shared" si="628"/>
        <v>321.3</v>
      </c>
      <c r="ED429" s="677">
        <f t="shared" si="647"/>
        <v>321.3</v>
      </c>
      <c r="EE429" s="677">
        <f t="shared" si="648"/>
        <v>535.5</v>
      </c>
      <c r="EF429" s="208">
        <f t="shared" si="649"/>
        <v>79.175299999999993</v>
      </c>
      <c r="EG429" s="208">
        <f t="shared" si="650"/>
        <v>23.752589999999998</v>
      </c>
      <c r="EH429" s="208">
        <f t="shared" si="651"/>
        <v>39.587649999999996</v>
      </c>
      <c r="EI429" s="677">
        <f t="shared" si="629"/>
        <v>23.752589999999998</v>
      </c>
    </row>
    <row r="430" spans="1:139" s="218" customFormat="1" ht="24.75" customHeight="1" x14ac:dyDescent="0.2">
      <c r="A430" s="505">
        <v>427</v>
      </c>
      <c r="B430" s="506" t="s">
        <v>1268</v>
      </c>
      <c r="C430" s="499" t="s">
        <v>1158</v>
      </c>
      <c r="D430" s="406" t="s">
        <v>584</v>
      </c>
      <c r="E430" s="414" t="s">
        <v>220</v>
      </c>
      <c r="F430" s="219" t="s">
        <v>171</v>
      </c>
      <c r="G430" s="219" t="s">
        <v>42</v>
      </c>
      <c r="H430" s="219" t="s">
        <v>70</v>
      </c>
      <c r="I430" s="240">
        <v>0.3</v>
      </c>
      <c r="J430" s="234">
        <v>900</v>
      </c>
      <c r="K430" s="222"/>
      <c r="L430" s="219" t="s">
        <v>171</v>
      </c>
      <c r="M430" s="219" t="s">
        <v>42</v>
      </c>
      <c r="N430" s="219" t="s">
        <v>70</v>
      </c>
      <c r="O430" s="240">
        <v>0.3</v>
      </c>
      <c r="P430" s="234">
        <v>900</v>
      </c>
      <c r="Q430" s="219"/>
      <c r="R430" s="219"/>
      <c r="S430" s="219"/>
      <c r="T430" s="240">
        <v>0.3</v>
      </c>
      <c r="U430" s="235">
        <v>900</v>
      </c>
      <c r="V430" s="228" t="s">
        <v>69</v>
      </c>
      <c r="W430" s="228" t="s">
        <v>44</v>
      </c>
      <c r="X430" s="228" t="s">
        <v>28</v>
      </c>
      <c r="Y430" s="242">
        <v>0.3</v>
      </c>
      <c r="Z430" s="236">
        <v>900</v>
      </c>
      <c r="AA430" s="207">
        <f t="shared" si="565"/>
        <v>270</v>
      </c>
      <c r="AB430" s="222">
        <v>967</v>
      </c>
      <c r="AC430" s="544">
        <f t="shared" si="630"/>
        <v>67</v>
      </c>
      <c r="AD430" s="208">
        <f>1.22*$AB$1</f>
        <v>1387.7012</v>
      </c>
      <c r="AE430" s="678">
        <f t="shared" si="631"/>
        <v>487.70119999999997</v>
      </c>
      <c r="AF430" s="222">
        <v>1796</v>
      </c>
      <c r="AJ430" s="444">
        <f t="shared" si="566"/>
        <v>67</v>
      </c>
      <c r="AK430" s="444">
        <f t="shared" si="567"/>
        <v>7.4444444444444571</v>
      </c>
      <c r="AL430" s="539">
        <f t="shared" si="632"/>
        <v>1.4888888888888913E-2</v>
      </c>
      <c r="AM430" s="444">
        <f t="shared" si="568"/>
        <v>13.4</v>
      </c>
      <c r="AN430" s="445">
        <f t="shared" si="569"/>
        <v>487.70119999999997</v>
      </c>
      <c r="AO430" s="445">
        <f t="shared" si="570"/>
        <v>54.189022222222206</v>
      </c>
      <c r="AP430" s="542">
        <f t="shared" si="633"/>
        <v>0.1083780444444444</v>
      </c>
      <c r="AQ430" s="445">
        <f t="shared" si="571"/>
        <v>97.540239999999997</v>
      </c>
      <c r="AR430" s="227">
        <f t="shared" si="572"/>
        <v>306</v>
      </c>
      <c r="AS430" s="210">
        <f t="shared" si="573"/>
        <v>1020</v>
      </c>
      <c r="AT430" s="209">
        <f t="shared" si="574"/>
        <v>306</v>
      </c>
      <c r="AU430" s="209">
        <f t="shared" si="575"/>
        <v>510</v>
      </c>
      <c r="AV430" s="211">
        <f t="shared" si="576"/>
        <v>967</v>
      </c>
      <c r="AW430" s="210">
        <f t="shared" si="577"/>
        <v>53</v>
      </c>
      <c r="AX430" s="210">
        <f t="shared" si="578"/>
        <v>120</v>
      </c>
      <c r="AY430" s="210">
        <f t="shared" si="579"/>
        <v>13.333333333333329</v>
      </c>
      <c r="AZ430" s="211">
        <f t="shared" si="580"/>
        <v>1387.7012</v>
      </c>
      <c r="BA430" s="544">
        <f t="shared" si="634"/>
        <v>367.70119999999997</v>
      </c>
      <c r="BB430" s="210">
        <f t="shared" si="635"/>
        <v>91.925299999999993</v>
      </c>
      <c r="BC430" s="213">
        <f t="shared" si="581"/>
        <v>374.67932400000001</v>
      </c>
      <c r="BD430" s="211">
        <f>[1]MAG_9pak!$F$11</f>
        <v>1248.9310800000001</v>
      </c>
      <c r="BE430" s="213">
        <f t="shared" si="582"/>
        <v>374.67932400000001</v>
      </c>
      <c r="BF430" s="213">
        <f t="shared" si="583"/>
        <v>624.46554000000003</v>
      </c>
      <c r="BG430" s="210">
        <f t="shared" si="584"/>
        <v>281.93108000000007</v>
      </c>
      <c r="BH430" s="210">
        <f t="shared" si="585"/>
        <v>348.93108000000007</v>
      </c>
      <c r="BI430" s="210">
        <f t="shared" si="586"/>
        <v>38.770119999999991</v>
      </c>
      <c r="BJ430" s="210">
        <f t="shared" si="587"/>
        <v>1116</v>
      </c>
      <c r="BK430" s="214">
        <f t="shared" si="588"/>
        <v>334.8</v>
      </c>
      <c r="BL430" s="214">
        <f t="shared" si="589"/>
        <v>558</v>
      </c>
      <c r="BM430" s="210">
        <f t="shared" si="590"/>
        <v>216</v>
      </c>
      <c r="BN430" s="210">
        <f t="shared" si="591"/>
        <v>149</v>
      </c>
      <c r="BO430" s="215">
        <f t="shared" si="592"/>
        <v>334.8</v>
      </c>
      <c r="BP430" s="210">
        <f t="shared" si="652"/>
        <v>1116</v>
      </c>
      <c r="BQ430" s="216">
        <f t="shared" si="593"/>
        <v>334.8</v>
      </c>
      <c r="BR430" s="216">
        <f t="shared" si="594"/>
        <v>558</v>
      </c>
      <c r="BS430" s="210">
        <f t="shared" si="595"/>
        <v>216</v>
      </c>
      <c r="BT430" s="210">
        <f t="shared" si="596"/>
        <v>149</v>
      </c>
      <c r="BU430" s="217">
        <f t="shared" si="597"/>
        <v>334.8</v>
      </c>
      <c r="BV430" s="210">
        <f t="shared" si="653"/>
        <v>1116</v>
      </c>
      <c r="BW430" s="403">
        <f t="shared" si="598"/>
        <v>334.8</v>
      </c>
      <c r="BX430" s="403">
        <f t="shared" si="599"/>
        <v>558</v>
      </c>
      <c r="BY430" s="210">
        <f t="shared" si="600"/>
        <v>216</v>
      </c>
      <c r="BZ430" s="210">
        <f t="shared" si="601"/>
        <v>149</v>
      </c>
      <c r="CA430" s="210">
        <f t="shared" si="602"/>
        <v>24</v>
      </c>
      <c r="CB430" s="404">
        <f t="shared" si="603"/>
        <v>334.8</v>
      </c>
      <c r="CC430" s="404"/>
      <c r="CD430" s="537">
        <f t="shared" si="604"/>
        <v>91.925299999999993</v>
      </c>
      <c r="CE430" s="537">
        <f t="shared" si="636"/>
        <v>27.577589999999997</v>
      </c>
      <c r="CF430" s="537">
        <f t="shared" si="605"/>
        <v>45.962649999999996</v>
      </c>
      <c r="CG430" s="210"/>
      <c r="CH430" s="210"/>
      <c r="CI430" s="210"/>
      <c r="CJ430" s="538">
        <f t="shared" si="606"/>
        <v>27.577589999999997</v>
      </c>
      <c r="CK430" s="216">
        <f t="shared" si="607"/>
        <v>-13.25</v>
      </c>
      <c r="CL430" s="216">
        <f t="shared" si="637"/>
        <v>-3.9749999999999996</v>
      </c>
      <c r="CM430" s="216">
        <f t="shared" si="608"/>
        <v>-6.625</v>
      </c>
      <c r="CN430" s="216"/>
      <c r="CO430" s="216"/>
      <c r="CP430" s="216"/>
      <c r="CQ430" s="217">
        <f t="shared" si="609"/>
        <v>-3.9749999999999996</v>
      </c>
      <c r="CR430" s="403">
        <f t="shared" si="610"/>
        <v>67.925299999999993</v>
      </c>
      <c r="CS430" s="403">
        <f t="shared" si="638"/>
        <v>20.377589999999998</v>
      </c>
      <c r="CT430" s="403">
        <f t="shared" si="611"/>
        <v>33.962649999999996</v>
      </c>
      <c r="CU430" s="403"/>
      <c r="CV430" s="403"/>
      <c r="CW430" s="403"/>
      <c r="CX430" s="404">
        <f t="shared" si="612"/>
        <v>20.377589999999998</v>
      </c>
      <c r="CY430" s="198"/>
      <c r="CZ430" s="222">
        <v>967</v>
      </c>
      <c r="DA430" s="677">
        <f t="shared" si="613"/>
        <v>67</v>
      </c>
      <c r="DB430" s="676">
        <f t="shared" si="614"/>
        <v>7.4444444444444571</v>
      </c>
      <c r="DC430" s="676">
        <f t="shared" si="639"/>
        <v>1.4888888888888914</v>
      </c>
      <c r="DD430" s="208">
        <v>1387.7012</v>
      </c>
      <c r="DE430" s="677">
        <f t="shared" si="615"/>
        <v>487.70119999999997</v>
      </c>
      <c r="DF430" s="676">
        <f t="shared" si="616"/>
        <v>54.189022222222206</v>
      </c>
      <c r="DG430" s="676">
        <f t="shared" si="640"/>
        <v>10.837804444444441</v>
      </c>
      <c r="DH430" s="222">
        <v>20</v>
      </c>
      <c r="DI430" s="677">
        <f t="shared" si="617"/>
        <v>180</v>
      </c>
      <c r="DJ430" s="568">
        <f t="shared" si="618"/>
        <v>1080</v>
      </c>
      <c r="DK430" s="677">
        <f t="shared" si="619"/>
        <v>324</v>
      </c>
      <c r="DL430" s="677">
        <f t="shared" si="641"/>
        <v>324</v>
      </c>
      <c r="DM430" s="677">
        <f t="shared" si="642"/>
        <v>540</v>
      </c>
      <c r="DN430" s="677">
        <f t="shared" si="620"/>
        <v>76.925299999999993</v>
      </c>
      <c r="DO430" s="677">
        <f t="shared" si="643"/>
        <v>23.077589999999997</v>
      </c>
      <c r="DP430" s="677">
        <f t="shared" si="644"/>
        <v>38.462649999999996</v>
      </c>
      <c r="DQ430" s="677">
        <f t="shared" si="621"/>
        <v>23.077589999999997</v>
      </c>
      <c r="DR430" s="222">
        <v>967</v>
      </c>
      <c r="DS430" s="677">
        <f t="shared" si="622"/>
        <v>67</v>
      </c>
      <c r="DT430" s="676">
        <f t="shared" si="623"/>
        <v>7.4444444444444571</v>
      </c>
      <c r="DU430" s="710">
        <f t="shared" si="645"/>
        <v>1.4888888888888914</v>
      </c>
      <c r="DV430" s="208">
        <v>1387.7012</v>
      </c>
      <c r="DW430" s="677">
        <f t="shared" si="624"/>
        <v>487.70119999999997</v>
      </c>
      <c r="DX430" s="676">
        <f t="shared" si="625"/>
        <v>54.189022222222206</v>
      </c>
      <c r="DY430" s="710">
        <f t="shared" si="646"/>
        <v>10.837804444444441</v>
      </c>
      <c r="DZ430" s="222">
        <v>19</v>
      </c>
      <c r="EA430" s="677">
        <f t="shared" si="626"/>
        <v>171</v>
      </c>
      <c r="EB430" s="568">
        <f t="shared" si="627"/>
        <v>1071</v>
      </c>
      <c r="EC430" s="677">
        <f t="shared" si="628"/>
        <v>321.3</v>
      </c>
      <c r="ED430" s="677">
        <f t="shared" si="647"/>
        <v>321.3</v>
      </c>
      <c r="EE430" s="677">
        <f t="shared" si="648"/>
        <v>535.5</v>
      </c>
      <c r="EF430" s="208">
        <f t="shared" si="649"/>
        <v>79.175299999999993</v>
      </c>
      <c r="EG430" s="208">
        <f t="shared" si="650"/>
        <v>23.752589999999998</v>
      </c>
      <c r="EH430" s="208">
        <f t="shared" si="651"/>
        <v>39.587649999999996</v>
      </c>
      <c r="EI430" s="677">
        <f t="shared" si="629"/>
        <v>23.752589999999998</v>
      </c>
    </row>
    <row r="431" spans="1:139" s="218" customFormat="1" ht="24.75" customHeight="1" x14ac:dyDescent="0.2">
      <c r="A431" s="505">
        <v>428</v>
      </c>
      <c r="B431" s="506" t="s">
        <v>1268</v>
      </c>
      <c r="C431" s="499" t="s">
        <v>1122</v>
      </c>
      <c r="D431" s="406" t="s">
        <v>585</v>
      </c>
      <c r="E431" s="414" t="s">
        <v>238</v>
      </c>
      <c r="F431" s="219" t="s">
        <v>171</v>
      </c>
      <c r="G431" s="219" t="s">
        <v>217</v>
      </c>
      <c r="H431" s="219" t="s">
        <v>25</v>
      </c>
      <c r="I431" s="240">
        <v>0.3</v>
      </c>
      <c r="J431" s="234">
        <v>630</v>
      </c>
      <c r="K431" s="222"/>
      <c r="L431" s="219" t="s">
        <v>171</v>
      </c>
      <c r="M431" s="219" t="s">
        <v>217</v>
      </c>
      <c r="N431" s="219" t="s">
        <v>25</v>
      </c>
      <c r="O431" s="240">
        <v>0.3</v>
      </c>
      <c r="P431" s="234">
        <v>630</v>
      </c>
      <c r="Q431" s="219"/>
      <c r="R431" s="219"/>
      <c r="S431" s="219"/>
      <c r="T431" s="240">
        <v>0.3</v>
      </c>
      <c r="U431" s="235">
        <v>630</v>
      </c>
      <c r="V431" s="228" t="s">
        <v>69</v>
      </c>
      <c r="W431" s="228" t="s">
        <v>315</v>
      </c>
      <c r="X431" s="228" t="s">
        <v>45</v>
      </c>
      <c r="Y431" s="242">
        <v>0.3</v>
      </c>
      <c r="Z431" s="236">
        <v>630</v>
      </c>
      <c r="AA431" s="207">
        <f t="shared" si="565"/>
        <v>189</v>
      </c>
      <c r="AB431" s="222">
        <v>758</v>
      </c>
      <c r="AC431" s="544">
        <f t="shared" si="630"/>
        <v>128</v>
      </c>
      <c r="AD431" s="208">
        <f>0.95*$AB$1</f>
        <v>1080.587</v>
      </c>
      <c r="AE431" s="678">
        <f t="shared" si="631"/>
        <v>450.58699999999999</v>
      </c>
      <c r="AF431" s="222">
        <v>1406</v>
      </c>
      <c r="AJ431" s="444">
        <f t="shared" si="566"/>
        <v>128</v>
      </c>
      <c r="AK431" s="444">
        <f t="shared" si="567"/>
        <v>20.317460317460316</v>
      </c>
      <c r="AL431" s="539">
        <f t="shared" si="632"/>
        <v>4.0634920634920635E-2</v>
      </c>
      <c r="AM431" s="444">
        <f t="shared" si="568"/>
        <v>25.6</v>
      </c>
      <c r="AN431" s="445">
        <f t="shared" si="569"/>
        <v>450.58699999999999</v>
      </c>
      <c r="AO431" s="445">
        <f t="shared" si="570"/>
        <v>71.521746031746034</v>
      </c>
      <c r="AP431" s="542">
        <f t="shared" si="633"/>
        <v>0.14304349206349207</v>
      </c>
      <c r="AQ431" s="445">
        <f t="shared" si="571"/>
        <v>90.117400000000004</v>
      </c>
      <c r="AR431" s="227">
        <f t="shared" si="572"/>
        <v>225</v>
      </c>
      <c r="AS431" s="210">
        <f t="shared" si="573"/>
        <v>750</v>
      </c>
      <c r="AT431" s="209">
        <f t="shared" si="574"/>
        <v>225</v>
      </c>
      <c r="AU431" s="209">
        <f t="shared" si="575"/>
        <v>375</v>
      </c>
      <c r="AV431" s="211">
        <f t="shared" si="576"/>
        <v>758</v>
      </c>
      <c r="AW431" s="212">
        <f t="shared" si="577"/>
        <v>-8</v>
      </c>
      <c r="AX431" s="210">
        <f t="shared" si="578"/>
        <v>120</v>
      </c>
      <c r="AY431" s="210">
        <f t="shared" si="579"/>
        <v>19.047619047619051</v>
      </c>
      <c r="AZ431" s="211">
        <f t="shared" si="580"/>
        <v>1080.587</v>
      </c>
      <c r="BA431" s="544">
        <f t="shared" si="634"/>
        <v>330.58699999999999</v>
      </c>
      <c r="BB431" s="210">
        <f t="shared" si="635"/>
        <v>82.646749999999997</v>
      </c>
      <c r="BC431" s="213">
        <f t="shared" si="581"/>
        <v>291.75848999999999</v>
      </c>
      <c r="BD431" s="211">
        <f>[1]MAG_9pak!$F$9</f>
        <v>972.52830000000006</v>
      </c>
      <c r="BE431" s="213">
        <f t="shared" si="582"/>
        <v>291.75848999999999</v>
      </c>
      <c r="BF431" s="213">
        <f t="shared" si="583"/>
        <v>486.26415000000003</v>
      </c>
      <c r="BG431" s="210">
        <f t="shared" si="584"/>
        <v>214.52830000000006</v>
      </c>
      <c r="BH431" s="210">
        <f t="shared" si="585"/>
        <v>342.52830000000006</v>
      </c>
      <c r="BI431" s="210">
        <f t="shared" si="586"/>
        <v>54.369571428571447</v>
      </c>
      <c r="BJ431" s="210">
        <f t="shared" si="587"/>
        <v>781.2</v>
      </c>
      <c r="BK431" s="214">
        <f t="shared" si="588"/>
        <v>234.36</v>
      </c>
      <c r="BL431" s="214">
        <f t="shared" si="589"/>
        <v>390.6</v>
      </c>
      <c r="BM431" s="210">
        <f t="shared" si="590"/>
        <v>151.20000000000005</v>
      </c>
      <c r="BN431" s="210">
        <f t="shared" si="591"/>
        <v>23.200000000000045</v>
      </c>
      <c r="BO431" s="215">
        <f t="shared" si="592"/>
        <v>234.36</v>
      </c>
      <c r="BP431" s="210">
        <f t="shared" si="652"/>
        <v>781.2</v>
      </c>
      <c r="BQ431" s="216">
        <f t="shared" si="593"/>
        <v>234.36</v>
      </c>
      <c r="BR431" s="216">
        <f t="shared" si="594"/>
        <v>390.6</v>
      </c>
      <c r="BS431" s="210">
        <f t="shared" si="595"/>
        <v>151.20000000000005</v>
      </c>
      <c r="BT431" s="210">
        <f t="shared" si="596"/>
        <v>23.200000000000045</v>
      </c>
      <c r="BU431" s="217">
        <f t="shared" si="597"/>
        <v>234.36</v>
      </c>
      <c r="BV431" s="210">
        <f t="shared" si="653"/>
        <v>781.2</v>
      </c>
      <c r="BW431" s="403">
        <f t="shared" si="598"/>
        <v>234.36</v>
      </c>
      <c r="BX431" s="403">
        <f t="shared" si="599"/>
        <v>390.6</v>
      </c>
      <c r="BY431" s="210">
        <f t="shared" si="600"/>
        <v>151.20000000000005</v>
      </c>
      <c r="BZ431" s="210">
        <f t="shared" si="601"/>
        <v>23.200000000000045</v>
      </c>
      <c r="CA431" s="210">
        <f t="shared" si="602"/>
        <v>24</v>
      </c>
      <c r="CB431" s="404">
        <f t="shared" si="603"/>
        <v>234.36</v>
      </c>
      <c r="CC431" s="404"/>
      <c r="CD431" s="537">
        <f t="shared" si="604"/>
        <v>82.646749999999997</v>
      </c>
      <c r="CE431" s="537">
        <f t="shared" si="636"/>
        <v>24.794024999999998</v>
      </c>
      <c r="CF431" s="537">
        <f t="shared" si="605"/>
        <v>41.323374999999999</v>
      </c>
      <c r="CG431" s="210"/>
      <c r="CH431" s="210"/>
      <c r="CI431" s="210"/>
      <c r="CJ431" s="538">
        <f t="shared" si="606"/>
        <v>24.794024999999998</v>
      </c>
      <c r="CK431" s="216">
        <f t="shared" si="607"/>
        <v>2</v>
      </c>
      <c r="CL431" s="216">
        <f t="shared" si="637"/>
        <v>0.6</v>
      </c>
      <c r="CM431" s="216">
        <f t="shared" si="608"/>
        <v>1</v>
      </c>
      <c r="CN431" s="216"/>
      <c r="CO431" s="216"/>
      <c r="CP431" s="216"/>
      <c r="CQ431" s="217">
        <f t="shared" si="609"/>
        <v>0.6</v>
      </c>
      <c r="CR431" s="403">
        <f t="shared" si="610"/>
        <v>74.846749999999986</v>
      </c>
      <c r="CS431" s="403">
        <f t="shared" si="638"/>
        <v>22.454024999999994</v>
      </c>
      <c r="CT431" s="403">
        <f t="shared" si="611"/>
        <v>37.423374999999993</v>
      </c>
      <c r="CU431" s="403"/>
      <c r="CV431" s="403"/>
      <c r="CW431" s="403"/>
      <c r="CX431" s="404">
        <f t="shared" si="612"/>
        <v>22.454024999999994</v>
      </c>
      <c r="CY431" s="198"/>
      <c r="CZ431" s="222">
        <v>758</v>
      </c>
      <c r="DA431" s="677">
        <f t="shared" si="613"/>
        <v>128</v>
      </c>
      <c r="DB431" s="676">
        <f t="shared" si="614"/>
        <v>20.317460317460316</v>
      </c>
      <c r="DC431" s="676">
        <f t="shared" si="639"/>
        <v>4.0634920634920633</v>
      </c>
      <c r="DD431" s="208">
        <v>1080.587</v>
      </c>
      <c r="DE431" s="677">
        <f t="shared" si="615"/>
        <v>450.58699999999999</v>
      </c>
      <c r="DF431" s="676">
        <f t="shared" si="616"/>
        <v>71.521746031746034</v>
      </c>
      <c r="DG431" s="676">
        <f t="shared" si="640"/>
        <v>14.304349206349206</v>
      </c>
      <c r="DH431" s="222">
        <v>20</v>
      </c>
      <c r="DI431" s="677">
        <f t="shared" si="617"/>
        <v>126</v>
      </c>
      <c r="DJ431" s="568">
        <f t="shared" si="618"/>
        <v>756</v>
      </c>
      <c r="DK431" s="677">
        <f t="shared" si="619"/>
        <v>226.79999999999998</v>
      </c>
      <c r="DL431" s="677">
        <f t="shared" si="641"/>
        <v>226.8</v>
      </c>
      <c r="DM431" s="677">
        <f t="shared" si="642"/>
        <v>378</v>
      </c>
      <c r="DN431" s="677">
        <f t="shared" si="620"/>
        <v>81.146749999999997</v>
      </c>
      <c r="DO431" s="677">
        <f t="shared" si="643"/>
        <v>24.344024999999998</v>
      </c>
      <c r="DP431" s="677">
        <f t="shared" si="644"/>
        <v>40.573374999999999</v>
      </c>
      <c r="DQ431" s="677">
        <f t="shared" si="621"/>
        <v>24.344024999999998</v>
      </c>
      <c r="DR431" s="222">
        <v>758</v>
      </c>
      <c r="DS431" s="677">
        <f t="shared" si="622"/>
        <v>128</v>
      </c>
      <c r="DT431" s="676">
        <f t="shared" si="623"/>
        <v>20.317460317460316</v>
      </c>
      <c r="DU431" s="710">
        <f t="shared" si="645"/>
        <v>4.0634920634920633</v>
      </c>
      <c r="DV431" s="208">
        <v>1080.587</v>
      </c>
      <c r="DW431" s="677">
        <f t="shared" si="624"/>
        <v>450.58699999999999</v>
      </c>
      <c r="DX431" s="676">
        <f t="shared" si="625"/>
        <v>71.521746031746034</v>
      </c>
      <c r="DY431" s="710">
        <f t="shared" si="646"/>
        <v>14.304349206349206</v>
      </c>
      <c r="DZ431" s="222">
        <v>19</v>
      </c>
      <c r="EA431" s="677">
        <f t="shared" si="626"/>
        <v>119.7</v>
      </c>
      <c r="EB431" s="568">
        <f t="shared" si="627"/>
        <v>749.7</v>
      </c>
      <c r="EC431" s="677">
        <f t="shared" si="628"/>
        <v>224.91</v>
      </c>
      <c r="ED431" s="677">
        <f t="shared" si="647"/>
        <v>224.91</v>
      </c>
      <c r="EE431" s="677">
        <f t="shared" si="648"/>
        <v>374.85</v>
      </c>
      <c r="EF431" s="208">
        <f t="shared" si="649"/>
        <v>82.721749999999986</v>
      </c>
      <c r="EG431" s="208">
        <f t="shared" si="650"/>
        <v>24.816524999999995</v>
      </c>
      <c r="EH431" s="208">
        <f t="shared" si="651"/>
        <v>41.360874999999993</v>
      </c>
      <c r="EI431" s="677">
        <f t="shared" si="629"/>
        <v>24.816524999999995</v>
      </c>
    </row>
    <row r="432" spans="1:139" s="218" customFormat="1" ht="24.75" customHeight="1" x14ac:dyDescent="0.2">
      <c r="A432" s="506">
        <v>429</v>
      </c>
      <c r="B432" s="506" t="s">
        <v>1268</v>
      </c>
      <c r="C432" s="499" t="s">
        <v>1051</v>
      </c>
      <c r="D432" s="406" t="s">
        <v>586</v>
      </c>
      <c r="E432" s="414" t="s">
        <v>232</v>
      </c>
      <c r="F432" s="219" t="s">
        <v>245</v>
      </c>
      <c r="G432" s="219" t="s">
        <v>42</v>
      </c>
      <c r="H432" s="219" t="s">
        <v>66</v>
      </c>
      <c r="I432" s="240">
        <v>1</v>
      </c>
      <c r="J432" s="237">
        <v>960</v>
      </c>
      <c r="K432" s="222"/>
      <c r="L432" s="219" t="s">
        <v>245</v>
      </c>
      <c r="M432" s="219" t="s">
        <v>42</v>
      </c>
      <c r="N432" s="219" t="s">
        <v>66</v>
      </c>
      <c r="O432" s="240">
        <v>1</v>
      </c>
      <c r="P432" s="234">
        <v>960</v>
      </c>
      <c r="Q432" s="219"/>
      <c r="R432" s="219"/>
      <c r="S432" s="219"/>
      <c r="T432" s="240">
        <v>1</v>
      </c>
      <c r="U432" s="235">
        <v>960</v>
      </c>
      <c r="V432" s="228" t="s">
        <v>705</v>
      </c>
      <c r="W432" s="228" t="s">
        <v>9</v>
      </c>
      <c r="X432" s="228" t="s">
        <v>28</v>
      </c>
      <c r="Y432" s="242">
        <v>1</v>
      </c>
      <c r="Z432" s="236">
        <v>960</v>
      </c>
      <c r="AA432" s="207">
        <f t="shared" si="565"/>
        <v>960</v>
      </c>
      <c r="AB432" s="222">
        <v>967</v>
      </c>
      <c r="AC432" s="544">
        <f t="shared" si="630"/>
        <v>7</v>
      </c>
      <c r="AD432" s="208">
        <f>1.22*$AB$1</f>
        <v>1387.7012</v>
      </c>
      <c r="AE432" s="678">
        <f t="shared" si="631"/>
        <v>427.70119999999997</v>
      </c>
      <c r="AF432" s="222">
        <v>1796</v>
      </c>
      <c r="AJ432" s="444">
        <f t="shared" si="566"/>
        <v>7</v>
      </c>
      <c r="AK432" s="444">
        <f t="shared" si="567"/>
        <v>0.7291666666666714</v>
      </c>
      <c r="AL432" s="539">
        <f t="shared" si="632"/>
        <v>1.4583333333333429E-3</v>
      </c>
      <c r="AM432" s="444">
        <f t="shared" si="568"/>
        <v>1.4</v>
      </c>
      <c r="AN432" s="445">
        <f t="shared" si="569"/>
        <v>427.70119999999997</v>
      </c>
      <c r="AO432" s="445">
        <f t="shared" si="570"/>
        <v>44.55220833333334</v>
      </c>
      <c r="AP432" s="542">
        <f t="shared" si="633"/>
        <v>8.9104416666666672E-2</v>
      </c>
      <c r="AQ432" s="445">
        <f t="shared" si="571"/>
        <v>85.540239999999997</v>
      </c>
      <c r="AR432" s="227">
        <f t="shared" si="572"/>
        <v>1080</v>
      </c>
      <c r="AS432" s="210">
        <f t="shared" si="573"/>
        <v>1080</v>
      </c>
      <c r="AT432" s="209">
        <f t="shared" si="574"/>
        <v>324</v>
      </c>
      <c r="AU432" s="209">
        <f t="shared" si="575"/>
        <v>540</v>
      </c>
      <c r="AV432" s="211">
        <f t="shared" si="576"/>
        <v>967</v>
      </c>
      <c r="AW432" s="210">
        <f t="shared" si="577"/>
        <v>113</v>
      </c>
      <c r="AX432" s="210">
        <f t="shared" si="578"/>
        <v>120</v>
      </c>
      <c r="AY432" s="210">
        <f t="shared" si="579"/>
        <v>12.5</v>
      </c>
      <c r="AZ432" s="211">
        <f t="shared" si="580"/>
        <v>1387.7012</v>
      </c>
      <c r="BA432" s="544">
        <f t="shared" si="634"/>
        <v>307.70119999999997</v>
      </c>
      <c r="BB432" s="210">
        <f t="shared" si="635"/>
        <v>76.925299999999993</v>
      </c>
      <c r="BC432" s="213">
        <f t="shared" si="581"/>
        <v>1248.9310800000001</v>
      </c>
      <c r="BD432" s="211">
        <f>[1]MAG_9pak!$F$11</f>
        <v>1248.9310800000001</v>
      </c>
      <c r="BE432" s="213">
        <f t="shared" si="582"/>
        <v>374.67932400000001</v>
      </c>
      <c r="BF432" s="213">
        <f t="shared" si="583"/>
        <v>624.46554000000003</v>
      </c>
      <c r="BG432" s="210">
        <f t="shared" si="584"/>
        <v>281.93108000000007</v>
      </c>
      <c r="BH432" s="210">
        <f t="shared" si="585"/>
        <v>288.93108000000007</v>
      </c>
      <c r="BI432" s="210">
        <f t="shared" si="586"/>
        <v>30.096987500000012</v>
      </c>
      <c r="BJ432" s="210">
        <f t="shared" si="587"/>
        <v>1190.4000000000001</v>
      </c>
      <c r="BK432" s="214">
        <f t="shared" si="588"/>
        <v>357.12</v>
      </c>
      <c r="BL432" s="214">
        <f t="shared" si="589"/>
        <v>595.20000000000005</v>
      </c>
      <c r="BM432" s="210">
        <f t="shared" si="590"/>
        <v>230.40000000000009</v>
      </c>
      <c r="BN432" s="210">
        <f t="shared" si="591"/>
        <v>223.40000000000009</v>
      </c>
      <c r="BO432" s="215">
        <f t="shared" si="592"/>
        <v>1190.4000000000001</v>
      </c>
      <c r="BP432" s="210">
        <f t="shared" si="652"/>
        <v>1190.4000000000001</v>
      </c>
      <c r="BQ432" s="216">
        <f t="shared" si="593"/>
        <v>357.12</v>
      </c>
      <c r="BR432" s="216">
        <f t="shared" si="594"/>
        <v>595.20000000000005</v>
      </c>
      <c r="BS432" s="210">
        <f t="shared" si="595"/>
        <v>230.40000000000009</v>
      </c>
      <c r="BT432" s="210">
        <f t="shared" si="596"/>
        <v>223.40000000000009</v>
      </c>
      <c r="BU432" s="217">
        <f t="shared" si="597"/>
        <v>1190.4000000000001</v>
      </c>
      <c r="BV432" s="210">
        <f t="shared" si="653"/>
        <v>1190.4000000000001</v>
      </c>
      <c r="BW432" s="403">
        <f t="shared" si="598"/>
        <v>357.12</v>
      </c>
      <c r="BX432" s="403">
        <f t="shared" si="599"/>
        <v>595.20000000000005</v>
      </c>
      <c r="BY432" s="210">
        <f t="shared" si="600"/>
        <v>230.40000000000009</v>
      </c>
      <c r="BZ432" s="210">
        <f t="shared" si="601"/>
        <v>223.40000000000009</v>
      </c>
      <c r="CA432" s="210">
        <f t="shared" si="602"/>
        <v>24</v>
      </c>
      <c r="CB432" s="404">
        <f t="shared" si="603"/>
        <v>1190.4000000000001</v>
      </c>
      <c r="CC432" s="404"/>
      <c r="CD432" s="537">
        <f t="shared" si="604"/>
        <v>76.925299999999993</v>
      </c>
      <c r="CE432" s="537">
        <f t="shared" si="636"/>
        <v>23.077589999999997</v>
      </c>
      <c r="CF432" s="537">
        <f t="shared" si="605"/>
        <v>38.462649999999996</v>
      </c>
      <c r="CG432" s="210"/>
      <c r="CH432" s="210"/>
      <c r="CI432" s="210"/>
      <c r="CJ432" s="538">
        <f t="shared" si="606"/>
        <v>76.925299999999993</v>
      </c>
      <c r="CK432" s="216">
        <f t="shared" si="607"/>
        <v>-28.25</v>
      </c>
      <c r="CL432" s="216">
        <f t="shared" si="637"/>
        <v>-8.4749999999999996</v>
      </c>
      <c r="CM432" s="216">
        <f t="shared" si="608"/>
        <v>-14.125</v>
      </c>
      <c r="CN432" s="216"/>
      <c r="CO432" s="216"/>
      <c r="CP432" s="216"/>
      <c r="CQ432" s="217">
        <f t="shared" si="609"/>
        <v>-28.25</v>
      </c>
      <c r="CR432" s="403">
        <f t="shared" si="610"/>
        <v>49.32529999999997</v>
      </c>
      <c r="CS432" s="403">
        <f t="shared" si="638"/>
        <v>14.797589999999991</v>
      </c>
      <c r="CT432" s="403">
        <f t="shared" si="611"/>
        <v>24.662649999999985</v>
      </c>
      <c r="CU432" s="403"/>
      <c r="CV432" s="403"/>
      <c r="CW432" s="403"/>
      <c r="CX432" s="404">
        <f t="shared" si="612"/>
        <v>49.32529999999997</v>
      </c>
      <c r="CY432" s="198"/>
      <c r="CZ432" s="222">
        <v>967</v>
      </c>
      <c r="DA432" s="677">
        <f t="shared" si="613"/>
        <v>7</v>
      </c>
      <c r="DB432" s="676">
        <f t="shared" si="614"/>
        <v>0.7291666666666714</v>
      </c>
      <c r="DC432" s="676">
        <f t="shared" si="639"/>
        <v>0.14583333333333429</v>
      </c>
      <c r="DD432" s="208">
        <v>1387.7012</v>
      </c>
      <c r="DE432" s="677">
        <f t="shared" si="615"/>
        <v>427.70119999999997</v>
      </c>
      <c r="DF432" s="676">
        <f t="shared" si="616"/>
        <v>44.55220833333334</v>
      </c>
      <c r="DG432" s="676">
        <f t="shared" si="640"/>
        <v>8.9104416666666673</v>
      </c>
      <c r="DH432" s="222">
        <v>20</v>
      </c>
      <c r="DI432" s="677">
        <f t="shared" si="617"/>
        <v>192</v>
      </c>
      <c r="DJ432" s="568">
        <f t="shared" si="618"/>
        <v>1152</v>
      </c>
      <c r="DK432" s="677">
        <f t="shared" si="619"/>
        <v>1152</v>
      </c>
      <c r="DL432" s="677">
        <f t="shared" si="641"/>
        <v>345.6</v>
      </c>
      <c r="DM432" s="677">
        <f t="shared" si="642"/>
        <v>576</v>
      </c>
      <c r="DN432" s="677">
        <f t="shared" si="620"/>
        <v>58.925299999999993</v>
      </c>
      <c r="DO432" s="677">
        <f t="shared" si="643"/>
        <v>17.677589999999999</v>
      </c>
      <c r="DP432" s="677">
        <f t="shared" si="644"/>
        <v>29.462649999999996</v>
      </c>
      <c r="DQ432" s="677">
        <f t="shared" si="621"/>
        <v>58.925299999999993</v>
      </c>
      <c r="DR432" s="222">
        <v>967</v>
      </c>
      <c r="DS432" s="677">
        <f t="shared" si="622"/>
        <v>7</v>
      </c>
      <c r="DT432" s="676">
        <f t="shared" si="623"/>
        <v>0.7291666666666714</v>
      </c>
      <c r="DU432" s="710">
        <f t="shared" si="645"/>
        <v>0.14583333333333429</v>
      </c>
      <c r="DV432" s="208">
        <v>1387.7012</v>
      </c>
      <c r="DW432" s="677">
        <f t="shared" si="624"/>
        <v>427.70119999999997</v>
      </c>
      <c r="DX432" s="676">
        <f t="shared" si="625"/>
        <v>44.55220833333334</v>
      </c>
      <c r="DY432" s="710">
        <f t="shared" si="646"/>
        <v>8.9104416666666673</v>
      </c>
      <c r="DZ432" s="222">
        <v>19</v>
      </c>
      <c r="EA432" s="677">
        <f t="shared" si="626"/>
        <v>182.4</v>
      </c>
      <c r="EB432" s="568">
        <f t="shared" si="627"/>
        <v>1142.4000000000001</v>
      </c>
      <c r="EC432" s="677">
        <f t="shared" si="628"/>
        <v>1142.4000000000001</v>
      </c>
      <c r="ED432" s="677">
        <f t="shared" si="647"/>
        <v>342.72</v>
      </c>
      <c r="EE432" s="677">
        <f t="shared" si="648"/>
        <v>571.20000000000005</v>
      </c>
      <c r="EF432" s="208">
        <f t="shared" si="649"/>
        <v>61.32529999999997</v>
      </c>
      <c r="EG432" s="208">
        <f t="shared" si="650"/>
        <v>18.39758999999999</v>
      </c>
      <c r="EH432" s="208">
        <f t="shared" si="651"/>
        <v>30.662649999999985</v>
      </c>
      <c r="EI432" s="677">
        <f t="shared" si="629"/>
        <v>61.32529999999997</v>
      </c>
    </row>
    <row r="433" spans="1:139" s="218" customFormat="1" ht="24.75" customHeight="1" x14ac:dyDescent="0.2">
      <c r="A433" s="505">
        <v>430</v>
      </c>
      <c r="B433" s="506" t="s">
        <v>1268</v>
      </c>
      <c r="C433" s="499" t="s">
        <v>1051</v>
      </c>
      <c r="D433" s="406" t="s">
        <v>586</v>
      </c>
      <c r="E433" s="414" t="s">
        <v>234</v>
      </c>
      <c r="F433" s="219" t="s">
        <v>245</v>
      </c>
      <c r="G433" s="219" t="s">
        <v>24</v>
      </c>
      <c r="H433" s="219" t="s">
        <v>28</v>
      </c>
      <c r="I433" s="240">
        <v>1</v>
      </c>
      <c r="J433" s="237">
        <v>800</v>
      </c>
      <c r="K433" s="222"/>
      <c r="L433" s="219" t="s">
        <v>245</v>
      </c>
      <c r="M433" s="219" t="s">
        <v>24</v>
      </c>
      <c r="N433" s="219" t="s">
        <v>28</v>
      </c>
      <c r="O433" s="240">
        <v>1</v>
      </c>
      <c r="P433" s="234">
        <v>800</v>
      </c>
      <c r="Q433" s="219"/>
      <c r="R433" s="219"/>
      <c r="S433" s="219"/>
      <c r="T433" s="240">
        <v>1</v>
      </c>
      <c r="U433" s="235">
        <v>800</v>
      </c>
      <c r="V433" s="228" t="s">
        <v>705</v>
      </c>
      <c r="W433" s="228" t="s">
        <v>24</v>
      </c>
      <c r="X433" s="228" t="s">
        <v>25</v>
      </c>
      <c r="Y433" s="242">
        <v>1</v>
      </c>
      <c r="Z433" s="236">
        <v>800</v>
      </c>
      <c r="AA433" s="207">
        <f t="shared" si="565"/>
        <v>800</v>
      </c>
      <c r="AB433" s="222">
        <v>905</v>
      </c>
      <c r="AC433" s="544">
        <f t="shared" si="630"/>
        <v>105</v>
      </c>
      <c r="AD433" s="208">
        <f>1.137*$AB$1</f>
        <v>1293.2920200000001</v>
      </c>
      <c r="AE433" s="678">
        <f t="shared" si="631"/>
        <v>493.29202000000009</v>
      </c>
      <c r="AF433" s="222">
        <v>1682</v>
      </c>
      <c r="AJ433" s="444">
        <f t="shared" si="566"/>
        <v>105</v>
      </c>
      <c r="AK433" s="444">
        <f t="shared" si="567"/>
        <v>13.125000000000014</v>
      </c>
      <c r="AL433" s="539">
        <f t="shared" si="632"/>
        <v>2.6250000000000027E-2</v>
      </c>
      <c r="AM433" s="444">
        <f t="shared" si="568"/>
        <v>21</v>
      </c>
      <c r="AN433" s="445">
        <f t="shared" si="569"/>
        <v>493.29202000000009</v>
      </c>
      <c r="AO433" s="445">
        <f t="shared" si="570"/>
        <v>61.661502500000012</v>
      </c>
      <c r="AP433" s="542">
        <f t="shared" si="633"/>
        <v>0.12332300500000003</v>
      </c>
      <c r="AQ433" s="445">
        <f t="shared" si="571"/>
        <v>98.658404000000019</v>
      </c>
      <c r="AR433" s="227">
        <f t="shared" si="572"/>
        <v>920</v>
      </c>
      <c r="AS433" s="210">
        <f t="shared" si="573"/>
        <v>920</v>
      </c>
      <c r="AT433" s="209">
        <f t="shared" si="574"/>
        <v>276</v>
      </c>
      <c r="AU433" s="209">
        <f t="shared" si="575"/>
        <v>460</v>
      </c>
      <c r="AV433" s="211">
        <f t="shared" si="576"/>
        <v>905</v>
      </c>
      <c r="AW433" s="210">
        <f t="shared" si="577"/>
        <v>15</v>
      </c>
      <c r="AX433" s="210">
        <f t="shared" si="578"/>
        <v>120</v>
      </c>
      <c r="AY433" s="210">
        <f t="shared" si="579"/>
        <v>14.999999999999986</v>
      </c>
      <c r="AZ433" s="211">
        <f t="shared" si="580"/>
        <v>1293.2920200000001</v>
      </c>
      <c r="BA433" s="544">
        <f t="shared" si="634"/>
        <v>373.29202000000009</v>
      </c>
      <c r="BB433" s="210">
        <f t="shared" si="635"/>
        <v>93.323005000000023</v>
      </c>
      <c r="BC433" s="213">
        <f t="shared" si="581"/>
        <v>1163.9628180000002</v>
      </c>
      <c r="BD433" s="211">
        <f>[1]MAG_9pak!$F$10</f>
        <v>1163.9628180000002</v>
      </c>
      <c r="BE433" s="213">
        <f t="shared" si="582"/>
        <v>349.18884540000005</v>
      </c>
      <c r="BF433" s="213">
        <f t="shared" si="583"/>
        <v>581.9814090000001</v>
      </c>
      <c r="BG433" s="210">
        <f t="shared" si="584"/>
        <v>258.9628180000002</v>
      </c>
      <c r="BH433" s="210">
        <f t="shared" si="585"/>
        <v>363.9628180000002</v>
      </c>
      <c r="BI433" s="210">
        <f t="shared" si="586"/>
        <v>45.495352250000025</v>
      </c>
      <c r="BJ433" s="210">
        <f t="shared" si="587"/>
        <v>992</v>
      </c>
      <c r="BK433" s="214">
        <f t="shared" si="588"/>
        <v>297.59999999999997</v>
      </c>
      <c r="BL433" s="214">
        <f t="shared" si="589"/>
        <v>496</v>
      </c>
      <c r="BM433" s="210">
        <f t="shared" si="590"/>
        <v>192</v>
      </c>
      <c r="BN433" s="210">
        <f t="shared" si="591"/>
        <v>87</v>
      </c>
      <c r="BO433" s="215">
        <f t="shared" si="592"/>
        <v>992</v>
      </c>
      <c r="BP433" s="210">
        <f t="shared" si="652"/>
        <v>992</v>
      </c>
      <c r="BQ433" s="216">
        <f t="shared" si="593"/>
        <v>297.59999999999997</v>
      </c>
      <c r="BR433" s="216">
        <f t="shared" si="594"/>
        <v>496</v>
      </c>
      <c r="BS433" s="210">
        <f t="shared" si="595"/>
        <v>192</v>
      </c>
      <c r="BT433" s="210">
        <f t="shared" si="596"/>
        <v>87</v>
      </c>
      <c r="BU433" s="217">
        <f t="shared" si="597"/>
        <v>992</v>
      </c>
      <c r="BV433" s="210">
        <f t="shared" si="653"/>
        <v>992</v>
      </c>
      <c r="BW433" s="403">
        <f t="shared" si="598"/>
        <v>297.59999999999997</v>
      </c>
      <c r="BX433" s="403">
        <f t="shared" si="599"/>
        <v>496</v>
      </c>
      <c r="BY433" s="210">
        <f t="shared" si="600"/>
        <v>192</v>
      </c>
      <c r="BZ433" s="210">
        <f t="shared" si="601"/>
        <v>87</v>
      </c>
      <c r="CA433" s="210">
        <f t="shared" si="602"/>
        <v>24</v>
      </c>
      <c r="CB433" s="404">
        <f t="shared" si="603"/>
        <v>992</v>
      </c>
      <c r="CC433" s="404"/>
      <c r="CD433" s="537">
        <f t="shared" si="604"/>
        <v>93.323005000000023</v>
      </c>
      <c r="CE433" s="537">
        <f t="shared" si="636"/>
        <v>27.996901500000007</v>
      </c>
      <c r="CF433" s="537">
        <f t="shared" si="605"/>
        <v>46.661502500000012</v>
      </c>
      <c r="CG433" s="210"/>
      <c r="CH433" s="210"/>
      <c r="CI433" s="210"/>
      <c r="CJ433" s="538">
        <f t="shared" si="606"/>
        <v>93.323005000000023</v>
      </c>
      <c r="CK433" s="216">
        <f t="shared" si="607"/>
        <v>-3.75</v>
      </c>
      <c r="CL433" s="216">
        <f t="shared" si="637"/>
        <v>-1.125</v>
      </c>
      <c r="CM433" s="216">
        <f t="shared" si="608"/>
        <v>-1.875</v>
      </c>
      <c r="CN433" s="216"/>
      <c r="CO433" s="216"/>
      <c r="CP433" s="216"/>
      <c r="CQ433" s="217">
        <f t="shared" si="609"/>
        <v>-3.75</v>
      </c>
      <c r="CR433" s="403">
        <f t="shared" si="610"/>
        <v>75.323005000000023</v>
      </c>
      <c r="CS433" s="403">
        <f t="shared" si="638"/>
        <v>22.596901500000005</v>
      </c>
      <c r="CT433" s="403">
        <f t="shared" si="611"/>
        <v>37.661502500000012</v>
      </c>
      <c r="CU433" s="403"/>
      <c r="CV433" s="403"/>
      <c r="CW433" s="403"/>
      <c r="CX433" s="404">
        <f t="shared" si="612"/>
        <v>75.323005000000023</v>
      </c>
      <c r="CY433" s="198"/>
      <c r="CZ433" s="222">
        <v>905</v>
      </c>
      <c r="DA433" s="677">
        <f t="shared" si="613"/>
        <v>105</v>
      </c>
      <c r="DB433" s="676">
        <f t="shared" si="614"/>
        <v>13.125000000000014</v>
      </c>
      <c r="DC433" s="676">
        <f t="shared" si="639"/>
        <v>2.6250000000000027</v>
      </c>
      <c r="DD433" s="208">
        <v>1293.2920200000001</v>
      </c>
      <c r="DE433" s="677">
        <f t="shared" si="615"/>
        <v>493.29202000000009</v>
      </c>
      <c r="DF433" s="676">
        <f t="shared" si="616"/>
        <v>61.661502500000012</v>
      </c>
      <c r="DG433" s="676">
        <f t="shared" si="640"/>
        <v>12.332300500000002</v>
      </c>
      <c r="DH433" s="222">
        <v>20</v>
      </c>
      <c r="DI433" s="677">
        <f t="shared" si="617"/>
        <v>160</v>
      </c>
      <c r="DJ433" s="568">
        <f t="shared" si="618"/>
        <v>960</v>
      </c>
      <c r="DK433" s="677">
        <f t="shared" si="619"/>
        <v>960</v>
      </c>
      <c r="DL433" s="677">
        <f t="shared" si="641"/>
        <v>288</v>
      </c>
      <c r="DM433" s="677">
        <f t="shared" si="642"/>
        <v>480</v>
      </c>
      <c r="DN433" s="677">
        <f t="shared" si="620"/>
        <v>83.323005000000023</v>
      </c>
      <c r="DO433" s="677">
        <f t="shared" si="643"/>
        <v>24.996901500000007</v>
      </c>
      <c r="DP433" s="677">
        <f t="shared" si="644"/>
        <v>41.661502500000012</v>
      </c>
      <c r="DQ433" s="677">
        <f t="shared" si="621"/>
        <v>83.323005000000023</v>
      </c>
      <c r="DR433" s="222">
        <v>905</v>
      </c>
      <c r="DS433" s="677">
        <f t="shared" si="622"/>
        <v>105</v>
      </c>
      <c r="DT433" s="676">
        <f t="shared" si="623"/>
        <v>13.125000000000014</v>
      </c>
      <c r="DU433" s="710">
        <f t="shared" si="645"/>
        <v>2.6250000000000027</v>
      </c>
      <c r="DV433" s="208">
        <v>1293.2920200000001</v>
      </c>
      <c r="DW433" s="677">
        <f t="shared" si="624"/>
        <v>493.29202000000009</v>
      </c>
      <c r="DX433" s="676">
        <f t="shared" si="625"/>
        <v>61.661502500000012</v>
      </c>
      <c r="DY433" s="710">
        <f t="shared" si="646"/>
        <v>12.332300500000002</v>
      </c>
      <c r="DZ433" s="222">
        <v>19</v>
      </c>
      <c r="EA433" s="677">
        <f t="shared" si="626"/>
        <v>152</v>
      </c>
      <c r="EB433" s="568">
        <f t="shared" si="627"/>
        <v>952</v>
      </c>
      <c r="EC433" s="677">
        <f t="shared" si="628"/>
        <v>952</v>
      </c>
      <c r="ED433" s="677">
        <f t="shared" si="647"/>
        <v>285.60000000000002</v>
      </c>
      <c r="EE433" s="677">
        <f t="shared" si="648"/>
        <v>476</v>
      </c>
      <c r="EF433" s="208">
        <f t="shared" si="649"/>
        <v>85.323005000000023</v>
      </c>
      <c r="EG433" s="208">
        <f t="shared" si="650"/>
        <v>25.596901500000005</v>
      </c>
      <c r="EH433" s="208">
        <f t="shared" si="651"/>
        <v>42.661502500000012</v>
      </c>
      <c r="EI433" s="677">
        <f t="shared" si="629"/>
        <v>85.323005000000023</v>
      </c>
    </row>
    <row r="434" spans="1:139" s="218" customFormat="1" ht="24.75" customHeight="1" x14ac:dyDescent="0.2">
      <c r="A434" s="505">
        <v>431</v>
      </c>
      <c r="B434" s="506" t="s">
        <v>1268</v>
      </c>
      <c r="C434" s="499" t="s">
        <v>1030</v>
      </c>
      <c r="D434" s="406" t="s">
        <v>587</v>
      </c>
      <c r="E434" s="414" t="s">
        <v>232</v>
      </c>
      <c r="F434" s="219" t="s">
        <v>245</v>
      </c>
      <c r="G434" s="219" t="s">
        <v>42</v>
      </c>
      <c r="H434" s="219" t="s">
        <v>66</v>
      </c>
      <c r="I434" s="240">
        <v>1</v>
      </c>
      <c r="J434" s="237">
        <v>850</v>
      </c>
      <c r="K434" s="222"/>
      <c r="L434" s="219" t="s">
        <v>245</v>
      </c>
      <c r="M434" s="219" t="s">
        <v>42</v>
      </c>
      <c r="N434" s="219" t="s">
        <v>66</v>
      </c>
      <c r="O434" s="240">
        <v>1</v>
      </c>
      <c r="P434" s="234">
        <v>850</v>
      </c>
      <c r="Q434" s="219"/>
      <c r="R434" s="219"/>
      <c r="S434" s="219"/>
      <c r="T434" s="240">
        <v>1</v>
      </c>
      <c r="U434" s="235">
        <v>850</v>
      </c>
      <c r="V434" s="228" t="s">
        <v>705</v>
      </c>
      <c r="W434" s="228" t="s">
        <v>9</v>
      </c>
      <c r="X434" s="228" t="s">
        <v>28</v>
      </c>
      <c r="Y434" s="242">
        <v>1</v>
      </c>
      <c r="Z434" s="236">
        <v>850</v>
      </c>
      <c r="AA434" s="207">
        <f t="shared" si="565"/>
        <v>850</v>
      </c>
      <c r="AB434" s="222">
        <v>967</v>
      </c>
      <c r="AC434" s="544">
        <f t="shared" si="630"/>
        <v>117</v>
      </c>
      <c r="AD434" s="208">
        <f t="shared" ref="AD434:AD439" si="656">1.22*$AB$1</f>
        <v>1387.7012</v>
      </c>
      <c r="AE434" s="678">
        <f t="shared" si="631"/>
        <v>537.70119999999997</v>
      </c>
      <c r="AF434" s="222">
        <v>1796</v>
      </c>
      <c r="AJ434" s="444">
        <f t="shared" si="566"/>
        <v>117</v>
      </c>
      <c r="AK434" s="444">
        <f t="shared" si="567"/>
        <v>13.764705882352942</v>
      </c>
      <c r="AL434" s="539">
        <f t="shared" si="632"/>
        <v>2.7529411764705882E-2</v>
      </c>
      <c r="AM434" s="444">
        <f t="shared" si="568"/>
        <v>23.4</v>
      </c>
      <c r="AN434" s="445">
        <f t="shared" si="569"/>
        <v>537.70119999999997</v>
      </c>
      <c r="AO434" s="445">
        <f t="shared" si="570"/>
        <v>63.258964705882335</v>
      </c>
      <c r="AP434" s="542">
        <f t="shared" si="633"/>
        <v>0.12651792941176468</v>
      </c>
      <c r="AQ434" s="445">
        <f t="shared" si="571"/>
        <v>107.54024</v>
      </c>
      <c r="AR434" s="227">
        <f t="shared" si="572"/>
        <v>970</v>
      </c>
      <c r="AS434" s="210">
        <f t="shared" si="573"/>
        <v>970</v>
      </c>
      <c r="AT434" s="209">
        <f t="shared" si="574"/>
        <v>291</v>
      </c>
      <c r="AU434" s="209">
        <f t="shared" si="575"/>
        <v>485</v>
      </c>
      <c r="AV434" s="211">
        <f t="shared" si="576"/>
        <v>967</v>
      </c>
      <c r="AW434" s="210">
        <f t="shared" si="577"/>
        <v>3</v>
      </c>
      <c r="AX434" s="210">
        <f t="shared" si="578"/>
        <v>120</v>
      </c>
      <c r="AY434" s="210">
        <f t="shared" si="579"/>
        <v>14.117647058823522</v>
      </c>
      <c r="AZ434" s="211">
        <f t="shared" si="580"/>
        <v>1387.7012</v>
      </c>
      <c r="BA434" s="544">
        <f t="shared" si="634"/>
        <v>417.70119999999997</v>
      </c>
      <c r="BB434" s="210">
        <f t="shared" si="635"/>
        <v>104.42529999999999</v>
      </c>
      <c r="BC434" s="213">
        <f t="shared" si="581"/>
        <v>1248.9310800000001</v>
      </c>
      <c r="BD434" s="211">
        <f>[1]MAG_9pak!$F$11</f>
        <v>1248.9310800000001</v>
      </c>
      <c r="BE434" s="213">
        <f t="shared" si="582"/>
        <v>374.67932400000001</v>
      </c>
      <c r="BF434" s="213">
        <f t="shared" si="583"/>
        <v>624.46554000000003</v>
      </c>
      <c r="BG434" s="210">
        <f t="shared" si="584"/>
        <v>281.93108000000007</v>
      </c>
      <c r="BH434" s="210">
        <f t="shared" si="585"/>
        <v>398.93108000000007</v>
      </c>
      <c r="BI434" s="210">
        <f t="shared" si="586"/>
        <v>46.933068235294115</v>
      </c>
      <c r="BJ434" s="210">
        <f t="shared" si="587"/>
        <v>1054</v>
      </c>
      <c r="BK434" s="214">
        <f t="shared" si="588"/>
        <v>316.2</v>
      </c>
      <c r="BL434" s="214">
        <f t="shared" si="589"/>
        <v>527</v>
      </c>
      <c r="BM434" s="210">
        <f t="shared" si="590"/>
        <v>204</v>
      </c>
      <c r="BN434" s="210">
        <f t="shared" si="591"/>
        <v>87</v>
      </c>
      <c r="BO434" s="215">
        <f t="shared" si="592"/>
        <v>1054</v>
      </c>
      <c r="BP434" s="210">
        <f t="shared" si="652"/>
        <v>1054</v>
      </c>
      <c r="BQ434" s="216">
        <f t="shared" si="593"/>
        <v>316.2</v>
      </c>
      <c r="BR434" s="216">
        <f t="shared" si="594"/>
        <v>527</v>
      </c>
      <c r="BS434" s="210">
        <f t="shared" si="595"/>
        <v>204</v>
      </c>
      <c r="BT434" s="210">
        <f t="shared" si="596"/>
        <v>87</v>
      </c>
      <c r="BU434" s="217">
        <f t="shared" si="597"/>
        <v>1054</v>
      </c>
      <c r="BV434" s="210">
        <f t="shared" si="653"/>
        <v>1054</v>
      </c>
      <c r="BW434" s="403">
        <f t="shared" si="598"/>
        <v>316.2</v>
      </c>
      <c r="BX434" s="403">
        <f t="shared" si="599"/>
        <v>527</v>
      </c>
      <c r="BY434" s="210">
        <f t="shared" si="600"/>
        <v>204</v>
      </c>
      <c r="BZ434" s="210">
        <f t="shared" si="601"/>
        <v>87</v>
      </c>
      <c r="CA434" s="210">
        <f t="shared" si="602"/>
        <v>24</v>
      </c>
      <c r="CB434" s="404">
        <f t="shared" si="603"/>
        <v>1054</v>
      </c>
      <c r="CC434" s="404"/>
      <c r="CD434" s="537">
        <f t="shared" si="604"/>
        <v>104.42529999999999</v>
      </c>
      <c r="CE434" s="537">
        <f t="shared" si="636"/>
        <v>31.327589999999997</v>
      </c>
      <c r="CF434" s="537">
        <f t="shared" si="605"/>
        <v>52.212649999999996</v>
      </c>
      <c r="CG434" s="210"/>
      <c r="CH434" s="210"/>
      <c r="CI434" s="210"/>
      <c r="CJ434" s="538">
        <f t="shared" si="606"/>
        <v>104.42529999999999</v>
      </c>
      <c r="CK434" s="216">
        <f t="shared" si="607"/>
        <v>-0.75</v>
      </c>
      <c r="CL434" s="216">
        <f t="shared" si="637"/>
        <v>-0.22499999999999998</v>
      </c>
      <c r="CM434" s="216">
        <f t="shared" si="608"/>
        <v>-0.375</v>
      </c>
      <c r="CN434" s="216"/>
      <c r="CO434" s="216"/>
      <c r="CP434" s="216"/>
      <c r="CQ434" s="217">
        <f t="shared" si="609"/>
        <v>-0.75</v>
      </c>
      <c r="CR434" s="403">
        <f t="shared" si="610"/>
        <v>83.425299999999993</v>
      </c>
      <c r="CS434" s="403">
        <f t="shared" si="638"/>
        <v>25.027589999999996</v>
      </c>
      <c r="CT434" s="403">
        <f t="shared" si="611"/>
        <v>41.712649999999996</v>
      </c>
      <c r="CU434" s="403"/>
      <c r="CV434" s="403"/>
      <c r="CW434" s="403"/>
      <c r="CX434" s="404">
        <f t="shared" si="612"/>
        <v>83.425299999999993</v>
      </c>
      <c r="CY434" s="198"/>
      <c r="CZ434" s="222">
        <v>967</v>
      </c>
      <c r="DA434" s="677">
        <f t="shared" si="613"/>
        <v>117</v>
      </c>
      <c r="DB434" s="676">
        <f t="shared" si="614"/>
        <v>13.764705882352942</v>
      </c>
      <c r="DC434" s="676">
        <f t="shared" si="639"/>
        <v>2.7529411764705882</v>
      </c>
      <c r="DD434" s="208">
        <v>1387.7012</v>
      </c>
      <c r="DE434" s="677">
        <f t="shared" si="615"/>
        <v>537.70119999999997</v>
      </c>
      <c r="DF434" s="676">
        <f t="shared" si="616"/>
        <v>63.258964705882335</v>
      </c>
      <c r="DG434" s="676">
        <f t="shared" si="640"/>
        <v>12.651792941176467</v>
      </c>
      <c r="DH434" s="222">
        <v>20</v>
      </c>
      <c r="DI434" s="677">
        <f t="shared" si="617"/>
        <v>170</v>
      </c>
      <c r="DJ434" s="568">
        <f t="shared" si="618"/>
        <v>1020</v>
      </c>
      <c r="DK434" s="677">
        <f t="shared" si="619"/>
        <v>1020</v>
      </c>
      <c r="DL434" s="677">
        <f t="shared" si="641"/>
        <v>306</v>
      </c>
      <c r="DM434" s="677">
        <f t="shared" si="642"/>
        <v>510</v>
      </c>
      <c r="DN434" s="677">
        <f t="shared" si="620"/>
        <v>91.925299999999993</v>
      </c>
      <c r="DO434" s="677">
        <f t="shared" si="643"/>
        <v>27.577589999999997</v>
      </c>
      <c r="DP434" s="677">
        <f t="shared" si="644"/>
        <v>45.962649999999996</v>
      </c>
      <c r="DQ434" s="677">
        <f t="shared" si="621"/>
        <v>91.925299999999993</v>
      </c>
      <c r="DR434" s="222">
        <v>967</v>
      </c>
      <c r="DS434" s="677">
        <f t="shared" si="622"/>
        <v>117</v>
      </c>
      <c r="DT434" s="676">
        <f t="shared" si="623"/>
        <v>13.764705882352942</v>
      </c>
      <c r="DU434" s="710">
        <f t="shared" si="645"/>
        <v>2.7529411764705882</v>
      </c>
      <c r="DV434" s="208">
        <v>1387.7012</v>
      </c>
      <c r="DW434" s="677">
        <f t="shared" si="624"/>
        <v>537.70119999999997</v>
      </c>
      <c r="DX434" s="676">
        <f t="shared" si="625"/>
        <v>63.258964705882335</v>
      </c>
      <c r="DY434" s="710">
        <f t="shared" si="646"/>
        <v>12.651792941176467</v>
      </c>
      <c r="DZ434" s="222">
        <v>19</v>
      </c>
      <c r="EA434" s="677">
        <f t="shared" si="626"/>
        <v>161.5</v>
      </c>
      <c r="EB434" s="568">
        <f t="shared" si="627"/>
        <v>1011.5</v>
      </c>
      <c r="EC434" s="677">
        <f t="shared" si="628"/>
        <v>1011.5</v>
      </c>
      <c r="ED434" s="677">
        <f t="shared" si="647"/>
        <v>303.45</v>
      </c>
      <c r="EE434" s="677">
        <f t="shared" si="648"/>
        <v>505.75</v>
      </c>
      <c r="EF434" s="208">
        <f t="shared" si="649"/>
        <v>94.050299999999993</v>
      </c>
      <c r="EG434" s="208">
        <f t="shared" si="650"/>
        <v>28.215089999999996</v>
      </c>
      <c r="EH434" s="208">
        <f t="shared" si="651"/>
        <v>47.025149999999996</v>
      </c>
      <c r="EI434" s="677">
        <f t="shared" si="629"/>
        <v>94.050299999999993</v>
      </c>
    </row>
    <row r="435" spans="1:139" s="218" customFormat="1" ht="24.75" customHeight="1" x14ac:dyDescent="0.2">
      <c r="A435" s="506">
        <v>432</v>
      </c>
      <c r="B435" s="506" t="s">
        <v>1268</v>
      </c>
      <c r="C435" s="499" t="s">
        <v>1014</v>
      </c>
      <c r="D435" s="253" t="s">
        <v>588</v>
      </c>
      <c r="E435" s="414" t="s">
        <v>232</v>
      </c>
      <c r="F435" s="219" t="s">
        <v>245</v>
      </c>
      <c r="G435" s="219" t="s">
        <v>42</v>
      </c>
      <c r="H435" s="219" t="s">
        <v>66</v>
      </c>
      <c r="I435" s="240">
        <v>1</v>
      </c>
      <c r="J435" s="237">
        <v>850</v>
      </c>
      <c r="K435" s="222"/>
      <c r="L435" s="219" t="s">
        <v>245</v>
      </c>
      <c r="M435" s="219" t="s">
        <v>42</v>
      </c>
      <c r="N435" s="219" t="s">
        <v>66</v>
      </c>
      <c r="O435" s="240">
        <v>1</v>
      </c>
      <c r="P435" s="234">
        <v>850</v>
      </c>
      <c r="Q435" s="219"/>
      <c r="R435" s="219"/>
      <c r="S435" s="219"/>
      <c r="T435" s="240">
        <v>1</v>
      </c>
      <c r="U435" s="235">
        <v>850</v>
      </c>
      <c r="V435" s="228" t="s">
        <v>705</v>
      </c>
      <c r="W435" s="228" t="s">
        <v>9</v>
      </c>
      <c r="X435" s="228" t="s">
        <v>28</v>
      </c>
      <c r="Y435" s="242">
        <v>1</v>
      </c>
      <c r="Z435" s="236">
        <v>850</v>
      </c>
      <c r="AA435" s="207">
        <f t="shared" si="565"/>
        <v>850</v>
      </c>
      <c r="AB435" s="222">
        <v>967</v>
      </c>
      <c r="AC435" s="544">
        <f t="shared" si="630"/>
        <v>117</v>
      </c>
      <c r="AD435" s="208">
        <f t="shared" si="656"/>
        <v>1387.7012</v>
      </c>
      <c r="AE435" s="678">
        <f t="shared" si="631"/>
        <v>537.70119999999997</v>
      </c>
      <c r="AF435" s="222">
        <v>1796</v>
      </c>
      <c r="AJ435" s="444">
        <f t="shared" si="566"/>
        <v>117</v>
      </c>
      <c r="AK435" s="444">
        <f t="shared" si="567"/>
        <v>13.764705882352942</v>
      </c>
      <c r="AL435" s="539">
        <f t="shared" si="632"/>
        <v>2.7529411764705882E-2</v>
      </c>
      <c r="AM435" s="444">
        <f t="shared" si="568"/>
        <v>23.4</v>
      </c>
      <c r="AN435" s="445">
        <f t="shared" si="569"/>
        <v>537.70119999999997</v>
      </c>
      <c r="AO435" s="445">
        <f t="shared" si="570"/>
        <v>63.258964705882335</v>
      </c>
      <c r="AP435" s="542">
        <f t="shared" si="633"/>
        <v>0.12651792941176468</v>
      </c>
      <c r="AQ435" s="445">
        <f t="shared" si="571"/>
        <v>107.54024</v>
      </c>
      <c r="AR435" s="227">
        <f t="shared" si="572"/>
        <v>970</v>
      </c>
      <c r="AS435" s="210">
        <f t="shared" si="573"/>
        <v>970</v>
      </c>
      <c r="AT435" s="209">
        <f t="shared" si="574"/>
        <v>291</v>
      </c>
      <c r="AU435" s="209">
        <f t="shared" si="575"/>
        <v>485</v>
      </c>
      <c r="AV435" s="211">
        <f t="shared" si="576"/>
        <v>967</v>
      </c>
      <c r="AW435" s="210">
        <f t="shared" si="577"/>
        <v>3</v>
      </c>
      <c r="AX435" s="210">
        <f t="shared" si="578"/>
        <v>120</v>
      </c>
      <c r="AY435" s="210">
        <f t="shared" si="579"/>
        <v>14.117647058823522</v>
      </c>
      <c r="AZ435" s="211">
        <f t="shared" si="580"/>
        <v>1387.7012</v>
      </c>
      <c r="BA435" s="544">
        <f t="shared" si="634"/>
        <v>417.70119999999997</v>
      </c>
      <c r="BB435" s="210">
        <f t="shared" si="635"/>
        <v>104.42529999999999</v>
      </c>
      <c r="BC435" s="213">
        <f t="shared" si="581"/>
        <v>1248.9310800000001</v>
      </c>
      <c r="BD435" s="211">
        <f>[1]MAG_9pak!$F$11</f>
        <v>1248.9310800000001</v>
      </c>
      <c r="BE435" s="213">
        <f t="shared" si="582"/>
        <v>374.67932400000001</v>
      </c>
      <c r="BF435" s="213">
        <f t="shared" si="583"/>
        <v>624.46554000000003</v>
      </c>
      <c r="BG435" s="210">
        <f t="shared" si="584"/>
        <v>281.93108000000007</v>
      </c>
      <c r="BH435" s="210">
        <f t="shared" si="585"/>
        <v>398.93108000000007</v>
      </c>
      <c r="BI435" s="210">
        <f t="shared" si="586"/>
        <v>46.933068235294115</v>
      </c>
      <c r="BJ435" s="210">
        <f t="shared" si="587"/>
        <v>1054</v>
      </c>
      <c r="BK435" s="214">
        <f t="shared" si="588"/>
        <v>316.2</v>
      </c>
      <c r="BL435" s="214">
        <f t="shared" si="589"/>
        <v>527</v>
      </c>
      <c r="BM435" s="210">
        <f t="shared" si="590"/>
        <v>204</v>
      </c>
      <c r="BN435" s="210">
        <f t="shared" si="591"/>
        <v>87</v>
      </c>
      <c r="BO435" s="215">
        <f t="shared" si="592"/>
        <v>1054</v>
      </c>
      <c r="BP435" s="210">
        <f t="shared" si="652"/>
        <v>1054</v>
      </c>
      <c r="BQ435" s="216">
        <f t="shared" si="593"/>
        <v>316.2</v>
      </c>
      <c r="BR435" s="216">
        <f t="shared" si="594"/>
        <v>527</v>
      </c>
      <c r="BS435" s="210">
        <f t="shared" si="595"/>
        <v>204</v>
      </c>
      <c r="BT435" s="210">
        <f t="shared" si="596"/>
        <v>87</v>
      </c>
      <c r="BU435" s="217">
        <f t="shared" si="597"/>
        <v>1054</v>
      </c>
      <c r="BV435" s="210">
        <f t="shared" si="653"/>
        <v>1054</v>
      </c>
      <c r="BW435" s="403">
        <f t="shared" si="598"/>
        <v>316.2</v>
      </c>
      <c r="BX435" s="403">
        <f t="shared" si="599"/>
        <v>527</v>
      </c>
      <c r="BY435" s="210">
        <f t="shared" si="600"/>
        <v>204</v>
      </c>
      <c r="BZ435" s="210">
        <f t="shared" si="601"/>
        <v>87</v>
      </c>
      <c r="CA435" s="210">
        <f t="shared" si="602"/>
        <v>24</v>
      </c>
      <c r="CB435" s="404">
        <f t="shared" si="603"/>
        <v>1054</v>
      </c>
      <c r="CC435" s="404"/>
      <c r="CD435" s="537">
        <f t="shared" si="604"/>
        <v>104.42529999999999</v>
      </c>
      <c r="CE435" s="537">
        <f t="shared" si="636"/>
        <v>31.327589999999997</v>
      </c>
      <c r="CF435" s="537">
        <f t="shared" si="605"/>
        <v>52.212649999999996</v>
      </c>
      <c r="CG435" s="210"/>
      <c r="CH435" s="210"/>
      <c r="CI435" s="210"/>
      <c r="CJ435" s="538">
        <f t="shared" si="606"/>
        <v>104.42529999999999</v>
      </c>
      <c r="CK435" s="216">
        <f t="shared" si="607"/>
        <v>-0.75</v>
      </c>
      <c r="CL435" s="216">
        <f t="shared" si="637"/>
        <v>-0.22499999999999998</v>
      </c>
      <c r="CM435" s="216">
        <f t="shared" si="608"/>
        <v>-0.375</v>
      </c>
      <c r="CN435" s="216"/>
      <c r="CO435" s="216"/>
      <c r="CP435" s="216"/>
      <c r="CQ435" s="217">
        <f t="shared" si="609"/>
        <v>-0.75</v>
      </c>
      <c r="CR435" s="403">
        <f t="shared" si="610"/>
        <v>83.425299999999993</v>
      </c>
      <c r="CS435" s="403">
        <f t="shared" si="638"/>
        <v>25.027589999999996</v>
      </c>
      <c r="CT435" s="403">
        <f t="shared" si="611"/>
        <v>41.712649999999996</v>
      </c>
      <c r="CU435" s="403"/>
      <c r="CV435" s="403"/>
      <c r="CW435" s="403"/>
      <c r="CX435" s="404">
        <f t="shared" si="612"/>
        <v>83.425299999999993</v>
      </c>
      <c r="CY435" s="198"/>
      <c r="CZ435" s="222">
        <v>967</v>
      </c>
      <c r="DA435" s="677">
        <f t="shared" si="613"/>
        <v>117</v>
      </c>
      <c r="DB435" s="676">
        <f t="shared" si="614"/>
        <v>13.764705882352942</v>
      </c>
      <c r="DC435" s="676">
        <f t="shared" si="639"/>
        <v>2.7529411764705882</v>
      </c>
      <c r="DD435" s="208">
        <v>1387.7012</v>
      </c>
      <c r="DE435" s="677">
        <f t="shared" si="615"/>
        <v>537.70119999999997</v>
      </c>
      <c r="DF435" s="676">
        <f t="shared" si="616"/>
        <v>63.258964705882335</v>
      </c>
      <c r="DG435" s="676">
        <f t="shared" si="640"/>
        <v>12.651792941176467</v>
      </c>
      <c r="DH435" s="222">
        <v>20</v>
      </c>
      <c r="DI435" s="677">
        <f t="shared" si="617"/>
        <v>170</v>
      </c>
      <c r="DJ435" s="568">
        <f t="shared" si="618"/>
        <v>1020</v>
      </c>
      <c r="DK435" s="677">
        <f t="shared" si="619"/>
        <v>1020</v>
      </c>
      <c r="DL435" s="677">
        <f t="shared" si="641"/>
        <v>306</v>
      </c>
      <c r="DM435" s="677">
        <f t="shared" si="642"/>
        <v>510</v>
      </c>
      <c r="DN435" s="677">
        <f t="shared" si="620"/>
        <v>91.925299999999993</v>
      </c>
      <c r="DO435" s="677">
        <f t="shared" si="643"/>
        <v>27.577589999999997</v>
      </c>
      <c r="DP435" s="677">
        <f t="shared" si="644"/>
        <v>45.962649999999996</v>
      </c>
      <c r="DQ435" s="677">
        <f t="shared" si="621"/>
        <v>91.925299999999993</v>
      </c>
      <c r="DR435" s="222">
        <v>967</v>
      </c>
      <c r="DS435" s="677">
        <f t="shared" si="622"/>
        <v>117</v>
      </c>
      <c r="DT435" s="676">
        <f t="shared" si="623"/>
        <v>13.764705882352942</v>
      </c>
      <c r="DU435" s="710">
        <f t="shared" si="645"/>
        <v>2.7529411764705882</v>
      </c>
      <c r="DV435" s="208">
        <v>1387.7012</v>
      </c>
      <c r="DW435" s="677">
        <f t="shared" si="624"/>
        <v>537.70119999999997</v>
      </c>
      <c r="DX435" s="676">
        <f t="shared" si="625"/>
        <v>63.258964705882335</v>
      </c>
      <c r="DY435" s="710">
        <f t="shared" si="646"/>
        <v>12.651792941176467</v>
      </c>
      <c r="DZ435" s="222">
        <v>19</v>
      </c>
      <c r="EA435" s="677">
        <f t="shared" si="626"/>
        <v>161.5</v>
      </c>
      <c r="EB435" s="568">
        <f t="shared" si="627"/>
        <v>1011.5</v>
      </c>
      <c r="EC435" s="677">
        <f t="shared" si="628"/>
        <v>1011.5</v>
      </c>
      <c r="ED435" s="677">
        <f t="shared" si="647"/>
        <v>303.45</v>
      </c>
      <c r="EE435" s="677">
        <f t="shared" si="648"/>
        <v>505.75</v>
      </c>
      <c r="EF435" s="208">
        <f t="shared" si="649"/>
        <v>94.050299999999993</v>
      </c>
      <c r="EG435" s="208">
        <f t="shared" si="650"/>
        <v>28.215089999999996</v>
      </c>
      <c r="EH435" s="208">
        <f t="shared" si="651"/>
        <v>47.025149999999996</v>
      </c>
      <c r="EI435" s="677">
        <f t="shared" si="629"/>
        <v>94.050299999999993</v>
      </c>
    </row>
    <row r="436" spans="1:139" s="218" customFormat="1" ht="24.75" customHeight="1" x14ac:dyDescent="0.2">
      <c r="A436" s="505">
        <v>433</v>
      </c>
      <c r="B436" s="506" t="s">
        <v>1268</v>
      </c>
      <c r="C436" s="499" t="s">
        <v>1059</v>
      </c>
      <c r="D436" s="406" t="s">
        <v>589</v>
      </c>
      <c r="E436" s="414" t="s">
        <v>232</v>
      </c>
      <c r="F436" s="219" t="s">
        <v>245</v>
      </c>
      <c r="G436" s="219" t="s">
        <v>42</v>
      </c>
      <c r="H436" s="219" t="s">
        <v>66</v>
      </c>
      <c r="I436" s="240">
        <v>0.7</v>
      </c>
      <c r="J436" s="237">
        <v>850</v>
      </c>
      <c r="K436" s="222"/>
      <c r="L436" s="219" t="s">
        <v>245</v>
      </c>
      <c r="M436" s="219" t="s">
        <v>42</v>
      </c>
      <c r="N436" s="219" t="s">
        <v>66</v>
      </c>
      <c r="O436" s="240">
        <v>0.7</v>
      </c>
      <c r="P436" s="234">
        <v>850</v>
      </c>
      <c r="Q436" s="219"/>
      <c r="R436" s="219"/>
      <c r="S436" s="219"/>
      <c r="T436" s="240">
        <v>0.7</v>
      </c>
      <c r="U436" s="235">
        <v>850</v>
      </c>
      <c r="V436" s="228" t="s">
        <v>705</v>
      </c>
      <c r="W436" s="228" t="s">
        <v>9</v>
      </c>
      <c r="X436" s="228" t="s">
        <v>28</v>
      </c>
      <c r="Y436" s="242">
        <v>0.7</v>
      </c>
      <c r="Z436" s="236">
        <v>850</v>
      </c>
      <c r="AA436" s="207">
        <f t="shared" si="565"/>
        <v>595</v>
      </c>
      <c r="AB436" s="222">
        <v>967</v>
      </c>
      <c r="AC436" s="544">
        <f t="shared" si="630"/>
        <v>117</v>
      </c>
      <c r="AD436" s="208">
        <f t="shared" si="656"/>
        <v>1387.7012</v>
      </c>
      <c r="AE436" s="678">
        <f t="shared" si="631"/>
        <v>537.70119999999997</v>
      </c>
      <c r="AF436" s="222">
        <v>1796</v>
      </c>
      <c r="AJ436" s="444">
        <f t="shared" si="566"/>
        <v>117</v>
      </c>
      <c r="AK436" s="444">
        <f t="shared" si="567"/>
        <v>13.764705882352942</v>
      </c>
      <c r="AL436" s="539">
        <f t="shared" si="632"/>
        <v>2.7529411764705882E-2</v>
      </c>
      <c r="AM436" s="444">
        <f t="shared" si="568"/>
        <v>23.4</v>
      </c>
      <c r="AN436" s="445">
        <f t="shared" si="569"/>
        <v>537.70119999999997</v>
      </c>
      <c r="AO436" s="445">
        <f t="shared" si="570"/>
        <v>63.258964705882335</v>
      </c>
      <c r="AP436" s="542">
        <f t="shared" si="633"/>
        <v>0.12651792941176468</v>
      </c>
      <c r="AQ436" s="445">
        <f t="shared" si="571"/>
        <v>107.54024</v>
      </c>
      <c r="AR436" s="227">
        <f t="shared" si="572"/>
        <v>679</v>
      </c>
      <c r="AS436" s="210">
        <f t="shared" si="573"/>
        <v>970</v>
      </c>
      <c r="AT436" s="209">
        <f t="shared" si="574"/>
        <v>291</v>
      </c>
      <c r="AU436" s="209">
        <f t="shared" si="575"/>
        <v>485</v>
      </c>
      <c r="AV436" s="211">
        <f t="shared" si="576"/>
        <v>967</v>
      </c>
      <c r="AW436" s="210">
        <f t="shared" si="577"/>
        <v>3</v>
      </c>
      <c r="AX436" s="210">
        <f t="shared" si="578"/>
        <v>120</v>
      </c>
      <c r="AY436" s="210">
        <f t="shared" si="579"/>
        <v>14.117647058823522</v>
      </c>
      <c r="AZ436" s="211">
        <f t="shared" si="580"/>
        <v>1387.7012</v>
      </c>
      <c r="BA436" s="544">
        <f t="shared" si="634"/>
        <v>417.70119999999997</v>
      </c>
      <c r="BB436" s="210">
        <f t="shared" si="635"/>
        <v>104.42529999999999</v>
      </c>
      <c r="BC436" s="213">
        <f t="shared" si="581"/>
        <v>874.251756</v>
      </c>
      <c r="BD436" s="211">
        <f>[1]MAG_9pak!$F$11</f>
        <v>1248.9310800000001</v>
      </c>
      <c r="BE436" s="213">
        <f t="shared" si="582"/>
        <v>374.67932400000001</v>
      </c>
      <c r="BF436" s="213">
        <f t="shared" si="583"/>
        <v>624.46554000000003</v>
      </c>
      <c r="BG436" s="210">
        <f t="shared" si="584"/>
        <v>281.93108000000007</v>
      </c>
      <c r="BH436" s="210">
        <f t="shared" si="585"/>
        <v>398.93108000000007</v>
      </c>
      <c r="BI436" s="210">
        <f t="shared" si="586"/>
        <v>46.933068235294115</v>
      </c>
      <c r="BJ436" s="210">
        <f t="shared" si="587"/>
        <v>1054</v>
      </c>
      <c r="BK436" s="214">
        <f t="shared" si="588"/>
        <v>316.2</v>
      </c>
      <c r="BL436" s="214">
        <f t="shared" si="589"/>
        <v>527</v>
      </c>
      <c r="BM436" s="210">
        <f t="shared" si="590"/>
        <v>204</v>
      </c>
      <c r="BN436" s="210">
        <f t="shared" si="591"/>
        <v>87</v>
      </c>
      <c r="BO436" s="215">
        <f t="shared" si="592"/>
        <v>737.8</v>
      </c>
      <c r="BP436" s="210">
        <f t="shared" si="652"/>
        <v>1054</v>
      </c>
      <c r="BQ436" s="216">
        <f t="shared" si="593"/>
        <v>316.2</v>
      </c>
      <c r="BR436" s="216">
        <f t="shared" si="594"/>
        <v>527</v>
      </c>
      <c r="BS436" s="210">
        <f t="shared" si="595"/>
        <v>204</v>
      </c>
      <c r="BT436" s="210">
        <f t="shared" si="596"/>
        <v>87</v>
      </c>
      <c r="BU436" s="217">
        <f t="shared" si="597"/>
        <v>737.8</v>
      </c>
      <c r="BV436" s="210">
        <f t="shared" si="653"/>
        <v>1054</v>
      </c>
      <c r="BW436" s="403">
        <f t="shared" si="598"/>
        <v>316.2</v>
      </c>
      <c r="BX436" s="403">
        <f t="shared" si="599"/>
        <v>527</v>
      </c>
      <c r="BY436" s="210">
        <f t="shared" si="600"/>
        <v>204</v>
      </c>
      <c r="BZ436" s="210">
        <f t="shared" si="601"/>
        <v>87</v>
      </c>
      <c r="CA436" s="210">
        <f t="shared" si="602"/>
        <v>24</v>
      </c>
      <c r="CB436" s="404">
        <f t="shared" si="603"/>
        <v>737.8</v>
      </c>
      <c r="CC436" s="404"/>
      <c r="CD436" s="537">
        <f t="shared" si="604"/>
        <v>104.42529999999999</v>
      </c>
      <c r="CE436" s="537">
        <f t="shared" si="636"/>
        <v>31.327589999999997</v>
      </c>
      <c r="CF436" s="537">
        <f t="shared" si="605"/>
        <v>52.212649999999996</v>
      </c>
      <c r="CG436" s="210"/>
      <c r="CH436" s="210"/>
      <c r="CI436" s="210"/>
      <c r="CJ436" s="538">
        <f t="shared" si="606"/>
        <v>73.097709999999992</v>
      </c>
      <c r="CK436" s="216">
        <f t="shared" si="607"/>
        <v>-0.75</v>
      </c>
      <c r="CL436" s="216">
        <f t="shared" si="637"/>
        <v>-0.22499999999999998</v>
      </c>
      <c r="CM436" s="216">
        <f t="shared" si="608"/>
        <v>-0.375</v>
      </c>
      <c r="CN436" s="216"/>
      <c r="CO436" s="216"/>
      <c r="CP436" s="216"/>
      <c r="CQ436" s="217">
        <f t="shared" si="609"/>
        <v>-0.52499999999999991</v>
      </c>
      <c r="CR436" s="403">
        <f t="shared" si="610"/>
        <v>83.425299999999993</v>
      </c>
      <c r="CS436" s="403">
        <f t="shared" si="638"/>
        <v>25.027589999999996</v>
      </c>
      <c r="CT436" s="403">
        <f t="shared" si="611"/>
        <v>41.712649999999996</v>
      </c>
      <c r="CU436" s="403"/>
      <c r="CV436" s="403"/>
      <c r="CW436" s="403"/>
      <c r="CX436" s="404">
        <f t="shared" si="612"/>
        <v>58.397709999999989</v>
      </c>
      <c r="CY436" s="198"/>
      <c r="CZ436" s="222">
        <v>967</v>
      </c>
      <c r="DA436" s="677">
        <f t="shared" si="613"/>
        <v>117</v>
      </c>
      <c r="DB436" s="676">
        <f t="shared" si="614"/>
        <v>13.764705882352942</v>
      </c>
      <c r="DC436" s="676">
        <f t="shared" si="639"/>
        <v>2.7529411764705882</v>
      </c>
      <c r="DD436" s="208">
        <v>1387.7012</v>
      </c>
      <c r="DE436" s="677">
        <f t="shared" si="615"/>
        <v>537.70119999999997</v>
      </c>
      <c r="DF436" s="676">
        <f t="shared" si="616"/>
        <v>63.258964705882335</v>
      </c>
      <c r="DG436" s="676">
        <f t="shared" si="640"/>
        <v>12.651792941176467</v>
      </c>
      <c r="DH436" s="222">
        <v>20</v>
      </c>
      <c r="DI436" s="677">
        <f t="shared" si="617"/>
        <v>170</v>
      </c>
      <c r="DJ436" s="568">
        <f t="shared" si="618"/>
        <v>1020</v>
      </c>
      <c r="DK436" s="677">
        <f t="shared" si="619"/>
        <v>714</v>
      </c>
      <c r="DL436" s="677">
        <f t="shared" si="641"/>
        <v>306</v>
      </c>
      <c r="DM436" s="677">
        <f t="shared" si="642"/>
        <v>510</v>
      </c>
      <c r="DN436" s="677">
        <f t="shared" si="620"/>
        <v>91.925299999999993</v>
      </c>
      <c r="DO436" s="677">
        <f t="shared" si="643"/>
        <v>27.577589999999997</v>
      </c>
      <c r="DP436" s="677">
        <f t="shared" si="644"/>
        <v>45.962649999999996</v>
      </c>
      <c r="DQ436" s="677">
        <f t="shared" si="621"/>
        <v>64.347709999999992</v>
      </c>
      <c r="DR436" s="222">
        <v>967</v>
      </c>
      <c r="DS436" s="677">
        <f t="shared" si="622"/>
        <v>117</v>
      </c>
      <c r="DT436" s="676">
        <f t="shared" si="623"/>
        <v>13.764705882352942</v>
      </c>
      <c r="DU436" s="710">
        <f t="shared" si="645"/>
        <v>2.7529411764705882</v>
      </c>
      <c r="DV436" s="208">
        <v>1387.7012</v>
      </c>
      <c r="DW436" s="677">
        <f t="shared" si="624"/>
        <v>537.70119999999997</v>
      </c>
      <c r="DX436" s="676">
        <f t="shared" si="625"/>
        <v>63.258964705882335</v>
      </c>
      <c r="DY436" s="710">
        <f t="shared" si="646"/>
        <v>12.651792941176467</v>
      </c>
      <c r="DZ436" s="222">
        <v>19</v>
      </c>
      <c r="EA436" s="677">
        <f t="shared" si="626"/>
        <v>161.5</v>
      </c>
      <c r="EB436" s="568">
        <f t="shared" si="627"/>
        <v>1011.5</v>
      </c>
      <c r="EC436" s="677">
        <f t="shared" si="628"/>
        <v>708.05</v>
      </c>
      <c r="ED436" s="677">
        <f t="shared" si="647"/>
        <v>303.45</v>
      </c>
      <c r="EE436" s="677">
        <f t="shared" si="648"/>
        <v>505.75</v>
      </c>
      <c r="EF436" s="208">
        <f t="shared" si="649"/>
        <v>94.050299999999993</v>
      </c>
      <c r="EG436" s="208">
        <f t="shared" si="650"/>
        <v>28.215089999999996</v>
      </c>
      <c r="EH436" s="208">
        <f t="shared" si="651"/>
        <v>47.025149999999996</v>
      </c>
      <c r="EI436" s="677">
        <f t="shared" si="629"/>
        <v>65.835209999999989</v>
      </c>
    </row>
    <row r="437" spans="1:139" s="218" customFormat="1" ht="24.75" customHeight="1" x14ac:dyDescent="0.2">
      <c r="A437" s="505">
        <v>434</v>
      </c>
      <c r="B437" s="506" t="s">
        <v>1268</v>
      </c>
      <c r="C437" s="499" t="s">
        <v>1060</v>
      </c>
      <c r="D437" s="406" t="s">
        <v>590</v>
      </c>
      <c r="E437" s="414" t="s">
        <v>232</v>
      </c>
      <c r="F437" s="219" t="s">
        <v>245</v>
      </c>
      <c r="G437" s="219" t="s">
        <v>42</v>
      </c>
      <c r="H437" s="219" t="s">
        <v>66</v>
      </c>
      <c r="I437" s="240">
        <v>1</v>
      </c>
      <c r="J437" s="237">
        <v>850</v>
      </c>
      <c r="K437" s="222"/>
      <c r="L437" s="219" t="s">
        <v>245</v>
      </c>
      <c r="M437" s="219" t="s">
        <v>42</v>
      </c>
      <c r="N437" s="219" t="s">
        <v>66</v>
      </c>
      <c r="O437" s="240">
        <v>1</v>
      </c>
      <c r="P437" s="234">
        <v>850</v>
      </c>
      <c r="Q437" s="219"/>
      <c r="R437" s="219"/>
      <c r="S437" s="219"/>
      <c r="T437" s="240">
        <v>1</v>
      </c>
      <c r="U437" s="235">
        <v>850</v>
      </c>
      <c r="V437" s="228" t="s">
        <v>705</v>
      </c>
      <c r="W437" s="228" t="s">
        <v>9</v>
      </c>
      <c r="X437" s="228" t="s">
        <v>28</v>
      </c>
      <c r="Y437" s="242">
        <v>1</v>
      </c>
      <c r="Z437" s="236">
        <v>850</v>
      </c>
      <c r="AA437" s="207">
        <f t="shared" si="565"/>
        <v>850</v>
      </c>
      <c r="AB437" s="222">
        <v>967</v>
      </c>
      <c r="AC437" s="544">
        <f t="shared" si="630"/>
        <v>117</v>
      </c>
      <c r="AD437" s="208">
        <f t="shared" si="656"/>
        <v>1387.7012</v>
      </c>
      <c r="AE437" s="678">
        <f t="shared" si="631"/>
        <v>537.70119999999997</v>
      </c>
      <c r="AF437" s="222">
        <v>1796</v>
      </c>
      <c r="AJ437" s="444">
        <f t="shared" si="566"/>
        <v>117</v>
      </c>
      <c r="AK437" s="444">
        <f t="shared" si="567"/>
        <v>13.764705882352942</v>
      </c>
      <c r="AL437" s="539">
        <f t="shared" si="632"/>
        <v>2.7529411764705882E-2</v>
      </c>
      <c r="AM437" s="444">
        <f t="shared" si="568"/>
        <v>23.4</v>
      </c>
      <c r="AN437" s="445">
        <f t="shared" si="569"/>
        <v>537.70119999999997</v>
      </c>
      <c r="AO437" s="445">
        <f t="shared" si="570"/>
        <v>63.258964705882335</v>
      </c>
      <c r="AP437" s="542">
        <f t="shared" si="633"/>
        <v>0.12651792941176468</v>
      </c>
      <c r="AQ437" s="445">
        <f t="shared" si="571"/>
        <v>107.54024</v>
      </c>
      <c r="AR437" s="227">
        <f t="shared" si="572"/>
        <v>970</v>
      </c>
      <c r="AS437" s="210">
        <f t="shared" si="573"/>
        <v>970</v>
      </c>
      <c r="AT437" s="209">
        <f t="shared" si="574"/>
        <v>291</v>
      </c>
      <c r="AU437" s="209">
        <f t="shared" si="575"/>
        <v>485</v>
      </c>
      <c r="AV437" s="211">
        <f t="shared" si="576"/>
        <v>967</v>
      </c>
      <c r="AW437" s="210">
        <f t="shared" si="577"/>
        <v>3</v>
      </c>
      <c r="AX437" s="210">
        <f t="shared" si="578"/>
        <v>120</v>
      </c>
      <c r="AY437" s="210">
        <f t="shared" si="579"/>
        <v>14.117647058823522</v>
      </c>
      <c r="AZ437" s="211">
        <f t="shared" si="580"/>
        <v>1387.7012</v>
      </c>
      <c r="BA437" s="544">
        <f t="shared" si="634"/>
        <v>417.70119999999997</v>
      </c>
      <c r="BB437" s="210">
        <f t="shared" si="635"/>
        <v>104.42529999999999</v>
      </c>
      <c r="BC437" s="213">
        <f t="shared" si="581"/>
        <v>1248.9310800000001</v>
      </c>
      <c r="BD437" s="211">
        <f>[1]MAG_9pak!$F$11</f>
        <v>1248.9310800000001</v>
      </c>
      <c r="BE437" s="213">
        <f t="shared" si="582"/>
        <v>374.67932400000001</v>
      </c>
      <c r="BF437" s="213">
        <f t="shared" si="583"/>
        <v>624.46554000000003</v>
      </c>
      <c r="BG437" s="210">
        <f t="shared" si="584"/>
        <v>281.93108000000007</v>
      </c>
      <c r="BH437" s="210">
        <f t="shared" si="585"/>
        <v>398.93108000000007</v>
      </c>
      <c r="BI437" s="210">
        <f t="shared" si="586"/>
        <v>46.933068235294115</v>
      </c>
      <c r="BJ437" s="210">
        <f t="shared" si="587"/>
        <v>1054</v>
      </c>
      <c r="BK437" s="214">
        <f t="shared" si="588"/>
        <v>316.2</v>
      </c>
      <c r="BL437" s="214">
        <f t="shared" si="589"/>
        <v>527</v>
      </c>
      <c r="BM437" s="210">
        <f t="shared" si="590"/>
        <v>204</v>
      </c>
      <c r="BN437" s="210">
        <f t="shared" si="591"/>
        <v>87</v>
      </c>
      <c r="BO437" s="215">
        <f t="shared" si="592"/>
        <v>1054</v>
      </c>
      <c r="BP437" s="210">
        <f t="shared" si="652"/>
        <v>1054</v>
      </c>
      <c r="BQ437" s="216">
        <f t="shared" si="593"/>
        <v>316.2</v>
      </c>
      <c r="BR437" s="216">
        <f t="shared" si="594"/>
        <v>527</v>
      </c>
      <c r="BS437" s="210">
        <f t="shared" si="595"/>
        <v>204</v>
      </c>
      <c r="BT437" s="210">
        <f t="shared" si="596"/>
        <v>87</v>
      </c>
      <c r="BU437" s="217">
        <f t="shared" si="597"/>
        <v>1054</v>
      </c>
      <c r="BV437" s="210">
        <f t="shared" si="653"/>
        <v>1054</v>
      </c>
      <c r="BW437" s="403">
        <f t="shared" si="598"/>
        <v>316.2</v>
      </c>
      <c r="BX437" s="403">
        <f t="shared" si="599"/>
        <v>527</v>
      </c>
      <c r="BY437" s="210">
        <f t="shared" si="600"/>
        <v>204</v>
      </c>
      <c r="BZ437" s="210">
        <f t="shared" si="601"/>
        <v>87</v>
      </c>
      <c r="CA437" s="210">
        <f t="shared" si="602"/>
        <v>24</v>
      </c>
      <c r="CB437" s="404">
        <f t="shared" si="603"/>
        <v>1054</v>
      </c>
      <c r="CC437" s="404"/>
      <c r="CD437" s="537">
        <f t="shared" si="604"/>
        <v>104.42529999999999</v>
      </c>
      <c r="CE437" s="537">
        <f t="shared" si="636"/>
        <v>31.327589999999997</v>
      </c>
      <c r="CF437" s="537">
        <f t="shared" si="605"/>
        <v>52.212649999999996</v>
      </c>
      <c r="CG437" s="210"/>
      <c r="CH437" s="210"/>
      <c r="CI437" s="210"/>
      <c r="CJ437" s="538">
        <f t="shared" si="606"/>
        <v>104.42529999999999</v>
      </c>
      <c r="CK437" s="216">
        <f t="shared" si="607"/>
        <v>-0.75</v>
      </c>
      <c r="CL437" s="216">
        <f t="shared" si="637"/>
        <v>-0.22499999999999998</v>
      </c>
      <c r="CM437" s="216">
        <f t="shared" si="608"/>
        <v>-0.375</v>
      </c>
      <c r="CN437" s="216"/>
      <c r="CO437" s="216"/>
      <c r="CP437" s="216"/>
      <c r="CQ437" s="217">
        <f t="shared" si="609"/>
        <v>-0.75</v>
      </c>
      <c r="CR437" s="403">
        <f t="shared" si="610"/>
        <v>83.425299999999993</v>
      </c>
      <c r="CS437" s="403">
        <f t="shared" si="638"/>
        <v>25.027589999999996</v>
      </c>
      <c r="CT437" s="403">
        <f t="shared" si="611"/>
        <v>41.712649999999996</v>
      </c>
      <c r="CU437" s="403"/>
      <c r="CV437" s="403"/>
      <c r="CW437" s="403"/>
      <c r="CX437" s="404">
        <f t="shared" si="612"/>
        <v>83.425299999999993</v>
      </c>
      <c r="CY437" s="198"/>
      <c r="CZ437" s="222">
        <v>967</v>
      </c>
      <c r="DA437" s="677">
        <f t="shared" si="613"/>
        <v>117</v>
      </c>
      <c r="DB437" s="676">
        <f t="shared" si="614"/>
        <v>13.764705882352942</v>
      </c>
      <c r="DC437" s="676">
        <f t="shared" si="639"/>
        <v>2.7529411764705882</v>
      </c>
      <c r="DD437" s="208">
        <v>1387.7012</v>
      </c>
      <c r="DE437" s="677">
        <f t="shared" si="615"/>
        <v>537.70119999999997</v>
      </c>
      <c r="DF437" s="676">
        <f t="shared" si="616"/>
        <v>63.258964705882335</v>
      </c>
      <c r="DG437" s="676">
        <f t="shared" si="640"/>
        <v>12.651792941176467</v>
      </c>
      <c r="DH437" s="222">
        <v>20</v>
      </c>
      <c r="DI437" s="677">
        <f t="shared" si="617"/>
        <v>170</v>
      </c>
      <c r="DJ437" s="568">
        <f t="shared" si="618"/>
        <v>1020</v>
      </c>
      <c r="DK437" s="677">
        <f t="shared" si="619"/>
        <v>1020</v>
      </c>
      <c r="DL437" s="677">
        <f t="shared" si="641"/>
        <v>306</v>
      </c>
      <c r="DM437" s="677">
        <f t="shared" si="642"/>
        <v>510</v>
      </c>
      <c r="DN437" s="677">
        <f t="shared" si="620"/>
        <v>91.925299999999993</v>
      </c>
      <c r="DO437" s="677">
        <f t="shared" si="643"/>
        <v>27.577589999999997</v>
      </c>
      <c r="DP437" s="677">
        <f t="shared" si="644"/>
        <v>45.962649999999996</v>
      </c>
      <c r="DQ437" s="677">
        <f t="shared" si="621"/>
        <v>91.925299999999993</v>
      </c>
      <c r="DR437" s="222">
        <v>967</v>
      </c>
      <c r="DS437" s="677">
        <f t="shared" si="622"/>
        <v>117</v>
      </c>
      <c r="DT437" s="676">
        <f t="shared" si="623"/>
        <v>13.764705882352942</v>
      </c>
      <c r="DU437" s="710">
        <f t="shared" si="645"/>
        <v>2.7529411764705882</v>
      </c>
      <c r="DV437" s="208">
        <v>1387.7012</v>
      </c>
      <c r="DW437" s="677">
        <f t="shared" si="624"/>
        <v>537.70119999999997</v>
      </c>
      <c r="DX437" s="676">
        <f t="shared" si="625"/>
        <v>63.258964705882335</v>
      </c>
      <c r="DY437" s="710">
        <f t="shared" si="646"/>
        <v>12.651792941176467</v>
      </c>
      <c r="DZ437" s="222">
        <v>19</v>
      </c>
      <c r="EA437" s="677">
        <f t="shared" si="626"/>
        <v>161.5</v>
      </c>
      <c r="EB437" s="568">
        <f t="shared" si="627"/>
        <v>1011.5</v>
      </c>
      <c r="EC437" s="677">
        <f t="shared" si="628"/>
        <v>1011.5</v>
      </c>
      <c r="ED437" s="677">
        <f t="shared" si="647"/>
        <v>303.45</v>
      </c>
      <c r="EE437" s="677">
        <f t="shared" si="648"/>
        <v>505.75</v>
      </c>
      <c r="EF437" s="208">
        <f t="shared" si="649"/>
        <v>94.050299999999993</v>
      </c>
      <c r="EG437" s="208">
        <f t="shared" si="650"/>
        <v>28.215089999999996</v>
      </c>
      <c r="EH437" s="208">
        <f t="shared" si="651"/>
        <v>47.025149999999996</v>
      </c>
      <c r="EI437" s="677">
        <f t="shared" si="629"/>
        <v>94.050299999999993</v>
      </c>
    </row>
    <row r="438" spans="1:139" s="218" customFormat="1" ht="24.75" customHeight="1" x14ac:dyDescent="0.2">
      <c r="A438" s="506">
        <v>435</v>
      </c>
      <c r="B438" s="506" t="s">
        <v>1268</v>
      </c>
      <c r="C438" s="499" t="s">
        <v>1061</v>
      </c>
      <c r="D438" s="406" t="s">
        <v>591</v>
      </c>
      <c r="E438" s="414" t="s">
        <v>232</v>
      </c>
      <c r="F438" s="219" t="s">
        <v>245</v>
      </c>
      <c r="G438" s="219" t="s">
        <v>42</v>
      </c>
      <c r="H438" s="219" t="s">
        <v>66</v>
      </c>
      <c r="I438" s="240">
        <v>1</v>
      </c>
      <c r="J438" s="237">
        <v>850</v>
      </c>
      <c r="K438" s="222"/>
      <c r="L438" s="219" t="s">
        <v>245</v>
      </c>
      <c r="M438" s="219" t="s">
        <v>42</v>
      </c>
      <c r="N438" s="219" t="s">
        <v>66</v>
      </c>
      <c r="O438" s="240">
        <v>1</v>
      </c>
      <c r="P438" s="234">
        <v>850</v>
      </c>
      <c r="Q438" s="219"/>
      <c r="R438" s="219"/>
      <c r="S438" s="219"/>
      <c r="T438" s="240">
        <v>1</v>
      </c>
      <c r="U438" s="235">
        <v>850</v>
      </c>
      <c r="V438" s="228" t="s">
        <v>705</v>
      </c>
      <c r="W438" s="228" t="s">
        <v>9</v>
      </c>
      <c r="X438" s="228" t="s">
        <v>28</v>
      </c>
      <c r="Y438" s="242">
        <v>1</v>
      </c>
      <c r="Z438" s="236">
        <v>850</v>
      </c>
      <c r="AA438" s="207">
        <f t="shared" si="565"/>
        <v>850</v>
      </c>
      <c r="AB438" s="222">
        <v>967</v>
      </c>
      <c r="AC438" s="544">
        <f t="shared" si="630"/>
        <v>117</v>
      </c>
      <c r="AD438" s="208">
        <f t="shared" si="656"/>
        <v>1387.7012</v>
      </c>
      <c r="AE438" s="678">
        <f t="shared" si="631"/>
        <v>537.70119999999997</v>
      </c>
      <c r="AF438" s="222">
        <v>1796</v>
      </c>
      <c r="AJ438" s="444">
        <f t="shared" si="566"/>
        <v>117</v>
      </c>
      <c r="AK438" s="444">
        <f t="shared" si="567"/>
        <v>13.764705882352942</v>
      </c>
      <c r="AL438" s="539">
        <f t="shared" si="632"/>
        <v>2.7529411764705882E-2</v>
      </c>
      <c r="AM438" s="444">
        <f t="shared" si="568"/>
        <v>23.4</v>
      </c>
      <c r="AN438" s="445">
        <f t="shared" si="569"/>
        <v>537.70119999999997</v>
      </c>
      <c r="AO438" s="445">
        <f t="shared" si="570"/>
        <v>63.258964705882335</v>
      </c>
      <c r="AP438" s="542">
        <f t="shared" si="633"/>
        <v>0.12651792941176468</v>
      </c>
      <c r="AQ438" s="445">
        <f t="shared" si="571"/>
        <v>107.54024</v>
      </c>
      <c r="AR438" s="227">
        <f t="shared" si="572"/>
        <v>970</v>
      </c>
      <c r="AS438" s="210">
        <f t="shared" si="573"/>
        <v>970</v>
      </c>
      <c r="AT438" s="209">
        <f t="shared" si="574"/>
        <v>291</v>
      </c>
      <c r="AU438" s="209">
        <f t="shared" si="575"/>
        <v>485</v>
      </c>
      <c r="AV438" s="211">
        <f t="shared" si="576"/>
        <v>967</v>
      </c>
      <c r="AW438" s="210">
        <f t="shared" si="577"/>
        <v>3</v>
      </c>
      <c r="AX438" s="210">
        <f t="shared" si="578"/>
        <v>120</v>
      </c>
      <c r="AY438" s="210">
        <f t="shared" si="579"/>
        <v>14.117647058823522</v>
      </c>
      <c r="AZ438" s="211">
        <f t="shared" si="580"/>
        <v>1387.7012</v>
      </c>
      <c r="BA438" s="544">
        <f t="shared" si="634"/>
        <v>417.70119999999997</v>
      </c>
      <c r="BB438" s="210">
        <f t="shared" si="635"/>
        <v>104.42529999999999</v>
      </c>
      <c r="BC438" s="213">
        <f t="shared" si="581"/>
        <v>1248.9310800000001</v>
      </c>
      <c r="BD438" s="211">
        <f>[1]MAG_9pak!$F$11</f>
        <v>1248.9310800000001</v>
      </c>
      <c r="BE438" s="213">
        <f t="shared" si="582"/>
        <v>374.67932400000001</v>
      </c>
      <c r="BF438" s="213">
        <f t="shared" si="583"/>
        <v>624.46554000000003</v>
      </c>
      <c r="BG438" s="210">
        <f t="shared" si="584"/>
        <v>281.93108000000007</v>
      </c>
      <c r="BH438" s="210">
        <f t="shared" si="585"/>
        <v>398.93108000000007</v>
      </c>
      <c r="BI438" s="210">
        <f t="shared" si="586"/>
        <v>46.933068235294115</v>
      </c>
      <c r="BJ438" s="210">
        <f t="shared" si="587"/>
        <v>1054</v>
      </c>
      <c r="BK438" s="214">
        <f t="shared" si="588"/>
        <v>316.2</v>
      </c>
      <c r="BL438" s="214">
        <f t="shared" si="589"/>
        <v>527</v>
      </c>
      <c r="BM438" s="210">
        <f t="shared" si="590"/>
        <v>204</v>
      </c>
      <c r="BN438" s="210">
        <f t="shared" si="591"/>
        <v>87</v>
      </c>
      <c r="BO438" s="215">
        <f t="shared" si="592"/>
        <v>1054</v>
      </c>
      <c r="BP438" s="210">
        <f t="shared" si="652"/>
        <v>1054</v>
      </c>
      <c r="BQ438" s="216">
        <f t="shared" si="593"/>
        <v>316.2</v>
      </c>
      <c r="BR438" s="216">
        <f t="shared" si="594"/>
        <v>527</v>
      </c>
      <c r="BS438" s="210">
        <f t="shared" si="595"/>
        <v>204</v>
      </c>
      <c r="BT438" s="210">
        <f t="shared" si="596"/>
        <v>87</v>
      </c>
      <c r="BU438" s="217">
        <f t="shared" si="597"/>
        <v>1054</v>
      </c>
      <c r="BV438" s="210">
        <f t="shared" si="653"/>
        <v>1054</v>
      </c>
      <c r="BW438" s="403">
        <f t="shared" si="598"/>
        <v>316.2</v>
      </c>
      <c r="BX438" s="403">
        <f t="shared" si="599"/>
        <v>527</v>
      </c>
      <c r="BY438" s="210">
        <f t="shared" si="600"/>
        <v>204</v>
      </c>
      <c r="BZ438" s="210">
        <f t="shared" si="601"/>
        <v>87</v>
      </c>
      <c r="CA438" s="210">
        <f t="shared" si="602"/>
        <v>24</v>
      </c>
      <c r="CB438" s="404">
        <f t="shared" si="603"/>
        <v>1054</v>
      </c>
      <c r="CC438" s="404"/>
      <c r="CD438" s="537">
        <f t="shared" si="604"/>
        <v>104.42529999999999</v>
      </c>
      <c r="CE438" s="537">
        <f t="shared" si="636"/>
        <v>31.327589999999997</v>
      </c>
      <c r="CF438" s="537">
        <f t="shared" si="605"/>
        <v>52.212649999999996</v>
      </c>
      <c r="CG438" s="210"/>
      <c r="CH438" s="210"/>
      <c r="CI438" s="210"/>
      <c r="CJ438" s="538">
        <f t="shared" si="606"/>
        <v>104.42529999999999</v>
      </c>
      <c r="CK438" s="216">
        <f t="shared" si="607"/>
        <v>-0.75</v>
      </c>
      <c r="CL438" s="216">
        <f t="shared" si="637"/>
        <v>-0.22499999999999998</v>
      </c>
      <c r="CM438" s="216">
        <f t="shared" si="608"/>
        <v>-0.375</v>
      </c>
      <c r="CN438" s="216"/>
      <c r="CO438" s="216"/>
      <c r="CP438" s="216"/>
      <c r="CQ438" s="217">
        <f t="shared" si="609"/>
        <v>-0.75</v>
      </c>
      <c r="CR438" s="403">
        <f t="shared" si="610"/>
        <v>83.425299999999993</v>
      </c>
      <c r="CS438" s="403">
        <f t="shared" si="638"/>
        <v>25.027589999999996</v>
      </c>
      <c r="CT438" s="403">
        <f t="shared" si="611"/>
        <v>41.712649999999996</v>
      </c>
      <c r="CU438" s="403"/>
      <c r="CV438" s="403"/>
      <c r="CW438" s="403"/>
      <c r="CX438" s="404">
        <f t="shared" si="612"/>
        <v>83.425299999999993</v>
      </c>
      <c r="CY438" s="198"/>
      <c r="CZ438" s="222">
        <v>967</v>
      </c>
      <c r="DA438" s="677">
        <f t="shared" si="613"/>
        <v>117</v>
      </c>
      <c r="DB438" s="676">
        <f t="shared" si="614"/>
        <v>13.764705882352942</v>
      </c>
      <c r="DC438" s="676">
        <f t="shared" si="639"/>
        <v>2.7529411764705882</v>
      </c>
      <c r="DD438" s="208">
        <v>1387.7012</v>
      </c>
      <c r="DE438" s="677">
        <f t="shared" si="615"/>
        <v>537.70119999999997</v>
      </c>
      <c r="DF438" s="676">
        <f t="shared" si="616"/>
        <v>63.258964705882335</v>
      </c>
      <c r="DG438" s="676">
        <f t="shared" si="640"/>
        <v>12.651792941176467</v>
      </c>
      <c r="DH438" s="222">
        <v>20</v>
      </c>
      <c r="DI438" s="677">
        <f t="shared" si="617"/>
        <v>170</v>
      </c>
      <c r="DJ438" s="568">
        <f t="shared" si="618"/>
        <v>1020</v>
      </c>
      <c r="DK438" s="677">
        <f t="shared" si="619"/>
        <v>1020</v>
      </c>
      <c r="DL438" s="677">
        <f t="shared" si="641"/>
        <v>306</v>
      </c>
      <c r="DM438" s="677">
        <f t="shared" si="642"/>
        <v>510</v>
      </c>
      <c r="DN438" s="677">
        <f t="shared" si="620"/>
        <v>91.925299999999993</v>
      </c>
      <c r="DO438" s="677">
        <f t="shared" si="643"/>
        <v>27.577589999999997</v>
      </c>
      <c r="DP438" s="677">
        <f t="shared" si="644"/>
        <v>45.962649999999996</v>
      </c>
      <c r="DQ438" s="677">
        <f t="shared" si="621"/>
        <v>91.925299999999993</v>
      </c>
      <c r="DR438" s="222">
        <v>967</v>
      </c>
      <c r="DS438" s="677">
        <f t="shared" si="622"/>
        <v>117</v>
      </c>
      <c r="DT438" s="676">
        <f t="shared" si="623"/>
        <v>13.764705882352942</v>
      </c>
      <c r="DU438" s="710">
        <f t="shared" si="645"/>
        <v>2.7529411764705882</v>
      </c>
      <c r="DV438" s="208">
        <v>1387.7012</v>
      </c>
      <c r="DW438" s="677">
        <f t="shared" si="624"/>
        <v>537.70119999999997</v>
      </c>
      <c r="DX438" s="676">
        <f t="shared" si="625"/>
        <v>63.258964705882335</v>
      </c>
      <c r="DY438" s="710">
        <f t="shared" si="646"/>
        <v>12.651792941176467</v>
      </c>
      <c r="DZ438" s="222">
        <v>19</v>
      </c>
      <c r="EA438" s="677">
        <f t="shared" si="626"/>
        <v>161.5</v>
      </c>
      <c r="EB438" s="568">
        <f t="shared" si="627"/>
        <v>1011.5</v>
      </c>
      <c r="EC438" s="677">
        <f t="shared" si="628"/>
        <v>1011.5</v>
      </c>
      <c r="ED438" s="677">
        <f t="shared" si="647"/>
        <v>303.45</v>
      </c>
      <c r="EE438" s="677">
        <f t="shared" si="648"/>
        <v>505.75</v>
      </c>
      <c r="EF438" s="208">
        <f t="shared" si="649"/>
        <v>94.050299999999993</v>
      </c>
      <c r="EG438" s="208">
        <f t="shared" si="650"/>
        <v>28.215089999999996</v>
      </c>
      <c r="EH438" s="208">
        <f t="shared" si="651"/>
        <v>47.025149999999996</v>
      </c>
      <c r="EI438" s="677">
        <f t="shared" si="629"/>
        <v>94.050299999999993</v>
      </c>
    </row>
    <row r="439" spans="1:139" s="218" customFormat="1" ht="24.75" customHeight="1" x14ac:dyDescent="0.2">
      <c r="A439" s="505">
        <v>436</v>
      </c>
      <c r="B439" s="506" t="s">
        <v>1268</v>
      </c>
      <c r="C439" s="499" t="s">
        <v>1062</v>
      </c>
      <c r="D439" s="406" t="s">
        <v>592</v>
      </c>
      <c r="E439" s="414" t="s">
        <v>232</v>
      </c>
      <c r="F439" s="219" t="s">
        <v>245</v>
      </c>
      <c r="G439" s="219" t="s">
        <v>42</v>
      </c>
      <c r="H439" s="219" t="s">
        <v>66</v>
      </c>
      <c r="I439" s="240">
        <v>1</v>
      </c>
      <c r="J439" s="237">
        <v>850</v>
      </c>
      <c r="K439" s="222"/>
      <c r="L439" s="219" t="s">
        <v>245</v>
      </c>
      <c r="M439" s="219" t="s">
        <v>42</v>
      </c>
      <c r="N439" s="219" t="s">
        <v>66</v>
      </c>
      <c r="O439" s="240">
        <v>1</v>
      </c>
      <c r="P439" s="234">
        <v>850</v>
      </c>
      <c r="Q439" s="219"/>
      <c r="R439" s="219"/>
      <c r="S439" s="219"/>
      <c r="T439" s="240">
        <v>1</v>
      </c>
      <c r="U439" s="235">
        <v>850</v>
      </c>
      <c r="V439" s="228" t="s">
        <v>705</v>
      </c>
      <c r="W439" s="228" t="s">
        <v>9</v>
      </c>
      <c r="X439" s="228" t="s">
        <v>28</v>
      </c>
      <c r="Y439" s="242">
        <v>1</v>
      </c>
      <c r="Z439" s="236">
        <v>850</v>
      </c>
      <c r="AA439" s="207">
        <f t="shared" si="565"/>
        <v>850</v>
      </c>
      <c r="AB439" s="222">
        <v>967</v>
      </c>
      <c r="AC439" s="544">
        <f t="shared" si="630"/>
        <v>117</v>
      </c>
      <c r="AD439" s="208">
        <f t="shared" si="656"/>
        <v>1387.7012</v>
      </c>
      <c r="AE439" s="678">
        <f t="shared" si="631"/>
        <v>537.70119999999997</v>
      </c>
      <c r="AF439" s="222">
        <v>1796</v>
      </c>
      <c r="AJ439" s="444">
        <f t="shared" si="566"/>
        <v>117</v>
      </c>
      <c r="AK439" s="444">
        <f t="shared" si="567"/>
        <v>13.764705882352942</v>
      </c>
      <c r="AL439" s="539">
        <f t="shared" si="632"/>
        <v>2.7529411764705882E-2</v>
      </c>
      <c r="AM439" s="444">
        <f t="shared" si="568"/>
        <v>23.4</v>
      </c>
      <c r="AN439" s="445">
        <f t="shared" si="569"/>
        <v>537.70119999999997</v>
      </c>
      <c r="AO439" s="445">
        <f t="shared" si="570"/>
        <v>63.258964705882335</v>
      </c>
      <c r="AP439" s="542">
        <f t="shared" si="633"/>
        <v>0.12651792941176468</v>
      </c>
      <c r="AQ439" s="445">
        <f t="shared" si="571"/>
        <v>107.54024</v>
      </c>
      <c r="AR439" s="227">
        <f t="shared" si="572"/>
        <v>970</v>
      </c>
      <c r="AS439" s="210">
        <f t="shared" si="573"/>
        <v>970</v>
      </c>
      <c r="AT439" s="209">
        <f t="shared" si="574"/>
        <v>291</v>
      </c>
      <c r="AU439" s="209">
        <f t="shared" si="575"/>
        <v>485</v>
      </c>
      <c r="AV439" s="211">
        <f t="shared" si="576"/>
        <v>967</v>
      </c>
      <c r="AW439" s="210">
        <f t="shared" si="577"/>
        <v>3</v>
      </c>
      <c r="AX439" s="210">
        <f t="shared" si="578"/>
        <v>120</v>
      </c>
      <c r="AY439" s="210">
        <f t="shared" si="579"/>
        <v>14.117647058823522</v>
      </c>
      <c r="AZ439" s="211">
        <f t="shared" si="580"/>
        <v>1387.7012</v>
      </c>
      <c r="BA439" s="544">
        <f t="shared" si="634"/>
        <v>417.70119999999997</v>
      </c>
      <c r="BB439" s="210">
        <f t="shared" si="635"/>
        <v>104.42529999999999</v>
      </c>
      <c r="BC439" s="213">
        <f t="shared" si="581"/>
        <v>1248.9310800000001</v>
      </c>
      <c r="BD439" s="211">
        <f>[1]MAG_9pak!$F$11</f>
        <v>1248.9310800000001</v>
      </c>
      <c r="BE439" s="213">
        <f t="shared" si="582"/>
        <v>374.67932400000001</v>
      </c>
      <c r="BF439" s="213">
        <f t="shared" si="583"/>
        <v>624.46554000000003</v>
      </c>
      <c r="BG439" s="210">
        <f t="shared" si="584"/>
        <v>281.93108000000007</v>
      </c>
      <c r="BH439" s="210">
        <f t="shared" si="585"/>
        <v>398.93108000000007</v>
      </c>
      <c r="BI439" s="210">
        <f t="shared" si="586"/>
        <v>46.933068235294115</v>
      </c>
      <c r="BJ439" s="210">
        <f t="shared" si="587"/>
        <v>1054</v>
      </c>
      <c r="BK439" s="214">
        <f t="shared" si="588"/>
        <v>316.2</v>
      </c>
      <c r="BL439" s="214">
        <f t="shared" si="589"/>
        <v>527</v>
      </c>
      <c r="BM439" s="210">
        <f t="shared" si="590"/>
        <v>204</v>
      </c>
      <c r="BN439" s="210">
        <f t="shared" si="591"/>
        <v>87</v>
      </c>
      <c r="BO439" s="215">
        <f t="shared" si="592"/>
        <v>1054</v>
      </c>
      <c r="BP439" s="210">
        <f t="shared" si="652"/>
        <v>1054</v>
      </c>
      <c r="BQ439" s="216">
        <f t="shared" si="593"/>
        <v>316.2</v>
      </c>
      <c r="BR439" s="216">
        <f t="shared" si="594"/>
        <v>527</v>
      </c>
      <c r="BS439" s="210">
        <f t="shared" si="595"/>
        <v>204</v>
      </c>
      <c r="BT439" s="210">
        <f t="shared" si="596"/>
        <v>87</v>
      </c>
      <c r="BU439" s="217">
        <f t="shared" si="597"/>
        <v>1054</v>
      </c>
      <c r="BV439" s="210">
        <f t="shared" si="653"/>
        <v>1054</v>
      </c>
      <c r="BW439" s="403">
        <f t="shared" si="598"/>
        <v>316.2</v>
      </c>
      <c r="BX439" s="403">
        <f t="shared" si="599"/>
        <v>527</v>
      </c>
      <c r="BY439" s="210">
        <f t="shared" si="600"/>
        <v>204</v>
      </c>
      <c r="BZ439" s="210">
        <f t="shared" si="601"/>
        <v>87</v>
      </c>
      <c r="CA439" s="210">
        <f t="shared" si="602"/>
        <v>24</v>
      </c>
      <c r="CB439" s="404">
        <f t="shared" si="603"/>
        <v>1054</v>
      </c>
      <c r="CC439" s="404"/>
      <c r="CD439" s="537">
        <f t="shared" si="604"/>
        <v>104.42529999999999</v>
      </c>
      <c r="CE439" s="537">
        <f t="shared" si="636"/>
        <v>31.327589999999997</v>
      </c>
      <c r="CF439" s="537">
        <f t="shared" si="605"/>
        <v>52.212649999999996</v>
      </c>
      <c r="CG439" s="210"/>
      <c r="CH439" s="210"/>
      <c r="CI439" s="210"/>
      <c r="CJ439" s="538">
        <f t="shared" si="606"/>
        <v>104.42529999999999</v>
      </c>
      <c r="CK439" s="216">
        <f t="shared" si="607"/>
        <v>-0.75</v>
      </c>
      <c r="CL439" s="216">
        <f t="shared" si="637"/>
        <v>-0.22499999999999998</v>
      </c>
      <c r="CM439" s="216">
        <f t="shared" si="608"/>
        <v>-0.375</v>
      </c>
      <c r="CN439" s="216"/>
      <c r="CO439" s="216"/>
      <c r="CP439" s="216"/>
      <c r="CQ439" s="217">
        <f t="shared" si="609"/>
        <v>-0.75</v>
      </c>
      <c r="CR439" s="403">
        <f t="shared" si="610"/>
        <v>83.425299999999993</v>
      </c>
      <c r="CS439" s="403">
        <f t="shared" si="638"/>
        <v>25.027589999999996</v>
      </c>
      <c r="CT439" s="403">
        <f t="shared" si="611"/>
        <v>41.712649999999996</v>
      </c>
      <c r="CU439" s="403"/>
      <c r="CV439" s="403"/>
      <c r="CW439" s="403"/>
      <c r="CX439" s="404">
        <f t="shared" si="612"/>
        <v>83.425299999999993</v>
      </c>
      <c r="CY439" s="198"/>
      <c r="CZ439" s="222">
        <v>967</v>
      </c>
      <c r="DA439" s="677">
        <f t="shared" si="613"/>
        <v>117</v>
      </c>
      <c r="DB439" s="676">
        <f t="shared" si="614"/>
        <v>13.764705882352942</v>
      </c>
      <c r="DC439" s="676">
        <f t="shared" si="639"/>
        <v>2.7529411764705882</v>
      </c>
      <c r="DD439" s="208">
        <v>1387.7012</v>
      </c>
      <c r="DE439" s="677">
        <f t="shared" si="615"/>
        <v>537.70119999999997</v>
      </c>
      <c r="DF439" s="676">
        <f t="shared" si="616"/>
        <v>63.258964705882335</v>
      </c>
      <c r="DG439" s="676">
        <f t="shared" si="640"/>
        <v>12.651792941176467</v>
      </c>
      <c r="DH439" s="222">
        <v>20</v>
      </c>
      <c r="DI439" s="677">
        <f t="shared" si="617"/>
        <v>170</v>
      </c>
      <c r="DJ439" s="568">
        <f t="shared" si="618"/>
        <v>1020</v>
      </c>
      <c r="DK439" s="677">
        <f t="shared" si="619"/>
        <v>1020</v>
      </c>
      <c r="DL439" s="677">
        <f t="shared" si="641"/>
        <v>306</v>
      </c>
      <c r="DM439" s="677">
        <f t="shared" si="642"/>
        <v>510</v>
      </c>
      <c r="DN439" s="677">
        <f t="shared" si="620"/>
        <v>91.925299999999993</v>
      </c>
      <c r="DO439" s="677">
        <f t="shared" si="643"/>
        <v>27.577589999999997</v>
      </c>
      <c r="DP439" s="677">
        <f t="shared" si="644"/>
        <v>45.962649999999996</v>
      </c>
      <c r="DQ439" s="677">
        <f t="shared" si="621"/>
        <v>91.925299999999993</v>
      </c>
      <c r="DR439" s="222">
        <v>967</v>
      </c>
      <c r="DS439" s="677">
        <f t="shared" si="622"/>
        <v>117</v>
      </c>
      <c r="DT439" s="676">
        <f t="shared" si="623"/>
        <v>13.764705882352942</v>
      </c>
      <c r="DU439" s="710">
        <f t="shared" si="645"/>
        <v>2.7529411764705882</v>
      </c>
      <c r="DV439" s="208">
        <v>1387.7012</v>
      </c>
      <c r="DW439" s="677">
        <f t="shared" si="624"/>
        <v>537.70119999999997</v>
      </c>
      <c r="DX439" s="676">
        <f t="shared" si="625"/>
        <v>63.258964705882335</v>
      </c>
      <c r="DY439" s="710">
        <f t="shared" si="646"/>
        <v>12.651792941176467</v>
      </c>
      <c r="DZ439" s="222">
        <v>19</v>
      </c>
      <c r="EA439" s="677">
        <f t="shared" si="626"/>
        <v>161.5</v>
      </c>
      <c r="EB439" s="568">
        <f t="shared" si="627"/>
        <v>1011.5</v>
      </c>
      <c r="EC439" s="677">
        <f t="shared" si="628"/>
        <v>1011.5</v>
      </c>
      <c r="ED439" s="677">
        <f t="shared" si="647"/>
        <v>303.45</v>
      </c>
      <c r="EE439" s="677">
        <f t="shared" si="648"/>
        <v>505.75</v>
      </c>
      <c r="EF439" s="208">
        <f t="shared" si="649"/>
        <v>94.050299999999993</v>
      </c>
      <c r="EG439" s="208">
        <f t="shared" si="650"/>
        <v>28.215089999999996</v>
      </c>
      <c r="EH439" s="208">
        <f t="shared" si="651"/>
        <v>47.025149999999996</v>
      </c>
      <c r="EI439" s="677">
        <f t="shared" si="629"/>
        <v>94.050299999999993</v>
      </c>
    </row>
    <row r="440" spans="1:139" s="218" customFormat="1" ht="24.75" customHeight="1" x14ac:dyDescent="0.2">
      <c r="A440" s="505">
        <v>437</v>
      </c>
      <c r="B440" s="506" t="s">
        <v>1268</v>
      </c>
      <c r="C440" s="499" t="s">
        <v>1082</v>
      </c>
      <c r="D440" s="406" t="s">
        <v>593</v>
      </c>
      <c r="E440" s="414" t="s">
        <v>214</v>
      </c>
      <c r="F440" s="219" t="s">
        <v>171</v>
      </c>
      <c r="G440" s="219" t="s">
        <v>217</v>
      </c>
      <c r="H440" s="219" t="s">
        <v>25</v>
      </c>
      <c r="I440" s="240">
        <v>0.3</v>
      </c>
      <c r="J440" s="234">
        <v>630</v>
      </c>
      <c r="K440" s="222"/>
      <c r="L440" s="219" t="s">
        <v>171</v>
      </c>
      <c r="M440" s="219" t="s">
        <v>217</v>
      </c>
      <c r="N440" s="219" t="s">
        <v>25</v>
      </c>
      <c r="O440" s="240">
        <v>0.3</v>
      </c>
      <c r="P440" s="234">
        <v>630</v>
      </c>
      <c r="Q440" s="219"/>
      <c r="R440" s="219"/>
      <c r="S440" s="219"/>
      <c r="T440" s="240">
        <v>0.3</v>
      </c>
      <c r="U440" s="235">
        <v>630</v>
      </c>
      <c r="V440" s="228" t="s">
        <v>69</v>
      </c>
      <c r="W440" s="228" t="s">
        <v>315</v>
      </c>
      <c r="X440" s="228" t="s">
        <v>45</v>
      </c>
      <c r="Y440" s="242">
        <v>0.3</v>
      </c>
      <c r="Z440" s="236">
        <v>630</v>
      </c>
      <c r="AA440" s="207">
        <f t="shared" si="565"/>
        <v>189</v>
      </c>
      <c r="AB440" s="222">
        <v>758</v>
      </c>
      <c r="AC440" s="544">
        <f t="shared" si="630"/>
        <v>128</v>
      </c>
      <c r="AD440" s="208">
        <f>0.95*$AB$1</f>
        <v>1080.587</v>
      </c>
      <c r="AE440" s="678">
        <f t="shared" si="631"/>
        <v>450.58699999999999</v>
      </c>
      <c r="AF440" s="222">
        <v>1406</v>
      </c>
      <c r="AJ440" s="444">
        <f t="shared" si="566"/>
        <v>128</v>
      </c>
      <c r="AK440" s="444">
        <f t="shared" si="567"/>
        <v>20.317460317460316</v>
      </c>
      <c r="AL440" s="539">
        <f t="shared" si="632"/>
        <v>4.0634920634920635E-2</v>
      </c>
      <c r="AM440" s="444">
        <f t="shared" si="568"/>
        <v>25.6</v>
      </c>
      <c r="AN440" s="445">
        <f t="shared" si="569"/>
        <v>450.58699999999999</v>
      </c>
      <c r="AO440" s="445">
        <f t="shared" si="570"/>
        <v>71.521746031746034</v>
      </c>
      <c r="AP440" s="542">
        <f t="shared" si="633"/>
        <v>0.14304349206349207</v>
      </c>
      <c r="AQ440" s="445">
        <f t="shared" si="571"/>
        <v>90.117400000000004</v>
      </c>
      <c r="AR440" s="227">
        <f t="shared" si="572"/>
        <v>225</v>
      </c>
      <c r="AS440" s="210">
        <f t="shared" si="573"/>
        <v>750</v>
      </c>
      <c r="AT440" s="209">
        <f t="shared" si="574"/>
        <v>225</v>
      </c>
      <c r="AU440" s="209">
        <f t="shared" si="575"/>
        <v>375</v>
      </c>
      <c r="AV440" s="211">
        <f t="shared" si="576"/>
        <v>758</v>
      </c>
      <c r="AW440" s="212">
        <f t="shared" si="577"/>
        <v>-8</v>
      </c>
      <c r="AX440" s="210">
        <f t="shared" si="578"/>
        <v>120</v>
      </c>
      <c r="AY440" s="210">
        <f t="shared" si="579"/>
        <v>19.047619047619051</v>
      </c>
      <c r="AZ440" s="211">
        <f t="shared" si="580"/>
        <v>1080.587</v>
      </c>
      <c r="BA440" s="544">
        <f t="shared" si="634"/>
        <v>330.58699999999999</v>
      </c>
      <c r="BB440" s="210">
        <f t="shared" si="635"/>
        <v>82.646749999999997</v>
      </c>
      <c r="BC440" s="213">
        <f t="shared" si="581"/>
        <v>291.75848999999999</v>
      </c>
      <c r="BD440" s="211">
        <f>[1]MAG_9pak!$F$9</f>
        <v>972.52830000000006</v>
      </c>
      <c r="BE440" s="213">
        <f t="shared" si="582"/>
        <v>291.75848999999999</v>
      </c>
      <c r="BF440" s="213">
        <f t="shared" si="583"/>
        <v>486.26415000000003</v>
      </c>
      <c r="BG440" s="210">
        <f t="shared" si="584"/>
        <v>214.52830000000006</v>
      </c>
      <c r="BH440" s="210">
        <f t="shared" si="585"/>
        <v>342.52830000000006</v>
      </c>
      <c r="BI440" s="210">
        <f t="shared" si="586"/>
        <v>54.369571428571447</v>
      </c>
      <c r="BJ440" s="210">
        <f t="shared" si="587"/>
        <v>781.2</v>
      </c>
      <c r="BK440" s="214">
        <f t="shared" si="588"/>
        <v>234.36</v>
      </c>
      <c r="BL440" s="214">
        <f t="shared" si="589"/>
        <v>390.6</v>
      </c>
      <c r="BM440" s="210">
        <f t="shared" si="590"/>
        <v>151.20000000000005</v>
      </c>
      <c r="BN440" s="210">
        <f t="shared" si="591"/>
        <v>23.200000000000045</v>
      </c>
      <c r="BO440" s="215">
        <f t="shared" si="592"/>
        <v>234.36</v>
      </c>
      <c r="BP440" s="210">
        <f t="shared" si="652"/>
        <v>781.2</v>
      </c>
      <c r="BQ440" s="216">
        <f t="shared" si="593"/>
        <v>234.36</v>
      </c>
      <c r="BR440" s="216">
        <f t="shared" si="594"/>
        <v>390.6</v>
      </c>
      <c r="BS440" s="210">
        <f t="shared" si="595"/>
        <v>151.20000000000005</v>
      </c>
      <c r="BT440" s="210">
        <f t="shared" si="596"/>
        <v>23.200000000000045</v>
      </c>
      <c r="BU440" s="217">
        <f t="shared" si="597"/>
        <v>234.36</v>
      </c>
      <c r="BV440" s="210">
        <f t="shared" si="653"/>
        <v>781.2</v>
      </c>
      <c r="BW440" s="403">
        <f t="shared" si="598"/>
        <v>234.36</v>
      </c>
      <c r="BX440" s="403">
        <f t="shared" si="599"/>
        <v>390.6</v>
      </c>
      <c r="BY440" s="210">
        <f t="shared" si="600"/>
        <v>151.20000000000005</v>
      </c>
      <c r="BZ440" s="210">
        <f t="shared" si="601"/>
        <v>23.200000000000045</v>
      </c>
      <c r="CA440" s="210">
        <f t="shared" si="602"/>
        <v>24</v>
      </c>
      <c r="CB440" s="404">
        <f t="shared" si="603"/>
        <v>234.36</v>
      </c>
      <c r="CC440" s="404"/>
      <c r="CD440" s="537">
        <f t="shared" si="604"/>
        <v>82.646749999999997</v>
      </c>
      <c r="CE440" s="537">
        <f t="shared" si="636"/>
        <v>24.794024999999998</v>
      </c>
      <c r="CF440" s="537">
        <f t="shared" si="605"/>
        <v>41.323374999999999</v>
      </c>
      <c r="CG440" s="210"/>
      <c r="CH440" s="210"/>
      <c r="CI440" s="210"/>
      <c r="CJ440" s="538">
        <f t="shared" si="606"/>
        <v>24.794024999999998</v>
      </c>
      <c r="CK440" s="216">
        <f t="shared" si="607"/>
        <v>2</v>
      </c>
      <c r="CL440" s="216">
        <f t="shared" si="637"/>
        <v>0.6</v>
      </c>
      <c r="CM440" s="216">
        <f t="shared" si="608"/>
        <v>1</v>
      </c>
      <c r="CN440" s="216"/>
      <c r="CO440" s="216"/>
      <c r="CP440" s="216"/>
      <c r="CQ440" s="217">
        <f t="shared" si="609"/>
        <v>0.6</v>
      </c>
      <c r="CR440" s="403">
        <f t="shared" si="610"/>
        <v>74.846749999999986</v>
      </c>
      <c r="CS440" s="403">
        <f t="shared" si="638"/>
        <v>22.454024999999994</v>
      </c>
      <c r="CT440" s="403">
        <f t="shared" si="611"/>
        <v>37.423374999999993</v>
      </c>
      <c r="CU440" s="403"/>
      <c r="CV440" s="403"/>
      <c r="CW440" s="403"/>
      <c r="CX440" s="404">
        <f t="shared" si="612"/>
        <v>22.454024999999994</v>
      </c>
      <c r="CY440" s="198"/>
      <c r="CZ440" s="222">
        <v>758</v>
      </c>
      <c r="DA440" s="677">
        <f t="shared" si="613"/>
        <v>128</v>
      </c>
      <c r="DB440" s="676">
        <f t="shared" si="614"/>
        <v>20.317460317460316</v>
      </c>
      <c r="DC440" s="676">
        <f t="shared" si="639"/>
        <v>4.0634920634920633</v>
      </c>
      <c r="DD440" s="208">
        <v>1080.587</v>
      </c>
      <c r="DE440" s="677">
        <f t="shared" si="615"/>
        <v>450.58699999999999</v>
      </c>
      <c r="DF440" s="676">
        <f t="shared" si="616"/>
        <v>71.521746031746034</v>
      </c>
      <c r="DG440" s="676">
        <f t="shared" si="640"/>
        <v>14.304349206349206</v>
      </c>
      <c r="DH440" s="222">
        <v>20</v>
      </c>
      <c r="DI440" s="677">
        <f t="shared" si="617"/>
        <v>126</v>
      </c>
      <c r="DJ440" s="568">
        <f t="shared" si="618"/>
        <v>756</v>
      </c>
      <c r="DK440" s="677">
        <f t="shared" si="619"/>
        <v>226.79999999999998</v>
      </c>
      <c r="DL440" s="677">
        <f t="shared" si="641"/>
        <v>226.8</v>
      </c>
      <c r="DM440" s="677">
        <f t="shared" si="642"/>
        <v>378</v>
      </c>
      <c r="DN440" s="677">
        <f t="shared" si="620"/>
        <v>81.146749999999997</v>
      </c>
      <c r="DO440" s="677">
        <f t="shared" si="643"/>
        <v>24.344024999999998</v>
      </c>
      <c r="DP440" s="677">
        <f t="shared" si="644"/>
        <v>40.573374999999999</v>
      </c>
      <c r="DQ440" s="677">
        <f t="shared" si="621"/>
        <v>24.344024999999998</v>
      </c>
      <c r="DR440" s="222">
        <v>758</v>
      </c>
      <c r="DS440" s="677">
        <f t="shared" si="622"/>
        <v>128</v>
      </c>
      <c r="DT440" s="676">
        <f t="shared" si="623"/>
        <v>20.317460317460316</v>
      </c>
      <c r="DU440" s="710">
        <f t="shared" si="645"/>
        <v>4.0634920634920633</v>
      </c>
      <c r="DV440" s="208">
        <v>1080.587</v>
      </c>
      <c r="DW440" s="677">
        <f t="shared" si="624"/>
        <v>450.58699999999999</v>
      </c>
      <c r="DX440" s="676">
        <f t="shared" si="625"/>
        <v>71.521746031746034</v>
      </c>
      <c r="DY440" s="710">
        <f t="shared" si="646"/>
        <v>14.304349206349206</v>
      </c>
      <c r="DZ440" s="222">
        <v>19</v>
      </c>
      <c r="EA440" s="677">
        <f t="shared" si="626"/>
        <v>119.7</v>
      </c>
      <c r="EB440" s="568">
        <f t="shared" si="627"/>
        <v>749.7</v>
      </c>
      <c r="EC440" s="677">
        <f t="shared" si="628"/>
        <v>224.91</v>
      </c>
      <c r="ED440" s="677">
        <f t="shared" si="647"/>
        <v>224.91</v>
      </c>
      <c r="EE440" s="677">
        <f t="shared" si="648"/>
        <v>374.85</v>
      </c>
      <c r="EF440" s="208">
        <f t="shared" si="649"/>
        <v>82.721749999999986</v>
      </c>
      <c r="EG440" s="208">
        <f t="shared" si="650"/>
        <v>24.816524999999995</v>
      </c>
      <c r="EH440" s="208">
        <f t="shared" si="651"/>
        <v>41.360874999999993</v>
      </c>
      <c r="EI440" s="677">
        <f t="shared" si="629"/>
        <v>24.816524999999995</v>
      </c>
    </row>
    <row r="441" spans="1:139" s="218" customFormat="1" ht="24.75" customHeight="1" x14ac:dyDescent="0.2">
      <c r="A441" s="506">
        <v>438</v>
      </c>
      <c r="B441" s="506" t="s">
        <v>1268</v>
      </c>
      <c r="C441" s="499" t="s">
        <v>1100</v>
      </c>
      <c r="D441" s="406" t="s">
        <v>594</v>
      </c>
      <c r="E441" s="414" t="s">
        <v>235</v>
      </c>
      <c r="F441" s="219" t="s">
        <v>171</v>
      </c>
      <c r="G441" s="219" t="s">
        <v>217</v>
      </c>
      <c r="H441" s="219" t="s">
        <v>25</v>
      </c>
      <c r="I441" s="240">
        <v>0.3</v>
      </c>
      <c r="J441" s="234">
        <v>665</v>
      </c>
      <c r="K441" s="222"/>
      <c r="L441" s="219" t="s">
        <v>171</v>
      </c>
      <c r="M441" s="219" t="s">
        <v>217</v>
      </c>
      <c r="N441" s="219" t="s">
        <v>25</v>
      </c>
      <c r="O441" s="240">
        <v>0.3</v>
      </c>
      <c r="P441" s="234">
        <v>665</v>
      </c>
      <c r="Q441" s="219"/>
      <c r="R441" s="219"/>
      <c r="S441" s="219"/>
      <c r="T441" s="240">
        <v>0.3</v>
      </c>
      <c r="U441" s="235">
        <v>665</v>
      </c>
      <c r="V441" s="228" t="s">
        <v>69</v>
      </c>
      <c r="W441" s="228" t="s">
        <v>315</v>
      </c>
      <c r="X441" s="228" t="s">
        <v>45</v>
      </c>
      <c r="Y441" s="242">
        <v>0.3</v>
      </c>
      <c r="Z441" s="236">
        <v>665</v>
      </c>
      <c r="AA441" s="207">
        <f t="shared" si="565"/>
        <v>199.5</v>
      </c>
      <c r="AB441" s="222">
        <v>758</v>
      </c>
      <c r="AC441" s="544">
        <f t="shared" si="630"/>
        <v>93</v>
      </c>
      <c r="AD441" s="208">
        <f>0.95*$AB$1</f>
        <v>1080.587</v>
      </c>
      <c r="AE441" s="678">
        <f t="shared" si="631"/>
        <v>415.58699999999999</v>
      </c>
      <c r="AF441" s="222">
        <v>1406</v>
      </c>
      <c r="AJ441" s="444">
        <f t="shared" si="566"/>
        <v>93</v>
      </c>
      <c r="AK441" s="444">
        <f t="shared" si="567"/>
        <v>13.984962406015029</v>
      </c>
      <c r="AL441" s="539">
        <f t="shared" si="632"/>
        <v>2.7969924812030058E-2</v>
      </c>
      <c r="AM441" s="444">
        <f t="shared" si="568"/>
        <v>18.600000000000001</v>
      </c>
      <c r="AN441" s="445">
        <f t="shared" si="569"/>
        <v>415.58699999999999</v>
      </c>
      <c r="AO441" s="445">
        <f t="shared" si="570"/>
        <v>62.494285714285695</v>
      </c>
      <c r="AP441" s="542">
        <f t="shared" si="633"/>
        <v>0.12498857142857139</v>
      </c>
      <c r="AQ441" s="445">
        <f t="shared" si="571"/>
        <v>83.117400000000004</v>
      </c>
      <c r="AR441" s="227">
        <f t="shared" si="572"/>
        <v>235.5</v>
      </c>
      <c r="AS441" s="210">
        <f t="shared" si="573"/>
        <v>785</v>
      </c>
      <c r="AT441" s="209">
        <f t="shared" si="574"/>
        <v>235.5</v>
      </c>
      <c r="AU441" s="209">
        <f t="shared" si="575"/>
        <v>392.5</v>
      </c>
      <c r="AV441" s="211">
        <f t="shared" si="576"/>
        <v>758</v>
      </c>
      <c r="AW441" s="210">
        <f t="shared" si="577"/>
        <v>27</v>
      </c>
      <c r="AX441" s="210">
        <f t="shared" si="578"/>
        <v>120</v>
      </c>
      <c r="AY441" s="210">
        <f t="shared" si="579"/>
        <v>18.045112781954884</v>
      </c>
      <c r="AZ441" s="211">
        <f t="shared" si="580"/>
        <v>1080.587</v>
      </c>
      <c r="BA441" s="544">
        <f t="shared" si="634"/>
        <v>295.58699999999999</v>
      </c>
      <c r="BB441" s="210">
        <f t="shared" si="635"/>
        <v>73.896749999999997</v>
      </c>
      <c r="BC441" s="213">
        <f t="shared" si="581"/>
        <v>291.75848999999999</v>
      </c>
      <c r="BD441" s="211">
        <f>[1]MAG_9pak!$F$9</f>
        <v>972.52830000000006</v>
      </c>
      <c r="BE441" s="213">
        <f t="shared" si="582"/>
        <v>291.75848999999999</v>
      </c>
      <c r="BF441" s="213">
        <f t="shared" si="583"/>
        <v>486.26415000000003</v>
      </c>
      <c r="BG441" s="210">
        <f t="shared" si="584"/>
        <v>214.52830000000006</v>
      </c>
      <c r="BH441" s="210">
        <f t="shared" si="585"/>
        <v>307.52830000000006</v>
      </c>
      <c r="BI441" s="210">
        <f t="shared" si="586"/>
        <v>46.244857142857143</v>
      </c>
      <c r="BJ441" s="210">
        <f t="shared" si="587"/>
        <v>824.6</v>
      </c>
      <c r="BK441" s="214">
        <f t="shared" si="588"/>
        <v>247.38</v>
      </c>
      <c r="BL441" s="214">
        <f t="shared" si="589"/>
        <v>412.3</v>
      </c>
      <c r="BM441" s="210">
        <f t="shared" si="590"/>
        <v>159.60000000000002</v>
      </c>
      <c r="BN441" s="210">
        <f t="shared" si="591"/>
        <v>66.600000000000023</v>
      </c>
      <c r="BO441" s="215">
        <f t="shared" si="592"/>
        <v>247.38</v>
      </c>
      <c r="BP441" s="210">
        <f t="shared" si="652"/>
        <v>824.6</v>
      </c>
      <c r="BQ441" s="216">
        <f t="shared" si="593"/>
        <v>247.38</v>
      </c>
      <c r="BR441" s="216">
        <f t="shared" si="594"/>
        <v>412.3</v>
      </c>
      <c r="BS441" s="210">
        <f t="shared" si="595"/>
        <v>159.60000000000002</v>
      </c>
      <c r="BT441" s="210">
        <f t="shared" si="596"/>
        <v>66.600000000000023</v>
      </c>
      <c r="BU441" s="217">
        <f t="shared" si="597"/>
        <v>247.38</v>
      </c>
      <c r="BV441" s="210">
        <f t="shared" si="653"/>
        <v>824.6</v>
      </c>
      <c r="BW441" s="403">
        <f t="shared" si="598"/>
        <v>247.38</v>
      </c>
      <c r="BX441" s="403">
        <f t="shared" si="599"/>
        <v>412.3</v>
      </c>
      <c r="BY441" s="210">
        <f t="shared" si="600"/>
        <v>159.60000000000002</v>
      </c>
      <c r="BZ441" s="210">
        <f t="shared" si="601"/>
        <v>66.600000000000023</v>
      </c>
      <c r="CA441" s="210">
        <f t="shared" si="602"/>
        <v>24</v>
      </c>
      <c r="CB441" s="404">
        <f t="shared" si="603"/>
        <v>247.38</v>
      </c>
      <c r="CC441" s="404"/>
      <c r="CD441" s="537">
        <f t="shared" si="604"/>
        <v>73.896749999999997</v>
      </c>
      <c r="CE441" s="537">
        <f t="shared" si="636"/>
        <v>22.169024999999998</v>
      </c>
      <c r="CF441" s="537">
        <f t="shared" si="605"/>
        <v>36.948374999999999</v>
      </c>
      <c r="CG441" s="210"/>
      <c r="CH441" s="210"/>
      <c r="CI441" s="210"/>
      <c r="CJ441" s="538">
        <f t="shared" si="606"/>
        <v>22.169024999999998</v>
      </c>
      <c r="CK441" s="216">
        <f t="shared" si="607"/>
        <v>-6.75</v>
      </c>
      <c r="CL441" s="216">
        <f t="shared" si="637"/>
        <v>-2.0249999999999999</v>
      </c>
      <c r="CM441" s="216">
        <f t="shared" si="608"/>
        <v>-3.375</v>
      </c>
      <c r="CN441" s="216"/>
      <c r="CO441" s="216"/>
      <c r="CP441" s="216"/>
      <c r="CQ441" s="217">
        <f t="shared" si="609"/>
        <v>-2.0249999999999999</v>
      </c>
      <c r="CR441" s="403">
        <f t="shared" si="610"/>
        <v>63.996749999999992</v>
      </c>
      <c r="CS441" s="403">
        <f t="shared" si="638"/>
        <v>19.199024999999995</v>
      </c>
      <c r="CT441" s="403">
        <f t="shared" si="611"/>
        <v>31.998374999999996</v>
      </c>
      <c r="CU441" s="403"/>
      <c r="CV441" s="403"/>
      <c r="CW441" s="403"/>
      <c r="CX441" s="404">
        <f t="shared" si="612"/>
        <v>19.199024999999995</v>
      </c>
      <c r="CY441" s="198"/>
      <c r="CZ441" s="222">
        <v>758</v>
      </c>
      <c r="DA441" s="677">
        <f t="shared" si="613"/>
        <v>93</v>
      </c>
      <c r="DB441" s="676">
        <f t="shared" si="614"/>
        <v>13.984962406015029</v>
      </c>
      <c r="DC441" s="676">
        <f t="shared" si="639"/>
        <v>2.7969924812030058</v>
      </c>
      <c r="DD441" s="208">
        <v>1080.587</v>
      </c>
      <c r="DE441" s="677">
        <f t="shared" si="615"/>
        <v>415.58699999999999</v>
      </c>
      <c r="DF441" s="676">
        <f t="shared" si="616"/>
        <v>62.494285714285695</v>
      </c>
      <c r="DG441" s="676">
        <f t="shared" si="640"/>
        <v>12.498857142857139</v>
      </c>
      <c r="DH441" s="222">
        <v>20</v>
      </c>
      <c r="DI441" s="677">
        <f t="shared" si="617"/>
        <v>133</v>
      </c>
      <c r="DJ441" s="568">
        <f t="shared" si="618"/>
        <v>798</v>
      </c>
      <c r="DK441" s="677">
        <f t="shared" si="619"/>
        <v>239.39999999999998</v>
      </c>
      <c r="DL441" s="677">
        <f t="shared" si="641"/>
        <v>239.4</v>
      </c>
      <c r="DM441" s="677">
        <f t="shared" si="642"/>
        <v>399</v>
      </c>
      <c r="DN441" s="677">
        <f t="shared" si="620"/>
        <v>70.646749999999997</v>
      </c>
      <c r="DO441" s="677">
        <f t="shared" si="643"/>
        <v>21.194025</v>
      </c>
      <c r="DP441" s="677">
        <f t="shared" si="644"/>
        <v>35.323374999999999</v>
      </c>
      <c r="DQ441" s="677">
        <f t="shared" si="621"/>
        <v>21.194025</v>
      </c>
      <c r="DR441" s="222">
        <v>758</v>
      </c>
      <c r="DS441" s="677">
        <f t="shared" si="622"/>
        <v>93</v>
      </c>
      <c r="DT441" s="676">
        <f t="shared" si="623"/>
        <v>13.984962406015029</v>
      </c>
      <c r="DU441" s="710">
        <f t="shared" si="645"/>
        <v>2.7969924812030058</v>
      </c>
      <c r="DV441" s="208">
        <v>1080.587</v>
      </c>
      <c r="DW441" s="677">
        <f t="shared" si="624"/>
        <v>415.58699999999999</v>
      </c>
      <c r="DX441" s="676">
        <f t="shared" si="625"/>
        <v>62.494285714285695</v>
      </c>
      <c r="DY441" s="710">
        <f t="shared" si="646"/>
        <v>12.498857142857139</v>
      </c>
      <c r="DZ441" s="222">
        <v>19</v>
      </c>
      <c r="EA441" s="677">
        <f t="shared" si="626"/>
        <v>126.35</v>
      </c>
      <c r="EB441" s="568">
        <f t="shared" si="627"/>
        <v>791.35</v>
      </c>
      <c r="EC441" s="677">
        <f t="shared" si="628"/>
        <v>237.405</v>
      </c>
      <c r="ED441" s="677">
        <f t="shared" si="647"/>
        <v>237.405</v>
      </c>
      <c r="EE441" s="677">
        <f t="shared" si="648"/>
        <v>395.67500000000001</v>
      </c>
      <c r="EF441" s="208">
        <f t="shared" si="649"/>
        <v>72.309249999999992</v>
      </c>
      <c r="EG441" s="208">
        <f t="shared" si="650"/>
        <v>21.692774999999997</v>
      </c>
      <c r="EH441" s="208">
        <f t="shared" si="651"/>
        <v>36.154624999999996</v>
      </c>
      <c r="EI441" s="677">
        <f t="shared" si="629"/>
        <v>21.692774999999997</v>
      </c>
    </row>
    <row r="442" spans="1:139" s="218" customFormat="1" ht="24.75" customHeight="1" x14ac:dyDescent="0.2">
      <c r="A442" s="505">
        <v>439</v>
      </c>
      <c r="B442" s="506" t="s">
        <v>1268</v>
      </c>
      <c r="C442" s="499" t="s">
        <v>1100</v>
      </c>
      <c r="D442" s="406" t="s">
        <v>594</v>
      </c>
      <c r="E442" s="414" t="s">
        <v>221</v>
      </c>
      <c r="F442" s="219" t="s">
        <v>171</v>
      </c>
      <c r="G442" s="219" t="s">
        <v>42</v>
      </c>
      <c r="H442" s="219" t="s">
        <v>70</v>
      </c>
      <c r="I442" s="240">
        <v>0.3</v>
      </c>
      <c r="J442" s="234">
        <v>1037</v>
      </c>
      <c r="K442" s="222"/>
      <c r="L442" s="219" t="s">
        <v>171</v>
      </c>
      <c r="M442" s="219" t="s">
        <v>42</v>
      </c>
      <c r="N442" s="219" t="s">
        <v>70</v>
      </c>
      <c r="O442" s="240">
        <v>0.3</v>
      </c>
      <c r="P442" s="234">
        <v>1037</v>
      </c>
      <c r="Q442" s="219"/>
      <c r="R442" s="219"/>
      <c r="S442" s="219"/>
      <c r="T442" s="240">
        <v>0.3</v>
      </c>
      <c r="U442" s="235">
        <v>1037</v>
      </c>
      <c r="V442" s="228" t="s">
        <v>69</v>
      </c>
      <c r="W442" s="228" t="s">
        <v>44</v>
      </c>
      <c r="X442" s="228" t="s">
        <v>28</v>
      </c>
      <c r="Y442" s="242">
        <v>0.3</v>
      </c>
      <c r="Z442" s="236">
        <v>1037</v>
      </c>
      <c r="AA442" s="207">
        <f t="shared" si="565"/>
        <v>311.09999999999997</v>
      </c>
      <c r="AB442" s="222">
        <v>967</v>
      </c>
      <c r="AC442" s="544">
        <f t="shared" si="630"/>
        <v>-70</v>
      </c>
      <c r="AD442" s="208">
        <f>1.22*$AB$1</f>
        <v>1387.7012</v>
      </c>
      <c r="AE442" s="678">
        <f t="shared" si="631"/>
        <v>350.70119999999997</v>
      </c>
      <c r="AF442" s="222">
        <v>1796</v>
      </c>
      <c r="AJ442" s="444">
        <f t="shared" si="566"/>
        <v>-70</v>
      </c>
      <c r="AK442" s="444">
        <f t="shared" si="567"/>
        <v>-6.7502410800385775</v>
      </c>
      <c r="AL442" s="539">
        <f t="shared" si="632"/>
        <v>-1.3500482160077154E-2</v>
      </c>
      <c r="AM442" s="444">
        <f t="shared" si="568"/>
        <v>-14</v>
      </c>
      <c r="AN442" s="445">
        <f t="shared" si="569"/>
        <v>350.70119999999997</v>
      </c>
      <c r="AO442" s="445">
        <f t="shared" si="570"/>
        <v>33.818823529411759</v>
      </c>
      <c r="AP442" s="542">
        <f t="shared" si="633"/>
        <v>6.7637647058823525E-2</v>
      </c>
      <c r="AQ442" s="445">
        <f t="shared" si="571"/>
        <v>70.140239999999991</v>
      </c>
      <c r="AR442" s="227">
        <f t="shared" si="572"/>
        <v>347.09999999999997</v>
      </c>
      <c r="AS442" s="210">
        <f t="shared" si="573"/>
        <v>1157</v>
      </c>
      <c r="AT442" s="209">
        <f t="shared" si="574"/>
        <v>347.09999999999997</v>
      </c>
      <c r="AU442" s="209">
        <f t="shared" si="575"/>
        <v>578.5</v>
      </c>
      <c r="AV442" s="211">
        <f t="shared" si="576"/>
        <v>967</v>
      </c>
      <c r="AW442" s="210">
        <f t="shared" si="577"/>
        <v>190</v>
      </c>
      <c r="AX442" s="210">
        <f t="shared" si="578"/>
        <v>120</v>
      </c>
      <c r="AY442" s="210">
        <f t="shared" si="579"/>
        <v>11.571841851494696</v>
      </c>
      <c r="AZ442" s="211">
        <f t="shared" si="580"/>
        <v>1387.7012</v>
      </c>
      <c r="BA442" s="544">
        <f t="shared" si="634"/>
        <v>230.70119999999997</v>
      </c>
      <c r="BB442" s="210">
        <f t="shared" si="635"/>
        <v>57.675299999999993</v>
      </c>
      <c r="BC442" s="213">
        <f t="shared" si="581"/>
        <v>374.67932400000001</v>
      </c>
      <c r="BD442" s="211">
        <f>[1]MAG_9pak!$F$11</f>
        <v>1248.9310800000001</v>
      </c>
      <c r="BE442" s="213">
        <f t="shared" si="582"/>
        <v>374.67932400000001</v>
      </c>
      <c r="BF442" s="213">
        <f t="shared" si="583"/>
        <v>624.46554000000003</v>
      </c>
      <c r="BG442" s="210">
        <f t="shared" si="584"/>
        <v>281.93108000000007</v>
      </c>
      <c r="BH442" s="210">
        <f t="shared" si="585"/>
        <v>211.93108000000007</v>
      </c>
      <c r="BI442" s="210">
        <f t="shared" si="586"/>
        <v>20.436941176470597</v>
      </c>
      <c r="BJ442" s="210">
        <f t="shared" si="587"/>
        <v>1285.8799999999999</v>
      </c>
      <c r="BK442" s="214">
        <f t="shared" si="588"/>
        <v>385.76399999999995</v>
      </c>
      <c r="BL442" s="214">
        <f t="shared" si="589"/>
        <v>642.93999999999994</v>
      </c>
      <c r="BM442" s="210">
        <f t="shared" si="590"/>
        <v>248.87999999999988</v>
      </c>
      <c r="BN442" s="210">
        <f t="shared" si="591"/>
        <v>318.87999999999988</v>
      </c>
      <c r="BO442" s="215">
        <f t="shared" si="592"/>
        <v>385.76399999999995</v>
      </c>
      <c r="BP442" s="210">
        <f t="shared" si="652"/>
        <v>1285.8799999999999</v>
      </c>
      <c r="BQ442" s="216">
        <f t="shared" si="593"/>
        <v>385.76399999999995</v>
      </c>
      <c r="BR442" s="216">
        <f t="shared" si="594"/>
        <v>642.93999999999994</v>
      </c>
      <c r="BS442" s="210">
        <f t="shared" si="595"/>
        <v>248.87999999999988</v>
      </c>
      <c r="BT442" s="210">
        <f t="shared" si="596"/>
        <v>318.87999999999988</v>
      </c>
      <c r="BU442" s="217">
        <f t="shared" si="597"/>
        <v>385.76399999999995</v>
      </c>
      <c r="BV442" s="210">
        <f t="shared" si="653"/>
        <v>1285.8799999999999</v>
      </c>
      <c r="BW442" s="403">
        <f t="shared" si="598"/>
        <v>385.76399999999995</v>
      </c>
      <c r="BX442" s="403">
        <f t="shared" si="599"/>
        <v>642.93999999999994</v>
      </c>
      <c r="BY442" s="210">
        <f t="shared" si="600"/>
        <v>248.87999999999988</v>
      </c>
      <c r="BZ442" s="210">
        <f t="shared" si="601"/>
        <v>318.87999999999988</v>
      </c>
      <c r="CA442" s="210">
        <f t="shared" si="602"/>
        <v>24</v>
      </c>
      <c r="CB442" s="404">
        <f t="shared" si="603"/>
        <v>385.76399999999995</v>
      </c>
      <c r="CC442" s="404"/>
      <c r="CD442" s="537">
        <f t="shared" si="604"/>
        <v>57.675299999999993</v>
      </c>
      <c r="CE442" s="537">
        <f t="shared" si="636"/>
        <v>17.302589999999999</v>
      </c>
      <c r="CF442" s="537">
        <f t="shared" si="605"/>
        <v>28.837649999999996</v>
      </c>
      <c r="CG442" s="210"/>
      <c r="CH442" s="210"/>
      <c r="CI442" s="210"/>
      <c r="CJ442" s="538">
        <f t="shared" si="606"/>
        <v>17.302589999999999</v>
      </c>
      <c r="CK442" s="216">
        <f t="shared" si="607"/>
        <v>-47.5</v>
      </c>
      <c r="CL442" s="216">
        <f t="shared" si="637"/>
        <v>-14.25</v>
      </c>
      <c r="CM442" s="216">
        <f t="shared" si="608"/>
        <v>-23.75</v>
      </c>
      <c r="CN442" s="216"/>
      <c r="CO442" s="216"/>
      <c r="CP442" s="216"/>
      <c r="CQ442" s="217">
        <f t="shared" si="609"/>
        <v>-14.25</v>
      </c>
      <c r="CR442" s="403">
        <f t="shared" si="610"/>
        <v>25.455300000000022</v>
      </c>
      <c r="CS442" s="403">
        <f t="shared" si="638"/>
        <v>7.6365900000000062</v>
      </c>
      <c r="CT442" s="403">
        <f t="shared" si="611"/>
        <v>12.727650000000011</v>
      </c>
      <c r="CU442" s="403"/>
      <c r="CV442" s="403"/>
      <c r="CW442" s="403"/>
      <c r="CX442" s="404">
        <f t="shared" si="612"/>
        <v>7.6365900000000062</v>
      </c>
      <c r="CY442" s="198"/>
      <c r="CZ442" s="222">
        <v>967</v>
      </c>
      <c r="DA442" s="677">
        <f t="shared" si="613"/>
        <v>-70</v>
      </c>
      <c r="DB442" s="676">
        <f t="shared" si="614"/>
        <v>-6.7502410800385775</v>
      </c>
      <c r="DC442" s="676">
        <f t="shared" si="639"/>
        <v>-1.3500482160077154</v>
      </c>
      <c r="DD442" s="208">
        <v>1387.7012</v>
      </c>
      <c r="DE442" s="677">
        <f t="shared" si="615"/>
        <v>350.70119999999997</v>
      </c>
      <c r="DF442" s="676">
        <f t="shared" si="616"/>
        <v>33.818823529411759</v>
      </c>
      <c r="DG442" s="676">
        <f t="shared" si="640"/>
        <v>6.7637647058823518</v>
      </c>
      <c r="DH442" s="222">
        <v>20</v>
      </c>
      <c r="DI442" s="677">
        <f t="shared" si="617"/>
        <v>207.4</v>
      </c>
      <c r="DJ442" s="568">
        <f t="shared" si="618"/>
        <v>1244.4000000000001</v>
      </c>
      <c r="DK442" s="677">
        <f t="shared" si="619"/>
        <v>373.32</v>
      </c>
      <c r="DL442" s="677">
        <f t="shared" si="641"/>
        <v>373.32</v>
      </c>
      <c r="DM442" s="677">
        <f t="shared" si="642"/>
        <v>622.20000000000005</v>
      </c>
      <c r="DN442" s="677">
        <f t="shared" si="620"/>
        <v>35.82529999999997</v>
      </c>
      <c r="DO442" s="677">
        <f t="shared" si="643"/>
        <v>10.74758999999999</v>
      </c>
      <c r="DP442" s="677">
        <f t="shared" si="644"/>
        <v>17.912649999999985</v>
      </c>
      <c r="DQ442" s="677">
        <f t="shared" si="621"/>
        <v>10.74758999999999</v>
      </c>
      <c r="DR442" s="222">
        <v>967</v>
      </c>
      <c r="DS442" s="677">
        <f t="shared" si="622"/>
        <v>-70</v>
      </c>
      <c r="DT442" s="676">
        <f t="shared" si="623"/>
        <v>-6.7502410800385775</v>
      </c>
      <c r="DU442" s="710">
        <f t="shared" si="645"/>
        <v>-1.3500482160077154</v>
      </c>
      <c r="DV442" s="208">
        <v>1387.7012</v>
      </c>
      <c r="DW442" s="677">
        <f t="shared" si="624"/>
        <v>350.70119999999997</v>
      </c>
      <c r="DX442" s="676">
        <f t="shared" si="625"/>
        <v>33.818823529411759</v>
      </c>
      <c r="DY442" s="710">
        <f t="shared" si="646"/>
        <v>6.7637647058823518</v>
      </c>
      <c r="DZ442" s="222">
        <v>19</v>
      </c>
      <c r="EA442" s="677">
        <f t="shared" si="626"/>
        <v>197.03</v>
      </c>
      <c r="EB442" s="568">
        <f t="shared" si="627"/>
        <v>1234.03</v>
      </c>
      <c r="EC442" s="677">
        <f t="shared" si="628"/>
        <v>370.209</v>
      </c>
      <c r="ED442" s="677">
        <f t="shared" si="647"/>
        <v>370.209</v>
      </c>
      <c r="EE442" s="677">
        <f t="shared" si="648"/>
        <v>617.01499999999999</v>
      </c>
      <c r="EF442" s="208">
        <f t="shared" si="649"/>
        <v>38.4178</v>
      </c>
      <c r="EG442" s="208">
        <f t="shared" si="650"/>
        <v>11.52534</v>
      </c>
      <c r="EH442" s="208">
        <f t="shared" si="651"/>
        <v>19.2089</v>
      </c>
      <c r="EI442" s="677">
        <f t="shared" si="629"/>
        <v>11.52534</v>
      </c>
    </row>
    <row r="443" spans="1:139" s="218" customFormat="1" ht="24.75" customHeight="1" x14ac:dyDescent="0.2">
      <c r="A443" s="505">
        <v>440</v>
      </c>
      <c r="B443" s="506" t="s">
        <v>1268</v>
      </c>
      <c r="C443" s="499" t="s">
        <v>1101</v>
      </c>
      <c r="D443" s="406" t="s">
        <v>595</v>
      </c>
      <c r="E443" s="414" t="s">
        <v>235</v>
      </c>
      <c r="F443" s="219" t="s">
        <v>171</v>
      </c>
      <c r="G443" s="219" t="s">
        <v>217</v>
      </c>
      <c r="H443" s="219" t="s">
        <v>25</v>
      </c>
      <c r="I443" s="240">
        <v>0.3</v>
      </c>
      <c r="J443" s="234">
        <v>665</v>
      </c>
      <c r="K443" s="222"/>
      <c r="L443" s="219" t="s">
        <v>171</v>
      </c>
      <c r="M443" s="219" t="s">
        <v>217</v>
      </c>
      <c r="N443" s="219" t="s">
        <v>25</v>
      </c>
      <c r="O443" s="240">
        <v>0.3</v>
      </c>
      <c r="P443" s="234">
        <v>665</v>
      </c>
      <c r="Q443" s="219"/>
      <c r="R443" s="219"/>
      <c r="S443" s="219"/>
      <c r="T443" s="240">
        <v>0.3</v>
      </c>
      <c r="U443" s="235">
        <v>665</v>
      </c>
      <c r="V443" s="228" t="s">
        <v>69</v>
      </c>
      <c r="W443" s="228" t="s">
        <v>315</v>
      </c>
      <c r="X443" s="228" t="s">
        <v>45</v>
      </c>
      <c r="Y443" s="242">
        <v>0.3</v>
      </c>
      <c r="Z443" s="236">
        <v>665</v>
      </c>
      <c r="AA443" s="207">
        <f t="shared" si="565"/>
        <v>199.5</v>
      </c>
      <c r="AB443" s="222">
        <v>758</v>
      </c>
      <c r="AC443" s="544">
        <f t="shared" si="630"/>
        <v>93</v>
      </c>
      <c r="AD443" s="208">
        <f>0.95*$AB$1</f>
        <v>1080.587</v>
      </c>
      <c r="AE443" s="678">
        <f t="shared" si="631"/>
        <v>415.58699999999999</v>
      </c>
      <c r="AF443" s="222">
        <v>1406</v>
      </c>
      <c r="AJ443" s="444">
        <f t="shared" si="566"/>
        <v>93</v>
      </c>
      <c r="AK443" s="444">
        <f t="shared" si="567"/>
        <v>13.984962406015029</v>
      </c>
      <c r="AL443" s="539">
        <f t="shared" si="632"/>
        <v>2.7969924812030058E-2</v>
      </c>
      <c r="AM443" s="444">
        <f t="shared" si="568"/>
        <v>18.600000000000001</v>
      </c>
      <c r="AN443" s="445">
        <f t="shared" si="569"/>
        <v>415.58699999999999</v>
      </c>
      <c r="AO443" s="445">
        <f t="shared" si="570"/>
        <v>62.494285714285695</v>
      </c>
      <c r="AP443" s="542">
        <f t="shared" si="633"/>
        <v>0.12498857142857139</v>
      </c>
      <c r="AQ443" s="445">
        <f t="shared" si="571"/>
        <v>83.117400000000004</v>
      </c>
      <c r="AR443" s="227">
        <f t="shared" si="572"/>
        <v>235.5</v>
      </c>
      <c r="AS443" s="210">
        <f t="shared" si="573"/>
        <v>785</v>
      </c>
      <c r="AT443" s="209">
        <f t="shared" si="574"/>
        <v>235.5</v>
      </c>
      <c r="AU443" s="209">
        <f t="shared" si="575"/>
        <v>392.5</v>
      </c>
      <c r="AV443" s="211">
        <f t="shared" si="576"/>
        <v>758</v>
      </c>
      <c r="AW443" s="210">
        <f t="shared" si="577"/>
        <v>27</v>
      </c>
      <c r="AX443" s="210">
        <f t="shared" si="578"/>
        <v>120</v>
      </c>
      <c r="AY443" s="210">
        <f t="shared" si="579"/>
        <v>18.045112781954884</v>
      </c>
      <c r="AZ443" s="211">
        <f t="shared" si="580"/>
        <v>1080.587</v>
      </c>
      <c r="BA443" s="544">
        <f t="shared" si="634"/>
        <v>295.58699999999999</v>
      </c>
      <c r="BB443" s="210">
        <f t="shared" si="635"/>
        <v>73.896749999999997</v>
      </c>
      <c r="BC443" s="213">
        <f t="shared" si="581"/>
        <v>291.75848999999999</v>
      </c>
      <c r="BD443" s="211">
        <f>[1]MAG_9pak!$F$9</f>
        <v>972.52830000000006</v>
      </c>
      <c r="BE443" s="213">
        <f t="shared" si="582"/>
        <v>291.75848999999999</v>
      </c>
      <c r="BF443" s="213">
        <f t="shared" si="583"/>
        <v>486.26415000000003</v>
      </c>
      <c r="BG443" s="210">
        <f t="shared" si="584"/>
        <v>214.52830000000006</v>
      </c>
      <c r="BH443" s="210">
        <f t="shared" si="585"/>
        <v>307.52830000000006</v>
      </c>
      <c r="BI443" s="210">
        <f t="shared" si="586"/>
        <v>46.244857142857143</v>
      </c>
      <c r="BJ443" s="210">
        <f t="shared" si="587"/>
        <v>824.6</v>
      </c>
      <c r="BK443" s="214">
        <f t="shared" si="588"/>
        <v>247.38</v>
      </c>
      <c r="BL443" s="214">
        <f t="shared" si="589"/>
        <v>412.3</v>
      </c>
      <c r="BM443" s="210">
        <f t="shared" si="590"/>
        <v>159.60000000000002</v>
      </c>
      <c r="BN443" s="210">
        <f t="shared" si="591"/>
        <v>66.600000000000023</v>
      </c>
      <c r="BO443" s="215">
        <f t="shared" si="592"/>
        <v>247.38</v>
      </c>
      <c r="BP443" s="210">
        <f t="shared" si="652"/>
        <v>824.6</v>
      </c>
      <c r="BQ443" s="216">
        <f t="shared" si="593"/>
        <v>247.38</v>
      </c>
      <c r="BR443" s="216">
        <f t="shared" si="594"/>
        <v>412.3</v>
      </c>
      <c r="BS443" s="210">
        <f t="shared" si="595"/>
        <v>159.60000000000002</v>
      </c>
      <c r="BT443" s="210">
        <f t="shared" si="596"/>
        <v>66.600000000000023</v>
      </c>
      <c r="BU443" s="217">
        <f t="shared" si="597"/>
        <v>247.38</v>
      </c>
      <c r="BV443" s="210">
        <f t="shared" si="653"/>
        <v>824.6</v>
      </c>
      <c r="BW443" s="403">
        <f t="shared" si="598"/>
        <v>247.38</v>
      </c>
      <c r="BX443" s="403">
        <f t="shared" si="599"/>
        <v>412.3</v>
      </c>
      <c r="BY443" s="210">
        <f t="shared" si="600"/>
        <v>159.60000000000002</v>
      </c>
      <c r="BZ443" s="210">
        <f t="shared" si="601"/>
        <v>66.600000000000023</v>
      </c>
      <c r="CA443" s="210">
        <f t="shared" si="602"/>
        <v>24</v>
      </c>
      <c r="CB443" s="404">
        <f t="shared" si="603"/>
        <v>247.38</v>
      </c>
      <c r="CC443" s="404"/>
      <c r="CD443" s="537">
        <f t="shared" si="604"/>
        <v>73.896749999999997</v>
      </c>
      <c r="CE443" s="537">
        <f t="shared" si="636"/>
        <v>22.169024999999998</v>
      </c>
      <c r="CF443" s="537">
        <f t="shared" si="605"/>
        <v>36.948374999999999</v>
      </c>
      <c r="CG443" s="210"/>
      <c r="CH443" s="210"/>
      <c r="CI443" s="210"/>
      <c r="CJ443" s="538">
        <f t="shared" si="606"/>
        <v>22.169024999999998</v>
      </c>
      <c r="CK443" s="216">
        <f t="shared" si="607"/>
        <v>-6.75</v>
      </c>
      <c r="CL443" s="216">
        <f t="shared" si="637"/>
        <v>-2.0249999999999999</v>
      </c>
      <c r="CM443" s="216">
        <f t="shared" si="608"/>
        <v>-3.375</v>
      </c>
      <c r="CN443" s="216"/>
      <c r="CO443" s="216"/>
      <c r="CP443" s="216"/>
      <c r="CQ443" s="217">
        <f t="shared" si="609"/>
        <v>-2.0249999999999999</v>
      </c>
      <c r="CR443" s="403">
        <f t="shared" si="610"/>
        <v>63.996749999999992</v>
      </c>
      <c r="CS443" s="403">
        <f t="shared" si="638"/>
        <v>19.199024999999995</v>
      </c>
      <c r="CT443" s="403">
        <f t="shared" si="611"/>
        <v>31.998374999999996</v>
      </c>
      <c r="CU443" s="403"/>
      <c r="CV443" s="403"/>
      <c r="CW443" s="403"/>
      <c r="CX443" s="404">
        <f t="shared" si="612"/>
        <v>19.199024999999995</v>
      </c>
      <c r="CY443" s="198"/>
      <c r="CZ443" s="222">
        <v>758</v>
      </c>
      <c r="DA443" s="677">
        <f t="shared" si="613"/>
        <v>93</v>
      </c>
      <c r="DB443" s="676">
        <f t="shared" si="614"/>
        <v>13.984962406015029</v>
      </c>
      <c r="DC443" s="676">
        <f t="shared" si="639"/>
        <v>2.7969924812030058</v>
      </c>
      <c r="DD443" s="208">
        <v>1080.587</v>
      </c>
      <c r="DE443" s="677">
        <f t="shared" si="615"/>
        <v>415.58699999999999</v>
      </c>
      <c r="DF443" s="676">
        <f t="shared" si="616"/>
        <v>62.494285714285695</v>
      </c>
      <c r="DG443" s="676">
        <f t="shared" si="640"/>
        <v>12.498857142857139</v>
      </c>
      <c r="DH443" s="222">
        <v>20</v>
      </c>
      <c r="DI443" s="677">
        <f t="shared" si="617"/>
        <v>133</v>
      </c>
      <c r="DJ443" s="568">
        <f t="shared" si="618"/>
        <v>798</v>
      </c>
      <c r="DK443" s="677">
        <f t="shared" si="619"/>
        <v>239.39999999999998</v>
      </c>
      <c r="DL443" s="677">
        <f t="shared" si="641"/>
        <v>239.4</v>
      </c>
      <c r="DM443" s="677">
        <f t="shared" si="642"/>
        <v>399</v>
      </c>
      <c r="DN443" s="677">
        <f t="shared" si="620"/>
        <v>70.646749999999997</v>
      </c>
      <c r="DO443" s="677">
        <f t="shared" si="643"/>
        <v>21.194025</v>
      </c>
      <c r="DP443" s="677">
        <f t="shared" si="644"/>
        <v>35.323374999999999</v>
      </c>
      <c r="DQ443" s="677">
        <f t="shared" si="621"/>
        <v>21.194025</v>
      </c>
      <c r="DR443" s="222">
        <v>758</v>
      </c>
      <c r="DS443" s="677">
        <f t="shared" si="622"/>
        <v>93</v>
      </c>
      <c r="DT443" s="676">
        <f t="shared" si="623"/>
        <v>13.984962406015029</v>
      </c>
      <c r="DU443" s="710">
        <f t="shared" si="645"/>
        <v>2.7969924812030058</v>
      </c>
      <c r="DV443" s="208">
        <v>1080.587</v>
      </c>
      <c r="DW443" s="677">
        <f t="shared" si="624"/>
        <v>415.58699999999999</v>
      </c>
      <c r="DX443" s="676">
        <f t="shared" si="625"/>
        <v>62.494285714285695</v>
      </c>
      <c r="DY443" s="710">
        <f t="shared" si="646"/>
        <v>12.498857142857139</v>
      </c>
      <c r="DZ443" s="222">
        <v>19</v>
      </c>
      <c r="EA443" s="677">
        <f t="shared" si="626"/>
        <v>126.35</v>
      </c>
      <c r="EB443" s="568">
        <f t="shared" si="627"/>
        <v>791.35</v>
      </c>
      <c r="EC443" s="677">
        <f t="shared" si="628"/>
        <v>237.405</v>
      </c>
      <c r="ED443" s="677">
        <f t="shared" si="647"/>
        <v>237.405</v>
      </c>
      <c r="EE443" s="677">
        <f t="shared" si="648"/>
        <v>395.67500000000001</v>
      </c>
      <c r="EF443" s="208">
        <f t="shared" si="649"/>
        <v>72.309249999999992</v>
      </c>
      <c r="EG443" s="208">
        <f t="shared" si="650"/>
        <v>21.692774999999997</v>
      </c>
      <c r="EH443" s="208">
        <f t="shared" si="651"/>
        <v>36.154624999999996</v>
      </c>
      <c r="EI443" s="677">
        <f t="shared" si="629"/>
        <v>21.692774999999997</v>
      </c>
    </row>
    <row r="444" spans="1:139" s="218" customFormat="1" ht="24.75" customHeight="1" x14ac:dyDescent="0.2">
      <c r="A444" s="506">
        <v>441</v>
      </c>
      <c r="B444" s="506" t="s">
        <v>1268</v>
      </c>
      <c r="C444" s="499" t="s">
        <v>1101</v>
      </c>
      <c r="D444" s="406" t="s">
        <v>595</v>
      </c>
      <c r="E444" s="414" t="s">
        <v>221</v>
      </c>
      <c r="F444" s="219" t="s">
        <v>171</v>
      </c>
      <c r="G444" s="219" t="s">
        <v>42</v>
      </c>
      <c r="H444" s="219" t="s">
        <v>70</v>
      </c>
      <c r="I444" s="240">
        <v>0.3</v>
      </c>
      <c r="J444" s="234">
        <v>1037</v>
      </c>
      <c r="K444" s="222"/>
      <c r="L444" s="219" t="s">
        <v>171</v>
      </c>
      <c r="M444" s="219" t="s">
        <v>42</v>
      </c>
      <c r="N444" s="219" t="s">
        <v>70</v>
      </c>
      <c r="O444" s="240">
        <v>0.3</v>
      </c>
      <c r="P444" s="234">
        <v>1037</v>
      </c>
      <c r="Q444" s="219"/>
      <c r="R444" s="219"/>
      <c r="S444" s="219"/>
      <c r="T444" s="240">
        <v>0.3</v>
      </c>
      <c r="U444" s="235">
        <v>1037</v>
      </c>
      <c r="V444" s="228" t="s">
        <v>69</v>
      </c>
      <c r="W444" s="228" t="s">
        <v>44</v>
      </c>
      <c r="X444" s="228" t="s">
        <v>28</v>
      </c>
      <c r="Y444" s="242">
        <v>0.3</v>
      </c>
      <c r="Z444" s="236">
        <v>1037</v>
      </c>
      <c r="AA444" s="207">
        <f t="shared" si="565"/>
        <v>311.09999999999997</v>
      </c>
      <c r="AB444" s="222">
        <v>967</v>
      </c>
      <c r="AC444" s="544">
        <f t="shared" si="630"/>
        <v>-70</v>
      </c>
      <c r="AD444" s="208">
        <f>1.22*$AB$1</f>
        <v>1387.7012</v>
      </c>
      <c r="AE444" s="678">
        <f t="shared" si="631"/>
        <v>350.70119999999997</v>
      </c>
      <c r="AF444" s="222">
        <v>1796</v>
      </c>
      <c r="AJ444" s="444">
        <f t="shared" si="566"/>
        <v>-70</v>
      </c>
      <c r="AK444" s="444">
        <f t="shared" si="567"/>
        <v>-6.7502410800385775</v>
      </c>
      <c r="AL444" s="539">
        <f t="shared" si="632"/>
        <v>-1.3500482160077154E-2</v>
      </c>
      <c r="AM444" s="444">
        <f t="shared" si="568"/>
        <v>-14</v>
      </c>
      <c r="AN444" s="445">
        <f t="shared" si="569"/>
        <v>350.70119999999997</v>
      </c>
      <c r="AO444" s="445">
        <f t="shared" si="570"/>
        <v>33.818823529411759</v>
      </c>
      <c r="AP444" s="542">
        <f t="shared" si="633"/>
        <v>6.7637647058823525E-2</v>
      </c>
      <c r="AQ444" s="445">
        <f t="shared" si="571"/>
        <v>70.140239999999991</v>
      </c>
      <c r="AR444" s="227">
        <f t="shared" si="572"/>
        <v>347.09999999999997</v>
      </c>
      <c r="AS444" s="210">
        <f t="shared" si="573"/>
        <v>1157</v>
      </c>
      <c r="AT444" s="209">
        <f t="shared" si="574"/>
        <v>347.09999999999997</v>
      </c>
      <c r="AU444" s="209">
        <f t="shared" si="575"/>
        <v>578.5</v>
      </c>
      <c r="AV444" s="211">
        <f t="shared" si="576"/>
        <v>967</v>
      </c>
      <c r="AW444" s="210">
        <f t="shared" si="577"/>
        <v>190</v>
      </c>
      <c r="AX444" s="210">
        <f t="shared" si="578"/>
        <v>120</v>
      </c>
      <c r="AY444" s="210">
        <f t="shared" si="579"/>
        <v>11.571841851494696</v>
      </c>
      <c r="AZ444" s="211">
        <f t="shared" si="580"/>
        <v>1387.7012</v>
      </c>
      <c r="BA444" s="544">
        <f t="shared" si="634"/>
        <v>230.70119999999997</v>
      </c>
      <c r="BB444" s="210">
        <f t="shared" si="635"/>
        <v>57.675299999999993</v>
      </c>
      <c r="BC444" s="213">
        <f t="shared" si="581"/>
        <v>374.67932400000001</v>
      </c>
      <c r="BD444" s="211">
        <f>[1]MAG_9pak!$F$11</f>
        <v>1248.9310800000001</v>
      </c>
      <c r="BE444" s="213">
        <f t="shared" si="582"/>
        <v>374.67932400000001</v>
      </c>
      <c r="BF444" s="213">
        <f t="shared" si="583"/>
        <v>624.46554000000003</v>
      </c>
      <c r="BG444" s="210">
        <f t="shared" si="584"/>
        <v>281.93108000000007</v>
      </c>
      <c r="BH444" s="210">
        <f t="shared" si="585"/>
        <v>211.93108000000007</v>
      </c>
      <c r="BI444" s="210">
        <f t="shared" si="586"/>
        <v>20.436941176470597</v>
      </c>
      <c r="BJ444" s="210">
        <f t="shared" si="587"/>
        <v>1285.8799999999999</v>
      </c>
      <c r="BK444" s="214">
        <f t="shared" si="588"/>
        <v>385.76399999999995</v>
      </c>
      <c r="BL444" s="214">
        <f t="shared" si="589"/>
        <v>642.93999999999994</v>
      </c>
      <c r="BM444" s="210">
        <f t="shared" si="590"/>
        <v>248.87999999999988</v>
      </c>
      <c r="BN444" s="210">
        <f t="shared" si="591"/>
        <v>318.87999999999988</v>
      </c>
      <c r="BO444" s="215">
        <f t="shared" si="592"/>
        <v>385.76399999999995</v>
      </c>
      <c r="BP444" s="210">
        <f t="shared" si="652"/>
        <v>1285.8799999999999</v>
      </c>
      <c r="BQ444" s="216">
        <f t="shared" si="593"/>
        <v>385.76399999999995</v>
      </c>
      <c r="BR444" s="216">
        <f t="shared" si="594"/>
        <v>642.93999999999994</v>
      </c>
      <c r="BS444" s="210">
        <f t="shared" si="595"/>
        <v>248.87999999999988</v>
      </c>
      <c r="BT444" s="210">
        <f t="shared" si="596"/>
        <v>318.87999999999988</v>
      </c>
      <c r="BU444" s="217">
        <f t="shared" si="597"/>
        <v>385.76399999999995</v>
      </c>
      <c r="BV444" s="210">
        <f t="shared" si="653"/>
        <v>1285.8799999999999</v>
      </c>
      <c r="BW444" s="403">
        <f t="shared" si="598"/>
        <v>385.76399999999995</v>
      </c>
      <c r="BX444" s="403">
        <f t="shared" si="599"/>
        <v>642.93999999999994</v>
      </c>
      <c r="BY444" s="210">
        <f t="shared" si="600"/>
        <v>248.87999999999988</v>
      </c>
      <c r="BZ444" s="210">
        <f t="shared" si="601"/>
        <v>318.87999999999988</v>
      </c>
      <c r="CA444" s="210">
        <f t="shared" si="602"/>
        <v>24</v>
      </c>
      <c r="CB444" s="404">
        <f t="shared" si="603"/>
        <v>385.76399999999995</v>
      </c>
      <c r="CC444" s="404"/>
      <c r="CD444" s="537">
        <f t="shared" si="604"/>
        <v>57.675299999999993</v>
      </c>
      <c r="CE444" s="537">
        <f t="shared" si="636"/>
        <v>17.302589999999999</v>
      </c>
      <c r="CF444" s="537">
        <f t="shared" si="605"/>
        <v>28.837649999999996</v>
      </c>
      <c r="CG444" s="210"/>
      <c r="CH444" s="210"/>
      <c r="CI444" s="210"/>
      <c r="CJ444" s="538">
        <f t="shared" si="606"/>
        <v>17.302589999999999</v>
      </c>
      <c r="CK444" s="216">
        <f t="shared" si="607"/>
        <v>-47.5</v>
      </c>
      <c r="CL444" s="216">
        <f t="shared" si="637"/>
        <v>-14.25</v>
      </c>
      <c r="CM444" s="216">
        <f t="shared" si="608"/>
        <v>-23.75</v>
      </c>
      <c r="CN444" s="216"/>
      <c r="CO444" s="216"/>
      <c r="CP444" s="216"/>
      <c r="CQ444" s="217">
        <f t="shared" si="609"/>
        <v>-14.25</v>
      </c>
      <c r="CR444" s="403">
        <f t="shared" si="610"/>
        <v>25.455300000000022</v>
      </c>
      <c r="CS444" s="403">
        <f t="shared" si="638"/>
        <v>7.6365900000000062</v>
      </c>
      <c r="CT444" s="403">
        <f t="shared" si="611"/>
        <v>12.727650000000011</v>
      </c>
      <c r="CU444" s="403"/>
      <c r="CV444" s="403"/>
      <c r="CW444" s="403"/>
      <c r="CX444" s="404">
        <f t="shared" si="612"/>
        <v>7.6365900000000062</v>
      </c>
      <c r="CY444" s="198"/>
      <c r="CZ444" s="222">
        <v>967</v>
      </c>
      <c r="DA444" s="677">
        <f t="shared" si="613"/>
        <v>-70</v>
      </c>
      <c r="DB444" s="676">
        <f t="shared" si="614"/>
        <v>-6.7502410800385775</v>
      </c>
      <c r="DC444" s="676">
        <f t="shared" si="639"/>
        <v>-1.3500482160077154</v>
      </c>
      <c r="DD444" s="208">
        <v>1387.7012</v>
      </c>
      <c r="DE444" s="677">
        <f t="shared" si="615"/>
        <v>350.70119999999997</v>
      </c>
      <c r="DF444" s="676">
        <f t="shared" si="616"/>
        <v>33.818823529411759</v>
      </c>
      <c r="DG444" s="676">
        <f t="shared" si="640"/>
        <v>6.7637647058823518</v>
      </c>
      <c r="DH444" s="222">
        <v>20</v>
      </c>
      <c r="DI444" s="677">
        <f t="shared" si="617"/>
        <v>207.4</v>
      </c>
      <c r="DJ444" s="568">
        <f t="shared" si="618"/>
        <v>1244.4000000000001</v>
      </c>
      <c r="DK444" s="677">
        <f t="shared" si="619"/>
        <v>373.32</v>
      </c>
      <c r="DL444" s="677">
        <f t="shared" si="641"/>
        <v>373.32</v>
      </c>
      <c r="DM444" s="677">
        <f t="shared" si="642"/>
        <v>622.20000000000005</v>
      </c>
      <c r="DN444" s="677">
        <f t="shared" si="620"/>
        <v>35.82529999999997</v>
      </c>
      <c r="DO444" s="677">
        <f t="shared" si="643"/>
        <v>10.74758999999999</v>
      </c>
      <c r="DP444" s="677">
        <f t="shared" si="644"/>
        <v>17.912649999999985</v>
      </c>
      <c r="DQ444" s="677">
        <f t="shared" si="621"/>
        <v>10.74758999999999</v>
      </c>
      <c r="DR444" s="222">
        <v>967</v>
      </c>
      <c r="DS444" s="677">
        <f t="shared" si="622"/>
        <v>-70</v>
      </c>
      <c r="DT444" s="676">
        <f t="shared" si="623"/>
        <v>-6.7502410800385775</v>
      </c>
      <c r="DU444" s="710">
        <f t="shared" si="645"/>
        <v>-1.3500482160077154</v>
      </c>
      <c r="DV444" s="208">
        <v>1387.7012</v>
      </c>
      <c r="DW444" s="677">
        <f t="shared" si="624"/>
        <v>350.70119999999997</v>
      </c>
      <c r="DX444" s="676">
        <f t="shared" si="625"/>
        <v>33.818823529411759</v>
      </c>
      <c r="DY444" s="710">
        <f t="shared" si="646"/>
        <v>6.7637647058823518</v>
      </c>
      <c r="DZ444" s="222">
        <v>19</v>
      </c>
      <c r="EA444" s="677">
        <f t="shared" si="626"/>
        <v>197.03</v>
      </c>
      <c r="EB444" s="568">
        <f t="shared" si="627"/>
        <v>1234.03</v>
      </c>
      <c r="EC444" s="677">
        <f t="shared" si="628"/>
        <v>370.209</v>
      </c>
      <c r="ED444" s="677">
        <f t="shared" si="647"/>
        <v>370.209</v>
      </c>
      <c r="EE444" s="677">
        <f t="shared" si="648"/>
        <v>617.01499999999999</v>
      </c>
      <c r="EF444" s="208">
        <f t="shared" si="649"/>
        <v>38.4178</v>
      </c>
      <c r="EG444" s="208">
        <f t="shared" si="650"/>
        <v>11.52534</v>
      </c>
      <c r="EH444" s="208">
        <f t="shared" si="651"/>
        <v>19.2089</v>
      </c>
      <c r="EI444" s="677">
        <f t="shared" si="629"/>
        <v>11.52534</v>
      </c>
    </row>
    <row r="445" spans="1:139" s="218" customFormat="1" ht="24.75" customHeight="1" x14ac:dyDescent="0.2">
      <c r="A445" s="505">
        <v>442</v>
      </c>
      <c r="B445" s="506" t="s">
        <v>1268</v>
      </c>
      <c r="C445" s="499" t="s">
        <v>1102</v>
      </c>
      <c r="D445" s="406" t="s">
        <v>596</v>
      </c>
      <c r="E445" s="414" t="s">
        <v>235</v>
      </c>
      <c r="F445" s="219" t="s">
        <v>171</v>
      </c>
      <c r="G445" s="219" t="s">
        <v>217</v>
      </c>
      <c r="H445" s="219" t="s">
        <v>25</v>
      </c>
      <c r="I445" s="240">
        <v>0.3</v>
      </c>
      <c r="J445" s="234">
        <v>665</v>
      </c>
      <c r="K445" s="222"/>
      <c r="L445" s="219" t="s">
        <v>171</v>
      </c>
      <c r="M445" s="219" t="s">
        <v>217</v>
      </c>
      <c r="N445" s="219" t="s">
        <v>25</v>
      </c>
      <c r="O445" s="240">
        <v>0.3</v>
      </c>
      <c r="P445" s="234">
        <v>665</v>
      </c>
      <c r="Q445" s="219"/>
      <c r="R445" s="219"/>
      <c r="S445" s="219"/>
      <c r="T445" s="240">
        <v>0.3</v>
      </c>
      <c r="U445" s="235">
        <v>665</v>
      </c>
      <c r="V445" s="228" t="s">
        <v>69</v>
      </c>
      <c r="W445" s="228" t="s">
        <v>315</v>
      </c>
      <c r="X445" s="228" t="s">
        <v>45</v>
      </c>
      <c r="Y445" s="242">
        <v>0.3</v>
      </c>
      <c r="Z445" s="236">
        <v>665</v>
      </c>
      <c r="AA445" s="207">
        <f t="shared" si="565"/>
        <v>199.5</v>
      </c>
      <c r="AB445" s="222">
        <v>758</v>
      </c>
      <c r="AC445" s="544">
        <f t="shared" si="630"/>
        <v>93</v>
      </c>
      <c r="AD445" s="208">
        <f>0.95*$AB$1</f>
        <v>1080.587</v>
      </c>
      <c r="AE445" s="678">
        <f t="shared" si="631"/>
        <v>415.58699999999999</v>
      </c>
      <c r="AF445" s="222">
        <v>1406</v>
      </c>
      <c r="AJ445" s="444">
        <f t="shared" si="566"/>
        <v>93</v>
      </c>
      <c r="AK445" s="444">
        <f t="shared" si="567"/>
        <v>13.984962406015029</v>
      </c>
      <c r="AL445" s="539">
        <f t="shared" si="632"/>
        <v>2.7969924812030058E-2</v>
      </c>
      <c r="AM445" s="444">
        <f t="shared" si="568"/>
        <v>18.600000000000001</v>
      </c>
      <c r="AN445" s="445">
        <f t="shared" si="569"/>
        <v>415.58699999999999</v>
      </c>
      <c r="AO445" s="445">
        <f t="shared" si="570"/>
        <v>62.494285714285695</v>
      </c>
      <c r="AP445" s="542">
        <f t="shared" si="633"/>
        <v>0.12498857142857139</v>
      </c>
      <c r="AQ445" s="445">
        <f t="shared" si="571"/>
        <v>83.117400000000004</v>
      </c>
      <c r="AR445" s="227">
        <f t="shared" si="572"/>
        <v>235.5</v>
      </c>
      <c r="AS445" s="210">
        <f t="shared" si="573"/>
        <v>785</v>
      </c>
      <c r="AT445" s="209">
        <f t="shared" si="574"/>
        <v>235.5</v>
      </c>
      <c r="AU445" s="209">
        <f t="shared" si="575"/>
        <v>392.5</v>
      </c>
      <c r="AV445" s="211">
        <f t="shared" si="576"/>
        <v>758</v>
      </c>
      <c r="AW445" s="210">
        <f t="shared" si="577"/>
        <v>27</v>
      </c>
      <c r="AX445" s="210">
        <f t="shared" si="578"/>
        <v>120</v>
      </c>
      <c r="AY445" s="210">
        <f t="shared" si="579"/>
        <v>18.045112781954884</v>
      </c>
      <c r="AZ445" s="211">
        <f t="shared" si="580"/>
        <v>1080.587</v>
      </c>
      <c r="BA445" s="544">
        <f t="shared" si="634"/>
        <v>295.58699999999999</v>
      </c>
      <c r="BB445" s="210">
        <f t="shared" si="635"/>
        <v>73.896749999999997</v>
      </c>
      <c r="BC445" s="213">
        <f t="shared" si="581"/>
        <v>291.75848999999999</v>
      </c>
      <c r="BD445" s="211">
        <f>[1]MAG_9pak!$F$9</f>
        <v>972.52830000000006</v>
      </c>
      <c r="BE445" s="213">
        <f t="shared" si="582"/>
        <v>291.75848999999999</v>
      </c>
      <c r="BF445" s="213">
        <f t="shared" si="583"/>
        <v>486.26415000000003</v>
      </c>
      <c r="BG445" s="210">
        <f t="shared" si="584"/>
        <v>214.52830000000006</v>
      </c>
      <c r="BH445" s="210">
        <f t="shared" si="585"/>
        <v>307.52830000000006</v>
      </c>
      <c r="BI445" s="210">
        <f t="shared" si="586"/>
        <v>46.244857142857143</v>
      </c>
      <c r="BJ445" s="210">
        <f t="shared" si="587"/>
        <v>824.6</v>
      </c>
      <c r="BK445" s="214">
        <f t="shared" si="588"/>
        <v>247.38</v>
      </c>
      <c r="BL445" s="214">
        <f t="shared" si="589"/>
        <v>412.3</v>
      </c>
      <c r="BM445" s="210">
        <f t="shared" si="590"/>
        <v>159.60000000000002</v>
      </c>
      <c r="BN445" s="210">
        <f t="shared" si="591"/>
        <v>66.600000000000023</v>
      </c>
      <c r="BO445" s="215">
        <f t="shared" si="592"/>
        <v>247.38</v>
      </c>
      <c r="BP445" s="210">
        <f t="shared" si="652"/>
        <v>824.6</v>
      </c>
      <c r="BQ445" s="216">
        <f t="shared" si="593"/>
        <v>247.38</v>
      </c>
      <c r="BR445" s="216">
        <f t="shared" si="594"/>
        <v>412.3</v>
      </c>
      <c r="BS445" s="210">
        <f t="shared" si="595"/>
        <v>159.60000000000002</v>
      </c>
      <c r="BT445" s="210">
        <f t="shared" si="596"/>
        <v>66.600000000000023</v>
      </c>
      <c r="BU445" s="217">
        <f t="shared" si="597"/>
        <v>247.38</v>
      </c>
      <c r="BV445" s="210">
        <f t="shared" si="653"/>
        <v>824.6</v>
      </c>
      <c r="BW445" s="403">
        <f t="shared" si="598"/>
        <v>247.38</v>
      </c>
      <c r="BX445" s="403">
        <f t="shared" si="599"/>
        <v>412.3</v>
      </c>
      <c r="BY445" s="210">
        <f t="shared" si="600"/>
        <v>159.60000000000002</v>
      </c>
      <c r="BZ445" s="210">
        <f t="shared" si="601"/>
        <v>66.600000000000023</v>
      </c>
      <c r="CA445" s="210">
        <f t="shared" si="602"/>
        <v>24</v>
      </c>
      <c r="CB445" s="404">
        <f t="shared" si="603"/>
        <v>247.38</v>
      </c>
      <c r="CC445" s="404"/>
      <c r="CD445" s="537">
        <f t="shared" si="604"/>
        <v>73.896749999999997</v>
      </c>
      <c r="CE445" s="537">
        <f t="shared" si="636"/>
        <v>22.169024999999998</v>
      </c>
      <c r="CF445" s="537">
        <f t="shared" si="605"/>
        <v>36.948374999999999</v>
      </c>
      <c r="CG445" s="210"/>
      <c r="CH445" s="210"/>
      <c r="CI445" s="210"/>
      <c r="CJ445" s="538">
        <f t="shared" si="606"/>
        <v>22.169024999999998</v>
      </c>
      <c r="CK445" s="216">
        <f t="shared" si="607"/>
        <v>-6.75</v>
      </c>
      <c r="CL445" s="216">
        <f t="shared" si="637"/>
        <v>-2.0249999999999999</v>
      </c>
      <c r="CM445" s="216">
        <f t="shared" si="608"/>
        <v>-3.375</v>
      </c>
      <c r="CN445" s="216"/>
      <c r="CO445" s="216"/>
      <c r="CP445" s="216"/>
      <c r="CQ445" s="217">
        <f t="shared" si="609"/>
        <v>-2.0249999999999999</v>
      </c>
      <c r="CR445" s="403">
        <f t="shared" si="610"/>
        <v>63.996749999999992</v>
      </c>
      <c r="CS445" s="403">
        <f t="shared" si="638"/>
        <v>19.199024999999995</v>
      </c>
      <c r="CT445" s="403">
        <f t="shared" si="611"/>
        <v>31.998374999999996</v>
      </c>
      <c r="CU445" s="403"/>
      <c r="CV445" s="403"/>
      <c r="CW445" s="403"/>
      <c r="CX445" s="404">
        <f t="shared" si="612"/>
        <v>19.199024999999995</v>
      </c>
      <c r="CY445" s="198"/>
      <c r="CZ445" s="222">
        <v>758</v>
      </c>
      <c r="DA445" s="677">
        <f t="shared" si="613"/>
        <v>93</v>
      </c>
      <c r="DB445" s="676">
        <f t="shared" si="614"/>
        <v>13.984962406015029</v>
      </c>
      <c r="DC445" s="676">
        <f t="shared" si="639"/>
        <v>2.7969924812030058</v>
      </c>
      <c r="DD445" s="208">
        <v>1080.587</v>
      </c>
      <c r="DE445" s="677">
        <f t="shared" si="615"/>
        <v>415.58699999999999</v>
      </c>
      <c r="DF445" s="676">
        <f t="shared" si="616"/>
        <v>62.494285714285695</v>
      </c>
      <c r="DG445" s="676">
        <f t="shared" si="640"/>
        <v>12.498857142857139</v>
      </c>
      <c r="DH445" s="222">
        <v>20</v>
      </c>
      <c r="DI445" s="677">
        <f t="shared" si="617"/>
        <v>133</v>
      </c>
      <c r="DJ445" s="568">
        <f t="shared" si="618"/>
        <v>798</v>
      </c>
      <c r="DK445" s="677">
        <f t="shared" si="619"/>
        <v>239.39999999999998</v>
      </c>
      <c r="DL445" s="677">
        <f t="shared" si="641"/>
        <v>239.4</v>
      </c>
      <c r="DM445" s="677">
        <f t="shared" si="642"/>
        <v>399</v>
      </c>
      <c r="DN445" s="677">
        <f t="shared" si="620"/>
        <v>70.646749999999997</v>
      </c>
      <c r="DO445" s="677">
        <f t="shared" si="643"/>
        <v>21.194025</v>
      </c>
      <c r="DP445" s="677">
        <f t="shared" si="644"/>
        <v>35.323374999999999</v>
      </c>
      <c r="DQ445" s="677">
        <f t="shared" si="621"/>
        <v>21.194025</v>
      </c>
      <c r="DR445" s="222">
        <v>758</v>
      </c>
      <c r="DS445" s="677">
        <f t="shared" si="622"/>
        <v>93</v>
      </c>
      <c r="DT445" s="676">
        <f t="shared" si="623"/>
        <v>13.984962406015029</v>
      </c>
      <c r="DU445" s="710">
        <f t="shared" si="645"/>
        <v>2.7969924812030058</v>
      </c>
      <c r="DV445" s="208">
        <v>1080.587</v>
      </c>
      <c r="DW445" s="677">
        <f t="shared" si="624"/>
        <v>415.58699999999999</v>
      </c>
      <c r="DX445" s="676">
        <f t="shared" si="625"/>
        <v>62.494285714285695</v>
      </c>
      <c r="DY445" s="710">
        <f t="shared" si="646"/>
        <v>12.498857142857139</v>
      </c>
      <c r="DZ445" s="222">
        <v>19</v>
      </c>
      <c r="EA445" s="677">
        <f t="shared" si="626"/>
        <v>126.35</v>
      </c>
      <c r="EB445" s="568">
        <f t="shared" si="627"/>
        <v>791.35</v>
      </c>
      <c r="EC445" s="677">
        <f t="shared" si="628"/>
        <v>237.405</v>
      </c>
      <c r="ED445" s="677">
        <f t="shared" si="647"/>
        <v>237.405</v>
      </c>
      <c r="EE445" s="677">
        <f t="shared" si="648"/>
        <v>395.67500000000001</v>
      </c>
      <c r="EF445" s="208">
        <f t="shared" si="649"/>
        <v>72.309249999999992</v>
      </c>
      <c r="EG445" s="208">
        <f t="shared" si="650"/>
        <v>21.692774999999997</v>
      </c>
      <c r="EH445" s="208">
        <f t="shared" si="651"/>
        <v>36.154624999999996</v>
      </c>
      <c r="EI445" s="677">
        <f t="shared" si="629"/>
        <v>21.692774999999997</v>
      </c>
    </row>
    <row r="446" spans="1:139" s="218" customFormat="1" ht="24.75" customHeight="1" x14ac:dyDescent="0.2">
      <c r="A446" s="505">
        <v>443</v>
      </c>
      <c r="B446" s="506" t="s">
        <v>1268</v>
      </c>
      <c r="C446" s="499" t="s">
        <v>1102</v>
      </c>
      <c r="D446" s="406" t="s">
        <v>596</v>
      </c>
      <c r="E446" s="414" t="s">
        <v>221</v>
      </c>
      <c r="F446" s="219" t="s">
        <v>171</v>
      </c>
      <c r="G446" s="219" t="s">
        <v>42</v>
      </c>
      <c r="H446" s="219" t="s">
        <v>70</v>
      </c>
      <c r="I446" s="240">
        <v>0.3</v>
      </c>
      <c r="J446" s="234">
        <v>1037</v>
      </c>
      <c r="K446" s="222"/>
      <c r="L446" s="219" t="s">
        <v>171</v>
      </c>
      <c r="M446" s="219" t="s">
        <v>42</v>
      </c>
      <c r="N446" s="219" t="s">
        <v>70</v>
      </c>
      <c r="O446" s="240">
        <v>0.3</v>
      </c>
      <c r="P446" s="234">
        <v>1037</v>
      </c>
      <c r="Q446" s="219"/>
      <c r="R446" s="219"/>
      <c r="S446" s="219"/>
      <c r="T446" s="240">
        <v>0.3</v>
      </c>
      <c r="U446" s="235">
        <v>1037</v>
      </c>
      <c r="V446" s="228" t="s">
        <v>69</v>
      </c>
      <c r="W446" s="228" t="s">
        <v>44</v>
      </c>
      <c r="X446" s="228" t="s">
        <v>28</v>
      </c>
      <c r="Y446" s="242">
        <v>0.3</v>
      </c>
      <c r="Z446" s="236">
        <v>1037</v>
      </c>
      <c r="AA446" s="207">
        <f t="shared" si="565"/>
        <v>311.09999999999997</v>
      </c>
      <c r="AB446" s="222">
        <v>967</v>
      </c>
      <c r="AC446" s="544">
        <f t="shared" si="630"/>
        <v>-70</v>
      </c>
      <c r="AD446" s="208">
        <f>1.22*$AB$1</f>
        <v>1387.7012</v>
      </c>
      <c r="AE446" s="678">
        <f t="shared" si="631"/>
        <v>350.70119999999997</v>
      </c>
      <c r="AF446" s="222">
        <v>1796</v>
      </c>
      <c r="AJ446" s="444">
        <f t="shared" si="566"/>
        <v>-70</v>
      </c>
      <c r="AK446" s="444">
        <f t="shared" si="567"/>
        <v>-6.7502410800385775</v>
      </c>
      <c r="AL446" s="539">
        <f t="shared" si="632"/>
        <v>-1.3500482160077154E-2</v>
      </c>
      <c r="AM446" s="444">
        <f t="shared" si="568"/>
        <v>-14</v>
      </c>
      <c r="AN446" s="445">
        <f t="shared" si="569"/>
        <v>350.70119999999997</v>
      </c>
      <c r="AO446" s="445">
        <f t="shared" si="570"/>
        <v>33.818823529411759</v>
      </c>
      <c r="AP446" s="542">
        <f t="shared" si="633"/>
        <v>6.7637647058823525E-2</v>
      </c>
      <c r="AQ446" s="445">
        <f t="shared" si="571"/>
        <v>70.140239999999991</v>
      </c>
      <c r="AR446" s="227">
        <f t="shared" si="572"/>
        <v>347.09999999999997</v>
      </c>
      <c r="AS446" s="210">
        <f t="shared" si="573"/>
        <v>1157</v>
      </c>
      <c r="AT446" s="209">
        <f t="shared" si="574"/>
        <v>347.09999999999997</v>
      </c>
      <c r="AU446" s="209">
        <f t="shared" si="575"/>
        <v>578.5</v>
      </c>
      <c r="AV446" s="211">
        <f t="shared" si="576"/>
        <v>967</v>
      </c>
      <c r="AW446" s="210">
        <f t="shared" si="577"/>
        <v>190</v>
      </c>
      <c r="AX446" s="210">
        <f t="shared" si="578"/>
        <v>120</v>
      </c>
      <c r="AY446" s="210">
        <f t="shared" si="579"/>
        <v>11.571841851494696</v>
      </c>
      <c r="AZ446" s="211">
        <f t="shared" si="580"/>
        <v>1387.7012</v>
      </c>
      <c r="BA446" s="544">
        <f t="shared" si="634"/>
        <v>230.70119999999997</v>
      </c>
      <c r="BB446" s="210">
        <f t="shared" si="635"/>
        <v>57.675299999999993</v>
      </c>
      <c r="BC446" s="213">
        <f t="shared" si="581"/>
        <v>374.67932400000001</v>
      </c>
      <c r="BD446" s="211">
        <f>[1]MAG_9pak!$F$11</f>
        <v>1248.9310800000001</v>
      </c>
      <c r="BE446" s="213">
        <f t="shared" si="582"/>
        <v>374.67932400000001</v>
      </c>
      <c r="BF446" s="213">
        <f t="shared" si="583"/>
        <v>624.46554000000003</v>
      </c>
      <c r="BG446" s="210">
        <f t="shared" si="584"/>
        <v>281.93108000000007</v>
      </c>
      <c r="BH446" s="210">
        <f t="shared" si="585"/>
        <v>211.93108000000007</v>
      </c>
      <c r="BI446" s="210">
        <f t="shared" si="586"/>
        <v>20.436941176470597</v>
      </c>
      <c r="BJ446" s="210">
        <f t="shared" si="587"/>
        <v>1285.8799999999999</v>
      </c>
      <c r="BK446" s="214">
        <f t="shared" si="588"/>
        <v>385.76399999999995</v>
      </c>
      <c r="BL446" s="214">
        <f t="shared" si="589"/>
        <v>642.93999999999994</v>
      </c>
      <c r="BM446" s="210">
        <f t="shared" si="590"/>
        <v>248.87999999999988</v>
      </c>
      <c r="BN446" s="210">
        <f t="shared" si="591"/>
        <v>318.87999999999988</v>
      </c>
      <c r="BO446" s="215">
        <f t="shared" si="592"/>
        <v>385.76399999999995</v>
      </c>
      <c r="BP446" s="210">
        <f t="shared" si="652"/>
        <v>1285.8799999999999</v>
      </c>
      <c r="BQ446" s="216">
        <f t="shared" si="593"/>
        <v>385.76399999999995</v>
      </c>
      <c r="BR446" s="216">
        <f t="shared" si="594"/>
        <v>642.93999999999994</v>
      </c>
      <c r="BS446" s="210">
        <f t="shared" si="595"/>
        <v>248.87999999999988</v>
      </c>
      <c r="BT446" s="210">
        <f t="shared" si="596"/>
        <v>318.87999999999988</v>
      </c>
      <c r="BU446" s="217">
        <f t="shared" si="597"/>
        <v>385.76399999999995</v>
      </c>
      <c r="BV446" s="210">
        <f t="shared" si="653"/>
        <v>1285.8799999999999</v>
      </c>
      <c r="BW446" s="403">
        <f t="shared" si="598"/>
        <v>385.76399999999995</v>
      </c>
      <c r="BX446" s="403">
        <f t="shared" si="599"/>
        <v>642.93999999999994</v>
      </c>
      <c r="BY446" s="210">
        <f t="shared" si="600"/>
        <v>248.87999999999988</v>
      </c>
      <c r="BZ446" s="210">
        <f t="shared" si="601"/>
        <v>318.87999999999988</v>
      </c>
      <c r="CA446" s="210">
        <f t="shared" si="602"/>
        <v>24</v>
      </c>
      <c r="CB446" s="404">
        <f t="shared" si="603"/>
        <v>385.76399999999995</v>
      </c>
      <c r="CC446" s="404"/>
      <c r="CD446" s="537">
        <f t="shared" si="604"/>
        <v>57.675299999999993</v>
      </c>
      <c r="CE446" s="537">
        <f t="shared" si="636"/>
        <v>17.302589999999999</v>
      </c>
      <c r="CF446" s="537">
        <f t="shared" si="605"/>
        <v>28.837649999999996</v>
      </c>
      <c r="CG446" s="210"/>
      <c r="CH446" s="210"/>
      <c r="CI446" s="210"/>
      <c r="CJ446" s="538">
        <f t="shared" si="606"/>
        <v>17.302589999999999</v>
      </c>
      <c r="CK446" s="216">
        <f t="shared" si="607"/>
        <v>-47.5</v>
      </c>
      <c r="CL446" s="216">
        <f t="shared" si="637"/>
        <v>-14.25</v>
      </c>
      <c r="CM446" s="216">
        <f t="shared" si="608"/>
        <v>-23.75</v>
      </c>
      <c r="CN446" s="216"/>
      <c r="CO446" s="216"/>
      <c r="CP446" s="216"/>
      <c r="CQ446" s="217">
        <f t="shared" si="609"/>
        <v>-14.25</v>
      </c>
      <c r="CR446" s="403">
        <f t="shared" si="610"/>
        <v>25.455300000000022</v>
      </c>
      <c r="CS446" s="403">
        <f t="shared" si="638"/>
        <v>7.6365900000000062</v>
      </c>
      <c r="CT446" s="403">
        <f t="shared" si="611"/>
        <v>12.727650000000011</v>
      </c>
      <c r="CU446" s="403"/>
      <c r="CV446" s="403"/>
      <c r="CW446" s="403"/>
      <c r="CX446" s="404">
        <f t="shared" si="612"/>
        <v>7.6365900000000062</v>
      </c>
      <c r="CY446" s="198"/>
      <c r="CZ446" s="222">
        <v>967</v>
      </c>
      <c r="DA446" s="677">
        <f t="shared" si="613"/>
        <v>-70</v>
      </c>
      <c r="DB446" s="676">
        <f t="shared" si="614"/>
        <v>-6.7502410800385775</v>
      </c>
      <c r="DC446" s="676">
        <f t="shared" si="639"/>
        <v>-1.3500482160077154</v>
      </c>
      <c r="DD446" s="208">
        <v>1387.7012</v>
      </c>
      <c r="DE446" s="677">
        <f t="shared" si="615"/>
        <v>350.70119999999997</v>
      </c>
      <c r="DF446" s="676">
        <f t="shared" si="616"/>
        <v>33.818823529411759</v>
      </c>
      <c r="DG446" s="676">
        <f t="shared" si="640"/>
        <v>6.7637647058823518</v>
      </c>
      <c r="DH446" s="222">
        <v>20</v>
      </c>
      <c r="DI446" s="677">
        <f t="shared" si="617"/>
        <v>207.4</v>
      </c>
      <c r="DJ446" s="568">
        <f t="shared" si="618"/>
        <v>1244.4000000000001</v>
      </c>
      <c r="DK446" s="677">
        <f t="shared" si="619"/>
        <v>373.32</v>
      </c>
      <c r="DL446" s="677">
        <f t="shared" si="641"/>
        <v>373.32</v>
      </c>
      <c r="DM446" s="677">
        <f t="shared" si="642"/>
        <v>622.20000000000005</v>
      </c>
      <c r="DN446" s="677">
        <f t="shared" si="620"/>
        <v>35.82529999999997</v>
      </c>
      <c r="DO446" s="677">
        <f t="shared" si="643"/>
        <v>10.74758999999999</v>
      </c>
      <c r="DP446" s="677">
        <f t="shared" si="644"/>
        <v>17.912649999999985</v>
      </c>
      <c r="DQ446" s="677">
        <f t="shared" si="621"/>
        <v>10.74758999999999</v>
      </c>
      <c r="DR446" s="222">
        <v>967</v>
      </c>
      <c r="DS446" s="677">
        <f t="shared" si="622"/>
        <v>-70</v>
      </c>
      <c r="DT446" s="676">
        <f t="shared" si="623"/>
        <v>-6.7502410800385775</v>
      </c>
      <c r="DU446" s="710">
        <f t="shared" si="645"/>
        <v>-1.3500482160077154</v>
      </c>
      <c r="DV446" s="208">
        <v>1387.7012</v>
      </c>
      <c r="DW446" s="677">
        <f t="shared" si="624"/>
        <v>350.70119999999997</v>
      </c>
      <c r="DX446" s="676">
        <f t="shared" si="625"/>
        <v>33.818823529411759</v>
      </c>
      <c r="DY446" s="710">
        <f t="shared" si="646"/>
        <v>6.7637647058823518</v>
      </c>
      <c r="DZ446" s="222">
        <v>19</v>
      </c>
      <c r="EA446" s="677">
        <f t="shared" si="626"/>
        <v>197.03</v>
      </c>
      <c r="EB446" s="568">
        <f t="shared" si="627"/>
        <v>1234.03</v>
      </c>
      <c r="EC446" s="677">
        <f t="shared" si="628"/>
        <v>370.209</v>
      </c>
      <c r="ED446" s="677">
        <f t="shared" si="647"/>
        <v>370.209</v>
      </c>
      <c r="EE446" s="677">
        <f t="shared" si="648"/>
        <v>617.01499999999999</v>
      </c>
      <c r="EF446" s="208">
        <f t="shared" si="649"/>
        <v>38.4178</v>
      </c>
      <c r="EG446" s="208">
        <f t="shared" si="650"/>
        <v>11.52534</v>
      </c>
      <c r="EH446" s="208">
        <f t="shared" si="651"/>
        <v>19.2089</v>
      </c>
      <c r="EI446" s="677">
        <f t="shared" si="629"/>
        <v>11.52534</v>
      </c>
    </row>
    <row r="447" spans="1:139" s="218" customFormat="1" ht="24.75" customHeight="1" x14ac:dyDescent="0.2">
      <c r="A447" s="506">
        <v>444</v>
      </c>
      <c r="B447" s="506" t="s">
        <v>1268</v>
      </c>
      <c r="C447" s="499" t="s">
        <v>1103</v>
      </c>
      <c r="D447" s="406" t="s">
        <v>597</v>
      </c>
      <c r="E447" s="414" t="s">
        <v>235</v>
      </c>
      <c r="F447" s="219" t="s">
        <v>171</v>
      </c>
      <c r="G447" s="219" t="s">
        <v>217</v>
      </c>
      <c r="H447" s="219" t="s">
        <v>25</v>
      </c>
      <c r="I447" s="240">
        <v>0.3</v>
      </c>
      <c r="J447" s="234">
        <v>665</v>
      </c>
      <c r="K447" s="222"/>
      <c r="L447" s="219" t="s">
        <v>171</v>
      </c>
      <c r="M447" s="219" t="s">
        <v>217</v>
      </c>
      <c r="N447" s="219" t="s">
        <v>25</v>
      </c>
      <c r="O447" s="240">
        <v>0.3</v>
      </c>
      <c r="P447" s="234">
        <v>665</v>
      </c>
      <c r="Q447" s="219"/>
      <c r="R447" s="219"/>
      <c r="S447" s="219"/>
      <c r="T447" s="240">
        <v>0.3</v>
      </c>
      <c r="U447" s="235">
        <v>665</v>
      </c>
      <c r="V447" s="228" t="s">
        <v>69</v>
      </c>
      <c r="W447" s="228" t="s">
        <v>315</v>
      </c>
      <c r="X447" s="228" t="s">
        <v>45</v>
      </c>
      <c r="Y447" s="242">
        <v>0.3</v>
      </c>
      <c r="Z447" s="236">
        <v>665</v>
      </c>
      <c r="AA447" s="207">
        <f t="shared" si="565"/>
        <v>199.5</v>
      </c>
      <c r="AB447" s="222">
        <v>758</v>
      </c>
      <c r="AC447" s="544">
        <f t="shared" si="630"/>
        <v>93</v>
      </c>
      <c r="AD447" s="208">
        <f>0.95*$AB$1</f>
        <v>1080.587</v>
      </c>
      <c r="AE447" s="678">
        <f t="shared" si="631"/>
        <v>415.58699999999999</v>
      </c>
      <c r="AF447" s="222">
        <v>1406</v>
      </c>
      <c r="AJ447" s="444">
        <f t="shared" si="566"/>
        <v>93</v>
      </c>
      <c r="AK447" s="444">
        <f t="shared" si="567"/>
        <v>13.984962406015029</v>
      </c>
      <c r="AL447" s="539">
        <f t="shared" si="632"/>
        <v>2.7969924812030058E-2</v>
      </c>
      <c r="AM447" s="444">
        <f t="shared" si="568"/>
        <v>18.600000000000001</v>
      </c>
      <c r="AN447" s="445">
        <f t="shared" si="569"/>
        <v>415.58699999999999</v>
      </c>
      <c r="AO447" s="445">
        <f t="shared" si="570"/>
        <v>62.494285714285695</v>
      </c>
      <c r="AP447" s="542">
        <f t="shared" si="633"/>
        <v>0.12498857142857139</v>
      </c>
      <c r="AQ447" s="445">
        <f t="shared" si="571"/>
        <v>83.117400000000004</v>
      </c>
      <c r="AR447" s="227">
        <f t="shared" si="572"/>
        <v>235.5</v>
      </c>
      <c r="AS447" s="210">
        <f t="shared" si="573"/>
        <v>785</v>
      </c>
      <c r="AT447" s="209">
        <f t="shared" si="574"/>
        <v>235.5</v>
      </c>
      <c r="AU447" s="209">
        <f t="shared" si="575"/>
        <v>392.5</v>
      </c>
      <c r="AV447" s="211">
        <f t="shared" si="576"/>
        <v>758</v>
      </c>
      <c r="AW447" s="210">
        <f t="shared" si="577"/>
        <v>27</v>
      </c>
      <c r="AX447" s="210">
        <f t="shared" si="578"/>
        <v>120</v>
      </c>
      <c r="AY447" s="210">
        <f t="shared" si="579"/>
        <v>18.045112781954884</v>
      </c>
      <c r="AZ447" s="211">
        <f t="shared" si="580"/>
        <v>1080.587</v>
      </c>
      <c r="BA447" s="544">
        <f t="shared" si="634"/>
        <v>295.58699999999999</v>
      </c>
      <c r="BB447" s="210">
        <f t="shared" si="635"/>
        <v>73.896749999999997</v>
      </c>
      <c r="BC447" s="213">
        <f t="shared" si="581"/>
        <v>291.75848999999999</v>
      </c>
      <c r="BD447" s="211">
        <f>[1]MAG_9pak!$F$9</f>
        <v>972.52830000000006</v>
      </c>
      <c r="BE447" s="213">
        <f t="shared" si="582"/>
        <v>291.75848999999999</v>
      </c>
      <c r="BF447" s="213">
        <f t="shared" si="583"/>
        <v>486.26415000000003</v>
      </c>
      <c r="BG447" s="210">
        <f t="shared" si="584"/>
        <v>214.52830000000006</v>
      </c>
      <c r="BH447" s="210">
        <f t="shared" si="585"/>
        <v>307.52830000000006</v>
      </c>
      <c r="BI447" s="210">
        <f t="shared" si="586"/>
        <v>46.244857142857143</v>
      </c>
      <c r="BJ447" s="210">
        <f t="shared" si="587"/>
        <v>824.6</v>
      </c>
      <c r="BK447" s="214">
        <f t="shared" si="588"/>
        <v>247.38</v>
      </c>
      <c r="BL447" s="214">
        <f t="shared" si="589"/>
        <v>412.3</v>
      </c>
      <c r="BM447" s="210">
        <f t="shared" si="590"/>
        <v>159.60000000000002</v>
      </c>
      <c r="BN447" s="210">
        <f t="shared" si="591"/>
        <v>66.600000000000023</v>
      </c>
      <c r="BO447" s="215">
        <f t="shared" si="592"/>
        <v>247.38</v>
      </c>
      <c r="BP447" s="210">
        <f t="shared" si="652"/>
        <v>824.6</v>
      </c>
      <c r="BQ447" s="216">
        <f t="shared" si="593"/>
        <v>247.38</v>
      </c>
      <c r="BR447" s="216">
        <f t="shared" si="594"/>
        <v>412.3</v>
      </c>
      <c r="BS447" s="210">
        <f t="shared" si="595"/>
        <v>159.60000000000002</v>
      </c>
      <c r="BT447" s="210">
        <f t="shared" si="596"/>
        <v>66.600000000000023</v>
      </c>
      <c r="BU447" s="217">
        <f t="shared" si="597"/>
        <v>247.38</v>
      </c>
      <c r="BV447" s="210">
        <f t="shared" si="653"/>
        <v>824.6</v>
      </c>
      <c r="BW447" s="403">
        <f t="shared" si="598"/>
        <v>247.38</v>
      </c>
      <c r="BX447" s="403">
        <f t="shared" si="599"/>
        <v>412.3</v>
      </c>
      <c r="BY447" s="210">
        <f t="shared" si="600"/>
        <v>159.60000000000002</v>
      </c>
      <c r="BZ447" s="210">
        <f t="shared" si="601"/>
        <v>66.600000000000023</v>
      </c>
      <c r="CA447" s="210">
        <f t="shared" si="602"/>
        <v>24</v>
      </c>
      <c r="CB447" s="404">
        <f t="shared" si="603"/>
        <v>247.38</v>
      </c>
      <c r="CC447" s="404"/>
      <c r="CD447" s="537">
        <f t="shared" si="604"/>
        <v>73.896749999999997</v>
      </c>
      <c r="CE447" s="537">
        <f t="shared" si="636"/>
        <v>22.169024999999998</v>
      </c>
      <c r="CF447" s="537">
        <f t="shared" si="605"/>
        <v>36.948374999999999</v>
      </c>
      <c r="CG447" s="210"/>
      <c r="CH447" s="210"/>
      <c r="CI447" s="210"/>
      <c r="CJ447" s="538">
        <f t="shared" si="606"/>
        <v>22.169024999999998</v>
      </c>
      <c r="CK447" s="216">
        <f t="shared" si="607"/>
        <v>-6.75</v>
      </c>
      <c r="CL447" s="216">
        <f t="shared" si="637"/>
        <v>-2.0249999999999999</v>
      </c>
      <c r="CM447" s="216">
        <f t="shared" si="608"/>
        <v>-3.375</v>
      </c>
      <c r="CN447" s="216"/>
      <c r="CO447" s="216"/>
      <c r="CP447" s="216"/>
      <c r="CQ447" s="217">
        <f t="shared" si="609"/>
        <v>-2.0249999999999999</v>
      </c>
      <c r="CR447" s="403">
        <f t="shared" si="610"/>
        <v>63.996749999999992</v>
      </c>
      <c r="CS447" s="403">
        <f t="shared" si="638"/>
        <v>19.199024999999995</v>
      </c>
      <c r="CT447" s="403">
        <f t="shared" si="611"/>
        <v>31.998374999999996</v>
      </c>
      <c r="CU447" s="403"/>
      <c r="CV447" s="403"/>
      <c r="CW447" s="403"/>
      <c r="CX447" s="404">
        <f t="shared" si="612"/>
        <v>19.199024999999995</v>
      </c>
      <c r="CY447" s="198"/>
      <c r="CZ447" s="222">
        <v>758</v>
      </c>
      <c r="DA447" s="677">
        <f t="shared" si="613"/>
        <v>93</v>
      </c>
      <c r="DB447" s="676">
        <f t="shared" si="614"/>
        <v>13.984962406015029</v>
      </c>
      <c r="DC447" s="676">
        <f t="shared" si="639"/>
        <v>2.7969924812030058</v>
      </c>
      <c r="DD447" s="208">
        <v>1080.587</v>
      </c>
      <c r="DE447" s="677">
        <f t="shared" si="615"/>
        <v>415.58699999999999</v>
      </c>
      <c r="DF447" s="676">
        <f t="shared" si="616"/>
        <v>62.494285714285695</v>
      </c>
      <c r="DG447" s="676">
        <f t="shared" si="640"/>
        <v>12.498857142857139</v>
      </c>
      <c r="DH447" s="222">
        <v>20</v>
      </c>
      <c r="DI447" s="677">
        <f t="shared" si="617"/>
        <v>133</v>
      </c>
      <c r="DJ447" s="568">
        <f t="shared" si="618"/>
        <v>798</v>
      </c>
      <c r="DK447" s="677">
        <f t="shared" si="619"/>
        <v>239.39999999999998</v>
      </c>
      <c r="DL447" s="677">
        <f t="shared" si="641"/>
        <v>239.4</v>
      </c>
      <c r="DM447" s="677">
        <f t="shared" si="642"/>
        <v>399</v>
      </c>
      <c r="DN447" s="677">
        <f t="shared" si="620"/>
        <v>70.646749999999997</v>
      </c>
      <c r="DO447" s="677">
        <f t="shared" si="643"/>
        <v>21.194025</v>
      </c>
      <c r="DP447" s="677">
        <f t="shared" si="644"/>
        <v>35.323374999999999</v>
      </c>
      <c r="DQ447" s="677">
        <f t="shared" si="621"/>
        <v>21.194025</v>
      </c>
      <c r="DR447" s="222">
        <v>758</v>
      </c>
      <c r="DS447" s="677">
        <f t="shared" si="622"/>
        <v>93</v>
      </c>
      <c r="DT447" s="676">
        <f t="shared" si="623"/>
        <v>13.984962406015029</v>
      </c>
      <c r="DU447" s="710">
        <f t="shared" si="645"/>
        <v>2.7969924812030058</v>
      </c>
      <c r="DV447" s="208">
        <v>1080.587</v>
      </c>
      <c r="DW447" s="677">
        <f t="shared" si="624"/>
        <v>415.58699999999999</v>
      </c>
      <c r="DX447" s="676">
        <f t="shared" si="625"/>
        <v>62.494285714285695</v>
      </c>
      <c r="DY447" s="710">
        <f t="shared" si="646"/>
        <v>12.498857142857139</v>
      </c>
      <c r="DZ447" s="222">
        <v>19</v>
      </c>
      <c r="EA447" s="677">
        <f t="shared" si="626"/>
        <v>126.35</v>
      </c>
      <c r="EB447" s="568">
        <f t="shared" si="627"/>
        <v>791.35</v>
      </c>
      <c r="EC447" s="677">
        <f t="shared" si="628"/>
        <v>237.405</v>
      </c>
      <c r="ED447" s="677">
        <f t="shared" si="647"/>
        <v>237.405</v>
      </c>
      <c r="EE447" s="677">
        <f t="shared" si="648"/>
        <v>395.67500000000001</v>
      </c>
      <c r="EF447" s="208">
        <f t="shared" si="649"/>
        <v>72.309249999999992</v>
      </c>
      <c r="EG447" s="208">
        <f t="shared" si="650"/>
        <v>21.692774999999997</v>
      </c>
      <c r="EH447" s="208">
        <f t="shared" si="651"/>
        <v>36.154624999999996</v>
      </c>
      <c r="EI447" s="677">
        <f t="shared" si="629"/>
        <v>21.692774999999997</v>
      </c>
    </row>
    <row r="448" spans="1:139" s="218" customFormat="1" ht="24.75" customHeight="1" x14ac:dyDescent="0.2">
      <c r="A448" s="505">
        <v>445</v>
      </c>
      <c r="B448" s="506" t="s">
        <v>1268</v>
      </c>
      <c r="C448" s="499" t="s">
        <v>1103</v>
      </c>
      <c r="D448" s="406" t="s">
        <v>597</v>
      </c>
      <c r="E448" s="414" t="s">
        <v>221</v>
      </c>
      <c r="F448" s="219" t="s">
        <v>171</v>
      </c>
      <c r="G448" s="219" t="s">
        <v>42</v>
      </c>
      <c r="H448" s="219" t="s">
        <v>70</v>
      </c>
      <c r="I448" s="240">
        <v>0.3</v>
      </c>
      <c r="J448" s="234">
        <v>1037</v>
      </c>
      <c r="K448" s="222"/>
      <c r="L448" s="219" t="s">
        <v>171</v>
      </c>
      <c r="M448" s="219" t="s">
        <v>42</v>
      </c>
      <c r="N448" s="219" t="s">
        <v>70</v>
      </c>
      <c r="O448" s="240">
        <v>0.3</v>
      </c>
      <c r="P448" s="234">
        <v>1037</v>
      </c>
      <c r="Q448" s="219"/>
      <c r="R448" s="219"/>
      <c r="S448" s="219"/>
      <c r="T448" s="240">
        <v>0.3</v>
      </c>
      <c r="U448" s="235">
        <v>1037</v>
      </c>
      <c r="V448" s="228" t="s">
        <v>69</v>
      </c>
      <c r="W448" s="228" t="s">
        <v>44</v>
      </c>
      <c r="X448" s="228" t="s">
        <v>28</v>
      </c>
      <c r="Y448" s="242">
        <v>0.3</v>
      </c>
      <c r="Z448" s="236">
        <v>1037</v>
      </c>
      <c r="AA448" s="207">
        <f t="shared" si="565"/>
        <v>311.09999999999997</v>
      </c>
      <c r="AB448" s="222">
        <v>967</v>
      </c>
      <c r="AC448" s="544">
        <f t="shared" si="630"/>
        <v>-70</v>
      </c>
      <c r="AD448" s="208">
        <f>1.22*$AB$1</f>
        <v>1387.7012</v>
      </c>
      <c r="AE448" s="678">
        <f t="shared" si="631"/>
        <v>350.70119999999997</v>
      </c>
      <c r="AF448" s="222">
        <v>1796</v>
      </c>
      <c r="AJ448" s="444">
        <f t="shared" si="566"/>
        <v>-70</v>
      </c>
      <c r="AK448" s="444">
        <f t="shared" si="567"/>
        <v>-6.7502410800385775</v>
      </c>
      <c r="AL448" s="539">
        <f t="shared" si="632"/>
        <v>-1.3500482160077154E-2</v>
      </c>
      <c r="AM448" s="444">
        <f t="shared" si="568"/>
        <v>-14</v>
      </c>
      <c r="AN448" s="445">
        <f t="shared" si="569"/>
        <v>350.70119999999997</v>
      </c>
      <c r="AO448" s="445">
        <f t="shared" si="570"/>
        <v>33.818823529411759</v>
      </c>
      <c r="AP448" s="542">
        <f t="shared" si="633"/>
        <v>6.7637647058823525E-2</v>
      </c>
      <c r="AQ448" s="445">
        <f t="shared" si="571"/>
        <v>70.140239999999991</v>
      </c>
      <c r="AR448" s="227">
        <f t="shared" si="572"/>
        <v>347.09999999999997</v>
      </c>
      <c r="AS448" s="210">
        <f t="shared" si="573"/>
        <v>1157</v>
      </c>
      <c r="AT448" s="209">
        <f t="shared" si="574"/>
        <v>347.09999999999997</v>
      </c>
      <c r="AU448" s="209">
        <f t="shared" si="575"/>
        <v>578.5</v>
      </c>
      <c r="AV448" s="211">
        <f t="shared" si="576"/>
        <v>967</v>
      </c>
      <c r="AW448" s="210">
        <f t="shared" si="577"/>
        <v>190</v>
      </c>
      <c r="AX448" s="210">
        <f t="shared" si="578"/>
        <v>120</v>
      </c>
      <c r="AY448" s="210">
        <f t="shared" si="579"/>
        <v>11.571841851494696</v>
      </c>
      <c r="AZ448" s="211">
        <f t="shared" si="580"/>
        <v>1387.7012</v>
      </c>
      <c r="BA448" s="544">
        <f t="shared" si="634"/>
        <v>230.70119999999997</v>
      </c>
      <c r="BB448" s="210">
        <f t="shared" si="635"/>
        <v>57.675299999999993</v>
      </c>
      <c r="BC448" s="213">
        <f t="shared" si="581"/>
        <v>374.67932400000001</v>
      </c>
      <c r="BD448" s="211">
        <f>[1]MAG_9pak!$F$11</f>
        <v>1248.9310800000001</v>
      </c>
      <c r="BE448" s="213">
        <f t="shared" si="582"/>
        <v>374.67932400000001</v>
      </c>
      <c r="BF448" s="213">
        <f t="shared" si="583"/>
        <v>624.46554000000003</v>
      </c>
      <c r="BG448" s="210">
        <f t="shared" si="584"/>
        <v>281.93108000000007</v>
      </c>
      <c r="BH448" s="210">
        <f t="shared" si="585"/>
        <v>211.93108000000007</v>
      </c>
      <c r="BI448" s="210">
        <f t="shared" si="586"/>
        <v>20.436941176470597</v>
      </c>
      <c r="BJ448" s="210">
        <f t="shared" si="587"/>
        <v>1285.8799999999999</v>
      </c>
      <c r="BK448" s="214">
        <f t="shared" si="588"/>
        <v>385.76399999999995</v>
      </c>
      <c r="BL448" s="214">
        <f t="shared" si="589"/>
        <v>642.93999999999994</v>
      </c>
      <c r="BM448" s="210">
        <f t="shared" si="590"/>
        <v>248.87999999999988</v>
      </c>
      <c r="BN448" s="210">
        <f t="shared" si="591"/>
        <v>318.87999999999988</v>
      </c>
      <c r="BO448" s="215">
        <f t="shared" si="592"/>
        <v>385.76399999999995</v>
      </c>
      <c r="BP448" s="210">
        <f t="shared" si="652"/>
        <v>1285.8799999999999</v>
      </c>
      <c r="BQ448" s="216">
        <f t="shared" si="593"/>
        <v>385.76399999999995</v>
      </c>
      <c r="BR448" s="216">
        <f t="shared" si="594"/>
        <v>642.93999999999994</v>
      </c>
      <c r="BS448" s="210">
        <f t="shared" si="595"/>
        <v>248.87999999999988</v>
      </c>
      <c r="BT448" s="210">
        <f t="shared" si="596"/>
        <v>318.87999999999988</v>
      </c>
      <c r="BU448" s="217">
        <f t="shared" si="597"/>
        <v>385.76399999999995</v>
      </c>
      <c r="BV448" s="210">
        <f t="shared" si="653"/>
        <v>1285.8799999999999</v>
      </c>
      <c r="BW448" s="403">
        <f t="shared" si="598"/>
        <v>385.76399999999995</v>
      </c>
      <c r="BX448" s="403">
        <f t="shared" si="599"/>
        <v>642.93999999999994</v>
      </c>
      <c r="BY448" s="210">
        <f t="shared" si="600"/>
        <v>248.87999999999988</v>
      </c>
      <c r="BZ448" s="210">
        <f t="shared" si="601"/>
        <v>318.87999999999988</v>
      </c>
      <c r="CA448" s="210">
        <f t="shared" si="602"/>
        <v>24</v>
      </c>
      <c r="CB448" s="404">
        <f t="shared" si="603"/>
        <v>385.76399999999995</v>
      </c>
      <c r="CC448" s="404"/>
      <c r="CD448" s="537">
        <f t="shared" si="604"/>
        <v>57.675299999999993</v>
      </c>
      <c r="CE448" s="537">
        <f t="shared" si="636"/>
        <v>17.302589999999999</v>
      </c>
      <c r="CF448" s="537">
        <f t="shared" si="605"/>
        <v>28.837649999999996</v>
      </c>
      <c r="CG448" s="210"/>
      <c r="CH448" s="210"/>
      <c r="CI448" s="210"/>
      <c r="CJ448" s="538">
        <f t="shared" si="606"/>
        <v>17.302589999999999</v>
      </c>
      <c r="CK448" s="216">
        <f t="shared" si="607"/>
        <v>-47.5</v>
      </c>
      <c r="CL448" s="216">
        <f t="shared" si="637"/>
        <v>-14.25</v>
      </c>
      <c r="CM448" s="216">
        <f t="shared" si="608"/>
        <v>-23.75</v>
      </c>
      <c r="CN448" s="216"/>
      <c r="CO448" s="216"/>
      <c r="CP448" s="216"/>
      <c r="CQ448" s="217">
        <f t="shared" si="609"/>
        <v>-14.25</v>
      </c>
      <c r="CR448" s="403">
        <f t="shared" si="610"/>
        <v>25.455300000000022</v>
      </c>
      <c r="CS448" s="403">
        <f t="shared" si="638"/>
        <v>7.6365900000000062</v>
      </c>
      <c r="CT448" s="403">
        <f t="shared" si="611"/>
        <v>12.727650000000011</v>
      </c>
      <c r="CU448" s="403"/>
      <c r="CV448" s="403"/>
      <c r="CW448" s="403"/>
      <c r="CX448" s="404">
        <f t="shared" si="612"/>
        <v>7.6365900000000062</v>
      </c>
      <c r="CY448" s="198"/>
      <c r="CZ448" s="222">
        <v>967</v>
      </c>
      <c r="DA448" s="677">
        <f t="shared" si="613"/>
        <v>-70</v>
      </c>
      <c r="DB448" s="676">
        <f t="shared" si="614"/>
        <v>-6.7502410800385775</v>
      </c>
      <c r="DC448" s="676">
        <f t="shared" si="639"/>
        <v>-1.3500482160077154</v>
      </c>
      <c r="DD448" s="208">
        <v>1387.7012</v>
      </c>
      <c r="DE448" s="677">
        <f t="shared" si="615"/>
        <v>350.70119999999997</v>
      </c>
      <c r="DF448" s="676">
        <f t="shared" si="616"/>
        <v>33.818823529411759</v>
      </c>
      <c r="DG448" s="676">
        <f t="shared" si="640"/>
        <v>6.7637647058823518</v>
      </c>
      <c r="DH448" s="222">
        <v>20</v>
      </c>
      <c r="DI448" s="677">
        <f t="shared" si="617"/>
        <v>207.4</v>
      </c>
      <c r="DJ448" s="568">
        <f t="shared" si="618"/>
        <v>1244.4000000000001</v>
      </c>
      <c r="DK448" s="677">
        <f t="shared" si="619"/>
        <v>373.32</v>
      </c>
      <c r="DL448" s="677">
        <f t="shared" si="641"/>
        <v>373.32</v>
      </c>
      <c r="DM448" s="677">
        <f t="shared" si="642"/>
        <v>622.20000000000005</v>
      </c>
      <c r="DN448" s="677">
        <f t="shared" si="620"/>
        <v>35.82529999999997</v>
      </c>
      <c r="DO448" s="677">
        <f t="shared" si="643"/>
        <v>10.74758999999999</v>
      </c>
      <c r="DP448" s="677">
        <f t="shared" si="644"/>
        <v>17.912649999999985</v>
      </c>
      <c r="DQ448" s="677">
        <f t="shared" si="621"/>
        <v>10.74758999999999</v>
      </c>
      <c r="DR448" s="222">
        <v>967</v>
      </c>
      <c r="DS448" s="677">
        <f t="shared" si="622"/>
        <v>-70</v>
      </c>
      <c r="DT448" s="676">
        <f t="shared" si="623"/>
        <v>-6.7502410800385775</v>
      </c>
      <c r="DU448" s="710">
        <f t="shared" si="645"/>
        <v>-1.3500482160077154</v>
      </c>
      <c r="DV448" s="208">
        <v>1387.7012</v>
      </c>
      <c r="DW448" s="677">
        <f t="shared" si="624"/>
        <v>350.70119999999997</v>
      </c>
      <c r="DX448" s="676">
        <f t="shared" si="625"/>
        <v>33.818823529411759</v>
      </c>
      <c r="DY448" s="710">
        <f t="shared" si="646"/>
        <v>6.7637647058823518</v>
      </c>
      <c r="DZ448" s="222">
        <v>19</v>
      </c>
      <c r="EA448" s="677">
        <f t="shared" si="626"/>
        <v>197.03</v>
      </c>
      <c r="EB448" s="568">
        <f t="shared" si="627"/>
        <v>1234.03</v>
      </c>
      <c r="EC448" s="677">
        <f t="shared" si="628"/>
        <v>370.209</v>
      </c>
      <c r="ED448" s="677">
        <f t="shared" si="647"/>
        <v>370.209</v>
      </c>
      <c r="EE448" s="677">
        <f t="shared" si="648"/>
        <v>617.01499999999999</v>
      </c>
      <c r="EF448" s="208">
        <f t="shared" si="649"/>
        <v>38.4178</v>
      </c>
      <c r="EG448" s="208">
        <f t="shared" si="650"/>
        <v>11.52534</v>
      </c>
      <c r="EH448" s="208">
        <f t="shared" si="651"/>
        <v>19.2089</v>
      </c>
      <c r="EI448" s="677">
        <f t="shared" si="629"/>
        <v>11.52534</v>
      </c>
    </row>
    <row r="449" spans="1:139" s="218" customFormat="1" ht="24.75" customHeight="1" x14ac:dyDescent="0.2">
      <c r="A449" s="505">
        <v>446</v>
      </c>
      <c r="B449" s="506" t="s">
        <v>1268</v>
      </c>
      <c r="C449" s="499" t="s">
        <v>1104</v>
      </c>
      <c r="D449" s="406" t="s">
        <v>598</v>
      </c>
      <c r="E449" s="414" t="s">
        <v>235</v>
      </c>
      <c r="F449" s="219" t="s">
        <v>171</v>
      </c>
      <c r="G449" s="219" t="s">
        <v>217</v>
      </c>
      <c r="H449" s="219" t="s">
        <v>25</v>
      </c>
      <c r="I449" s="240">
        <v>0.3</v>
      </c>
      <c r="J449" s="234">
        <v>665</v>
      </c>
      <c r="K449" s="222"/>
      <c r="L449" s="219" t="s">
        <v>171</v>
      </c>
      <c r="M449" s="219" t="s">
        <v>217</v>
      </c>
      <c r="N449" s="219" t="s">
        <v>25</v>
      </c>
      <c r="O449" s="240">
        <v>0.3</v>
      </c>
      <c r="P449" s="234">
        <v>665</v>
      </c>
      <c r="Q449" s="219"/>
      <c r="R449" s="219"/>
      <c r="S449" s="219"/>
      <c r="T449" s="240">
        <v>0.3</v>
      </c>
      <c r="U449" s="235">
        <v>665</v>
      </c>
      <c r="V449" s="228" t="s">
        <v>69</v>
      </c>
      <c r="W449" s="228" t="s">
        <v>315</v>
      </c>
      <c r="X449" s="228" t="s">
        <v>45</v>
      </c>
      <c r="Y449" s="242">
        <v>0.3</v>
      </c>
      <c r="Z449" s="236">
        <v>665</v>
      </c>
      <c r="AA449" s="207">
        <f t="shared" si="565"/>
        <v>199.5</v>
      </c>
      <c r="AB449" s="222">
        <v>758</v>
      </c>
      <c r="AC449" s="544">
        <f t="shared" si="630"/>
        <v>93</v>
      </c>
      <c r="AD449" s="208">
        <f>0.95*$AB$1</f>
        <v>1080.587</v>
      </c>
      <c r="AE449" s="678">
        <f t="shared" si="631"/>
        <v>415.58699999999999</v>
      </c>
      <c r="AF449" s="222">
        <v>1406</v>
      </c>
      <c r="AJ449" s="444">
        <f t="shared" si="566"/>
        <v>93</v>
      </c>
      <c r="AK449" s="444">
        <f t="shared" si="567"/>
        <v>13.984962406015029</v>
      </c>
      <c r="AL449" s="539">
        <f t="shared" si="632"/>
        <v>2.7969924812030058E-2</v>
      </c>
      <c r="AM449" s="444">
        <f t="shared" si="568"/>
        <v>18.600000000000001</v>
      </c>
      <c r="AN449" s="445">
        <f t="shared" si="569"/>
        <v>415.58699999999999</v>
      </c>
      <c r="AO449" s="445">
        <f t="shared" si="570"/>
        <v>62.494285714285695</v>
      </c>
      <c r="AP449" s="542">
        <f t="shared" si="633"/>
        <v>0.12498857142857139</v>
      </c>
      <c r="AQ449" s="445">
        <f t="shared" si="571"/>
        <v>83.117400000000004</v>
      </c>
      <c r="AR449" s="227">
        <f t="shared" si="572"/>
        <v>235.5</v>
      </c>
      <c r="AS449" s="210">
        <f t="shared" si="573"/>
        <v>785</v>
      </c>
      <c r="AT449" s="209">
        <f t="shared" si="574"/>
        <v>235.5</v>
      </c>
      <c r="AU449" s="209">
        <f t="shared" si="575"/>
        <v>392.5</v>
      </c>
      <c r="AV449" s="211">
        <f t="shared" si="576"/>
        <v>758</v>
      </c>
      <c r="AW449" s="210">
        <f t="shared" si="577"/>
        <v>27</v>
      </c>
      <c r="AX449" s="210">
        <f t="shared" si="578"/>
        <v>120</v>
      </c>
      <c r="AY449" s="210">
        <f t="shared" si="579"/>
        <v>18.045112781954884</v>
      </c>
      <c r="AZ449" s="211">
        <f t="shared" si="580"/>
        <v>1080.587</v>
      </c>
      <c r="BA449" s="544">
        <f t="shared" si="634"/>
        <v>295.58699999999999</v>
      </c>
      <c r="BB449" s="210">
        <f t="shared" si="635"/>
        <v>73.896749999999997</v>
      </c>
      <c r="BC449" s="213">
        <f t="shared" si="581"/>
        <v>291.75848999999999</v>
      </c>
      <c r="BD449" s="211">
        <f>[1]MAG_9pak!$F$9</f>
        <v>972.52830000000006</v>
      </c>
      <c r="BE449" s="213">
        <f t="shared" si="582"/>
        <v>291.75848999999999</v>
      </c>
      <c r="BF449" s="213">
        <f t="shared" si="583"/>
        <v>486.26415000000003</v>
      </c>
      <c r="BG449" s="210">
        <f t="shared" si="584"/>
        <v>214.52830000000006</v>
      </c>
      <c r="BH449" s="210">
        <f t="shared" si="585"/>
        <v>307.52830000000006</v>
      </c>
      <c r="BI449" s="210">
        <f t="shared" si="586"/>
        <v>46.244857142857143</v>
      </c>
      <c r="BJ449" s="210">
        <f t="shared" si="587"/>
        <v>824.6</v>
      </c>
      <c r="BK449" s="214">
        <f t="shared" si="588"/>
        <v>247.38</v>
      </c>
      <c r="BL449" s="214">
        <f t="shared" si="589"/>
        <v>412.3</v>
      </c>
      <c r="BM449" s="210">
        <f t="shared" si="590"/>
        <v>159.60000000000002</v>
      </c>
      <c r="BN449" s="210">
        <f t="shared" si="591"/>
        <v>66.600000000000023</v>
      </c>
      <c r="BO449" s="215">
        <f t="shared" si="592"/>
        <v>247.38</v>
      </c>
      <c r="BP449" s="210">
        <f t="shared" si="652"/>
        <v>824.6</v>
      </c>
      <c r="BQ449" s="216">
        <f t="shared" si="593"/>
        <v>247.38</v>
      </c>
      <c r="BR449" s="216">
        <f t="shared" si="594"/>
        <v>412.3</v>
      </c>
      <c r="BS449" s="210">
        <f t="shared" si="595"/>
        <v>159.60000000000002</v>
      </c>
      <c r="BT449" s="210">
        <f t="shared" si="596"/>
        <v>66.600000000000023</v>
      </c>
      <c r="BU449" s="217">
        <f t="shared" si="597"/>
        <v>247.38</v>
      </c>
      <c r="BV449" s="210">
        <f t="shared" si="653"/>
        <v>824.6</v>
      </c>
      <c r="BW449" s="403">
        <f t="shared" si="598"/>
        <v>247.38</v>
      </c>
      <c r="BX449" s="403">
        <f t="shared" si="599"/>
        <v>412.3</v>
      </c>
      <c r="BY449" s="210">
        <f t="shared" si="600"/>
        <v>159.60000000000002</v>
      </c>
      <c r="BZ449" s="210">
        <f t="shared" si="601"/>
        <v>66.600000000000023</v>
      </c>
      <c r="CA449" s="210">
        <f t="shared" si="602"/>
        <v>24</v>
      </c>
      <c r="CB449" s="404">
        <f t="shared" si="603"/>
        <v>247.38</v>
      </c>
      <c r="CC449" s="404"/>
      <c r="CD449" s="537">
        <f t="shared" si="604"/>
        <v>73.896749999999997</v>
      </c>
      <c r="CE449" s="537">
        <f t="shared" si="636"/>
        <v>22.169024999999998</v>
      </c>
      <c r="CF449" s="537">
        <f t="shared" si="605"/>
        <v>36.948374999999999</v>
      </c>
      <c r="CG449" s="210"/>
      <c r="CH449" s="210"/>
      <c r="CI449" s="210"/>
      <c r="CJ449" s="538">
        <f t="shared" si="606"/>
        <v>22.169024999999998</v>
      </c>
      <c r="CK449" s="216">
        <f t="shared" si="607"/>
        <v>-6.75</v>
      </c>
      <c r="CL449" s="216">
        <f t="shared" si="637"/>
        <v>-2.0249999999999999</v>
      </c>
      <c r="CM449" s="216">
        <f t="shared" si="608"/>
        <v>-3.375</v>
      </c>
      <c r="CN449" s="216"/>
      <c r="CO449" s="216"/>
      <c r="CP449" s="216"/>
      <c r="CQ449" s="217">
        <f t="shared" si="609"/>
        <v>-2.0249999999999999</v>
      </c>
      <c r="CR449" s="403">
        <f t="shared" si="610"/>
        <v>63.996749999999992</v>
      </c>
      <c r="CS449" s="403">
        <f t="shared" si="638"/>
        <v>19.199024999999995</v>
      </c>
      <c r="CT449" s="403">
        <f t="shared" si="611"/>
        <v>31.998374999999996</v>
      </c>
      <c r="CU449" s="403"/>
      <c r="CV449" s="403"/>
      <c r="CW449" s="403"/>
      <c r="CX449" s="404">
        <f t="shared" si="612"/>
        <v>19.199024999999995</v>
      </c>
      <c r="CY449" s="198"/>
      <c r="CZ449" s="222">
        <v>758</v>
      </c>
      <c r="DA449" s="677">
        <f t="shared" si="613"/>
        <v>93</v>
      </c>
      <c r="DB449" s="676">
        <f t="shared" si="614"/>
        <v>13.984962406015029</v>
      </c>
      <c r="DC449" s="676">
        <f t="shared" si="639"/>
        <v>2.7969924812030058</v>
      </c>
      <c r="DD449" s="208">
        <v>1080.587</v>
      </c>
      <c r="DE449" s="677">
        <f t="shared" si="615"/>
        <v>415.58699999999999</v>
      </c>
      <c r="DF449" s="676">
        <f t="shared" si="616"/>
        <v>62.494285714285695</v>
      </c>
      <c r="DG449" s="676">
        <f t="shared" si="640"/>
        <v>12.498857142857139</v>
      </c>
      <c r="DH449" s="222">
        <v>20</v>
      </c>
      <c r="DI449" s="677">
        <f t="shared" si="617"/>
        <v>133</v>
      </c>
      <c r="DJ449" s="568">
        <f t="shared" si="618"/>
        <v>798</v>
      </c>
      <c r="DK449" s="677">
        <f t="shared" si="619"/>
        <v>239.39999999999998</v>
      </c>
      <c r="DL449" s="677">
        <f t="shared" si="641"/>
        <v>239.4</v>
      </c>
      <c r="DM449" s="677">
        <f t="shared" si="642"/>
        <v>399</v>
      </c>
      <c r="DN449" s="677">
        <f t="shared" si="620"/>
        <v>70.646749999999997</v>
      </c>
      <c r="DO449" s="677">
        <f t="shared" si="643"/>
        <v>21.194025</v>
      </c>
      <c r="DP449" s="677">
        <f t="shared" si="644"/>
        <v>35.323374999999999</v>
      </c>
      <c r="DQ449" s="677">
        <f t="shared" si="621"/>
        <v>21.194025</v>
      </c>
      <c r="DR449" s="222">
        <v>758</v>
      </c>
      <c r="DS449" s="677">
        <f t="shared" si="622"/>
        <v>93</v>
      </c>
      <c r="DT449" s="676">
        <f t="shared" si="623"/>
        <v>13.984962406015029</v>
      </c>
      <c r="DU449" s="710">
        <f t="shared" si="645"/>
        <v>2.7969924812030058</v>
      </c>
      <c r="DV449" s="208">
        <v>1080.587</v>
      </c>
      <c r="DW449" s="677">
        <f t="shared" si="624"/>
        <v>415.58699999999999</v>
      </c>
      <c r="DX449" s="676">
        <f t="shared" si="625"/>
        <v>62.494285714285695</v>
      </c>
      <c r="DY449" s="710">
        <f t="shared" si="646"/>
        <v>12.498857142857139</v>
      </c>
      <c r="DZ449" s="222">
        <v>19</v>
      </c>
      <c r="EA449" s="677">
        <f t="shared" si="626"/>
        <v>126.35</v>
      </c>
      <c r="EB449" s="568">
        <f t="shared" si="627"/>
        <v>791.35</v>
      </c>
      <c r="EC449" s="677">
        <f t="shared" si="628"/>
        <v>237.405</v>
      </c>
      <c r="ED449" s="677">
        <f t="shared" si="647"/>
        <v>237.405</v>
      </c>
      <c r="EE449" s="677">
        <f t="shared" si="648"/>
        <v>395.67500000000001</v>
      </c>
      <c r="EF449" s="208">
        <f t="shared" si="649"/>
        <v>72.309249999999992</v>
      </c>
      <c r="EG449" s="208">
        <f t="shared" si="650"/>
        <v>21.692774999999997</v>
      </c>
      <c r="EH449" s="208">
        <f t="shared" si="651"/>
        <v>36.154624999999996</v>
      </c>
      <c r="EI449" s="677">
        <f t="shared" si="629"/>
        <v>21.692774999999997</v>
      </c>
    </row>
    <row r="450" spans="1:139" s="218" customFormat="1" ht="24.75" customHeight="1" x14ac:dyDescent="0.2">
      <c r="A450" s="506">
        <v>447</v>
      </c>
      <c r="B450" s="506" t="s">
        <v>1268</v>
      </c>
      <c r="C450" s="499" t="s">
        <v>1104</v>
      </c>
      <c r="D450" s="406" t="s">
        <v>598</v>
      </c>
      <c r="E450" s="414" t="s">
        <v>221</v>
      </c>
      <c r="F450" s="219" t="s">
        <v>171</v>
      </c>
      <c r="G450" s="219" t="s">
        <v>42</v>
      </c>
      <c r="H450" s="219" t="s">
        <v>70</v>
      </c>
      <c r="I450" s="240">
        <v>0.3</v>
      </c>
      <c r="J450" s="234">
        <v>1037</v>
      </c>
      <c r="K450" s="222"/>
      <c r="L450" s="219" t="s">
        <v>171</v>
      </c>
      <c r="M450" s="219" t="s">
        <v>42</v>
      </c>
      <c r="N450" s="219" t="s">
        <v>70</v>
      </c>
      <c r="O450" s="240">
        <v>0.3</v>
      </c>
      <c r="P450" s="234">
        <v>1037</v>
      </c>
      <c r="Q450" s="219"/>
      <c r="R450" s="219"/>
      <c r="S450" s="219"/>
      <c r="T450" s="240">
        <v>0.3</v>
      </c>
      <c r="U450" s="235">
        <v>1037</v>
      </c>
      <c r="V450" s="228" t="s">
        <v>69</v>
      </c>
      <c r="W450" s="228" t="s">
        <v>44</v>
      </c>
      <c r="X450" s="228" t="s">
        <v>28</v>
      </c>
      <c r="Y450" s="242">
        <v>0.3</v>
      </c>
      <c r="Z450" s="236">
        <v>1037</v>
      </c>
      <c r="AA450" s="207">
        <f t="shared" si="565"/>
        <v>311.09999999999997</v>
      </c>
      <c r="AB450" s="222">
        <v>967</v>
      </c>
      <c r="AC450" s="544">
        <f t="shared" si="630"/>
        <v>-70</v>
      </c>
      <c r="AD450" s="208">
        <f>1.22*$AB$1</f>
        <v>1387.7012</v>
      </c>
      <c r="AE450" s="678">
        <f t="shared" si="631"/>
        <v>350.70119999999997</v>
      </c>
      <c r="AF450" s="222">
        <v>1796</v>
      </c>
      <c r="AJ450" s="444">
        <f t="shared" si="566"/>
        <v>-70</v>
      </c>
      <c r="AK450" s="444">
        <f t="shared" si="567"/>
        <v>-6.7502410800385775</v>
      </c>
      <c r="AL450" s="539">
        <f t="shared" si="632"/>
        <v>-1.3500482160077154E-2</v>
      </c>
      <c r="AM450" s="444">
        <f t="shared" si="568"/>
        <v>-14</v>
      </c>
      <c r="AN450" s="445">
        <f t="shared" si="569"/>
        <v>350.70119999999997</v>
      </c>
      <c r="AO450" s="445">
        <f t="shared" si="570"/>
        <v>33.818823529411759</v>
      </c>
      <c r="AP450" s="542">
        <f t="shared" si="633"/>
        <v>6.7637647058823525E-2</v>
      </c>
      <c r="AQ450" s="445">
        <f t="shared" si="571"/>
        <v>70.140239999999991</v>
      </c>
      <c r="AR450" s="227">
        <f t="shared" si="572"/>
        <v>347.09999999999997</v>
      </c>
      <c r="AS450" s="210">
        <f t="shared" si="573"/>
        <v>1157</v>
      </c>
      <c r="AT450" s="209">
        <f t="shared" si="574"/>
        <v>347.09999999999997</v>
      </c>
      <c r="AU450" s="209">
        <f t="shared" si="575"/>
        <v>578.5</v>
      </c>
      <c r="AV450" s="211">
        <f t="shared" si="576"/>
        <v>967</v>
      </c>
      <c r="AW450" s="210">
        <f t="shared" si="577"/>
        <v>190</v>
      </c>
      <c r="AX450" s="210">
        <f t="shared" si="578"/>
        <v>120</v>
      </c>
      <c r="AY450" s="210">
        <f t="shared" si="579"/>
        <v>11.571841851494696</v>
      </c>
      <c r="AZ450" s="211">
        <f t="shared" si="580"/>
        <v>1387.7012</v>
      </c>
      <c r="BA450" s="544">
        <f t="shared" si="634"/>
        <v>230.70119999999997</v>
      </c>
      <c r="BB450" s="210">
        <f t="shared" si="635"/>
        <v>57.675299999999993</v>
      </c>
      <c r="BC450" s="213">
        <f t="shared" si="581"/>
        <v>374.67932400000001</v>
      </c>
      <c r="BD450" s="211">
        <f>[1]MAG_9pak!$F$11</f>
        <v>1248.9310800000001</v>
      </c>
      <c r="BE450" s="213">
        <f t="shared" si="582"/>
        <v>374.67932400000001</v>
      </c>
      <c r="BF450" s="213">
        <f t="shared" si="583"/>
        <v>624.46554000000003</v>
      </c>
      <c r="BG450" s="210">
        <f t="shared" si="584"/>
        <v>281.93108000000007</v>
      </c>
      <c r="BH450" s="210">
        <f t="shared" si="585"/>
        <v>211.93108000000007</v>
      </c>
      <c r="BI450" s="210">
        <f t="shared" si="586"/>
        <v>20.436941176470597</v>
      </c>
      <c r="BJ450" s="210">
        <f t="shared" si="587"/>
        <v>1285.8799999999999</v>
      </c>
      <c r="BK450" s="214">
        <f t="shared" si="588"/>
        <v>385.76399999999995</v>
      </c>
      <c r="BL450" s="214">
        <f t="shared" si="589"/>
        <v>642.93999999999994</v>
      </c>
      <c r="BM450" s="210">
        <f t="shared" si="590"/>
        <v>248.87999999999988</v>
      </c>
      <c r="BN450" s="210">
        <f t="shared" si="591"/>
        <v>318.87999999999988</v>
      </c>
      <c r="BO450" s="215">
        <f t="shared" si="592"/>
        <v>385.76399999999995</v>
      </c>
      <c r="BP450" s="210">
        <f t="shared" si="652"/>
        <v>1285.8799999999999</v>
      </c>
      <c r="BQ450" s="216">
        <f t="shared" si="593"/>
        <v>385.76399999999995</v>
      </c>
      <c r="BR450" s="216">
        <f t="shared" si="594"/>
        <v>642.93999999999994</v>
      </c>
      <c r="BS450" s="210">
        <f t="shared" si="595"/>
        <v>248.87999999999988</v>
      </c>
      <c r="BT450" s="210">
        <f t="shared" si="596"/>
        <v>318.87999999999988</v>
      </c>
      <c r="BU450" s="217">
        <f t="shared" si="597"/>
        <v>385.76399999999995</v>
      </c>
      <c r="BV450" s="210">
        <f t="shared" si="653"/>
        <v>1285.8799999999999</v>
      </c>
      <c r="BW450" s="403">
        <f t="shared" si="598"/>
        <v>385.76399999999995</v>
      </c>
      <c r="BX450" s="403">
        <f t="shared" si="599"/>
        <v>642.93999999999994</v>
      </c>
      <c r="BY450" s="210">
        <f t="shared" si="600"/>
        <v>248.87999999999988</v>
      </c>
      <c r="BZ450" s="210">
        <f t="shared" si="601"/>
        <v>318.87999999999988</v>
      </c>
      <c r="CA450" s="210">
        <f t="shared" si="602"/>
        <v>24</v>
      </c>
      <c r="CB450" s="404">
        <f t="shared" si="603"/>
        <v>385.76399999999995</v>
      </c>
      <c r="CC450" s="404"/>
      <c r="CD450" s="537">
        <f t="shared" si="604"/>
        <v>57.675299999999993</v>
      </c>
      <c r="CE450" s="537">
        <f t="shared" si="636"/>
        <v>17.302589999999999</v>
      </c>
      <c r="CF450" s="537">
        <f t="shared" si="605"/>
        <v>28.837649999999996</v>
      </c>
      <c r="CG450" s="210"/>
      <c r="CH450" s="210"/>
      <c r="CI450" s="210"/>
      <c r="CJ450" s="538">
        <f t="shared" si="606"/>
        <v>17.302589999999999</v>
      </c>
      <c r="CK450" s="216">
        <f t="shared" si="607"/>
        <v>-47.5</v>
      </c>
      <c r="CL450" s="216">
        <f t="shared" si="637"/>
        <v>-14.25</v>
      </c>
      <c r="CM450" s="216">
        <f t="shared" si="608"/>
        <v>-23.75</v>
      </c>
      <c r="CN450" s="216"/>
      <c r="CO450" s="216"/>
      <c r="CP450" s="216"/>
      <c r="CQ450" s="217">
        <f t="shared" si="609"/>
        <v>-14.25</v>
      </c>
      <c r="CR450" s="403">
        <f t="shared" si="610"/>
        <v>25.455300000000022</v>
      </c>
      <c r="CS450" s="403">
        <f t="shared" si="638"/>
        <v>7.6365900000000062</v>
      </c>
      <c r="CT450" s="403">
        <f t="shared" si="611"/>
        <v>12.727650000000011</v>
      </c>
      <c r="CU450" s="403"/>
      <c r="CV450" s="403"/>
      <c r="CW450" s="403"/>
      <c r="CX450" s="404">
        <f t="shared" si="612"/>
        <v>7.6365900000000062</v>
      </c>
      <c r="CY450" s="198"/>
      <c r="CZ450" s="222">
        <v>967</v>
      </c>
      <c r="DA450" s="677">
        <f t="shared" si="613"/>
        <v>-70</v>
      </c>
      <c r="DB450" s="676">
        <f t="shared" si="614"/>
        <v>-6.7502410800385775</v>
      </c>
      <c r="DC450" s="676">
        <f t="shared" si="639"/>
        <v>-1.3500482160077154</v>
      </c>
      <c r="DD450" s="208">
        <v>1387.7012</v>
      </c>
      <c r="DE450" s="677">
        <f t="shared" si="615"/>
        <v>350.70119999999997</v>
      </c>
      <c r="DF450" s="676">
        <f t="shared" si="616"/>
        <v>33.818823529411759</v>
      </c>
      <c r="DG450" s="676">
        <f t="shared" si="640"/>
        <v>6.7637647058823518</v>
      </c>
      <c r="DH450" s="222">
        <v>20</v>
      </c>
      <c r="DI450" s="677">
        <f t="shared" si="617"/>
        <v>207.4</v>
      </c>
      <c r="DJ450" s="568">
        <f t="shared" si="618"/>
        <v>1244.4000000000001</v>
      </c>
      <c r="DK450" s="677">
        <f t="shared" si="619"/>
        <v>373.32</v>
      </c>
      <c r="DL450" s="677">
        <f t="shared" si="641"/>
        <v>373.32</v>
      </c>
      <c r="DM450" s="677">
        <f t="shared" si="642"/>
        <v>622.20000000000005</v>
      </c>
      <c r="DN450" s="677">
        <f t="shared" si="620"/>
        <v>35.82529999999997</v>
      </c>
      <c r="DO450" s="677">
        <f t="shared" si="643"/>
        <v>10.74758999999999</v>
      </c>
      <c r="DP450" s="677">
        <f t="shared" si="644"/>
        <v>17.912649999999985</v>
      </c>
      <c r="DQ450" s="677">
        <f t="shared" si="621"/>
        <v>10.74758999999999</v>
      </c>
      <c r="DR450" s="222">
        <v>967</v>
      </c>
      <c r="DS450" s="677">
        <f t="shared" si="622"/>
        <v>-70</v>
      </c>
      <c r="DT450" s="676">
        <f t="shared" si="623"/>
        <v>-6.7502410800385775</v>
      </c>
      <c r="DU450" s="710">
        <f t="shared" si="645"/>
        <v>-1.3500482160077154</v>
      </c>
      <c r="DV450" s="208">
        <v>1387.7012</v>
      </c>
      <c r="DW450" s="677">
        <f t="shared" si="624"/>
        <v>350.70119999999997</v>
      </c>
      <c r="DX450" s="676">
        <f t="shared" si="625"/>
        <v>33.818823529411759</v>
      </c>
      <c r="DY450" s="710">
        <f t="shared" si="646"/>
        <v>6.7637647058823518</v>
      </c>
      <c r="DZ450" s="222">
        <v>19</v>
      </c>
      <c r="EA450" s="677">
        <f t="shared" si="626"/>
        <v>197.03</v>
      </c>
      <c r="EB450" s="568">
        <f t="shared" si="627"/>
        <v>1234.03</v>
      </c>
      <c r="EC450" s="677">
        <f t="shared" si="628"/>
        <v>370.209</v>
      </c>
      <c r="ED450" s="677">
        <f t="shared" si="647"/>
        <v>370.209</v>
      </c>
      <c r="EE450" s="677">
        <f t="shared" si="648"/>
        <v>617.01499999999999</v>
      </c>
      <c r="EF450" s="208">
        <f t="shared" si="649"/>
        <v>38.4178</v>
      </c>
      <c r="EG450" s="208">
        <f t="shared" si="650"/>
        <v>11.52534</v>
      </c>
      <c r="EH450" s="208">
        <f t="shared" si="651"/>
        <v>19.2089</v>
      </c>
      <c r="EI450" s="677">
        <f t="shared" si="629"/>
        <v>11.52534</v>
      </c>
    </row>
    <row r="451" spans="1:139" s="218" customFormat="1" ht="24.75" customHeight="1" x14ac:dyDescent="0.2">
      <c r="A451" s="505">
        <v>448</v>
      </c>
      <c r="B451" s="506" t="s">
        <v>1268</v>
      </c>
      <c r="C451" s="499" t="s">
        <v>1105</v>
      </c>
      <c r="D451" s="406" t="s">
        <v>599</v>
      </c>
      <c r="E451" s="414" t="s">
        <v>235</v>
      </c>
      <c r="F451" s="219" t="s">
        <v>171</v>
      </c>
      <c r="G451" s="219" t="s">
        <v>217</v>
      </c>
      <c r="H451" s="219" t="s">
        <v>25</v>
      </c>
      <c r="I451" s="240">
        <v>0.3</v>
      </c>
      <c r="J451" s="234">
        <v>665</v>
      </c>
      <c r="K451" s="222"/>
      <c r="L451" s="219" t="s">
        <v>171</v>
      </c>
      <c r="M451" s="219" t="s">
        <v>217</v>
      </c>
      <c r="N451" s="219" t="s">
        <v>25</v>
      </c>
      <c r="O451" s="240">
        <v>0.3</v>
      </c>
      <c r="P451" s="234">
        <v>665</v>
      </c>
      <c r="Q451" s="219"/>
      <c r="R451" s="219"/>
      <c r="S451" s="219"/>
      <c r="T451" s="240">
        <v>0.3</v>
      </c>
      <c r="U451" s="235">
        <v>665</v>
      </c>
      <c r="V451" s="228" t="s">
        <v>69</v>
      </c>
      <c r="W451" s="228" t="s">
        <v>315</v>
      </c>
      <c r="X451" s="228" t="s">
        <v>45</v>
      </c>
      <c r="Y451" s="242">
        <v>0.3</v>
      </c>
      <c r="Z451" s="236">
        <v>665</v>
      </c>
      <c r="AA451" s="207">
        <f t="shared" si="565"/>
        <v>199.5</v>
      </c>
      <c r="AB451" s="222">
        <v>758</v>
      </c>
      <c r="AC451" s="544">
        <f t="shared" si="630"/>
        <v>93</v>
      </c>
      <c r="AD451" s="208">
        <f>0.95*$AB$1</f>
        <v>1080.587</v>
      </c>
      <c r="AE451" s="678">
        <f t="shared" si="631"/>
        <v>415.58699999999999</v>
      </c>
      <c r="AF451" s="222">
        <v>1406</v>
      </c>
      <c r="AJ451" s="444">
        <f t="shared" si="566"/>
        <v>93</v>
      </c>
      <c r="AK451" s="444">
        <f t="shared" si="567"/>
        <v>13.984962406015029</v>
      </c>
      <c r="AL451" s="539">
        <f t="shared" si="632"/>
        <v>2.7969924812030058E-2</v>
      </c>
      <c r="AM451" s="444">
        <f t="shared" si="568"/>
        <v>18.600000000000001</v>
      </c>
      <c r="AN451" s="445">
        <f t="shared" si="569"/>
        <v>415.58699999999999</v>
      </c>
      <c r="AO451" s="445">
        <f t="shared" si="570"/>
        <v>62.494285714285695</v>
      </c>
      <c r="AP451" s="542">
        <f t="shared" si="633"/>
        <v>0.12498857142857139</v>
      </c>
      <c r="AQ451" s="445">
        <f t="shared" si="571"/>
        <v>83.117400000000004</v>
      </c>
      <c r="AR451" s="227">
        <f t="shared" si="572"/>
        <v>235.5</v>
      </c>
      <c r="AS451" s="210">
        <f t="shared" si="573"/>
        <v>785</v>
      </c>
      <c r="AT451" s="209">
        <f t="shared" si="574"/>
        <v>235.5</v>
      </c>
      <c r="AU451" s="209">
        <f t="shared" si="575"/>
        <v>392.5</v>
      </c>
      <c r="AV451" s="211">
        <f t="shared" si="576"/>
        <v>758</v>
      </c>
      <c r="AW451" s="210">
        <f t="shared" si="577"/>
        <v>27</v>
      </c>
      <c r="AX451" s="210">
        <f t="shared" si="578"/>
        <v>120</v>
      </c>
      <c r="AY451" s="210">
        <f t="shared" si="579"/>
        <v>18.045112781954884</v>
      </c>
      <c r="AZ451" s="211">
        <f t="shared" si="580"/>
        <v>1080.587</v>
      </c>
      <c r="BA451" s="544">
        <f t="shared" si="634"/>
        <v>295.58699999999999</v>
      </c>
      <c r="BB451" s="210">
        <f t="shared" si="635"/>
        <v>73.896749999999997</v>
      </c>
      <c r="BC451" s="213">
        <f t="shared" si="581"/>
        <v>291.75848999999999</v>
      </c>
      <c r="BD451" s="211">
        <f>[1]MAG_9pak!$F$9</f>
        <v>972.52830000000006</v>
      </c>
      <c r="BE451" s="213">
        <f t="shared" si="582"/>
        <v>291.75848999999999</v>
      </c>
      <c r="BF451" s="213">
        <f t="shared" si="583"/>
        <v>486.26415000000003</v>
      </c>
      <c r="BG451" s="210">
        <f t="shared" si="584"/>
        <v>214.52830000000006</v>
      </c>
      <c r="BH451" s="210">
        <f t="shared" si="585"/>
        <v>307.52830000000006</v>
      </c>
      <c r="BI451" s="210">
        <f t="shared" si="586"/>
        <v>46.244857142857143</v>
      </c>
      <c r="BJ451" s="210">
        <f t="shared" si="587"/>
        <v>824.6</v>
      </c>
      <c r="BK451" s="214">
        <f t="shared" si="588"/>
        <v>247.38</v>
      </c>
      <c r="BL451" s="214">
        <f t="shared" si="589"/>
        <v>412.3</v>
      </c>
      <c r="BM451" s="210">
        <f t="shared" si="590"/>
        <v>159.60000000000002</v>
      </c>
      <c r="BN451" s="210">
        <f t="shared" si="591"/>
        <v>66.600000000000023</v>
      </c>
      <c r="BO451" s="215">
        <f t="shared" si="592"/>
        <v>247.38</v>
      </c>
      <c r="BP451" s="210">
        <f t="shared" si="652"/>
        <v>824.6</v>
      </c>
      <c r="BQ451" s="216">
        <f t="shared" si="593"/>
        <v>247.38</v>
      </c>
      <c r="BR451" s="216">
        <f t="shared" si="594"/>
        <v>412.3</v>
      </c>
      <c r="BS451" s="210">
        <f t="shared" si="595"/>
        <v>159.60000000000002</v>
      </c>
      <c r="BT451" s="210">
        <f t="shared" si="596"/>
        <v>66.600000000000023</v>
      </c>
      <c r="BU451" s="217">
        <f t="shared" si="597"/>
        <v>247.38</v>
      </c>
      <c r="BV451" s="210">
        <f t="shared" si="653"/>
        <v>824.6</v>
      </c>
      <c r="BW451" s="403">
        <f t="shared" si="598"/>
        <v>247.38</v>
      </c>
      <c r="BX451" s="403">
        <f t="shared" si="599"/>
        <v>412.3</v>
      </c>
      <c r="BY451" s="210">
        <f t="shared" si="600"/>
        <v>159.60000000000002</v>
      </c>
      <c r="BZ451" s="210">
        <f t="shared" si="601"/>
        <v>66.600000000000023</v>
      </c>
      <c r="CA451" s="210">
        <f t="shared" si="602"/>
        <v>24</v>
      </c>
      <c r="CB451" s="404">
        <f t="shared" si="603"/>
        <v>247.38</v>
      </c>
      <c r="CC451" s="404"/>
      <c r="CD451" s="537">
        <f t="shared" si="604"/>
        <v>73.896749999999997</v>
      </c>
      <c r="CE451" s="537">
        <f t="shared" si="636"/>
        <v>22.169024999999998</v>
      </c>
      <c r="CF451" s="537">
        <f t="shared" si="605"/>
        <v>36.948374999999999</v>
      </c>
      <c r="CG451" s="210"/>
      <c r="CH451" s="210"/>
      <c r="CI451" s="210"/>
      <c r="CJ451" s="538">
        <f t="shared" si="606"/>
        <v>22.169024999999998</v>
      </c>
      <c r="CK451" s="216">
        <f t="shared" si="607"/>
        <v>-6.75</v>
      </c>
      <c r="CL451" s="216">
        <f t="shared" si="637"/>
        <v>-2.0249999999999999</v>
      </c>
      <c r="CM451" s="216">
        <f t="shared" si="608"/>
        <v>-3.375</v>
      </c>
      <c r="CN451" s="216"/>
      <c r="CO451" s="216"/>
      <c r="CP451" s="216"/>
      <c r="CQ451" s="217">
        <f t="shared" si="609"/>
        <v>-2.0249999999999999</v>
      </c>
      <c r="CR451" s="403">
        <f t="shared" si="610"/>
        <v>63.996749999999992</v>
      </c>
      <c r="CS451" s="403">
        <f t="shared" si="638"/>
        <v>19.199024999999995</v>
      </c>
      <c r="CT451" s="403">
        <f t="shared" si="611"/>
        <v>31.998374999999996</v>
      </c>
      <c r="CU451" s="403"/>
      <c r="CV451" s="403"/>
      <c r="CW451" s="403"/>
      <c r="CX451" s="404">
        <f t="shared" si="612"/>
        <v>19.199024999999995</v>
      </c>
      <c r="CY451" s="198"/>
      <c r="CZ451" s="222">
        <v>758</v>
      </c>
      <c r="DA451" s="677">
        <f t="shared" si="613"/>
        <v>93</v>
      </c>
      <c r="DB451" s="676">
        <f t="shared" si="614"/>
        <v>13.984962406015029</v>
      </c>
      <c r="DC451" s="676">
        <f t="shared" si="639"/>
        <v>2.7969924812030058</v>
      </c>
      <c r="DD451" s="208">
        <v>1080.587</v>
      </c>
      <c r="DE451" s="677">
        <f t="shared" si="615"/>
        <v>415.58699999999999</v>
      </c>
      <c r="DF451" s="676">
        <f t="shared" si="616"/>
        <v>62.494285714285695</v>
      </c>
      <c r="DG451" s="676">
        <f t="shared" si="640"/>
        <v>12.498857142857139</v>
      </c>
      <c r="DH451" s="222">
        <v>20</v>
      </c>
      <c r="DI451" s="677">
        <f t="shared" si="617"/>
        <v>133</v>
      </c>
      <c r="DJ451" s="568">
        <f t="shared" si="618"/>
        <v>798</v>
      </c>
      <c r="DK451" s="677">
        <f t="shared" si="619"/>
        <v>239.39999999999998</v>
      </c>
      <c r="DL451" s="677">
        <f t="shared" si="641"/>
        <v>239.4</v>
      </c>
      <c r="DM451" s="677">
        <f t="shared" si="642"/>
        <v>399</v>
      </c>
      <c r="DN451" s="677">
        <f t="shared" si="620"/>
        <v>70.646749999999997</v>
      </c>
      <c r="DO451" s="677">
        <f t="shared" si="643"/>
        <v>21.194025</v>
      </c>
      <c r="DP451" s="677">
        <f t="shared" si="644"/>
        <v>35.323374999999999</v>
      </c>
      <c r="DQ451" s="677">
        <f t="shared" si="621"/>
        <v>21.194025</v>
      </c>
      <c r="DR451" s="222">
        <v>758</v>
      </c>
      <c r="DS451" s="677">
        <f t="shared" si="622"/>
        <v>93</v>
      </c>
      <c r="DT451" s="676">
        <f t="shared" si="623"/>
        <v>13.984962406015029</v>
      </c>
      <c r="DU451" s="710">
        <f t="shared" si="645"/>
        <v>2.7969924812030058</v>
      </c>
      <c r="DV451" s="208">
        <v>1080.587</v>
      </c>
      <c r="DW451" s="677">
        <f t="shared" si="624"/>
        <v>415.58699999999999</v>
      </c>
      <c r="DX451" s="676">
        <f t="shared" si="625"/>
        <v>62.494285714285695</v>
      </c>
      <c r="DY451" s="710">
        <f t="shared" si="646"/>
        <v>12.498857142857139</v>
      </c>
      <c r="DZ451" s="222">
        <v>19</v>
      </c>
      <c r="EA451" s="677">
        <f t="shared" si="626"/>
        <v>126.35</v>
      </c>
      <c r="EB451" s="568">
        <f t="shared" si="627"/>
        <v>791.35</v>
      </c>
      <c r="EC451" s="677">
        <f t="shared" si="628"/>
        <v>237.405</v>
      </c>
      <c r="ED451" s="677">
        <f t="shared" si="647"/>
        <v>237.405</v>
      </c>
      <c r="EE451" s="677">
        <f t="shared" si="648"/>
        <v>395.67500000000001</v>
      </c>
      <c r="EF451" s="208">
        <f t="shared" si="649"/>
        <v>72.309249999999992</v>
      </c>
      <c r="EG451" s="208">
        <f t="shared" si="650"/>
        <v>21.692774999999997</v>
      </c>
      <c r="EH451" s="208">
        <f t="shared" si="651"/>
        <v>36.154624999999996</v>
      </c>
      <c r="EI451" s="677">
        <f t="shared" si="629"/>
        <v>21.692774999999997</v>
      </c>
    </row>
    <row r="452" spans="1:139" s="218" customFormat="1" ht="24.75" customHeight="1" x14ac:dyDescent="0.2">
      <c r="A452" s="505">
        <v>449</v>
      </c>
      <c r="B452" s="506" t="s">
        <v>1268</v>
      </c>
      <c r="C452" s="499" t="s">
        <v>1105</v>
      </c>
      <c r="D452" s="406" t="s">
        <v>599</v>
      </c>
      <c r="E452" s="414" t="s">
        <v>221</v>
      </c>
      <c r="F452" s="219" t="s">
        <v>171</v>
      </c>
      <c r="G452" s="219" t="s">
        <v>42</v>
      </c>
      <c r="H452" s="219" t="s">
        <v>70</v>
      </c>
      <c r="I452" s="240">
        <v>0.3</v>
      </c>
      <c r="J452" s="234">
        <v>1037</v>
      </c>
      <c r="K452" s="222"/>
      <c r="L452" s="219" t="s">
        <v>171</v>
      </c>
      <c r="M452" s="219" t="s">
        <v>42</v>
      </c>
      <c r="N452" s="219" t="s">
        <v>70</v>
      </c>
      <c r="O452" s="240">
        <v>0.3</v>
      </c>
      <c r="P452" s="234">
        <v>1037</v>
      </c>
      <c r="Q452" s="219"/>
      <c r="R452" s="219"/>
      <c r="S452" s="219"/>
      <c r="T452" s="240">
        <v>0.3</v>
      </c>
      <c r="U452" s="235">
        <v>1037</v>
      </c>
      <c r="V452" s="228" t="s">
        <v>69</v>
      </c>
      <c r="W452" s="228" t="s">
        <v>44</v>
      </c>
      <c r="X452" s="228" t="s">
        <v>28</v>
      </c>
      <c r="Y452" s="242">
        <v>0.3</v>
      </c>
      <c r="Z452" s="236">
        <v>1037</v>
      </c>
      <c r="AA452" s="207">
        <f t="shared" ref="AA452:AA515" si="657">Z452*Y452</f>
        <v>311.09999999999997</v>
      </c>
      <c r="AB452" s="222">
        <v>967</v>
      </c>
      <c r="AC452" s="544">
        <f t="shared" si="630"/>
        <v>-70</v>
      </c>
      <c r="AD452" s="208">
        <f>1.22*$AB$1</f>
        <v>1387.7012</v>
      </c>
      <c r="AE452" s="678">
        <f t="shared" si="631"/>
        <v>350.70119999999997</v>
      </c>
      <c r="AF452" s="222">
        <v>1796</v>
      </c>
      <c r="AJ452" s="444">
        <f t="shared" ref="AJ452:AJ515" si="658">AB452-Z452</f>
        <v>-70</v>
      </c>
      <c r="AK452" s="444">
        <f t="shared" ref="AK452:AK515" si="659">(AB452/Z452)*100-100</f>
        <v>-6.7502410800385775</v>
      </c>
      <c r="AL452" s="539">
        <f t="shared" si="632"/>
        <v>-1.3500482160077154E-2</v>
      </c>
      <c r="AM452" s="444">
        <f t="shared" ref="AM452:AM515" si="660">AJ452/5</f>
        <v>-14</v>
      </c>
      <c r="AN452" s="445">
        <f t="shared" ref="AN452:AN515" si="661">AD452-Z452</f>
        <v>350.70119999999997</v>
      </c>
      <c r="AO452" s="445">
        <f t="shared" ref="AO452:AO515" si="662">(AD452/Z452)*100-100</f>
        <v>33.818823529411759</v>
      </c>
      <c r="AP452" s="542">
        <f t="shared" si="633"/>
        <v>6.7637647058823525E-2</v>
      </c>
      <c r="AQ452" s="445">
        <f t="shared" ref="AQ452:AQ515" si="663">AN452/5</f>
        <v>70.140239999999991</v>
      </c>
      <c r="AR452" s="227">
        <f t="shared" ref="AR452:AR515" si="664">(Z452+120)*Y452</f>
        <v>347.09999999999997</v>
      </c>
      <c r="AS452" s="210">
        <f t="shared" ref="AS452:AS515" si="665">SUM(Z452+120)</f>
        <v>1157</v>
      </c>
      <c r="AT452" s="209">
        <f t="shared" ref="AT452:AT515" si="666">AS452*0.3</f>
        <v>347.09999999999997</v>
      </c>
      <c r="AU452" s="209">
        <f t="shared" ref="AU452:AU515" si="667">AS452*0.5</f>
        <v>578.5</v>
      </c>
      <c r="AV452" s="211">
        <f t="shared" ref="AV452:AV515" si="668">AB452</f>
        <v>967</v>
      </c>
      <c r="AW452" s="210">
        <f t="shared" ref="AW452:AW515" si="669">SUM(AS452-AV452)</f>
        <v>190</v>
      </c>
      <c r="AX452" s="210">
        <f t="shared" ref="AX452:AX515" si="670">AS452-Z452</f>
        <v>120</v>
      </c>
      <c r="AY452" s="210">
        <f t="shared" ref="AY452:AY515" si="671">(AS452/Z452*100)-100</f>
        <v>11.571841851494696</v>
      </c>
      <c r="AZ452" s="211">
        <f t="shared" ref="AZ452:AZ515" si="672">AD452</f>
        <v>1387.7012</v>
      </c>
      <c r="BA452" s="544">
        <f t="shared" si="634"/>
        <v>230.70119999999997</v>
      </c>
      <c r="BB452" s="210">
        <f t="shared" si="635"/>
        <v>57.675299999999993</v>
      </c>
      <c r="BC452" s="213">
        <f t="shared" ref="BC452:BC515" si="673">BD452*Y452</f>
        <v>374.67932400000001</v>
      </c>
      <c r="BD452" s="211">
        <f>[1]MAG_9pak!$F$11</f>
        <v>1248.9310800000001</v>
      </c>
      <c r="BE452" s="213">
        <f t="shared" ref="BE452:BE515" si="674">BD452*0.3</f>
        <v>374.67932400000001</v>
      </c>
      <c r="BF452" s="213">
        <f t="shared" ref="BF452:BF515" si="675">BD452*0.5</f>
        <v>624.46554000000003</v>
      </c>
      <c r="BG452" s="210">
        <f t="shared" ref="BG452:BG515" si="676">BD452-AB452</f>
        <v>281.93108000000007</v>
      </c>
      <c r="BH452" s="210">
        <f t="shared" ref="BH452:BH515" si="677">SUM(BD452-Z452)</f>
        <v>211.93108000000007</v>
      </c>
      <c r="BI452" s="210">
        <f t="shared" ref="BI452:BI515" si="678">(BD452/Z452*100)-100</f>
        <v>20.436941176470597</v>
      </c>
      <c r="BJ452" s="210">
        <f t="shared" ref="BJ452:BJ515" si="679">Z452*1.24</f>
        <v>1285.8799999999999</v>
      </c>
      <c r="BK452" s="214">
        <f t="shared" ref="BK452:BK515" si="680">BJ452*0.3</f>
        <v>385.76399999999995</v>
      </c>
      <c r="BL452" s="214">
        <f t="shared" ref="BL452:BL515" si="681">BJ452*0.5</f>
        <v>642.93999999999994</v>
      </c>
      <c r="BM452" s="210">
        <f t="shared" ref="BM452:BM515" si="682">BJ452-Z452</f>
        <v>248.87999999999988</v>
      </c>
      <c r="BN452" s="210">
        <f t="shared" ref="BN452:BN515" si="683">BJ452-AB452</f>
        <v>318.87999999999988</v>
      </c>
      <c r="BO452" s="215">
        <f t="shared" ref="BO452:BO515" si="684">BJ452*Y452</f>
        <v>385.76399999999995</v>
      </c>
      <c r="BP452" s="210">
        <f t="shared" si="652"/>
        <v>1285.8799999999999</v>
      </c>
      <c r="BQ452" s="216">
        <f t="shared" ref="BQ452:BQ515" si="685">BP452*0.3</f>
        <v>385.76399999999995</v>
      </c>
      <c r="BR452" s="216">
        <f t="shared" ref="BR452:BR515" si="686">BP452*0.5</f>
        <v>642.93999999999994</v>
      </c>
      <c r="BS452" s="210">
        <f t="shared" ref="BS452:BS515" si="687">BP452-Z452</f>
        <v>248.87999999999988</v>
      </c>
      <c r="BT452" s="210">
        <f t="shared" ref="BT452:BT515" si="688">BP452-AB452</f>
        <v>318.87999999999988</v>
      </c>
      <c r="BU452" s="217">
        <f t="shared" ref="BU452:BU515" si="689">BP452*Y452</f>
        <v>385.76399999999995</v>
      </c>
      <c r="BV452" s="210">
        <f t="shared" si="653"/>
        <v>1285.8799999999999</v>
      </c>
      <c r="BW452" s="403">
        <f t="shared" ref="BW452:BW515" si="690">BV452*0.3</f>
        <v>385.76399999999995</v>
      </c>
      <c r="BX452" s="403">
        <f t="shared" ref="BX452:BX515" si="691">BV452*0.5</f>
        <v>642.93999999999994</v>
      </c>
      <c r="BY452" s="210">
        <f t="shared" ref="BY452:BY515" si="692">BV452-Z452</f>
        <v>248.87999999999988</v>
      </c>
      <c r="BZ452" s="210">
        <f t="shared" ref="BZ452:BZ515" si="693">BV452-AB452</f>
        <v>318.87999999999988</v>
      </c>
      <c r="CA452" s="210">
        <f t="shared" ref="CA452:CA515" si="694">(BV452/Z452*100)-100</f>
        <v>24</v>
      </c>
      <c r="CB452" s="404">
        <f t="shared" ref="CB452:CB515" si="695">BV452*Y452</f>
        <v>385.76399999999995</v>
      </c>
      <c r="CC452" s="404"/>
      <c r="CD452" s="537">
        <f t="shared" ref="CD452:CD515" si="696">(AD452-AS452)/4</f>
        <v>57.675299999999993</v>
      </c>
      <c r="CE452" s="537">
        <f t="shared" si="636"/>
        <v>17.302589999999999</v>
      </c>
      <c r="CF452" s="537">
        <f t="shared" ref="CF452:CF515" si="697">CD452*0.5</f>
        <v>28.837649999999996</v>
      </c>
      <c r="CG452" s="210"/>
      <c r="CH452" s="210"/>
      <c r="CI452" s="210"/>
      <c r="CJ452" s="538">
        <f t="shared" ref="CJ452:CJ515" si="698">CD452*Y452</f>
        <v>17.302589999999999</v>
      </c>
      <c r="CK452" s="216">
        <f t="shared" ref="CK452:CK515" si="699">(AB452-AS452)/4</f>
        <v>-47.5</v>
      </c>
      <c r="CL452" s="216">
        <f t="shared" si="637"/>
        <v>-14.25</v>
      </c>
      <c r="CM452" s="216">
        <f t="shared" ref="CM452:CM515" si="700">CK452*0.5</f>
        <v>-23.75</v>
      </c>
      <c r="CN452" s="216"/>
      <c r="CO452" s="216"/>
      <c r="CP452" s="216"/>
      <c r="CQ452" s="217">
        <f t="shared" ref="CQ452:CQ515" si="701">CK452*Y452</f>
        <v>-14.25</v>
      </c>
      <c r="CR452" s="403">
        <f t="shared" ref="CR452:CR515" si="702">(AD452-BV452)/4</f>
        <v>25.455300000000022</v>
      </c>
      <c r="CS452" s="403">
        <f t="shared" si="638"/>
        <v>7.6365900000000062</v>
      </c>
      <c r="CT452" s="403">
        <f t="shared" ref="CT452:CT515" si="703">CR452*0.5</f>
        <v>12.727650000000011</v>
      </c>
      <c r="CU452" s="403"/>
      <c r="CV452" s="403"/>
      <c r="CW452" s="403"/>
      <c r="CX452" s="404">
        <f t="shared" ref="CX452:CX515" si="704">CR452*Y452</f>
        <v>7.6365900000000062</v>
      </c>
      <c r="CY452" s="198"/>
      <c r="CZ452" s="222">
        <v>967</v>
      </c>
      <c r="DA452" s="677">
        <f t="shared" ref="DA452:DA515" si="705">CZ452-Z452</f>
        <v>-70</v>
      </c>
      <c r="DB452" s="676">
        <f t="shared" ref="DB452:DB515" si="706">(CZ452/Z452*100)-100</f>
        <v>-6.7502410800385775</v>
      </c>
      <c r="DC452" s="676">
        <f t="shared" si="639"/>
        <v>-1.3500482160077154</v>
      </c>
      <c r="DD452" s="208">
        <v>1387.7012</v>
      </c>
      <c r="DE452" s="677">
        <f t="shared" ref="DE452:DE515" si="707">DD452-Z452</f>
        <v>350.70119999999997</v>
      </c>
      <c r="DF452" s="676">
        <f t="shared" ref="DF452:DF515" si="708">(DD452/Z452)*100-100</f>
        <v>33.818823529411759</v>
      </c>
      <c r="DG452" s="676">
        <f t="shared" si="640"/>
        <v>6.7637647058823518</v>
      </c>
      <c r="DH452" s="222">
        <v>20</v>
      </c>
      <c r="DI452" s="677">
        <f t="shared" ref="DI452:DI515" si="709">Z452*DH452/100</f>
        <v>207.4</v>
      </c>
      <c r="DJ452" s="568">
        <f t="shared" ref="DJ452:DJ515" si="710">Z452+DI452</f>
        <v>1244.4000000000001</v>
      </c>
      <c r="DK452" s="677">
        <f t="shared" ref="DK452:DK515" si="711">DJ452*Y452</f>
        <v>373.32</v>
      </c>
      <c r="DL452" s="677">
        <f t="shared" si="641"/>
        <v>373.32</v>
      </c>
      <c r="DM452" s="677">
        <f t="shared" si="642"/>
        <v>622.20000000000005</v>
      </c>
      <c r="DN452" s="677">
        <f t="shared" ref="DN452:DN515" si="712">(DD452-DJ452)/4</f>
        <v>35.82529999999997</v>
      </c>
      <c r="DO452" s="677">
        <f t="shared" si="643"/>
        <v>10.74758999999999</v>
      </c>
      <c r="DP452" s="677">
        <f t="shared" si="644"/>
        <v>17.912649999999985</v>
      </c>
      <c r="DQ452" s="677">
        <f t="shared" ref="DQ452:DQ515" si="713">DN452*Y452</f>
        <v>10.74758999999999</v>
      </c>
      <c r="DR452" s="222">
        <v>967</v>
      </c>
      <c r="DS452" s="677">
        <f t="shared" ref="DS452:DS515" si="714">DR452-Z452</f>
        <v>-70</v>
      </c>
      <c r="DT452" s="676">
        <f t="shared" ref="DT452:DT515" si="715">(DR452/Z452*100)-100</f>
        <v>-6.7502410800385775</v>
      </c>
      <c r="DU452" s="710">
        <f t="shared" si="645"/>
        <v>-1.3500482160077154</v>
      </c>
      <c r="DV452" s="208">
        <v>1387.7012</v>
      </c>
      <c r="DW452" s="677">
        <f t="shared" ref="DW452:DW515" si="716">DV452-Z452</f>
        <v>350.70119999999997</v>
      </c>
      <c r="DX452" s="676">
        <f t="shared" ref="DX452:DX515" si="717">(DV452/Z452)*100-100</f>
        <v>33.818823529411759</v>
      </c>
      <c r="DY452" s="710">
        <f t="shared" si="646"/>
        <v>6.7637647058823518</v>
      </c>
      <c r="DZ452" s="222">
        <v>19</v>
      </c>
      <c r="EA452" s="677">
        <f t="shared" ref="EA452:EA515" si="718">Z452*DZ452/100</f>
        <v>197.03</v>
      </c>
      <c r="EB452" s="568">
        <f t="shared" ref="EB452:EB515" si="719">Z452+EA452</f>
        <v>1234.03</v>
      </c>
      <c r="EC452" s="677">
        <f t="shared" ref="EC452:EC515" si="720">EB452*Y452</f>
        <v>370.209</v>
      </c>
      <c r="ED452" s="677">
        <f t="shared" si="647"/>
        <v>370.209</v>
      </c>
      <c r="EE452" s="677">
        <f t="shared" si="648"/>
        <v>617.01499999999999</v>
      </c>
      <c r="EF452" s="208">
        <f t="shared" si="649"/>
        <v>38.4178</v>
      </c>
      <c r="EG452" s="208">
        <f t="shared" si="650"/>
        <v>11.52534</v>
      </c>
      <c r="EH452" s="208">
        <f t="shared" si="651"/>
        <v>19.2089</v>
      </c>
      <c r="EI452" s="677">
        <f t="shared" ref="EI452:EI515" si="721">EF452*Y452</f>
        <v>11.52534</v>
      </c>
    </row>
    <row r="453" spans="1:139" s="218" customFormat="1" ht="24.75" customHeight="1" x14ac:dyDescent="0.2">
      <c r="A453" s="506">
        <v>450</v>
      </c>
      <c r="B453" s="506" t="s">
        <v>1268</v>
      </c>
      <c r="C453" s="499" t="s">
        <v>1106</v>
      </c>
      <c r="D453" s="406" t="s">
        <v>600</v>
      </c>
      <c r="E453" s="414" t="s">
        <v>235</v>
      </c>
      <c r="F453" s="219" t="s">
        <v>171</v>
      </c>
      <c r="G453" s="219" t="s">
        <v>217</v>
      </c>
      <c r="H453" s="219" t="s">
        <v>25</v>
      </c>
      <c r="I453" s="240">
        <v>0.3</v>
      </c>
      <c r="J453" s="234">
        <v>665</v>
      </c>
      <c r="K453" s="222"/>
      <c r="L453" s="219" t="s">
        <v>171</v>
      </c>
      <c r="M453" s="219" t="s">
        <v>217</v>
      </c>
      <c r="N453" s="219" t="s">
        <v>25</v>
      </c>
      <c r="O453" s="240">
        <v>0.3</v>
      </c>
      <c r="P453" s="234">
        <v>665</v>
      </c>
      <c r="Q453" s="219"/>
      <c r="R453" s="219"/>
      <c r="S453" s="219"/>
      <c r="T453" s="240">
        <v>0.3</v>
      </c>
      <c r="U453" s="235">
        <v>665</v>
      </c>
      <c r="V453" s="228" t="s">
        <v>69</v>
      </c>
      <c r="W453" s="228" t="s">
        <v>315</v>
      </c>
      <c r="X453" s="228" t="s">
        <v>45</v>
      </c>
      <c r="Y453" s="242">
        <v>0.3</v>
      </c>
      <c r="Z453" s="236">
        <v>665</v>
      </c>
      <c r="AA453" s="207">
        <f t="shared" si="657"/>
        <v>199.5</v>
      </c>
      <c r="AB453" s="222">
        <v>758</v>
      </c>
      <c r="AC453" s="544">
        <f t="shared" ref="AC453:AC516" si="722">AB453-Z453</f>
        <v>93</v>
      </c>
      <c r="AD453" s="208">
        <f>0.95*$AB$1</f>
        <v>1080.587</v>
      </c>
      <c r="AE453" s="678">
        <f t="shared" ref="AE453:AE516" si="723">AD453-Z453</f>
        <v>415.58699999999999</v>
      </c>
      <c r="AF453" s="222">
        <v>1406</v>
      </c>
      <c r="AJ453" s="444">
        <f t="shared" si="658"/>
        <v>93</v>
      </c>
      <c r="AK453" s="444">
        <f t="shared" si="659"/>
        <v>13.984962406015029</v>
      </c>
      <c r="AL453" s="539">
        <f t="shared" ref="AL453:AL516" si="724">AK453/5/100</f>
        <v>2.7969924812030058E-2</v>
      </c>
      <c r="AM453" s="444">
        <f t="shared" si="660"/>
        <v>18.600000000000001</v>
      </c>
      <c r="AN453" s="445">
        <f t="shared" si="661"/>
        <v>415.58699999999999</v>
      </c>
      <c r="AO453" s="445">
        <f t="shared" si="662"/>
        <v>62.494285714285695</v>
      </c>
      <c r="AP453" s="542">
        <f t="shared" ref="AP453:AP516" si="725">AO453/5/100</f>
        <v>0.12498857142857139</v>
      </c>
      <c r="AQ453" s="445">
        <f t="shared" si="663"/>
        <v>83.117400000000004</v>
      </c>
      <c r="AR453" s="227">
        <f t="shared" si="664"/>
        <v>235.5</v>
      </c>
      <c r="AS453" s="210">
        <f t="shared" si="665"/>
        <v>785</v>
      </c>
      <c r="AT453" s="209">
        <f t="shared" si="666"/>
        <v>235.5</v>
      </c>
      <c r="AU453" s="209">
        <f t="shared" si="667"/>
        <v>392.5</v>
      </c>
      <c r="AV453" s="211">
        <f t="shared" si="668"/>
        <v>758</v>
      </c>
      <c r="AW453" s="210">
        <f t="shared" si="669"/>
        <v>27</v>
      </c>
      <c r="AX453" s="210">
        <f t="shared" si="670"/>
        <v>120</v>
      </c>
      <c r="AY453" s="210">
        <f t="shared" si="671"/>
        <v>18.045112781954884</v>
      </c>
      <c r="AZ453" s="211">
        <f t="shared" si="672"/>
        <v>1080.587</v>
      </c>
      <c r="BA453" s="544">
        <f t="shared" ref="BA453:BA516" si="726">AZ453-AS453</f>
        <v>295.58699999999999</v>
      </c>
      <c r="BB453" s="210">
        <f t="shared" ref="BB453:BB516" si="727">BA453/4</f>
        <v>73.896749999999997</v>
      </c>
      <c r="BC453" s="213">
        <f t="shared" si="673"/>
        <v>291.75848999999999</v>
      </c>
      <c r="BD453" s="211">
        <f>[1]MAG_9pak!$F$9</f>
        <v>972.52830000000006</v>
      </c>
      <c r="BE453" s="213">
        <f t="shared" si="674"/>
        <v>291.75848999999999</v>
      </c>
      <c r="BF453" s="213">
        <f t="shared" si="675"/>
        <v>486.26415000000003</v>
      </c>
      <c r="BG453" s="210">
        <f t="shared" si="676"/>
        <v>214.52830000000006</v>
      </c>
      <c r="BH453" s="210">
        <f t="shared" si="677"/>
        <v>307.52830000000006</v>
      </c>
      <c r="BI453" s="210">
        <f t="shared" si="678"/>
        <v>46.244857142857143</v>
      </c>
      <c r="BJ453" s="210">
        <f t="shared" si="679"/>
        <v>824.6</v>
      </c>
      <c r="BK453" s="214">
        <f t="shared" si="680"/>
        <v>247.38</v>
      </c>
      <c r="BL453" s="214">
        <f t="shared" si="681"/>
        <v>412.3</v>
      </c>
      <c r="BM453" s="210">
        <f t="shared" si="682"/>
        <v>159.60000000000002</v>
      </c>
      <c r="BN453" s="210">
        <f t="shared" si="683"/>
        <v>66.600000000000023</v>
      </c>
      <c r="BO453" s="215">
        <f t="shared" si="684"/>
        <v>247.38</v>
      </c>
      <c r="BP453" s="210">
        <f t="shared" si="652"/>
        <v>824.6</v>
      </c>
      <c r="BQ453" s="216">
        <f t="shared" si="685"/>
        <v>247.38</v>
      </c>
      <c r="BR453" s="216">
        <f t="shared" si="686"/>
        <v>412.3</v>
      </c>
      <c r="BS453" s="210">
        <f t="shared" si="687"/>
        <v>159.60000000000002</v>
      </c>
      <c r="BT453" s="210">
        <f t="shared" si="688"/>
        <v>66.600000000000023</v>
      </c>
      <c r="BU453" s="217">
        <f t="shared" si="689"/>
        <v>247.38</v>
      </c>
      <c r="BV453" s="210">
        <f t="shared" si="653"/>
        <v>824.6</v>
      </c>
      <c r="BW453" s="403">
        <f t="shared" si="690"/>
        <v>247.38</v>
      </c>
      <c r="BX453" s="403">
        <f t="shared" si="691"/>
        <v>412.3</v>
      </c>
      <c r="BY453" s="210">
        <f t="shared" si="692"/>
        <v>159.60000000000002</v>
      </c>
      <c r="BZ453" s="210">
        <f t="shared" si="693"/>
        <v>66.600000000000023</v>
      </c>
      <c r="CA453" s="210">
        <f t="shared" si="694"/>
        <v>24</v>
      </c>
      <c r="CB453" s="404">
        <f t="shared" si="695"/>
        <v>247.38</v>
      </c>
      <c r="CC453" s="404"/>
      <c r="CD453" s="537">
        <f t="shared" si="696"/>
        <v>73.896749999999997</v>
      </c>
      <c r="CE453" s="537">
        <f t="shared" ref="CE453:CE516" si="728">CD453*0.3</f>
        <v>22.169024999999998</v>
      </c>
      <c r="CF453" s="537">
        <f t="shared" si="697"/>
        <v>36.948374999999999</v>
      </c>
      <c r="CG453" s="210"/>
      <c r="CH453" s="210"/>
      <c r="CI453" s="210"/>
      <c r="CJ453" s="538">
        <f t="shared" si="698"/>
        <v>22.169024999999998</v>
      </c>
      <c r="CK453" s="216">
        <f t="shared" si="699"/>
        <v>-6.75</v>
      </c>
      <c r="CL453" s="216">
        <f t="shared" ref="CL453:CL516" si="729">CK453*0.3</f>
        <v>-2.0249999999999999</v>
      </c>
      <c r="CM453" s="216">
        <f t="shared" si="700"/>
        <v>-3.375</v>
      </c>
      <c r="CN453" s="216"/>
      <c r="CO453" s="216"/>
      <c r="CP453" s="216"/>
      <c r="CQ453" s="217">
        <f t="shared" si="701"/>
        <v>-2.0249999999999999</v>
      </c>
      <c r="CR453" s="403">
        <f t="shared" si="702"/>
        <v>63.996749999999992</v>
      </c>
      <c r="CS453" s="403">
        <f t="shared" ref="CS453:CS516" si="730">CR453*0.3</f>
        <v>19.199024999999995</v>
      </c>
      <c r="CT453" s="403">
        <f t="shared" si="703"/>
        <v>31.998374999999996</v>
      </c>
      <c r="CU453" s="403"/>
      <c r="CV453" s="403"/>
      <c r="CW453" s="403"/>
      <c r="CX453" s="404">
        <f t="shared" si="704"/>
        <v>19.199024999999995</v>
      </c>
      <c r="CY453" s="198"/>
      <c r="CZ453" s="222">
        <v>758</v>
      </c>
      <c r="DA453" s="677">
        <f t="shared" si="705"/>
        <v>93</v>
      </c>
      <c r="DB453" s="676">
        <f t="shared" si="706"/>
        <v>13.984962406015029</v>
      </c>
      <c r="DC453" s="676">
        <f t="shared" ref="DC453:DC516" si="731">DB453/5</f>
        <v>2.7969924812030058</v>
      </c>
      <c r="DD453" s="208">
        <v>1080.587</v>
      </c>
      <c r="DE453" s="677">
        <f t="shared" si="707"/>
        <v>415.58699999999999</v>
      </c>
      <c r="DF453" s="676">
        <f t="shared" si="708"/>
        <v>62.494285714285695</v>
      </c>
      <c r="DG453" s="676">
        <f t="shared" ref="DG453:DG516" si="732">DF453/5</f>
        <v>12.498857142857139</v>
      </c>
      <c r="DH453" s="222">
        <v>20</v>
      </c>
      <c r="DI453" s="677">
        <f t="shared" si="709"/>
        <v>133</v>
      </c>
      <c r="DJ453" s="568">
        <f t="shared" si="710"/>
        <v>798</v>
      </c>
      <c r="DK453" s="677">
        <f t="shared" si="711"/>
        <v>239.39999999999998</v>
      </c>
      <c r="DL453" s="677">
        <f t="shared" ref="DL453:DL516" si="733">DJ453*30/100</f>
        <v>239.4</v>
      </c>
      <c r="DM453" s="677">
        <f t="shared" ref="DM453:DM516" si="734">DJ453*50/100</f>
        <v>399</v>
      </c>
      <c r="DN453" s="677">
        <f t="shared" si="712"/>
        <v>70.646749999999997</v>
      </c>
      <c r="DO453" s="677">
        <f t="shared" ref="DO453:DO516" si="735">DN453*0.3</f>
        <v>21.194025</v>
      </c>
      <c r="DP453" s="677">
        <f t="shared" ref="DP453:DP516" si="736">DN453*0.5</f>
        <v>35.323374999999999</v>
      </c>
      <c r="DQ453" s="677">
        <f t="shared" si="713"/>
        <v>21.194025</v>
      </c>
      <c r="DR453" s="222">
        <v>758</v>
      </c>
      <c r="DS453" s="677">
        <f t="shared" si="714"/>
        <v>93</v>
      </c>
      <c r="DT453" s="676">
        <f t="shared" si="715"/>
        <v>13.984962406015029</v>
      </c>
      <c r="DU453" s="710">
        <f t="shared" ref="DU453:DU516" si="737">DT453/5</f>
        <v>2.7969924812030058</v>
      </c>
      <c r="DV453" s="208">
        <v>1080.587</v>
      </c>
      <c r="DW453" s="677">
        <f t="shared" si="716"/>
        <v>415.58699999999999</v>
      </c>
      <c r="DX453" s="676">
        <f t="shared" si="717"/>
        <v>62.494285714285695</v>
      </c>
      <c r="DY453" s="710">
        <f t="shared" ref="DY453:DY516" si="738">DX453/5</f>
        <v>12.498857142857139</v>
      </c>
      <c r="DZ453" s="222">
        <v>19</v>
      </c>
      <c r="EA453" s="677">
        <f t="shared" si="718"/>
        <v>126.35</v>
      </c>
      <c r="EB453" s="568">
        <f t="shared" si="719"/>
        <v>791.35</v>
      </c>
      <c r="EC453" s="677">
        <f t="shared" si="720"/>
        <v>237.405</v>
      </c>
      <c r="ED453" s="677">
        <f t="shared" ref="ED453:ED516" si="739">EB453*30/100</f>
        <v>237.405</v>
      </c>
      <c r="EE453" s="677">
        <f t="shared" ref="EE453:EE516" si="740">EB453*50/100</f>
        <v>395.67500000000001</v>
      </c>
      <c r="EF453" s="208">
        <f t="shared" ref="EF453:EF516" si="741">(DV453-EB453)/4</f>
        <v>72.309249999999992</v>
      </c>
      <c r="EG453" s="208">
        <f t="shared" ref="EG453:EG516" si="742">EF453*0.3</f>
        <v>21.692774999999997</v>
      </c>
      <c r="EH453" s="208">
        <f t="shared" ref="EH453:EH516" si="743">EF453*0.5</f>
        <v>36.154624999999996</v>
      </c>
      <c r="EI453" s="677">
        <f t="shared" si="721"/>
        <v>21.692774999999997</v>
      </c>
    </row>
    <row r="454" spans="1:139" s="218" customFormat="1" ht="24.75" customHeight="1" x14ac:dyDescent="0.2">
      <c r="A454" s="505">
        <v>451</v>
      </c>
      <c r="B454" s="506" t="s">
        <v>1268</v>
      </c>
      <c r="C454" s="499" t="s">
        <v>1106</v>
      </c>
      <c r="D454" s="406" t="s">
        <v>600</v>
      </c>
      <c r="E454" s="414" t="s">
        <v>221</v>
      </c>
      <c r="F454" s="219" t="s">
        <v>171</v>
      </c>
      <c r="G454" s="219" t="s">
        <v>42</v>
      </c>
      <c r="H454" s="219" t="s">
        <v>70</v>
      </c>
      <c r="I454" s="240">
        <v>0.3</v>
      </c>
      <c r="J454" s="234">
        <v>1037</v>
      </c>
      <c r="K454" s="222"/>
      <c r="L454" s="219" t="s">
        <v>171</v>
      </c>
      <c r="M454" s="219" t="s">
        <v>42</v>
      </c>
      <c r="N454" s="219" t="s">
        <v>70</v>
      </c>
      <c r="O454" s="240">
        <v>0.3</v>
      </c>
      <c r="P454" s="234">
        <v>1037</v>
      </c>
      <c r="Q454" s="219"/>
      <c r="R454" s="219"/>
      <c r="S454" s="219"/>
      <c r="T454" s="240">
        <v>0.3</v>
      </c>
      <c r="U454" s="235">
        <v>1037</v>
      </c>
      <c r="V454" s="228" t="s">
        <v>69</v>
      </c>
      <c r="W454" s="228" t="s">
        <v>44</v>
      </c>
      <c r="X454" s="228" t="s">
        <v>28</v>
      </c>
      <c r="Y454" s="242">
        <v>0.3</v>
      </c>
      <c r="Z454" s="236">
        <v>1037</v>
      </c>
      <c r="AA454" s="207">
        <f t="shared" si="657"/>
        <v>311.09999999999997</v>
      </c>
      <c r="AB454" s="222">
        <v>967</v>
      </c>
      <c r="AC454" s="544">
        <f t="shared" si="722"/>
        <v>-70</v>
      </c>
      <c r="AD454" s="208">
        <f>1.22*$AB$1</f>
        <v>1387.7012</v>
      </c>
      <c r="AE454" s="678">
        <f t="shared" si="723"/>
        <v>350.70119999999997</v>
      </c>
      <c r="AF454" s="222">
        <v>1796</v>
      </c>
      <c r="AJ454" s="444">
        <f t="shared" si="658"/>
        <v>-70</v>
      </c>
      <c r="AK454" s="444">
        <f t="shared" si="659"/>
        <v>-6.7502410800385775</v>
      </c>
      <c r="AL454" s="539">
        <f t="shared" si="724"/>
        <v>-1.3500482160077154E-2</v>
      </c>
      <c r="AM454" s="444">
        <f t="shared" si="660"/>
        <v>-14</v>
      </c>
      <c r="AN454" s="445">
        <f t="shared" si="661"/>
        <v>350.70119999999997</v>
      </c>
      <c r="AO454" s="445">
        <f t="shared" si="662"/>
        <v>33.818823529411759</v>
      </c>
      <c r="AP454" s="542">
        <f t="shared" si="725"/>
        <v>6.7637647058823525E-2</v>
      </c>
      <c r="AQ454" s="445">
        <f t="shared" si="663"/>
        <v>70.140239999999991</v>
      </c>
      <c r="AR454" s="227">
        <f t="shared" si="664"/>
        <v>347.09999999999997</v>
      </c>
      <c r="AS454" s="210">
        <f t="shared" si="665"/>
        <v>1157</v>
      </c>
      <c r="AT454" s="209">
        <f t="shared" si="666"/>
        <v>347.09999999999997</v>
      </c>
      <c r="AU454" s="209">
        <f t="shared" si="667"/>
        <v>578.5</v>
      </c>
      <c r="AV454" s="211">
        <f t="shared" si="668"/>
        <v>967</v>
      </c>
      <c r="AW454" s="210">
        <f t="shared" si="669"/>
        <v>190</v>
      </c>
      <c r="AX454" s="210">
        <f t="shared" si="670"/>
        <v>120</v>
      </c>
      <c r="AY454" s="210">
        <f t="shared" si="671"/>
        <v>11.571841851494696</v>
      </c>
      <c r="AZ454" s="211">
        <f t="shared" si="672"/>
        <v>1387.7012</v>
      </c>
      <c r="BA454" s="544">
        <f t="shared" si="726"/>
        <v>230.70119999999997</v>
      </c>
      <c r="BB454" s="210">
        <f t="shared" si="727"/>
        <v>57.675299999999993</v>
      </c>
      <c r="BC454" s="213">
        <f t="shared" si="673"/>
        <v>374.67932400000001</v>
      </c>
      <c r="BD454" s="211">
        <f>[1]MAG_9pak!$F$11</f>
        <v>1248.9310800000001</v>
      </c>
      <c r="BE454" s="213">
        <f t="shared" si="674"/>
        <v>374.67932400000001</v>
      </c>
      <c r="BF454" s="213">
        <f t="shared" si="675"/>
        <v>624.46554000000003</v>
      </c>
      <c r="BG454" s="210">
        <f t="shared" si="676"/>
        <v>281.93108000000007</v>
      </c>
      <c r="BH454" s="210">
        <f t="shared" si="677"/>
        <v>211.93108000000007</v>
      </c>
      <c r="BI454" s="210">
        <f t="shared" si="678"/>
        <v>20.436941176470597</v>
      </c>
      <c r="BJ454" s="210">
        <f t="shared" si="679"/>
        <v>1285.8799999999999</v>
      </c>
      <c r="BK454" s="214">
        <f t="shared" si="680"/>
        <v>385.76399999999995</v>
      </c>
      <c r="BL454" s="214">
        <f t="shared" si="681"/>
        <v>642.93999999999994</v>
      </c>
      <c r="BM454" s="210">
        <f t="shared" si="682"/>
        <v>248.87999999999988</v>
      </c>
      <c r="BN454" s="210">
        <f t="shared" si="683"/>
        <v>318.87999999999988</v>
      </c>
      <c r="BO454" s="215">
        <f t="shared" si="684"/>
        <v>385.76399999999995</v>
      </c>
      <c r="BP454" s="210">
        <f t="shared" ref="BP454:BP473" si="744">Z454*1.24</f>
        <v>1285.8799999999999</v>
      </c>
      <c r="BQ454" s="216">
        <f t="shared" si="685"/>
        <v>385.76399999999995</v>
      </c>
      <c r="BR454" s="216">
        <f t="shared" si="686"/>
        <v>642.93999999999994</v>
      </c>
      <c r="BS454" s="210">
        <f t="shared" si="687"/>
        <v>248.87999999999988</v>
      </c>
      <c r="BT454" s="210">
        <f t="shared" si="688"/>
        <v>318.87999999999988</v>
      </c>
      <c r="BU454" s="217">
        <f t="shared" si="689"/>
        <v>385.76399999999995</v>
      </c>
      <c r="BV454" s="210">
        <f t="shared" ref="BV454:BV473" si="745">Z454*1.24</f>
        <v>1285.8799999999999</v>
      </c>
      <c r="BW454" s="403">
        <f t="shared" si="690"/>
        <v>385.76399999999995</v>
      </c>
      <c r="BX454" s="403">
        <f t="shared" si="691"/>
        <v>642.93999999999994</v>
      </c>
      <c r="BY454" s="210">
        <f t="shared" si="692"/>
        <v>248.87999999999988</v>
      </c>
      <c r="BZ454" s="210">
        <f t="shared" si="693"/>
        <v>318.87999999999988</v>
      </c>
      <c r="CA454" s="210">
        <f t="shared" si="694"/>
        <v>24</v>
      </c>
      <c r="CB454" s="404">
        <f t="shared" si="695"/>
        <v>385.76399999999995</v>
      </c>
      <c r="CC454" s="404"/>
      <c r="CD454" s="537">
        <f t="shared" si="696"/>
        <v>57.675299999999993</v>
      </c>
      <c r="CE454" s="537">
        <f t="shared" si="728"/>
        <v>17.302589999999999</v>
      </c>
      <c r="CF454" s="537">
        <f t="shared" si="697"/>
        <v>28.837649999999996</v>
      </c>
      <c r="CG454" s="210"/>
      <c r="CH454" s="210"/>
      <c r="CI454" s="210"/>
      <c r="CJ454" s="538">
        <f t="shared" si="698"/>
        <v>17.302589999999999</v>
      </c>
      <c r="CK454" s="216">
        <f t="shared" si="699"/>
        <v>-47.5</v>
      </c>
      <c r="CL454" s="216">
        <f t="shared" si="729"/>
        <v>-14.25</v>
      </c>
      <c r="CM454" s="216">
        <f t="shared" si="700"/>
        <v>-23.75</v>
      </c>
      <c r="CN454" s="216"/>
      <c r="CO454" s="216"/>
      <c r="CP454" s="216"/>
      <c r="CQ454" s="217">
        <f t="shared" si="701"/>
        <v>-14.25</v>
      </c>
      <c r="CR454" s="403">
        <f t="shared" si="702"/>
        <v>25.455300000000022</v>
      </c>
      <c r="CS454" s="403">
        <f t="shared" si="730"/>
        <v>7.6365900000000062</v>
      </c>
      <c r="CT454" s="403">
        <f t="shared" si="703"/>
        <v>12.727650000000011</v>
      </c>
      <c r="CU454" s="403"/>
      <c r="CV454" s="403"/>
      <c r="CW454" s="403"/>
      <c r="CX454" s="404">
        <f t="shared" si="704"/>
        <v>7.6365900000000062</v>
      </c>
      <c r="CY454" s="198"/>
      <c r="CZ454" s="222">
        <v>967</v>
      </c>
      <c r="DA454" s="677">
        <f t="shared" si="705"/>
        <v>-70</v>
      </c>
      <c r="DB454" s="676">
        <f t="shared" si="706"/>
        <v>-6.7502410800385775</v>
      </c>
      <c r="DC454" s="676">
        <f t="shared" si="731"/>
        <v>-1.3500482160077154</v>
      </c>
      <c r="DD454" s="208">
        <v>1387.7012</v>
      </c>
      <c r="DE454" s="677">
        <f t="shared" si="707"/>
        <v>350.70119999999997</v>
      </c>
      <c r="DF454" s="676">
        <f t="shared" si="708"/>
        <v>33.818823529411759</v>
      </c>
      <c r="DG454" s="676">
        <f t="shared" si="732"/>
        <v>6.7637647058823518</v>
      </c>
      <c r="DH454" s="222">
        <v>20</v>
      </c>
      <c r="DI454" s="677">
        <f t="shared" si="709"/>
        <v>207.4</v>
      </c>
      <c r="DJ454" s="568">
        <f t="shared" si="710"/>
        <v>1244.4000000000001</v>
      </c>
      <c r="DK454" s="677">
        <f t="shared" si="711"/>
        <v>373.32</v>
      </c>
      <c r="DL454" s="677">
        <f t="shared" si="733"/>
        <v>373.32</v>
      </c>
      <c r="DM454" s="677">
        <f t="shared" si="734"/>
        <v>622.20000000000005</v>
      </c>
      <c r="DN454" s="677">
        <f t="shared" si="712"/>
        <v>35.82529999999997</v>
      </c>
      <c r="DO454" s="677">
        <f t="shared" si="735"/>
        <v>10.74758999999999</v>
      </c>
      <c r="DP454" s="677">
        <f t="shared" si="736"/>
        <v>17.912649999999985</v>
      </c>
      <c r="DQ454" s="677">
        <f t="shared" si="713"/>
        <v>10.74758999999999</v>
      </c>
      <c r="DR454" s="222">
        <v>967</v>
      </c>
      <c r="DS454" s="677">
        <f t="shared" si="714"/>
        <v>-70</v>
      </c>
      <c r="DT454" s="676">
        <f t="shared" si="715"/>
        <v>-6.7502410800385775</v>
      </c>
      <c r="DU454" s="710">
        <f t="shared" si="737"/>
        <v>-1.3500482160077154</v>
      </c>
      <c r="DV454" s="208">
        <v>1387.7012</v>
      </c>
      <c r="DW454" s="677">
        <f t="shared" si="716"/>
        <v>350.70119999999997</v>
      </c>
      <c r="DX454" s="676">
        <f t="shared" si="717"/>
        <v>33.818823529411759</v>
      </c>
      <c r="DY454" s="710">
        <f t="shared" si="738"/>
        <v>6.7637647058823518</v>
      </c>
      <c r="DZ454" s="222">
        <v>19</v>
      </c>
      <c r="EA454" s="677">
        <f t="shared" si="718"/>
        <v>197.03</v>
      </c>
      <c r="EB454" s="568">
        <f t="shared" si="719"/>
        <v>1234.03</v>
      </c>
      <c r="EC454" s="677">
        <f t="shared" si="720"/>
        <v>370.209</v>
      </c>
      <c r="ED454" s="677">
        <f t="shared" si="739"/>
        <v>370.209</v>
      </c>
      <c r="EE454" s="677">
        <f t="shared" si="740"/>
        <v>617.01499999999999</v>
      </c>
      <c r="EF454" s="208">
        <f t="shared" si="741"/>
        <v>38.4178</v>
      </c>
      <c r="EG454" s="208">
        <f t="shared" si="742"/>
        <v>11.52534</v>
      </c>
      <c r="EH454" s="208">
        <f t="shared" si="743"/>
        <v>19.2089</v>
      </c>
      <c r="EI454" s="677">
        <f t="shared" si="721"/>
        <v>11.52534</v>
      </c>
    </row>
    <row r="455" spans="1:139" s="218" customFormat="1" ht="24.75" customHeight="1" x14ac:dyDescent="0.2">
      <c r="A455" s="505">
        <v>452</v>
      </c>
      <c r="B455" s="506" t="s">
        <v>1268</v>
      </c>
      <c r="C455" s="499" t="s">
        <v>1107</v>
      </c>
      <c r="D455" s="406" t="s">
        <v>601</v>
      </c>
      <c r="E455" s="414" t="s">
        <v>235</v>
      </c>
      <c r="F455" s="219" t="s">
        <v>171</v>
      </c>
      <c r="G455" s="219" t="s">
        <v>217</v>
      </c>
      <c r="H455" s="219" t="s">
        <v>25</v>
      </c>
      <c r="I455" s="240">
        <v>0.3</v>
      </c>
      <c r="J455" s="234">
        <v>665</v>
      </c>
      <c r="K455" s="222"/>
      <c r="L455" s="219" t="s">
        <v>171</v>
      </c>
      <c r="M455" s="219" t="s">
        <v>217</v>
      </c>
      <c r="N455" s="219" t="s">
        <v>25</v>
      </c>
      <c r="O455" s="240">
        <v>0.3</v>
      </c>
      <c r="P455" s="234">
        <v>665</v>
      </c>
      <c r="Q455" s="219"/>
      <c r="R455" s="219"/>
      <c r="S455" s="219"/>
      <c r="T455" s="240">
        <v>0.3</v>
      </c>
      <c r="U455" s="235">
        <v>665</v>
      </c>
      <c r="V455" s="228" t="s">
        <v>69</v>
      </c>
      <c r="W455" s="228" t="s">
        <v>315</v>
      </c>
      <c r="X455" s="228" t="s">
        <v>45</v>
      </c>
      <c r="Y455" s="242">
        <v>0.3</v>
      </c>
      <c r="Z455" s="236">
        <v>665</v>
      </c>
      <c r="AA455" s="207">
        <f t="shared" si="657"/>
        <v>199.5</v>
      </c>
      <c r="AB455" s="222">
        <v>758</v>
      </c>
      <c r="AC455" s="544">
        <f t="shared" si="722"/>
        <v>93</v>
      </c>
      <c r="AD455" s="208">
        <f>0.95*$AB$1</f>
        <v>1080.587</v>
      </c>
      <c r="AE455" s="678">
        <f t="shared" si="723"/>
        <v>415.58699999999999</v>
      </c>
      <c r="AF455" s="222">
        <v>1406</v>
      </c>
      <c r="AJ455" s="444">
        <f t="shared" si="658"/>
        <v>93</v>
      </c>
      <c r="AK455" s="444">
        <f t="shared" si="659"/>
        <v>13.984962406015029</v>
      </c>
      <c r="AL455" s="539">
        <f t="shared" si="724"/>
        <v>2.7969924812030058E-2</v>
      </c>
      <c r="AM455" s="444">
        <f t="shared" si="660"/>
        <v>18.600000000000001</v>
      </c>
      <c r="AN455" s="445">
        <f t="shared" si="661"/>
        <v>415.58699999999999</v>
      </c>
      <c r="AO455" s="445">
        <f t="shared" si="662"/>
        <v>62.494285714285695</v>
      </c>
      <c r="AP455" s="542">
        <f t="shared" si="725"/>
        <v>0.12498857142857139</v>
      </c>
      <c r="AQ455" s="445">
        <f t="shared" si="663"/>
        <v>83.117400000000004</v>
      </c>
      <c r="AR455" s="227">
        <f t="shared" si="664"/>
        <v>235.5</v>
      </c>
      <c r="AS455" s="210">
        <f t="shared" si="665"/>
        <v>785</v>
      </c>
      <c r="AT455" s="209">
        <f t="shared" si="666"/>
        <v>235.5</v>
      </c>
      <c r="AU455" s="209">
        <f t="shared" si="667"/>
        <v>392.5</v>
      </c>
      <c r="AV455" s="211">
        <f t="shared" si="668"/>
        <v>758</v>
      </c>
      <c r="AW455" s="210">
        <f t="shared" si="669"/>
        <v>27</v>
      </c>
      <c r="AX455" s="210">
        <f t="shared" si="670"/>
        <v>120</v>
      </c>
      <c r="AY455" s="210">
        <f t="shared" si="671"/>
        <v>18.045112781954884</v>
      </c>
      <c r="AZ455" s="211">
        <f t="shared" si="672"/>
        <v>1080.587</v>
      </c>
      <c r="BA455" s="544">
        <f t="shared" si="726"/>
        <v>295.58699999999999</v>
      </c>
      <c r="BB455" s="210">
        <f t="shared" si="727"/>
        <v>73.896749999999997</v>
      </c>
      <c r="BC455" s="213">
        <f t="shared" si="673"/>
        <v>291.75848999999999</v>
      </c>
      <c r="BD455" s="211">
        <f>[1]MAG_9pak!$F$9</f>
        <v>972.52830000000006</v>
      </c>
      <c r="BE455" s="213">
        <f t="shared" si="674"/>
        <v>291.75848999999999</v>
      </c>
      <c r="BF455" s="213">
        <f t="shared" si="675"/>
        <v>486.26415000000003</v>
      </c>
      <c r="BG455" s="210">
        <f t="shared" si="676"/>
        <v>214.52830000000006</v>
      </c>
      <c r="BH455" s="210">
        <f t="shared" si="677"/>
        <v>307.52830000000006</v>
      </c>
      <c r="BI455" s="210">
        <f t="shared" si="678"/>
        <v>46.244857142857143</v>
      </c>
      <c r="BJ455" s="210">
        <f t="shared" si="679"/>
        <v>824.6</v>
      </c>
      <c r="BK455" s="214">
        <f t="shared" si="680"/>
        <v>247.38</v>
      </c>
      <c r="BL455" s="214">
        <f t="shared" si="681"/>
        <v>412.3</v>
      </c>
      <c r="BM455" s="210">
        <f t="shared" si="682"/>
        <v>159.60000000000002</v>
      </c>
      <c r="BN455" s="210">
        <f t="shared" si="683"/>
        <v>66.600000000000023</v>
      </c>
      <c r="BO455" s="215">
        <f t="shared" si="684"/>
        <v>247.38</v>
      </c>
      <c r="BP455" s="210">
        <f t="shared" si="744"/>
        <v>824.6</v>
      </c>
      <c r="BQ455" s="216">
        <f t="shared" si="685"/>
        <v>247.38</v>
      </c>
      <c r="BR455" s="216">
        <f t="shared" si="686"/>
        <v>412.3</v>
      </c>
      <c r="BS455" s="210">
        <f t="shared" si="687"/>
        <v>159.60000000000002</v>
      </c>
      <c r="BT455" s="210">
        <f t="shared" si="688"/>
        <v>66.600000000000023</v>
      </c>
      <c r="BU455" s="217">
        <f t="shared" si="689"/>
        <v>247.38</v>
      </c>
      <c r="BV455" s="210">
        <f t="shared" si="745"/>
        <v>824.6</v>
      </c>
      <c r="BW455" s="403">
        <f t="shared" si="690"/>
        <v>247.38</v>
      </c>
      <c r="BX455" s="403">
        <f t="shared" si="691"/>
        <v>412.3</v>
      </c>
      <c r="BY455" s="210">
        <f t="shared" si="692"/>
        <v>159.60000000000002</v>
      </c>
      <c r="BZ455" s="210">
        <f t="shared" si="693"/>
        <v>66.600000000000023</v>
      </c>
      <c r="CA455" s="210">
        <f t="shared" si="694"/>
        <v>24</v>
      </c>
      <c r="CB455" s="404">
        <f t="shared" si="695"/>
        <v>247.38</v>
      </c>
      <c r="CC455" s="404"/>
      <c r="CD455" s="537">
        <f t="shared" si="696"/>
        <v>73.896749999999997</v>
      </c>
      <c r="CE455" s="537">
        <f t="shared" si="728"/>
        <v>22.169024999999998</v>
      </c>
      <c r="CF455" s="537">
        <f t="shared" si="697"/>
        <v>36.948374999999999</v>
      </c>
      <c r="CG455" s="210"/>
      <c r="CH455" s="210"/>
      <c r="CI455" s="210"/>
      <c r="CJ455" s="538">
        <f t="shared" si="698"/>
        <v>22.169024999999998</v>
      </c>
      <c r="CK455" s="216">
        <f t="shared" si="699"/>
        <v>-6.75</v>
      </c>
      <c r="CL455" s="216">
        <f t="shared" si="729"/>
        <v>-2.0249999999999999</v>
      </c>
      <c r="CM455" s="216">
        <f t="shared" si="700"/>
        <v>-3.375</v>
      </c>
      <c r="CN455" s="216"/>
      <c r="CO455" s="216"/>
      <c r="CP455" s="216"/>
      <c r="CQ455" s="217">
        <f t="shared" si="701"/>
        <v>-2.0249999999999999</v>
      </c>
      <c r="CR455" s="403">
        <f t="shared" si="702"/>
        <v>63.996749999999992</v>
      </c>
      <c r="CS455" s="403">
        <f t="shared" si="730"/>
        <v>19.199024999999995</v>
      </c>
      <c r="CT455" s="403">
        <f t="shared" si="703"/>
        <v>31.998374999999996</v>
      </c>
      <c r="CU455" s="403"/>
      <c r="CV455" s="403"/>
      <c r="CW455" s="403"/>
      <c r="CX455" s="404">
        <f t="shared" si="704"/>
        <v>19.199024999999995</v>
      </c>
      <c r="CY455" s="198"/>
      <c r="CZ455" s="222">
        <v>758</v>
      </c>
      <c r="DA455" s="677">
        <f t="shared" si="705"/>
        <v>93</v>
      </c>
      <c r="DB455" s="676">
        <f t="shared" si="706"/>
        <v>13.984962406015029</v>
      </c>
      <c r="DC455" s="676">
        <f t="shared" si="731"/>
        <v>2.7969924812030058</v>
      </c>
      <c r="DD455" s="208">
        <v>1080.587</v>
      </c>
      <c r="DE455" s="677">
        <f t="shared" si="707"/>
        <v>415.58699999999999</v>
      </c>
      <c r="DF455" s="676">
        <f t="shared" si="708"/>
        <v>62.494285714285695</v>
      </c>
      <c r="DG455" s="676">
        <f t="shared" si="732"/>
        <v>12.498857142857139</v>
      </c>
      <c r="DH455" s="222">
        <v>20</v>
      </c>
      <c r="DI455" s="677">
        <f t="shared" si="709"/>
        <v>133</v>
      </c>
      <c r="DJ455" s="568">
        <f t="shared" si="710"/>
        <v>798</v>
      </c>
      <c r="DK455" s="677">
        <f t="shared" si="711"/>
        <v>239.39999999999998</v>
      </c>
      <c r="DL455" s="677">
        <f t="shared" si="733"/>
        <v>239.4</v>
      </c>
      <c r="DM455" s="677">
        <f t="shared" si="734"/>
        <v>399</v>
      </c>
      <c r="DN455" s="677">
        <f t="shared" si="712"/>
        <v>70.646749999999997</v>
      </c>
      <c r="DO455" s="677">
        <f t="shared" si="735"/>
        <v>21.194025</v>
      </c>
      <c r="DP455" s="677">
        <f t="shared" si="736"/>
        <v>35.323374999999999</v>
      </c>
      <c r="DQ455" s="677">
        <f t="shared" si="713"/>
        <v>21.194025</v>
      </c>
      <c r="DR455" s="222">
        <v>758</v>
      </c>
      <c r="DS455" s="677">
        <f t="shared" si="714"/>
        <v>93</v>
      </c>
      <c r="DT455" s="676">
        <f t="shared" si="715"/>
        <v>13.984962406015029</v>
      </c>
      <c r="DU455" s="710">
        <f t="shared" si="737"/>
        <v>2.7969924812030058</v>
      </c>
      <c r="DV455" s="208">
        <v>1080.587</v>
      </c>
      <c r="DW455" s="677">
        <f t="shared" si="716"/>
        <v>415.58699999999999</v>
      </c>
      <c r="DX455" s="676">
        <f t="shared" si="717"/>
        <v>62.494285714285695</v>
      </c>
      <c r="DY455" s="710">
        <f t="shared" si="738"/>
        <v>12.498857142857139</v>
      </c>
      <c r="DZ455" s="222">
        <v>19</v>
      </c>
      <c r="EA455" s="677">
        <f t="shared" si="718"/>
        <v>126.35</v>
      </c>
      <c r="EB455" s="568">
        <f t="shared" si="719"/>
        <v>791.35</v>
      </c>
      <c r="EC455" s="677">
        <f t="shared" si="720"/>
        <v>237.405</v>
      </c>
      <c r="ED455" s="677">
        <f t="shared" si="739"/>
        <v>237.405</v>
      </c>
      <c r="EE455" s="677">
        <f t="shared" si="740"/>
        <v>395.67500000000001</v>
      </c>
      <c r="EF455" s="208">
        <f t="shared" si="741"/>
        <v>72.309249999999992</v>
      </c>
      <c r="EG455" s="208">
        <f t="shared" si="742"/>
        <v>21.692774999999997</v>
      </c>
      <c r="EH455" s="208">
        <f t="shared" si="743"/>
        <v>36.154624999999996</v>
      </c>
      <c r="EI455" s="677">
        <f t="shared" si="721"/>
        <v>21.692774999999997</v>
      </c>
    </row>
    <row r="456" spans="1:139" s="218" customFormat="1" ht="24.75" customHeight="1" x14ac:dyDescent="0.2">
      <c r="A456" s="506">
        <v>453</v>
      </c>
      <c r="B456" s="506" t="s">
        <v>1268</v>
      </c>
      <c r="C456" s="499" t="s">
        <v>1107</v>
      </c>
      <c r="D456" s="406" t="s">
        <v>601</v>
      </c>
      <c r="E456" s="414" t="s">
        <v>221</v>
      </c>
      <c r="F456" s="219" t="s">
        <v>171</v>
      </c>
      <c r="G456" s="219" t="s">
        <v>42</v>
      </c>
      <c r="H456" s="219" t="s">
        <v>70</v>
      </c>
      <c r="I456" s="240">
        <v>0.3</v>
      </c>
      <c r="J456" s="234">
        <v>1037</v>
      </c>
      <c r="K456" s="222"/>
      <c r="L456" s="219" t="s">
        <v>171</v>
      </c>
      <c r="M456" s="219" t="s">
        <v>42</v>
      </c>
      <c r="N456" s="219" t="s">
        <v>70</v>
      </c>
      <c r="O456" s="240">
        <v>0.3</v>
      </c>
      <c r="P456" s="234">
        <v>1037</v>
      </c>
      <c r="Q456" s="219"/>
      <c r="R456" s="219"/>
      <c r="S456" s="219"/>
      <c r="T456" s="240">
        <v>0.3</v>
      </c>
      <c r="U456" s="235">
        <v>1037</v>
      </c>
      <c r="V456" s="228" t="s">
        <v>69</v>
      </c>
      <c r="W456" s="228" t="s">
        <v>44</v>
      </c>
      <c r="X456" s="228" t="s">
        <v>28</v>
      </c>
      <c r="Y456" s="242">
        <v>0.3</v>
      </c>
      <c r="Z456" s="236">
        <v>1037</v>
      </c>
      <c r="AA456" s="207">
        <f t="shared" si="657"/>
        <v>311.09999999999997</v>
      </c>
      <c r="AB456" s="222">
        <v>967</v>
      </c>
      <c r="AC456" s="544">
        <f t="shared" si="722"/>
        <v>-70</v>
      </c>
      <c r="AD456" s="208">
        <f>1.22*$AB$1</f>
        <v>1387.7012</v>
      </c>
      <c r="AE456" s="678">
        <f t="shared" si="723"/>
        <v>350.70119999999997</v>
      </c>
      <c r="AF456" s="222">
        <v>1796</v>
      </c>
      <c r="AJ456" s="444">
        <f t="shared" si="658"/>
        <v>-70</v>
      </c>
      <c r="AK456" s="444">
        <f t="shared" si="659"/>
        <v>-6.7502410800385775</v>
      </c>
      <c r="AL456" s="539">
        <f t="shared" si="724"/>
        <v>-1.3500482160077154E-2</v>
      </c>
      <c r="AM456" s="444">
        <f t="shared" si="660"/>
        <v>-14</v>
      </c>
      <c r="AN456" s="445">
        <f t="shared" si="661"/>
        <v>350.70119999999997</v>
      </c>
      <c r="AO456" s="445">
        <f t="shared" si="662"/>
        <v>33.818823529411759</v>
      </c>
      <c r="AP456" s="542">
        <f t="shared" si="725"/>
        <v>6.7637647058823525E-2</v>
      </c>
      <c r="AQ456" s="445">
        <f t="shared" si="663"/>
        <v>70.140239999999991</v>
      </c>
      <c r="AR456" s="227">
        <f t="shared" si="664"/>
        <v>347.09999999999997</v>
      </c>
      <c r="AS456" s="210">
        <f t="shared" si="665"/>
        <v>1157</v>
      </c>
      <c r="AT456" s="209">
        <f t="shared" si="666"/>
        <v>347.09999999999997</v>
      </c>
      <c r="AU456" s="209">
        <f t="shared" si="667"/>
        <v>578.5</v>
      </c>
      <c r="AV456" s="211">
        <f t="shared" si="668"/>
        <v>967</v>
      </c>
      <c r="AW456" s="210">
        <f t="shared" si="669"/>
        <v>190</v>
      </c>
      <c r="AX456" s="210">
        <f t="shared" si="670"/>
        <v>120</v>
      </c>
      <c r="AY456" s="210">
        <f t="shared" si="671"/>
        <v>11.571841851494696</v>
      </c>
      <c r="AZ456" s="211">
        <f t="shared" si="672"/>
        <v>1387.7012</v>
      </c>
      <c r="BA456" s="544">
        <f t="shared" si="726"/>
        <v>230.70119999999997</v>
      </c>
      <c r="BB456" s="210">
        <f t="shared" si="727"/>
        <v>57.675299999999993</v>
      </c>
      <c r="BC456" s="213">
        <f t="shared" si="673"/>
        <v>374.67932400000001</v>
      </c>
      <c r="BD456" s="211">
        <f>[1]MAG_9pak!$F$11</f>
        <v>1248.9310800000001</v>
      </c>
      <c r="BE456" s="213">
        <f t="shared" si="674"/>
        <v>374.67932400000001</v>
      </c>
      <c r="BF456" s="213">
        <f t="shared" si="675"/>
        <v>624.46554000000003</v>
      </c>
      <c r="BG456" s="210">
        <f t="shared" si="676"/>
        <v>281.93108000000007</v>
      </c>
      <c r="BH456" s="210">
        <f t="shared" si="677"/>
        <v>211.93108000000007</v>
      </c>
      <c r="BI456" s="210">
        <f t="shared" si="678"/>
        <v>20.436941176470597</v>
      </c>
      <c r="BJ456" s="210">
        <f t="shared" si="679"/>
        <v>1285.8799999999999</v>
      </c>
      <c r="BK456" s="214">
        <f t="shared" si="680"/>
        <v>385.76399999999995</v>
      </c>
      <c r="BL456" s="214">
        <f t="shared" si="681"/>
        <v>642.93999999999994</v>
      </c>
      <c r="BM456" s="210">
        <f t="shared" si="682"/>
        <v>248.87999999999988</v>
      </c>
      <c r="BN456" s="210">
        <f t="shared" si="683"/>
        <v>318.87999999999988</v>
      </c>
      <c r="BO456" s="215">
        <f t="shared" si="684"/>
        <v>385.76399999999995</v>
      </c>
      <c r="BP456" s="210">
        <f t="shared" si="744"/>
        <v>1285.8799999999999</v>
      </c>
      <c r="BQ456" s="216">
        <f t="shared" si="685"/>
        <v>385.76399999999995</v>
      </c>
      <c r="BR456" s="216">
        <f t="shared" si="686"/>
        <v>642.93999999999994</v>
      </c>
      <c r="BS456" s="210">
        <f t="shared" si="687"/>
        <v>248.87999999999988</v>
      </c>
      <c r="BT456" s="210">
        <f t="shared" si="688"/>
        <v>318.87999999999988</v>
      </c>
      <c r="BU456" s="217">
        <f t="shared" si="689"/>
        <v>385.76399999999995</v>
      </c>
      <c r="BV456" s="210">
        <f t="shared" si="745"/>
        <v>1285.8799999999999</v>
      </c>
      <c r="BW456" s="403">
        <f t="shared" si="690"/>
        <v>385.76399999999995</v>
      </c>
      <c r="BX456" s="403">
        <f t="shared" si="691"/>
        <v>642.93999999999994</v>
      </c>
      <c r="BY456" s="210">
        <f t="shared" si="692"/>
        <v>248.87999999999988</v>
      </c>
      <c r="BZ456" s="210">
        <f t="shared" si="693"/>
        <v>318.87999999999988</v>
      </c>
      <c r="CA456" s="210">
        <f t="shared" si="694"/>
        <v>24</v>
      </c>
      <c r="CB456" s="404">
        <f t="shared" si="695"/>
        <v>385.76399999999995</v>
      </c>
      <c r="CC456" s="404"/>
      <c r="CD456" s="537">
        <f t="shared" si="696"/>
        <v>57.675299999999993</v>
      </c>
      <c r="CE456" s="537">
        <f t="shared" si="728"/>
        <v>17.302589999999999</v>
      </c>
      <c r="CF456" s="537">
        <f t="shared" si="697"/>
        <v>28.837649999999996</v>
      </c>
      <c r="CG456" s="210"/>
      <c r="CH456" s="210"/>
      <c r="CI456" s="210"/>
      <c r="CJ456" s="538">
        <f t="shared" si="698"/>
        <v>17.302589999999999</v>
      </c>
      <c r="CK456" s="216">
        <f t="shared" si="699"/>
        <v>-47.5</v>
      </c>
      <c r="CL456" s="216">
        <f t="shared" si="729"/>
        <v>-14.25</v>
      </c>
      <c r="CM456" s="216">
        <f t="shared" si="700"/>
        <v>-23.75</v>
      </c>
      <c r="CN456" s="216"/>
      <c r="CO456" s="216"/>
      <c r="CP456" s="216"/>
      <c r="CQ456" s="217">
        <f t="shared" si="701"/>
        <v>-14.25</v>
      </c>
      <c r="CR456" s="403">
        <f t="shared" si="702"/>
        <v>25.455300000000022</v>
      </c>
      <c r="CS456" s="403">
        <f t="shared" si="730"/>
        <v>7.6365900000000062</v>
      </c>
      <c r="CT456" s="403">
        <f t="shared" si="703"/>
        <v>12.727650000000011</v>
      </c>
      <c r="CU456" s="403"/>
      <c r="CV456" s="403"/>
      <c r="CW456" s="403"/>
      <c r="CX456" s="404">
        <f t="shared" si="704"/>
        <v>7.6365900000000062</v>
      </c>
      <c r="CY456" s="198"/>
      <c r="CZ456" s="222">
        <v>967</v>
      </c>
      <c r="DA456" s="677">
        <f t="shared" si="705"/>
        <v>-70</v>
      </c>
      <c r="DB456" s="676">
        <f t="shared" si="706"/>
        <v>-6.7502410800385775</v>
      </c>
      <c r="DC456" s="676">
        <f t="shared" si="731"/>
        <v>-1.3500482160077154</v>
      </c>
      <c r="DD456" s="208">
        <v>1387.7012</v>
      </c>
      <c r="DE456" s="677">
        <f t="shared" si="707"/>
        <v>350.70119999999997</v>
      </c>
      <c r="DF456" s="676">
        <f t="shared" si="708"/>
        <v>33.818823529411759</v>
      </c>
      <c r="DG456" s="676">
        <f t="shared" si="732"/>
        <v>6.7637647058823518</v>
      </c>
      <c r="DH456" s="222">
        <v>20</v>
      </c>
      <c r="DI456" s="677">
        <f t="shared" si="709"/>
        <v>207.4</v>
      </c>
      <c r="DJ456" s="568">
        <f t="shared" si="710"/>
        <v>1244.4000000000001</v>
      </c>
      <c r="DK456" s="677">
        <f t="shared" si="711"/>
        <v>373.32</v>
      </c>
      <c r="DL456" s="677">
        <f t="shared" si="733"/>
        <v>373.32</v>
      </c>
      <c r="DM456" s="677">
        <f t="shared" si="734"/>
        <v>622.20000000000005</v>
      </c>
      <c r="DN456" s="677">
        <f t="shared" si="712"/>
        <v>35.82529999999997</v>
      </c>
      <c r="DO456" s="677">
        <f t="shared" si="735"/>
        <v>10.74758999999999</v>
      </c>
      <c r="DP456" s="677">
        <f t="shared" si="736"/>
        <v>17.912649999999985</v>
      </c>
      <c r="DQ456" s="677">
        <f t="shared" si="713"/>
        <v>10.74758999999999</v>
      </c>
      <c r="DR456" s="222">
        <v>967</v>
      </c>
      <c r="DS456" s="677">
        <f t="shared" si="714"/>
        <v>-70</v>
      </c>
      <c r="DT456" s="676">
        <f t="shared" si="715"/>
        <v>-6.7502410800385775</v>
      </c>
      <c r="DU456" s="710">
        <f t="shared" si="737"/>
        <v>-1.3500482160077154</v>
      </c>
      <c r="DV456" s="208">
        <v>1387.7012</v>
      </c>
      <c r="DW456" s="677">
        <f t="shared" si="716"/>
        <v>350.70119999999997</v>
      </c>
      <c r="DX456" s="676">
        <f t="shared" si="717"/>
        <v>33.818823529411759</v>
      </c>
      <c r="DY456" s="710">
        <f t="shared" si="738"/>
        <v>6.7637647058823518</v>
      </c>
      <c r="DZ456" s="222">
        <v>19</v>
      </c>
      <c r="EA456" s="677">
        <f t="shared" si="718"/>
        <v>197.03</v>
      </c>
      <c r="EB456" s="568">
        <f t="shared" si="719"/>
        <v>1234.03</v>
      </c>
      <c r="EC456" s="677">
        <f t="shared" si="720"/>
        <v>370.209</v>
      </c>
      <c r="ED456" s="677">
        <f t="shared" si="739"/>
        <v>370.209</v>
      </c>
      <c r="EE456" s="677">
        <f t="shared" si="740"/>
        <v>617.01499999999999</v>
      </c>
      <c r="EF456" s="208">
        <f t="shared" si="741"/>
        <v>38.4178</v>
      </c>
      <c r="EG456" s="208">
        <f t="shared" si="742"/>
        <v>11.52534</v>
      </c>
      <c r="EH456" s="208">
        <f t="shared" si="743"/>
        <v>19.2089</v>
      </c>
      <c r="EI456" s="677">
        <f t="shared" si="721"/>
        <v>11.52534</v>
      </c>
    </row>
    <row r="457" spans="1:139" s="218" customFormat="1" ht="24.75" customHeight="1" x14ac:dyDescent="0.2">
      <c r="A457" s="505">
        <v>454</v>
      </c>
      <c r="B457" s="506" t="s">
        <v>1268</v>
      </c>
      <c r="C457" s="499" t="s">
        <v>1108</v>
      </c>
      <c r="D457" s="406" t="s">
        <v>602</v>
      </c>
      <c r="E457" s="414" t="s">
        <v>235</v>
      </c>
      <c r="F457" s="219" t="s">
        <v>171</v>
      </c>
      <c r="G457" s="219" t="s">
        <v>217</v>
      </c>
      <c r="H457" s="219" t="s">
        <v>25</v>
      </c>
      <c r="I457" s="240">
        <v>0.3</v>
      </c>
      <c r="J457" s="234">
        <v>665</v>
      </c>
      <c r="K457" s="222"/>
      <c r="L457" s="219" t="s">
        <v>171</v>
      </c>
      <c r="M457" s="219" t="s">
        <v>217</v>
      </c>
      <c r="N457" s="219" t="s">
        <v>25</v>
      </c>
      <c r="O457" s="240">
        <v>0.3</v>
      </c>
      <c r="P457" s="234">
        <v>665</v>
      </c>
      <c r="Q457" s="219"/>
      <c r="R457" s="219"/>
      <c r="S457" s="219"/>
      <c r="T457" s="240">
        <v>0.3</v>
      </c>
      <c r="U457" s="235">
        <v>665</v>
      </c>
      <c r="V457" s="228" t="s">
        <v>69</v>
      </c>
      <c r="W457" s="228" t="s">
        <v>315</v>
      </c>
      <c r="X457" s="228" t="s">
        <v>45</v>
      </c>
      <c r="Y457" s="242">
        <v>0.3</v>
      </c>
      <c r="Z457" s="236">
        <v>665</v>
      </c>
      <c r="AA457" s="207">
        <f t="shared" si="657"/>
        <v>199.5</v>
      </c>
      <c r="AB457" s="222">
        <v>758</v>
      </c>
      <c r="AC457" s="544">
        <f t="shared" si="722"/>
        <v>93</v>
      </c>
      <c r="AD457" s="208">
        <f>0.95*$AB$1</f>
        <v>1080.587</v>
      </c>
      <c r="AE457" s="678">
        <f t="shared" si="723"/>
        <v>415.58699999999999</v>
      </c>
      <c r="AF457" s="222">
        <v>1406</v>
      </c>
      <c r="AJ457" s="444">
        <f t="shared" si="658"/>
        <v>93</v>
      </c>
      <c r="AK457" s="444">
        <f t="shared" si="659"/>
        <v>13.984962406015029</v>
      </c>
      <c r="AL457" s="539">
        <f t="shared" si="724"/>
        <v>2.7969924812030058E-2</v>
      </c>
      <c r="AM457" s="444">
        <f t="shared" si="660"/>
        <v>18.600000000000001</v>
      </c>
      <c r="AN457" s="445">
        <f t="shared" si="661"/>
        <v>415.58699999999999</v>
      </c>
      <c r="AO457" s="445">
        <f t="shared" si="662"/>
        <v>62.494285714285695</v>
      </c>
      <c r="AP457" s="542">
        <f t="shared" si="725"/>
        <v>0.12498857142857139</v>
      </c>
      <c r="AQ457" s="445">
        <f t="shared" si="663"/>
        <v>83.117400000000004</v>
      </c>
      <c r="AR457" s="227">
        <f t="shared" si="664"/>
        <v>235.5</v>
      </c>
      <c r="AS457" s="210">
        <f t="shared" si="665"/>
        <v>785</v>
      </c>
      <c r="AT457" s="209">
        <f t="shared" si="666"/>
        <v>235.5</v>
      </c>
      <c r="AU457" s="209">
        <f t="shared" si="667"/>
        <v>392.5</v>
      </c>
      <c r="AV457" s="211">
        <f t="shared" si="668"/>
        <v>758</v>
      </c>
      <c r="AW457" s="210">
        <f t="shared" si="669"/>
        <v>27</v>
      </c>
      <c r="AX457" s="210">
        <f t="shared" si="670"/>
        <v>120</v>
      </c>
      <c r="AY457" s="210">
        <f t="shared" si="671"/>
        <v>18.045112781954884</v>
      </c>
      <c r="AZ457" s="211">
        <f t="shared" si="672"/>
        <v>1080.587</v>
      </c>
      <c r="BA457" s="544">
        <f t="shared" si="726"/>
        <v>295.58699999999999</v>
      </c>
      <c r="BB457" s="210">
        <f t="shared" si="727"/>
        <v>73.896749999999997</v>
      </c>
      <c r="BC457" s="213">
        <f t="shared" si="673"/>
        <v>291.75848999999999</v>
      </c>
      <c r="BD457" s="211">
        <f>[1]MAG_9pak!$F$9</f>
        <v>972.52830000000006</v>
      </c>
      <c r="BE457" s="213">
        <f t="shared" si="674"/>
        <v>291.75848999999999</v>
      </c>
      <c r="BF457" s="213">
        <f t="shared" si="675"/>
        <v>486.26415000000003</v>
      </c>
      <c r="BG457" s="210">
        <f t="shared" si="676"/>
        <v>214.52830000000006</v>
      </c>
      <c r="BH457" s="210">
        <f t="shared" si="677"/>
        <v>307.52830000000006</v>
      </c>
      <c r="BI457" s="210">
        <f t="shared" si="678"/>
        <v>46.244857142857143</v>
      </c>
      <c r="BJ457" s="210">
        <f t="shared" si="679"/>
        <v>824.6</v>
      </c>
      <c r="BK457" s="214">
        <f t="shared" si="680"/>
        <v>247.38</v>
      </c>
      <c r="BL457" s="214">
        <f t="shared" si="681"/>
        <v>412.3</v>
      </c>
      <c r="BM457" s="210">
        <f t="shared" si="682"/>
        <v>159.60000000000002</v>
      </c>
      <c r="BN457" s="210">
        <f t="shared" si="683"/>
        <v>66.600000000000023</v>
      </c>
      <c r="BO457" s="215">
        <f t="shared" si="684"/>
        <v>247.38</v>
      </c>
      <c r="BP457" s="210">
        <f t="shared" si="744"/>
        <v>824.6</v>
      </c>
      <c r="BQ457" s="216">
        <f t="shared" si="685"/>
        <v>247.38</v>
      </c>
      <c r="BR457" s="216">
        <f t="shared" si="686"/>
        <v>412.3</v>
      </c>
      <c r="BS457" s="210">
        <f t="shared" si="687"/>
        <v>159.60000000000002</v>
      </c>
      <c r="BT457" s="210">
        <f t="shared" si="688"/>
        <v>66.600000000000023</v>
      </c>
      <c r="BU457" s="217">
        <f t="shared" si="689"/>
        <v>247.38</v>
      </c>
      <c r="BV457" s="210">
        <f t="shared" si="745"/>
        <v>824.6</v>
      </c>
      <c r="BW457" s="403">
        <f t="shared" si="690"/>
        <v>247.38</v>
      </c>
      <c r="BX457" s="403">
        <f t="shared" si="691"/>
        <v>412.3</v>
      </c>
      <c r="BY457" s="210">
        <f t="shared" si="692"/>
        <v>159.60000000000002</v>
      </c>
      <c r="BZ457" s="210">
        <f t="shared" si="693"/>
        <v>66.600000000000023</v>
      </c>
      <c r="CA457" s="210">
        <f t="shared" si="694"/>
        <v>24</v>
      </c>
      <c r="CB457" s="404">
        <f t="shared" si="695"/>
        <v>247.38</v>
      </c>
      <c r="CC457" s="404"/>
      <c r="CD457" s="537">
        <f t="shared" si="696"/>
        <v>73.896749999999997</v>
      </c>
      <c r="CE457" s="537">
        <f t="shared" si="728"/>
        <v>22.169024999999998</v>
      </c>
      <c r="CF457" s="537">
        <f t="shared" si="697"/>
        <v>36.948374999999999</v>
      </c>
      <c r="CG457" s="210"/>
      <c r="CH457" s="210"/>
      <c r="CI457" s="210"/>
      <c r="CJ457" s="538">
        <f t="shared" si="698"/>
        <v>22.169024999999998</v>
      </c>
      <c r="CK457" s="216">
        <f t="shared" si="699"/>
        <v>-6.75</v>
      </c>
      <c r="CL457" s="216">
        <f t="shared" si="729"/>
        <v>-2.0249999999999999</v>
      </c>
      <c r="CM457" s="216">
        <f t="shared" si="700"/>
        <v>-3.375</v>
      </c>
      <c r="CN457" s="216"/>
      <c r="CO457" s="216"/>
      <c r="CP457" s="216"/>
      <c r="CQ457" s="217">
        <f t="shared" si="701"/>
        <v>-2.0249999999999999</v>
      </c>
      <c r="CR457" s="403">
        <f t="shared" si="702"/>
        <v>63.996749999999992</v>
      </c>
      <c r="CS457" s="403">
        <f t="shared" si="730"/>
        <v>19.199024999999995</v>
      </c>
      <c r="CT457" s="403">
        <f t="shared" si="703"/>
        <v>31.998374999999996</v>
      </c>
      <c r="CU457" s="403"/>
      <c r="CV457" s="403"/>
      <c r="CW457" s="403"/>
      <c r="CX457" s="404">
        <f t="shared" si="704"/>
        <v>19.199024999999995</v>
      </c>
      <c r="CY457" s="198"/>
      <c r="CZ457" s="222">
        <v>758</v>
      </c>
      <c r="DA457" s="677">
        <f t="shared" si="705"/>
        <v>93</v>
      </c>
      <c r="DB457" s="676">
        <f t="shared" si="706"/>
        <v>13.984962406015029</v>
      </c>
      <c r="DC457" s="676">
        <f t="shared" si="731"/>
        <v>2.7969924812030058</v>
      </c>
      <c r="DD457" s="208">
        <v>1080.587</v>
      </c>
      <c r="DE457" s="677">
        <f t="shared" si="707"/>
        <v>415.58699999999999</v>
      </c>
      <c r="DF457" s="676">
        <f t="shared" si="708"/>
        <v>62.494285714285695</v>
      </c>
      <c r="DG457" s="676">
        <f t="shared" si="732"/>
        <v>12.498857142857139</v>
      </c>
      <c r="DH457" s="222">
        <v>20</v>
      </c>
      <c r="DI457" s="677">
        <f t="shared" si="709"/>
        <v>133</v>
      </c>
      <c r="DJ457" s="568">
        <f t="shared" si="710"/>
        <v>798</v>
      </c>
      <c r="DK457" s="677">
        <f t="shared" si="711"/>
        <v>239.39999999999998</v>
      </c>
      <c r="DL457" s="677">
        <f t="shared" si="733"/>
        <v>239.4</v>
      </c>
      <c r="DM457" s="677">
        <f t="shared" si="734"/>
        <v>399</v>
      </c>
      <c r="DN457" s="677">
        <f t="shared" si="712"/>
        <v>70.646749999999997</v>
      </c>
      <c r="DO457" s="677">
        <f t="shared" si="735"/>
        <v>21.194025</v>
      </c>
      <c r="DP457" s="677">
        <f t="shared" si="736"/>
        <v>35.323374999999999</v>
      </c>
      <c r="DQ457" s="677">
        <f t="shared" si="713"/>
        <v>21.194025</v>
      </c>
      <c r="DR457" s="222">
        <v>758</v>
      </c>
      <c r="DS457" s="677">
        <f t="shared" si="714"/>
        <v>93</v>
      </c>
      <c r="DT457" s="676">
        <f t="shared" si="715"/>
        <v>13.984962406015029</v>
      </c>
      <c r="DU457" s="710">
        <f t="shared" si="737"/>
        <v>2.7969924812030058</v>
      </c>
      <c r="DV457" s="208">
        <v>1080.587</v>
      </c>
      <c r="DW457" s="677">
        <f t="shared" si="716"/>
        <v>415.58699999999999</v>
      </c>
      <c r="DX457" s="676">
        <f t="shared" si="717"/>
        <v>62.494285714285695</v>
      </c>
      <c r="DY457" s="710">
        <f t="shared" si="738"/>
        <v>12.498857142857139</v>
      </c>
      <c r="DZ457" s="222">
        <v>19</v>
      </c>
      <c r="EA457" s="677">
        <f t="shared" si="718"/>
        <v>126.35</v>
      </c>
      <c r="EB457" s="568">
        <f t="shared" si="719"/>
        <v>791.35</v>
      </c>
      <c r="EC457" s="677">
        <f t="shared" si="720"/>
        <v>237.405</v>
      </c>
      <c r="ED457" s="677">
        <f t="shared" si="739"/>
        <v>237.405</v>
      </c>
      <c r="EE457" s="677">
        <f t="shared" si="740"/>
        <v>395.67500000000001</v>
      </c>
      <c r="EF457" s="208">
        <f t="shared" si="741"/>
        <v>72.309249999999992</v>
      </c>
      <c r="EG457" s="208">
        <f t="shared" si="742"/>
        <v>21.692774999999997</v>
      </c>
      <c r="EH457" s="208">
        <f t="shared" si="743"/>
        <v>36.154624999999996</v>
      </c>
      <c r="EI457" s="677">
        <f t="shared" si="721"/>
        <v>21.692774999999997</v>
      </c>
    </row>
    <row r="458" spans="1:139" s="218" customFormat="1" ht="24.75" customHeight="1" x14ac:dyDescent="0.2">
      <c r="A458" s="505">
        <v>455</v>
      </c>
      <c r="B458" s="506" t="s">
        <v>1268</v>
      </c>
      <c r="C458" s="499" t="s">
        <v>1108</v>
      </c>
      <c r="D458" s="406" t="s">
        <v>602</v>
      </c>
      <c r="E458" s="414" t="s">
        <v>221</v>
      </c>
      <c r="F458" s="219" t="s">
        <v>171</v>
      </c>
      <c r="G458" s="219" t="s">
        <v>42</v>
      </c>
      <c r="H458" s="219" t="s">
        <v>70</v>
      </c>
      <c r="I458" s="240">
        <v>0.3</v>
      </c>
      <c r="J458" s="234">
        <v>1190</v>
      </c>
      <c r="K458" s="222"/>
      <c r="L458" s="219" t="s">
        <v>171</v>
      </c>
      <c r="M458" s="219" t="s">
        <v>42</v>
      </c>
      <c r="N458" s="219" t="s">
        <v>70</v>
      </c>
      <c r="O458" s="240">
        <v>0.3</v>
      </c>
      <c r="P458" s="234">
        <v>1190</v>
      </c>
      <c r="Q458" s="219"/>
      <c r="R458" s="219"/>
      <c r="S458" s="219"/>
      <c r="T458" s="240">
        <v>0.3</v>
      </c>
      <c r="U458" s="235">
        <v>1190</v>
      </c>
      <c r="V458" s="228" t="s">
        <v>69</v>
      </c>
      <c r="W458" s="228" t="s">
        <v>44</v>
      </c>
      <c r="X458" s="228" t="s">
        <v>28</v>
      </c>
      <c r="Y458" s="242">
        <v>0.3</v>
      </c>
      <c r="Z458" s="707">
        <v>1190</v>
      </c>
      <c r="AA458" s="207">
        <f t="shared" si="657"/>
        <v>357</v>
      </c>
      <c r="AB458" s="222">
        <v>967</v>
      </c>
      <c r="AC458" s="544">
        <f t="shared" si="722"/>
        <v>-223</v>
      </c>
      <c r="AD458" s="208">
        <f>1.22*$AB$1</f>
        <v>1387.7012</v>
      </c>
      <c r="AE458" s="678">
        <f t="shared" si="723"/>
        <v>197.70119999999997</v>
      </c>
      <c r="AF458" s="222">
        <v>1796</v>
      </c>
      <c r="AJ458" s="444">
        <f t="shared" si="658"/>
        <v>-223</v>
      </c>
      <c r="AK458" s="444">
        <f t="shared" si="659"/>
        <v>-18.739495798319325</v>
      </c>
      <c r="AL458" s="539">
        <f t="shared" si="724"/>
        <v>-3.7478991596638651E-2</v>
      </c>
      <c r="AM458" s="444">
        <f t="shared" si="660"/>
        <v>-44.6</v>
      </c>
      <c r="AN458" s="445">
        <f t="shared" si="661"/>
        <v>197.70119999999997</v>
      </c>
      <c r="AO458" s="445">
        <f t="shared" si="662"/>
        <v>16.613546218487386</v>
      </c>
      <c r="AP458" s="542">
        <f t="shared" si="725"/>
        <v>3.3227092436974769E-2</v>
      </c>
      <c r="AQ458" s="445">
        <f t="shared" si="663"/>
        <v>39.540239999999997</v>
      </c>
      <c r="AR458" s="227">
        <f t="shared" si="664"/>
        <v>393</v>
      </c>
      <c r="AS458" s="210">
        <f t="shared" si="665"/>
        <v>1310</v>
      </c>
      <c r="AT458" s="209">
        <f t="shared" si="666"/>
        <v>393</v>
      </c>
      <c r="AU458" s="209">
        <f t="shared" si="667"/>
        <v>655</v>
      </c>
      <c r="AV458" s="211">
        <f t="shared" si="668"/>
        <v>967</v>
      </c>
      <c r="AW458" s="210">
        <f t="shared" si="669"/>
        <v>343</v>
      </c>
      <c r="AX458" s="210">
        <f t="shared" si="670"/>
        <v>120</v>
      </c>
      <c r="AY458" s="210">
        <f t="shared" si="671"/>
        <v>10.084033613445385</v>
      </c>
      <c r="AZ458" s="211">
        <f t="shared" si="672"/>
        <v>1387.7012</v>
      </c>
      <c r="BA458" s="544">
        <f t="shared" si="726"/>
        <v>77.701199999999972</v>
      </c>
      <c r="BB458" s="210">
        <f t="shared" si="727"/>
        <v>19.425299999999993</v>
      </c>
      <c r="BC458" s="213">
        <f t="shared" si="673"/>
        <v>374.67932400000001</v>
      </c>
      <c r="BD458" s="211">
        <f>[1]MAG_9pak!$F$11</f>
        <v>1248.9310800000001</v>
      </c>
      <c r="BE458" s="213">
        <f t="shared" si="674"/>
        <v>374.67932400000001</v>
      </c>
      <c r="BF458" s="213">
        <f t="shared" si="675"/>
        <v>624.46554000000003</v>
      </c>
      <c r="BG458" s="210">
        <f t="shared" si="676"/>
        <v>281.93108000000007</v>
      </c>
      <c r="BH458" s="210">
        <f t="shared" si="677"/>
        <v>58.931080000000065</v>
      </c>
      <c r="BI458" s="210">
        <f t="shared" si="678"/>
        <v>4.95219159663867</v>
      </c>
      <c r="BJ458" s="210">
        <f t="shared" si="679"/>
        <v>1475.6</v>
      </c>
      <c r="BK458" s="214">
        <f t="shared" si="680"/>
        <v>442.67999999999995</v>
      </c>
      <c r="BL458" s="214">
        <f t="shared" si="681"/>
        <v>737.8</v>
      </c>
      <c r="BM458" s="210">
        <f t="shared" si="682"/>
        <v>285.59999999999991</v>
      </c>
      <c r="BN458" s="210">
        <f t="shared" si="683"/>
        <v>508.59999999999991</v>
      </c>
      <c r="BO458" s="215">
        <f t="shared" si="684"/>
        <v>442.67999999999995</v>
      </c>
      <c r="BP458" s="210">
        <f t="shared" si="744"/>
        <v>1475.6</v>
      </c>
      <c r="BQ458" s="216">
        <f t="shared" si="685"/>
        <v>442.67999999999995</v>
      </c>
      <c r="BR458" s="216">
        <f t="shared" si="686"/>
        <v>737.8</v>
      </c>
      <c r="BS458" s="210">
        <f t="shared" si="687"/>
        <v>285.59999999999991</v>
      </c>
      <c r="BT458" s="210">
        <f t="shared" si="688"/>
        <v>508.59999999999991</v>
      </c>
      <c r="BU458" s="217">
        <f t="shared" si="689"/>
        <v>442.67999999999995</v>
      </c>
      <c r="BV458" s="210">
        <f t="shared" si="745"/>
        <v>1475.6</v>
      </c>
      <c r="BW458" s="403">
        <f t="shared" si="690"/>
        <v>442.67999999999995</v>
      </c>
      <c r="BX458" s="403">
        <f t="shared" si="691"/>
        <v>737.8</v>
      </c>
      <c r="BY458" s="210">
        <f t="shared" si="692"/>
        <v>285.59999999999991</v>
      </c>
      <c r="BZ458" s="210">
        <f t="shared" si="693"/>
        <v>508.59999999999991</v>
      </c>
      <c r="CA458" s="210">
        <f t="shared" si="694"/>
        <v>24</v>
      </c>
      <c r="CB458" s="404">
        <f t="shared" si="695"/>
        <v>442.67999999999995</v>
      </c>
      <c r="CC458" s="404"/>
      <c r="CD458" s="537">
        <f t="shared" si="696"/>
        <v>19.425299999999993</v>
      </c>
      <c r="CE458" s="537">
        <f t="shared" si="728"/>
        <v>5.827589999999998</v>
      </c>
      <c r="CF458" s="537">
        <f t="shared" si="697"/>
        <v>9.7126499999999965</v>
      </c>
      <c r="CG458" s="210"/>
      <c r="CH458" s="210"/>
      <c r="CI458" s="210"/>
      <c r="CJ458" s="538">
        <f t="shared" si="698"/>
        <v>5.827589999999998</v>
      </c>
      <c r="CK458" s="216">
        <f t="shared" si="699"/>
        <v>-85.75</v>
      </c>
      <c r="CL458" s="216">
        <f t="shared" si="729"/>
        <v>-25.724999999999998</v>
      </c>
      <c r="CM458" s="216">
        <f t="shared" si="700"/>
        <v>-42.875</v>
      </c>
      <c r="CN458" s="216"/>
      <c r="CO458" s="216"/>
      <c r="CP458" s="216"/>
      <c r="CQ458" s="217">
        <f t="shared" si="701"/>
        <v>-25.724999999999998</v>
      </c>
      <c r="CR458" s="403">
        <f t="shared" si="702"/>
        <v>-21.974699999999984</v>
      </c>
      <c r="CS458" s="403">
        <f t="shared" si="730"/>
        <v>-6.5924099999999948</v>
      </c>
      <c r="CT458" s="403">
        <f t="shared" si="703"/>
        <v>-10.987349999999992</v>
      </c>
      <c r="CU458" s="403"/>
      <c r="CV458" s="403"/>
      <c r="CW458" s="403"/>
      <c r="CX458" s="404">
        <f t="shared" si="704"/>
        <v>-6.5924099999999948</v>
      </c>
      <c r="CY458" s="198"/>
      <c r="CZ458" s="222">
        <v>967</v>
      </c>
      <c r="DA458" s="677">
        <f t="shared" si="705"/>
        <v>-223</v>
      </c>
      <c r="DB458" s="676">
        <f t="shared" si="706"/>
        <v>-18.739495798319325</v>
      </c>
      <c r="DC458" s="676">
        <f t="shared" si="731"/>
        <v>-3.7478991596638651</v>
      </c>
      <c r="DD458" s="208">
        <v>1387.7012</v>
      </c>
      <c r="DE458" s="677">
        <f t="shared" si="707"/>
        <v>197.70119999999997</v>
      </c>
      <c r="DF458" s="676">
        <f t="shared" si="708"/>
        <v>16.613546218487386</v>
      </c>
      <c r="DG458" s="676">
        <f t="shared" si="732"/>
        <v>3.322709243697477</v>
      </c>
      <c r="DH458" s="222">
        <v>20</v>
      </c>
      <c r="DI458" s="677">
        <f t="shared" si="709"/>
        <v>238</v>
      </c>
      <c r="DJ458" s="568">
        <f t="shared" si="710"/>
        <v>1428</v>
      </c>
      <c r="DK458" s="677">
        <f t="shared" si="711"/>
        <v>428.4</v>
      </c>
      <c r="DL458" s="677">
        <f t="shared" si="733"/>
        <v>428.4</v>
      </c>
      <c r="DM458" s="677">
        <f t="shared" si="734"/>
        <v>714</v>
      </c>
      <c r="DN458" s="677">
        <f t="shared" si="712"/>
        <v>-10.074700000000007</v>
      </c>
      <c r="DO458" s="677">
        <f t="shared" si="735"/>
        <v>-3.022410000000002</v>
      </c>
      <c r="DP458" s="677">
        <f t="shared" si="736"/>
        <v>-5.0373500000000035</v>
      </c>
      <c r="DQ458" s="677">
        <f t="shared" si="713"/>
        <v>-3.022410000000002</v>
      </c>
      <c r="DR458" s="222">
        <v>967</v>
      </c>
      <c r="DS458" s="677">
        <f t="shared" si="714"/>
        <v>-223</v>
      </c>
      <c r="DT458" s="676">
        <f t="shared" si="715"/>
        <v>-18.739495798319325</v>
      </c>
      <c r="DU458" s="710">
        <f t="shared" si="737"/>
        <v>-3.7478991596638651</v>
      </c>
      <c r="DV458" s="208">
        <v>1387.7012</v>
      </c>
      <c r="DW458" s="677">
        <f t="shared" si="716"/>
        <v>197.70119999999997</v>
      </c>
      <c r="DX458" s="676">
        <f t="shared" si="717"/>
        <v>16.613546218487386</v>
      </c>
      <c r="DY458" s="710">
        <f t="shared" si="738"/>
        <v>3.322709243697477</v>
      </c>
      <c r="DZ458" s="222">
        <v>19</v>
      </c>
      <c r="EA458" s="677">
        <f t="shared" si="718"/>
        <v>226.1</v>
      </c>
      <c r="EB458" s="568">
        <f t="shared" si="719"/>
        <v>1416.1</v>
      </c>
      <c r="EC458" s="677">
        <f t="shared" si="720"/>
        <v>424.83</v>
      </c>
      <c r="ED458" s="677">
        <f t="shared" si="739"/>
        <v>424.83</v>
      </c>
      <c r="EE458" s="677">
        <f t="shared" si="740"/>
        <v>708.05</v>
      </c>
      <c r="EF458" s="208">
        <f t="shared" si="741"/>
        <v>-7.0996999999999844</v>
      </c>
      <c r="EG458" s="208">
        <f t="shared" si="742"/>
        <v>-2.1299099999999953</v>
      </c>
      <c r="EH458" s="208">
        <f t="shared" si="743"/>
        <v>-3.5498499999999922</v>
      </c>
      <c r="EI458" s="677">
        <f t="shared" si="721"/>
        <v>-2.1299099999999953</v>
      </c>
    </row>
    <row r="459" spans="1:139" s="218" customFormat="1" ht="24.75" customHeight="1" x14ac:dyDescent="0.2">
      <c r="A459" s="506">
        <v>456</v>
      </c>
      <c r="B459" s="506" t="s">
        <v>1268</v>
      </c>
      <c r="C459" s="499" t="s">
        <v>1109</v>
      </c>
      <c r="D459" s="406" t="s">
        <v>603</v>
      </c>
      <c r="E459" s="414" t="s">
        <v>235</v>
      </c>
      <c r="F459" s="219" t="s">
        <v>171</v>
      </c>
      <c r="G459" s="219" t="s">
        <v>217</v>
      </c>
      <c r="H459" s="219" t="s">
        <v>25</v>
      </c>
      <c r="I459" s="240">
        <v>0.3</v>
      </c>
      <c r="J459" s="234">
        <v>665</v>
      </c>
      <c r="K459" s="222"/>
      <c r="L459" s="219" t="s">
        <v>171</v>
      </c>
      <c r="M459" s="219" t="s">
        <v>217</v>
      </c>
      <c r="N459" s="219" t="s">
        <v>25</v>
      </c>
      <c r="O459" s="240">
        <v>0.3</v>
      </c>
      <c r="P459" s="234">
        <v>665</v>
      </c>
      <c r="Q459" s="219"/>
      <c r="R459" s="219"/>
      <c r="S459" s="219"/>
      <c r="T459" s="240">
        <v>0.3</v>
      </c>
      <c r="U459" s="235">
        <v>665</v>
      </c>
      <c r="V459" s="228" t="s">
        <v>69</v>
      </c>
      <c r="W459" s="228" t="s">
        <v>315</v>
      </c>
      <c r="X459" s="228" t="s">
        <v>45</v>
      </c>
      <c r="Y459" s="242">
        <v>0.3</v>
      </c>
      <c r="Z459" s="236">
        <v>665</v>
      </c>
      <c r="AA459" s="207">
        <f t="shared" si="657"/>
        <v>199.5</v>
      </c>
      <c r="AB459" s="222">
        <v>758</v>
      </c>
      <c r="AC459" s="544">
        <f t="shared" si="722"/>
        <v>93</v>
      </c>
      <c r="AD459" s="208">
        <f>0.95*$AB$1</f>
        <v>1080.587</v>
      </c>
      <c r="AE459" s="678">
        <f t="shared" si="723"/>
        <v>415.58699999999999</v>
      </c>
      <c r="AF459" s="222">
        <v>1406</v>
      </c>
      <c r="AJ459" s="444">
        <f t="shared" si="658"/>
        <v>93</v>
      </c>
      <c r="AK459" s="444">
        <f t="shared" si="659"/>
        <v>13.984962406015029</v>
      </c>
      <c r="AL459" s="539">
        <f t="shared" si="724"/>
        <v>2.7969924812030058E-2</v>
      </c>
      <c r="AM459" s="444">
        <f t="shared" si="660"/>
        <v>18.600000000000001</v>
      </c>
      <c r="AN459" s="445">
        <f t="shared" si="661"/>
        <v>415.58699999999999</v>
      </c>
      <c r="AO459" s="445">
        <f t="shared" si="662"/>
        <v>62.494285714285695</v>
      </c>
      <c r="AP459" s="542">
        <f t="shared" si="725"/>
        <v>0.12498857142857139</v>
      </c>
      <c r="AQ459" s="445">
        <f t="shared" si="663"/>
        <v>83.117400000000004</v>
      </c>
      <c r="AR459" s="227">
        <f t="shared" si="664"/>
        <v>235.5</v>
      </c>
      <c r="AS459" s="210">
        <f t="shared" si="665"/>
        <v>785</v>
      </c>
      <c r="AT459" s="209">
        <f t="shared" si="666"/>
        <v>235.5</v>
      </c>
      <c r="AU459" s="209">
        <f t="shared" si="667"/>
        <v>392.5</v>
      </c>
      <c r="AV459" s="211">
        <f t="shared" si="668"/>
        <v>758</v>
      </c>
      <c r="AW459" s="210">
        <f t="shared" si="669"/>
        <v>27</v>
      </c>
      <c r="AX459" s="210">
        <f t="shared" si="670"/>
        <v>120</v>
      </c>
      <c r="AY459" s="210">
        <f t="shared" si="671"/>
        <v>18.045112781954884</v>
      </c>
      <c r="AZ459" s="211">
        <f t="shared" si="672"/>
        <v>1080.587</v>
      </c>
      <c r="BA459" s="544">
        <f t="shared" si="726"/>
        <v>295.58699999999999</v>
      </c>
      <c r="BB459" s="210">
        <f t="shared" si="727"/>
        <v>73.896749999999997</v>
      </c>
      <c r="BC459" s="213">
        <f t="shared" si="673"/>
        <v>291.75848999999999</v>
      </c>
      <c r="BD459" s="211">
        <f>[1]MAG_9pak!$F$9</f>
        <v>972.52830000000006</v>
      </c>
      <c r="BE459" s="213">
        <f t="shared" si="674"/>
        <v>291.75848999999999</v>
      </c>
      <c r="BF459" s="213">
        <f t="shared" si="675"/>
        <v>486.26415000000003</v>
      </c>
      <c r="BG459" s="210">
        <f t="shared" si="676"/>
        <v>214.52830000000006</v>
      </c>
      <c r="BH459" s="210">
        <f t="shared" si="677"/>
        <v>307.52830000000006</v>
      </c>
      <c r="BI459" s="210">
        <f t="shared" si="678"/>
        <v>46.244857142857143</v>
      </c>
      <c r="BJ459" s="210">
        <f t="shared" si="679"/>
        <v>824.6</v>
      </c>
      <c r="BK459" s="214">
        <f t="shared" si="680"/>
        <v>247.38</v>
      </c>
      <c r="BL459" s="214">
        <f t="shared" si="681"/>
        <v>412.3</v>
      </c>
      <c r="BM459" s="210">
        <f t="shared" si="682"/>
        <v>159.60000000000002</v>
      </c>
      <c r="BN459" s="210">
        <f t="shared" si="683"/>
        <v>66.600000000000023</v>
      </c>
      <c r="BO459" s="215">
        <f t="shared" si="684"/>
        <v>247.38</v>
      </c>
      <c r="BP459" s="210">
        <f t="shared" si="744"/>
        <v>824.6</v>
      </c>
      <c r="BQ459" s="216">
        <f t="shared" si="685"/>
        <v>247.38</v>
      </c>
      <c r="BR459" s="216">
        <f t="shared" si="686"/>
        <v>412.3</v>
      </c>
      <c r="BS459" s="210">
        <f t="shared" si="687"/>
        <v>159.60000000000002</v>
      </c>
      <c r="BT459" s="210">
        <f t="shared" si="688"/>
        <v>66.600000000000023</v>
      </c>
      <c r="BU459" s="217">
        <f t="shared" si="689"/>
        <v>247.38</v>
      </c>
      <c r="BV459" s="210">
        <f t="shared" si="745"/>
        <v>824.6</v>
      </c>
      <c r="BW459" s="403">
        <f t="shared" si="690"/>
        <v>247.38</v>
      </c>
      <c r="BX459" s="403">
        <f t="shared" si="691"/>
        <v>412.3</v>
      </c>
      <c r="BY459" s="210">
        <f t="shared" si="692"/>
        <v>159.60000000000002</v>
      </c>
      <c r="BZ459" s="210">
        <f t="shared" si="693"/>
        <v>66.600000000000023</v>
      </c>
      <c r="CA459" s="210">
        <f t="shared" si="694"/>
        <v>24</v>
      </c>
      <c r="CB459" s="404">
        <f t="shared" si="695"/>
        <v>247.38</v>
      </c>
      <c r="CC459" s="404"/>
      <c r="CD459" s="537">
        <f t="shared" si="696"/>
        <v>73.896749999999997</v>
      </c>
      <c r="CE459" s="537">
        <f t="shared" si="728"/>
        <v>22.169024999999998</v>
      </c>
      <c r="CF459" s="537">
        <f t="shared" si="697"/>
        <v>36.948374999999999</v>
      </c>
      <c r="CG459" s="210"/>
      <c r="CH459" s="210"/>
      <c r="CI459" s="210"/>
      <c r="CJ459" s="538">
        <f t="shared" si="698"/>
        <v>22.169024999999998</v>
      </c>
      <c r="CK459" s="216">
        <f t="shared" si="699"/>
        <v>-6.75</v>
      </c>
      <c r="CL459" s="216">
        <f t="shared" si="729"/>
        <v>-2.0249999999999999</v>
      </c>
      <c r="CM459" s="216">
        <f t="shared" si="700"/>
        <v>-3.375</v>
      </c>
      <c r="CN459" s="216"/>
      <c r="CO459" s="216"/>
      <c r="CP459" s="216"/>
      <c r="CQ459" s="217">
        <f t="shared" si="701"/>
        <v>-2.0249999999999999</v>
      </c>
      <c r="CR459" s="403">
        <f t="shared" si="702"/>
        <v>63.996749999999992</v>
      </c>
      <c r="CS459" s="403">
        <f t="shared" si="730"/>
        <v>19.199024999999995</v>
      </c>
      <c r="CT459" s="403">
        <f t="shared" si="703"/>
        <v>31.998374999999996</v>
      </c>
      <c r="CU459" s="403"/>
      <c r="CV459" s="403"/>
      <c r="CW459" s="403"/>
      <c r="CX459" s="404">
        <f t="shared" si="704"/>
        <v>19.199024999999995</v>
      </c>
      <c r="CY459" s="198"/>
      <c r="CZ459" s="222">
        <v>758</v>
      </c>
      <c r="DA459" s="677">
        <f t="shared" si="705"/>
        <v>93</v>
      </c>
      <c r="DB459" s="676">
        <f t="shared" si="706"/>
        <v>13.984962406015029</v>
      </c>
      <c r="DC459" s="676">
        <f t="shared" si="731"/>
        <v>2.7969924812030058</v>
      </c>
      <c r="DD459" s="208">
        <v>1080.587</v>
      </c>
      <c r="DE459" s="677">
        <f t="shared" si="707"/>
        <v>415.58699999999999</v>
      </c>
      <c r="DF459" s="676">
        <f t="shared" si="708"/>
        <v>62.494285714285695</v>
      </c>
      <c r="DG459" s="676">
        <f t="shared" si="732"/>
        <v>12.498857142857139</v>
      </c>
      <c r="DH459" s="222">
        <v>20</v>
      </c>
      <c r="DI459" s="677">
        <f t="shared" si="709"/>
        <v>133</v>
      </c>
      <c r="DJ459" s="568">
        <f t="shared" si="710"/>
        <v>798</v>
      </c>
      <c r="DK459" s="677">
        <f t="shared" si="711"/>
        <v>239.39999999999998</v>
      </c>
      <c r="DL459" s="677">
        <f t="shared" si="733"/>
        <v>239.4</v>
      </c>
      <c r="DM459" s="677">
        <f t="shared" si="734"/>
        <v>399</v>
      </c>
      <c r="DN459" s="677">
        <f t="shared" si="712"/>
        <v>70.646749999999997</v>
      </c>
      <c r="DO459" s="677">
        <f t="shared" si="735"/>
        <v>21.194025</v>
      </c>
      <c r="DP459" s="677">
        <f t="shared" si="736"/>
        <v>35.323374999999999</v>
      </c>
      <c r="DQ459" s="677">
        <f t="shared" si="713"/>
        <v>21.194025</v>
      </c>
      <c r="DR459" s="222">
        <v>758</v>
      </c>
      <c r="DS459" s="677">
        <f t="shared" si="714"/>
        <v>93</v>
      </c>
      <c r="DT459" s="676">
        <f t="shared" si="715"/>
        <v>13.984962406015029</v>
      </c>
      <c r="DU459" s="710">
        <f t="shared" si="737"/>
        <v>2.7969924812030058</v>
      </c>
      <c r="DV459" s="208">
        <v>1080.587</v>
      </c>
      <c r="DW459" s="677">
        <f t="shared" si="716"/>
        <v>415.58699999999999</v>
      </c>
      <c r="DX459" s="676">
        <f t="shared" si="717"/>
        <v>62.494285714285695</v>
      </c>
      <c r="DY459" s="710">
        <f t="shared" si="738"/>
        <v>12.498857142857139</v>
      </c>
      <c r="DZ459" s="222">
        <v>19</v>
      </c>
      <c r="EA459" s="677">
        <f t="shared" si="718"/>
        <v>126.35</v>
      </c>
      <c r="EB459" s="568">
        <f t="shared" si="719"/>
        <v>791.35</v>
      </c>
      <c r="EC459" s="677">
        <f t="shared" si="720"/>
        <v>237.405</v>
      </c>
      <c r="ED459" s="677">
        <f t="shared" si="739"/>
        <v>237.405</v>
      </c>
      <c r="EE459" s="677">
        <f t="shared" si="740"/>
        <v>395.67500000000001</v>
      </c>
      <c r="EF459" s="208">
        <f t="shared" si="741"/>
        <v>72.309249999999992</v>
      </c>
      <c r="EG459" s="208">
        <f t="shared" si="742"/>
        <v>21.692774999999997</v>
      </c>
      <c r="EH459" s="208">
        <f t="shared" si="743"/>
        <v>36.154624999999996</v>
      </c>
      <c r="EI459" s="677">
        <f t="shared" si="721"/>
        <v>21.692774999999997</v>
      </c>
    </row>
    <row r="460" spans="1:139" s="218" customFormat="1" ht="24.75" customHeight="1" x14ac:dyDescent="0.2">
      <c r="A460" s="505">
        <v>457</v>
      </c>
      <c r="B460" s="506" t="s">
        <v>1268</v>
      </c>
      <c r="C460" s="499" t="s">
        <v>1109</v>
      </c>
      <c r="D460" s="406" t="s">
        <v>603</v>
      </c>
      <c r="E460" s="414" t="s">
        <v>221</v>
      </c>
      <c r="F460" s="219" t="s">
        <v>171</v>
      </c>
      <c r="G460" s="219" t="s">
        <v>42</v>
      </c>
      <c r="H460" s="219" t="s">
        <v>70</v>
      </c>
      <c r="I460" s="240">
        <v>0.3</v>
      </c>
      <c r="J460" s="234">
        <v>1037</v>
      </c>
      <c r="K460" s="222"/>
      <c r="L460" s="219" t="s">
        <v>171</v>
      </c>
      <c r="M460" s="219" t="s">
        <v>42</v>
      </c>
      <c r="N460" s="219" t="s">
        <v>70</v>
      </c>
      <c r="O460" s="240">
        <v>0.3</v>
      </c>
      <c r="P460" s="234">
        <v>1037</v>
      </c>
      <c r="Q460" s="219"/>
      <c r="R460" s="219"/>
      <c r="S460" s="219"/>
      <c r="T460" s="240">
        <v>0.3</v>
      </c>
      <c r="U460" s="235">
        <v>1037</v>
      </c>
      <c r="V460" s="228" t="s">
        <v>69</v>
      </c>
      <c r="W460" s="228" t="s">
        <v>44</v>
      </c>
      <c r="X460" s="228" t="s">
        <v>28</v>
      </c>
      <c r="Y460" s="242">
        <v>0.3</v>
      </c>
      <c r="Z460" s="236">
        <v>1037</v>
      </c>
      <c r="AA460" s="207">
        <f t="shared" si="657"/>
        <v>311.09999999999997</v>
      </c>
      <c r="AB460" s="222">
        <v>967</v>
      </c>
      <c r="AC460" s="544">
        <f t="shared" si="722"/>
        <v>-70</v>
      </c>
      <c r="AD460" s="208">
        <f>1.22*$AB$1</f>
        <v>1387.7012</v>
      </c>
      <c r="AE460" s="678">
        <f t="shared" si="723"/>
        <v>350.70119999999997</v>
      </c>
      <c r="AF460" s="222">
        <v>1796</v>
      </c>
      <c r="AJ460" s="444">
        <f t="shared" si="658"/>
        <v>-70</v>
      </c>
      <c r="AK460" s="444">
        <f t="shared" si="659"/>
        <v>-6.7502410800385775</v>
      </c>
      <c r="AL460" s="539">
        <f t="shared" si="724"/>
        <v>-1.3500482160077154E-2</v>
      </c>
      <c r="AM460" s="444">
        <f t="shared" si="660"/>
        <v>-14</v>
      </c>
      <c r="AN460" s="445">
        <f t="shared" si="661"/>
        <v>350.70119999999997</v>
      </c>
      <c r="AO460" s="445">
        <f t="shared" si="662"/>
        <v>33.818823529411759</v>
      </c>
      <c r="AP460" s="542">
        <f t="shared" si="725"/>
        <v>6.7637647058823525E-2</v>
      </c>
      <c r="AQ460" s="445">
        <f t="shared" si="663"/>
        <v>70.140239999999991</v>
      </c>
      <c r="AR460" s="227">
        <f t="shared" si="664"/>
        <v>347.09999999999997</v>
      </c>
      <c r="AS460" s="210">
        <f t="shared" si="665"/>
        <v>1157</v>
      </c>
      <c r="AT460" s="209">
        <f t="shared" si="666"/>
        <v>347.09999999999997</v>
      </c>
      <c r="AU460" s="209">
        <f t="shared" si="667"/>
        <v>578.5</v>
      </c>
      <c r="AV460" s="211">
        <f t="shared" si="668"/>
        <v>967</v>
      </c>
      <c r="AW460" s="210">
        <f t="shared" si="669"/>
        <v>190</v>
      </c>
      <c r="AX460" s="210">
        <f t="shared" si="670"/>
        <v>120</v>
      </c>
      <c r="AY460" s="210">
        <f t="shared" si="671"/>
        <v>11.571841851494696</v>
      </c>
      <c r="AZ460" s="211">
        <f t="shared" si="672"/>
        <v>1387.7012</v>
      </c>
      <c r="BA460" s="544">
        <f t="shared" si="726"/>
        <v>230.70119999999997</v>
      </c>
      <c r="BB460" s="210">
        <f t="shared" si="727"/>
        <v>57.675299999999993</v>
      </c>
      <c r="BC460" s="213">
        <f t="shared" si="673"/>
        <v>374.67932400000001</v>
      </c>
      <c r="BD460" s="211">
        <f>[1]MAG_9pak!$F$11</f>
        <v>1248.9310800000001</v>
      </c>
      <c r="BE460" s="213">
        <f t="shared" si="674"/>
        <v>374.67932400000001</v>
      </c>
      <c r="BF460" s="213">
        <f t="shared" si="675"/>
        <v>624.46554000000003</v>
      </c>
      <c r="BG460" s="210">
        <f t="shared" si="676"/>
        <v>281.93108000000007</v>
      </c>
      <c r="BH460" s="210">
        <f t="shared" si="677"/>
        <v>211.93108000000007</v>
      </c>
      <c r="BI460" s="210">
        <f t="shared" si="678"/>
        <v>20.436941176470597</v>
      </c>
      <c r="BJ460" s="210">
        <f t="shared" si="679"/>
        <v>1285.8799999999999</v>
      </c>
      <c r="BK460" s="214">
        <f t="shared" si="680"/>
        <v>385.76399999999995</v>
      </c>
      <c r="BL460" s="214">
        <f t="shared" si="681"/>
        <v>642.93999999999994</v>
      </c>
      <c r="BM460" s="210">
        <f t="shared" si="682"/>
        <v>248.87999999999988</v>
      </c>
      <c r="BN460" s="210">
        <f t="shared" si="683"/>
        <v>318.87999999999988</v>
      </c>
      <c r="BO460" s="215">
        <f t="shared" si="684"/>
        <v>385.76399999999995</v>
      </c>
      <c r="BP460" s="210">
        <f t="shared" si="744"/>
        <v>1285.8799999999999</v>
      </c>
      <c r="BQ460" s="216">
        <f t="shared" si="685"/>
        <v>385.76399999999995</v>
      </c>
      <c r="BR460" s="216">
        <f t="shared" si="686"/>
        <v>642.93999999999994</v>
      </c>
      <c r="BS460" s="210">
        <f t="shared" si="687"/>
        <v>248.87999999999988</v>
      </c>
      <c r="BT460" s="210">
        <f t="shared" si="688"/>
        <v>318.87999999999988</v>
      </c>
      <c r="BU460" s="217">
        <f t="shared" si="689"/>
        <v>385.76399999999995</v>
      </c>
      <c r="BV460" s="210">
        <f t="shared" si="745"/>
        <v>1285.8799999999999</v>
      </c>
      <c r="BW460" s="403">
        <f t="shared" si="690"/>
        <v>385.76399999999995</v>
      </c>
      <c r="BX460" s="403">
        <f t="shared" si="691"/>
        <v>642.93999999999994</v>
      </c>
      <c r="BY460" s="210">
        <f t="shared" si="692"/>
        <v>248.87999999999988</v>
      </c>
      <c r="BZ460" s="210">
        <f t="shared" si="693"/>
        <v>318.87999999999988</v>
      </c>
      <c r="CA460" s="210">
        <f t="shared" si="694"/>
        <v>24</v>
      </c>
      <c r="CB460" s="404">
        <f t="shared" si="695"/>
        <v>385.76399999999995</v>
      </c>
      <c r="CC460" s="404"/>
      <c r="CD460" s="537">
        <f t="shared" si="696"/>
        <v>57.675299999999993</v>
      </c>
      <c r="CE460" s="537">
        <f t="shared" si="728"/>
        <v>17.302589999999999</v>
      </c>
      <c r="CF460" s="537">
        <f t="shared" si="697"/>
        <v>28.837649999999996</v>
      </c>
      <c r="CG460" s="210"/>
      <c r="CH460" s="210"/>
      <c r="CI460" s="210"/>
      <c r="CJ460" s="538">
        <f t="shared" si="698"/>
        <v>17.302589999999999</v>
      </c>
      <c r="CK460" s="216">
        <f t="shared" si="699"/>
        <v>-47.5</v>
      </c>
      <c r="CL460" s="216">
        <f t="shared" si="729"/>
        <v>-14.25</v>
      </c>
      <c r="CM460" s="216">
        <f t="shared" si="700"/>
        <v>-23.75</v>
      </c>
      <c r="CN460" s="216"/>
      <c r="CO460" s="216"/>
      <c r="CP460" s="216"/>
      <c r="CQ460" s="217">
        <f t="shared" si="701"/>
        <v>-14.25</v>
      </c>
      <c r="CR460" s="403">
        <f t="shared" si="702"/>
        <v>25.455300000000022</v>
      </c>
      <c r="CS460" s="403">
        <f t="shared" si="730"/>
        <v>7.6365900000000062</v>
      </c>
      <c r="CT460" s="403">
        <f t="shared" si="703"/>
        <v>12.727650000000011</v>
      </c>
      <c r="CU460" s="403"/>
      <c r="CV460" s="403"/>
      <c r="CW460" s="403"/>
      <c r="CX460" s="404">
        <f t="shared" si="704"/>
        <v>7.6365900000000062</v>
      </c>
      <c r="CY460" s="198"/>
      <c r="CZ460" s="222">
        <v>967</v>
      </c>
      <c r="DA460" s="677">
        <f t="shared" si="705"/>
        <v>-70</v>
      </c>
      <c r="DB460" s="676">
        <f t="shared" si="706"/>
        <v>-6.7502410800385775</v>
      </c>
      <c r="DC460" s="676">
        <f t="shared" si="731"/>
        <v>-1.3500482160077154</v>
      </c>
      <c r="DD460" s="208">
        <v>1387.7012</v>
      </c>
      <c r="DE460" s="677">
        <f t="shared" si="707"/>
        <v>350.70119999999997</v>
      </c>
      <c r="DF460" s="676">
        <f t="shared" si="708"/>
        <v>33.818823529411759</v>
      </c>
      <c r="DG460" s="676">
        <f t="shared" si="732"/>
        <v>6.7637647058823518</v>
      </c>
      <c r="DH460" s="222">
        <v>20</v>
      </c>
      <c r="DI460" s="677">
        <f t="shared" si="709"/>
        <v>207.4</v>
      </c>
      <c r="DJ460" s="568">
        <f t="shared" si="710"/>
        <v>1244.4000000000001</v>
      </c>
      <c r="DK460" s="677">
        <f t="shared" si="711"/>
        <v>373.32</v>
      </c>
      <c r="DL460" s="677">
        <f t="shared" si="733"/>
        <v>373.32</v>
      </c>
      <c r="DM460" s="677">
        <f t="shared" si="734"/>
        <v>622.20000000000005</v>
      </c>
      <c r="DN460" s="677">
        <f t="shared" si="712"/>
        <v>35.82529999999997</v>
      </c>
      <c r="DO460" s="677">
        <f t="shared" si="735"/>
        <v>10.74758999999999</v>
      </c>
      <c r="DP460" s="677">
        <f t="shared" si="736"/>
        <v>17.912649999999985</v>
      </c>
      <c r="DQ460" s="677">
        <f t="shared" si="713"/>
        <v>10.74758999999999</v>
      </c>
      <c r="DR460" s="222">
        <v>967</v>
      </c>
      <c r="DS460" s="677">
        <f t="shared" si="714"/>
        <v>-70</v>
      </c>
      <c r="DT460" s="676">
        <f t="shared" si="715"/>
        <v>-6.7502410800385775</v>
      </c>
      <c r="DU460" s="710">
        <f t="shared" si="737"/>
        <v>-1.3500482160077154</v>
      </c>
      <c r="DV460" s="208">
        <v>1387.7012</v>
      </c>
      <c r="DW460" s="677">
        <f t="shared" si="716"/>
        <v>350.70119999999997</v>
      </c>
      <c r="DX460" s="676">
        <f t="shared" si="717"/>
        <v>33.818823529411759</v>
      </c>
      <c r="DY460" s="710">
        <f t="shared" si="738"/>
        <v>6.7637647058823518</v>
      </c>
      <c r="DZ460" s="222">
        <v>19</v>
      </c>
      <c r="EA460" s="677">
        <f t="shared" si="718"/>
        <v>197.03</v>
      </c>
      <c r="EB460" s="568">
        <f t="shared" si="719"/>
        <v>1234.03</v>
      </c>
      <c r="EC460" s="677">
        <f t="shared" si="720"/>
        <v>370.209</v>
      </c>
      <c r="ED460" s="677">
        <f t="shared" si="739"/>
        <v>370.209</v>
      </c>
      <c r="EE460" s="677">
        <f t="shared" si="740"/>
        <v>617.01499999999999</v>
      </c>
      <c r="EF460" s="208">
        <f t="shared" si="741"/>
        <v>38.4178</v>
      </c>
      <c r="EG460" s="208">
        <f t="shared" si="742"/>
        <v>11.52534</v>
      </c>
      <c r="EH460" s="208">
        <f t="shared" si="743"/>
        <v>19.2089</v>
      </c>
      <c r="EI460" s="677">
        <f t="shared" si="721"/>
        <v>11.52534</v>
      </c>
    </row>
    <row r="461" spans="1:139" s="218" customFormat="1" ht="24.75" customHeight="1" x14ac:dyDescent="0.2">
      <c r="A461" s="505">
        <v>458</v>
      </c>
      <c r="B461" s="506" t="s">
        <v>1268</v>
      </c>
      <c r="C461" s="499" t="s">
        <v>1063</v>
      </c>
      <c r="D461" s="406" t="s">
        <v>604</v>
      </c>
      <c r="E461" s="414" t="s">
        <v>232</v>
      </c>
      <c r="F461" s="219" t="s">
        <v>245</v>
      </c>
      <c r="G461" s="219" t="s">
        <v>42</v>
      </c>
      <c r="H461" s="219" t="s">
        <v>66</v>
      </c>
      <c r="I461" s="240">
        <v>1</v>
      </c>
      <c r="J461" s="237">
        <v>900</v>
      </c>
      <c r="K461" s="222"/>
      <c r="L461" s="219" t="s">
        <v>245</v>
      </c>
      <c r="M461" s="219" t="s">
        <v>42</v>
      </c>
      <c r="N461" s="219" t="s">
        <v>66</v>
      </c>
      <c r="O461" s="240">
        <v>1</v>
      </c>
      <c r="P461" s="234">
        <v>900</v>
      </c>
      <c r="Q461" s="219"/>
      <c r="R461" s="219"/>
      <c r="S461" s="219"/>
      <c r="T461" s="240">
        <v>1</v>
      </c>
      <c r="U461" s="235">
        <v>900</v>
      </c>
      <c r="V461" s="228" t="s">
        <v>705</v>
      </c>
      <c r="W461" s="228" t="s">
        <v>9</v>
      </c>
      <c r="X461" s="228" t="s">
        <v>28</v>
      </c>
      <c r="Y461" s="242">
        <v>1</v>
      </c>
      <c r="Z461" s="236">
        <v>900</v>
      </c>
      <c r="AA461" s="207">
        <f t="shared" si="657"/>
        <v>900</v>
      </c>
      <c r="AB461" s="222">
        <v>967</v>
      </c>
      <c r="AC461" s="544">
        <f t="shared" si="722"/>
        <v>67</v>
      </c>
      <c r="AD461" s="208">
        <f>1.22*$AB$1</f>
        <v>1387.7012</v>
      </c>
      <c r="AE461" s="678">
        <f t="shared" si="723"/>
        <v>487.70119999999997</v>
      </c>
      <c r="AF461" s="222">
        <v>1796</v>
      </c>
      <c r="AJ461" s="444">
        <f t="shared" si="658"/>
        <v>67</v>
      </c>
      <c r="AK461" s="444">
        <f t="shared" si="659"/>
        <v>7.4444444444444571</v>
      </c>
      <c r="AL461" s="539">
        <f t="shared" si="724"/>
        <v>1.4888888888888913E-2</v>
      </c>
      <c r="AM461" s="444">
        <f t="shared" si="660"/>
        <v>13.4</v>
      </c>
      <c r="AN461" s="445">
        <f t="shared" si="661"/>
        <v>487.70119999999997</v>
      </c>
      <c r="AO461" s="445">
        <f t="shared" si="662"/>
        <v>54.189022222222206</v>
      </c>
      <c r="AP461" s="542">
        <f t="shared" si="725"/>
        <v>0.1083780444444444</v>
      </c>
      <c r="AQ461" s="445">
        <f t="shared" si="663"/>
        <v>97.540239999999997</v>
      </c>
      <c r="AR461" s="227">
        <f t="shared" si="664"/>
        <v>1020</v>
      </c>
      <c r="AS461" s="210">
        <f t="shared" si="665"/>
        <v>1020</v>
      </c>
      <c r="AT461" s="209">
        <f t="shared" si="666"/>
        <v>306</v>
      </c>
      <c r="AU461" s="209">
        <f t="shared" si="667"/>
        <v>510</v>
      </c>
      <c r="AV461" s="211">
        <f t="shared" si="668"/>
        <v>967</v>
      </c>
      <c r="AW461" s="210">
        <f t="shared" si="669"/>
        <v>53</v>
      </c>
      <c r="AX461" s="210">
        <f t="shared" si="670"/>
        <v>120</v>
      </c>
      <c r="AY461" s="210">
        <f t="shared" si="671"/>
        <v>13.333333333333329</v>
      </c>
      <c r="AZ461" s="211">
        <f t="shared" si="672"/>
        <v>1387.7012</v>
      </c>
      <c r="BA461" s="544">
        <f t="shared" si="726"/>
        <v>367.70119999999997</v>
      </c>
      <c r="BB461" s="210">
        <f t="shared" si="727"/>
        <v>91.925299999999993</v>
      </c>
      <c r="BC461" s="213">
        <f t="shared" si="673"/>
        <v>1248.9310800000001</v>
      </c>
      <c r="BD461" s="211">
        <f>[1]MAG_9pak!$F$11</f>
        <v>1248.9310800000001</v>
      </c>
      <c r="BE461" s="213">
        <f t="shared" si="674"/>
        <v>374.67932400000001</v>
      </c>
      <c r="BF461" s="213">
        <f t="shared" si="675"/>
        <v>624.46554000000003</v>
      </c>
      <c r="BG461" s="210">
        <f t="shared" si="676"/>
        <v>281.93108000000007</v>
      </c>
      <c r="BH461" s="210">
        <f t="shared" si="677"/>
        <v>348.93108000000007</v>
      </c>
      <c r="BI461" s="210">
        <f t="shared" si="678"/>
        <v>38.770119999999991</v>
      </c>
      <c r="BJ461" s="210">
        <f t="shared" si="679"/>
        <v>1116</v>
      </c>
      <c r="BK461" s="214">
        <f t="shared" si="680"/>
        <v>334.8</v>
      </c>
      <c r="BL461" s="214">
        <f t="shared" si="681"/>
        <v>558</v>
      </c>
      <c r="BM461" s="210">
        <f t="shared" si="682"/>
        <v>216</v>
      </c>
      <c r="BN461" s="210">
        <f t="shared" si="683"/>
        <v>149</v>
      </c>
      <c r="BO461" s="215">
        <f t="shared" si="684"/>
        <v>1116</v>
      </c>
      <c r="BP461" s="210">
        <f t="shared" si="744"/>
        <v>1116</v>
      </c>
      <c r="BQ461" s="216">
        <f t="shared" si="685"/>
        <v>334.8</v>
      </c>
      <c r="BR461" s="216">
        <f t="shared" si="686"/>
        <v>558</v>
      </c>
      <c r="BS461" s="210">
        <f t="shared" si="687"/>
        <v>216</v>
      </c>
      <c r="BT461" s="210">
        <f t="shared" si="688"/>
        <v>149</v>
      </c>
      <c r="BU461" s="217">
        <f t="shared" si="689"/>
        <v>1116</v>
      </c>
      <c r="BV461" s="210">
        <f t="shared" si="745"/>
        <v>1116</v>
      </c>
      <c r="BW461" s="403">
        <f t="shared" si="690"/>
        <v>334.8</v>
      </c>
      <c r="BX461" s="403">
        <f t="shared" si="691"/>
        <v>558</v>
      </c>
      <c r="BY461" s="210">
        <f t="shared" si="692"/>
        <v>216</v>
      </c>
      <c r="BZ461" s="210">
        <f t="shared" si="693"/>
        <v>149</v>
      </c>
      <c r="CA461" s="210">
        <f t="shared" si="694"/>
        <v>24</v>
      </c>
      <c r="CB461" s="404">
        <f t="shared" si="695"/>
        <v>1116</v>
      </c>
      <c r="CC461" s="404"/>
      <c r="CD461" s="537">
        <f t="shared" si="696"/>
        <v>91.925299999999993</v>
      </c>
      <c r="CE461" s="537">
        <f t="shared" si="728"/>
        <v>27.577589999999997</v>
      </c>
      <c r="CF461" s="537">
        <f t="shared" si="697"/>
        <v>45.962649999999996</v>
      </c>
      <c r="CG461" s="210"/>
      <c r="CH461" s="210"/>
      <c r="CI461" s="210"/>
      <c r="CJ461" s="538">
        <f t="shared" si="698"/>
        <v>91.925299999999993</v>
      </c>
      <c r="CK461" s="216">
        <f t="shared" si="699"/>
        <v>-13.25</v>
      </c>
      <c r="CL461" s="216">
        <f t="shared" si="729"/>
        <v>-3.9749999999999996</v>
      </c>
      <c r="CM461" s="216">
        <f t="shared" si="700"/>
        <v>-6.625</v>
      </c>
      <c r="CN461" s="216"/>
      <c r="CO461" s="216"/>
      <c r="CP461" s="216"/>
      <c r="CQ461" s="217">
        <f t="shared" si="701"/>
        <v>-13.25</v>
      </c>
      <c r="CR461" s="403">
        <f t="shared" si="702"/>
        <v>67.925299999999993</v>
      </c>
      <c r="CS461" s="403">
        <f t="shared" si="730"/>
        <v>20.377589999999998</v>
      </c>
      <c r="CT461" s="403">
        <f t="shared" si="703"/>
        <v>33.962649999999996</v>
      </c>
      <c r="CU461" s="403"/>
      <c r="CV461" s="403"/>
      <c r="CW461" s="403"/>
      <c r="CX461" s="404">
        <f t="shared" si="704"/>
        <v>67.925299999999993</v>
      </c>
      <c r="CY461" s="198"/>
      <c r="CZ461" s="222">
        <v>967</v>
      </c>
      <c r="DA461" s="677">
        <f t="shared" si="705"/>
        <v>67</v>
      </c>
      <c r="DB461" s="676">
        <f t="shared" si="706"/>
        <v>7.4444444444444571</v>
      </c>
      <c r="DC461" s="676">
        <f t="shared" si="731"/>
        <v>1.4888888888888914</v>
      </c>
      <c r="DD461" s="208">
        <v>1387.7012</v>
      </c>
      <c r="DE461" s="677">
        <f t="shared" si="707"/>
        <v>487.70119999999997</v>
      </c>
      <c r="DF461" s="676">
        <f t="shared" si="708"/>
        <v>54.189022222222206</v>
      </c>
      <c r="DG461" s="676">
        <f t="shared" si="732"/>
        <v>10.837804444444441</v>
      </c>
      <c r="DH461" s="222">
        <v>20</v>
      </c>
      <c r="DI461" s="677">
        <f t="shared" si="709"/>
        <v>180</v>
      </c>
      <c r="DJ461" s="568">
        <f t="shared" si="710"/>
        <v>1080</v>
      </c>
      <c r="DK461" s="677">
        <f t="shared" si="711"/>
        <v>1080</v>
      </c>
      <c r="DL461" s="677">
        <f t="shared" si="733"/>
        <v>324</v>
      </c>
      <c r="DM461" s="677">
        <f t="shared" si="734"/>
        <v>540</v>
      </c>
      <c r="DN461" s="677">
        <f t="shared" si="712"/>
        <v>76.925299999999993</v>
      </c>
      <c r="DO461" s="677">
        <f t="shared" si="735"/>
        <v>23.077589999999997</v>
      </c>
      <c r="DP461" s="677">
        <f t="shared" si="736"/>
        <v>38.462649999999996</v>
      </c>
      <c r="DQ461" s="677">
        <f t="shared" si="713"/>
        <v>76.925299999999993</v>
      </c>
      <c r="DR461" s="222">
        <v>967</v>
      </c>
      <c r="DS461" s="677">
        <f t="shared" si="714"/>
        <v>67</v>
      </c>
      <c r="DT461" s="676">
        <f t="shared" si="715"/>
        <v>7.4444444444444571</v>
      </c>
      <c r="DU461" s="710">
        <f t="shared" si="737"/>
        <v>1.4888888888888914</v>
      </c>
      <c r="DV461" s="208">
        <v>1387.7012</v>
      </c>
      <c r="DW461" s="677">
        <f t="shared" si="716"/>
        <v>487.70119999999997</v>
      </c>
      <c r="DX461" s="676">
        <f t="shared" si="717"/>
        <v>54.189022222222206</v>
      </c>
      <c r="DY461" s="710">
        <f t="shared" si="738"/>
        <v>10.837804444444441</v>
      </c>
      <c r="DZ461" s="222">
        <v>19</v>
      </c>
      <c r="EA461" s="677">
        <f t="shared" si="718"/>
        <v>171</v>
      </c>
      <c r="EB461" s="568">
        <f t="shared" si="719"/>
        <v>1071</v>
      </c>
      <c r="EC461" s="677">
        <f t="shared" si="720"/>
        <v>1071</v>
      </c>
      <c r="ED461" s="677">
        <f t="shared" si="739"/>
        <v>321.3</v>
      </c>
      <c r="EE461" s="677">
        <f t="shared" si="740"/>
        <v>535.5</v>
      </c>
      <c r="EF461" s="208">
        <f t="shared" si="741"/>
        <v>79.175299999999993</v>
      </c>
      <c r="EG461" s="208">
        <f t="shared" si="742"/>
        <v>23.752589999999998</v>
      </c>
      <c r="EH461" s="208">
        <f t="shared" si="743"/>
        <v>39.587649999999996</v>
      </c>
      <c r="EI461" s="677">
        <f t="shared" si="721"/>
        <v>79.175299999999993</v>
      </c>
    </row>
    <row r="462" spans="1:139" s="218" customFormat="1" ht="24.75" customHeight="1" x14ac:dyDescent="0.2">
      <c r="A462" s="506">
        <v>459</v>
      </c>
      <c r="B462" s="506" t="s">
        <v>1268</v>
      </c>
      <c r="C462" s="499" t="s">
        <v>962</v>
      </c>
      <c r="D462" s="406" t="s">
        <v>605</v>
      </c>
      <c r="E462" s="414" t="s">
        <v>230</v>
      </c>
      <c r="F462" s="219" t="s">
        <v>171</v>
      </c>
      <c r="G462" s="219" t="s">
        <v>42</v>
      </c>
      <c r="H462" s="219" t="s">
        <v>70</v>
      </c>
      <c r="I462" s="240">
        <v>1</v>
      </c>
      <c r="J462" s="234">
        <v>1000</v>
      </c>
      <c r="K462" s="222"/>
      <c r="L462" s="219" t="s">
        <v>171</v>
      </c>
      <c r="M462" s="219" t="s">
        <v>42</v>
      </c>
      <c r="N462" s="219" t="s">
        <v>70</v>
      </c>
      <c r="O462" s="240">
        <v>1</v>
      </c>
      <c r="P462" s="234">
        <v>1000</v>
      </c>
      <c r="Q462" s="219"/>
      <c r="R462" s="219"/>
      <c r="S462" s="219"/>
      <c r="T462" s="240">
        <v>1</v>
      </c>
      <c r="U462" s="235">
        <v>1000</v>
      </c>
      <c r="V462" s="228" t="s">
        <v>69</v>
      </c>
      <c r="W462" s="228" t="s">
        <v>44</v>
      </c>
      <c r="X462" s="228" t="s">
        <v>28</v>
      </c>
      <c r="Y462" s="242">
        <v>1</v>
      </c>
      <c r="Z462" s="236">
        <v>1000</v>
      </c>
      <c r="AA462" s="207">
        <f t="shared" si="657"/>
        <v>1000</v>
      </c>
      <c r="AB462" s="222">
        <v>967</v>
      </c>
      <c r="AC462" s="544">
        <f t="shared" si="722"/>
        <v>-33</v>
      </c>
      <c r="AD462" s="208">
        <f>1.22*$AB$1</f>
        <v>1387.7012</v>
      </c>
      <c r="AE462" s="678">
        <f t="shared" si="723"/>
        <v>387.70119999999997</v>
      </c>
      <c r="AF462" s="222">
        <v>1796</v>
      </c>
      <c r="AJ462" s="444">
        <f t="shared" si="658"/>
        <v>-33</v>
      </c>
      <c r="AK462" s="444">
        <f t="shared" si="659"/>
        <v>-3.2999999999999972</v>
      </c>
      <c r="AL462" s="539">
        <f t="shared" si="724"/>
        <v>-6.5999999999999948E-3</v>
      </c>
      <c r="AM462" s="444">
        <f t="shared" si="660"/>
        <v>-6.6</v>
      </c>
      <c r="AN462" s="445">
        <f t="shared" si="661"/>
        <v>387.70119999999997</v>
      </c>
      <c r="AO462" s="445">
        <f t="shared" si="662"/>
        <v>38.770119999999991</v>
      </c>
      <c r="AP462" s="542">
        <f t="shared" si="725"/>
        <v>7.7540239999999983E-2</v>
      </c>
      <c r="AQ462" s="445">
        <f t="shared" si="663"/>
        <v>77.540239999999997</v>
      </c>
      <c r="AR462" s="227">
        <f t="shared" si="664"/>
        <v>1120</v>
      </c>
      <c r="AS462" s="210">
        <f t="shared" si="665"/>
        <v>1120</v>
      </c>
      <c r="AT462" s="209">
        <f t="shared" si="666"/>
        <v>336</v>
      </c>
      <c r="AU462" s="209">
        <f t="shared" si="667"/>
        <v>560</v>
      </c>
      <c r="AV462" s="211">
        <f t="shared" si="668"/>
        <v>967</v>
      </c>
      <c r="AW462" s="210">
        <f t="shared" si="669"/>
        <v>153</v>
      </c>
      <c r="AX462" s="210">
        <f t="shared" si="670"/>
        <v>120</v>
      </c>
      <c r="AY462" s="210">
        <f t="shared" si="671"/>
        <v>12.000000000000014</v>
      </c>
      <c r="AZ462" s="211">
        <f t="shared" si="672"/>
        <v>1387.7012</v>
      </c>
      <c r="BA462" s="544">
        <f t="shared" si="726"/>
        <v>267.70119999999997</v>
      </c>
      <c r="BB462" s="210">
        <f t="shared" si="727"/>
        <v>66.925299999999993</v>
      </c>
      <c r="BC462" s="213">
        <f t="shared" si="673"/>
        <v>1248.9310800000001</v>
      </c>
      <c r="BD462" s="211">
        <f>[1]MAG_9pak!$F$11</f>
        <v>1248.9310800000001</v>
      </c>
      <c r="BE462" s="213">
        <f t="shared" si="674"/>
        <v>374.67932400000001</v>
      </c>
      <c r="BF462" s="213">
        <f t="shared" si="675"/>
        <v>624.46554000000003</v>
      </c>
      <c r="BG462" s="210">
        <f t="shared" si="676"/>
        <v>281.93108000000007</v>
      </c>
      <c r="BH462" s="210">
        <f t="shared" si="677"/>
        <v>248.93108000000007</v>
      </c>
      <c r="BI462" s="210">
        <f t="shared" si="678"/>
        <v>24.893107999999998</v>
      </c>
      <c r="BJ462" s="210">
        <f t="shared" si="679"/>
        <v>1240</v>
      </c>
      <c r="BK462" s="214">
        <f t="shared" si="680"/>
        <v>372</v>
      </c>
      <c r="BL462" s="214">
        <f t="shared" si="681"/>
        <v>620</v>
      </c>
      <c r="BM462" s="210">
        <f t="shared" si="682"/>
        <v>240</v>
      </c>
      <c r="BN462" s="210">
        <f t="shared" si="683"/>
        <v>273</v>
      </c>
      <c r="BO462" s="215">
        <f t="shared" si="684"/>
        <v>1240</v>
      </c>
      <c r="BP462" s="210">
        <f t="shared" si="744"/>
        <v>1240</v>
      </c>
      <c r="BQ462" s="216">
        <f t="shared" si="685"/>
        <v>372</v>
      </c>
      <c r="BR462" s="216">
        <f t="shared" si="686"/>
        <v>620</v>
      </c>
      <c r="BS462" s="210">
        <f t="shared" si="687"/>
        <v>240</v>
      </c>
      <c r="BT462" s="210">
        <f t="shared" si="688"/>
        <v>273</v>
      </c>
      <c r="BU462" s="217">
        <f t="shared" si="689"/>
        <v>1240</v>
      </c>
      <c r="BV462" s="210">
        <f t="shared" si="745"/>
        <v>1240</v>
      </c>
      <c r="BW462" s="403">
        <f t="shared" si="690"/>
        <v>372</v>
      </c>
      <c r="BX462" s="403">
        <f t="shared" si="691"/>
        <v>620</v>
      </c>
      <c r="BY462" s="210">
        <f t="shared" si="692"/>
        <v>240</v>
      </c>
      <c r="BZ462" s="210">
        <f t="shared" si="693"/>
        <v>273</v>
      </c>
      <c r="CA462" s="210">
        <f t="shared" si="694"/>
        <v>24</v>
      </c>
      <c r="CB462" s="404">
        <f t="shared" si="695"/>
        <v>1240</v>
      </c>
      <c r="CC462" s="404"/>
      <c r="CD462" s="537">
        <f t="shared" si="696"/>
        <v>66.925299999999993</v>
      </c>
      <c r="CE462" s="537">
        <f t="shared" si="728"/>
        <v>20.077589999999997</v>
      </c>
      <c r="CF462" s="537">
        <f t="shared" si="697"/>
        <v>33.462649999999996</v>
      </c>
      <c r="CG462" s="210"/>
      <c r="CH462" s="210"/>
      <c r="CI462" s="210"/>
      <c r="CJ462" s="538">
        <f t="shared" si="698"/>
        <v>66.925299999999993</v>
      </c>
      <c r="CK462" s="216">
        <f t="shared" si="699"/>
        <v>-38.25</v>
      </c>
      <c r="CL462" s="216">
        <f t="shared" si="729"/>
        <v>-11.475</v>
      </c>
      <c r="CM462" s="216">
        <f t="shared" si="700"/>
        <v>-19.125</v>
      </c>
      <c r="CN462" s="216"/>
      <c r="CO462" s="216"/>
      <c r="CP462" s="216"/>
      <c r="CQ462" s="217">
        <f t="shared" si="701"/>
        <v>-38.25</v>
      </c>
      <c r="CR462" s="403">
        <f t="shared" si="702"/>
        <v>36.925299999999993</v>
      </c>
      <c r="CS462" s="403">
        <f t="shared" si="730"/>
        <v>11.077589999999997</v>
      </c>
      <c r="CT462" s="403">
        <f t="shared" si="703"/>
        <v>18.462649999999996</v>
      </c>
      <c r="CU462" s="403"/>
      <c r="CV462" s="403"/>
      <c r="CW462" s="403"/>
      <c r="CX462" s="404">
        <f t="shared" si="704"/>
        <v>36.925299999999993</v>
      </c>
      <c r="CY462" s="198"/>
      <c r="CZ462" s="222">
        <v>967</v>
      </c>
      <c r="DA462" s="677">
        <f t="shared" si="705"/>
        <v>-33</v>
      </c>
      <c r="DB462" s="676">
        <f t="shared" si="706"/>
        <v>-3.2999999999999972</v>
      </c>
      <c r="DC462" s="676">
        <f t="shared" si="731"/>
        <v>-0.65999999999999948</v>
      </c>
      <c r="DD462" s="208">
        <v>1387.7012</v>
      </c>
      <c r="DE462" s="677">
        <f t="shared" si="707"/>
        <v>387.70119999999997</v>
      </c>
      <c r="DF462" s="676">
        <f t="shared" si="708"/>
        <v>38.770119999999991</v>
      </c>
      <c r="DG462" s="676">
        <f t="shared" si="732"/>
        <v>7.7540239999999985</v>
      </c>
      <c r="DH462" s="222">
        <v>20</v>
      </c>
      <c r="DI462" s="677">
        <f t="shared" si="709"/>
        <v>200</v>
      </c>
      <c r="DJ462" s="568">
        <f t="shared" si="710"/>
        <v>1200</v>
      </c>
      <c r="DK462" s="677">
        <f t="shared" si="711"/>
        <v>1200</v>
      </c>
      <c r="DL462" s="677">
        <f t="shared" si="733"/>
        <v>360</v>
      </c>
      <c r="DM462" s="677">
        <f t="shared" si="734"/>
        <v>600</v>
      </c>
      <c r="DN462" s="677">
        <f t="shared" si="712"/>
        <v>46.925299999999993</v>
      </c>
      <c r="DO462" s="677">
        <f t="shared" si="735"/>
        <v>14.077589999999997</v>
      </c>
      <c r="DP462" s="677">
        <f t="shared" si="736"/>
        <v>23.462649999999996</v>
      </c>
      <c r="DQ462" s="677">
        <f t="shared" si="713"/>
        <v>46.925299999999993</v>
      </c>
      <c r="DR462" s="222">
        <v>967</v>
      </c>
      <c r="DS462" s="677">
        <f t="shared" si="714"/>
        <v>-33</v>
      </c>
      <c r="DT462" s="676">
        <f t="shared" si="715"/>
        <v>-3.2999999999999972</v>
      </c>
      <c r="DU462" s="710">
        <f t="shared" si="737"/>
        <v>-0.65999999999999948</v>
      </c>
      <c r="DV462" s="208">
        <v>1387.7012</v>
      </c>
      <c r="DW462" s="677">
        <f t="shared" si="716"/>
        <v>387.70119999999997</v>
      </c>
      <c r="DX462" s="676">
        <f t="shared" si="717"/>
        <v>38.770119999999991</v>
      </c>
      <c r="DY462" s="710">
        <f t="shared" si="738"/>
        <v>7.7540239999999985</v>
      </c>
      <c r="DZ462" s="222">
        <v>19</v>
      </c>
      <c r="EA462" s="677">
        <f t="shared" si="718"/>
        <v>190</v>
      </c>
      <c r="EB462" s="568">
        <f t="shared" si="719"/>
        <v>1190</v>
      </c>
      <c r="EC462" s="677">
        <f t="shared" si="720"/>
        <v>1190</v>
      </c>
      <c r="ED462" s="677">
        <f t="shared" si="739"/>
        <v>357</v>
      </c>
      <c r="EE462" s="677">
        <f t="shared" si="740"/>
        <v>595</v>
      </c>
      <c r="EF462" s="208">
        <f t="shared" si="741"/>
        <v>49.425299999999993</v>
      </c>
      <c r="EG462" s="208">
        <f t="shared" si="742"/>
        <v>14.827589999999997</v>
      </c>
      <c r="EH462" s="208">
        <f t="shared" si="743"/>
        <v>24.712649999999996</v>
      </c>
      <c r="EI462" s="677">
        <f t="shared" si="721"/>
        <v>49.425299999999993</v>
      </c>
    </row>
    <row r="463" spans="1:139" s="218" customFormat="1" ht="24.75" customHeight="1" x14ac:dyDescent="0.2">
      <c r="A463" s="505">
        <v>460</v>
      </c>
      <c r="B463" s="506" t="s">
        <v>1268</v>
      </c>
      <c r="C463" s="499" t="s">
        <v>962</v>
      </c>
      <c r="D463" s="406" t="s">
        <v>605</v>
      </c>
      <c r="E463" s="414" t="s">
        <v>225</v>
      </c>
      <c r="F463" s="219" t="s">
        <v>5</v>
      </c>
      <c r="G463" s="219" t="s">
        <v>44</v>
      </c>
      <c r="H463" s="219" t="s">
        <v>27</v>
      </c>
      <c r="I463" s="240">
        <v>0.3</v>
      </c>
      <c r="J463" s="234">
        <v>747</v>
      </c>
      <c r="K463" s="222"/>
      <c r="L463" s="219" t="s">
        <v>5</v>
      </c>
      <c r="M463" s="219" t="s">
        <v>44</v>
      </c>
      <c r="N463" s="219" t="s">
        <v>27</v>
      </c>
      <c r="O463" s="240">
        <v>0.3</v>
      </c>
      <c r="P463" s="234">
        <v>747</v>
      </c>
      <c r="Q463" s="219"/>
      <c r="R463" s="219"/>
      <c r="S463" s="219"/>
      <c r="T463" s="240">
        <v>0.3</v>
      </c>
      <c r="U463" s="235">
        <v>747</v>
      </c>
      <c r="V463" s="228" t="s">
        <v>303</v>
      </c>
      <c r="W463" s="228" t="s">
        <v>44</v>
      </c>
      <c r="X463" s="228" t="s">
        <v>52</v>
      </c>
      <c r="Y463" s="242">
        <v>0.3</v>
      </c>
      <c r="Z463" s="236">
        <v>747</v>
      </c>
      <c r="AA463" s="207">
        <f t="shared" si="657"/>
        <v>224.1</v>
      </c>
      <c r="AB463" s="222">
        <v>662</v>
      </c>
      <c r="AC463" s="544">
        <f t="shared" si="722"/>
        <v>-85</v>
      </c>
      <c r="AD463" s="208">
        <f>0.832*$AB$1</f>
        <v>946.36671999999999</v>
      </c>
      <c r="AE463" s="678">
        <f t="shared" si="723"/>
        <v>199.36671999999999</v>
      </c>
      <c r="AF463" s="222">
        <v>1228</v>
      </c>
      <c r="AJ463" s="444">
        <f t="shared" si="658"/>
        <v>-85</v>
      </c>
      <c r="AK463" s="444">
        <f t="shared" si="659"/>
        <v>-11.378848728246311</v>
      </c>
      <c r="AL463" s="539">
        <f t="shared" si="724"/>
        <v>-2.2757697456492622E-2</v>
      </c>
      <c r="AM463" s="444">
        <f t="shared" si="660"/>
        <v>-17</v>
      </c>
      <c r="AN463" s="445">
        <f t="shared" si="661"/>
        <v>199.36671999999999</v>
      </c>
      <c r="AO463" s="445">
        <f t="shared" si="662"/>
        <v>26.688985274431062</v>
      </c>
      <c r="AP463" s="542">
        <f t="shared" si="725"/>
        <v>5.3377970548862119E-2</v>
      </c>
      <c r="AQ463" s="445">
        <f t="shared" si="663"/>
        <v>39.873343999999996</v>
      </c>
      <c r="AR463" s="227">
        <f t="shared" si="664"/>
        <v>260.09999999999997</v>
      </c>
      <c r="AS463" s="210">
        <f t="shared" si="665"/>
        <v>867</v>
      </c>
      <c r="AT463" s="209">
        <f t="shared" si="666"/>
        <v>260.09999999999997</v>
      </c>
      <c r="AU463" s="209">
        <f t="shared" si="667"/>
        <v>433.5</v>
      </c>
      <c r="AV463" s="211">
        <f t="shared" si="668"/>
        <v>662</v>
      </c>
      <c r="AW463" s="210">
        <f t="shared" si="669"/>
        <v>205</v>
      </c>
      <c r="AX463" s="210">
        <f t="shared" si="670"/>
        <v>120</v>
      </c>
      <c r="AY463" s="210">
        <f t="shared" si="671"/>
        <v>16.064257028112451</v>
      </c>
      <c r="AZ463" s="211">
        <f t="shared" si="672"/>
        <v>946.36671999999999</v>
      </c>
      <c r="BA463" s="544">
        <f t="shared" si="726"/>
        <v>79.366719999999987</v>
      </c>
      <c r="BB463" s="210">
        <f t="shared" si="727"/>
        <v>19.841679999999997</v>
      </c>
      <c r="BC463" s="213">
        <f t="shared" si="673"/>
        <v>255.5190144</v>
      </c>
      <c r="BD463" s="211">
        <f>[1]MAG_9pak!$F$7</f>
        <v>851.73004800000001</v>
      </c>
      <c r="BE463" s="213">
        <f t="shared" si="674"/>
        <v>255.5190144</v>
      </c>
      <c r="BF463" s="213">
        <f t="shared" si="675"/>
        <v>425.86502400000001</v>
      </c>
      <c r="BG463" s="210">
        <f t="shared" si="676"/>
        <v>189.73004800000001</v>
      </c>
      <c r="BH463" s="210">
        <f t="shared" si="677"/>
        <v>104.73004800000001</v>
      </c>
      <c r="BI463" s="210">
        <f t="shared" si="678"/>
        <v>14.020086746987957</v>
      </c>
      <c r="BJ463" s="210">
        <f t="shared" si="679"/>
        <v>926.28</v>
      </c>
      <c r="BK463" s="214">
        <f t="shared" si="680"/>
        <v>277.88399999999996</v>
      </c>
      <c r="BL463" s="214">
        <f t="shared" si="681"/>
        <v>463.14</v>
      </c>
      <c r="BM463" s="210">
        <f t="shared" si="682"/>
        <v>179.27999999999997</v>
      </c>
      <c r="BN463" s="210">
        <f t="shared" si="683"/>
        <v>264.27999999999997</v>
      </c>
      <c r="BO463" s="215">
        <f t="shared" si="684"/>
        <v>277.88399999999996</v>
      </c>
      <c r="BP463" s="210">
        <f t="shared" si="744"/>
        <v>926.28</v>
      </c>
      <c r="BQ463" s="216">
        <f t="shared" si="685"/>
        <v>277.88399999999996</v>
      </c>
      <c r="BR463" s="216">
        <f t="shared" si="686"/>
        <v>463.14</v>
      </c>
      <c r="BS463" s="210">
        <f t="shared" si="687"/>
        <v>179.27999999999997</v>
      </c>
      <c r="BT463" s="210">
        <f t="shared" si="688"/>
        <v>264.27999999999997</v>
      </c>
      <c r="BU463" s="217">
        <f t="shared" si="689"/>
        <v>277.88399999999996</v>
      </c>
      <c r="BV463" s="210">
        <f t="shared" si="745"/>
        <v>926.28</v>
      </c>
      <c r="BW463" s="403">
        <f t="shared" si="690"/>
        <v>277.88399999999996</v>
      </c>
      <c r="BX463" s="403">
        <f t="shared" si="691"/>
        <v>463.14</v>
      </c>
      <c r="BY463" s="210">
        <f t="shared" si="692"/>
        <v>179.27999999999997</v>
      </c>
      <c r="BZ463" s="210">
        <f t="shared" si="693"/>
        <v>264.27999999999997</v>
      </c>
      <c r="CA463" s="210">
        <f t="shared" si="694"/>
        <v>24</v>
      </c>
      <c r="CB463" s="404">
        <f t="shared" si="695"/>
        <v>277.88399999999996</v>
      </c>
      <c r="CC463" s="404"/>
      <c r="CD463" s="537">
        <f t="shared" si="696"/>
        <v>19.841679999999997</v>
      </c>
      <c r="CE463" s="537">
        <f t="shared" si="728"/>
        <v>5.9525039999999985</v>
      </c>
      <c r="CF463" s="537">
        <f t="shared" si="697"/>
        <v>9.9208399999999983</v>
      </c>
      <c r="CG463" s="210"/>
      <c r="CH463" s="210"/>
      <c r="CI463" s="210"/>
      <c r="CJ463" s="538">
        <f t="shared" si="698"/>
        <v>5.9525039999999985</v>
      </c>
      <c r="CK463" s="216">
        <f t="shared" si="699"/>
        <v>-51.25</v>
      </c>
      <c r="CL463" s="216">
        <f t="shared" si="729"/>
        <v>-15.375</v>
      </c>
      <c r="CM463" s="216">
        <f t="shared" si="700"/>
        <v>-25.625</v>
      </c>
      <c r="CN463" s="216"/>
      <c r="CO463" s="216"/>
      <c r="CP463" s="216"/>
      <c r="CQ463" s="217">
        <f t="shared" si="701"/>
        <v>-15.375</v>
      </c>
      <c r="CR463" s="403">
        <f t="shared" si="702"/>
        <v>5.0216800000000035</v>
      </c>
      <c r="CS463" s="403">
        <f t="shared" si="730"/>
        <v>1.506504000000001</v>
      </c>
      <c r="CT463" s="403">
        <f t="shared" si="703"/>
        <v>2.5108400000000017</v>
      </c>
      <c r="CU463" s="403"/>
      <c r="CV463" s="403"/>
      <c r="CW463" s="403"/>
      <c r="CX463" s="404">
        <f t="shared" si="704"/>
        <v>1.506504000000001</v>
      </c>
      <c r="CY463" s="198"/>
      <c r="CZ463" s="222">
        <v>662</v>
      </c>
      <c r="DA463" s="677">
        <f t="shared" si="705"/>
        <v>-85</v>
      </c>
      <c r="DB463" s="676">
        <f t="shared" si="706"/>
        <v>-11.378848728246311</v>
      </c>
      <c r="DC463" s="676">
        <f t="shared" si="731"/>
        <v>-2.2757697456492623</v>
      </c>
      <c r="DD463" s="208">
        <v>946.36671999999999</v>
      </c>
      <c r="DE463" s="677">
        <f t="shared" si="707"/>
        <v>199.36671999999999</v>
      </c>
      <c r="DF463" s="676">
        <f t="shared" si="708"/>
        <v>26.688985274431062</v>
      </c>
      <c r="DG463" s="676">
        <f t="shared" si="732"/>
        <v>5.3377970548862121</v>
      </c>
      <c r="DH463" s="222">
        <v>24</v>
      </c>
      <c r="DI463" s="677">
        <f t="shared" si="709"/>
        <v>179.28</v>
      </c>
      <c r="DJ463" s="568">
        <f t="shared" si="710"/>
        <v>926.28</v>
      </c>
      <c r="DK463" s="677">
        <f t="shared" si="711"/>
        <v>277.88399999999996</v>
      </c>
      <c r="DL463" s="677">
        <f t="shared" si="733"/>
        <v>277.88399999999996</v>
      </c>
      <c r="DM463" s="677">
        <f t="shared" si="734"/>
        <v>463.14</v>
      </c>
      <c r="DN463" s="677">
        <f t="shared" si="712"/>
        <v>5.0216800000000035</v>
      </c>
      <c r="DO463" s="677">
        <f t="shared" si="735"/>
        <v>1.506504000000001</v>
      </c>
      <c r="DP463" s="677">
        <f t="shared" si="736"/>
        <v>2.5108400000000017</v>
      </c>
      <c r="DQ463" s="677">
        <f t="shared" si="713"/>
        <v>1.506504000000001</v>
      </c>
      <c r="DR463" s="222">
        <v>662</v>
      </c>
      <c r="DS463" s="677">
        <f t="shared" si="714"/>
        <v>-85</v>
      </c>
      <c r="DT463" s="676">
        <f t="shared" si="715"/>
        <v>-11.378848728246311</v>
      </c>
      <c r="DU463" s="710">
        <f t="shared" si="737"/>
        <v>-2.2757697456492623</v>
      </c>
      <c r="DV463" s="208">
        <v>946.36671999999999</v>
      </c>
      <c r="DW463" s="677">
        <f t="shared" si="716"/>
        <v>199.36671999999999</v>
      </c>
      <c r="DX463" s="676">
        <f t="shared" si="717"/>
        <v>26.688985274431062</v>
      </c>
      <c r="DY463" s="710">
        <f t="shared" si="738"/>
        <v>5.3377970548862121</v>
      </c>
      <c r="DZ463" s="222">
        <v>22</v>
      </c>
      <c r="EA463" s="677">
        <f t="shared" si="718"/>
        <v>164.34</v>
      </c>
      <c r="EB463" s="568">
        <f t="shared" si="719"/>
        <v>911.34</v>
      </c>
      <c r="EC463" s="677">
        <f t="shared" si="720"/>
        <v>273.40199999999999</v>
      </c>
      <c r="ED463" s="677">
        <f t="shared" si="739"/>
        <v>273.40199999999999</v>
      </c>
      <c r="EE463" s="677">
        <f t="shared" si="740"/>
        <v>455.67</v>
      </c>
      <c r="EF463" s="208">
        <f t="shared" si="741"/>
        <v>8.7566799999999887</v>
      </c>
      <c r="EG463" s="208">
        <f t="shared" si="742"/>
        <v>2.6270039999999963</v>
      </c>
      <c r="EH463" s="208">
        <f t="shared" si="743"/>
        <v>4.3783399999999943</v>
      </c>
      <c r="EI463" s="677">
        <f t="shared" si="721"/>
        <v>2.6270039999999963</v>
      </c>
    </row>
    <row r="464" spans="1:139" s="218" customFormat="1" ht="24.75" customHeight="1" x14ac:dyDescent="0.2">
      <c r="A464" s="505">
        <v>461</v>
      </c>
      <c r="B464" s="506" t="s">
        <v>1268</v>
      </c>
      <c r="C464" s="499" t="s">
        <v>965</v>
      </c>
      <c r="D464" s="406" t="s">
        <v>606</v>
      </c>
      <c r="E464" s="414" t="s">
        <v>232</v>
      </c>
      <c r="F464" s="219" t="s">
        <v>245</v>
      </c>
      <c r="G464" s="219" t="s">
        <v>42</v>
      </c>
      <c r="H464" s="219" t="s">
        <v>66</v>
      </c>
      <c r="I464" s="240">
        <v>1</v>
      </c>
      <c r="J464" s="237">
        <v>900</v>
      </c>
      <c r="K464" s="222"/>
      <c r="L464" s="219" t="s">
        <v>245</v>
      </c>
      <c r="M464" s="219" t="s">
        <v>42</v>
      </c>
      <c r="N464" s="219" t="s">
        <v>66</v>
      </c>
      <c r="O464" s="240">
        <v>1</v>
      </c>
      <c r="P464" s="234">
        <v>900</v>
      </c>
      <c r="Q464" s="219"/>
      <c r="R464" s="219"/>
      <c r="S464" s="219"/>
      <c r="T464" s="240">
        <v>1</v>
      </c>
      <c r="U464" s="235">
        <v>900</v>
      </c>
      <c r="V464" s="228" t="s">
        <v>705</v>
      </c>
      <c r="W464" s="228" t="s">
        <v>9</v>
      </c>
      <c r="X464" s="228" t="s">
        <v>28</v>
      </c>
      <c r="Y464" s="242">
        <v>1</v>
      </c>
      <c r="Z464" s="236">
        <v>900</v>
      </c>
      <c r="AA464" s="207">
        <f t="shared" si="657"/>
        <v>900</v>
      </c>
      <c r="AB464" s="222">
        <v>967</v>
      </c>
      <c r="AC464" s="544">
        <f t="shared" si="722"/>
        <v>67</v>
      </c>
      <c r="AD464" s="208">
        <f>1.22*$AB$1</f>
        <v>1387.7012</v>
      </c>
      <c r="AE464" s="678">
        <f t="shared" si="723"/>
        <v>487.70119999999997</v>
      </c>
      <c r="AF464" s="222">
        <v>1796</v>
      </c>
      <c r="AJ464" s="444">
        <f t="shared" si="658"/>
        <v>67</v>
      </c>
      <c r="AK464" s="444">
        <f t="shared" si="659"/>
        <v>7.4444444444444571</v>
      </c>
      <c r="AL464" s="539">
        <f t="shared" si="724"/>
        <v>1.4888888888888913E-2</v>
      </c>
      <c r="AM464" s="444">
        <f t="shared" si="660"/>
        <v>13.4</v>
      </c>
      <c r="AN464" s="445">
        <f t="shared" si="661"/>
        <v>487.70119999999997</v>
      </c>
      <c r="AO464" s="445">
        <f t="shared" si="662"/>
        <v>54.189022222222206</v>
      </c>
      <c r="AP464" s="542">
        <f t="shared" si="725"/>
        <v>0.1083780444444444</v>
      </c>
      <c r="AQ464" s="445">
        <f t="shared" si="663"/>
        <v>97.540239999999997</v>
      </c>
      <c r="AR464" s="227">
        <f t="shared" si="664"/>
        <v>1020</v>
      </c>
      <c r="AS464" s="210">
        <f t="shared" si="665"/>
        <v>1020</v>
      </c>
      <c r="AT464" s="209">
        <f t="shared" si="666"/>
        <v>306</v>
      </c>
      <c r="AU464" s="209">
        <f t="shared" si="667"/>
        <v>510</v>
      </c>
      <c r="AV464" s="211">
        <f t="shared" si="668"/>
        <v>967</v>
      </c>
      <c r="AW464" s="210">
        <f t="shared" si="669"/>
        <v>53</v>
      </c>
      <c r="AX464" s="210">
        <f t="shared" si="670"/>
        <v>120</v>
      </c>
      <c r="AY464" s="210">
        <f t="shared" si="671"/>
        <v>13.333333333333329</v>
      </c>
      <c r="AZ464" s="211">
        <f t="shared" si="672"/>
        <v>1387.7012</v>
      </c>
      <c r="BA464" s="544">
        <f t="shared" si="726"/>
        <v>367.70119999999997</v>
      </c>
      <c r="BB464" s="210">
        <f t="shared" si="727"/>
        <v>91.925299999999993</v>
      </c>
      <c r="BC464" s="213">
        <f t="shared" si="673"/>
        <v>1248.9310800000001</v>
      </c>
      <c r="BD464" s="211">
        <f>[1]MAG_9pak!$F$11</f>
        <v>1248.9310800000001</v>
      </c>
      <c r="BE464" s="213">
        <f t="shared" si="674"/>
        <v>374.67932400000001</v>
      </c>
      <c r="BF464" s="213">
        <f t="shared" si="675"/>
        <v>624.46554000000003</v>
      </c>
      <c r="BG464" s="210">
        <f t="shared" si="676"/>
        <v>281.93108000000007</v>
      </c>
      <c r="BH464" s="210">
        <f t="shared" si="677"/>
        <v>348.93108000000007</v>
      </c>
      <c r="BI464" s="210">
        <f t="shared" si="678"/>
        <v>38.770119999999991</v>
      </c>
      <c r="BJ464" s="210">
        <f t="shared" si="679"/>
        <v>1116</v>
      </c>
      <c r="BK464" s="214">
        <f t="shared" si="680"/>
        <v>334.8</v>
      </c>
      <c r="BL464" s="214">
        <f t="shared" si="681"/>
        <v>558</v>
      </c>
      <c r="BM464" s="210">
        <f t="shared" si="682"/>
        <v>216</v>
      </c>
      <c r="BN464" s="210">
        <f t="shared" si="683"/>
        <v>149</v>
      </c>
      <c r="BO464" s="215">
        <f t="shared" si="684"/>
        <v>1116</v>
      </c>
      <c r="BP464" s="210">
        <f t="shared" si="744"/>
        <v>1116</v>
      </c>
      <c r="BQ464" s="216">
        <f t="shared" si="685"/>
        <v>334.8</v>
      </c>
      <c r="BR464" s="216">
        <f t="shared" si="686"/>
        <v>558</v>
      </c>
      <c r="BS464" s="210">
        <f t="shared" si="687"/>
        <v>216</v>
      </c>
      <c r="BT464" s="210">
        <f t="shared" si="688"/>
        <v>149</v>
      </c>
      <c r="BU464" s="217">
        <f t="shared" si="689"/>
        <v>1116</v>
      </c>
      <c r="BV464" s="210">
        <f t="shared" si="745"/>
        <v>1116</v>
      </c>
      <c r="BW464" s="403">
        <f t="shared" si="690"/>
        <v>334.8</v>
      </c>
      <c r="BX464" s="403">
        <f t="shared" si="691"/>
        <v>558</v>
      </c>
      <c r="BY464" s="210">
        <f t="shared" si="692"/>
        <v>216</v>
      </c>
      <c r="BZ464" s="210">
        <f t="shared" si="693"/>
        <v>149</v>
      </c>
      <c r="CA464" s="210">
        <f t="shared" si="694"/>
        <v>24</v>
      </c>
      <c r="CB464" s="404">
        <f t="shared" si="695"/>
        <v>1116</v>
      </c>
      <c r="CC464" s="404"/>
      <c r="CD464" s="537">
        <f t="shared" si="696"/>
        <v>91.925299999999993</v>
      </c>
      <c r="CE464" s="537">
        <f t="shared" si="728"/>
        <v>27.577589999999997</v>
      </c>
      <c r="CF464" s="537">
        <f t="shared" si="697"/>
        <v>45.962649999999996</v>
      </c>
      <c r="CG464" s="210"/>
      <c r="CH464" s="210"/>
      <c r="CI464" s="210"/>
      <c r="CJ464" s="538">
        <f t="shared" si="698"/>
        <v>91.925299999999993</v>
      </c>
      <c r="CK464" s="216">
        <f t="shared" si="699"/>
        <v>-13.25</v>
      </c>
      <c r="CL464" s="216">
        <f t="shared" si="729"/>
        <v>-3.9749999999999996</v>
      </c>
      <c r="CM464" s="216">
        <f t="shared" si="700"/>
        <v>-6.625</v>
      </c>
      <c r="CN464" s="216"/>
      <c r="CO464" s="216"/>
      <c r="CP464" s="216"/>
      <c r="CQ464" s="217">
        <f t="shared" si="701"/>
        <v>-13.25</v>
      </c>
      <c r="CR464" s="403">
        <f t="shared" si="702"/>
        <v>67.925299999999993</v>
      </c>
      <c r="CS464" s="403">
        <f t="shared" si="730"/>
        <v>20.377589999999998</v>
      </c>
      <c r="CT464" s="403">
        <f t="shared" si="703"/>
        <v>33.962649999999996</v>
      </c>
      <c r="CU464" s="403"/>
      <c r="CV464" s="403"/>
      <c r="CW464" s="403"/>
      <c r="CX464" s="404">
        <f t="shared" si="704"/>
        <v>67.925299999999993</v>
      </c>
      <c r="CY464" s="198"/>
      <c r="CZ464" s="222">
        <v>967</v>
      </c>
      <c r="DA464" s="677">
        <f t="shared" si="705"/>
        <v>67</v>
      </c>
      <c r="DB464" s="676">
        <f t="shared" si="706"/>
        <v>7.4444444444444571</v>
      </c>
      <c r="DC464" s="676">
        <f t="shared" si="731"/>
        <v>1.4888888888888914</v>
      </c>
      <c r="DD464" s="208">
        <v>1387.7012</v>
      </c>
      <c r="DE464" s="677">
        <f t="shared" si="707"/>
        <v>487.70119999999997</v>
      </c>
      <c r="DF464" s="676">
        <f t="shared" si="708"/>
        <v>54.189022222222206</v>
      </c>
      <c r="DG464" s="676">
        <f t="shared" si="732"/>
        <v>10.837804444444441</v>
      </c>
      <c r="DH464" s="222">
        <v>20</v>
      </c>
      <c r="DI464" s="677">
        <f t="shared" si="709"/>
        <v>180</v>
      </c>
      <c r="DJ464" s="568">
        <f t="shared" si="710"/>
        <v>1080</v>
      </c>
      <c r="DK464" s="677">
        <f t="shared" si="711"/>
        <v>1080</v>
      </c>
      <c r="DL464" s="677">
        <f t="shared" si="733"/>
        <v>324</v>
      </c>
      <c r="DM464" s="677">
        <f t="shared" si="734"/>
        <v>540</v>
      </c>
      <c r="DN464" s="677">
        <f t="shared" si="712"/>
        <v>76.925299999999993</v>
      </c>
      <c r="DO464" s="677">
        <f t="shared" si="735"/>
        <v>23.077589999999997</v>
      </c>
      <c r="DP464" s="677">
        <f t="shared" si="736"/>
        <v>38.462649999999996</v>
      </c>
      <c r="DQ464" s="677">
        <f t="shared" si="713"/>
        <v>76.925299999999993</v>
      </c>
      <c r="DR464" s="222">
        <v>967</v>
      </c>
      <c r="DS464" s="677">
        <f t="shared" si="714"/>
        <v>67</v>
      </c>
      <c r="DT464" s="676">
        <f t="shared" si="715"/>
        <v>7.4444444444444571</v>
      </c>
      <c r="DU464" s="710">
        <f t="shared" si="737"/>
        <v>1.4888888888888914</v>
      </c>
      <c r="DV464" s="208">
        <v>1387.7012</v>
      </c>
      <c r="DW464" s="677">
        <f t="shared" si="716"/>
        <v>487.70119999999997</v>
      </c>
      <c r="DX464" s="676">
        <f t="shared" si="717"/>
        <v>54.189022222222206</v>
      </c>
      <c r="DY464" s="710">
        <f t="shared" si="738"/>
        <v>10.837804444444441</v>
      </c>
      <c r="DZ464" s="222">
        <v>19</v>
      </c>
      <c r="EA464" s="677">
        <f t="shared" si="718"/>
        <v>171</v>
      </c>
      <c r="EB464" s="568">
        <f t="shared" si="719"/>
        <v>1071</v>
      </c>
      <c r="EC464" s="677">
        <f t="shared" si="720"/>
        <v>1071</v>
      </c>
      <c r="ED464" s="677">
        <f t="shared" si="739"/>
        <v>321.3</v>
      </c>
      <c r="EE464" s="677">
        <f t="shared" si="740"/>
        <v>535.5</v>
      </c>
      <c r="EF464" s="208">
        <f t="shared" si="741"/>
        <v>79.175299999999993</v>
      </c>
      <c r="EG464" s="208">
        <f t="shared" si="742"/>
        <v>23.752589999999998</v>
      </c>
      <c r="EH464" s="208">
        <f t="shared" si="743"/>
        <v>39.587649999999996</v>
      </c>
      <c r="EI464" s="677">
        <f t="shared" si="721"/>
        <v>79.175299999999993</v>
      </c>
    </row>
    <row r="465" spans="1:139" s="218" customFormat="1" ht="24.75" customHeight="1" x14ac:dyDescent="0.2">
      <c r="A465" s="506">
        <v>462</v>
      </c>
      <c r="B465" s="506" t="s">
        <v>1268</v>
      </c>
      <c r="C465" s="499" t="s">
        <v>1008</v>
      </c>
      <c r="D465" s="406" t="s">
        <v>607</v>
      </c>
      <c r="E465" s="414" t="s">
        <v>230</v>
      </c>
      <c r="F465" s="219" t="s">
        <v>171</v>
      </c>
      <c r="G465" s="219" t="s">
        <v>42</v>
      </c>
      <c r="H465" s="219" t="s">
        <v>70</v>
      </c>
      <c r="I465" s="240">
        <v>1</v>
      </c>
      <c r="J465" s="234">
        <v>900</v>
      </c>
      <c r="K465" s="222"/>
      <c r="L465" s="219" t="s">
        <v>171</v>
      </c>
      <c r="M465" s="219" t="s">
        <v>42</v>
      </c>
      <c r="N465" s="219" t="s">
        <v>70</v>
      </c>
      <c r="O465" s="240">
        <v>1</v>
      </c>
      <c r="P465" s="234">
        <v>900</v>
      </c>
      <c r="Q465" s="219"/>
      <c r="R465" s="219"/>
      <c r="S465" s="219"/>
      <c r="T465" s="240">
        <v>1</v>
      </c>
      <c r="U465" s="235">
        <v>900</v>
      </c>
      <c r="V465" s="228" t="s">
        <v>69</v>
      </c>
      <c r="W465" s="228" t="s">
        <v>44</v>
      </c>
      <c r="X465" s="228" t="s">
        <v>28</v>
      </c>
      <c r="Y465" s="242">
        <v>1</v>
      </c>
      <c r="Z465" s="236">
        <v>900</v>
      </c>
      <c r="AA465" s="207">
        <f t="shared" si="657"/>
        <v>900</v>
      </c>
      <c r="AB465" s="222">
        <v>967</v>
      </c>
      <c r="AC465" s="544">
        <f t="shared" si="722"/>
        <v>67</v>
      </c>
      <c r="AD465" s="208">
        <f>1.22*$AB$1</f>
        <v>1387.7012</v>
      </c>
      <c r="AE465" s="678">
        <f t="shared" si="723"/>
        <v>487.70119999999997</v>
      </c>
      <c r="AF465" s="222">
        <v>1796</v>
      </c>
      <c r="AJ465" s="444">
        <f t="shared" si="658"/>
        <v>67</v>
      </c>
      <c r="AK465" s="444">
        <f t="shared" si="659"/>
        <v>7.4444444444444571</v>
      </c>
      <c r="AL465" s="539">
        <f t="shared" si="724"/>
        <v>1.4888888888888913E-2</v>
      </c>
      <c r="AM465" s="444">
        <f t="shared" si="660"/>
        <v>13.4</v>
      </c>
      <c r="AN465" s="445">
        <f t="shared" si="661"/>
        <v>487.70119999999997</v>
      </c>
      <c r="AO465" s="445">
        <f t="shared" si="662"/>
        <v>54.189022222222206</v>
      </c>
      <c r="AP465" s="542">
        <f t="shared" si="725"/>
        <v>0.1083780444444444</v>
      </c>
      <c r="AQ465" s="445">
        <f t="shared" si="663"/>
        <v>97.540239999999997</v>
      </c>
      <c r="AR465" s="227">
        <f t="shared" si="664"/>
        <v>1020</v>
      </c>
      <c r="AS465" s="210">
        <f t="shared" si="665"/>
        <v>1020</v>
      </c>
      <c r="AT465" s="209">
        <f t="shared" si="666"/>
        <v>306</v>
      </c>
      <c r="AU465" s="209">
        <f t="shared" si="667"/>
        <v>510</v>
      </c>
      <c r="AV465" s="211">
        <f t="shared" si="668"/>
        <v>967</v>
      </c>
      <c r="AW465" s="210">
        <f t="shared" si="669"/>
        <v>53</v>
      </c>
      <c r="AX465" s="210">
        <f t="shared" si="670"/>
        <v>120</v>
      </c>
      <c r="AY465" s="210">
        <f t="shared" si="671"/>
        <v>13.333333333333329</v>
      </c>
      <c r="AZ465" s="211">
        <f t="shared" si="672"/>
        <v>1387.7012</v>
      </c>
      <c r="BA465" s="544">
        <f t="shared" si="726"/>
        <v>367.70119999999997</v>
      </c>
      <c r="BB465" s="210">
        <f t="shared" si="727"/>
        <v>91.925299999999993</v>
      </c>
      <c r="BC465" s="213">
        <f t="shared" si="673"/>
        <v>1248.9310800000001</v>
      </c>
      <c r="BD465" s="211">
        <f>[1]MAG_9pak!$F$11</f>
        <v>1248.9310800000001</v>
      </c>
      <c r="BE465" s="213">
        <f t="shared" si="674"/>
        <v>374.67932400000001</v>
      </c>
      <c r="BF465" s="213">
        <f t="shared" si="675"/>
        <v>624.46554000000003</v>
      </c>
      <c r="BG465" s="210">
        <f t="shared" si="676"/>
        <v>281.93108000000007</v>
      </c>
      <c r="BH465" s="210">
        <f t="shared" si="677"/>
        <v>348.93108000000007</v>
      </c>
      <c r="BI465" s="210">
        <f t="shared" si="678"/>
        <v>38.770119999999991</v>
      </c>
      <c r="BJ465" s="210">
        <f t="shared" si="679"/>
        <v>1116</v>
      </c>
      <c r="BK465" s="214">
        <f t="shared" si="680"/>
        <v>334.8</v>
      </c>
      <c r="BL465" s="214">
        <f t="shared" si="681"/>
        <v>558</v>
      </c>
      <c r="BM465" s="210">
        <f t="shared" si="682"/>
        <v>216</v>
      </c>
      <c r="BN465" s="210">
        <f t="shared" si="683"/>
        <v>149</v>
      </c>
      <c r="BO465" s="215">
        <f t="shared" si="684"/>
        <v>1116</v>
      </c>
      <c r="BP465" s="210">
        <f t="shared" si="744"/>
        <v>1116</v>
      </c>
      <c r="BQ465" s="216">
        <f t="shared" si="685"/>
        <v>334.8</v>
      </c>
      <c r="BR465" s="216">
        <f t="shared" si="686"/>
        <v>558</v>
      </c>
      <c r="BS465" s="210">
        <f t="shared" si="687"/>
        <v>216</v>
      </c>
      <c r="BT465" s="210">
        <f t="shared" si="688"/>
        <v>149</v>
      </c>
      <c r="BU465" s="217">
        <f t="shared" si="689"/>
        <v>1116</v>
      </c>
      <c r="BV465" s="210">
        <f t="shared" si="745"/>
        <v>1116</v>
      </c>
      <c r="BW465" s="403">
        <f t="shared" si="690"/>
        <v>334.8</v>
      </c>
      <c r="BX465" s="403">
        <f t="shared" si="691"/>
        <v>558</v>
      </c>
      <c r="BY465" s="210">
        <f t="shared" si="692"/>
        <v>216</v>
      </c>
      <c r="BZ465" s="210">
        <f t="shared" si="693"/>
        <v>149</v>
      </c>
      <c r="CA465" s="210">
        <f t="shared" si="694"/>
        <v>24</v>
      </c>
      <c r="CB465" s="404">
        <f t="shared" si="695"/>
        <v>1116</v>
      </c>
      <c r="CC465" s="404"/>
      <c r="CD465" s="537">
        <f t="shared" si="696"/>
        <v>91.925299999999993</v>
      </c>
      <c r="CE465" s="537">
        <f t="shared" si="728"/>
        <v>27.577589999999997</v>
      </c>
      <c r="CF465" s="537">
        <f t="shared" si="697"/>
        <v>45.962649999999996</v>
      </c>
      <c r="CG465" s="210"/>
      <c r="CH465" s="210"/>
      <c r="CI465" s="210"/>
      <c r="CJ465" s="538">
        <f t="shared" si="698"/>
        <v>91.925299999999993</v>
      </c>
      <c r="CK465" s="216">
        <f t="shared" si="699"/>
        <v>-13.25</v>
      </c>
      <c r="CL465" s="216">
        <f t="shared" si="729"/>
        <v>-3.9749999999999996</v>
      </c>
      <c r="CM465" s="216">
        <f t="shared" si="700"/>
        <v>-6.625</v>
      </c>
      <c r="CN465" s="216"/>
      <c r="CO465" s="216"/>
      <c r="CP465" s="216"/>
      <c r="CQ465" s="217">
        <f t="shared" si="701"/>
        <v>-13.25</v>
      </c>
      <c r="CR465" s="403">
        <f t="shared" si="702"/>
        <v>67.925299999999993</v>
      </c>
      <c r="CS465" s="403">
        <f t="shared" si="730"/>
        <v>20.377589999999998</v>
      </c>
      <c r="CT465" s="403">
        <f t="shared" si="703"/>
        <v>33.962649999999996</v>
      </c>
      <c r="CU465" s="403"/>
      <c r="CV465" s="403"/>
      <c r="CW465" s="403"/>
      <c r="CX465" s="404">
        <f t="shared" si="704"/>
        <v>67.925299999999993</v>
      </c>
      <c r="CY465" s="198"/>
      <c r="CZ465" s="222">
        <v>967</v>
      </c>
      <c r="DA465" s="677">
        <f t="shared" si="705"/>
        <v>67</v>
      </c>
      <c r="DB465" s="676">
        <f t="shared" si="706"/>
        <v>7.4444444444444571</v>
      </c>
      <c r="DC465" s="676">
        <f t="shared" si="731"/>
        <v>1.4888888888888914</v>
      </c>
      <c r="DD465" s="208">
        <v>1387.7012</v>
      </c>
      <c r="DE465" s="677">
        <f t="shared" si="707"/>
        <v>487.70119999999997</v>
      </c>
      <c r="DF465" s="676">
        <f t="shared" si="708"/>
        <v>54.189022222222206</v>
      </c>
      <c r="DG465" s="676">
        <f t="shared" si="732"/>
        <v>10.837804444444441</v>
      </c>
      <c r="DH465" s="222">
        <v>20</v>
      </c>
      <c r="DI465" s="677">
        <f t="shared" si="709"/>
        <v>180</v>
      </c>
      <c r="DJ465" s="568">
        <f t="shared" si="710"/>
        <v>1080</v>
      </c>
      <c r="DK465" s="677">
        <f t="shared" si="711"/>
        <v>1080</v>
      </c>
      <c r="DL465" s="677">
        <f t="shared" si="733"/>
        <v>324</v>
      </c>
      <c r="DM465" s="677">
        <f t="shared" si="734"/>
        <v>540</v>
      </c>
      <c r="DN465" s="677">
        <f t="shared" si="712"/>
        <v>76.925299999999993</v>
      </c>
      <c r="DO465" s="677">
        <f t="shared" si="735"/>
        <v>23.077589999999997</v>
      </c>
      <c r="DP465" s="677">
        <f t="shared" si="736"/>
        <v>38.462649999999996</v>
      </c>
      <c r="DQ465" s="677">
        <f t="shared" si="713"/>
        <v>76.925299999999993</v>
      </c>
      <c r="DR465" s="222">
        <v>967</v>
      </c>
      <c r="DS465" s="677">
        <f t="shared" si="714"/>
        <v>67</v>
      </c>
      <c r="DT465" s="676">
        <f t="shared" si="715"/>
        <v>7.4444444444444571</v>
      </c>
      <c r="DU465" s="710">
        <f t="shared" si="737"/>
        <v>1.4888888888888914</v>
      </c>
      <c r="DV465" s="208">
        <v>1387.7012</v>
      </c>
      <c r="DW465" s="677">
        <f t="shared" si="716"/>
        <v>487.70119999999997</v>
      </c>
      <c r="DX465" s="676">
        <f t="shared" si="717"/>
        <v>54.189022222222206</v>
      </c>
      <c r="DY465" s="710">
        <f t="shared" si="738"/>
        <v>10.837804444444441</v>
      </c>
      <c r="DZ465" s="222">
        <v>19</v>
      </c>
      <c r="EA465" s="677">
        <f t="shared" si="718"/>
        <v>171</v>
      </c>
      <c r="EB465" s="568">
        <f t="shared" si="719"/>
        <v>1071</v>
      </c>
      <c r="EC465" s="677">
        <f t="shared" si="720"/>
        <v>1071</v>
      </c>
      <c r="ED465" s="677">
        <f t="shared" si="739"/>
        <v>321.3</v>
      </c>
      <c r="EE465" s="677">
        <f t="shared" si="740"/>
        <v>535.5</v>
      </c>
      <c r="EF465" s="208">
        <f t="shared" si="741"/>
        <v>79.175299999999993</v>
      </c>
      <c r="EG465" s="208">
        <f t="shared" si="742"/>
        <v>23.752589999999998</v>
      </c>
      <c r="EH465" s="208">
        <f t="shared" si="743"/>
        <v>39.587649999999996</v>
      </c>
      <c r="EI465" s="677">
        <f t="shared" si="721"/>
        <v>79.175299999999993</v>
      </c>
    </row>
    <row r="466" spans="1:139" s="218" customFormat="1" ht="24.75" customHeight="1" x14ac:dyDescent="0.2">
      <c r="A466" s="505">
        <v>463</v>
      </c>
      <c r="B466" s="506" t="s">
        <v>1268</v>
      </c>
      <c r="C466" s="499" t="s">
        <v>1008</v>
      </c>
      <c r="D466" s="406" t="s">
        <v>607</v>
      </c>
      <c r="E466" s="414" t="s">
        <v>225</v>
      </c>
      <c r="F466" s="219" t="s">
        <v>5</v>
      </c>
      <c r="G466" s="219" t="s">
        <v>44</v>
      </c>
      <c r="H466" s="219" t="s">
        <v>27</v>
      </c>
      <c r="I466" s="240">
        <v>0.3</v>
      </c>
      <c r="J466" s="234">
        <v>747</v>
      </c>
      <c r="K466" s="222"/>
      <c r="L466" s="219" t="s">
        <v>5</v>
      </c>
      <c r="M466" s="219" t="s">
        <v>44</v>
      </c>
      <c r="N466" s="219" t="s">
        <v>27</v>
      </c>
      <c r="O466" s="240">
        <v>0.3</v>
      </c>
      <c r="P466" s="234">
        <v>747</v>
      </c>
      <c r="Q466" s="219"/>
      <c r="R466" s="219"/>
      <c r="S466" s="219"/>
      <c r="T466" s="240">
        <v>0.3</v>
      </c>
      <c r="U466" s="235">
        <v>747</v>
      </c>
      <c r="V466" s="228" t="s">
        <v>303</v>
      </c>
      <c r="W466" s="228" t="s">
        <v>44</v>
      </c>
      <c r="X466" s="228" t="s">
        <v>52</v>
      </c>
      <c r="Y466" s="242">
        <v>0.3</v>
      </c>
      <c r="Z466" s="236">
        <v>747</v>
      </c>
      <c r="AA466" s="207">
        <f t="shared" si="657"/>
        <v>224.1</v>
      </c>
      <c r="AB466" s="222">
        <v>662</v>
      </c>
      <c r="AC466" s="544">
        <f t="shared" si="722"/>
        <v>-85</v>
      </c>
      <c r="AD466" s="208">
        <f>0.832*$AB$1</f>
        <v>946.36671999999999</v>
      </c>
      <c r="AE466" s="678">
        <f t="shared" si="723"/>
        <v>199.36671999999999</v>
      </c>
      <c r="AF466" s="222">
        <v>1228</v>
      </c>
      <c r="AJ466" s="444">
        <f t="shared" si="658"/>
        <v>-85</v>
      </c>
      <c r="AK466" s="444">
        <f t="shared" si="659"/>
        <v>-11.378848728246311</v>
      </c>
      <c r="AL466" s="539">
        <f t="shared" si="724"/>
        <v>-2.2757697456492622E-2</v>
      </c>
      <c r="AM466" s="444">
        <f t="shared" si="660"/>
        <v>-17</v>
      </c>
      <c r="AN466" s="445">
        <f t="shared" si="661"/>
        <v>199.36671999999999</v>
      </c>
      <c r="AO466" s="445">
        <f t="shared" si="662"/>
        <v>26.688985274431062</v>
      </c>
      <c r="AP466" s="542">
        <f t="shared" si="725"/>
        <v>5.3377970548862119E-2</v>
      </c>
      <c r="AQ466" s="445">
        <f t="shared" si="663"/>
        <v>39.873343999999996</v>
      </c>
      <c r="AR466" s="227">
        <f t="shared" si="664"/>
        <v>260.09999999999997</v>
      </c>
      <c r="AS466" s="210">
        <f t="shared" si="665"/>
        <v>867</v>
      </c>
      <c r="AT466" s="209">
        <f t="shared" si="666"/>
        <v>260.09999999999997</v>
      </c>
      <c r="AU466" s="209">
        <f t="shared" si="667"/>
        <v>433.5</v>
      </c>
      <c r="AV466" s="211">
        <f t="shared" si="668"/>
        <v>662</v>
      </c>
      <c r="AW466" s="210">
        <f t="shared" si="669"/>
        <v>205</v>
      </c>
      <c r="AX466" s="210">
        <f t="shared" si="670"/>
        <v>120</v>
      </c>
      <c r="AY466" s="210">
        <f t="shared" si="671"/>
        <v>16.064257028112451</v>
      </c>
      <c r="AZ466" s="211">
        <f t="shared" si="672"/>
        <v>946.36671999999999</v>
      </c>
      <c r="BA466" s="544">
        <f t="shared" si="726"/>
        <v>79.366719999999987</v>
      </c>
      <c r="BB466" s="210">
        <f t="shared" si="727"/>
        <v>19.841679999999997</v>
      </c>
      <c r="BC466" s="213">
        <f t="shared" si="673"/>
        <v>255.5190144</v>
      </c>
      <c r="BD466" s="211">
        <f>[1]MAG_9pak!$F$7</f>
        <v>851.73004800000001</v>
      </c>
      <c r="BE466" s="213">
        <f t="shared" si="674"/>
        <v>255.5190144</v>
      </c>
      <c r="BF466" s="213">
        <f t="shared" si="675"/>
        <v>425.86502400000001</v>
      </c>
      <c r="BG466" s="210">
        <f t="shared" si="676"/>
        <v>189.73004800000001</v>
      </c>
      <c r="BH466" s="210">
        <f t="shared" si="677"/>
        <v>104.73004800000001</v>
      </c>
      <c r="BI466" s="210">
        <f t="shared" si="678"/>
        <v>14.020086746987957</v>
      </c>
      <c r="BJ466" s="210">
        <f t="shared" si="679"/>
        <v>926.28</v>
      </c>
      <c r="BK466" s="214">
        <f t="shared" si="680"/>
        <v>277.88399999999996</v>
      </c>
      <c r="BL466" s="214">
        <f t="shared" si="681"/>
        <v>463.14</v>
      </c>
      <c r="BM466" s="210">
        <f t="shared" si="682"/>
        <v>179.27999999999997</v>
      </c>
      <c r="BN466" s="210">
        <f t="shared" si="683"/>
        <v>264.27999999999997</v>
      </c>
      <c r="BO466" s="215">
        <f t="shared" si="684"/>
        <v>277.88399999999996</v>
      </c>
      <c r="BP466" s="210">
        <f t="shared" si="744"/>
        <v>926.28</v>
      </c>
      <c r="BQ466" s="216">
        <f t="shared" si="685"/>
        <v>277.88399999999996</v>
      </c>
      <c r="BR466" s="216">
        <f t="shared" si="686"/>
        <v>463.14</v>
      </c>
      <c r="BS466" s="210">
        <f t="shared" si="687"/>
        <v>179.27999999999997</v>
      </c>
      <c r="BT466" s="210">
        <f t="shared" si="688"/>
        <v>264.27999999999997</v>
      </c>
      <c r="BU466" s="217">
        <f t="shared" si="689"/>
        <v>277.88399999999996</v>
      </c>
      <c r="BV466" s="210">
        <f t="shared" si="745"/>
        <v>926.28</v>
      </c>
      <c r="BW466" s="403">
        <f t="shared" si="690"/>
        <v>277.88399999999996</v>
      </c>
      <c r="BX466" s="403">
        <f t="shared" si="691"/>
        <v>463.14</v>
      </c>
      <c r="BY466" s="210">
        <f t="shared" si="692"/>
        <v>179.27999999999997</v>
      </c>
      <c r="BZ466" s="210">
        <f t="shared" si="693"/>
        <v>264.27999999999997</v>
      </c>
      <c r="CA466" s="210">
        <f t="shared" si="694"/>
        <v>24</v>
      </c>
      <c r="CB466" s="404">
        <f t="shared" si="695"/>
        <v>277.88399999999996</v>
      </c>
      <c r="CC466" s="404"/>
      <c r="CD466" s="537">
        <f t="shared" si="696"/>
        <v>19.841679999999997</v>
      </c>
      <c r="CE466" s="537">
        <f t="shared" si="728"/>
        <v>5.9525039999999985</v>
      </c>
      <c r="CF466" s="537">
        <f t="shared" si="697"/>
        <v>9.9208399999999983</v>
      </c>
      <c r="CG466" s="210"/>
      <c r="CH466" s="210"/>
      <c r="CI466" s="210"/>
      <c r="CJ466" s="538">
        <f t="shared" si="698"/>
        <v>5.9525039999999985</v>
      </c>
      <c r="CK466" s="216">
        <f t="shared" si="699"/>
        <v>-51.25</v>
      </c>
      <c r="CL466" s="216">
        <f t="shared" si="729"/>
        <v>-15.375</v>
      </c>
      <c r="CM466" s="216">
        <f t="shared" si="700"/>
        <v>-25.625</v>
      </c>
      <c r="CN466" s="216"/>
      <c r="CO466" s="216"/>
      <c r="CP466" s="216"/>
      <c r="CQ466" s="217">
        <f t="shared" si="701"/>
        <v>-15.375</v>
      </c>
      <c r="CR466" s="403">
        <f t="shared" si="702"/>
        <v>5.0216800000000035</v>
      </c>
      <c r="CS466" s="403">
        <f t="shared" si="730"/>
        <v>1.506504000000001</v>
      </c>
      <c r="CT466" s="403">
        <f t="shared" si="703"/>
        <v>2.5108400000000017</v>
      </c>
      <c r="CU466" s="403"/>
      <c r="CV466" s="403"/>
      <c r="CW466" s="403"/>
      <c r="CX466" s="404">
        <f t="shared" si="704"/>
        <v>1.506504000000001</v>
      </c>
      <c r="CY466" s="198"/>
      <c r="CZ466" s="222">
        <v>662</v>
      </c>
      <c r="DA466" s="677">
        <f t="shared" si="705"/>
        <v>-85</v>
      </c>
      <c r="DB466" s="676">
        <f t="shared" si="706"/>
        <v>-11.378848728246311</v>
      </c>
      <c r="DC466" s="676">
        <f t="shared" si="731"/>
        <v>-2.2757697456492623</v>
      </c>
      <c r="DD466" s="208">
        <v>946.36671999999999</v>
      </c>
      <c r="DE466" s="677">
        <f t="shared" si="707"/>
        <v>199.36671999999999</v>
      </c>
      <c r="DF466" s="676">
        <f t="shared" si="708"/>
        <v>26.688985274431062</v>
      </c>
      <c r="DG466" s="676">
        <f t="shared" si="732"/>
        <v>5.3377970548862121</v>
      </c>
      <c r="DH466" s="222">
        <v>24</v>
      </c>
      <c r="DI466" s="677">
        <f t="shared" si="709"/>
        <v>179.28</v>
      </c>
      <c r="DJ466" s="568">
        <f t="shared" si="710"/>
        <v>926.28</v>
      </c>
      <c r="DK466" s="677">
        <f t="shared" si="711"/>
        <v>277.88399999999996</v>
      </c>
      <c r="DL466" s="677">
        <f t="shared" si="733"/>
        <v>277.88399999999996</v>
      </c>
      <c r="DM466" s="677">
        <f t="shared" si="734"/>
        <v>463.14</v>
      </c>
      <c r="DN466" s="677">
        <f t="shared" si="712"/>
        <v>5.0216800000000035</v>
      </c>
      <c r="DO466" s="677">
        <f t="shared" si="735"/>
        <v>1.506504000000001</v>
      </c>
      <c r="DP466" s="677">
        <f t="shared" si="736"/>
        <v>2.5108400000000017</v>
      </c>
      <c r="DQ466" s="677">
        <f t="shared" si="713"/>
        <v>1.506504000000001</v>
      </c>
      <c r="DR466" s="222">
        <v>662</v>
      </c>
      <c r="DS466" s="677">
        <f t="shared" si="714"/>
        <v>-85</v>
      </c>
      <c r="DT466" s="676">
        <f t="shared" si="715"/>
        <v>-11.378848728246311</v>
      </c>
      <c r="DU466" s="710">
        <f t="shared" si="737"/>
        <v>-2.2757697456492623</v>
      </c>
      <c r="DV466" s="208">
        <v>946.36671999999999</v>
      </c>
      <c r="DW466" s="677">
        <f t="shared" si="716"/>
        <v>199.36671999999999</v>
      </c>
      <c r="DX466" s="676">
        <f t="shared" si="717"/>
        <v>26.688985274431062</v>
      </c>
      <c r="DY466" s="710">
        <f t="shared" si="738"/>
        <v>5.3377970548862121</v>
      </c>
      <c r="DZ466" s="222">
        <v>22</v>
      </c>
      <c r="EA466" s="677">
        <f t="shared" si="718"/>
        <v>164.34</v>
      </c>
      <c r="EB466" s="568">
        <f t="shared" si="719"/>
        <v>911.34</v>
      </c>
      <c r="EC466" s="677">
        <f t="shared" si="720"/>
        <v>273.40199999999999</v>
      </c>
      <c r="ED466" s="677">
        <f t="shared" si="739"/>
        <v>273.40199999999999</v>
      </c>
      <c r="EE466" s="677">
        <f t="shared" si="740"/>
        <v>455.67</v>
      </c>
      <c r="EF466" s="208">
        <f t="shared" si="741"/>
        <v>8.7566799999999887</v>
      </c>
      <c r="EG466" s="208">
        <f t="shared" si="742"/>
        <v>2.6270039999999963</v>
      </c>
      <c r="EH466" s="208">
        <f t="shared" si="743"/>
        <v>4.3783399999999943</v>
      </c>
      <c r="EI466" s="677">
        <f t="shared" si="721"/>
        <v>2.6270039999999963</v>
      </c>
    </row>
    <row r="467" spans="1:139" s="218" customFormat="1" ht="24.75" customHeight="1" x14ac:dyDescent="0.2">
      <c r="A467" s="505">
        <v>464</v>
      </c>
      <c r="B467" s="506" t="s">
        <v>1268</v>
      </c>
      <c r="C467" s="499" t="s">
        <v>1158</v>
      </c>
      <c r="D467" s="406" t="s">
        <v>608</v>
      </c>
      <c r="E467" s="414" t="s">
        <v>233</v>
      </c>
      <c r="F467" s="219" t="s">
        <v>171</v>
      </c>
      <c r="G467" s="219" t="s">
        <v>42</v>
      </c>
      <c r="H467" s="219" t="s">
        <v>70</v>
      </c>
      <c r="I467" s="240">
        <v>0.3</v>
      </c>
      <c r="J467" s="234">
        <v>950</v>
      </c>
      <c r="K467" s="222"/>
      <c r="L467" s="219" t="s">
        <v>171</v>
      </c>
      <c r="M467" s="219" t="s">
        <v>42</v>
      </c>
      <c r="N467" s="219" t="s">
        <v>70</v>
      </c>
      <c r="O467" s="240">
        <v>0.3</v>
      </c>
      <c r="P467" s="234">
        <v>950</v>
      </c>
      <c r="Q467" s="219"/>
      <c r="R467" s="219"/>
      <c r="S467" s="219"/>
      <c r="T467" s="240">
        <v>0.3</v>
      </c>
      <c r="U467" s="235">
        <v>950</v>
      </c>
      <c r="V467" s="228" t="s">
        <v>69</v>
      </c>
      <c r="W467" s="228" t="s">
        <v>44</v>
      </c>
      <c r="X467" s="228" t="s">
        <v>28</v>
      </c>
      <c r="Y467" s="242">
        <v>0.3</v>
      </c>
      <c r="Z467" s="236">
        <v>950</v>
      </c>
      <c r="AA467" s="207">
        <f t="shared" si="657"/>
        <v>285</v>
      </c>
      <c r="AB467" s="222">
        <v>967</v>
      </c>
      <c r="AC467" s="544">
        <f t="shared" si="722"/>
        <v>17</v>
      </c>
      <c r="AD467" s="208">
        <f>1.22*$AB$1</f>
        <v>1387.7012</v>
      </c>
      <c r="AE467" s="678">
        <f t="shared" si="723"/>
        <v>437.70119999999997</v>
      </c>
      <c r="AF467" s="222">
        <v>1796</v>
      </c>
      <c r="AJ467" s="444">
        <f t="shared" si="658"/>
        <v>17</v>
      </c>
      <c r="AK467" s="444">
        <f t="shared" si="659"/>
        <v>1.7894736842105203</v>
      </c>
      <c r="AL467" s="539">
        <f t="shared" si="724"/>
        <v>3.5789473684210405E-3</v>
      </c>
      <c r="AM467" s="444">
        <f t="shared" si="660"/>
        <v>3.4</v>
      </c>
      <c r="AN467" s="445">
        <f t="shared" si="661"/>
        <v>437.70119999999997</v>
      </c>
      <c r="AO467" s="445">
        <f t="shared" si="662"/>
        <v>46.073810526315782</v>
      </c>
      <c r="AP467" s="542">
        <f t="shared" si="725"/>
        <v>9.2147621052631565E-2</v>
      </c>
      <c r="AQ467" s="445">
        <f t="shared" si="663"/>
        <v>87.540239999999997</v>
      </c>
      <c r="AR467" s="227">
        <f t="shared" si="664"/>
        <v>321</v>
      </c>
      <c r="AS467" s="210">
        <f t="shared" si="665"/>
        <v>1070</v>
      </c>
      <c r="AT467" s="209">
        <f t="shared" si="666"/>
        <v>321</v>
      </c>
      <c r="AU467" s="209">
        <f t="shared" si="667"/>
        <v>535</v>
      </c>
      <c r="AV467" s="211">
        <f t="shared" si="668"/>
        <v>967</v>
      </c>
      <c r="AW467" s="210">
        <f t="shared" si="669"/>
        <v>103</v>
      </c>
      <c r="AX467" s="210">
        <f t="shared" si="670"/>
        <v>120</v>
      </c>
      <c r="AY467" s="210">
        <f t="shared" si="671"/>
        <v>12.631578947368411</v>
      </c>
      <c r="AZ467" s="211">
        <f t="shared" si="672"/>
        <v>1387.7012</v>
      </c>
      <c r="BA467" s="544">
        <f t="shared" si="726"/>
        <v>317.70119999999997</v>
      </c>
      <c r="BB467" s="210">
        <f t="shared" si="727"/>
        <v>79.425299999999993</v>
      </c>
      <c r="BC467" s="213">
        <f t="shared" si="673"/>
        <v>374.67932400000001</v>
      </c>
      <c r="BD467" s="211">
        <f>[1]MAG_9pak!$F$11</f>
        <v>1248.9310800000001</v>
      </c>
      <c r="BE467" s="213">
        <f t="shared" si="674"/>
        <v>374.67932400000001</v>
      </c>
      <c r="BF467" s="213">
        <f t="shared" si="675"/>
        <v>624.46554000000003</v>
      </c>
      <c r="BG467" s="210">
        <f t="shared" si="676"/>
        <v>281.93108000000007</v>
      </c>
      <c r="BH467" s="210">
        <f t="shared" si="677"/>
        <v>298.93108000000007</v>
      </c>
      <c r="BI467" s="210">
        <f t="shared" si="678"/>
        <v>31.466429473684201</v>
      </c>
      <c r="BJ467" s="210">
        <f t="shared" si="679"/>
        <v>1178</v>
      </c>
      <c r="BK467" s="214">
        <f t="shared" si="680"/>
        <v>353.4</v>
      </c>
      <c r="BL467" s="214">
        <f t="shared" si="681"/>
        <v>589</v>
      </c>
      <c r="BM467" s="210">
        <f t="shared" si="682"/>
        <v>228</v>
      </c>
      <c r="BN467" s="210">
        <f t="shared" si="683"/>
        <v>211</v>
      </c>
      <c r="BO467" s="215">
        <f t="shared" si="684"/>
        <v>353.4</v>
      </c>
      <c r="BP467" s="210">
        <f t="shared" si="744"/>
        <v>1178</v>
      </c>
      <c r="BQ467" s="216">
        <f t="shared" si="685"/>
        <v>353.4</v>
      </c>
      <c r="BR467" s="216">
        <f t="shared" si="686"/>
        <v>589</v>
      </c>
      <c r="BS467" s="210">
        <f t="shared" si="687"/>
        <v>228</v>
      </c>
      <c r="BT467" s="210">
        <f t="shared" si="688"/>
        <v>211</v>
      </c>
      <c r="BU467" s="217">
        <f t="shared" si="689"/>
        <v>353.4</v>
      </c>
      <c r="BV467" s="210">
        <f t="shared" si="745"/>
        <v>1178</v>
      </c>
      <c r="BW467" s="403">
        <f t="shared" si="690"/>
        <v>353.4</v>
      </c>
      <c r="BX467" s="403">
        <f t="shared" si="691"/>
        <v>589</v>
      </c>
      <c r="BY467" s="210">
        <f t="shared" si="692"/>
        <v>228</v>
      </c>
      <c r="BZ467" s="210">
        <f t="shared" si="693"/>
        <v>211</v>
      </c>
      <c r="CA467" s="210">
        <f t="shared" si="694"/>
        <v>24</v>
      </c>
      <c r="CB467" s="404">
        <f t="shared" si="695"/>
        <v>353.4</v>
      </c>
      <c r="CC467" s="404"/>
      <c r="CD467" s="537">
        <f t="shared" si="696"/>
        <v>79.425299999999993</v>
      </c>
      <c r="CE467" s="537">
        <f t="shared" si="728"/>
        <v>23.827589999999997</v>
      </c>
      <c r="CF467" s="537">
        <f t="shared" si="697"/>
        <v>39.712649999999996</v>
      </c>
      <c r="CG467" s="210"/>
      <c r="CH467" s="210"/>
      <c r="CI467" s="210"/>
      <c r="CJ467" s="538">
        <f t="shared" si="698"/>
        <v>23.827589999999997</v>
      </c>
      <c r="CK467" s="216">
        <f t="shared" si="699"/>
        <v>-25.75</v>
      </c>
      <c r="CL467" s="216">
        <f t="shared" si="729"/>
        <v>-7.7249999999999996</v>
      </c>
      <c r="CM467" s="216">
        <f t="shared" si="700"/>
        <v>-12.875</v>
      </c>
      <c r="CN467" s="216"/>
      <c r="CO467" s="216"/>
      <c r="CP467" s="216"/>
      <c r="CQ467" s="217">
        <f t="shared" si="701"/>
        <v>-7.7249999999999996</v>
      </c>
      <c r="CR467" s="403">
        <f t="shared" si="702"/>
        <v>52.425299999999993</v>
      </c>
      <c r="CS467" s="403">
        <f t="shared" si="730"/>
        <v>15.727589999999998</v>
      </c>
      <c r="CT467" s="403">
        <f t="shared" si="703"/>
        <v>26.212649999999996</v>
      </c>
      <c r="CU467" s="403"/>
      <c r="CV467" s="403"/>
      <c r="CW467" s="403"/>
      <c r="CX467" s="404">
        <f t="shared" si="704"/>
        <v>15.727589999999998</v>
      </c>
      <c r="CY467" s="198"/>
      <c r="CZ467" s="222">
        <v>967</v>
      </c>
      <c r="DA467" s="677">
        <f t="shared" si="705"/>
        <v>17</v>
      </c>
      <c r="DB467" s="676">
        <f t="shared" si="706"/>
        <v>1.7894736842105203</v>
      </c>
      <c r="DC467" s="676">
        <f t="shared" si="731"/>
        <v>0.35789473684210404</v>
      </c>
      <c r="DD467" s="208">
        <v>1387.7012</v>
      </c>
      <c r="DE467" s="677">
        <f t="shared" si="707"/>
        <v>437.70119999999997</v>
      </c>
      <c r="DF467" s="676">
        <f t="shared" si="708"/>
        <v>46.073810526315782</v>
      </c>
      <c r="DG467" s="676">
        <f t="shared" si="732"/>
        <v>9.2147621052631568</v>
      </c>
      <c r="DH467" s="222">
        <v>20</v>
      </c>
      <c r="DI467" s="677">
        <f t="shared" si="709"/>
        <v>190</v>
      </c>
      <c r="DJ467" s="568">
        <f t="shared" si="710"/>
        <v>1140</v>
      </c>
      <c r="DK467" s="677">
        <f t="shared" si="711"/>
        <v>342</v>
      </c>
      <c r="DL467" s="677">
        <f t="shared" si="733"/>
        <v>342</v>
      </c>
      <c r="DM467" s="677">
        <f t="shared" si="734"/>
        <v>570</v>
      </c>
      <c r="DN467" s="677">
        <f t="shared" si="712"/>
        <v>61.925299999999993</v>
      </c>
      <c r="DO467" s="677">
        <f t="shared" si="735"/>
        <v>18.577589999999997</v>
      </c>
      <c r="DP467" s="677">
        <f t="shared" si="736"/>
        <v>30.962649999999996</v>
      </c>
      <c r="DQ467" s="677">
        <f t="shared" si="713"/>
        <v>18.577589999999997</v>
      </c>
      <c r="DR467" s="222">
        <v>967</v>
      </c>
      <c r="DS467" s="677">
        <f t="shared" si="714"/>
        <v>17</v>
      </c>
      <c r="DT467" s="676">
        <f t="shared" si="715"/>
        <v>1.7894736842105203</v>
      </c>
      <c r="DU467" s="710">
        <f t="shared" si="737"/>
        <v>0.35789473684210404</v>
      </c>
      <c r="DV467" s="208">
        <v>1387.7012</v>
      </c>
      <c r="DW467" s="677">
        <f t="shared" si="716"/>
        <v>437.70119999999997</v>
      </c>
      <c r="DX467" s="676">
        <f t="shared" si="717"/>
        <v>46.073810526315782</v>
      </c>
      <c r="DY467" s="710">
        <f t="shared" si="738"/>
        <v>9.2147621052631568</v>
      </c>
      <c r="DZ467" s="222">
        <v>19</v>
      </c>
      <c r="EA467" s="677">
        <f t="shared" si="718"/>
        <v>180.5</v>
      </c>
      <c r="EB467" s="568">
        <f t="shared" si="719"/>
        <v>1130.5</v>
      </c>
      <c r="EC467" s="677">
        <f t="shared" si="720"/>
        <v>339.15</v>
      </c>
      <c r="ED467" s="677">
        <f t="shared" si="739"/>
        <v>339.15</v>
      </c>
      <c r="EE467" s="677">
        <f t="shared" si="740"/>
        <v>565.25</v>
      </c>
      <c r="EF467" s="208">
        <f t="shared" si="741"/>
        <v>64.300299999999993</v>
      </c>
      <c r="EG467" s="208">
        <f t="shared" si="742"/>
        <v>19.290089999999996</v>
      </c>
      <c r="EH467" s="208">
        <f t="shared" si="743"/>
        <v>32.150149999999996</v>
      </c>
      <c r="EI467" s="677">
        <f t="shared" si="721"/>
        <v>19.290089999999996</v>
      </c>
    </row>
    <row r="468" spans="1:139" s="218" customFormat="1" ht="24.75" customHeight="1" x14ac:dyDescent="0.2">
      <c r="A468" s="506">
        <v>465</v>
      </c>
      <c r="B468" s="506" t="s">
        <v>1268</v>
      </c>
      <c r="C468" s="499" t="s">
        <v>1159</v>
      </c>
      <c r="D468" s="406" t="s">
        <v>609</v>
      </c>
      <c r="E468" s="414" t="s">
        <v>233</v>
      </c>
      <c r="F468" s="219" t="s">
        <v>171</v>
      </c>
      <c r="G468" s="219" t="s">
        <v>42</v>
      </c>
      <c r="H468" s="219" t="s">
        <v>70</v>
      </c>
      <c r="I468" s="240">
        <v>0.3</v>
      </c>
      <c r="J468" s="234">
        <v>950</v>
      </c>
      <c r="K468" s="222"/>
      <c r="L468" s="219" t="s">
        <v>171</v>
      </c>
      <c r="M468" s="219" t="s">
        <v>42</v>
      </c>
      <c r="N468" s="219" t="s">
        <v>70</v>
      </c>
      <c r="O468" s="240">
        <v>0.3</v>
      </c>
      <c r="P468" s="234">
        <v>950</v>
      </c>
      <c r="Q468" s="219"/>
      <c r="R468" s="219"/>
      <c r="S468" s="219"/>
      <c r="T468" s="240">
        <v>0.3</v>
      </c>
      <c r="U468" s="235">
        <v>950</v>
      </c>
      <c r="V468" s="228" t="s">
        <v>69</v>
      </c>
      <c r="W468" s="228" t="s">
        <v>44</v>
      </c>
      <c r="X468" s="228" t="s">
        <v>28</v>
      </c>
      <c r="Y468" s="242">
        <v>0.3</v>
      </c>
      <c r="Z468" s="236">
        <v>950</v>
      </c>
      <c r="AA468" s="207">
        <f t="shared" si="657"/>
        <v>285</v>
      </c>
      <c r="AB468" s="222">
        <v>967</v>
      </c>
      <c r="AC468" s="544">
        <f t="shared" si="722"/>
        <v>17</v>
      </c>
      <c r="AD468" s="208">
        <f>1.22*$AB$1</f>
        <v>1387.7012</v>
      </c>
      <c r="AE468" s="678">
        <f t="shared" si="723"/>
        <v>437.70119999999997</v>
      </c>
      <c r="AF468" s="222">
        <v>1796</v>
      </c>
      <c r="AJ468" s="444">
        <f t="shared" si="658"/>
        <v>17</v>
      </c>
      <c r="AK468" s="444">
        <f t="shared" si="659"/>
        <v>1.7894736842105203</v>
      </c>
      <c r="AL468" s="539">
        <f t="shared" si="724"/>
        <v>3.5789473684210405E-3</v>
      </c>
      <c r="AM468" s="444">
        <f t="shared" si="660"/>
        <v>3.4</v>
      </c>
      <c r="AN468" s="445">
        <f t="shared" si="661"/>
        <v>437.70119999999997</v>
      </c>
      <c r="AO468" s="445">
        <f t="shared" si="662"/>
        <v>46.073810526315782</v>
      </c>
      <c r="AP468" s="542">
        <f t="shared" si="725"/>
        <v>9.2147621052631565E-2</v>
      </c>
      <c r="AQ468" s="445">
        <f t="shared" si="663"/>
        <v>87.540239999999997</v>
      </c>
      <c r="AR468" s="227">
        <f t="shared" si="664"/>
        <v>321</v>
      </c>
      <c r="AS468" s="210">
        <f t="shared" si="665"/>
        <v>1070</v>
      </c>
      <c r="AT468" s="209">
        <f t="shared" si="666"/>
        <v>321</v>
      </c>
      <c r="AU468" s="209">
        <f t="shared" si="667"/>
        <v>535</v>
      </c>
      <c r="AV468" s="211">
        <f t="shared" si="668"/>
        <v>967</v>
      </c>
      <c r="AW468" s="210">
        <f t="shared" si="669"/>
        <v>103</v>
      </c>
      <c r="AX468" s="210">
        <f t="shared" si="670"/>
        <v>120</v>
      </c>
      <c r="AY468" s="210">
        <f t="shared" si="671"/>
        <v>12.631578947368411</v>
      </c>
      <c r="AZ468" s="211">
        <f t="shared" si="672"/>
        <v>1387.7012</v>
      </c>
      <c r="BA468" s="544">
        <f t="shared" si="726"/>
        <v>317.70119999999997</v>
      </c>
      <c r="BB468" s="210">
        <f t="shared" si="727"/>
        <v>79.425299999999993</v>
      </c>
      <c r="BC468" s="213">
        <f t="shared" si="673"/>
        <v>374.67932400000001</v>
      </c>
      <c r="BD468" s="211">
        <f>[1]MAG_9pak!$F$11</f>
        <v>1248.9310800000001</v>
      </c>
      <c r="BE468" s="213">
        <f t="shared" si="674"/>
        <v>374.67932400000001</v>
      </c>
      <c r="BF468" s="213">
        <f t="shared" si="675"/>
        <v>624.46554000000003</v>
      </c>
      <c r="BG468" s="210">
        <f t="shared" si="676"/>
        <v>281.93108000000007</v>
      </c>
      <c r="BH468" s="210">
        <f t="shared" si="677"/>
        <v>298.93108000000007</v>
      </c>
      <c r="BI468" s="210">
        <f t="shared" si="678"/>
        <v>31.466429473684201</v>
      </c>
      <c r="BJ468" s="210">
        <f t="shared" si="679"/>
        <v>1178</v>
      </c>
      <c r="BK468" s="214">
        <f t="shared" si="680"/>
        <v>353.4</v>
      </c>
      <c r="BL468" s="214">
        <f t="shared" si="681"/>
        <v>589</v>
      </c>
      <c r="BM468" s="210">
        <f t="shared" si="682"/>
        <v>228</v>
      </c>
      <c r="BN468" s="210">
        <f t="shared" si="683"/>
        <v>211</v>
      </c>
      <c r="BO468" s="215">
        <f t="shared" si="684"/>
        <v>353.4</v>
      </c>
      <c r="BP468" s="210">
        <f t="shared" si="744"/>
        <v>1178</v>
      </c>
      <c r="BQ468" s="216">
        <f t="shared" si="685"/>
        <v>353.4</v>
      </c>
      <c r="BR468" s="216">
        <f t="shared" si="686"/>
        <v>589</v>
      </c>
      <c r="BS468" s="210">
        <f t="shared" si="687"/>
        <v>228</v>
      </c>
      <c r="BT468" s="210">
        <f t="shared" si="688"/>
        <v>211</v>
      </c>
      <c r="BU468" s="217">
        <f t="shared" si="689"/>
        <v>353.4</v>
      </c>
      <c r="BV468" s="210">
        <f t="shared" si="745"/>
        <v>1178</v>
      </c>
      <c r="BW468" s="403">
        <f t="shared" si="690"/>
        <v>353.4</v>
      </c>
      <c r="BX468" s="403">
        <f t="shared" si="691"/>
        <v>589</v>
      </c>
      <c r="BY468" s="210">
        <f t="shared" si="692"/>
        <v>228</v>
      </c>
      <c r="BZ468" s="210">
        <f t="shared" si="693"/>
        <v>211</v>
      </c>
      <c r="CA468" s="210">
        <f t="shared" si="694"/>
        <v>24</v>
      </c>
      <c r="CB468" s="404">
        <f t="shared" si="695"/>
        <v>353.4</v>
      </c>
      <c r="CC468" s="404"/>
      <c r="CD468" s="537">
        <f t="shared" si="696"/>
        <v>79.425299999999993</v>
      </c>
      <c r="CE468" s="537">
        <f t="shared" si="728"/>
        <v>23.827589999999997</v>
      </c>
      <c r="CF468" s="537">
        <f t="shared" si="697"/>
        <v>39.712649999999996</v>
      </c>
      <c r="CG468" s="210"/>
      <c r="CH468" s="210"/>
      <c r="CI468" s="210"/>
      <c r="CJ468" s="538">
        <f t="shared" si="698"/>
        <v>23.827589999999997</v>
      </c>
      <c r="CK468" s="216">
        <f t="shared" si="699"/>
        <v>-25.75</v>
      </c>
      <c r="CL468" s="216">
        <f t="shared" si="729"/>
        <v>-7.7249999999999996</v>
      </c>
      <c r="CM468" s="216">
        <f t="shared" si="700"/>
        <v>-12.875</v>
      </c>
      <c r="CN468" s="216"/>
      <c r="CO468" s="216"/>
      <c r="CP468" s="216"/>
      <c r="CQ468" s="217">
        <f t="shared" si="701"/>
        <v>-7.7249999999999996</v>
      </c>
      <c r="CR468" s="403">
        <f t="shared" si="702"/>
        <v>52.425299999999993</v>
      </c>
      <c r="CS468" s="403">
        <f t="shared" si="730"/>
        <v>15.727589999999998</v>
      </c>
      <c r="CT468" s="403">
        <f t="shared" si="703"/>
        <v>26.212649999999996</v>
      </c>
      <c r="CU468" s="403"/>
      <c r="CV468" s="403"/>
      <c r="CW468" s="403"/>
      <c r="CX468" s="404">
        <f t="shared" si="704"/>
        <v>15.727589999999998</v>
      </c>
      <c r="CY468" s="198"/>
      <c r="CZ468" s="222">
        <v>967</v>
      </c>
      <c r="DA468" s="677">
        <f t="shared" si="705"/>
        <v>17</v>
      </c>
      <c r="DB468" s="676">
        <f t="shared" si="706"/>
        <v>1.7894736842105203</v>
      </c>
      <c r="DC468" s="676">
        <f t="shared" si="731"/>
        <v>0.35789473684210404</v>
      </c>
      <c r="DD468" s="208">
        <v>1387.7012</v>
      </c>
      <c r="DE468" s="677">
        <f t="shared" si="707"/>
        <v>437.70119999999997</v>
      </c>
      <c r="DF468" s="676">
        <f t="shared" si="708"/>
        <v>46.073810526315782</v>
      </c>
      <c r="DG468" s="676">
        <f t="shared" si="732"/>
        <v>9.2147621052631568</v>
      </c>
      <c r="DH468" s="222">
        <v>20</v>
      </c>
      <c r="DI468" s="677">
        <f t="shared" si="709"/>
        <v>190</v>
      </c>
      <c r="DJ468" s="568">
        <f t="shared" si="710"/>
        <v>1140</v>
      </c>
      <c r="DK468" s="677">
        <f t="shared" si="711"/>
        <v>342</v>
      </c>
      <c r="DL468" s="677">
        <f t="shared" si="733"/>
        <v>342</v>
      </c>
      <c r="DM468" s="677">
        <f t="shared" si="734"/>
        <v>570</v>
      </c>
      <c r="DN468" s="677">
        <f t="shared" si="712"/>
        <v>61.925299999999993</v>
      </c>
      <c r="DO468" s="677">
        <f t="shared" si="735"/>
        <v>18.577589999999997</v>
      </c>
      <c r="DP468" s="677">
        <f t="shared" si="736"/>
        <v>30.962649999999996</v>
      </c>
      <c r="DQ468" s="677">
        <f t="shared" si="713"/>
        <v>18.577589999999997</v>
      </c>
      <c r="DR468" s="222">
        <v>967</v>
      </c>
      <c r="DS468" s="677">
        <f t="shared" si="714"/>
        <v>17</v>
      </c>
      <c r="DT468" s="676">
        <f t="shared" si="715"/>
        <v>1.7894736842105203</v>
      </c>
      <c r="DU468" s="710">
        <f t="shared" si="737"/>
        <v>0.35789473684210404</v>
      </c>
      <c r="DV468" s="208">
        <v>1387.7012</v>
      </c>
      <c r="DW468" s="677">
        <f t="shared" si="716"/>
        <v>437.70119999999997</v>
      </c>
      <c r="DX468" s="676">
        <f t="shared" si="717"/>
        <v>46.073810526315782</v>
      </c>
      <c r="DY468" s="710">
        <f t="shared" si="738"/>
        <v>9.2147621052631568</v>
      </c>
      <c r="DZ468" s="222">
        <v>19</v>
      </c>
      <c r="EA468" s="677">
        <f t="shared" si="718"/>
        <v>180.5</v>
      </c>
      <c r="EB468" s="568">
        <f t="shared" si="719"/>
        <v>1130.5</v>
      </c>
      <c r="EC468" s="677">
        <f t="shared" si="720"/>
        <v>339.15</v>
      </c>
      <c r="ED468" s="677">
        <f t="shared" si="739"/>
        <v>339.15</v>
      </c>
      <c r="EE468" s="677">
        <f t="shared" si="740"/>
        <v>565.25</v>
      </c>
      <c r="EF468" s="208">
        <f t="shared" si="741"/>
        <v>64.300299999999993</v>
      </c>
      <c r="EG468" s="208">
        <f t="shared" si="742"/>
        <v>19.290089999999996</v>
      </c>
      <c r="EH468" s="208">
        <f t="shared" si="743"/>
        <v>32.150149999999996</v>
      </c>
      <c r="EI468" s="677">
        <f t="shared" si="721"/>
        <v>19.290089999999996</v>
      </c>
    </row>
    <row r="469" spans="1:139" s="218" customFormat="1" ht="24.75" customHeight="1" x14ac:dyDescent="0.2">
      <c r="A469" s="505">
        <v>466</v>
      </c>
      <c r="B469" s="506" t="s">
        <v>1268</v>
      </c>
      <c r="C469" s="499" t="s">
        <v>937</v>
      </c>
      <c r="D469" s="406" t="s">
        <v>610</v>
      </c>
      <c r="E469" s="414" t="s">
        <v>230</v>
      </c>
      <c r="F469" s="219" t="s">
        <v>171</v>
      </c>
      <c r="G469" s="219" t="s">
        <v>42</v>
      </c>
      <c r="H469" s="219" t="s">
        <v>70</v>
      </c>
      <c r="I469" s="240">
        <v>1</v>
      </c>
      <c r="J469" s="234">
        <v>950</v>
      </c>
      <c r="K469" s="222"/>
      <c r="L469" s="219" t="s">
        <v>171</v>
      </c>
      <c r="M469" s="219" t="s">
        <v>42</v>
      </c>
      <c r="N469" s="219" t="s">
        <v>70</v>
      </c>
      <c r="O469" s="240">
        <v>1</v>
      </c>
      <c r="P469" s="234">
        <v>950</v>
      </c>
      <c r="Q469" s="219"/>
      <c r="R469" s="219"/>
      <c r="S469" s="219"/>
      <c r="T469" s="240">
        <v>1</v>
      </c>
      <c r="U469" s="235">
        <v>950</v>
      </c>
      <c r="V469" s="228" t="s">
        <v>69</v>
      </c>
      <c r="W469" s="228" t="s">
        <v>44</v>
      </c>
      <c r="X469" s="228" t="s">
        <v>28</v>
      </c>
      <c r="Y469" s="242">
        <v>1</v>
      </c>
      <c r="Z469" s="236">
        <v>950</v>
      </c>
      <c r="AA469" s="207">
        <f t="shared" si="657"/>
        <v>950</v>
      </c>
      <c r="AB469" s="222">
        <v>967</v>
      </c>
      <c r="AC469" s="544">
        <f t="shared" si="722"/>
        <v>17</v>
      </c>
      <c r="AD469" s="208">
        <f>1.22*$AB$1</f>
        <v>1387.7012</v>
      </c>
      <c r="AE469" s="678">
        <f t="shared" si="723"/>
        <v>437.70119999999997</v>
      </c>
      <c r="AF469" s="222">
        <v>1796</v>
      </c>
      <c r="AJ469" s="444">
        <f t="shared" si="658"/>
        <v>17</v>
      </c>
      <c r="AK469" s="444">
        <f t="shared" si="659"/>
        <v>1.7894736842105203</v>
      </c>
      <c r="AL469" s="539">
        <f t="shared" si="724"/>
        <v>3.5789473684210405E-3</v>
      </c>
      <c r="AM469" s="444">
        <f t="shared" si="660"/>
        <v>3.4</v>
      </c>
      <c r="AN469" s="445">
        <f t="shared" si="661"/>
        <v>437.70119999999997</v>
      </c>
      <c r="AO469" s="445">
        <f t="shared" si="662"/>
        <v>46.073810526315782</v>
      </c>
      <c r="AP469" s="542">
        <f t="shared" si="725"/>
        <v>9.2147621052631565E-2</v>
      </c>
      <c r="AQ469" s="445">
        <f t="shared" si="663"/>
        <v>87.540239999999997</v>
      </c>
      <c r="AR469" s="227">
        <f t="shared" si="664"/>
        <v>1070</v>
      </c>
      <c r="AS469" s="210">
        <f t="shared" si="665"/>
        <v>1070</v>
      </c>
      <c r="AT469" s="209">
        <f t="shared" si="666"/>
        <v>321</v>
      </c>
      <c r="AU469" s="209">
        <f t="shared" si="667"/>
        <v>535</v>
      </c>
      <c r="AV469" s="211">
        <f t="shared" si="668"/>
        <v>967</v>
      </c>
      <c r="AW469" s="210">
        <f t="shared" si="669"/>
        <v>103</v>
      </c>
      <c r="AX469" s="210">
        <f t="shared" si="670"/>
        <v>120</v>
      </c>
      <c r="AY469" s="210">
        <f t="shared" si="671"/>
        <v>12.631578947368411</v>
      </c>
      <c r="AZ469" s="211">
        <f t="shared" si="672"/>
        <v>1387.7012</v>
      </c>
      <c r="BA469" s="544">
        <f t="shared" si="726"/>
        <v>317.70119999999997</v>
      </c>
      <c r="BB469" s="210">
        <f t="shared" si="727"/>
        <v>79.425299999999993</v>
      </c>
      <c r="BC469" s="213">
        <f t="shared" si="673"/>
        <v>1248.9310800000001</v>
      </c>
      <c r="BD469" s="211">
        <f>[1]MAG_9pak!$F$11</f>
        <v>1248.9310800000001</v>
      </c>
      <c r="BE469" s="213">
        <f t="shared" si="674"/>
        <v>374.67932400000001</v>
      </c>
      <c r="BF469" s="213">
        <f t="shared" si="675"/>
        <v>624.46554000000003</v>
      </c>
      <c r="BG469" s="210">
        <f t="shared" si="676"/>
        <v>281.93108000000007</v>
      </c>
      <c r="BH469" s="210">
        <f t="shared" si="677"/>
        <v>298.93108000000007</v>
      </c>
      <c r="BI469" s="210">
        <f t="shared" si="678"/>
        <v>31.466429473684201</v>
      </c>
      <c r="BJ469" s="210">
        <f t="shared" si="679"/>
        <v>1178</v>
      </c>
      <c r="BK469" s="214">
        <f t="shared" si="680"/>
        <v>353.4</v>
      </c>
      <c r="BL469" s="214">
        <f t="shared" si="681"/>
        <v>589</v>
      </c>
      <c r="BM469" s="210">
        <f t="shared" si="682"/>
        <v>228</v>
      </c>
      <c r="BN469" s="210">
        <f t="shared" si="683"/>
        <v>211</v>
      </c>
      <c r="BO469" s="215">
        <f t="shared" si="684"/>
        <v>1178</v>
      </c>
      <c r="BP469" s="210">
        <f t="shared" si="744"/>
        <v>1178</v>
      </c>
      <c r="BQ469" s="216">
        <f t="shared" si="685"/>
        <v>353.4</v>
      </c>
      <c r="BR469" s="216">
        <f t="shared" si="686"/>
        <v>589</v>
      </c>
      <c r="BS469" s="210">
        <f t="shared" si="687"/>
        <v>228</v>
      </c>
      <c r="BT469" s="210">
        <f t="shared" si="688"/>
        <v>211</v>
      </c>
      <c r="BU469" s="217">
        <f t="shared" si="689"/>
        <v>1178</v>
      </c>
      <c r="BV469" s="210">
        <f t="shared" si="745"/>
        <v>1178</v>
      </c>
      <c r="BW469" s="403">
        <f t="shared" si="690"/>
        <v>353.4</v>
      </c>
      <c r="BX469" s="403">
        <f t="shared" si="691"/>
        <v>589</v>
      </c>
      <c r="BY469" s="210">
        <f t="shared" si="692"/>
        <v>228</v>
      </c>
      <c r="BZ469" s="210">
        <f t="shared" si="693"/>
        <v>211</v>
      </c>
      <c r="CA469" s="210">
        <f t="shared" si="694"/>
        <v>24</v>
      </c>
      <c r="CB469" s="404">
        <f t="shared" si="695"/>
        <v>1178</v>
      </c>
      <c r="CC469" s="404"/>
      <c r="CD469" s="537">
        <f t="shared" si="696"/>
        <v>79.425299999999993</v>
      </c>
      <c r="CE469" s="537">
        <f t="shared" si="728"/>
        <v>23.827589999999997</v>
      </c>
      <c r="CF469" s="537">
        <f t="shared" si="697"/>
        <v>39.712649999999996</v>
      </c>
      <c r="CG469" s="210"/>
      <c r="CH469" s="210"/>
      <c r="CI469" s="210"/>
      <c r="CJ469" s="538">
        <f t="shared" si="698"/>
        <v>79.425299999999993</v>
      </c>
      <c r="CK469" s="216">
        <f t="shared" si="699"/>
        <v>-25.75</v>
      </c>
      <c r="CL469" s="216">
        <f t="shared" si="729"/>
        <v>-7.7249999999999996</v>
      </c>
      <c r="CM469" s="216">
        <f t="shared" si="700"/>
        <v>-12.875</v>
      </c>
      <c r="CN469" s="216"/>
      <c r="CO469" s="216"/>
      <c r="CP469" s="216"/>
      <c r="CQ469" s="217">
        <f t="shared" si="701"/>
        <v>-25.75</v>
      </c>
      <c r="CR469" s="403">
        <f t="shared" si="702"/>
        <v>52.425299999999993</v>
      </c>
      <c r="CS469" s="403">
        <f t="shared" si="730"/>
        <v>15.727589999999998</v>
      </c>
      <c r="CT469" s="403">
        <f t="shared" si="703"/>
        <v>26.212649999999996</v>
      </c>
      <c r="CU469" s="403"/>
      <c r="CV469" s="403"/>
      <c r="CW469" s="403"/>
      <c r="CX469" s="404">
        <f t="shared" si="704"/>
        <v>52.425299999999993</v>
      </c>
      <c r="CY469" s="198"/>
      <c r="CZ469" s="222">
        <v>967</v>
      </c>
      <c r="DA469" s="677">
        <f t="shared" si="705"/>
        <v>17</v>
      </c>
      <c r="DB469" s="676">
        <f t="shared" si="706"/>
        <v>1.7894736842105203</v>
      </c>
      <c r="DC469" s="676">
        <f t="shared" si="731"/>
        <v>0.35789473684210404</v>
      </c>
      <c r="DD469" s="208">
        <v>1387.7012</v>
      </c>
      <c r="DE469" s="677">
        <f t="shared" si="707"/>
        <v>437.70119999999997</v>
      </c>
      <c r="DF469" s="676">
        <f t="shared" si="708"/>
        <v>46.073810526315782</v>
      </c>
      <c r="DG469" s="676">
        <f t="shared" si="732"/>
        <v>9.2147621052631568</v>
      </c>
      <c r="DH469" s="222">
        <v>20</v>
      </c>
      <c r="DI469" s="677">
        <f t="shared" si="709"/>
        <v>190</v>
      </c>
      <c r="DJ469" s="568">
        <f t="shared" si="710"/>
        <v>1140</v>
      </c>
      <c r="DK469" s="677">
        <f t="shared" si="711"/>
        <v>1140</v>
      </c>
      <c r="DL469" s="677">
        <f t="shared" si="733"/>
        <v>342</v>
      </c>
      <c r="DM469" s="677">
        <f t="shared" si="734"/>
        <v>570</v>
      </c>
      <c r="DN469" s="677">
        <f t="shared" si="712"/>
        <v>61.925299999999993</v>
      </c>
      <c r="DO469" s="677">
        <f t="shared" si="735"/>
        <v>18.577589999999997</v>
      </c>
      <c r="DP469" s="677">
        <f t="shared" si="736"/>
        <v>30.962649999999996</v>
      </c>
      <c r="DQ469" s="677">
        <f t="shared" si="713"/>
        <v>61.925299999999993</v>
      </c>
      <c r="DR469" s="222">
        <v>967</v>
      </c>
      <c r="DS469" s="677">
        <f t="shared" si="714"/>
        <v>17</v>
      </c>
      <c r="DT469" s="676">
        <f t="shared" si="715"/>
        <v>1.7894736842105203</v>
      </c>
      <c r="DU469" s="710">
        <f t="shared" si="737"/>
        <v>0.35789473684210404</v>
      </c>
      <c r="DV469" s="208">
        <v>1387.7012</v>
      </c>
      <c r="DW469" s="677">
        <f t="shared" si="716"/>
        <v>437.70119999999997</v>
      </c>
      <c r="DX469" s="676">
        <f t="shared" si="717"/>
        <v>46.073810526315782</v>
      </c>
      <c r="DY469" s="710">
        <f t="shared" si="738"/>
        <v>9.2147621052631568</v>
      </c>
      <c r="DZ469" s="222">
        <v>19</v>
      </c>
      <c r="EA469" s="677">
        <f t="shared" si="718"/>
        <v>180.5</v>
      </c>
      <c r="EB469" s="568">
        <f t="shared" si="719"/>
        <v>1130.5</v>
      </c>
      <c r="EC469" s="677">
        <f t="shared" si="720"/>
        <v>1130.5</v>
      </c>
      <c r="ED469" s="677">
        <f t="shared" si="739"/>
        <v>339.15</v>
      </c>
      <c r="EE469" s="677">
        <f t="shared" si="740"/>
        <v>565.25</v>
      </c>
      <c r="EF469" s="208">
        <f t="shared" si="741"/>
        <v>64.300299999999993</v>
      </c>
      <c r="EG469" s="208">
        <f t="shared" si="742"/>
        <v>19.290089999999996</v>
      </c>
      <c r="EH469" s="208">
        <f t="shared" si="743"/>
        <v>32.150149999999996</v>
      </c>
      <c r="EI469" s="677">
        <f t="shared" si="721"/>
        <v>64.300299999999993</v>
      </c>
    </row>
    <row r="470" spans="1:139" s="218" customFormat="1" ht="24.75" customHeight="1" x14ac:dyDescent="0.2">
      <c r="A470" s="505">
        <v>467</v>
      </c>
      <c r="B470" s="506" t="s">
        <v>1268</v>
      </c>
      <c r="C470" s="499" t="s">
        <v>937</v>
      </c>
      <c r="D470" s="406" t="s">
        <v>610</v>
      </c>
      <c r="E470" s="414" t="s">
        <v>225</v>
      </c>
      <c r="F470" s="219" t="s">
        <v>5</v>
      </c>
      <c r="G470" s="219" t="s">
        <v>44</v>
      </c>
      <c r="H470" s="219" t="s">
        <v>27</v>
      </c>
      <c r="I470" s="240">
        <v>0.25</v>
      </c>
      <c r="J470" s="234">
        <v>747</v>
      </c>
      <c r="K470" s="222"/>
      <c r="L470" s="219" t="s">
        <v>5</v>
      </c>
      <c r="M470" s="219" t="s">
        <v>44</v>
      </c>
      <c r="N470" s="219" t="s">
        <v>27</v>
      </c>
      <c r="O470" s="240">
        <v>0.25</v>
      </c>
      <c r="P470" s="234">
        <v>747</v>
      </c>
      <c r="Q470" s="219"/>
      <c r="R470" s="219"/>
      <c r="S470" s="219"/>
      <c r="T470" s="240">
        <v>0.25</v>
      </c>
      <c r="U470" s="235">
        <v>747</v>
      </c>
      <c r="V470" s="228" t="s">
        <v>303</v>
      </c>
      <c r="W470" s="228" t="s">
        <v>44</v>
      </c>
      <c r="X470" s="228" t="s">
        <v>52</v>
      </c>
      <c r="Y470" s="242">
        <v>0.25</v>
      </c>
      <c r="Z470" s="236">
        <v>747</v>
      </c>
      <c r="AA470" s="207">
        <f t="shared" si="657"/>
        <v>186.75</v>
      </c>
      <c r="AB470" s="222">
        <v>662</v>
      </c>
      <c r="AC470" s="544">
        <f t="shared" si="722"/>
        <v>-85</v>
      </c>
      <c r="AD470" s="208">
        <f>0.832*$AB$1</f>
        <v>946.36671999999999</v>
      </c>
      <c r="AE470" s="678">
        <f t="shared" si="723"/>
        <v>199.36671999999999</v>
      </c>
      <c r="AF470" s="222">
        <v>1228</v>
      </c>
      <c r="AJ470" s="444">
        <f t="shared" si="658"/>
        <v>-85</v>
      </c>
      <c r="AK470" s="444">
        <f t="shared" si="659"/>
        <v>-11.378848728246311</v>
      </c>
      <c r="AL470" s="539">
        <f t="shared" si="724"/>
        <v>-2.2757697456492622E-2</v>
      </c>
      <c r="AM470" s="444">
        <f t="shared" si="660"/>
        <v>-17</v>
      </c>
      <c r="AN470" s="445">
        <f t="shared" si="661"/>
        <v>199.36671999999999</v>
      </c>
      <c r="AO470" s="445">
        <f t="shared" si="662"/>
        <v>26.688985274431062</v>
      </c>
      <c r="AP470" s="542">
        <f t="shared" si="725"/>
        <v>5.3377970548862119E-2</v>
      </c>
      <c r="AQ470" s="445">
        <f t="shared" si="663"/>
        <v>39.873343999999996</v>
      </c>
      <c r="AR470" s="227">
        <f t="shared" si="664"/>
        <v>216.75</v>
      </c>
      <c r="AS470" s="210">
        <f t="shared" si="665"/>
        <v>867</v>
      </c>
      <c r="AT470" s="209">
        <f t="shared" si="666"/>
        <v>260.09999999999997</v>
      </c>
      <c r="AU470" s="209">
        <f t="shared" si="667"/>
        <v>433.5</v>
      </c>
      <c r="AV470" s="211">
        <f t="shared" si="668"/>
        <v>662</v>
      </c>
      <c r="AW470" s="210">
        <f t="shared" si="669"/>
        <v>205</v>
      </c>
      <c r="AX470" s="210">
        <f t="shared" si="670"/>
        <v>120</v>
      </c>
      <c r="AY470" s="210">
        <f t="shared" si="671"/>
        <v>16.064257028112451</v>
      </c>
      <c r="AZ470" s="211">
        <f t="shared" si="672"/>
        <v>946.36671999999999</v>
      </c>
      <c r="BA470" s="544">
        <f t="shared" si="726"/>
        <v>79.366719999999987</v>
      </c>
      <c r="BB470" s="210">
        <f t="shared" si="727"/>
        <v>19.841679999999997</v>
      </c>
      <c r="BC470" s="213">
        <f t="shared" si="673"/>
        <v>212.932512</v>
      </c>
      <c r="BD470" s="211">
        <f>[1]MAG_9pak!$F$7</f>
        <v>851.73004800000001</v>
      </c>
      <c r="BE470" s="213">
        <f t="shared" si="674"/>
        <v>255.5190144</v>
      </c>
      <c r="BF470" s="213">
        <f t="shared" si="675"/>
        <v>425.86502400000001</v>
      </c>
      <c r="BG470" s="210">
        <f t="shared" si="676"/>
        <v>189.73004800000001</v>
      </c>
      <c r="BH470" s="210">
        <f t="shared" si="677"/>
        <v>104.73004800000001</v>
      </c>
      <c r="BI470" s="210">
        <f t="shared" si="678"/>
        <v>14.020086746987957</v>
      </c>
      <c r="BJ470" s="210">
        <f t="shared" si="679"/>
        <v>926.28</v>
      </c>
      <c r="BK470" s="214">
        <f t="shared" si="680"/>
        <v>277.88399999999996</v>
      </c>
      <c r="BL470" s="214">
        <f t="shared" si="681"/>
        <v>463.14</v>
      </c>
      <c r="BM470" s="210">
        <f t="shared" si="682"/>
        <v>179.27999999999997</v>
      </c>
      <c r="BN470" s="210">
        <f t="shared" si="683"/>
        <v>264.27999999999997</v>
      </c>
      <c r="BO470" s="215">
        <f t="shared" si="684"/>
        <v>231.57</v>
      </c>
      <c r="BP470" s="210">
        <f t="shared" si="744"/>
        <v>926.28</v>
      </c>
      <c r="BQ470" s="216">
        <f t="shared" si="685"/>
        <v>277.88399999999996</v>
      </c>
      <c r="BR470" s="216">
        <f t="shared" si="686"/>
        <v>463.14</v>
      </c>
      <c r="BS470" s="210">
        <f t="shared" si="687"/>
        <v>179.27999999999997</v>
      </c>
      <c r="BT470" s="210">
        <f t="shared" si="688"/>
        <v>264.27999999999997</v>
      </c>
      <c r="BU470" s="217">
        <f t="shared" si="689"/>
        <v>231.57</v>
      </c>
      <c r="BV470" s="210">
        <f t="shared" si="745"/>
        <v>926.28</v>
      </c>
      <c r="BW470" s="403">
        <f t="shared" si="690"/>
        <v>277.88399999999996</v>
      </c>
      <c r="BX470" s="403">
        <f t="shared" si="691"/>
        <v>463.14</v>
      </c>
      <c r="BY470" s="210">
        <f t="shared" si="692"/>
        <v>179.27999999999997</v>
      </c>
      <c r="BZ470" s="210">
        <f t="shared" si="693"/>
        <v>264.27999999999997</v>
      </c>
      <c r="CA470" s="210">
        <f t="shared" si="694"/>
        <v>24</v>
      </c>
      <c r="CB470" s="404">
        <f t="shared" si="695"/>
        <v>231.57</v>
      </c>
      <c r="CC470" s="404"/>
      <c r="CD470" s="537">
        <f t="shared" si="696"/>
        <v>19.841679999999997</v>
      </c>
      <c r="CE470" s="537">
        <f t="shared" si="728"/>
        <v>5.9525039999999985</v>
      </c>
      <c r="CF470" s="537">
        <f t="shared" si="697"/>
        <v>9.9208399999999983</v>
      </c>
      <c r="CG470" s="210"/>
      <c r="CH470" s="210"/>
      <c r="CI470" s="210"/>
      <c r="CJ470" s="538">
        <f t="shared" si="698"/>
        <v>4.9604199999999992</v>
      </c>
      <c r="CK470" s="216">
        <f t="shared" si="699"/>
        <v>-51.25</v>
      </c>
      <c r="CL470" s="216">
        <f t="shared" si="729"/>
        <v>-15.375</v>
      </c>
      <c r="CM470" s="216">
        <f t="shared" si="700"/>
        <v>-25.625</v>
      </c>
      <c r="CN470" s="216"/>
      <c r="CO470" s="216"/>
      <c r="CP470" s="216"/>
      <c r="CQ470" s="217">
        <f t="shared" si="701"/>
        <v>-12.8125</v>
      </c>
      <c r="CR470" s="403">
        <f t="shared" si="702"/>
        <v>5.0216800000000035</v>
      </c>
      <c r="CS470" s="403">
        <f t="shared" si="730"/>
        <v>1.506504000000001</v>
      </c>
      <c r="CT470" s="403">
        <f t="shared" si="703"/>
        <v>2.5108400000000017</v>
      </c>
      <c r="CU470" s="403"/>
      <c r="CV470" s="403"/>
      <c r="CW470" s="403"/>
      <c r="CX470" s="404">
        <f t="shared" si="704"/>
        <v>1.2554200000000009</v>
      </c>
      <c r="CY470" s="198"/>
      <c r="CZ470" s="222">
        <v>662</v>
      </c>
      <c r="DA470" s="677">
        <f t="shared" si="705"/>
        <v>-85</v>
      </c>
      <c r="DB470" s="676">
        <f t="shared" si="706"/>
        <v>-11.378848728246311</v>
      </c>
      <c r="DC470" s="676">
        <f t="shared" si="731"/>
        <v>-2.2757697456492623</v>
      </c>
      <c r="DD470" s="208">
        <v>946.36671999999999</v>
      </c>
      <c r="DE470" s="677">
        <f t="shared" si="707"/>
        <v>199.36671999999999</v>
      </c>
      <c r="DF470" s="676">
        <f t="shared" si="708"/>
        <v>26.688985274431062</v>
      </c>
      <c r="DG470" s="676">
        <f t="shared" si="732"/>
        <v>5.3377970548862121</v>
      </c>
      <c r="DH470" s="222">
        <v>24</v>
      </c>
      <c r="DI470" s="677">
        <f t="shared" si="709"/>
        <v>179.28</v>
      </c>
      <c r="DJ470" s="568">
        <f t="shared" si="710"/>
        <v>926.28</v>
      </c>
      <c r="DK470" s="677">
        <f t="shared" si="711"/>
        <v>231.57</v>
      </c>
      <c r="DL470" s="677">
        <f t="shared" si="733"/>
        <v>277.88399999999996</v>
      </c>
      <c r="DM470" s="677">
        <f t="shared" si="734"/>
        <v>463.14</v>
      </c>
      <c r="DN470" s="677">
        <f t="shared" si="712"/>
        <v>5.0216800000000035</v>
      </c>
      <c r="DO470" s="677">
        <f t="shared" si="735"/>
        <v>1.506504000000001</v>
      </c>
      <c r="DP470" s="677">
        <f t="shared" si="736"/>
        <v>2.5108400000000017</v>
      </c>
      <c r="DQ470" s="677">
        <f t="shared" si="713"/>
        <v>1.2554200000000009</v>
      </c>
      <c r="DR470" s="222">
        <v>662</v>
      </c>
      <c r="DS470" s="677">
        <f t="shared" si="714"/>
        <v>-85</v>
      </c>
      <c r="DT470" s="676">
        <f t="shared" si="715"/>
        <v>-11.378848728246311</v>
      </c>
      <c r="DU470" s="710">
        <f t="shared" si="737"/>
        <v>-2.2757697456492623</v>
      </c>
      <c r="DV470" s="208">
        <v>946.36671999999999</v>
      </c>
      <c r="DW470" s="677">
        <f t="shared" si="716"/>
        <v>199.36671999999999</v>
      </c>
      <c r="DX470" s="676">
        <f t="shared" si="717"/>
        <v>26.688985274431062</v>
      </c>
      <c r="DY470" s="710">
        <f t="shared" si="738"/>
        <v>5.3377970548862121</v>
      </c>
      <c r="DZ470" s="222">
        <v>22</v>
      </c>
      <c r="EA470" s="677">
        <f t="shared" si="718"/>
        <v>164.34</v>
      </c>
      <c r="EB470" s="568">
        <f t="shared" si="719"/>
        <v>911.34</v>
      </c>
      <c r="EC470" s="677">
        <f t="shared" si="720"/>
        <v>227.83500000000001</v>
      </c>
      <c r="ED470" s="677">
        <f t="shared" si="739"/>
        <v>273.40199999999999</v>
      </c>
      <c r="EE470" s="677">
        <f t="shared" si="740"/>
        <v>455.67</v>
      </c>
      <c r="EF470" s="208">
        <f t="shared" si="741"/>
        <v>8.7566799999999887</v>
      </c>
      <c r="EG470" s="208">
        <f t="shared" si="742"/>
        <v>2.6270039999999963</v>
      </c>
      <c r="EH470" s="208">
        <f t="shared" si="743"/>
        <v>4.3783399999999943</v>
      </c>
      <c r="EI470" s="677">
        <f t="shared" si="721"/>
        <v>2.1891699999999972</v>
      </c>
    </row>
    <row r="471" spans="1:139" s="218" customFormat="1" ht="24.75" customHeight="1" x14ac:dyDescent="0.2">
      <c r="A471" s="506">
        <v>468</v>
      </c>
      <c r="B471" s="506" t="s">
        <v>1268</v>
      </c>
      <c r="C471" s="499" t="s">
        <v>1027</v>
      </c>
      <c r="D471" s="406" t="s">
        <v>611</v>
      </c>
      <c r="E471" s="414" t="s">
        <v>232</v>
      </c>
      <c r="F471" s="219" t="s">
        <v>245</v>
      </c>
      <c r="G471" s="219" t="s">
        <v>42</v>
      </c>
      <c r="H471" s="219" t="s">
        <v>66</v>
      </c>
      <c r="I471" s="240">
        <v>1</v>
      </c>
      <c r="J471" s="237">
        <v>960</v>
      </c>
      <c r="K471" s="222"/>
      <c r="L471" s="219" t="s">
        <v>245</v>
      </c>
      <c r="M471" s="219" t="s">
        <v>42</v>
      </c>
      <c r="N471" s="219" t="s">
        <v>66</v>
      </c>
      <c r="O471" s="240">
        <v>1</v>
      </c>
      <c r="P471" s="234">
        <v>960</v>
      </c>
      <c r="Q471" s="219"/>
      <c r="R471" s="219"/>
      <c r="S471" s="219"/>
      <c r="T471" s="240">
        <v>1</v>
      </c>
      <c r="U471" s="235">
        <v>960</v>
      </c>
      <c r="V471" s="228" t="s">
        <v>705</v>
      </c>
      <c r="W471" s="228" t="s">
        <v>9</v>
      </c>
      <c r="X471" s="228" t="s">
        <v>28</v>
      </c>
      <c r="Y471" s="242">
        <v>1</v>
      </c>
      <c r="Z471" s="236">
        <v>960</v>
      </c>
      <c r="AA471" s="207">
        <f t="shared" si="657"/>
        <v>960</v>
      </c>
      <c r="AB471" s="222">
        <v>967</v>
      </c>
      <c r="AC471" s="544">
        <f t="shared" si="722"/>
        <v>7</v>
      </c>
      <c r="AD471" s="208">
        <f>1.22*$AB$1</f>
        <v>1387.7012</v>
      </c>
      <c r="AE471" s="678">
        <f t="shared" si="723"/>
        <v>427.70119999999997</v>
      </c>
      <c r="AF471" s="222">
        <v>1796</v>
      </c>
      <c r="AJ471" s="444">
        <f t="shared" si="658"/>
        <v>7</v>
      </c>
      <c r="AK471" s="444">
        <f t="shared" si="659"/>
        <v>0.7291666666666714</v>
      </c>
      <c r="AL471" s="539">
        <f t="shared" si="724"/>
        <v>1.4583333333333429E-3</v>
      </c>
      <c r="AM471" s="444">
        <f t="shared" si="660"/>
        <v>1.4</v>
      </c>
      <c r="AN471" s="445">
        <f t="shared" si="661"/>
        <v>427.70119999999997</v>
      </c>
      <c r="AO471" s="445">
        <f t="shared" si="662"/>
        <v>44.55220833333334</v>
      </c>
      <c r="AP471" s="542">
        <f t="shared" si="725"/>
        <v>8.9104416666666672E-2</v>
      </c>
      <c r="AQ471" s="445">
        <f t="shared" si="663"/>
        <v>85.540239999999997</v>
      </c>
      <c r="AR471" s="227">
        <f t="shared" si="664"/>
        <v>1080</v>
      </c>
      <c r="AS471" s="210">
        <f t="shared" si="665"/>
        <v>1080</v>
      </c>
      <c r="AT471" s="209">
        <f t="shared" si="666"/>
        <v>324</v>
      </c>
      <c r="AU471" s="209">
        <f t="shared" si="667"/>
        <v>540</v>
      </c>
      <c r="AV471" s="211">
        <f t="shared" si="668"/>
        <v>967</v>
      </c>
      <c r="AW471" s="210">
        <f t="shared" si="669"/>
        <v>113</v>
      </c>
      <c r="AX471" s="210">
        <f t="shared" si="670"/>
        <v>120</v>
      </c>
      <c r="AY471" s="210">
        <f t="shared" si="671"/>
        <v>12.5</v>
      </c>
      <c r="AZ471" s="211">
        <f t="shared" si="672"/>
        <v>1387.7012</v>
      </c>
      <c r="BA471" s="544">
        <f t="shared" si="726"/>
        <v>307.70119999999997</v>
      </c>
      <c r="BB471" s="210">
        <f t="shared" si="727"/>
        <v>76.925299999999993</v>
      </c>
      <c r="BC471" s="213">
        <f t="shared" si="673"/>
        <v>1248.9310800000001</v>
      </c>
      <c r="BD471" s="211">
        <f>[1]MAG_9pak!$F$11</f>
        <v>1248.9310800000001</v>
      </c>
      <c r="BE471" s="213">
        <f t="shared" si="674"/>
        <v>374.67932400000001</v>
      </c>
      <c r="BF471" s="213">
        <f t="shared" si="675"/>
        <v>624.46554000000003</v>
      </c>
      <c r="BG471" s="210">
        <f t="shared" si="676"/>
        <v>281.93108000000007</v>
      </c>
      <c r="BH471" s="210">
        <f t="shared" si="677"/>
        <v>288.93108000000007</v>
      </c>
      <c r="BI471" s="210">
        <f t="shared" si="678"/>
        <v>30.096987500000012</v>
      </c>
      <c r="BJ471" s="210">
        <f t="shared" si="679"/>
        <v>1190.4000000000001</v>
      </c>
      <c r="BK471" s="214">
        <f t="shared" si="680"/>
        <v>357.12</v>
      </c>
      <c r="BL471" s="214">
        <f t="shared" si="681"/>
        <v>595.20000000000005</v>
      </c>
      <c r="BM471" s="210">
        <f t="shared" si="682"/>
        <v>230.40000000000009</v>
      </c>
      <c r="BN471" s="210">
        <f t="shared" si="683"/>
        <v>223.40000000000009</v>
      </c>
      <c r="BO471" s="215">
        <f t="shared" si="684"/>
        <v>1190.4000000000001</v>
      </c>
      <c r="BP471" s="210">
        <f t="shared" si="744"/>
        <v>1190.4000000000001</v>
      </c>
      <c r="BQ471" s="216">
        <f t="shared" si="685"/>
        <v>357.12</v>
      </c>
      <c r="BR471" s="216">
        <f t="shared" si="686"/>
        <v>595.20000000000005</v>
      </c>
      <c r="BS471" s="210">
        <f t="shared" si="687"/>
        <v>230.40000000000009</v>
      </c>
      <c r="BT471" s="210">
        <f t="shared" si="688"/>
        <v>223.40000000000009</v>
      </c>
      <c r="BU471" s="217">
        <f t="shared" si="689"/>
        <v>1190.4000000000001</v>
      </c>
      <c r="BV471" s="210">
        <f t="shared" si="745"/>
        <v>1190.4000000000001</v>
      </c>
      <c r="BW471" s="403">
        <f t="shared" si="690"/>
        <v>357.12</v>
      </c>
      <c r="BX471" s="403">
        <f t="shared" si="691"/>
        <v>595.20000000000005</v>
      </c>
      <c r="BY471" s="210">
        <f t="shared" si="692"/>
        <v>230.40000000000009</v>
      </c>
      <c r="BZ471" s="210">
        <f t="shared" si="693"/>
        <v>223.40000000000009</v>
      </c>
      <c r="CA471" s="210">
        <f t="shared" si="694"/>
        <v>24</v>
      </c>
      <c r="CB471" s="404">
        <f t="shared" si="695"/>
        <v>1190.4000000000001</v>
      </c>
      <c r="CC471" s="404"/>
      <c r="CD471" s="537">
        <f t="shared" si="696"/>
        <v>76.925299999999993</v>
      </c>
      <c r="CE471" s="537">
        <f t="shared" si="728"/>
        <v>23.077589999999997</v>
      </c>
      <c r="CF471" s="537">
        <f t="shared" si="697"/>
        <v>38.462649999999996</v>
      </c>
      <c r="CG471" s="210"/>
      <c r="CH471" s="210"/>
      <c r="CI471" s="210"/>
      <c r="CJ471" s="538">
        <f t="shared" si="698"/>
        <v>76.925299999999993</v>
      </c>
      <c r="CK471" s="216">
        <f t="shared" si="699"/>
        <v>-28.25</v>
      </c>
      <c r="CL471" s="216">
        <f t="shared" si="729"/>
        <v>-8.4749999999999996</v>
      </c>
      <c r="CM471" s="216">
        <f t="shared" si="700"/>
        <v>-14.125</v>
      </c>
      <c r="CN471" s="216"/>
      <c r="CO471" s="216"/>
      <c r="CP471" s="216"/>
      <c r="CQ471" s="217">
        <f t="shared" si="701"/>
        <v>-28.25</v>
      </c>
      <c r="CR471" s="403">
        <f t="shared" si="702"/>
        <v>49.32529999999997</v>
      </c>
      <c r="CS471" s="403">
        <f t="shared" si="730"/>
        <v>14.797589999999991</v>
      </c>
      <c r="CT471" s="403">
        <f t="shared" si="703"/>
        <v>24.662649999999985</v>
      </c>
      <c r="CU471" s="403"/>
      <c r="CV471" s="403"/>
      <c r="CW471" s="403"/>
      <c r="CX471" s="404">
        <f t="shared" si="704"/>
        <v>49.32529999999997</v>
      </c>
      <c r="CY471" s="198"/>
      <c r="CZ471" s="222">
        <v>967</v>
      </c>
      <c r="DA471" s="677">
        <f t="shared" si="705"/>
        <v>7</v>
      </c>
      <c r="DB471" s="676">
        <f t="shared" si="706"/>
        <v>0.7291666666666714</v>
      </c>
      <c r="DC471" s="676">
        <f t="shared" si="731"/>
        <v>0.14583333333333429</v>
      </c>
      <c r="DD471" s="208">
        <v>1387.7012</v>
      </c>
      <c r="DE471" s="677">
        <f t="shared" si="707"/>
        <v>427.70119999999997</v>
      </c>
      <c r="DF471" s="676">
        <f t="shared" si="708"/>
        <v>44.55220833333334</v>
      </c>
      <c r="DG471" s="676">
        <f t="shared" si="732"/>
        <v>8.9104416666666673</v>
      </c>
      <c r="DH471" s="222">
        <v>20</v>
      </c>
      <c r="DI471" s="677">
        <f t="shared" si="709"/>
        <v>192</v>
      </c>
      <c r="DJ471" s="568">
        <f t="shared" si="710"/>
        <v>1152</v>
      </c>
      <c r="DK471" s="677">
        <f t="shared" si="711"/>
        <v>1152</v>
      </c>
      <c r="DL471" s="677">
        <f t="shared" si="733"/>
        <v>345.6</v>
      </c>
      <c r="DM471" s="677">
        <f t="shared" si="734"/>
        <v>576</v>
      </c>
      <c r="DN471" s="677">
        <f t="shared" si="712"/>
        <v>58.925299999999993</v>
      </c>
      <c r="DO471" s="677">
        <f t="shared" si="735"/>
        <v>17.677589999999999</v>
      </c>
      <c r="DP471" s="677">
        <f t="shared" si="736"/>
        <v>29.462649999999996</v>
      </c>
      <c r="DQ471" s="677">
        <f t="shared" si="713"/>
        <v>58.925299999999993</v>
      </c>
      <c r="DR471" s="222">
        <v>967</v>
      </c>
      <c r="DS471" s="677">
        <f t="shared" si="714"/>
        <v>7</v>
      </c>
      <c r="DT471" s="676">
        <f t="shared" si="715"/>
        <v>0.7291666666666714</v>
      </c>
      <c r="DU471" s="710">
        <f t="shared" si="737"/>
        <v>0.14583333333333429</v>
      </c>
      <c r="DV471" s="208">
        <v>1387.7012</v>
      </c>
      <c r="DW471" s="677">
        <f t="shared" si="716"/>
        <v>427.70119999999997</v>
      </c>
      <c r="DX471" s="676">
        <f t="shared" si="717"/>
        <v>44.55220833333334</v>
      </c>
      <c r="DY471" s="710">
        <f t="shared" si="738"/>
        <v>8.9104416666666673</v>
      </c>
      <c r="DZ471" s="222">
        <v>19</v>
      </c>
      <c r="EA471" s="677">
        <f t="shared" si="718"/>
        <v>182.4</v>
      </c>
      <c r="EB471" s="568">
        <f t="shared" si="719"/>
        <v>1142.4000000000001</v>
      </c>
      <c r="EC471" s="677">
        <f t="shared" si="720"/>
        <v>1142.4000000000001</v>
      </c>
      <c r="ED471" s="677">
        <f t="shared" si="739"/>
        <v>342.72</v>
      </c>
      <c r="EE471" s="677">
        <f t="shared" si="740"/>
        <v>571.20000000000005</v>
      </c>
      <c r="EF471" s="208">
        <f t="shared" si="741"/>
        <v>61.32529999999997</v>
      </c>
      <c r="EG471" s="208">
        <f t="shared" si="742"/>
        <v>18.39758999999999</v>
      </c>
      <c r="EH471" s="208">
        <f t="shared" si="743"/>
        <v>30.662649999999985</v>
      </c>
      <c r="EI471" s="677">
        <f t="shared" si="721"/>
        <v>61.32529999999997</v>
      </c>
    </row>
    <row r="472" spans="1:139" s="218" customFormat="1" ht="24.75" customHeight="1" x14ac:dyDescent="0.2">
      <c r="A472" s="505">
        <v>469</v>
      </c>
      <c r="B472" s="506" t="s">
        <v>1268</v>
      </c>
      <c r="C472" s="499" t="s">
        <v>1027</v>
      </c>
      <c r="D472" s="406" t="s">
        <v>611</v>
      </c>
      <c r="E472" s="414" t="s">
        <v>234</v>
      </c>
      <c r="F472" s="219" t="s">
        <v>245</v>
      </c>
      <c r="G472" s="219" t="s">
        <v>24</v>
      </c>
      <c r="H472" s="219" t="s">
        <v>28</v>
      </c>
      <c r="I472" s="240">
        <v>0.5</v>
      </c>
      <c r="J472" s="237">
        <v>800</v>
      </c>
      <c r="K472" s="222"/>
      <c r="L472" s="219" t="s">
        <v>245</v>
      </c>
      <c r="M472" s="219" t="s">
        <v>24</v>
      </c>
      <c r="N472" s="219" t="s">
        <v>28</v>
      </c>
      <c r="O472" s="240">
        <v>0.5</v>
      </c>
      <c r="P472" s="234">
        <v>800</v>
      </c>
      <c r="Q472" s="219"/>
      <c r="R472" s="219"/>
      <c r="S472" s="219"/>
      <c r="T472" s="240">
        <v>0.5</v>
      </c>
      <c r="U472" s="235">
        <v>800</v>
      </c>
      <c r="V472" s="228" t="s">
        <v>705</v>
      </c>
      <c r="W472" s="228" t="s">
        <v>24</v>
      </c>
      <c r="X472" s="228" t="s">
        <v>25</v>
      </c>
      <c r="Y472" s="242">
        <v>0.5</v>
      </c>
      <c r="Z472" s="236">
        <v>800</v>
      </c>
      <c r="AA472" s="207">
        <f t="shared" si="657"/>
        <v>400</v>
      </c>
      <c r="AB472" s="222">
        <v>905</v>
      </c>
      <c r="AC472" s="544">
        <f t="shared" si="722"/>
        <v>105</v>
      </c>
      <c r="AD472" s="208">
        <f>1.137*$AB$1</f>
        <v>1293.2920200000001</v>
      </c>
      <c r="AE472" s="678">
        <f t="shared" si="723"/>
        <v>493.29202000000009</v>
      </c>
      <c r="AF472" s="222">
        <v>1682</v>
      </c>
      <c r="AJ472" s="444">
        <f t="shared" si="658"/>
        <v>105</v>
      </c>
      <c r="AK472" s="444">
        <f t="shared" si="659"/>
        <v>13.125000000000014</v>
      </c>
      <c r="AL472" s="539">
        <f t="shared" si="724"/>
        <v>2.6250000000000027E-2</v>
      </c>
      <c r="AM472" s="444">
        <f t="shared" si="660"/>
        <v>21</v>
      </c>
      <c r="AN472" s="445">
        <f t="shared" si="661"/>
        <v>493.29202000000009</v>
      </c>
      <c r="AO472" s="445">
        <f t="shared" si="662"/>
        <v>61.661502500000012</v>
      </c>
      <c r="AP472" s="542">
        <f t="shared" si="725"/>
        <v>0.12332300500000003</v>
      </c>
      <c r="AQ472" s="445">
        <f t="shared" si="663"/>
        <v>98.658404000000019</v>
      </c>
      <c r="AR472" s="227">
        <f t="shared" si="664"/>
        <v>460</v>
      </c>
      <c r="AS472" s="210">
        <f t="shared" si="665"/>
        <v>920</v>
      </c>
      <c r="AT472" s="209">
        <f t="shared" si="666"/>
        <v>276</v>
      </c>
      <c r="AU472" s="209">
        <f t="shared" si="667"/>
        <v>460</v>
      </c>
      <c r="AV472" s="211">
        <f t="shared" si="668"/>
        <v>905</v>
      </c>
      <c r="AW472" s="210">
        <f t="shared" si="669"/>
        <v>15</v>
      </c>
      <c r="AX472" s="210">
        <f t="shared" si="670"/>
        <v>120</v>
      </c>
      <c r="AY472" s="210">
        <f t="shared" si="671"/>
        <v>14.999999999999986</v>
      </c>
      <c r="AZ472" s="211">
        <f t="shared" si="672"/>
        <v>1293.2920200000001</v>
      </c>
      <c r="BA472" s="544">
        <f t="shared" si="726"/>
        <v>373.29202000000009</v>
      </c>
      <c r="BB472" s="210">
        <f t="shared" si="727"/>
        <v>93.323005000000023</v>
      </c>
      <c r="BC472" s="213">
        <f t="shared" si="673"/>
        <v>581.9814090000001</v>
      </c>
      <c r="BD472" s="211">
        <f>[1]MAG_9pak!$F$10</f>
        <v>1163.9628180000002</v>
      </c>
      <c r="BE472" s="213">
        <f t="shared" si="674"/>
        <v>349.18884540000005</v>
      </c>
      <c r="BF472" s="213">
        <f t="shared" si="675"/>
        <v>581.9814090000001</v>
      </c>
      <c r="BG472" s="210">
        <f t="shared" si="676"/>
        <v>258.9628180000002</v>
      </c>
      <c r="BH472" s="210">
        <f t="shared" si="677"/>
        <v>363.9628180000002</v>
      </c>
      <c r="BI472" s="210">
        <f t="shared" si="678"/>
        <v>45.495352250000025</v>
      </c>
      <c r="BJ472" s="210">
        <f t="shared" si="679"/>
        <v>992</v>
      </c>
      <c r="BK472" s="214">
        <f t="shared" si="680"/>
        <v>297.59999999999997</v>
      </c>
      <c r="BL472" s="214">
        <f t="shared" si="681"/>
        <v>496</v>
      </c>
      <c r="BM472" s="210">
        <f t="shared" si="682"/>
        <v>192</v>
      </c>
      <c r="BN472" s="210">
        <f t="shared" si="683"/>
        <v>87</v>
      </c>
      <c r="BO472" s="215">
        <f t="shared" si="684"/>
        <v>496</v>
      </c>
      <c r="BP472" s="210">
        <f t="shared" si="744"/>
        <v>992</v>
      </c>
      <c r="BQ472" s="216">
        <f t="shared" si="685"/>
        <v>297.59999999999997</v>
      </c>
      <c r="BR472" s="216">
        <f t="shared" si="686"/>
        <v>496</v>
      </c>
      <c r="BS472" s="210">
        <f t="shared" si="687"/>
        <v>192</v>
      </c>
      <c r="BT472" s="210">
        <f t="shared" si="688"/>
        <v>87</v>
      </c>
      <c r="BU472" s="217">
        <f t="shared" si="689"/>
        <v>496</v>
      </c>
      <c r="BV472" s="210">
        <f t="shared" si="745"/>
        <v>992</v>
      </c>
      <c r="BW472" s="403">
        <f t="shared" si="690"/>
        <v>297.59999999999997</v>
      </c>
      <c r="BX472" s="403">
        <f t="shared" si="691"/>
        <v>496</v>
      </c>
      <c r="BY472" s="210">
        <f t="shared" si="692"/>
        <v>192</v>
      </c>
      <c r="BZ472" s="210">
        <f t="shared" si="693"/>
        <v>87</v>
      </c>
      <c r="CA472" s="210">
        <f t="shared" si="694"/>
        <v>24</v>
      </c>
      <c r="CB472" s="404">
        <f t="shared" si="695"/>
        <v>496</v>
      </c>
      <c r="CC472" s="404"/>
      <c r="CD472" s="537">
        <f t="shared" si="696"/>
        <v>93.323005000000023</v>
      </c>
      <c r="CE472" s="537">
        <f t="shared" si="728"/>
        <v>27.996901500000007</v>
      </c>
      <c r="CF472" s="537">
        <f t="shared" si="697"/>
        <v>46.661502500000012</v>
      </c>
      <c r="CG472" s="210"/>
      <c r="CH472" s="210"/>
      <c r="CI472" s="210"/>
      <c r="CJ472" s="538">
        <f t="shared" si="698"/>
        <v>46.661502500000012</v>
      </c>
      <c r="CK472" s="216">
        <f t="shared" si="699"/>
        <v>-3.75</v>
      </c>
      <c r="CL472" s="216">
        <f t="shared" si="729"/>
        <v>-1.125</v>
      </c>
      <c r="CM472" s="216">
        <f t="shared" si="700"/>
        <v>-1.875</v>
      </c>
      <c r="CN472" s="216"/>
      <c r="CO472" s="216"/>
      <c r="CP472" s="216"/>
      <c r="CQ472" s="217">
        <f t="shared" si="701"/>
        <v>-1.875</v>
      </c>
      <c r="CR472" s="403">
        <f t="shared" si="702"/>
        <v>75.323005000000023</v>
      </c>
      <c r="CS472" s="403">
        <f t="shared" si="730"/>
        <v>22.596901500000005</v>
      </c>
      <c r="CT472" s="403">
        <f t="shared" si="703"/>
        <v>37.661502500000012</v>
      </c>
      <c r="CU472" s="403"/>
      <c r="CV472" s="403"/>
      <c r="CW472" s="403"/>
      <c r="CX472" s="404">
        <f t="shared" si="704"/>
        <v>37.661502500000012</v>
      </c>
      <c r="CY472" s="198"/>
      <c r="CZ472" s="222">
        <v>905</v>
      </c>
      <c r="DA472" s="677">
        <f t="shared" si="705"/>
        <v>105</v>
      </c>
      <c r="DB472" s="676">
        <f t="shared" si="706"/>
        <v>13.125000000000014</v>
      </c>
      <c r="DC472" s="676">
        <f t="shared" si="731"/>
        <v>2.6250000000000027</v>
      </c>
      <c r="DD472" s="208">
        <v>1293.2920200000001</v>
      </c>
      <c r="DE472" s="677">
        <f t="shared" si="707"/>
        <v>493.29202000000009</v>
      </c>
      <c r="DF472" s="676">
        <f t="shared" si="708"/>
        <v>61.661502500000012</v>
      </c>
      <c r="DG472" s="676">
        <f t="shared" si="732"/>
        <v>12.332300500000002</v>
      </c>
      <c r="DH472" s="222">
        <v>20</v>
      </c>
      <c r="DI472" s="677">
        <f t="shared" si="709"/>
        <v>160</v>
      </c>
      <c r="DJ472" s="568">
        <f t="shared" si="710"/>
        <v>960</v>
      </c>
      <c r="DK472" s="677">
        <f t="shared" si="711"/>
        <v>480</v>
      </c>
      <c r="DL472" s="677">
        <f t="shared" si="733"/>
        <v>288</v>
      </c>
      <c r="DM472" s="677">
        <f t="shared" si="734"/>
        <v>480</v>
      </c>
      <c r="DN472" s="677">
        <f t="shared" si="712"/>
        <v>83.323005000000023</v>
      </c>
      <c r="DO472" s="677">
        <f t="shared" si="735"/>
        <v>24.996901500000007</v>
      </c>
      <c r="DP472" s="677">
        <f t="shared" si="736"/>
        <v>41.661502500000012</v>
      </c>
      <c r="DQ472" s="677">
        <f t="shared" si="713"/>
        <v>41.661502500000012</v>
      </c>
      <c r="DR472" s="222">
        <v>905</v>
      </c>
      <c r="DS472" s="677">
        <f t="shared" si="714"/>
        <v>105</v>
      </c>
      <c r="DT472" s="676">
        <f t="shared" si="715"/>
        <v>13.125000000000014</v>
      </c>
      <c r="DU472" s="710">
        <f t="shared" si="737"/>
        <v>2.6250000000000027</v>
      </c>
      <c r="DV472" s="208">
        <v>1293.2920200000001</v>
      </c>
      <c r="DW472" s="677">
        <f t="shared" si="716"/>
        <v>493.29202000000009</v>
      </c>
      <c r="DX472" s="676">
        <f t="shared" si="717"/>
        <v>61.661502500000012</v>
      </c>
      <c r="DY472" s="710">
        <f t="shared" si="738"/>
        <v>12.332300500000002</v>
      </c>
      <c r="DZ472" s="222">
        <v>19</v>
      </c>
      <c r="EA472" s="677">
        <f t="shared" si="718"/>
        <v>152</v>
      </c>
      <c r="EB472" s="568">
        <f t="shared" si="719"/>
        <v>952</v>
      </c>
      <c r="EC472" s="677">
        <f t="shared" si="720"/>
        <v>476</v>
      </c>
      <c r="ED472" s="677">
        <f t="shared" si="739"/>
        <v>285.60000000000002</v>
      </c>
      <c r="EE472" s="677">
        <f t="shared" si="740"/>
        <v>476</v>
      </c>
      <c r="EF472" s="208">
        <f t="shared" si="741"/>
        <v>85.323005000000023</v>
      </c>
      <c r="EG472" s="208">
        <f t="shared" si="742"/>
        <v>25.596901500000005</v>
      </c>
      <c r="EH472" s="208">
        <f t="shared" si="743"/>
        <v>42.661502500000012</v>
      </c>
      <c r="EI472" s="677">
        <f t="shared" si="721"/>
        <v>42.661502500000012</v>
      </c>
    </row>
    <row r="473" spans="1:139" s="218" customFormat="1" ht="24.75" customHeight="1" x14ac:dyDescent="0.2">
      <c r="A473" s="505">
        <v>470</v>
      </c>
      <c r="B473" s="506" t="s">
        <v>1268</v>
      </c>
      <c r="C473" s="499" t="s">
        <v>1028</v>
      </c>
      <c r="D473" s="406" t="s">
        <v>612</v>
      </c>
      <c r="E473" s="414" t="s">
        <v>232</v>
      </c>
      <c r="F473" s="219" t="s">
        <v>245</v>
      </c>
      <c r="G473" s="219" t="s">
        <v>42</v>
      </c>
      <c r="H473" s="219" t="s">
        <v>66</v>
      </c>
      <c r="I473" s="240">
        <v>1</v>
      </c>
      <c r="J473" s="237">
        <v>850</v>
      </c>
      <c r="K473" s="222"/>
      <c r="L473" s="219" t="s">
        <v>245</v>
      </c>
      <c r="M473" s="219" t="s">
        <v>42</v>
      </c>
      <c r="N473" s="219" t="s">
        <v>66</v>
      </c>
      <c r="O473" s="240">
        <v>1</v>
      </c>
      <c r="P473" s="234">
        <v>850</v>
      </c>
      <c r="Q473" s="219"/>
      <c r="R473" s="219"/>
      <c r="S473" s="219"/>
      <c r="T473" s="240">
        <v>1</v>
      </c>
      <c r="U473" s="235">
        <v>850</v>
      </c>
      <c r="V473" s="228" t="s">
        <v>705</v>
      </c>
      <c r="W473" s="228" t="s">
        <v>9</v>
      </c>
      <c r="X473" s="228" t="s">
        <v>28</v>
      </c>
      <c r="Y473" s="242">
        <v>1</v>
      </c>
      <c r="Z473" s="236">
        <v>850</v>
      </c>
      <c r="AA473" s="207">
        <f t="shared" si="657"/>
        <v>850</v>
      </c>
      <c r="AB473" s="222">
        <v>967</v>
      </c>
      <c r="AC473" s="544">
        <f t="shared" si="722"/>
        <v>117</v>
      </c>
      <c r="AD473" s="208">
        <f>1.22*$AB$1</f>
        <v>1387.7012</v>
      </c>
      <c r="AE473" s="678">
        <f t="shared" si="723"/>
        <v>537.70119999999997</v>
      </c>
      <c r="AF473" s="222">
        <v>1796</v>
      </c>
      <c r="AJ473" s="444">
        <f t="shared" si="658"/>
        <v>117</v>
      </c>
      <c r="AK473" s="444">
        <f t="shared" si="659"/>
        <v>13.764705882352942</v>
      </c>
      <c r="AL473" s="539">
        <f t="shared" si="724"/>
        <v>2.7529411764705882E-2</v>
      </c>
      <c r="AM473" s="444">
        <f t="shared" si="660"/>
        <v>23.4</v>
      </c>
      <c r="AN473" s="445">
        <f t="shared" si="661"/>
        <v>537.70119999999997</v>
      </c>
      <c r="AO473" s="445">
        <f t="shared" si="662"/>
        <v>63.258964705882335</v>
      </c>
      <c r="AP473" s="542">
        <f t="shared" si="725"/>
        <v>0.12651792941176468</v>
      </c>
      <c r="AQ473" s="445">
        <f t="shared" si="663"/>
        <v>107.54024</v>
      </c>
      <c r="AR473" s="227">
        <f t="shared" si="664"/>
        <v>970</v>
      </c>
      <c r="AS473" s="210">
        <f t="shared" si="665"/>
        <v>970</v>
      </c>
      <c r="AT473" s="209">
        <f t="shared" si="666"/>
        <v>291</v>
      </c>
      <c r="AU473" s="209">
        <f t="shared" si="667"/>
        <v>485</v>
      </c>
      <c r="AV473" s="211">
        <f t="shared" si="668"/>
        <v>967</v>
      </c>
      <c r="AW473" s="210">
        <f t="shared" si="669"/>
        <v>3</v>
      </c>
      <c r="AX473" s="210">
        <f t="shared" si="670"/>
        <v>120</v>
      </c>
      <c r="AY473" s="210">
        <f t="shared" si="671"/>
        <v>14.117647058823522</v>
      </c>
      <c r="AZ473" s="211">
        <f t="shared" si="672"/>
        <v>1387.7012</v>
      </c>
      <c r="BA473" s="544">
        <f t="shared" si="726"/>
        <v>417.70119999999997</v>
      </c>
      <c r="BB473" s="210">
        <f t="shared" si="727"/>
        <v>104.42529999999999</v>
      </c>
      <c r="BC473" s="213">
        <f t="shared" si="673"/>
        <v>1248.9310800000001</v>
      </c>
      <c r="BD473" s="211">
        <f>[1]MAG_9pak!$F$11</f>
        <v>1248.9310800000001</v>
      </c>
      <c r="BE473" s="213">
        <f t="shared" si="674"/>
        <v>374.67932400000001</v>
      </c>
      <c r="BF473" s="213">
        <f t="shared" si="675"/>
        <v>624.46554000000003</v>
      </c>
      <c r="BG473" s="210">
        <f t="shared" si="676"/>
        <v>281.93108000000007</v>
      </c>
      <c r="BH473" s="210">
        <f t="shared" si="677"/>
        <v>398.93108000000007</v>
      </c>
      <c r="BI473" s="210">
        <f t="shared" si="678"/>
        <v>46.933068235294115</v>
      </c>
      <c r="BJ473" s="210">
        <f t="shared" si="679"/>
        <v>1054</v>
      </c>
      <c r="BK473" s="214">
        <f t="shared" si="680"/>
        <v>316.2</v>
      </c>
      <c r="BL473" s="214">
        <f t="shared" si="681"/>
        <v>527</v>
      </c>
      <c r="BM473" s="210">
        <f t="shared" si="682"/>
        <v>204</v>
      </c>
      <c r="BN473" s="210">
        <f t="shared" si="683"/>
        <v>87</v>
      </c>
      <c r="BO473" s="215">
        <f t="shared" si="684"/>
        <v>1054</v>
      </c>
      <c r="BP473" s="210">
        <f t="shared" si="744"/>
        <v>1054</v>
      </c>
      <c r="BQ473" s="216">
        <f t="shared" si="685"/>
        <v>316.2</v>
      </c>
      <c r="BR473" s="216">
        <f t="shared" si="686"/>
        <v>527</v>
      </c>
      <c r="BS473" s="210">
        <f t="shared" si="687"/>
        <v>204</v>
      </c>
      <c r="BT473" s="210">
        <f t="shared" si="688"/>
        <v>87</v>
      </c>
      <c r="BU473" s="217">
        <f t="shared" si="689"/>
        <v>1054</v>
      </c>
      <c r="BV473" s="210">
        <f t="shared" si="745"/>
        <v>1054</v>
      </c>
      <c r="BW473" s="403">
        <f t="shared" si="690"/>
        <v>316.2</v>
      </c>
      <c r="BX473" s="403">
        <f t="shared" si="691"/>
        <v>527</v>
      </c>
      <c r="BY473" s="210">
        <f t="shared" si="692"/>
        <v>204</v>
      </c>
      <c r="BZ473" s="210">
        <f t="shared" si="693"/>
        <v>87</v>
      </c>
      <c r="CA473" s="210">
        <f t="shared" si="694"/>
        <v>24</v>
      </c>
      <c r="CB473" s="404">
        <f t="shared" si="695"/>
        <v>1054</v>
      </c>
      <c r="CC473" s="404"/>
      <c r="CD473" s="537">
        <f t="shared" si="696"/>
        <v>104.42529999999999</v>
      </c>
      <c r="CE473" s="537">
        <f t="shared" si="728"/>
        <v>31.327589999999997</v>
      </c>
      <c r="CF473" s="537">
        <f t="shared" si="697"/>
        <v>52.212649999999996</v>
      </c>
      <c r="CG473" s="210"/>
      <c r="CH473" s="210"/>
      <c r="CI473" s="210"/>
      <c r="CJ473" s="538">
        <f t="shared" si="698"/>
        <v>104.42529999999999</v>
      </c>
      <c r="CK473" s="216">
        <f t="shared" si="699"/>
        <v>-0.75</v>
      </c>
      <c r="CL473" s="216">
        <f t="shared" si="729"/>
        <v>-0.22499999999999998</v>
      </c>
      <c r="CM473" s="216">
        <f t="shared" si="700"/>
        <v>-0.375</v>
      </c>
      <c r="CN473" s="216"/>
      <c r="CO473" s="216"/>
      <c r="CP473" s="216"/>
      <c r="CQ473" s="217">
        <f t="shared" si="701"/>
        <v>-0.75</v>
      </c>
      <c r="CR473" s="403">
        <f t="shared" si="702"/>
        <v>83.425299999999993</v>
      </c>
      <c r="CS473" s="403">
        <f t="shared" si="730"/>
        <v>25.027589999999996</v>
      </c>
      <c r="CT473" s="403">
        <f t="shared" si="703"/>
        <v>41.712649999999996</v>
      </c>
      <c r="CU473" s="403"/>
      <c r="CV473" s="403"/>
      <c r="CW473" s="403"/>
      <c r="CX473" s="404">
        <f t="shared" si="704"/>
        <v>83.425299999999993</v>
      </c>
      <c r="CY473" s="198"/>
      <c r="CZ473" s="222">
        <v>967</v>
      </c>
      <c r="DA473" s="677">
        <f t="shared" si="705"/>
        <v>117</v>
      </c>
      <c r="DB473" s="676">
        <f t="shared" si="706"/>
        <v>13.764705882352942</v>
      </c>
      <c r="DC473" s="676">
        <f t="shared" si="731"/>
        <v>2.7529411764705882</v>
      </c>
      <c r="DD473" s="208">
        <v>1387.7012</v>
      </c>
      <c r="DE473" s="677">
        <f t="shared" si="707"/>
        <v>537.70119999999997</v>
      </c>
      <c r="DF473" s="676">
        <f t="shared" si="708"/>
        <v>63.258964705882335</v>
      </c>
      <c r="DG473" s="676">
        <f t="shared" si="732"/>
        <v>12.651792941176467</v>
      </c>
      <c r="DH473" s="222">
        <v>20</v>
      </c>
      <c r="DI473" s="677">
        <f t="shared" si="709"/>
        <v>170</v>
      </c>
      <c r="DJ473" s="568">
        <f t="shared" si="710"/>
        <v>1020</v>
      </c>
      <c r="DK473" s="677">
        <f t="shared" si="711"/>
        <v>1020</v>
      </c>
      <c r="DL473" s="677">
        <f t="shared" si="733"/>
        <v>306</v>
      </c>
      <c r="DM473" s="677">
        <f t="shared" si="734"/>
        <v>510</v>
      </c>
      <c r="DN473" s="677">
        <f t="shared" si="712"/>
        <v>91.925299999999993</v>
      </c>
      <c r="DO473" s="677">
        <f t="shared" si="735"/>
        <v>27.577589999999997</v>
      </c>
      <c r="DP473" s="677">
        <f t="shared" si="736"/>
        <v>45.962649999999996</v>
      </c>
      <c r="DQ473" s="677">
        <f t="shared" si="713"/>
        <v>91.925299999999993</v>
      </c>
      <c r="DR473" s="222">
        <v>967</v>
      </c>
      <c r="DS473" s="677">
        <f t="shared" si="714"/>
        <v>117</v>
      </c>
      <c r="DT473" s="676">
        <f t="shared" si="715"/>
        <v>13.764705882352942</v>
      </c>
      <c r="DU473" s="710">
        <f t="shared" si="737"/>
        <v>2.7529411764705882</v>
      </c>
      <c r="DV473" s="208">
        <v>1387.7012</v>
      </c>
      <c r="DW473" s="677">
        <f t="shared" si="716"/>
        <v>537.70119999999997</v>
      </c>
      <c r="DX473" s="676">
        <f t="shared" si="717"/>
        <v>63.258964705882335</v>
      </c>
      <c r="DY473" s="710">
        <f t="shared" si="738"/>
        <v>12.651792941176467</v>
      </c>
      <c r="DZ473" s="222">
        <v>19</v>
      </c>
      <c r="EA473" s="677">
        <f t="shared" si="718"/>
        <v>161.5</v>
      </c>
      <c r="EB473" s="568">
        <f t="shared" si="719"/>
        <v>1011.5</v>
      </c>
      <c r="EC473" s="677">
        <f t="shared" si="720"/>
        <v>1011.5</v>
      </c>
      <c r="ED473" s="677">
        <f t="shared" si="739"/>
        <v>303.45</v>
      </c>
      <c r="EE473" s="677">
        <f t="shared" si="740"/>
        <v>505.75</v>
      </c>
      <c r="EF473" s="208">
        <f t="shared" si="741"/>
        <v>94.050299999999993</v>
      </c>
      <c r="EG473" s="208">
        <f t="shared" si="742"/>
        <v>28.215089999999996</v>
      </c>
      <c r="EH473" s="208">
        <f t="shared" si="743"/>
        <v>47.025149999999996</v>
      </c>
      <c r="EI473" s="677">
        <f t="shared" si="721"/>
        <v>94.050299999999993</v>
      </c>
    </row>
    <row r="474" spans="1:139" s="218" customFormat="1" ht="24.75" customHeight="1" x14ac:dyDescent="0.2">
      <c r="A474" s="506">
        <v>471</v>
      </c>
      <c r="B474" s="505" t="s">
        <v>1267</v>
      </c>
      <c r="C474" s="499" t="s">
        <v>216</v>
      </c>
      <c r="D474" s="253" t="s">
        <v>430</v>
      </c>
      <c r="E474" s="253" t="s">
        <v>13</v>
      </c>
      <c r="F474" s="219" t="s">
        <v>7</v>
      </c>
      <c r="G474" s="219" t="s">
        <v>65</v>
      </c>
      <c r="H474" s="219" t="s">
        <v>5</v>
      </c>
      <c r="I474" s="249">
        <v>1</v>
      </c>
      <c r="J474" s="229">
        <v>1731</v>
      </c>
      <c r="K474" s="222"/>
      <c r="L474" s="219" t="s">
        <v>7</v>
      </c>
      <c r="M474" s="219" t="s">
        <v>65</v>
      </c>
      <c r="N474" s="219" t="s">
        <v>5</v>
      </c>
      <c r="O474" s="249">
        <v>1</v>
      </c>
      <c r="P474" s="230">
        <v>1731</v>
      </c>
      <c r="Q474" s="219"/>
      <c r="R474" s="219"/>
      <c r="S474" s="219"/>
      <c r="T474" s="249">
        <v>1</v>
      </c>
      <c r="U474" s="231">
        <v>1731</v>
      </c>
      <c r="V474" s="228" t="s">
        <v>664</v>
      </c>
      <c r="W474" s="228" t="s">
        <v>6</v>
      </c>
      <c r="X474" s="228" t="s">
        <v>88</v>
      </c>
      <c r="Y474" s="252">
        <v>1</v>
      </c>
      <c r="Z474" s="232">
        <v>1731</v>
      </c>
      <c r="AA474" s="207">
        <f t="shared" si="657"/>
        <v>1731</v>
      </c>
      <c r="AB474" s="222">
        <v>2695</v>
      </c>
      <c r="AC474" s="544">
        <f t="shared" si="722"/>
        <v>964</v>
      </c>
      <c r="AD474" s="208">
        <f>3.385*$AB$1</f>
        <v>3850.3020999999999</v>
      </c>
      <c r="AE474" s="678">
        <f t="shared" si="723"/>
        <v>2119.3020999999999</v>
      </c>
      <c r="AF474" s="222">
        <v>4620</v>
      </c>
      <c r="AJ474" s="444">
        <f t="shared" si="658"/>
        <v>964</v>
      </c>
      <c r="AK474" s="444">
        <f t="shared" si="659"/>
        <v>55.690352397458128</v>
      </c>
      <c r="AL474" s="539">
        <f t="shared" si="724"/>
        <v>0.11138070479491625</v>
      </c>
      <c r="AM474" s="444">
        <f t="shared" si="660"/>
        <v>192.8</v>
      </c>
      <c r="AN474" s="445">
        <f t="shared" si="661"/>
        <v>2119.3020999999999</v>
      </c>
      <c r="AO474" s="445">
        <f t="shared" si="662"/>
        <v>122.43224147891391</v>
      </c>
      <c r="AP474" s="542">
        <f t="shared" si="725"/>
        <v>0.24486448295782781</v>
      </c>
      <c r="AQ474" s="445">
        <f t="shared" si="663"/>
        <v>423.86041999999998</v>
      </c>
      <c r="AR474" s="227">
        <f t="shared" si="664"/>
        <v>1851</v>
      </c>
      <c r="AS474" s="210">
        <f t="shared" si="665"/>
        <v>1851</v>
      </c>
      <c r="AT474" s="209">
        <f t="shared" si="666"/>
        <v>555.29999999999995</v>
      </c>
      <c r="AU474" s="209">
        <f t="shared" si="667"/>
        <v>925.5</v>
      </c>
      <c r="AV474" s="211">
        <f t="shared" si="668"/>
        <v>2695</v>
      </c>
      <c r="AW474" s="212">
        <f t="shared" si="669"/>
        <v>-844</v>
      </c>
      <c r="AX474" s="210">
        <f t="shared" si="670"/>
        <v>120</v>
      </c>
      <c r="AY474" s="210">
        <f t="shared" si="671"/>
        <v>6.9324090121317283</v>
      </c>
      <c r="AZ474" s="211">
        <f t="shared" si="672"/>
        <v>3850.3020999999999</v>
      </c>
      <c r="BA474" s="544">
        <f t="shared" si="726"/>
        <v>1999.3020999999999</v>
      </c>
      <c r="BB474" s="210">
        <f t="shared" si="727"/>
        <v>499.82552499999997</v>
      </c>
      <c r="BC474" s="213">
        <f t="shared" si="673"/>
        <v>2694.6427400000002</v>
      </c>
      <c r="BD474" s="211">
        <f>[1]MAG_9pak!$C$16</f>
        <v>2694.6427400000002</v>
      </c>
      <c r="BE474" s="213">
        <f t="shared" si="674"/>
        <v>808.39282200000002</v>
      </c>
      <c r="BF474" s="213">
        <f t="shared" si="675"/>
        <v>1347.3213700000001</v>
      </c>
      <c r="BG474" s="210">
        <f t="shared" si="676"/>
        <v>-0.35725999999976921</v>
      </c>
      <c r="BH474" s="210">
        <f t="shared" si="677"/>
        <v>963.64274000000023</v>
      </c>
      <c r="BI474" s="210">
        <f t="shared" si="678"/>
        <v>55.669713460427516</v>
      </c>
      <c r="BJ474" s="210">
        <f t="shared" si="679"/>
        <v>2146.44</v>
      </c>
      <c r="BK474" s="214">
        <f t="shared" si="680"/>
        <v>643.93200000000002</v>
      </c>
      <c r="BL474" s="214">
        <f t="shared" si="681"/>
        <v>1073.22</v>
      </c>
      <c r="BM474" s="210">
        <f t="shared" si="682"/>
        <v>415.44000000000005</v>
      </c>
      <c r="BN474" s="210">
        <f t="shared" si="683"/>
        <v>-548.55999999999995</v>
      </c>
      <c r="BO474" s="215">
        <f t="shared" si="684"/>
        <v>2146.44</v>
      </c>
      <c r="BP474" s="210">
        <f>Z474*1.2</f>
        <v>2077.1999999999998</v>
      </c>
      <c r="BQ474" s="216">
        <f t="shared" si="685"/>
        <v>623.16</v>
      </c>
      <c r="BR474" s="216">
        <f t="shared" si="686"/>
        <v>1038.5999999999999</v>
      </c>
      <c r="BS474" s="210">
        <f t="shared" si="687"/>
        <v>346.19999999999982</v>
      </c>
      <c r="BT474" s="210">
        <f t="shared" si="688"/>
        <v>-617.80000000000018</v>
      </c>
      <c r="BU474" s="217">
        <f t="shared" si="689"/>
        <v>2077.1999999999998</v>
      </c>
      <c r="BV474" s="210">
        <f>Z474*1.14</f>
        <v>1973.34</v>
      </c>
      <c r="BW474" s="403">
        <f t="shared" si="690"/>
        <v>592.00199999999995</v>
      </c>
      <c r="BX474" s="403">
        <f t="shared" si="691"/>
        <v>986.67</v>
      </c>
      <c r="BY474" s="210">
        <f t="shared" si="692"/>
        <v>242.33999999999992</v>
      </c>
      <c r="BZ474" s="210">
        <f t="shared" si="693"/>
        <v>-721.66000000000008</v>
      </c>
      <c r="CA474" s="210">
        <f t="shared" si="694"/>
        <v>13.999999999999986</v>
      </c>
      <c r="CB474" s="404">
        <f t="shared" si="695"/>
        <v>1973.34</v>
      </c>
      <c r="CC474" s="404"/>
      <c r="CD474" s="537">
        <f t="shared" si="696"/>
        <v>499.82552499999997</v>
      </c>
      <c r="CE474" s="537">
        <f t="shared" si="728"/>
        <v>149.94765749999999</v>
      </c>
      <c r="CF474" s="537">
        <f t="shared" si="697"/>
        <v>249.91276249999999</v>
      </c>
      <c r="CG474" s="210"/>
      <c r="CH474" s="210"/>
      <c r="CI474" s="210"/>
      <c r="CJ474" s="538">
        <f t="shared" si="698"/>
        <v>499.82552499999997</v>
      </c>
      <c r="CK474" s="216">
        <f t="shared" si="699"/>
        <v>211</v>
      </c>
      <c r="CL474" s="216">
        <f t="shared" si="729"/>
        <v>63.3</v>
      </c>
      <c r="CM474" s="216">
        <f t="shared" si="700"/>
        <v>105.5</v>
      </c>
      <c r="CN474" s="216"/>
      <c r="CO474" s="216"/>
      <c r="CP474" s="216"/>
      <c r="CQ474" s="217">
        <f t="shared" si="701"/>
        <v>211</v>
      </c>
      <c r="CR474" s="403">
        <f t="shared" si="702"/>
        <v>469.24052499999999</v>
      </c>
      <c r="CS474" s="403">
        <f t="shared" si="730"/>
        <v>140.77215749999999</v>
      </c>
      <c r="CT474" s="403">
        <f t="shared" si="703"/>
        <v>234.6202625</v>
      </c>
      <c r="CU474" s="403"/>
      <c r="CV474" s="403"/>
      <c r="CW474" s="403"/>
      <c r="CX474" s="404">
        <f t="shared" si="704"/>
        <v>469.24052499999999</v>
      </c>
      <c r="CY474" s="198"/>
      <c r="CZ474" s="222">
        <v>2695</v>
      </c>
      <c r="DA474" s="677">
        <f t="shared" si="705"/>
        <v>964</v>
      </c>
      <c r="DB474" s="676">
        <f t="shared" si="706"/>
        <v>55.690352397458128</v>
      </c>
      <c r="DC474" s="676">
        <f t="shared" si="731"/>
        <v>11.138070479491626</v>
      </c>
      <c r="DD474" s="208">
        <v>3850.3020999999999</v>
      </c>
      <c r="DE474" s="677">
        <f t="shared" si="707"/>
        <v>2119.3020999999999</v>
      </c>
      <c r="DF474" s="676">
        <f t="shared" si="708"/>
        <v>122.43224147891391</v>
      </c>
      <c r="DG474" s="676">
        <f t="shared" si="732"/>
        <v>24.486448295782782</v>
      </c>
      <c r="DH474" s="203">
        <v>11</v>
      </c>
      <c r="DI474" s="677">
        <f t="shared" si="709"/>
        <v>190.41</v>
      </c>
      <c r="DJ474" s="568">
        <f t="shared" si="710"/>
        <v>1921.41</v>
      </c>
      <c r="DK474" s="677">
        <f t="shared" si="711"/>
        <v>1921.41</v>
      </c>
      <c r="DL474" s="677">
        <f t="shared" si="733"/>
        <v>576.423</v>
      </c>
      <c r="DM474" s="677">
        <f t="shared" si="734"/>
        <v>960.70500000000004</v>
      </c>
      <c r="DN474" s="677">
        <f t="shared" si="712"/>
        <v>482.22302499999995</v>
      </c>
      <c r="DO474" s="677">
        <f t="shared" si="735"/>
        <v>144.66690749999998</v>
      </c>
      <c r="DP474" s="677">
        <f t="shared" si="736"/>
        <v>241.11151249999998</v>
      </c>
      <c r="DQ474" s="677">
        <f t="shared" si="713"/>
        <v>482.22302499999995</v>
      </c>
      <c r="DR474" s="222">
        <v>2695</v>
      </c>
      <c r="DS474" s="677">
        <f t="shared" si="714"/>
        <v>964</v>
      </c>
      <c r="DT474" s="676">
        <f t="shared" si="715"/>
        <v>55.690352397458128</v>
      </c>
      <c r="DU474" s="710">
        <f t="shared" si="737"/>
        <v>11.138070479491626</v>
      </c>
      <c r="DV474" s="208">
        <v>3850.3020999999999</v>
      </c>
      <c r="DW474" s="677">
        <f t="shared" si="716"/>
        <v>2119.3020999999999</v>
      </c>
      <c r="DX474" s="676">
        <f t="shared" si="717"/>
        <v>122.43224147891391</v>
      </c>
      <c r="DY474" s="710">
        <f t="shared" si="738"/>
        <v>24.486448295782782</v>
      </c>
      <c r="DZ474" s="222">
        <v>11</v>
      </c>
      <c r="EA474" s="677">
        <f t="shared" si="718"/>
        <v>190.41</v>
      </c>
      <c r="EB474" s="568">
        <f t="shared" si="719"/>
        <v>1921.41</v>
      </c>
      <c r="EC474" s="677">
        <f t="shared" si="720"/>
        <v>1921.41</v>
      </c>
      <c r="ED474" s="677">
        <f t="shared" si="739"/>
        <v>576.423</v>
      </c>
      <c r="EE474" s="677">
        <f t="shared" si="740"/>
        <v>960.70500000000004</v>
      </c>
      <c r="EF474" s="208">
        <f t="shared" si="741"/>
        <v>482.22302499999995</v>
      </c>
      <c r="EG474" s="208">
        <f t="shared" si="742"/>
        <v>144.66690749999998</v>
      </c>
      <c r="EH474" s="208">
        <f t="shared" si="743"/>
        <v>241.11151249999998</v>
      </c>
      <c r="EI474" s="677">
        <f t="shared" si="721"/>
        <v>482.22302499999995</v>
      </c>
    </row>
    <row r="475" spans="1:139" s="218" customFormat="1" ht="24.75" customHeight="1" x14ac:dyDescent="0.2">
      <c r="A475" s="505">
        <v>472</v>
      </c>
      <c r="B475" s="505" t="s">
        <v>1267</v>
      </c>
      <c r="C475" s="499" t="s">
        <v>216</v>
      </c>
      <c r="D475" s="253" t="s">
        <v>430</v>
      </c>
      <c r="E475" s="253" t="s">
        <v>56</v>
      </c>
      <c r="F475" s="219" t="s">
        <v>7</v>
      </c>
      <c r="G475" s="219" t="s">
        <v>26</v>
      </c>
      <c r="H475" s="219" t="s">
        <v>88</v>
      </c>
      <c r="I475" s="249">
        <v>1</v>
      </c>
      <c r="J475" s="230">
        <v>1471</v>
      </c>
      <c r="K475" s="222"/>
      <c r="L475" s="219" t="s">
        <v>7</v>
      </c>
      <c r="M475" s="219" t="s">
        <v>26</v>
      </c>
      <c r="N475" s="219" t="s">
        <v>88</v>
      </c>
      <c r="O475" s="249">
        <v>1</v>
      </c>
      <c r="P475" s="230">
        <v>1471</v>
      </c>
      <c r="Q475" s="219"/>
      <c r="R475" s="219"/>
      <c r="S475" s="219"/>
      <c r="T475" s="249">
        <v>1</v>
      </c>
      <c r="U475" s="231">
        <v>1471</v>
      </c>
      <c r="V475" s="228" t="s">
        <v>664</v>
      </c>
      <c r="W475" s="228" t="s">
        <v>6</v>
      </c>
      <c r="X475" s="228" t="s">
        <v>88</v>
      </c>
      <c r="Y475" s="252">
        <v>1</v>
      </c>
      <c r="Z475" s="232">
        <v>1471</v>
      </c>
      <c r="AA475" s="207">
        <f t="shared" si="657"/>
        <v>1471</v>
      </c>
      <c r="AB475" s="222">
        <v>2174</v>
      </c>
      <c r="AC475" s="544">
        <f t="shared" si="722"/>
        <v>703</v>
      </c>
      <c r="AD475" s="208">
        <f>2.73*$AB$1</f>
        <v>3105.2658000000001</v>
      </c>
      <c r="AE475" s="678">
        <f t="shared" si="723"/>
        <v>1634.2658000000001</v>
      </c>
      <c r="AF475" s="222">
        <v>3726</v>
      </c>
      <c r="AJ475" s="444">
        <f t="shared" si="658"/>
        <v>703</v>
      </c>
      <c r="AK475" s="444">
        <f t="shared" si="659"/>
        <v>47.790618626784521</v>
      </c>
      <c r="AL475" s="539">
        <f t="shared" si="724"/>
        <v>9.558123725356904E-2</v>
      </c>
      <c r="AM475" s="444">
        <f t="shared" si="660"/>
        <v>140.6</v>
      </c>
      <c r="AN475" s="445">
        <f t="shared" si="661"/>
        <v>1634.2658000000001</v>
      </c>
      <c r="AO475" s="445">
        <f t="shared" si="662"/>
        <v>111.098966689327</v>
      </c>
      <c r="AP475" s="542">
        <f t="shared" si="725"/>
        <v>0.22219793337865401</v>
      </c>
      <c r="AQ475" s="445">
        <f t="shared" si="663"/>
        <v>326.85316</v>
      </c>
      <c r="AR475" s="227">
        <f t="shared" si="664"/>
        <v>1591</v>
      </c>
      <c r="AS475" s="210">
        <f t="shared" si="665"/>
        <v>1591</v>
      </c>
      <c r="AT475" s="209">
        <f t="shared" si="666"/>
        <v>477.29999999999995</v>
      </c>
      <c r="AU475" s="209">
        <f t="shared" si="667"/>
        <v>795.5</v>
      </c>
      <c r="AV475" s="211">
        <f t="shared" si="668"/>
        <v>2174</v>
      </c>
      <c r="AW475" s="212">
        <f t="shared" si="669"/>
        <v>-583</v>
      </c>
      <c r="AX475" s="210">
        <f t="shared" si="670"/>
        <v>120</v>
      </c>
      <c r="AY475" s="210">
        <f t="shared" si="671"/>
        <v>8.1577158395649292</v>
      </c>
      <c r="AZ475" s="211">
        <f t="shared" si="672"/>
        <v>3105.2658000000001</v>
      </c>
      <c r="BA475" s="544">
        <f t="shared" si="726"/>
        <v>1514.2658000000001</v>
      </c>
      <c r="BB475" s="210">
        <f t="shared" si="727"/>
        <v>378.56645000000003</v>
      </c>
      <c r="BC475" s="213">
        <f t="shared" si="673"/>
        <v>2173.68606</v>
      </c>
      <c r="BD475" s="211">
        <f>[1]MAG_9pak!$C$15</f>
        <v>2173.68606</v>
      </c>
      <c r="BE475" s="213">
        <f t="shared" si="674"/>
        <v>652.105818</v>
      </c>
      <c r="BF475" s="213">
        <f t="shared" si="675"/>
        <v>1086.84303</v>
      </c>
      <c r="BG475" s="210">
        <f t="shared" si="676"/>
        <v>-0.31394000000000233</v>
      </c>
      <c r="BH475" s="210">
        <f t="shared" si="677"/>
        <v>702.68606</v>
      </c>
      <c r="BI475" s="210">
        <f t="shared" si="678"/>
        <v>47.769276682528869</v>
      </c>
      <c r="BJ475" s="210">
        <f t="shared" si="679"/>
        <v>1824.04</v>
      </c>
      <c r="BK475" s="214">
        <f t="shared" si="680"/>
        <v>547.21199999999999</v>
      </c>
      <c r="BL475" s="214">
        <f t="shared" si="681"/>
        <v>912.02</v>
      </c>
      <c r="BM475" s="210">
        <f t="shared" si="682"/>
        <v>353.03999999999996</v>
      </c>
      <c r="BN475" s="210">
        <f t="shared" si="683"/>
        <v>-349.96000000000004</v>
      </c>
      <c r="BO475" s="215">
        <f t="shared" si="684"/>
        <v>1824.04</v>
      </c>
      <c r="BP475" s="210">
        <f>Z475*1.2</f>
        <v>1765.2</v>
      </c>
      <c r="BQ475" s="216">
        <f t="shared" si="685"/>
        <v>529.55999999999995</v>
      </c>
      <c r="BR475" s="216">
        <f t="shared" si="686"/>
        <v>882.6</v>
      </c>
      <c r="BS475" s="210">
        <f t="shared" si="687"/>
        <v>294.20000000000005</v>
      </c>
      <c r="BT475" s="210">
        <f t="shared" si="688"/>
        <v>-408.79999999999995</v>
      </c>
      <c r="BU475" s="217">
        <f t="shared" si="689"/>
        <v>1765.2</v>
      </c>
      <c r="BV475" s="210">
        <f>Z475*1.19</f>
        <v>1750.49</v>
      </c>
      <c r="BW475" s="403">
        <f t="shared" si="690"/>
        <v>525.14699999999993</v>
      </c>
      <c r="BX475" s="403">
        <f t="shared" si="691"/>
        <v>875.245</v>
      </c>
      <c r="BY475" s="210">
        <f t="shared" si="692"/>
        <v>279.49</v>
      </c>
      <c r="BZ475" s="210">
        <f t="shared" si="693"/>
        <v>-423.51</v>
      </c>
      <c r="CA475" s="210">
        <f t="shared" si="694"/>
        <v>19</v>
      </c>
      <c r="CB475" s="404">
        <f t="shared" si="695"/>
        <v>1750.49</v>
      </c>
      <c r="CC475" s="404"/>
      <c r="CD475" s="537">
        <f t="shared" si="696"/>
        <v>378.56645000000003</v>
      </c>
      <c r="CE475" s="537">
        <f t="shared" si="728"/>
        <v>113.569935</v>
      </c>
      <c r="CF475" s="537">
        <f t="shared" si="697"/>
        <v>189.28322500000002</v>
      </c>
      <c r="CG475" s="210"/>
      <c r="CH475" s="210"/>
      <c r="CI475" s="210"/>
      <c r="CJ475" s="538">
        <f t="shared" si="698"/>
        <v>378.56645000000003</v>
      </c>
      <c r="CK475" s="216">
        <f t="shared" si="699"/>
        <v>145.75</v>
      </c>
      <c r="CL475" s="216">
        <f t="shared" si="729"/>
        <v>43.725000000000001</v>
      </c>
      <c r="CM475" s="216">
        <f t="shared" si="700"/>
        <v>72.875</v>
      </c>
      <c r="CN475" s="216"/>
      <c r="CO475" s="216"/>
      <c r="CP475" s="216"/>
      <c r="CQ475" s="217">
        <f t="shared" si="701"/>
        <v>145.75</v>
      </c>
      <c r="CR475" s="403">
        <f t="shared" si="702"/>
        <v>338.69395000000003</v>
      </c>
      <c r="CS475" s="403">
        <f t="shared" si="730"/>
        <v>101.60818500000001</v>
      </c>
      <c r="CT475" s="403">
        <f t="shared" si="703"/>
        <v>169.34697500000001</v>
      </c>
      <c r="CU475" s="403"/>
      <c r="CV475" s="403"/>
      <c r="CW475" s="403"/>
      <c r="CX475" s="404">
        <f t="shared" si="704"/>
        <v>338.69395000000003</v>
      </c>
      <c r="CY475" s="198"/>
      <c r="CZ475" s="222">
        <v>2174</v>
      </c>
      <c r="DA475" s="677">
        <f t="shared" si="705"/>
        <v>703</v>
      </c>
      <c r="DB475" s="676">
        <f t="shared" si="706"/>
        <v>47.790618626784521</v>
      </c>
      <c r="DC475" s="676">
        <f t="shared" si="731"/>
        <v>9.5581237253569036</v>
      </c>
      <c r="DD475" s="208">
        <v>3105.2658000000001</v>
      </c>
      <c r="DE475" s="677">
        <f t="shared" si="707"/>
        <v>1634.2658000000001</v>
      </c>
      <c r="DF475" s="676">
        <f t="shared" si="708"/>
        <v>111.098966689327</v>
      </c>
      <c r="DG475" s="676">
        <f t="shared" si="732"/>
        <v>22.219793337865401</v>
      </c>
      <c r="DH475" s="222">
        <v>15</v>
      </c>
      <c r="DI475" s="677">
        <f t="shared" si="709"/>
        <v>220.65</v>
      </c>
      <c r="DJ475" s="568">
        <f t="shared" si="710"/>
        <v>1691.65</v>
      </c>
      <c r="DK475" s="677">
        <f t="shared" si="711"/>
        <v>1691.65</v>
      </c>
      <c r="DL475" s="677">
        <f t="shared" si="733"/>
        <v>507.495</v>
      </c>
      <c r="DM475" s="677">
        <f t="shared" si="734"/>
        <v>845.82500000000005</v>
      </c>
      <c r="DN475" s="677">
        <f t="shared" si="712"/>
        <v>353.40395000000001</v>
      </c>
      <c r="DO475" s="677">
        <f t="shared" si="735"/>
        <v>106.021185</v>
      </c>
      <c r="DP475" s="677">
        <f t="shared" si="736"/>
        <v>176.701975</v>
      </c>
      <c r="DQ475" s="677">
        <f t="shared" si="713"/>
        <v>353.40395000000001</v>
      </c>
      <c r="DR475" s="222">
        <v>2174</v>
      </c>
      <c r="DS475" s="677">
        <f t="shared" si="714"/>
        <v>703</v>
      </c>
      <c r="DT475" s="676">
        <f t="shared" si="715"/>
        <v>47.790618626784521</v>
      </c>
      <c r="DU475" s="710">
        <f t="shared" si="737"/>
        <v>9.5581237253569036</v>
      </c>
      <c r="DV475" s="208">
        <v>3105.2658000000001</v>
      </c>
      <c r="DW475" s="677">
        <f t="shared" si="716"/>
        <v>1634.2658000000001</v>
      </c>
      <c r="DX475" s="676">
        <f t="shared" si="717"/>
        <v>111.098966689327</v>
      </c>
      <c r="DY475" s="710">
        <f t="shared" si="738"/>
        <v>22.219793337865401</v>
      </c>
      <c r="DZ475" s="222">
        <v>15</v>
      </c>
      <c r="EA475" s="677">
        <f t="shared" si="718"/>
        <v>220.65</v>
      </c>
      <c r="EB475" s="568">
        <f t="shared" si="719"/>
        <v>1691.65</v>
      </c>
      <c r="EC475" s="677">
        <f t="shared" si="720"/>
        <v>1691.65</v>
      </c>
      <c r="ED475" s="677">
        <f t="shared" si="739"/>
        <v>507.495</v>
      </c>
      <c r="EE475" s="677">
        <f t="shared" si="740"/>
        <v>845.82500000000005</v>
      </c>
      <c r="EF475" s="208">
        <f t="shared" si="741"/>
        <v>353.40395000000001</v>
      </c>
      <c r="EG475" s="208">
        <f t="shared" si="742"/>
        <v>106.021185</v>
      </c>
      <c r="EH475" s="208">
        <f t="shared" si="743"/>
        <v>176.701975</v>
      </c>
      <c r="EI475" s="677">
        <f t="shared" si="721"/>
        <v>353.40395000000001</v>
      </c>
    </row>
    <row r="476" spans="1:139" s="218" customFormat="1" ht="24.75" customHeight="1" x14ac:dyDescent="0.2">
      <c r="A476" s="505">
        <v>473</v>
      </c>
      <c r="B476" s="505" t="s">
        <v>1267</v>
      </c>
      <c r="C476" s="499" t="s">
        <v>216</v>
      </c>
      <c r="D476" s="253" t="s">
        <v>430</v>
      </c>
      <c r="E476" s="253" t="s">
        <v>211</v>
      </c>
      <c r="F476" s="219" t="s">
        <v>105</v>
      </c>
      <c r="G476" s="219" t="s">
        <v>40</v>
      </c>
      <c r="H476" s="219" t="s">
        <v>70</v>
      </c>
      <c r="I476" s="249">
        <v>1</v>
      </c>
      <c r="J476" s="221">
        <v>1190</v>
      </c>
      <c r="K476" s="222" t="s">
        <v>649</v>
      </c>
      <c r="L476" s="219" t="s">
        <v>105</v>
      </c>
      <c r="M476" s="219" t="s">
        <v>40</v>
      </c>
      <c r="N476" s="219" t="s">
        <v>70</v>
      </c>
      <c r="O476" s="249">
        <v>1</v>
      </c>
      <c r="P476" s="221">
        <v>1190</v>
      </c>
      <c r="Q476" s="219"/>
      <c r="R476" s="219"/>
      <c r="S476" s="219"/>
      <c r="T476" s="249">
        <v>1</v>
      </c>
      <c r="U476" s="223">
        <v>1190</v>
      </c>
      <c r="V476" s="228" t="s">
        <v>704</v>
      </c>
      <c r="W476" s="228" t="s">
        <v>315</v>
      </c>
      <c r="X476" s="228" t="s">
        <v>70</v>
      </c>
      <c r="Y476" s="252">
        <v>1</v>
      </c>
      <c r="Z476" s="226">
        <v>1190</v>
      </c>
      <c r="AA476" s="207">
        <f t="shared" si="657"/>
        <v>1190</v>
      </c>
      <c r="AB476" s="222">
        <v>1157</v>
      </c>
      <c r="AC476" s="544">
        <f t="shared" si="722"/>
        <v>-33</v>
      </c>
      <c r="AD476" s="208">
        <f>1.453*$AB$1</f>
        <v>1652.7293800000002</v>
      </c>
      <c r="AE476" s="678">
        <f t="shared" si="723"/>
        <v>462.72938000000022</v>
      </c>
      <c r="AF476" s="222">
        <v>2067</v>
      </c>
      <c r="AJ476" s="444">
        <f t="shared" si="658"/>
        <v>-33</v>
      </c>
      <c r="AK476" s="444">
        <f t="shared" si="659"/>
        <v>-2.7731092436974762</v>
      </c>
      <c r="AL476" s="539">
        <f t="shared" si="724"/>
        <v>-5.5462184873949529E-3</v>
      </c>
      <c r="AM476" s="444">
        <f t="shared" si="660"/>
        <v>-6.6</v>
      </c>
      <c r="AN476" s="445">
        <f t="shared" si="661"/>
        <v>462.72938000000022</v>
      </c>
      <c r="AO476" s="445">
        <f t="shared" si="662"/>
        <v>38.884821848739506</v>
      </c>
      <c r="AP476" s="542">
        <f t="shared" si="725"/>
        <v>7.7769643697479018E-2</v>
      </c>
      <c r="AQ476" s="445">
        <f t="shared" si="663"/>
        <v>92.54587600000005</v>
      </c>
      <c r="AR476" s="227">
        <f t="shared" si="664"/>
        <v>1310</v>
      </c>
      <c r="AS476" s="210">
        <f t="shared" si="665"/>
        <v>1310</v>
      </c>
      <c r="AT476" s="209">
        <f t="shared" si="666"/>
        <v>393</v>
      </c>
      <c r="AU476" s="209">
        <f t="shared" si="667"/>
        <v>655</v>
      </c>
      <c r="AV476" s="211">
        <f t="shared" si="668"/>
        <v>1157</v>
      </c>
      <c r="AW476" s="210">
        <f t="shared" si="669"/>
        <v>153</v>
      </c>
      <c r="AX476" s="210">
        <f t="shared" si="670"/>
        <v>120</v>
      </c>
      <c r="AY476" s="210">
        <f t="shared" si="671"/>
        <v>10.084033613445385</v>
      </c>
      <c r="AZ476" s="211">
        <f t="shared" si="672"/>
        <v>1652.7293800000002</v>
      </c>
      <c r="BA476" s="544">
        <f t="shared" si="726"/>
        <v>342.72938000000022</v>
      </c>
      <c r="BB476" s="210">
        <f t="shared" si="727"/>
        <v>85.682345000000055</v>
      </c>
      <c r="BC476" s="213">
        <f t="shared" si="673"/>
        <v>1487.4564420000002</v>
      </c>
      <c r="BD476" s="211">
        <f>[1]MAG_9pak!$F$12</f>
        <v>1487.4564420000002</v>
      </c>
      <c r="BE476" s="213">
        <f t="shared" si="674"/>
        <v>446.23693260000005</v>
      </c>
      <c r="BF476" s="213">
        <f t="shared" si="675"/>
        <v>743.72822100000008</v>
      </c>
      <c r="BG476" s="210">
        <f t="shared" si="676"/>
        <v>330.45644200000015</v>
      </c>
      <c r="BH476" s="210">
        <f t="shared" si="677"/>
        <v>297.45644200000015</v>
      </c>
      <c r="BI476" s="210">
        <f t="shared" si="678"/>
        <v>24.996339663865569</v>
      </c>
      <c r="BJ476" s="210">
        <f t="shared" si="679"/>
        <v>1475.6</v>
      </c>
      <c r="BK476" s="214">
        <f t="shared" si="680"/>
        <v>442.67999999999995</v>
      </c>
      <c r="BL476" s="214">
        <f t="shared" si="681"/>
        <v>737.8</v>
      </c>
      <c r="BM476" s="210">
        <f t="shared" si="682"/>
        <v>285.59999999999991</v>
      </c>
      <c r="BN476" s="210">
        <f t="shared" si="683"/>
        <v>318.59999999999991</v>
      </c>
      <c r="BO476" s="215">
        <f t="shared" si="684"/>
        <v>1475.6</v>
      </c>
      <c r="BP476" s="210">
        <f t="shared" ref="BP476:BP494" si="746">Z476*1.24</f>
        <v>1475.6</v>
      </c>
      <c r="BQ476" s="216">
        <f t="shared" si="685"/>
        <v>442.67999999999995</v>
      </c>
      <c r="BR476" s="216">
        <f t="shared" si="686"/>
        <v>737.8</v>
      </c>
      <c r="BS476" s="210">
        <f t="shared" si="687"/>
        <v>285.59999999999991</v>
      </c>
      <c r="BT476" s="210">
        <f t="shared" si="688"/>
        <v>318.59999999999991</v>
      </c>
      <c r="BU476" s="217">
        <f t="shared" si="689"/>
        <v>1475.6</v>
      </c>
      <c r="BV476" s="210">
        <f t="shared" ref="BV476:BV494" si="747">Z476*1.24</f>
        <v>1475.6</v>
      </c>
      <c r="BW476" s="403">
        <f t="shared" si="690"/>
        <v>442.67999999999995</v>
      </c>
      <c r="BX476" s="403">
        <f t="shared" si="691"/>
        <v>737.8</v>
      </c>
      <c r="BY476" s="210">
        <f t="shared" si="692"/>
        <v>285.59999999999991</v>
      </c>
      <c r="BZ476" s="210">
        <f t="shared" si="693"/>
        <v>318.59999999999991</v>
      </c>
      <c r="CA476" s="210">
        <f t="shared" si="694"/>
        <v>24</v>
      </c>
      <c r="CB476" s="404">
        <f t="shared" si="695"/>
        <v>1475.6</v>
      </c>
      <c r="CC476" s="404"/>
      <c r="CD476" s="537">
        <f t="shared" si="696"/>
        <v>85.682345000000055</v>
      </c>
      <c r="CE476" s="537">
        <f t="shared" si="728"/>
        <v>25.704703500000015</v>
      </c>
      <c r="CF476" s="537">
        <f t="shared" si="697"/>
        <v>42.841172500000027</v>
      </c>
      <c r="CG476" s="210"/>
      <c r="CH476" s="210"/>
      <c r="CI476" s="210"/>
      <c r="CJ476" s="538">
        <f t="shared" si="698"/>
        <v>85.682345000000055</v>
      </c>
      <c r="CK476" s="216">
        <f t="shared" si="699"/>
        <v>-38.25</v>
      </c>
      <c r="CL476" s="216">
        <f t="shared" si="729"/>
        <v>-11.475</v>
      </c>
      <c r="CM476" s="216">
        <f t="shared" si="700"/>
        <v>-19.125</v>
      </c>
      <c r="CN476" s="216"/>
      <c r="CO476" s="216"/>
      <c r="CP476" s="216"/>
      <c r="CQ476" s="217">
        <f t="shared" si="701"/>
        <v>-38.25</v>
      </c>
      <c r="CR476" s="403">
        <f t="shared" si="702"/>
        <v>44.282345000000078</v>
      </c>
      <c r="CS476" s="403">
        <f t="shared" si="730"/>
        <v>13.284703500000022</v>
      </c>
      <c r="CT476" s="403">
        <f t="shared" si="703"/>
        <v>22.141172500000039</v>
      </c>
      <c r="CU476" s="403"/>
      <c r="CV476" s="403"/>
      <c r="CW476" s="403"/>
      <c r="CX476" s="404">
        <f t="shared" si="704"/>
        <v>44.282345000000078</v>
      </c>
      <c r="CY476" s="198"/>
      <c r="CZ476" s="222">
        <v>1157</v>
      </c>
      <c r="DA476" s="677">
        <f t="shared" si="705"/>
        <v>-33</v>
      </c>
      <c r="DB476" s="676">
        <f t="shared" si="706"/>
        <v>-2.7731092436974762</v>
      </c>
      <c r="DC476" s="676">
        <f t="shared" si="731"/>
        <v>-0.55462184873949527</v>
      </c>
      <c r="DD476" s="208">
        <v>1652.7293800000002</v>
      </c>
      <c r="DE476" s="677">
        <f t="shared" si="707"/>
        <v>462.72938000000022</v>
      </c>
      <c r="DF476" s="676">
        <f t="shared" si="708"/>
        <v>38.884821848739506</v>
      </c>
      <c r="DG476" s="676">
        <f t="shared" si="732"/>
        <v>7.7769643697479012</v>
      </c>
      <c r="DH476" s="222">
        <v>19</v>
      </c>
      <c r="DI476" s="677">
        <f t="shared" si="709"/>
        <v>226.1</v>
      </c>
      <c r="DJ476" s="568">
        <f t="shared" si="710"/>
        <v>1416.1</v>
      </c>
      <c r="DK476" s="677">
        <f t="shared" si="711"/>
        <v>1416.1</v>
      </c>
      <c r="DL476" s="677">
        <f t="shared" si="733"/>
        <v>424.83</v>
      </c>
      <c r="DM476" s="677">
        <f t="shared" si="734"/>
        <v>708.05</v>
      </c>
      <c r="DN476" s="677">
        <f t="shared" si="712"/>
        <v>59.157345000000078</v>
      </c>
      <c r="DO476" s="677">
        <f t="shared" si="735"/>
        <v>17.747203500000023</v>
      </c>
      <c r="DP476" s="677">
        <f t="shared" si="736"/>
        <v>29.578672500000039</v>
      </c>
      <c r="DQ476" s="677">
        <f t="shared" si="713"/>
        <v>59.157345000000078</v>
      </c>
      <c r="DR476" s="222">
        <v>1157</v>
      </c>
      <c r="DS476" s="677">
        <f t="shared" si="714"/>
        <v>-33</v>
      </c>
      <c r="DT476" s="676">
        <f t="shared" si="715"/>
        <v>-2.7731092436974762</v>
      </c>
      <c r="DU476" s="710">
        <f t="shared" si="737"/>
        <v>-0.55462184873949527</v>
      </c>
      <c r="DV476" s="208">
        <v>1652.7293800000002</v>
      </c>
      <c r="DW476" s="677">
        <f t="shared" si="716"/>
        <v>462.72938000000022</v>
      </c>
      <c r="DX476" s="676">
        <f t="shared" si="717"/>
        <v>38.884821848739506</v>
      </c>
      <c r="DY476" s="710">
        <f t="shared" si="738"/>
        <v>7.7769643697479012</v>
      </c>
      <c r="DZ476" s="222">
        <v>15</v>
      </c>
      <c r="EA476" s="677">
        <f t="shared" si="718"/>
        <v>178.5</v>
      </c>
      <c r="EB476" s="568">
        <f t="shared" si="719"/>
        <v>1368.5</v>
      </c>
      <c r="EC476" s="677">
        <f t="shared" si="720"/>
        <v>1368.5</v>
      </c>
      <c r="ED476" s="677">
        <f t="shared" si="739"/>
        <v>410.55</v>
      </c>
      <c r="EE476" s="677">
        <f t="shared" si="740"/>
        <v>684.25</v>
      </c>
      <c r="EF476" s="208">
        <f t="shared" si="741"/>
        <v>71.057345000000055</v>
      </c>
      <c r="EG476" s="208">
        <f t="shared" si="742"/>
        <v>21.317203500000016</v>
      </c>
      <c r="EH476" s="208">
        <f t="shared" si="743"/>
        <v>35.528672500000027</v>
      </c>
      <c r="EI476" s="677">
        <f t="shared" si="721"/>
        <v>71.057345000000055</v>
      </c>
    </row>
    <row r="477" spans="1:139" s="218" customFormat="1" ht="24.75" customHeight="1" x14ac:dyDescent="0.2">
      <c r="A477" s="506">
        <v>474</v>
      </c>
      <c r="B477" s="505" t="s">
        <v>1267</v>
      </c>
      <c r="C477" s="499" t="s">
        <v>216</v>
      </c>
      <c r="D477" s="253" t="s">
        <v>430</v>
      </c>
      <c r="E477" s="253" t="s">
        <v>212</v>
      </c>
      <c r="F477" s="219" t="s">
        <v>21</v>
      </c>
      <c r="G477" s="219" t="s">
        <v>42</v>
      </c>
      <c r="H477" s="219" t="s">
        <v>28</v>
      </c>
      <c r="I477" s="249">
        <v>1</v>
      </c>
      <c r="J477" s="229">
        <v>1045</v>
      </c>
      <c r="K477" s="222"/>
      <c r="L477" s="219" t="s">
        <v>21</v>
      </c>
      <c r="M477" s="219" t="s">
        <v>42</v>
      </c>
      <c r="N477" s="219" t="s">
        <v>28</v>
      </c>
      <c r="O477" s="249">
        <v>1</v>
      </c>
      <c r="P477" s="230">
        <v>1045</v>
      </c>
      <c r="Q477" s="219"/>
      <c r="R477" s="219"/>
      <c r="S477" s="219"/>
      <c r="T477" s="249">
        <v>1</v>
      </c>
      <c r="U477" s="231">
        <v>1045</v>
      </c>
      <c r="V477" s="228" t="s">
        <v>660</v>
      </c>
      <c r="W477" s="228" t="s">
        <v>24</v>
      </c>
      <c r="X477" s="228" t="s">
        <v>25</v>
      </c>
      <c r="Y477" s="252">
        <v>1</v>
      </c>
      <c r="Z477" s="232">
        <v>1045</v>
      </c>
      <c r="AA477" s="207">
        <f t="shared" si="657"/>
        <v>1045</v>
      </c>
      <c r="AB477" s="222">
        <v>905</v>
      </c>
      <c r="AC477" s="544">
        <f t="shared" si="722"/>
        <v>-140</v>
      </c>
      <c r="AD477" s="208">
        <f>1.137*$AB$1</f>
        <v>1293.2920200000001</v>
      </c>
      <c r="AE477" s="678">
        <f t="shared" si="723"/>
        <v>248.29202000000009</v>
      </c>
      <c r="AF477" s="222">
        <v>1682</v>
      </c>
      <c r="AJ477" s="444">
        <f t="shared" si="658"/>
        <v>-140</v>
      </c>
      <c r="AK477" s="444">
        <f t="shared" si="659"/>
        <v>-13.397129186602868</v>
      </c>
      <c r="AL477" s="539">
        <f t="shared" si="724"/>
        <v>-2.6794258373205735E-2</v>
      </c>
      <c r="AM477" s="444">
        <f t="shared" si="660"/>
        <v>-28</v>
      </c>
      <c r="AN477" s="445">
        <f t="shared" si="661"/>
        <v>248.29202000000009</v>
      </c>
      <c r="AO477" s="445">
        <f t="shared" si="662"/>
        <v>23.760001913875612</v>
      </c>
      <c r="AP477" s="542">
        <f t="shared" si="725"/>
        <v>4.7520003827751227E-2</v>
      </c>
      <c r="AQ477" s="445">
        <f t="shared" si="663"/>
        <v>49.658404000000019</v>
      </c>
      <c r="AR477" s="227">
        <f t="shared" si="664"/>
        <v>1165</v>
      </c>
      <c r="AS477" s="210">
        <f t="shared" si="665"/>
        <v>1165</v>
      </c>
      <c r="AT477" s="209">
        <f t="shared" si="666"/>
        <v>349.5</v>
      </c>
      <c r="AU477" s="209">
        <f t="shared" si="667"/>
        <v>582.5</v>
      </c>
      <c r="AV477" s="211">
        <f t="shared" si="668"/>
        <v>905</v>
      </c>
      <c r="AW477" s="210">
        <f t="shared" si="669"/>
        <v>260</v>
      </c>
      <c r="AX477" s="210">
        <f t="shared" si="670"/>
        <v>120</v>
      </c>
      <c r="AY477" s="210">
        <f t="shared" si="671"/>
        <v>11.483253588516746</v>
      </c>
      <c r="AZ477" s="211">
        <f t="shared" si="672"/>
        <v>1293.2920200000001</v>
      </c>
      <c r="BA477" s="544">
        <f t="shared" si="726"/>
        <v>128.29202000000009</v>
      </c>
      <c r="BB477" s="210">
        <f t="shared" si="727"/>
        <v>32.073005000000023</v>
      </c>
      <c r="BC477" s="213">
        <f t="shared" si="673"/>
        <v>1163.9628180000002</v>
      </c>
      <c r="BD477" s="211">
        <f>[1]MAG_9pak!$F$10</f>
        <v>1163.9628180000002</v>
      </c>
      <c r="BE477" s="213">
        <f t="shared" si="674"/>
        <v>349.18884540000005</v>
      </c>
      <c r="BF477" s="213">
        <f t="shared" si="675"/>
        <v>581.9814090000001</v>
      </c>
      <c r="BG477" s="210">
        <f t="shared" si="676"/>
        <v>258.9628180000002</v>
      </c>
      <c r="BH477" s="210">
        <f t="shared" si="677"/>
        <v>118.9628180000002</v>
      </c>
      <c r="BI477" s="210">
        <f t="shared" si="678"/>
        <v>11.384001722488051</v>
      </c>
      <c r="BJ477" s="210">
        <f t="shared" si="679"/>
        <v>1295.8</v>
      </c>
      <c r="BK477" s="214">
        <f t="shared" si="680"/>
        <v>388.73999999999995</v>
      </c>
      <c r="BL477" s="214">
        <f t="shared" si="681"/>
        <v>647.9</v>
      </c>
      <c r="BM477" s="210">
        <f t="shared" si="682"/>
        <v>250.79999999999995</v>
      </c>
      <c r="BN477" s="210">
        <f t="shared" si="683"/>
        <v>390.79999999999995</v>
      </c>
      <c r="BO477" s="215">
        <f t="shared" si="684"/>
        <v>1295.8</v>
      </c>
      <c r="BP477" s="210">
        <f t="shared" si="746"/>
        <v>1295.8</v>
      </c>
      <c r="BQ477" s="216">
        <f t="shared" si="685"/>
        <v>388.73999999999995</v>
      </c>
      <c r="BR477" s="216">
        <f t="shared" si="686"/>
        <v>647.9</v>
      </c>
      <c r="BS477" s="210">
        <f t="shared" si="687"/>
        <v>250.79999999999995</v>
      </c>
      <c r="BT477" s="210">
        <f t="shared" si="688"/>
        <v>390.79999999999995</v>
      </c>
      <c r="BU477" s="217">
        <f t="shared" si="689"/>
        <v>1295.8</v>
      </c>
      <c r="BV477" s="210">
        <f t="shared" si="747"/>
        <v>1295.8</v>
      </c>
      <c r="BW477" s="403">
        <f t="shared" si="690"/>
        <v>388.73999999999995</v>
      </c>
      <c r="BX477" s="403">
        <f t="shared" si="691"/>
        <v>647.9</v>
      </c>
      <c r="BY477" s="210">
        <f t="shared" si="692"/>
        <v>250.79999999999995</v>
      </c>
      <c r="BZ477" s="210">
        <f t="shared" si="693"/>
        <v>390.79999999999995</v>
      </c>
      <c r="CA477" s="210">
        <f t="shared" si="694"/>
        <v>24</v>
      </c>
      <c r="CB477" s="404">
        <f t="shared" si="695"/>
        <v>1295.8</v>
      </c>
      <c r="CC477" s="404"/>
      <c r="CD477" s="537">
        <f t="shared" si="696"/>
        <v>32.073005000000023</v>
      </c>
      <c r="CE477" s="537">
        <f t="shared" si="728"/>
        <v>9.621901500000007</v>
      </c>
      <c r="CF477" s="537">
        <f t="shared" si="697"/>
        <v>16.036502500000012</v>
      </c>
      <c r="CG477" s="210"/>
      <c r="CH477" s="210"/>
      <c r="CI477" s="210"/>
      <c r="CJ477" s="538">
        <f t="shared" si="698"/>
        <v>32.073005000000023</v>
      </c>
      <c r="CK477" s="216">
        <f t="shared" si="699"/>
        <v>-65</v>
      </c>
      <c r="CL477" s="216">
        <f t="shared" si="729"/>
        <v>-19.5</v>
      </c>
      <c r="CM477" s="216">
        <f t="shared" si="700"/>
        <v>-32.5</v>
      </c>
      <c r="CN477" s="216"/>
      <c r="CO477" s="216"/>
      <c r="CP477" s="216"/>
      <c r="CQ477" s="217">
        <f t="shared" si="701"/>
        <v>-65</v>
      </c>
      <c r="CR477" s="403">
        <f t="shared" si="702"/>
        <v>-0.62699499999996533</v>
      </c>
      <c r="CS477" s="403">
        <f t="shared" si="730"/>
        <v>-0.18809849999998959</v>
      </c>
      <c r="CT477" s="403">
        <f t="shared" si="703"/>
        <v>-0.31349749999998267</v>
      </c>
      <c r="CU477" s="403"/>
      <c r="CV477" s="403"/>
      <c r="CW477" s="403"/>
      <c r="CX477" s="404">
        <f t="shared" si="704"/>
        <v>-0.62699499999996533</v>
      </c>
      <c r="CY477" s="198"/>
      <c r="CZ477" s="222">
        <v>905</v>
      </c>
      <c r="DA477" s="677">
        <f t="shared" si="705"/>
        <v>-140</v>
      </c>
      <c r="DB477" s="676">
        <f t="shared" si="706"/>
        <v>-13.397129186602868</v>
      </c>
      <c r="DC477" s="676">
        <f t="shared" si="731"/>
        <v>-2.6794258373205735</v>
      </c>
      <c r="DD477" s="208">
        <v>1293.2920200000001</v>
      </c>
      <c r="DE477" s="677">
        <f t="shared" si="707"/>
        <v>248.29202000000009</v>
      </c>
      <c r="DF477" s="676">
        <f t="shared" si="708"/>
        <v>23.760001913875612</v>
      </c>
      <c r="DG477" s="676">
        <f t="shared" si="732"/>
        <v>4.7520003827751225</v>
      </c>
      <c r="DH477" s="222">
        <v>20</v>
      </c>
      <c r="DI477" s="677">
        <f t="shared" si="709"/>
        <v>209</v>
      </c>
      <c r="DJ477" s="568">
        <f t="shared" si="710"/>
        <v>1254</v>
      </c>
      <c r="DK477" s="677">
        <f t="shared" si="711"/>
        <v>1254</v>
      </c>
      <c r="DL477" s="677">
        <f t="shared" si="733"/>
        <v>376.2</v>
      </c>
      <c r="DM477" s="677">
        <f t="shared" si="734"/>
        <v>627</v>
      </c>
      <c r="DN477" s="677">
        <f t="shared" si="712"/>
        <v>9.8230050000000233</v>
      </c>
      <c r="DO477" s="677">
        <f t="shared" si="735"/>
        <v>2.9469015000000067</v>
      </c>
      <c r="DP477" s="677">
        <f t="shared" si="736"/>
        <v>4.9115025000000117</v>
      </c>
      <c r="DQ477" s="677">
        <f t="shared" si="713"/>
        <v>9.8230050000000233</v>
      </c>
      <c r="DR477" s="222">
        <v>905</v>
      </c>
      <c r="DS477" s="677">
        <f t="shared" si="714"/>
        <v>-140</v>
      </c>
      <c r="DT477" s="676">
        <f t="shared" si="715"/>
        <v>-13.397129186602868</v>
      </c>
      <c r="DU477" s="710">
        <f t="shared" si="737"/>
        <v>-2.6794258373205735</v>
      </c>
      <c r="DV477" s="208">
        <v>1293.2920200000001</v>
      </c>
      <c r="DW477" s="677">
        <f t="shared" si="716"/>
        <v>248.29202000000009</v>
      </c>
      <c r="DX477" s="676">
        <f t="shared" si="717"/>
        <v>23.760001913875612</v>
      </c>
      <c r="DY477" s="710">
        <f t="shared" si="738"/>
        <v>4.7520003827751225</v>
      </c>
      <c r="DZ477" s="222">
        <v>19</v>
      </c>
      <c r="EA477" s="677">
        <f t="shared" si="718"/>
        <v>198.55</v>
      </c>
      <c r="EB477" s="568">
        <f t="shared" si="719"/>
        <v>1243.55</v>
      </c>
      <c r="EC477" s="677">
        <f t="shared" si="720"/>
        <v>1243.55</v>
      </c>
      <c r="ED477" s="677">
        <f t="shared" si="739"/>
        <v>373.065</v>
      </c>
      <c r="EE477" s="677">
        <f t="shared" si="740"/>
        <v>621.77499999999998</v>
      </c>
      <c r="EF477" s="208">
        <f t="shared" si="741"/>
        <v>12.435505000000035</v>
      </c>
      <c r="EG477" s="208">
        <f t="shared" si="742"/>
        <v>3.7306515000000102</v>
      </c>
      <c r="EH477" s="208">
        <f t="shared" si="743"/>
        <v>6.2177525000000173</v>
      </c>
      <c r="EI477" s="677">
        <f t="shared" si="721"/>
        <v>12.435505000000035</v>
      </c>
    </row>
    <row r="478" spans="1:139" s="218" customFormat="1" ht="24.75" customHeight="1" x14ac:dyDescent="0.2">
      <c r="A478" s="505">
        <v>475</v>
      </c>
      <c r="B478" s="505" t="s">
        <v>1267</v>
      </c>
      <c r="C478" s="499" t="s">
        <v>216</v>
      </c>
      <c r="D478" s="253" t="s">
        <v>430</v>
      </c>
      <c r="E478" s="253" t="s">
        <v>33</v>
      </c>
      <c r="F478" s="219" t="s">
        <v>41</v>
      </c>
      <c r="G478" s="219" t="s">
        <v>42</v>
      </c>
      <c r="H478" s="219" t="s">
        <v>25</v>
      </c>
      <c r="I478" s="249">
        <v>1</v>
      </c>
      <c r="J478" s="230">
        <v>866</v>
      </c>
      <c r="K478" s="222"/>
      <c r="L478" s="219" t="s">
        <v>41</v>
      </c>
      <c r="M478" s="219" t="s">
        <v>42</v>
      </c>
      <c r="N478" s="219" t="s">
        <v>25</v>
      </c>
      <c r="O478" s="249">
        <v>1</v>
      </c>
      <c r="P478" s="230">
        <v>866</v>
      </c>
      <c r="Q478" s="219"/>
      <c r="R478" s="219"/>
      <c r="S478" s="219"/>
      <c r="T478" s="249">
        <v>1</v>
      </c>
      <c r="U478" s="231">
        <v>866</v>
      </c>
      <c r="V478" s="228" t="s">
        <v>699</v>
      </c>
      <c r="W478" s="228" t="s">
        <v>42</v>
      </c>
      <c r="X478" s="228" t="s">
        <v>45</v>
      </c>
      <c r="Y478" s="252">
        <v>1</v>
      </c>
      <c r="Z478" s="232">
        <v>866</v>
      </c>
      <c r="AA478" s="207">
        <f t="shared" si="657"/>
        <v>866</v>
      </c>
      <c r="AB478" s="222">
        <v>758</v>
      </c>
      <c r="AC478" s="544">
        <f t="shared" si="722"/>
        <v>-108</v>
      </c>
      <c r="AD478" s="208">
        <f>0.95*$AB$1</f>
        <v>1080.587</v>
      </c>
      <c r="AE478" s="678">
        <f t="shared" si="723"/>
        <v>214.58699999999999</v>
      </c>
      <c r="AF478" s="222">
        <v>1406</v>
      </c>
      <c r="AJ478" s="444">
        <f t="shared" si="658"/>
        <v>-108</v>
      </c>
      <c r="AK478" s="444">
        <f t="shared" si="659"/>
        <v>-12.47113163972287</v>
      </c>
      <c r="AL478" s="539">
        <f t="shared" si="724"/>
        <v>-2.494226327944574E-2</v>
      </c>
      <c r="AM478" s="444">
        <f t="shared" si="660"/>
        <v>-21.6</v>
      </c>
      <c r="AN478" s="445">
        <f t="shared" si="661"/>
        <v>214.58699999999999</v>
      </c>
      <c r="AO478" s="445">
        <f t="shared" si="662"/>
        <v>24.779099307159356</v>
      </c>
      <c r="AP478" s="542">
        <f t="shared" si="725"/>
        <v>4.9558198614318719E-2</v>
      </c>
      <c r="AQ478" s="445">
        <f t="shared" si="663"/>
        <v>42.917400000000001</v>
      </c>
      <c r="AR478" s="227">
        <f t="shared" si="664"/>
        <v>986</v>
      </c>
      <c r="AS478" s="210">
        <f t="shared" si="665"/>
        <v>986</v>
      </c>
      <c r="AT478" s="209">
        <f t="shared" si="666"/>
        <v>295.8</v>
      </c>
      <c r="AU478" s="209">
        <f t="shared" si="667"/>
        <v>493</v>
      </c>
      <c r="AV478" s="211">
        <f t="shared" si="668"/>
        <v>758</v>
      </c>
      <c r="AW478" s="210">
        <f t="shared" si="669"/>
        <v>228</v>
      </c>
      <c r="AX478" s="210">
        <f t="shared" si="670"/>
        <v>120</v>
      </c>
      <c r="AY478" s="210">
        <f t="shared" si="671"/>
        <v>13.85681293302541</v>
      </c>
      <c r="AZ478" s="211">
        <f t="shared" si="672"/>
        <v>1080.587</v>
      </c>
      <c r="BA478" s="544">
        <f t="shared" si="726"/>
        <v>94.586999999999989</v>
      </c>
      <c r="BB478" s="210">
        <f t="shared" si="727"/>
        <v>23.646749999999997</v>
      </c>
      <c r="BC478" s="213">
        <f t="shared" si="673"/>
        <v>972.52830000000006</v>
      </c>
      <c r="BD478" s="211">
        <f>[1]MAG_9pak!$F$9</f>
        <v>972.52830000000006</v>
      </c>
      <c r="BE478" s="213">
        <f t="shared" si="674"/>
        <v>291.75848999999999</v>
      </c>
      <c r="BF478" s="213">
        <f t="shared" si="675"/>
        <v>486.26415000000003</v>
      </c>
      <c r="BG478" s="210">
        <f t="shared" si="676"/>
        <v>214.52830000000006</v>
      </c>
      <c r="BH478" s="210">
        <f t="shared" si="677"/>
        <v>106.52830000000006</v>
      </c>
      <c r="BI478" s="210">
        <f t="shared" si="678"/>
        <v>12.301189376443418</v>
      </c>
      <c r="BJ478" s="210">
        <f t="shared" si="679"/>
        <v>1073.8399999999999</v>
      </c>
      <c r="BK478" s="214">
        <f t="shared" si="680"/>
        <v>322.15199999999999</v>
      </c>
      <c r="BL478" s="214">
        <f t="shared" si="681"/>
        <v>536.91999999999996</v>
      </c>
      <c r="BM478" s="210">
        <f t="shared" si="682"/>
        <v>207.83999999999992</v>
      </c>
      <c r="BN478" s="210">
        <f t="shared" si="683"/>
        <v>315.83999999999992</v>
      </c>
      <c r="BO478" s="215">
        <f t="shared" si="684"/>
        <v>1073.8399999999999</v>
      </c>
      <c r="BP478" s="210">
        <f t="shared" si="746"/>
        <v>1073.8399999999999</v>
      </c>
      <c r="BQ478" s="216">
        <f t="shared" si="685"/>
        <v>322.15199999999999</v>
      </c>
      <c r="BR478" s="216">
        <f t="shared" si="686"/>
        <v>536.91999999999996</v>
      </c>
      <c r="BS478" s="210">
        <f t="shared" si="687"/>
        <v>207.83999999999992</v>
      </c>
      <c r="BT478" s="210">
        <f t="shared" si="688"/>
        <v>315.83999999999992</v>
      </c>
      <c r="BU478" s="217">
        <f t="shared" si="689"/>
        <v>1073.8399999999999</v>
      </c>
      <c r="BV478" s="210">
        <f t="shared" si="747"/>
        <v>1073.8399999999999</v>
      </c>
      <c r="BW478" s="403">
        <f t="shared" si="690"/>
        <v>322.15199999999999</v>
      </c>
      <c r="BX478" s="403">
        <f t="shared" si="691"/>
        <v>536.91999999999996</v>
      </c>
      <c r="BY478" s="210">
        <f t="shared" si="692"/>
        <v>207.83999999999992</v>
      </c>
      <c r="BZ478" s="210">
        <f t="shared" si="693"/>
        <v>315.83999999999992</v>
      </c>
      <c r="CA478" s="210">
        <f t="shared" si="694"/>
        <v>24</v>
      </c>
      <c r="CB478" s="404">
        <f t="shared" si="695"/>
        <v>1073.8399999999999</v>
      </c>
      <c r="CC478" s="404"/>
      <c r="CD478" s="537">
        <f t="shared" si="696"/>
        <v>23.646749999999997</v>
      </c>
      <c r="CE478" s="537">
        <f t="shared" si="728"/>
        <v>7.0940249999999994</v>
      </c>
      <c r="CF478" s="537">
        <f t="shared" si="697"/>
        <v>11.823374999999999</v>
      </c>
      <c r="CG478" s="210"/>
      <c r="CH478" s="210"/>
      <c r="CI478" s="210"/>
      <c r="CJ478" s="538">
        <f t="shared" si="698"/>
        <v>23.646749999999997</v>
      </c>
      <c r="CK478" s="216">
        <f t="shared" si="699"/>
        <v>-57</v>
      </c>
      <c r="CL478" s="216">
        <f t="shared" si="729"/>
        <v>-17.099999999999998</v>
      </c>
      <c r="CM478" s="216">
        <f t="shared" si="700"/>
        <v>-28.5</v>
      </c>
      <c r="CN478" s="216"/>
      <c r="CO478" s="216"/>
      <c r="CP478" s="216"/>
      <c r="CQ478" s="217">
        <f t="shared" si="701"/>
        <v>-57</v>
      </c>
      <c r="CR478" s="403">
        <f t="shared" si="702"/>
        <v>1.6867500000000177</v>
      </c>
      <c r="CS478" s="403">
        <f t="shared" si="730"/>
        <v>0.50602500000000528</v>
      </c>
      <c r="CT478" s="403">
        <f t="shared" si="703"/>
        <v>0.84337500000000887</v>
      </c>
      <c r="CU478" s="403"/>
      <c r="CV478" s="403"/>
      <c r="CW478" s="403"/>
      <c r="CX478" s="404">
        <f t="shared" si="704"/>
        <v>1.6867500000000177</v>
      </c>
      <c r="CY478" s="198"/>
      <c r="CZ478" s="222">
        <v>758</v>
      </c>
      <c r="DA478" s="677">
        <f t="shared" si="705"/>
        <v>-108</v>
      </c>
      <c r="DB478" s="676">
        <f t="shared" si="706"/>
        <v>-12.47113163972287</v>
      </c>
      <c r="DC478" s="676">
        <f t="shared" si="731"/>
        <v>-2.494226327944574</v>
      </c>
      <c r="DD478" s="208">
        <v>1080.587</v>
      </c>
      <c r="DE478" s="677">
        <f t="shared" si="707"/>
        <v>214.58699999999999</v>
      </c>
      <c r="DF478" s="676">
        <f t="shared" si="708"/>
        <v>24.779099307159356</v>
      </c>
      <c r="DG478" s="676">
        <f t="shared" si="732"/>
        <v>4.9558198614318716</v>
      </c>
      <c r="DH478" s="222">
        <v>20</v>
      </c>
      <c r="DI478" s="677">
        <f t="shared" si="709"/>
        <v>173.2</v>
      </c>
      <c r="DJ478" s="568">
        <f t="shared" si="710"/>
        <v>1039.2</v>
      </c>
      <c r="DK478" s="677">
        <f t="shared" si="711"/>
        <v>1039.2</v>
      </c>
      <c r="DL478" s="677">
        <f t="shared" si="733"/>
        <v>311.76</v>
      </c>
      <c r="DM478" s="677">
        <f t="shared" si="734"/>
        <v>519.6</v>
      </c>
      <c r="DN478" s="677">
        <f t="shared" si="712"/>
        <v>10.346749999999986</v>
      </c>
      <c r="DO478" s="677">
        <f t="shared" si="735"/>
        <v>3.1040249999999956</v>
      </c>
      <c r="DP478" s="677">
        <f t="shared" si="736"/>
        <v>5.173374999999993</v>
      </c>
      <c r="DQ478" s="677">
        <f t="shared" si="713"/>
        <v>10.346749999999986</v>
      </c>
      <c r="DR478" s="222">
        <v>758</v>
      </c>
      <c r="DS478" s="677">
        <f t="shared" si="714"/>
        <v>-108</v>
      </c>
      <c r="DT478" s="676">
        <f t="shared" si="715"/>
        <v>-12.47113163972287</v>
      </c>
      <c r="DU478" s="710">
        <f t="shared" si="737"/>
        <v>-2.494226327944574</v>
      </c>
      <c r="DV478" s="208">
        <v>1080.587</v>
      </c>
      <c r="DW478" s="677">
        <f t="shared" si="716"/>
        <v>214.58699999999999</v>
      </c>
      <c r="DX478" s="676">
        <f t="shared" si="717"/>
        <v>24.779099307159356</v>
      </c>
      <c r="DY478" s="710">
        <f t="shared" si="738"/>
        <v>4.9558198614318716</v>
      </c>
      <c r="DZ478" s="222">
        <v>19</v>
      </c>
      <c r="EA478" s="677">
        <f t="shared" si="718"/>
        <v>164.54</v>
      </c>
      <c r="EB478" s="568">
        <f t="shared" si="719"/>
        <v>1030.54</v>
      </c>
      <c r="EC478" s="677">
        <f t="shared" si="720"/>
        <v>1030.54</v>
      </c>
      <c r="ED478" s="677">
        <f t="shared" si="739"/>
        <v>309.16199999999998</v>
      </c>
      <c r="EE478" s="677">
        <f t="shared" si="740"/>
        <v>515.27</v>
      </c>
      <c r="EF478" s="208">
        <f t="shared" si="741"/>
        <v>12.511750000000006</v>
      </c>
      <c r="EG478" s="208">
        <f t="shared" si="742"/>
        <v>3.7535250000000016</v>
      </c>
      <c r="EH478" s="208">
        <f t="shared" si="743"/>
        <v>6.2558750000000032</v>
      </c>
      <c r="EI478" s="677">
        <f t="shared" si="721"/>
        <v>12.511750000000006</v>
      </c>
    </row>
    <row r="479" spans="1:139" s="218" customFormat="1" ht="24.75" customHeight="1" x14ac:dyDescent="0.2">
      <c r="A479" s="505">
        <v>476</v>
      </c>
      <c r="B479" s="505" t="s">
        <v>1267</v>
      </c>
      <c r="C479" s="499" t="s">
        <v>994</v>
      </c>
      <c r="D479" s="253" t="s">
        <v>431</v>
      </c>
      <c r="E479" s="253" t="s">
        <v>213</v>
      </c>
      <c r="F479" s="309" t="s">
        <v>20</v>
      </c>
      <c r="G479" s="309" t="s">
        <v>9</v>
      </c>
      <c r="H479" s="309" t="s">
        <v>28</v>
      </c>
      <c r="I479" s="249">
        <v>0.5</v>
      </c>
      <c r="J479" s="230">
        <v>739</v>
      </c>
      <c r="K479" s="222"/>
      <c r="L479" s="219" t="s">
        <v>20</v>
      </c>
      <c r="M479" s="219" t="s">
        <v>9</v>
      </c>
      <c r="N479" s="219" t="s">
        <v>28</v>
      </c>
      <c r="O479" s="249">
        <v>0.5</v>
      </c>
      <c r="P479" s="230">
        <v>739</v>
      </c>
      <c r="Q479" s="219"/>
      <c r="R479" s="219"/>
      <c r="S479" s="219"/>
      <c r="T479" s="249">
        <v>0.5</v>
      </c>
      <c r="U479" s="231">
        <v>739</v>
      </c>
      <c r="V479" s="228" t="s">
        <v>1347</v>
      </c>
      <c r="W479" s="228" t="s">
        <v>6</v>
      </c>
      <c r="X479" s="228" t="s">
        <v>70</v>
      </c>
      <c r="Y479" s="252">
        <v>0.5</v>
      </c>
      <c r="Z479" s="232">
        <v>739</v>
      </c>
      <c r="AA479" s="207">
        <f t="shared" si="657"/>
        <v>369.5</v>
      </c>
      <c r="AB479" s="222">
        <v>1157</v>
      </c>
      <c r="AC479" s="544">
        <f t="shared" si="722"/>
        <v>418</v>
      </c>
      <c r="AD479" s="208">
        <f>1.453*$AB$1</f>
        <v>1652.7293800000002</v>
      </c>
      <c r="AE479" s="678">
        <f t="shared" si="723"/>
        <v>913.72938000000022</v>
      </c>
      <c r="AF479" s="222">
        <v>2067</v>
      </c>
      <c r="AJ479" s="444">
        <f t="shared" si="658"/>
        <v>418</v>
      </c>
      <c r="AK479" s="444">
        <f t="shared" si="659"/>
        <v>56.562922868741538</v>
      </c>
      <c r="AL479" s="539">
        <f t="shared" si="724"/>
        <v>0.11312584573748306</v>
      </c>
      <c r="AM479" s="444">
        <f t="shared" si="660"/>
        <v>83.6</v>
      </c>
      <c r="AN479" s="445">
        <f t="shared" si="661"/>
        <v>913.72938000000022</v>
      </c>
      <c r="AO479" s="445">
        <f t="shared" si="662"/>
        <v>123.64402976995942</v>
      </c>
      <c r="AP479" s="542">
        <f t="shared" si="725"/>
        <v>0.24728805953991884</v>
      </c>
      <c r="AQ479" s="445">
        <f t="shared" si="663"/>
        <v>182.74587600000004</v>
      </c>
      <c r="AR479" s="227">
        <f t="shared" si="664"/>
        <v>429.5</v>
      </c>
      <c r="AS479" s="210">
        <f t="shared" si="665"/>
        <v>859</v>
      </c>
      <c r="AT479" s="209">
        <f t="shared" si="666"/>
        <v>257.7</v>
      </c>
      <c r="AU479" s="209">
        <f t="shared" si="667"/>
        <v>429.5</v>
      </c>
      <c r="AV479" s="211">
        <f t="shared" si="668"/>
        <v>1157</v>
      </c>
      <c r="AW479" s="212">
        <f t="shared" si="669"/>
        <v>-298</v>
      </c>
      <c r="AX479" s="210">
        <f t="shared" si="670"/>
        <v>120</v>
      </c>
      <c r="AY479" s="210">
        <f t="shared" si="671"/>
        <v>16.238159675236801</v>
      </c>
      <c r="AZ479" s="211">
        <f t="shared" si="672"/>
        <v>1652.7293800000002</v>
      </c>
      <c r="BA479" s="544">
        <f t="shared" si="726"/>
        <v>793.72938000000022</v>
      </c>
      <c r="BB479" s="210">
        <f t="shared" si="727"/>
        <v>198.43234500000005</v>
      </c>
      <c r="BC479" s="213">
        <f t="shared" si="673"/>
        <v>743.72822100000008</v>
      </c>
      <c r="BD479" s="211">
        <f>[1]MAG_9pak!$F$12</f>
        <v>1487.4564420000002</v>
      </c>
      <c r="BE479" s="213">
        <f t="shared" si="674"/>
        <v>446.23693260000005</v>
      </c>
      <c r="BF479" s="213">
        <f t="shared" si="675"/>
        <v>743.72822100000008</v>
      </c>
      <c r="BG479" s="210">
        <f t="shared" si="676"/>
        <v>330.45644200000015</v>
      </c>
      <c r="BH479" s="210">
        <f t="shared" si="677"/>
        <v>748.45644200000015</v>
      </c>
      <c r="BI479" s="210">
        <f t="shared" si="678"/>
        <v>101.27962679296348</v>
      </c>
      <c r="BJ479" s="210">
        <f t="shared" si="679"/>
        <v>916.36</v>
      </c>
      <c r="BK479" s="214">
        <f t="shared" si="680"/>
        <v>274.90800000000002</v>
      </c>
      <c r="BL479" s="214">
        <f t="shared" si="681"/>
        <v>458.18</v>
      </c>
      <c r="BM479" s="210">
        <f t="shared" si="682"/>
        <v>177.36</v>
      </c>
      <c r="BN479" s="210">
        <f t="shared" si="683"/>
        <v>-240.64</v>
      </c>
      <c r="BO479" s="215">
        <f t="shared" si="684"/>
        <v>458.18</v>
      </c>
      <c r="BP479" s="210">
        <f t="shared" si="746"/>
        <v>916.36</v>
      </c>
      <c r="BQ479" s="216">
        <f t="shared" si="685"/>
        <v>274.90800000000002</v>
      </c>
      <c r="BR479" s="216">
        <f t="shared" si="686"/>
        <v>458.18</v>
      </c>
      <c r="BS479" s="210">
        <f t="shared" si="687"/>
        <v>177.36</v>
      </c>
      <c r="BT479" s="210">
        <f t="shared" si="688"/>
        <v>-240.64</v>
      </c>
      <c r="BU479" s="217">
        <f t="shared" si="689"/>
        <v>458.18</v>
      </c>
      <c r="BV479" s="210">
        <f t="shared" si="747"/>
        <v>916.36</v>
      </c>
      <c r="BW479" s="403">
        <f t="shared" si="690"/>
        <v>274.90800000000002</v>
      </c>
      <c r="BX479" s="403">
        <f t="shared" si="691"/>
        <v>458.18</v>
      </c>
      <c r="BY479" s="210">
        <f t="shared" si="692"/>
        <v>177.36</v>
      </c>
      <c r="BZ479" s="210">
        <f t="shared" si="693"/>
        <v>-240.64</v>
      </c>
      <c r="CA479" s="210">
        <f t="shared" si="694"/>
        <v>24</v>
      </c>
      <c r="CB479" s="404">
        <f t="shared" si="695"/>
        <v>458.18</v>
      </c>
      <c r="CC479" s="404"/>
      <c r="CD479" s="537">
        <f t="shared" si="696"/>
        <v>198.43234500000005</v>
      </c>
      <c r="CE479" s="537">
        <f t="shared" si="728"/>
        <v>59.529703500000011</v>
      </c>
      <c r="CF479" s="537">
        <f t="shared" si="697"/>
        <v>99.216172500000027</v>
      </c>
      <c r="CG479" s="210"/>
      <c r="CH479" s="210"/>
      <c r="CI479" s="210"/>
      <c r="CJ479" s="538">
        <f t="shared" si="698"/>
        <v>99.216172500000027</v>
      </c>
      <c r="CK479" s="216">
        <f t="shared" si="699"/>
        <v>74.5</v>
      </c>
      <c r="CL479" s="216">
        <f t="shared" si="729"/>
        <v>22.349999999999998</v>
      </c>
      <c r="CM479" s="216">
        <f t="shared" si="700"/>
        <v>37.25</v>
      </c>
      <c r="CN479" s="216"/>
      <c r="CO479" s="216"/>
      <c r="CP479" s="216"/>
      <c r="CQ479" s="217">
        <f t="shared" si="701"/>
        <v>37.25</v>
      </c>
      <c r="CR479" s="403">
        <f t="shared" si="702"/>
        <v>184.09234500000005</v>
      </c>
      <c r="CS479" s="403">
        <f t="shared" si="730"/>
        <v>55.227703500000011</v>
      </c>
      <c r="CT479" s="403">
        <f t="shared" si="703"/>
        <v>92.046172500000026</v>
      </c>
      <c r="CU479" s="403"/>
      <c r="CV479" s="403"/>
      <c r="CW479" s="403"/>
      <c r="CX479" s="404">
        <f t="shared" si="704"/>
        <v>92.046172500000026</v>
      </c>
      <c r="CY479" s="198"/>
      <c r="CZ479" s="222">
        <v>1157</v>
      </c>
      <c r="DA479" s="677">
        <f t="shared" si="705"/>
        <v>418</v>
      </c>
      <c r="DB479" s="676">
        <f t="shared" si="706"/>
        <v>56.562922868741538</v>
      </c>
      <c r="DC479" s="676">
        <f t="shared" si="731"/>
        <v>11.312584573748307</v>
      </c>
      <c r="DD479" s="208">
        <v>1652.7293800000002</v>
      </c>
      <c r="DE479" s="677">
        <f t="shared" si="707"/>
        <v>913.72938000000022</v>
      </c>
      <c r="DF479" s="676">
        <f t="shared" si="708"/>
        <v>123.64402976995942</v>
      </c>
      <c r="DG479" s="676">
        <f t="shared" si="732"/>
        <v>24.728805953991884</v>
      </c>
      <c r="DH479" s="222">
        <v>19</v>
      </c>
      <c r="DI479" s="677">
        <f t="shared" si="709"/>
        <v>140.41</v>
      </c>
      <c r="DJ479" s="568">
        <f t="shared" si="710"/>
        <v>879.41</v>
      </c>
      <c r="DK479" s="677">
        <f t="shared" si="711"/>
        <v>439.70499999999998</v>
      </c>
      <c r="DL479" s="677">
        <f t="shared" si="733"/>
        <v>263.82299999999998</v>
      </c>
      <c r="DM479" s="677">
        <f t="shared" si="734"/>
        <v>439.70499999999998</v>
      </c>
      <c r="DN479" s="677">
        <f t="shared" si="712"/>
        <v>193.32984500000006</v>
      </c>
      <c r="DO479" s="677">
        <f t="shared" si="735"/>
        <v>57.998953500000013</v>
      </c>
      <c r="DP479" s="677">
        <f t="shared" si="736"/>
        <v>96.664922500000031</v>
      </c>
      <c r="DQ479" s="677">
        <f t="shared" si="713"/>
        <v>96.664922500000031</v>
      </c>
      <c r="DR479" s="222">
        <v>1157</v>
      </c>
      <c r="DS479" s="677">
        <f t="shared" si="714"/>
        <v>418</v>
      </c>
      <c r="DT479" s="676">
        <f t="shared" si="715"/>
        <v>56.562922868741538</v>
      </c>
      <c r="DU479" s="710">
        <f t="shared" si="737"/>
        <v>11.312584573748307</v>
      </c>
      <c r="DV479" s="208">
        <v>1652.7293800000002</v>
      </c>
      <c r="DW479" s="677">
        <f t="shared" si="716"/>
        <v>913.72938000000022</v>
      </c>
      <c r="DX479" s="676">
        <f t="shared" si="717"/>
        <v>123.64402976995942</v>
      </c>
      <c r="DY479" s="710">
        <f t="shared" si="738"/>
        <v>24.728805953991884</v>
      </c>
      <c r="DZ479" s="222">
        <v>15</v>
      </c>
      <c r="EA479" s="677">
        <f t="shared" si="718"/>
        <v>110.85</v>
      </c>
      <c r="EB479" s="568">
        <f t="shared" si="719"/>
        <v>849.85</v>
      </c>
      <c r="EC479" s="677">
        <f t="shared" si="720"/>
        <v>424.92500000000001</v>
      </c>
      <c r="ED479" s="677">
        <f t="shared" si="739"/>
        <v>254.95500000000001</v>
      </c>
      <c r="EE479" s="677">
        <f t="shared" si="740"/>
        <v>424.92500000000001</v>
      </c>
      <c r="EF479" s="208">
        <f t="shared" si="741"/>
        <v>200.71984500000005</v>
      </c>
      <c r="EG479" s="208">
        <f t="shared" si="742"/>
        <v>60.215953500000012</v>
      </c>
      <c r="EH479" s="208">
        <f t="shared" si="743"/>
        <v>100.35992250000002</v>
      </c>
      <c r="EI479" s="677">
        <f t="shared" si="721"/>
        <v>100.35992250000002</v>
      </c>
    </row>
    <row r="480" spans="1:139" s="218" customFormat="1" ht="24.75" customHeight="1" x14ac:dyDescent="0.2">
      <c r="A480" s="506">
        <v>477</v>
      </c>
      <c r="B480" s="505" t="s">
        <v>1267</v>
      </c>
      <c r="C480" s="499" t="s">
        <v>995</v>
      </c>
      <c r="D480" s="253" t="s">
        <v>432</v>
      </c>
      <c r="E480" s="253" t="s">
        <v>213</v>
      </c>
      <c r="F480" s="309" t="s">
        <v>20</v>
      </c>
      <c r="G480" s="309" t="s">
        <v>9</v>
      </c>
      <c r="H480" s="309" t="s">
        <v>28</v>
      </c>
      <c r="I480" s="249">
        <v>0.6</v>
      </c>
      <c r="J480" s="230">
        <v>739</v>
      </c>
      <c r="K480" s="222"/>
      <c r="L480" s="219" t="s">
        <v>20</v>
      </c>
      <c r="M480" s="219" t="s">
        <v>9</v>
      </c>
      <c r="N480" s="219" t="s">
        <v>28</v>
      </c>
      <c r="O480" s="249">
        <v>0.6</v>
      </c>
      <c r="P480" s="230">
        <v>739</v>
      </c>
      <c r="Q480" s="219"/>
      <c r="R480" s="219"/>
      <c r="S480" s="219"/>
      <c r="T480" s="249">
        <v>0.6</v>
      </c>
      <c r="U480" s="231">
        <v>739</v>
      </c>
      <c r="V480" s="228" t="s">
        <v>1347</v>
      </c>
      <c r="W480" s="228" t="s">
        <v>6</v>
      </c>
      <c r="X480" s="228" t="s">
        <v>70</v>
      </c>
      <c r="Y480" s="252">
        <v>0.6</v>
      </c>
      <c r="Z480" s="232">
        <v>739</v>
      </c>
      <c r="AA480" s="207">
        <f t="shared" si="657"/>
        <v>443.4</v>
      </c>
      <c r="AB480" s="222">
        <v>1157</v>
      </c>
      <c r="AC480" s="544">
        <f t="shared" si="722"/>
        <v>418</v>
      </c>
      <c r="AD480" s="208">
        <f>1.453*$AB$1</f>
        <v>1652.7293800000002</v>
      </c>
      <c r="AE480" s="678">
        <f t="shared" si="723"/>
        <v>913.72938000000022</v>
      </c>
      <c r="AF480" s="222">
        <v>2067</v>
      </c>
      <c r="AJ480" s="444">
        <f t="shared" si="658"/>
        <v>418</v>
      </c>
      <c r="AK480" s="444">
        <f t="shared" si="659"/>
        <v>56.562922868741538</v>
      </c>
      <c r="AL480" s="539">
        <f t="shared" si="724"/>
        <v>0.11312584573748306</v>
      </c>
      <c r="AM480" s="444">
        <f t="shared" si="660"/>
        <v>83.6</v>
      </c>
      <c r="AN480" s="445">
        <f t="shared" si="661"/>
        <v>913.72938000000022</v>
      </c>
      <c r="AO480" s="445">
        <f t="shared" si="662"/>
        <v>123.64402976995942</v>
      </c>
      <c r="AP480" s="542">
        <f t="shared" si="725"/>
        <v>0.24728805953991884</v>
      </c>
      <c r="AQ480" s="445">
        <f t="shared" si="663"/>
        <v>182.74587600000004</v>
      </c>
      <c r="AR480" s="227">
        <f t="shared" si="664"/>
        <v>515.4</v>
      </c>
      <c r="AS480" s="210">
        <f t="shared" si="665"/>
        <v>859</v>
      </c>
      <c r="AT480" s="209">
        <f t="shared" si="666"/>
        <v>257.7</v>
      </c>
      <c r="AU480" s="209">
        <f t="shared" si="667"/>
        <v>429.5</v>
      </c>
      <c r="AV480" s="211">
        <f t="shared" si="668"/>
        <v>1157</v>
      </c>
      <c r="AW480" s="212">
        <f t="shared" si="669"/>
        <v>-298</v>
      </c>
      <c r="AX480" s="210">
        <f t="shared" si="670"/>
        <v>120</v>
      </c>
      <c r="AY480" s="210">
        <f t="shared" si="671"/>
        <v>16.238159675236801</v>
      </c>
      <c r="AZ480" s="211">
        <f t="shared" si="672"/>
        <v>1652.7293800000002</v>
      </c>
      <c r="BA480" s="544">
        <f t="shared" si="726"/>
        <v>793.72938000000022</v>
      </c>
      <c r="BB480" s="210">
        <f t="shared" si="727"/>
        <v>198.43234500000005</v>
      </c>
      <c r="BC480" s="213">
        <f t="shared" si="673"/>
        <v>892.47386520000009</v>
      </c>
      <c r="BD480" s="211">
        <f>[1]MAG_9pak!$F$12</f>
        <v>1487.4564420000002</v>
      </c>
      <c r="BE480" s="213">
        <f t="shared" si="674"/>
        <v>446.23693260000005</v>
      </c>
      <c r="BF480" s="213">
        <f t="shared" si="675"/>
        <v>743.72822100000008</v>
      </c>
      <c r="BG480" s="210">
        <f t="shared" si="676"/>
        <v>330.45644200000015</v>
      </c>
      <c r="BH480" s="210">
        <f t="shared" si="677"/>
        <v>748.45644200000015</v>
      </c>
      <c r="BI480" s="210">
        <f t="shared" si="678"/>
        <v>101.27962679296348</v>
      </c>
      <c r="BJ480" s="210">
        <f t="shared" si="679"/>
        <v>916.36</v>
      </c>
      <c r="BK480" s="214">
        <f t="shared" si="680"/>
        <v>274.90800000000002</v>
      </c>
      <c r="BL480" s="214">
        <f t="shared" si="681"/>
        <v>458.18</v>
      </c>
      <c r="BM480" s="210">
        <f t="shared" si="682"/>
        <v>177.36</v>
      </c>
      <c r="BN480" s="210">
        <f t="shared" si="683"/>
        <v>-240.64</v>
      </c>
      <c r="BO480" s="215">
        <f t="shared" si="684"/>
        <v>549.81600000000003</v>
      </c>
      <c r="BP480" s="210">
        <f t="shared" si="746"/>
        <v>916.36</v>
      </c>
      <c r="BQ480" s="216">
        <f t="shared" si="685"/>
        <v>274.90800000000002</v>
      </c>
      <c r="BR480" s="216">
        <f t="shared" si="686"/>
        <v>458.18</v>
      </c>
      <c r="BS480" s="210">
        <f t="shared" si="687"/>
        <v>177.36</v>
      </c>
      <c r="BT480" s="210">
        <f t="shared" si="688"/>
        <v>-240.64</v>
      </c>
      <c r="BU480" s="217">
        <f t="shared" si="689"/>
        <v>549.81600000000003</v>
      </c>
      <c r="BV480" s="210">
        <f t="shared" si="747"/>
        <v>916.36</v>
      </c>
      <c r="BW480" s="403">
        <f t="shared" si="690"/>
        <v>274.90800000000002</v>
      </c>
      <c r="BX480" s="403">
        <f t="shared" si="691"/>
        <v>458.18</v>
      </c>
      <c r="BY480" s="210">
        <f t="shared" si="692"/>
        <v>177.36</v>
      </c>
      <c r="BZ480" s="210">
        <f t="shared" si="693"/>
        <v>-240.64</v>
      </c>
      <c r="CA480" s="210">
        <f t="shared" si="694"/>
        <v>24</v>
      </c>
      <c r="CB480" s="404">
        <f t="shared" si="695"/>
        <v>549.81600000000003</v>
      </c>
      <c r="CC480" s="404"/>
      <c r="CD480" s="537">
        <f t="shared" si="696"/>
        <v>198.43234500000005</v>
      </c>
      <c r="CE480" s="537">
        <f t="shared" si="728"/>
        <v>59.529703500000011</v>
      </c>
      <c r="CF480" s="537">
        <f t="shared" si="697"/>
        <v>99.216172500000027</v>
      </c>
      <c r="CG480" s="210"/>
      <c r="CH480" s="210"/>
      <c r="CI480" s="210"/>
      <c r="CJ480" s="538">
        <f t="shared" si="698"/>
        <v>119.05940700000002</v>
      </c>
      <c r="CK480" s="216">
        <f t="shared" si="699"/>
        <v>74.5</v>
      </c>
      <c r="CL480" s="216">
        <f t="shared" si="729"/>
        <v>22.349999999999998</v>
      </c>
      <c r="CM480" s="216">
        <f t="shared" si="700"/>
        <v>37.25</v>
      </c>
      <c r="CN480" s="216"/>
      <c r="CO480" s="216"/>
      <c r="CP480" s="216"/>
      <c r="CQ480" s="217">
        <f t="shared" si="701"/>
        <v>44.699999999999996</v>
      </c>
      <c r="CR480" s="403">
        <f t="shared" si="702"/>
        <v>184.09234500000005</v>
      </c>
      <c r="CS480" s="403">
        <f t="shared" si="730"/>
        <v>55.227703500000011</v>
      </c>
      <c r="CT480" s="403">
        <f t="shared" si="703"/>
        <v>92.046172500000026</v>
      </c>
      <c r="CU480" s="403"/>
      <c r="CV480" s="403"/>
      <c r="CW480" s="403"/>
      <c r="CX480" s="404">
        <f t="shared" si="704"/>
        <v>110.45540700000002</v>
      </c>
      <c r="CY480" s="198"/>
      <c r="CZ480" s="222">
        <v>1157</v>
      </c>
      <c r="DA480" s="677">
        <f t="shared" si="705"/>
        <v>418</v>
      </c>
      <c r="DB480" s="676">
        <f t="shared" si="706"/>
        <v>56.562922868741538</v>
      </c>
      <c r="DC480" s="676">
        <f t="shared" si="731"/>
        <v>11.312584573748307</v>
      </c>
      <c r="DD480" s="208">
        <v>1652.7293800000002</v>
      </c>
      <c r="DE480" s="677">
        <f t="shared" si="707"/>
        <v>913.72938000000022</v>
      </c>
      <c r="DF480" s="676">
        <f t="shared" si="708"/>
        <v>123.64402976995942</v>
      </c>
      <c r="DG480" s="676">
        <f t="shared" si="732"/>
        <v>24.728805953991884</v>
      </c>
      <c r="DH480" s="222">
        <v>19</v>
      </c>
      <c r="DI480" s="677">
        <f t="shared" si="709"/>
        <v>140.41</v>
      </c>
      <c r="DJ480" s="568">
        <f t="shared" si="710"/>
        <v>879.41</v>
      </c>
      <c r="DK480" s="677">
        <f t="shared" si="711"/>
        <v>527.64599999999996</v>
      </c>
      <c r="DL480" s="677">
        <f t="shared" si="733"/>
        <v>263.82299999999998</v>
      </c>
      <c r="DM480" s="677">
        <f t="shared" si="734"/>
        <v>439.70499999999998</v>
      </c>
      <c r="DN480" s="677">
        <f t="shared" si="712"/>
        <v>193.32984500000006</v>
      </c>
      <c r="DO480" s="677">
        <f t="shared" si="735"/>
        <v>57.998953500000013</v>
      </c>
      <c r="DP480" s="677">
        <f t="shared" si="736"/>
        <v>96.664922500000031</v>
      </c>
      <c r="DQ480" s="677">
        <f t="shared" si="713"/>
        <v>115.99790700000003</v>
      </c>
      <c r="DR480" s="222">
        <v>1157</v>
      </c>
      <c r="DS480" s="677">
        <f t="shared" si="714"/>
        <v>418</v>
      </c>
      <c r="DT480" s="676">
        <f t="shared" si="715"/>
        <v>56.562922868741538</v>
      </c>
      <c r="DU480" s="710">
        <f t="shared" si="737"/>
        <v>11.312584573748307</v>
      </c>
      <c r="DV480" s="208">
        <v>1652.7293800000002</v>
      </c>
      <c r="DW480" s="677">
        <f t="shared" si="716"/>
        <v>913.72938000000022</v>
      </c>
      <c r="DX480" s="676">
        <f t="shared" si="717"/>
        <v>123.64402976995942</v>
      </c>
      <c r="DY480" s="710">
        <f t="shared" si="738"/>
        <v>24.728805953991884</v>
      </c>
      <c r="DZ480" s="222">
        <v>15</v>
      </c>
      <c r="EA480" s="677">
        <f t="shared" si="718"/>
        <v>110.85</v>
      </c>
      <c r="EB480" s="568">
        <f t="shared" si="719"/>
        <v>849.85</v>
      </c>
      <c r="EC480" s="677">
        <f t="shared" si="720"/>
        <v>509.90999999999997</v>
      </c>
      <c r="ED480" s="677">
        <f t="shared" si="739"/>
        <v>254.95500000000001</v>
      </c>
      <c r="EE480" s="677">
        <f t="shared" si="740"/>
        <v>424.92500000000001</v>
      </c>
      <c r="EF480" s="208">
        <f t="shared" si="741"/>
        <v>200.71984500000005</v>
      </c>
      <c r="EG480" s="208">
        <f t="shared" si="742"/>
        <v>60.215953500000012</v>
      </c>
      <c r="EH480" s="208">
        <f t="shared" si="743"/>
        <v>100.35992250000002</v>
      </c>
      <c r="EI480" s="677">
        <f t="shared" si="721"/>
        <v>120.43190700000002</v>
      </c>
    </row>
    <row r="481" spans="1:139" s="218" customFormat="1" ht="24.75" customHeight="1" x14ac:dyDescent="0.2">
      <c r="A481" s="505">
        <v>478</v>
      </c>
      <c r="B481" s="505" t="s">
        <v>1267</v>
      </c>
      <c r="C481" s="499" t="s">
        <v>996</v>
      </c>
      <c r="D481" s="253" t="s">
        <v>433</v>
      </c>
      <c r="E481" s="253" t="s">
        <v>213</v>
      </c>
      <c r="F481" s="309" t="s">
        <v>20</v>
      </c>
      <c r="G481" s="309" t="s">
        <v>9</v>
      </c>
      <c r="H481" s="309" t="s">
        <v>28</v>
      </c>
      <c r="I481" s="249">
        <v>0.5</v>
      </c>
      <c r="J481" s="230">
        <v>739</v>
      </c>
      <c r="K481" s="222"/>
      <c r="L481" s="219" t="s">
        <v>20</v>
      </c>
      <c r="M481" s="219" t="s">
        <v>9</v>
      </c>
      <c r="N481" s="219" t="s">
        <v>28</v>
      </c>
      <c r="O481" s="249">
        <v>0.5</v>
      </c>
      <c r="P481" s="230">
        <v>739</v>
      </c>
      <c r="Q481" s="219"/>
      <c r="R481" s="219"/>
      <c r="S481" s="219"/>
      <c r="T481" s="249">
        <v>0.5</v>
      </c>
      <c r="U481" s="231">
        <v>739</v>
      </c>
      <c r="V481" s="228" t="s">
        <v>1347</v>
      </c>
      <c r="W481" s="228" t="s">
        <v>6</v>
      </c>
      <c r="X481" s="228" t="s">
        <v>70</v>
      </c>
      <c r="Y481" s="252">
        <v>0.5</v>
      </c>
      <c r="Z481" s="232">
        <v>739</v>
      </c>
      <c r="AA481" s="207">
        <f t="shared" si="657"/>
        <v>369.5</v>
      </c>
      <c r="AB481" s="222">
        <v>1157</v>
      </c>
      <c r="AC481" s="544">
        <f t="shared" si="722"/>
        <v>418</v>
      </c>
      <c r="AD481" s="208">
        <f>1.453*$AB$1</f>
        <v>1652.7293800000002</v>
      </c>
      <c r="AE481" s="678">
        <f t="shared" si="723"/>
        <v>913.72938000000022</v>
      </c>
      <c r="AF481" s="222">
        <v>2067</v>
      </c>
      <c r="AJ481" s="444">
        <f t="shared" si="658"/>
        <v>418</v>
      </c>
      <c r="AK481" s="444">
        <f t="shared" si="659"/>
        <v>56.562922868741538</v>
      </c>
      <c r="AL481" s="539">
        <f t="shared" si="724"/>
        <v>0.11312584573748306</v>
      </c>
      <c r="AM481" s="444">
        <f t="shared" si="660"/>
        <v>83.6</v>
      </c>
      <c r="AN481" s="445">
        <f t="shared" si="661"/>
        <v>913.72938000000022</v>
      </c>
      <c r="AO481" s="445">
        <f t="shared" si="662"/>
        <v>123.64402976995942</v>
      </c>
      <c r="AP481" s="542">
        <f t="shared" si="725"/>
        <v>0.24728805953991884</v>
      </c>
      <c r="AQ481" s="445">
        <f t="shared" si="663"/>
        <v>182.74587600000004</v>
      </c>
      <c r="AR481" s="227">
        <f t="shared" si="664"/>
        <v>429.5</v>
      </c>
      <c r="AS481" s="210">
        <f t="shared" si="665"/>
        <v>859</v>
      </c>
      <c r="AT481" s="209">
        <f t="shared" si="666"/>
        <v>257.7</v>
      </c>
      <c r="AU481" s="209">
        <f t="shared" si="667"/>
        <v>429.5</v>
      </c>
      <c r="AV481" s="211">
        <f t="shared" si="668"/>
        <v>1157</v>
      </c>
      <c r="AW481" s="212">
        <f t="shared" si="669"/>
        <v>-298</v>
      </c>
      <c r="AX481" s="210">
        <f t="shared" si="670"/>
        <v>120</v>
      </c>
      <c r="AY481" s="210">
        <f t="shared" si="671"/>
        <v>16.238159675236801</v>
      </c>
      <c r="AZ481" s="211">
        <f t="shared" si="672"/>
        <v>1652.7293800000002</v>
      </c>
      <c r="BA481" s="544">
        <f t="shared" si="726"/>
        <v>793.72938000000022</v>
      </c>
      <c r="BB481" s="210">
        <f t="shared" si="727"/>
        <v>198.43234500000005</v>
      </c>
      <c r="BC481" s="213">
        <f t="shared" si="673"/>
        <v>743.72822100000008</v>
      </c>
      <c r="BD481" s="211">
        <f>[1]MAG_9pak!$F$12</f>
        <v>1487.4564420000002</v>
      </c>
      <c r="BE481" s="213">
        <f t="shared" si="674"/>
        <v>446.23693260000005</v>
      </c>
      <c r="BF481" s="213">
        <f t="shared" si="675"/>
        <v>743.72822100000008</v>
      </c>
      <c r="BG481" s="210">
        <f t="shared" si="676"/>
        <v>330.45644200000015</v>
      </c>
      <c r="BH481" s="210">
        <f t="shared" si="677"/>
        <v>748.45644200000015</v>
      </c>
      <c r="BI481" s="210">
        <f t="shared" si="678"/>
        <v>101.27962679296348</v>
      </c>
      <c r="BJ481" s="210">
        <f t="shared" si="679"/>
        <v>916.36</v>
      </c>
      <c r="BK481" s="214">
        <f t="shared" si="680"/>
        <v>274.90800000000002</v>
      </c>
      <c r="BL481" s="214">
        <f t="shared" si="681"/>
        <v>458.18</v>
      </c>
      <c r="BM481" s="210">
        <f t="shared" si="682"/>
        <v>177.36</v>
      </c>
      <c r="BN481" s="210">
        <f t="shared" si="683"/>
        <v>-240.64</v>
      </c>
      <c r="BO481" s="215">
        <f t="shared" si="684"/>
        <v>458.18</v>
      </c>
      <c r="BP481" s="210">
        <f t="shared" si="746"/>
        <v>916.36</v>
      </c>
      <c r="BQ481" s="216">
        <f t="shared" si="685"/>
        <v>274.90800000000002</v>
      </c>
      <c r="BR481" s="216">
        <f t="shared" si="686"/>
        <v>458.18</v>
      </c>
      <c r="BS481" s="210">
        <f t="shared" si="687"/>
        <v>177.36</v>
      </c>
      <c r="BT481" s="210">
        <f t="shared" si="688"/>
        <v>-240.64</v>
      </c>
      <c r="BU481" s="217">
        <f t="shared" si="689"/>
        <v>458.18</v>
      </c>
      <c r="BV481" s="210">
        <f t="shared" si="747"/>
        <v>916.36</v>
      </c>
      <c r="BW481" s="403">
        <f t="shared" si="690"/>
        <v>274.90800000000002</v>
      </c>
      <c r="BX481" s="403">
        <f t="shared" si="691"/>
        <v>458.18</v>
      </c>
      <c r="BY481" s="210">
        <f t="shared" si="692"/>
        <v>177.36</v>
      </c>
      <c r="BZ481" s="210">
        <f t="shared" si="693"/>
        <v>-240.64</v>
      </c>
      <c r="CA481" s="210">
        <f t="shared" si="694"/>
        <v>24</v>
      </c>
      <c r="CB481" s="404">
        <f t="shared" si="695"/>
        <v>458.18</v>
      </c>
      <c r="CC481" s="404"/>
      <c r="CD481" s="537">
        <f t="shared" si="696"/>
        <v>198.43234500000005</v>
      </c>
      <c r="CE481" s="537">
        <f t="shared" si="728"/>
        <v>59.529703500000011</v>
      </c>
      <c r="CF481" s="537">
        <f t="shared" si="697"/>
        <v>99.216172500000027</v>
      </c>
      <c r="CG481" s="210"/>
      <c r="CH481" s="210"/>
      <c r="CI481" s="210"/>
      <c r="CJ481" s="538">
        <f t="shared" si="698"/>
        <v>99.216172500000027</v>
      </c>
      <c r="CK481" s="216">
        <f t="shared" si="699"/>
        <v>74.5</v>
      </c>
      <c r="CL481" s="216">
        <f t="shared" si="729"/>
        <v>22.349999999999998</v>
      </c>
      <c r="CM481" s="216">
        <f t="shared" si="700"/>
        <v>37.25</v>
      </c>
      <c r="CN481" s="216"/>
      <c r="CO481" s="216"/>
      <c r="CP481" s="216"/>
      <c r="CQ481" s="217">
        <f t="shared" si="701"/>
        <v>37.25</v>
      </c>
      <c r="CR481" s="403">
        <f t="shared" si="702"/>
        <v>184.09234500000005</v>
      </c>
      <c r="CS481" s="403">
        <f t="shared" si="730"/>
        <v>55.227703500000011</v>
      </c>
      <c r="CT481" s="403">
        <f t="shared" si="703"/>
        <v>92.046172500000026</v>
      </c>
      <c r="CU481" s="403"/>
      <c r="CV481" s="403"/>
      <c r="CW481" s="403"/>
      <c r="CX481" s="404">
        <f t="shared" si="704"/>
        <v>92.046172500000026</v>
      </c>
      <c r="CY481" s="198"/>
      <c r="CZ481" s="222">
        <v>1157</v>
      </c>
      <c r="DA481" s="677">
        <f t="shared" si="705"/>
        <v>418</v>
      </c>
      <c r="DB481" s="676">
        <f t="shared" si="706"/>
        <v>56.562922868741538</v>
      </c>
      <c r="DC481" s="676">
        <f t="shared" si="731"/>
        <v>11.312584573748307</v>
      </c>
      <c r="DD481" s="208">
        <v>1652.7293800000002</v>
      </c>
      <c r="DE481" s="677">
        <f t="shared" si="707"/>
        <v>913.72938000000022</v>
      </c>
      <c r="DF481" s="676">
        <f t="shared" si="708"/>
        <v>123.64402976995942</v>
      </c>
      <c r="DG481" s="676">
        <f t="shared" si="732"/>
        <v>24.728805953991884</v>
      </c>
      <c r="DH481" s="222">
        <v>19</v>
      </c>
      <c r="DI481" s="677">
        <f t="shared" si="709"/>
        <v>140.41</v>
      </c>
      <c r="DJ481" s="568">
        <f t="shared" si="710"/>
        <v>879.41</v>
      </c>
      <c r="DK481" s="677">
        <f t="shared" si="711"/>
        <v>439.70499999999998</v>
      </c>
      <c r="DL481" s="677">
        <f t="shared" si="733"/>
        <v>263.82299999999998</v>
      </c>
      <c r="DM481" s="677">
        <f t="shared" si="734"/>
        <v>439.70499999999998</v>
      </c>
      <c r="DN481" s="677">
        <f t="shared" si="712"/>
        <v>193.32984500000006</v>
      </c>
      <c r="DO481" s="677">
        <f t="shared" si="735"/>
        <v>57.998953500000013</v>
      </c>
      <c r="DP481" s="677">
        <f t="shared" si="736"/>
        <v>96.664922500000031</v>
      </c>
      <c r="DQ481" s="677">
        <f t="shared" si="713"/>
        <v>96.664922500000031</v>
      </c>
      <c r="DR481" s="222">
        <v>1157</v>
      </c>
      <c r="DS481" s="677">
        <f t="shared" si="714"/>
        <v>418</v>
      </c>
      <c r="DT481" s="676">
        <f t="shared" si="715"/>
        <v>56.562922868741538</v>
      </c>
      <c r="DU481" s="710">
        <f t="shared" si="737"/>
        <v>11.312584573748307</v>
      </c>
      <c r="DV481" s="208">
        <v>1652.7293800000002</v>
      </c>
      <c r="DW481" s="677">
        <f t="shared" si="716"/>
        <v>913.72938000000022</v>
      </c>
      <c r="DX481" s="676">
        <f t="shared" si="717"/>
        <v>123.64402976995942</v>
      </c>
      <c r="DY481" s="710">
        <f t="shared" si="738"/>
        <v>24.728805953991884</v>
      </c>
      <c r="DZ481" s="222">
        <v>15</v>
      </c>
      <c r="EA481" s="677">
        <f t="shared" si="718"/>
        <v>110.85</v>
      </c>
      <c r="EB481" s="568">
        <f t="shared" si="719"/>
        <v>849.85</v>
      </c>
      <c r="EC481" s="677">
        <f t="shared" si="720"/>
        <v>424.92500000000001</v>
      </c>
      <c r="ED481" s="677">
        <f t="shared" si="739"/>
        <v>254.95500000000001</v>
      </c>
      <c r="EE481" s="677">
        <f t="shared" si="740"/>
        <v>424.92500000000001</v>
      </c>
      <c r="EF481" s="208">
        <f t="shared" si="741"/>
        <v>200.71984500000005</v>
      </c>
      <c r="EG481" s="208">
        <f t="shared" si="742"/>
        <v>60.215953500000012</v>
      </c>
      <c r="EH481" s="208">
        <f t="shared" si="743"/>
        <v>100.35992250000002</v>
      </c>
      <c r="EI481" s="677">
        <f t="shared" si="721"/>
        <v>100.35992250000002</v>
      </c>
    </row>
    <row r="482" spans="1:139" s="218" customFormat="1" ht="24.75" customHeight="1" x14ac:dyDescent="0.2">
      <c r="A482" s="505">
        <v>479</v>
      </c>
      <c r="B482" s="505" t="s">
        <v>1267</v>
      </c>
      <c r="C482" s="499" t="s">
        <v>997</v>
      </c>
      <c r="D482" s="253" t="s">
        <v>434</v>
      </c>
      <c r="E482" s="253" t="s">
        <v>213</v>
      </c>
      <c r="F482" s="309" t="s">
        <v>20</v>
      </c>
      <c r="G482" s="309" t="s">
        <v>9</v>
      </c>
      <c r="H482" s="309" t="s">
        <v>28</v>
      </c>
      <c r="I482" s="249">
        <v>1</v>
      </c>
      <c r="J482" s="230">
        <v>739</v>
      </c>
      <c r="K482" s="222"/>
      <c r="L482" s="219" t="s">
        <v>20</v>
      </c>
      <c r="M482" s="219" t="s">
        <v>9</v>
      </c>
      <c r="N482" s="219" t="s">
        <v>28</v>
      </c>
      <c r="O482" s="249">
        <v>1</v>
      </c>
      <c r="P482" s="230">
        <v>739</v>
      </c>
      <c r="Q482" s="219"/>
      <c r="R482" s="219"/>
      <c r="S482" s="219"/>
      <c r="T482" s="249">
        <v>1</v>
      </c>
      <c r="U482" s="231">
        <v>739</v>
      </c>
      <c r="V482" s="228" t="s">
        <v>1347</v>
      </c>
      <c r="W482" s="228" t="s">
        <v>6</v>
      </c>
      <c r="X482" s="228" t="s">
        <v>70</v>
      </c>
      <c r="Y482" s="252">
        <v>1</v>
      </c>
      <c r="Z482" s="232">
        <v>739</v>
      </c>
      <c r="AA482" s="207">
        <f t="shared" si="657"/>
        <v>739</v>
      </c>
      <c r="AB482" s="222">
        <v>1157</v>
      </c>
      <c r="AC482" s="544">
        <f t="shared" si="722"/>
        <v>418</v>
      </c>
      <c r="AD482" s="208">
        <f>1.453*$AB$1</f>
        <v>1652.7293800000002</v>
      </c>
      <c r="AE482" s="678">
        <f t="shared" si="723"/>
        <v>913.72938000000022</v>
      </c>
      <c r="AF482" s="222">
        <v>2067</v>
      </c>
      <c r="AJ482" s="444">
        <f t="shared" si="658"/>
        <v>418</v>
      </c>
      <c r="AK482" s="444">
        <f t="shared" si="659"/>
        <v>56.562922868741538</v>
      </c>
      <c r="AL482" s="539">
        <f t="shared" si="724"/>
        <v>0.11312584573748306</v>
      </c>
      <c r="AM482" s="444">
        <f t="shared" si="660"/>
        <v>83.6</v>
      </c>
      <c r="AN482" s="445">
        <f t="shared" si="661"/>
        <v>913.72938000000022</v>
      </c>
      <c r="AO482" s="445">
        <f t="shared" si="662"/>
        <v>123.64402976995942</v>
      </c>
      <c r="AP482" s="542">
        <f t="shared" si="725"/>
        <v>0.24728805953991884</v>
      </c>
      <c r="AQ482" s="445">
        <f t="shared" si="663"/>
        <v>182.74587600000004</v>
      </c>
      <c r="AR482" s="227">
        <f t="shared" si="664"/>
        <v>859</v>
      </c>
      <c r="AS482" s="210">
        <f t="shared" si="665"/>
        <v>859</v>
      </c>
      <c r="AT482" s="209">
        <f t="shared" si="666"/>
        <v>257.7</v>
      </c>
      <c r="AU482" s="209">
        <f t="shared" si="667"/>
        <v>429.5</v>
      </c>
      <c r="AV482" s="211">
        <f t="shared" si="668"/>
        <v>1157</v>
      </c>
      <c r="AW482" s="212">
        <f t="shared" si="669"/>
        <v>-298</v>
      </c>
      <c r="AX482" s="210">
        <f t="shared" si="670"/>
        <v>120</v>
      </c>
      <c r="AY482" s="210">
        <f t="shared" si="671"/>
        <v>16.238159675236801</v>
      </c>
      <c r="AZ482" s="211">
        <f t="shared" si="672"/>
        <v>1652.7293800000002</v>
      </c>
      <c r="BA482" s="544">
        <f t="shared" si="726"/>
        <v>793.72938000000022</v>
      </c>
      <c r="BB482" s="210">
        <f t="shared" si="727"/>
        <v>198.43234500000005</v>
      </c>
      <c r="BC482" s="213">
        <f t="shared" si="673"/>
        <v>1487.4564420000002</v>
      </c>
      <c r="BD482" s="211">
        <f>[1]MAG_9pak!$F$12</f>
        <v>1487.4564420000002</v>
      </c>
      <c r="BE482" s="213">
        <f t="shared" si="674"/>
        <v>446.23693260000005</v>
      </c>
      <c r="BF482" s="213">
        <f t="shared" si="675"/>
        <v>743.72822100000008</v>
      </c>
      <c r="BG482" s="210">
        <f t="shared" si="676"/>
        <v>330.45644200000015</v>
      </c>
      <c r="BH482" s="210">
        <f t="shared" si="677"/>
        <v>748.45644200000015</v>
      </c>
      <c r="BI482" s="210">
        <f t="shared" si="678"/>
        <v>101.27962679296348</v>
      </c>
      <c r="BJ482" s="210">
        <f t="shared" si="679"/>
        <v>916.36</v>
      </c>
      <c r="BK482" s="214">
        <f t="shared" si="680"/>
        <v>274.90800000000002</v>
      </c>
      <c r="BL482" s="214">
        <f t="shared" si="681"/>
        <v>458.18</v>
      </c>
      <c r="BM482" s="210">
        <f t="shared" si="682"/>
        <v>177.36</v>
      </c>
      <c r="BN482" s="210">
        <f t="shared" si="683"/>
        <v>-240.64</v>
      </c>
      <c r="BO482" s="215">
        <f t="shared" si="684"/>
        <v>916.36</v>
      </c>
      <c r="BP482" s="210">
        <f t="shared" si="746"/>
        <v>916.36</v>
      </c>
      <c r="BQ482" s="216">
        <f t="shared" si="685"/>
        <v>274.90800000000002</v>
      </c>
      <c r="BR482" s="216">
        <f t="shared" si="686"/>
        <v>458.18</v>
      </c>
      <c r="BS482" s="210">
        <f t="shared" si="687"/>
        <v>177.36</v>
      </c>
      <c r="BT482" s="210">
        <f t="shared" si="688"/>
        <v>-240.64</v>
      </c>
      <c r="BU482" s="217">
        <f t="shared" si="689"/>
        <v>916.36</v>
      </c>
      <c r="BV482" s="210">
        <f t="shared" si="747"/>
        <v>916.36</v>
      </c>
      <c r="BW482" s="403">
        <f t="shared" si="690"/>
        <v>274.90800000000002</v>
      </c>
      <c r="BX482" s="403">
        <f t="shared" si="691"/>
        <v>458.18</v>
      </c>
      <c r="BY482" s="210">
        <f t="shared" si="692"/>
        <v>177.36</v>
      </c>
      <c r="BZ482" s="210">
        <f t="shared" si="693"/>
        <v>-240.64</v>
      </c>
      <c r="CA482" s="210">
        <f t="shared" si="694"/>
        <v>24</v>
      </c>
      <c r="CB482" s="404">
        <f t="shared" si="695"/>
        <v>916.36</v>
      </c>
      <c r="CC482" s="404"/>
      <c r="CD482" s="537">
        <f t="shared" si="696"/>
        <v>198.43234500000005</v>
      </c>
      <c r="CE482" s="537">
        <f t="shared" si="728"/>
        <v>59.529703500000011</v>
      </c>
      <c r="CF482" s="537">
        <f t="shared" si="697"/>
        <v>99.216172500000027</v>
      </c>
      <c r="CG482" s="210"/>
      <c r="CH482" s="210"/>
      <c r="CI482" s="210"/>
      <c r="CJ482" s="538">
        <f t="shared" si="698"/>
        <v>198.43234500000005</v>
      </c>
      <c r="CK482" s="216">
        <f t="shared" si="699"/>
        <v>74.5</v>
      </c>
      <c r="CL482" s="216">
        <f t="shared" si="729"/>
        <v>22.349999999999998</v>
      </c>
      <c r="CM482" s="216">
        <f t="shared" si="700"/>
        <v>37.25</v>
      </c>
      <c r="CN482" s="216"/>
      <c r="CO482" s="216"/>
      <c r="CP482" s="216"/>
      <c r="CQ482" s="217">
        <f t="shared" si="701"/>
        <v>74.5</v>
      </c>
      <c r="CR482" s="403">
        <f t="shared" si="702"/>
        <v>184.09234500000005</v>
      </c>
      <c r="CS482" s="403">
        <f t="shared" si="730"/>
        <v>55.227703500000011</v>
      </c>
      <c r="CT482" s="403">
        <f t="shared" si="703"/>
        <v>92.046172500000026</v>
      </c>
      <c r="CU482" s="403"/>
      <c r="CV482" s="403"/>
      <c r="CW482" s="403"/>
      <c r="CX482" s="404">
        <f t="shared" si="704"/>
        <v>184.09234500000005</v>
      </c>
      <c r="CY482" s="198"/>
      <c r="CZ482" s="222">
        <v>1157</v>
      </c>
      <c r="DA482" s="677">
        <f t="shared" si="705"/>
        <v>418</v>
      </c>
      <c r="DB482" s="676">
        <f t="shared" si="706"/>
        <v>56.562922868741538</v>
      </c>
      <c r="DC482" s="676">
        <f t="shared" si="731"/>
        <v>11.312584573748307</v>
      </c>
      <c r="DD482" s="208">
        <v>1652.7293800000002</v>
      </c>
      <c r="DE482" s="677">
        <f t="shared" si="707"/>
        <v>913.72938000000022</v>
      </c>
      <c r="DF482" s="676">
        <f t="shared" si="708"/>
        <v>123.64402976995942</v>
      </c>
      <c r="DG482" s="676">
        <f t="shared" si="732"/>
        <v>24.728805953991884</v>
      </c>
      <c r="DH482" s="222">
        <v>19</v>
      </c>
      <c r="DI482" s="677">
        <f t="shared" si="709"/>
        <v>140.41</v>
      </c>
      <c r="DJ482" s="568">
        <f t="shared" si="710"/>
        <v>879.41</v>
      </c>
      <c r="DK482" s="677">
        <f t="shared" si="711"/>
        <v>879.41</v>
      </c>
      <c r="DL482" s="677">
        <f t="shared" si="733"/>
        <v>263.82299999999998</v>
      </c>
      <c r="DM482" s="677">
        <f t="shared" si="734"/>
        <v>439.70499999999998</v>
      </c>
      <c r="DN482" s="677">
        <f t="shared" si="712"/>
        <v>193.32984500000006</v>
      </c>
      <c r="DO482" s="677">
        <f t="shared" si="735"/>
        <v>57.998953500000013</v>
      </c>
      <c r="DP482" s="677">
        <f t="shared" si="736"/>
        <v>96.664922500000031</v>
      </c>
      <c r="DQ482" s="677">
        <f t="shared" si="713"/>
        <v>193.32984500000006</v>
      </c>
      <c r="DR482" s="222">
        <v>1157</v>
      </c>
      <c r="DS482" s="677">
        <f t="shared" si="714"/>
        <v>418</v>
      </c>
      <c r="DT482" s="676">
        <f t="shared" si="715"/>
        <v>56.562922868741538</v>
      </c>
      <c r="DU482" s="710">
        <f t="shared" si="737"/>
        <v>11.312584573748307</v>
      </c>
      <c r="DV482" s="208">
        <v>1652.7293800000002</v>
      </c>
      <c r="DW482" s="677">
        <f t="shared" si="716"/>
        <v>913.72938000000022</v>
      </c>
      <c r="DX482" s="676">
        <f t="shared" si="717"/>
        <v>123.64402976995942</v>
      </c>
      <c r="DY482" s="710">
        <f t="shared" si="738"/>
        <v>24.728805953991884</v>
      </c>
      <c r="DZ482" s="222">
        <v>15</v>
      </c>
      <c r="EA482" s="677">
        <f t="shared" si="718"/>
        <v>110.85</v>
      </c>
      <c r="EB482" s="568">
        <f t="shared" si="719"/>
        <v>849.85</v>
      </c>
      <c r="EC482" s="677">
        <f t="shared" si="720"/>
        <v>849.85</v>
      </c>
      <c r="ED482" s="677">
        <f t="shared" si="739"/>
        <v>254.95500000000001</v>
      </c>
      <c r="EE482" s="677">
        <f t="shared" si="740"/>
        <v>424.92500000000001</v>
      </c>
      <c r="EF482" s="208">
        <f t="shared" si="741"/>
        <v>200.71984500000005</v>
      </c>
      <c r="EG482" s="208">
        <f t="shared" si="742"/>
        <v>60.215953500000012</v>
      </c>
      <c r="EH482" s="208">
        <f t="shared" si="743"/>
        <v>100.35992250000002</v>
      </c>
      <c r="EI482" s="677">
        <f t="shared" si="721"/>
        <v>200.71984500000005</v>
      </c>
    </row>
    <row r="483" spans="1:139" s="218" customFormat="1" ht="24.75" customHeight="1" x14ac:dyDescent="0.2">
      <c r="A483" s="506">
        <v>480</v>
      </c>
      <c r="B483" s="505" t="s">
        <v>1267</v>
      </c>
      <c r="C483" s="499" t="s">
        <v>997</v>
      </c>
      <c r="D483" s="253" t="s">
        <v>434</v>
      </c>
      <c r="E483" s="253" t="s">
        <v>215</v>
      </c>
      <c r="F483" s="309" t="s">
        <v>171</v>
      </c>
      <c r="G483" s="309" t="s">
        <v>364</v>
      </c>
      <c r="H483" s="309" t="s">
        <v>25</v>
      </c>
      <c r="I483" s="249">
        <v>1</v>
      </c>
      <c r="J483" s="229">
        <v>630</v>
      </c>
      <c r="K483" s="222"/>
      <c r="L483" s="219" t="s">
        <v>171</v>
      </c>
      <c r="M483" s="219" t="s">
        <v>364</v>
      </c>
      <c r="N483" s="219" t="s">
        <v>25</v>
      </c>
      <c r="O483" s="249">
        <v>1</v>
      </c>
      <c r="P483" s="230">
        <v>630</v>
      </c>
      <c r="Q483" s="219"/>
      <c r="R483" s="219"/>
      <c r="S483" s="219"/>
      <c r="T483" s="249">
        <v>1</v>
      </c>
      <c r="U483" s="231">
        <v>630</v>
      </c>
      <c r="V483" s="228" t="s">
        <v>69</v>
      </c>
      <c r="W483" s="228" t="s">
        <v>87</v>
      </c>
      <c r="X483" s="228" t="s">
        <v>45</v>
      </c>
      <c r="Y483" s="252">
        <v>1</v>
      </c>
      <c r="Z483" s="232">
        <v>630</v>
      </c>
      <c r="AA483" s="207">
        <f t="shared" si="657"/>
        <v>630</v>
      </c>
      <c r="AB483" s="222">
        <v>758</v>
      </c>
      <c r="AC483" s="544">
        <f t="shared" si="722"/>
        <v>128</v>
      </c>
      <c r="AD483" s="208">
        <f>0.95*$AB$1</f>
        <v>1080.587</v>
      </c>
      <c r="AE483" s="678">
        <f t="shared" si="723"/>
        <v>450.58699999999999</v>
      </c>
      <c r="AF483" s="222">
        <v>1406</v>
      </c>
      <c r="AJ483" s="444">
        <f t="shared" si="658"/>
        <v>128</v>
      </c>
      <c r="AK483" s="444">
        <f t="shared" si="659"/>
        <v>20.317460317460316</v>
      </c>
      <c r="AL483" s="539">
        <f t="shared" si="724"/>
        <v>4.0634920634920635E-2</v>
      </c>
      <c r="AM483" s="444">
        <f t="shared" si="660"/>
        <v>25.6</v>
      </c>
      <c r="AN483" s="445">
        <f t="shared" si="661"/>
        <v>450.58699999999999</v>
      </c>
      <c r="AO483" s="445">
        <f t="shared" si="662"/>
        <v>71.521746031746034</v>
      </c>
      <c r="AP483" s="542">
        <f t="shared" si="725"/>
        <v>0.14304349206349207</v>
      </c>
      <c r="AQ483" s="445">
        <f t="shared" si="663"/>
        <v>90.117400000000004</v>
      </c>
      <c r="AR483" s="227">
        <f t="shared" si="664"/>
        <v>750</v>
      </c>
      <c r="AS483" s="210">
        <f t="shared" si="665"/>
        <v>750</v>
      </c>
      <c r="AT483" s="209">
        <f t="shared" si="666"/>
        <v>225</v>
      </c>
      <c r="AU483" s="209">
        <f t="shared" si="667"/>
        <v>375</v>
      </c>
      <c r="AV483" s="211">
        <f t="shared" si="668"/>
        <v>758</v>
      </c>
      <c r="AW483" s="212">
        <f t="shared" si="669"/>
        <v>-8</v>
      </c>
      <c r="AX483" s="210">
        <f t="shared" si="670"/>
        <v>120</v>
      </c>
      <c r="AY483" s="210">
        <f t="shared" si="671"/>
        <v>19.047619047619051</v>
      </c>
      <c r="AZ483" s="211">
        <f t="shared" si="672"/>
        <v>1080.587</v>
      </c>
      <c r="BA483" s="544">
        <f t="shared" si="726"/>
        <v>330.58699999999999</v>
      </c>
      <c r="BB483" s="210">
        <f t="shared" si="727"/>
        <v>82.646749999999997</v>
      </c>
      <c r="BC483" s="213">
        <f t="shared" si="673"/>
        <v>972.52830000000006</v>
      </c>
      <c r="BD483" s="211">
        <f>[1]MAG_9pak!$F$9</f>
        <v>972.52830000000006</v>
      </c>
      <c r="BE483" s="213">
        <f t="shared" si="674"/>
        <v>291.75848999999999</v>
      </c>
      <c r="BF483" s="213">
        <f t="shared" si="675"/>
        <v>486.26415000000003</v>
      </c>
      <c r="BG483" s="210">
        <f t="shared" si="676"/>
        <v>214.52830000000006</v>
      </c>
      <c r="BH483" s="210">
        <f t="shared" si="677"/>
        <v>342.52830000000006</v>
      </c>
      <c r="BI483" s="210">
        <f t="shared" si="678"/>
        <v>54.369571428571447</v>
      </c>
      <c r="BJ483" s="210">
        <f t="shared" si="679"/>
        <v>781.2</v>
      </c>
      <c r="BK483" s="214">
        <f t="shared" si="680"/>
        <v>234.36</v>
      </c>
      <c r="BL483" s="214">
        <f t="shared" si="681"/>
        <v>390.6</v>
      </c>
      <c r="BM483" s="210">
        <f t="shared" si="682"/>
        <v>151.20000000000005</v>
      </c>
      <c r="BN483" s="210">
        <f t="shared" si="683"/>
        <v>23.200000000000045</v>
      </c>
      <c r="BO483" s="215">
        <f t="shared" si="684"/>
        <v>781.2</v>
      </c>
      <c r="BP483" s="210">
        <f t="shared" si="746"/>
        <v>781.2</v>
      </c>
      <c r="BQ483" s="216">
        <f t="shared" si="685"/>
        <v>234.36</v>
      </c>
      <c r="BR483" s="216">
        <f t="shared" si="686"/>
        <v>390.6</v>
      </c>
      <c r="BS483" s="210">
        <f t="shared" si="687"/>
        <v>151.20000000000005</v>
      </c>
      <c r="BT483" s="210">
        <f t="shared" si="688"/>
        <v>23.200000000000045</v>
      </c>
      <c r="BU483" s="217">
        <f t="shared" si="689"/>
        <v>781.2</v>
      </c>
      <c r="BV483" s="210">
        <f t="shared" si="747"/>
        <v>781.2</v>
      </c>
      <c r="BW483" s="403">
        <f t="shared" si="690"/>
        <v>234.36</v>
      </c>
      <c r="BX483" s="403">
        <f t="shared" si="691"/>
        <v>390.6</v>
      </c>
      <c r="BY483" s="210">
        <f t="shared" si="692"/>
        <v>151.20000000000005</v>
      </c>
      <c r="BZ483" s="210">
        <f t="shared" si="693"/>
        <v>23.200000000000045</v>
      </c>
      <c r="CA483" s="210">
        <f t="shared" si="694"/>
        <v>24</v>
      </c>
      <c r="CB483" s="404">
        <f t="shared" si="695"/>
        <v>781.2</v>
      </c>
      <c r="CC483" s="404"/>
      <c r="CD483" s="537">
        <f t="shared" si="696"/>
        <v>82.646749999999997</v>
      </c>
      <c r="CE483" s="537">
        <f t="shared" si="728"/>
        <v>24.794024999999998</v>
      </c>
      <c r="CF483" s="537">
        <f t="shared" si="697"/>
        <v>41.323374999999999</v>
      </c>
      <c r="CG483" s="210"/>
      <c r="CH483" s="210"/>
      <c r="CI483" s="210"/>
      <c r="CJ483" s="538">
        <f t="shared" si="698"/>
        <v>82.646749999999997</v>
      </c>
      <c r="CK483" s="216">
        <f t="shared" si="699"/>
        <v>2</v>
      </c>
      <c r="CL483" s="216">
        <f t="shared" si="729"/>
        <v>0.6</v>
      </c>
      <c r="CM483" s="216">
        <f t="shared" si="700"/>
        <v>1</v>
      </c>
      <c r="CN483" s="216"/>
      <c r="CO483" s="216"/>
      <c r="CP483" s="216"/>
      <c r="CQ483" s="217">
        <f t="shared" si="701"/>
        <v>2</v>
      </c>
      <c r="CR483" s="403">
        <f t="shared" si="702"/>
        <v>74.846749999999986</v>
      </c>
      <c r="CS483" s="403">
        <f t="shared" si="730"/>
        <v>22.454024999999994</v>
      </c>
      <c r="CT483" s="403">
        <f t="shared" si="703"/>
        <v>37.423374999999993</v>
      </c>
      <c r="CU483" s="403"/>
      <c r="CV483" s="403"/>
      <c r="CW483" s="403"/>
      <c r="CX483" s="404">
        <f t="shared" si="704"/>
        <v>74.846749999999986</v>
      </c>
      <c r="CY483" s="198"/>
      <c r="CZ483" s="222">
        <v>758</v>
      </c>
      <c r="DA483" s="677">
        <f t="shared" si="705"/>
        <v>128</v>
      </c>
      <c r="DB483" s="676">
        <f t="shared" si="706"/>
        <v>20.317460317460316</v>
      </c>
      <c r="DC483" s="676">
        <f t="shared" si="731"/>
        <v>4.0634920634920633</v>
      </c>
      <c r="DD483" s="208">
        <v>1080.587</v>
      </c>
      <c r="DE483" s="677">
        <f t="shared" si="707"/>
        <v>450.58699999999999</v>
      </c>
      <c r="DF483" s="676">
        <f t="shared" si="708"/>
        <v>71.521746031746034</v>
      </c>
      <c r="DG483" s="676">
        <f t="shared" si="732"/>
        <v>14.304349206349206</v>
      </c>
      <c r="DH483" s="222">
        <v>20</v>
      </c>
      <c r="DI483" s="677">
        <f t="shared" si="709"/>
        <v>126</v>
      </c>
      <c r="DJ483" s="568">
        <f t="shared" si="710"/>
        <v>756</v>
      </c>
      <c r="DK483" s="677">
        <f t="shared" si="711"/>
        <v>756</v>
      </c>
      <c r="DL483" s="677">
        <f t="shared" si="733"/>
        <v>226.8</v>
      </c>
      <c r="DM483" s="677">
        <f t="shared" si="734"/>
        <v>378</v>
      </c>
      <c r="DN483" s="677">
        <f t="shared" si="712"/>
        <v>81.146749999999997</v>
      </c>
      <c r="DO483" s="677">
        <f t="shared" si="735"/>
        <v>24.344024999999998</v>
      </c>
      <c r="DP483" s="677">
        <f t="shared" si="736"/>
        <v>40.573374999999999</v>
      </c>
      <c r="DQ483" s="677">
        <f t="shared" si="713"/>
        <v>81.146749999999997</v>
      </c>
      <c r="DR483" s="222">
        <v>758</v>
      </c>
      <c r="DS483" s="677">
        <f t="shared" si="714"/>
        <v>128</v>
      </c>
      <c r="DT483" s="676">
        <f t="shared" si="715"/>
        <v>20.317460317460316</v>
      </c>
      <c r="DU483" s="710">
        <f t="shared" si="737"/>
        <v>4.0634920634920633</v>
      </c>
      <c r="DV483" s="208">
        <v>1080.587</v>
      </c>
      <c r="DW483" s="677">
        <f t="shared" si="716"/>
        <v>450.58699999999999</v>
      </c>
      <c r="DX483" s="676">
        <f t="shared" si="717"/>
        <v>71.521746031746034</v>
      </c>
      <c r="DY483" s="710">
        <f t="shared" si="738"/>
        <v>14.304349206349206</v>
      </c>
      <c r="DZ483" s="222">
        <v>19</v>
      </c>
      <c r="EA483" s="677">
        <f t="shared" si="718"/>
        <v>119.7</v>
      </c>
      <c r="EB483" s="568">
        <f t="shared" si="719"/>
        <v>749.7</v>
      </c>
      <c r="EC483" s="677">
        <f t="shared" si="720"/>
        <v>749.7</v>
      </c>
      <c r="ED483" s="677">
        <f t="shared" si="739"/>
        <v>224.91</v>
      </c>
      <c r="EE483" s="677">
        <f t="shared" si="740"/>
        <v>374.85</v>
      </c>
      <c r="EF483" s="208">
        <f t="shared" si="741"/>
        <v>82.721749999999986</v>
      </c>
      <c r="EG483" s="208">
        <f t="shared" si="742"/>
        <v>24.816524999999995</v>
      </c>
      <c r="EH483" s="208">
        <f t="shared" si="743"/>
        <v>41.360874999999993</v>
      </c>
      <c r="EI483" s="677">
        <f t="shared" si="721"/>
        <v>82.721749999999986</v>
      </c>
    </row>
    <row r="484" spans="1:139" s="218" customFormat="1" ht="24.75" customHeight="1" x14ac:dyDescent="0.2">
      <c r="A484" s="505">
        <v>481</v>
      </c>
      <c r="B484" s="505" t="s">
        <v>1267</v>
      </c>
      <c r="C484" s="499" t="s">
        <v>998</v>
      </c>
      <c r="D484" s="253" t="s">
        <v>435</v>
      </c>
      <c r="E484" s="253" t="s">
        <v>213</v>
      </c>
      <c r="F484" s="309" t="s">
        <v>20</v>
      </c>
      <c r="G484" s="309" t="s">
        <v>9</v>
      </c>
      <c r="H484" s="309" t="s">
        <v>28</v>
      </c>
      <c r="I484" s="249">
        <v>0.5</v>
      </c>
      <c r="J484" s="230">
        <v>739</v>
      </c>
      <c r="K484" s="222"/>
      <c r="L484" s="219" t="s">
        <v>20</v>
      </c>
      <c r="M484" s="219" t="s">
        <v>9</v>
      </c>
      <c r="N484" s="219" t="s">
        <v>28</v>
      </c>
      <c r="O484" s="249">
        <v>0.5</v>
      </c>
      <c r="P484" s="230">
        <v>739</v>
      </c>
      <c r="Q484" s="219"/>
      <c r="R484" s="219"/>
      <c r="S484" s="219"/>
      <c r="T484" s="249">
        <v>0.5</v>
      </c>
      <c r="U484" s="231">
        <v>739</v>
      </c>
      <c r="V484" s="228" t="s">
        <v>1347</v>
      </c>
      <c r="W484" s="228" t="s">
        <v>6</v>
      </c>
      <c r="X484" s="228" t="s">
        <v>70</v>
      </c>
      <c r="Y484" s="252">
        <v>0.5</v>
      </c>
      <c r="Z484" s="232">
        <v>739</v>
      </c>
      <c r="AA484" s="207">
        <f t="shared" si="657"/>
        <v>369.5</v>
      </c>
      <c r="AB484" s="222">
        <v>1157</v>
      </c>
      <c r="AC484" s="544">
        <f t="shared" si="722"/>
        <v>418</v>
      </c>
      <c r="AD484" s="208">
        <f>1.453*$AB$1</f>
        <v>1652.7293800000002</v>
      </c>
      <c r="AE484" s="678">
        <f t="shared" si="723"/>
        <v>913.72938000000022</v>
      </c>
      <c r="AF484" s="222">
        <v>2067</v>
      </c>
      <c r="AJ484" s="444">
        <f t="shared" si="658"/>
        <v>418</v>
      </c>
      <c r="AK484" s="444">
        <f t="shared" si="659"/>
        <v>56.562922868741538</v>
      </c>
      <c r="AL484" s="539">
        <f t="shared" si="724"/>
        <v>0.11312584573748306</v>
      </c>
      <c r="AM484" s="444">
        <f t="shared" si="660"/>
        <v>83.6</v>
      </c>
      <c r="AN484" s="445">
        <f t="shared" si="661"/>
        <v>913.72938000000022</v>
      </c>
      <c r="AO484" s="445">
        <f t="shared" si="662"/>
        <v>123.64402976995942</v>
      </c>
      <c r="AP484" s="542">
        <f t="shared" si="725"/>
        <v>0.24728805953991884</v>
      </c>
      <c r="AQ484" s="445">
        <f t="shared" si="663"/>
        <v>182.74587600000004</v>
      </c>
      <c r="AR484" s="227">
        <f t="shared" si="664"/>
        <v>429.5</v>
      </c>
      <c r="AS484" s="210">
        <f t="shared" si="665"/>
        <v>859</v>
      </c>
      <c r="AT484" s="209">
        <f t="shared" si="666"/>
        <v>257.7</v>
      </c>
      <c r="AU484" s="209">
        <f t="shared" si="667"/>
        <v>429.5</v>
      </c>
      <c r="AV484" s="211">
        <f t="shared" si="668"/>
        <v>1157</v>
      </c>
      <c r="AW484" s="212">
        <f t="shared" si="669"/>
        <v>-298</v>
      </c>
      <c r="AX484" s="210">
        <f t="shared" si="670"/>
        <v>120</v>
      </c>
      <c r="AY484" s="210">
        <f t="shared" si="671"/>
        <v>16.238159675236801</v>
      </c>
      <c r="AZ484" s="211">
        <f t="shared" si="672"/>
        <v>1652.7293800000002</v>
      </c>
      <c r="BA484" s="544">
        <f t="shared" si="726"/>
        <v>793.72938000000022</v>
      </c>
      <c r="BB484" s="210">
        <f t="shared" si="727"/>
        <v>198.43234500000005</v>
      </c>
      <c r="BC484" s="213">
        <f t="shared" si="673"/>
        <v>743.72822100000008</v>
      </c>
      <c r="BD484" s="211">
        <f>[1]MAG_9pak!$F$12</f>
        <v>1487.4564420000002</v>
      </c>
      <c r="BE484" s="213">
        <f t="shared" si="674"/>
        <v>446.23693260000005</v>
      </c>
      <c r="BF484" s="213">
        <f t="shared" si="675"/>
        <v>743.72822100000008</v>
      </c>
      <c r="BG484" s="210">
        <f t="shared" si="676"/>
        <v>330.45644200000015</v>
      </c>
      <c r="BH484" s="210">
        <f t="shared" si="677"/>
        <v>748.45644200000015</v>
      </c>
      <c r="BI484" s="210">
        <f t="shared" si="678"/>
        <v>101.27962679296348</v>
      </c>
      <c r="BJ484" s="210">
        <f t="shared" si="679"/>
        <v>916.36</v>
      </c>
      <c r="BK484" s="214">
        <f t="shared" si="680"/>
        <v>274.90800000000002</v>
      </c>
      <c r="BL484" s="214">
        <f t="shared" si="681"/>
        <v>458.18</v>
      </c>
      <c r="BM484" s="210">
        <f t="shared" si="682"/>
        <v>177.36</v>
      </c>
      <c r="BN484" s="210">
        <f t="shared" si="683"/>
        <v>-240.64</v>
      </c>
      <c r="BO484" s="215">
        <f t="shared" si="684"/>
        <v>458.18</v>
      </c>
      <c r="BP484" s="210">
        <f t="shared" si="746"/>
        <v>916.36</v>
      </c>
      <c r="BQ484" s="216">
        <f t="shared" si="685"/>
        <v>274.90800000000002</v>
      </c>
      <c r="BR484" s="216">
        <f t="shared" si="686"/>
        <v>458.18</v>
      </c>
      <c r="BS484" s="210">
        <f t="shared" si="687"/>
        <v>177.36</v>
      </c>
      <c r="BT484" s="210">
        <f t="shared" si="688"/>
        <v>-240.64</v>
      </c>
      <c r="BU484" s="217">
        <f t="shared" si="689"/>
        <v>458.18</v>
      </c>
      <c r="BV484" s="210">
        <f t="shared" si="747"/>
        <v>916.36</v>
      </c>
      <c r="BW484" s="403">
        <f t="shared" si="690"/>
        <v>274.90800000000002</v>
      </c>
      <c r="BX484" s="403">
        <f t="shared" si="691"/>
        <v>458.18</v>
      </c>
      <c r="BY484" s="210">
        <f t="shared" si="692"/>
        <v>177.36</v>
      </c>
      <c r="BZ484" s="210">
        <f t="shared" si="693"/>
        <v>-240.64</v>
      </c>
      <c r="CA484" s="210">
        <f t="shared" si="694"/>
        <v>24</v>
      </c>
      <c r="CB484" s="404">
        <f t="shared" si="695"/>
        <v>458.18</v>
      </c>
      <c r="CC484" s="404"/>
      <c r="CD484" s="537">
        <f t="shared" si="696"/>
        <v>198.43234500000005</v>
      </c>
      <c r="CE484" s="537">
        <f t="shared" si="728"/>
        <v>59.529703500000011</v>
      </c>
      <c r="CF484" s="537">
        <f t="shared" si="697"/>
        <v>99.216172500000027</v>
      </c>
      <c r="CG484" s="210"/>
      <c r="CH484" s="210"/>
      <c r="CI484" s="210"/>
      <c r="CJ484" s="538">
        <f t="shared" si="698"/>
        <v>99.216172500000027</v>
      </c>
      <c r="CK484" s="216">
        <f t="shared" si="699"/>
        <v>74.5</v>
      </c>
      <c r="CL484" s="216">
        <f t="shared" si="729"/>
        <v>22.349999999999998</v>
      </c>
      <c r="CM484" s="216">
        <f t="shared" si="700"/>
        <v>37.25</v>
      </c>
      <c r="CN484" s="216"/>
      <c r="CO484" s="216"/>
      <c r="CP484" s="216"/>
      <c r="CQ484" s="217">
        <f t="shared" si="701"/>
        <v>37.25</v>
      </c>
      <c r="CR484" s="403">
        <f t="shared" si="702"/>
        <v>184.09234500000005</v>
      </c>
      <c r="CS484" s="403">
        <f t="shared" si="730"/>
        <v>55.227703500000011</v>
      </c>
      <c r="CT484" s="403">
        <f t="shared" si="703"/>
        <v>92.046172500000026</v>
      </c>
      <c r="CU484" s="403"/>
      <c r="CV484" s="403"/>
      <c r="CW484" s="403"/>
      <c r="CX484" s="404">
        <f t="shared" si="704"/>
        <v>92.046172500000026</v>
      </c>
      <c r="CY484" s="198"/>
      <c r="CZ484" s="222">
        <v>1157</v>
      </c>
      <c r="DA484" s="677">
        <f t="shared" si="705"/>
        <v>418</v>
      </c>
      <c r="DB484" s="676">
        <f t="shared" si="706"/>
        <v>56.562922868741538</v>
      </c>
      <c r="DC484" s="676">
        <f t="shared" si="731"/>
        <v>11.312584573748307</v>
      </c>
      <c r="DD484" s="208">
        <v>1652.7293800000002</v>
      </c>
      <c r="DE484" s="677">
        <f t="shared" si="707"/>
        <v>913.72938000000022</v>
      </c>
      <c r="DF484" s="676">
        <f t="shared" si="708"/>
        <v>123.64402976995942</v>
      </c>
      <c r="DG484" s="676">
        <f t="shared" si="732"/>
        <v>24.728805953991884</v>
      </c>
      <c r="DH484" s="222">
        <v>19</v>
      </c>
      <c r="DI484" s="677">
        <f t="shared" si="709"/>
        <v>140.41</v>
      </c>
      <c r="DJ484" s="568">
        <f t="shared" si="710"/>
        <v>879.41</v>
      </c>
      <c r="DK484" s="677">
        <f t="shared" si="711"/>
        <v>439.70499999999998</v>
      </c>
      <c r="DL484" s="677">
        <f t="shared" si="733"/>
        <v>263.82299999999998</v>
      </c>
      <c r="DM484" s="677">
        <f t="shared" si="734"/>
        <v>439.70499999999998</v>
      </c>
      <c r="DN484" s="677">
        <f t="shared" si="712"/>
        <v>193.32984500000006</v>
      </c>
      <c r="DO484" s="677">
        <f t="shared" si="735"/>
        <v>57.998953500000013</v>
      </c>
      <c r="DP484" s="677">
        <f t="shared" si="736"/>
        <v>96.664922500000031</v>
      </c>
      <c r="DQ484" s="677">
        <f t="shared" si="713"/>
        <v>96.664922500000031</v>
      </c>
      <c r="DR484" s="222">
        <v>1157</v>
      </c>
      <c r="DS484" s="677">
        <f t="shared" si="714"/>
        <v>418</v>
      </c>
      <c r="DT484" s="676">
        <f t="shared" si="715"/>
        <v>56.562922868741538</v>
      </c>
      <c r="DU484" s="710">
        <f t="shared" si="737"/>
        <v>11.312584573748307</v>
      </c>
      <c r="DV484" s="208">
        <v>1652.7293800000002</v>
      </c>
      <c r="DW484" s="677">
        <f t="shared" si="716"/>
        <v>913.72938000000022</v>
      </c>
      <c r="DX484" s="676">
        <f t="shared" si="717"/>
        <v>123.64402976995942</v>
      </c>
      <c r="DY484" s="710">
        <f t="shared" si="738"/>
        <v>24.728805953991884</v>
      </c>
      <c r="DZ484" s="222">
        <v>15</v>
      </c>
      <c r="EA484" s="677">
        <f t="shared" si="718"/>
        <v>110.85</v>
      </c>
      <c r="EB484" s="568">
        <f t="shared" si="719"/>
        <v>849.85</v>
      </c>
      <c r="EC484" s="677">
        <f t="shared" si="720"/>
        <v>424.92500000000001</v>
      </c>
      <c r="ED484" s="677">
        <f t="shared" si="739"/>
        <v>254.95500000000001</v>
      </c>
      <c r="EE484" s="677">
        <f t="shared" si="740"/>
        <v>424.92500000000001</v>
      </c>
      <c r="EF484" s="208">
        <f t="shared" si="741"/>
        <v>200.71984500000005</v>
      </c>
      <c r="EG484" s="208">
        <f t="shared" si="742"/>
        <v>60.215953500000012</v>
      </c>
      <c r="EH484" s="208">
        <f t="shared" si="743"/>
        <v>100.35992250000002</v>
      </c>
      <c r="EI484" s="677">
        <f t="shared" si="721"/>
        <v>100.35992250000002</v>
      </c>
    </row>
    <row r="485" spans="1:139" s="218" customFormat="1" ht="24.75" customHeight="1" x14ac:dyDescent="0.2">
      <c r="A485" s="505">
        <v>482</v>
      </c>
      <c r="B485" s="505" t="s">
        <v>1267</v>
      </c>
      <c r="C485" s="499" t="s">
        <v>999</v>
      </c>
      <c r="D485" s="253" t="s">
        <v>436</v>
      </c>
      <c r="E485" s="253" t="s">
        <v>213</v>
      </c>
      <c r="F485" s="309" t="s">
        <v>20</v>
      </c>
      <c r="G485" s="309" t="s">
        <v>9</v>
      </c>
      <c r="H485" s="309" t="s">
        <v>28</v>
      </c>
      <c r="I485" s="248">
        <v>0.7</v>
      </c>
      <c r="J485" s="230">
        <v>739</v>
      </c>
      <c r="K485" s="222"/>
      <c r="L485" s="219" t="s">
        <v>20</v>
      </c>
      <c r="M485" s="219" t="s">
        <v>9</v>
      </c>
      <c r="N485" s="219" t="s">
        <v>28</v>
      </c>
      <c r="O485" s="249">
        <v>0.7</v>
      </c>
      <c r="P485" s="230">
        <v>739</v>
      </c>
      <c r="Q485" s="219"/>
      <c r="R485" s="219"/>
      <c r="S485" s="219"/>
      <c r="T485" s="249">
        <v>0.7</v>
      </c>
      <c r="U485" s="231">
        <v>739</v>
      </c>
      <c r="V485" s="228" t="s">
        <v>1347</v>
      </c>
      <c r="W485" s="228" t="s">
        <v>6</v>
      </c>
      <c r="X485" s="228" t="s">
        <v>70</v>
      </c>
      <c r="Y485" s="252">
        <v>0.7</v>
      </c>
      <c r="Z485" s="232">
        <v>739</v>
      </c>
      <c r="AA485" s="207">
        <f t="shared" si="657"/>
        <v>517.29999999999995</v>
      </c>
      <c r="AB485" s="222">
        <v>1157</v>
      </c>
      <c r="AC485" s="544">
        <f t="shared" si="722"/>
        <v>418</v>
      </c>
      <c r="AD485" s="208">
        <f>1.453*$AB$1</f>
        <v>1652.7293800000002</v>
      </c>
      <c r="AE485" s="678">
        <f t="shared" si="723"/>
        <v>913.72938000000022</v>
      </c>
      <c r="AF485" s="222">
        <v>2067</v>
      </c>
      <c r="AJ485" s="444">
        <f t="shared" si="658"/>
        <v>418</v>
      </c>
      <c r="AK485" s="444">
        <f t="shared" si="659"/>
        <v>56.562922868741538</v>
      </c>
      <c r="AL485" s="539">
        <f t="shared" si="724"/>
        <v>0.11312584573748306</v>
      </c>
      <c r="AM485" s="444">
        <f t="shared" si="660"/>
        <v>83.6</v>
      </c>
      <c r="AN485" s="445">
        <f t="shared" si="661"/>
        <v>913.72938000000022</v>
      </c>
      <c r="AO485" s="445">
        <f t="shared" si="662"/>
        <v>123.64402976995942</v>
      </c>
      <c r="AP485" s="542">
        <f t="shared" si="725"/>
        <v>0.24728805953991884</v>
      </c>
      <c r="AQ485" s="445">
        <f t="shared" si="663"/>
        <v>182.74587600000004</v>
      </c>
      <c r="AR485" s="227">
        <f t="shared" si="664"/>
        <v>601.29999999999995</v>
      </c>
      <c r="AS485" s="210">
        <f t="shared" si="665"/>
        <v>859</v>
      </c>
      <c r="AT485" s="209">
        <f t="shared" si="666"/>
        <v>257.7</v>
      </c>
      <c r="AU485" s="209">
        <f t="shared" si="667"/>
        <v>429.5</v>
      </c>
      <c r="AV485" s="211">
        <f t="shared" si="668"/>
        <v>1157</v>
      </c>
      <c r="AW485" s="212">
        <f t="shared" si="669"/>
        <v>-298</v>
      </c>
      <c r="AX485" s="210">
        <f t="shared" si="670"/>
        <v>120</v>
      </c>
      <c r="AY485" s="210">
        <f t="shared" si="671"/>
        <v>16.238159675236801</v>
      </c>
      <c r="AZ485" s="211">
        <f t="shared" si="672"/>
        <v>1652.7293800000002</v>
      </c>
      <c r="BA485" s="544">
        <f t="shared" si="726"/>
        <v>793.72938000000022</v>
      </c>
      <c r="BB485" s="210">
        <f t="shared" si="727"/>
        <v>198.43234500000005</v>
      </c>
      <c r="BC485" s="213">
        <f t="shared" si="673"/>
        <v>1041.2195094000001</v>
      </c>
      <c r="BD485" s="211">
        <f>[1]MAG_9pak!$F$12</f>
        <v>1487.4564420000002</v>
      </c>
      <c r="BE485" s="213">
        <f t="shared" si="674"/>
        <v>446.23693260000005</v>
      </c>
      <c r="BF485" s="213">
        <f t="shared" si="675"/>
        <v>743.72822100000008</v>
      </c>
      <c r="BG485" s="210">
        <f t="shared" si="676"/>
        <v>330.45644200000015</v>
      </c>
      <c r="BH485" s="210">
        <f t="shared" si="677"/>
        <v>748.45644200000015</v>
      </c>
      <c r="BI485" s="210">
        <f t="shared" si="678"/>
        <v>101.27962679296348</v>
      </c>
      <c r="BJ485" s="210">
        <f t="shared" si="679"/>
        <v>916.36</v>
      </c>
      <c r="BK485" s="214">
        <f t="shared" si="680"/>
        <v>274.90800000000002</v>
      </c>
      <c r="BL485" s="214">
        <f t="shared" si="681"/>
        <v>458.18</v>
      </c>
      <c r="BM485" s="210">
        <f t="shared" si="682"/>
        <v>177.36</v>
      </c>
      <c r="BN485" s="210">
        <f t="shared" si="683"/>
        <v>-240.64</v>
      </c>
      <c r="BO485" s="215">
        <f t="shared" si="684"/>
        <v>641.452</v>
      </c>
      <c r="BP485" s="210">
        <f t="shared" si="746"/>
        <v>916.36</v>
      </c>
      <c r="BQ485" s="216">
        <f t="shared" si="685"/>
        <v>274.90800000000002</v>
      </c>
      <c r="BR485" s="216">
        <f t="shared" si="686"/>
        <v>458.18</v>
      </c>
      <c r="BS485" s="210">
        <f t="shared" si="687"/>
        <v>177.36</v>
      </c>
      <c r="BT485" s="210">
        <f t="shared" si="688"/>
        <v>-240.64</v>
      </c>
      <c r="BU485" s="217">
        <f t="shared" si="689"/>
        <v>641.452</v>
      </c>
      <c r="BV485" s="210">
        <f t="shared" si="747"/>
        <v>916.36</v>
      </c>
      <c r="BW485" s="403">
        <f t="shared" si="690"/>
        <v>274.90800000000002</v>
      </c>
      <c r="BX485" s="403">
        <f t="shared" si="691"/>
        <v>458.18</v>
      </c>
      <c r="BY485" s="210">
        <f t="shared" si="692"/>
        <v>177.36</v>
      </c>
      <c r="BZ485" s="210">
        <f t="shared" si="693"/>
        <v>-240.64</v>
      </c>
      <c r="CA485" s="210">
        <f t="shared" si="694"/>
        <v>24</v>
      </c>
      <c r="CB485" s="404">
        <f t="shared" si="695"/>
        <v>641.452</v>
      </c>
      <c r="CC485" s="404"/>
      <c r="CD485" s="537">
        <f t="shared" si="696"/>
        <v>198.43234500000005</v>
      </c>
      <c r="CE485" s="537">
        <f t="shared" si="728"/>
        <v>59.529703500000011</v>
      </c>
      <c r="CF485" s="537">
        <f t="shared" si="697"/>
        <v>99.216172500000027</v>
      </c>
      <c r="CG485" s="210"/>
      <c r="CH485" s="210"/>
      <c r="CI485" s="210"/>
      <c r="CJ485" s="538">
        <f t="shared" si="698"/>
        <v>138.90264150000002</v>
      </c>
      <c r="CK485" s="216">
        <f t="shared" si="699"/>
        <v>74.5</v>
      </c>
      <c r="CL485" s="216">
        <f t="shared" si="729"/>
        <v>22.349999999999998</v>
      </c>
      <c r="CM485" s="216">
        <f t="shared" si="700"/>
        <v>37.25</v>
      </c>
      <c r="CN485" s="216"/>
      <c r="CO485" s="216"/>
      <c r="CP485" s="216"/>
      <c r="CQ485" s="217">
        <f t="shared" si="701"/>
        <v>52.15</v>
      </c>
      <c r="CR485" s="403">
        <f t="shared" si="702"/>
        <v>184.09234500000005</v>
      </c>
      <c r="CS485" s="403">
        <f t="shared" si="730"/>
        <v>55.227703500000011</v>
      </c>
      <c r="CT485" s="403">
        <f t="shared" si="703"/>
        <v>92.046172500000026</v>
      </c>
      <c r="CU485" s="403"/>
      <c r="CV485" s="403"/>
      <c r="CW485" s="403"/>
      <c r="CX485" s="404">
        <f t="shared" si="704"/>
        <v>128.86464150000003</v>
      </c>
      <c r="CY485" s="198"/>
      <c r="CZ485" s="222">
        <v>1157</v>
      </c>
      <c r="DA485" s="677">
        <f t="shared" si="705"/>
        <v>418</v>
      </c>
      <c r="DB485" s="676">
        <f t="shared" si="706"/>
        <v>56.562922868741538</v>
      </c>
      <c r="DC485" s="676">
        <f t="shared" si="731"/>
        <v>11.312584573748307</v>
      </c>
      <c r="DD485" s="208">
        <v>1652.7293800000002</v>
      </c>
      <c r="DE485" s="677">
        <f t="shared" si="707"/>
        <v>913.72938000000022</v>
      </c>
      <c r="DF485" s="676">
        <f t="shared" si="708"/>
        <v>123.64402976995942</v>
      </c>
      <c r="DG485" s="676">
        <f t="shared" si="732"/>
        <v>24.728805953991884</v>
      </c>
      <c r="DH485" s="222">
        <v>19</v>
      </c>
      <c r="DI485" s="677">
        <f t="shared" si="709"/>
        <v>140.41</v>
      </c>
      <c r="DJ485" s="568">
        <f t="shared" si="710"/>
        <v>879.41</v>
      </c>
      <c r="DK485" s="677">
        <f t="shared" si="711"/>
        <v>615.58699999999999</v>
      </c>
      <c r="DL485" s="677">
        <f t="shared" si="733"/>
        <v>263.82299999999998</v>
      </c>
      <c r="DM485" s="677">
        <f t="shared" si="734"/>
        <v>439.70499999999998</v>
      </c>
      <c r="DN485" s="677">
        <f t="shared" si="712"/>
        <v>193.32984500000006</v>
      </c>
      <c r="DO485" s="677">
        <f t="shared" si="735"/>
        <v>57.998953500000013</v>
      </c>
      <c r="DP485" s="677">
        <f t="shared" si="736"/>
        <v>96.664922500000031</v>
      </c>
      <c r="DQ485" s="677">
        <f t="shared" si="713"/>
        <v>135.33089150000004</v>
      </c>
      <c r="DR485" s="222">
        <v>1157</v>
      </c>
      <c r="DS485" s="677">
        <f t="shared" si="714"/>
        <v>418</v>
      </c>
      <c r="DT485" s="676">
        <f t="shared" si="715"/>
        <v>56.562922868741538</v>
      </c>
      <c r="DU485" s="710">
        <f t="shared" si="737"/>
        <v>11.312584573748307</v>
      </c>
      <c r="DV485" s="208">
        <v>1652.7293800000002</v>
      </c>
      <c r="DW485" s="677">
        <f t="shared" si="716"/>
        <v>913.72938000000022</v>
      </c>
      <c r="DX485" s="676">
        <f t="shared" si="717"/>
        <v>123.64402976995942</v>
      </c>
      <c r="DY485" s="710">
        <f t="shared" si="738"/>
        <v>24.728805953991884</v>
      </c>
      <c r="DZ485" s="222">
        <v>15</v>
      </c>
      <c r="EA485" s="677">
        <f t="shared" si="718"/>
        <v>110.85</v>
      </c>
      <c r="EB485" s="568">
        <f t="shared" si="719"/>
        <v>849.85</v>
      </c>
      <c r="EC485" s="677">
        <f t="shared" si="720"/>
        <v>594.89499999999998</v>
      </c>
      <c r="ED485" s="677">
        <f t="shared" si="739"/>
        <v>254.95500000000001</v>
      </c>
      <c r="EE485" s="677">
        <f t="shared" si="740"/>
        <v>424.92500000000001</v>
      </c>
      <c r="EF485" s="208">
        <f t="shared" si="741"/>
        <v>200.71984500000005</v>
      </c>
      <c r="EG485" s="208">
        <f t="shared" si="742"/>
        <v>60.215953500000012</v>
      </c>
      <c r="EH485" s="208">
        <f t="shared" si="743"/>
        <v>100.35992250000002</v>
      </c>
      <c r="EI485" s="677">
        <f t="shared" si="721"/>
        <v>140.50389150000004</v>
      </c>
    </row>
    <row r="486" spans="1:139" s="218" customFormat="1" ht="24.75" customHeight="1" x14ac:dyDescent="0.2">
      <c r="A486" s="506">
        <v>483</v>
      </c>
      <c r="B486" s="505" t="s">
        <v>1267</v>
      </c>
      <c r="C486" s="499" t="s">
        <v>936</v>
      </c>
      <c r="D486" s="253" t="s">
        <v>437</v>
      </c>
      <c r="E486" s="253" t="s">
        <v>213</v>
      </c>
      <c r="F486" s="309" t="s">
        <v>20</v>
      </c>
      <c r="G486" s="309" t="s">
        <v>9</v>
      </c>
      <c r="H486" s="309" t="s">
        <v>28</v>
      </c>
      <c r="I486" s="249">
        <v>0.5</v>
      </c>
      <c r="J486" s="230">
        <v>739</v>
      </c>
      <c r="K486" s="222"/>
      <c r="L486" s="219" t="s">
        <v>20</v>
      </c>
      <c r="M486" s="219" t="s">
        <v>9</v>
      </c>
      <c r="N486" s="219" t="s">
        <v>28</v>
      </c>
      <c r="O486" s="249">
        <v>0.5</v>
      </c>
      <c r="P486" s="230">
        <v>739</v>
      </c>
      <c r="Q486" s="219"/>
      <c r="R486" s="219"/>
      <c r="S486" s="219"/>
      <c r="T486" s="249">
        <v>0.5</v>
      </c>
      <c r="U486" s="231">
        <v>739</v>
      </c>
      <c r="V486" s="228" t="s">
        <v>1347</v>
      </c>
      <c r="W486" s="228" t="s">
        <v>6</v>
      </c>
      <c r="X486" s="228" t="s">
        <v>70</v>
      </c>
      <c r="Y486" s="252">
        <v>0.5</v>
      </c>
      <c r="Z486" s="232">
        <v>739</v>
      </c>
      <c r="AA486" s="207">
        <f t="shared" si="657"/>
        <v>369.5</v>
      </c>
      <c r="AB486" s="222">
        <v>1157</v>
      </c>
      <c r="AC486" s="544">
        <f t="shared" si="722"/>
        <v>418</v>
      </c>
      <c r="AD486" s="208">
        <f>1.453*$AB$1</f>
        <v>1652.7293800000002</v>
      </c>
      <c r="AE486" s="678">
        <f t="shared" si="723"/>
        <v>913.72938000000022</v>
      </c>
      <c r="AF486" s="222">
        <v>2067</v>
      </c>
      <c r="AJ486" s="444">
        <f t="shared" si="658"/>
        <v>418</v>
      </c>
      <c r="AK486" s="444">
        <f t="shared" si="659"/>
        <v>56.562922868741538</v>
      </c>
      <c r="AL486" s="539">
        <f t="shared" si="724"/>
        <v>0.11312584573748306</v>
      </c>
      <c r="AM486" s="444">
        <f t="shared" si="660"/>
        <v>83.6</v>
      </c>
      <c r="AN486" s="445">
        <f t="shared" si="661"/>
        <v>913.72938000000022</v>
      </c>
      <c r="AO486" s="445">
        <f t="shared" si="662"/>
        <v>123.64402976995942</v>
      </c>
      <c r="AP486" s="542">
        <f t="shared" si="725"/>
        <v>0.24728805953991884</v>
      </c>
      <c r="AQ486" s="445">
        <f t="shared" si="663"/>
        <v>182.74587600000004</v>
      </c>
      <c r="AR486" s="227">
        <f t="shared" si="664"/>
        <v>429.5</v>
      </c>
      <c r="AS486" s="210">
        <f t="shared" si="665"/>
        <v>859</v>
      </c>
      <c r="AT486" s="209">
        <f t="shared" si="666"/>
        <v>257.7</v>
      </c>
      <c r="AU486" s="209">
        <f t="shared" si="667"/>
        <v>429.5</v>
      </c>
      <c r="AV486" s="211">
        <f t="shared" si="668"/>
        <v>1157</v>
      </c>
      <c r="AW486" s="212">
        <f t="shared" si="669"/>
        <v>-298</v>
      </c>
      <c r="AX486" s="210">
        <f t="shared" si="670"/>
        <v>120</v>
      </c>
      <c r="AY486" s="210">
        <f t="shared" si="671"/>
        <v>16.238159675236801</v>
      </c>
      <c r="AZ486" s="211">
        <f t="shared" si="672"/>
        <v>1652.7293800000002</v>
      </c>
      <c r="BA486" s="544">
        <f t="shared" si="726"/>
        <v>793.72938000000022</v>
      </c>
      <c r="BB486" s="210">
        <f t="shared" si="727"/>
        <v>198.43234500000005</v>
      </c>
      <c r="BC486" s="213">
        <f t="shared" si="673"/>
        <v>743.72822100000008</v>
      </c>
      <c r="BD486" s="211">
        <f>[1]MAG_9pak!$F$12</f>
        <v>1487.4564420000002</v>
      </c>
      <c r="BE486" s="213">
        <f t="shared" si="674"/>
        <v>446.23693260000005</v>
      </c>
      <c r="BF486" s="213">
        <f t="shared" si="675"/>
        <v>743.72822100000008</v>
      </c>
      <c r="BG486" s="210">
        <f t="shared" si="676"/>
        <v>330.45644200000015</v>
      </c>
      <c r="BH486" s="210">
        <f t="shared" si="677"/>
        <v>748.45644200000015</v>
      </c>
      <c r="BI486" s="210">
        <f t="shared" si="678"/>
        <v>101.27962679296348</v>
      </c>
      <c r="BJ486" s="210">
        <f t="shared" si="679"/>
        <v>916.36</v>
      </c>
      <c r="BK486" s="214">
        <f t="shared" si="680"/>
        <v>274.90800000000002</v>
      </c>
      <c r="BL486" s="214">
        <f t="shared" si="681"/>
        <v>458.18</v>
      </c>
      <c r="BM486" s="210">
        <f t="shared" si="682"/>
        <v>177.36</v>
      </c>
      <c r="BN486" s="210">
        <f t="shared" si="683"/>
        <v>-240.64</v>
      </c>
      <c r="BO486" s="215">
        <f t="shared" si="684"/>
        <v>458.18</v>
      </c>
      <c r="BP486" s="210">
        <f t="shared" si="746"/>
        <v>916.36</v>
      </c>
      <c r="BQ486" s="216">
        <f t="shared" si="685"/>
        <v>274.90800000000002</v>
      </c>
      <c r="BR486" s="216">
        <f t="shared" si="686"/>
        <v>458.18</v>
      </c>
      <c r="BS486" s="210">
        <f t="shared" si="687"/>
        <v>177.36</v>
      </c>
      <c r="BT486" s="210">
        <f t="shared" si="688"/>
        <v>-240.64</v>
      </c>
      <c r="BU486" s="217">
        <f t="shared" si="689"/>
        <v>458.18</v>
      </c>
      <c r="BV486" s="210">
        <f t="shared" si="747"/>
        <v>916.36</v>
      </c>
      <c r="BW486" s="403">
        <f t="shared" si="690"/>
        <v>274.90800000000002</v>
      </c>
      <c r="BX486" s="403">
        <f t="shared" si="691"/>
        <v>458.18</v>
      </c>
      <c r="BY486" s="210">
        <f t="shared" si="692"/>
        <v>177.36</v>
      </c>
      <c r="BZ486" s="210">
        <f t="shared" si="693"/>
        <v>-240.64</v>
      </c>
      <c r="CA486" s="210">
        <f t="shared" si="694"/>
        <v>24</v>
      </c>
      <c r="CB486" s="404">
        <f t="shared" si="695"/>
        <v>458.18</v>
      </c>
      <c r="CC486" s="404"/>
      <c r="CD486" s="537">
        <f t="shared" si="696"/>
        <v>198.43234500000005</v>
      </c>
      <c r="CE486" s="537">
        <f t="shared" si="728"/>
        <v>59.529703500000011</v>
      </c>
      <c r="CF486" s="537">
        <f t="shared" si="697"/>
        <v>99.216172500000027</v>
      </c>
      <c r="CG486" s="210"/>
      <c r="CH486" s="210"/>
      <c r="CI486" s="210"/>
      <c r="CJ486" s="538">
        <f t="shared" si="698"/>
        <v>99.216172500000027</v>
      </c>
      <c r="CK486" s="216">
        <f t="shared" si="699"/>
        <v>74.5</v>
      </c>
      <c r="CL486" s="216">
        <f t="shared" si="729"/>
        <v>22.349999999999998</v>
      </c>
      <c r="CM486" s="216">
        <f t="shared" si="700"/>
        <v>37.25</v>
      </c>
      <c r="CN486" s="216"/>
      <c r="CO486" s="216"/>
      <c r="CP486" s="216"/>
      <c r="CQ486" s="217">
        <f t="shared" si="701"/>
        <v>37.25</v>
      </c>
      <c r="CR486" s="403">
        <f t="shared" si="702"/>
        <v>184.09234500000005</v>
      </c>
      <c r="CS486" s="403">
        <f t="shared" si="730"/>
        <v>55.227703500000011</v>
      </c>
      <c r="CT486" s="403">
        <f t="shared" si="703"/>
        <v>92.046172500000026</v>
      </c>
      <c r="CU486" s="403"/>
      <c r="CV486" s="403"/>
      <c r="CW486" s="403"/>
      <c r="CX486" s="404">
        <f t="shared" si="704"/>
        <v>92.046172500000026</v>
      </c>
      <c r="CY486" s="198"/>
      <c r="CZ486" s="222">
        <v>1157</v>
      </c>
      <c r="DA486" s="677">
        <f t="shared" si="705"/>
        <v>418</v>
      </c>
      <c r="DB486" s="676">
        <f t="shared" si="706"/>
        <v>56.562922868741538</v>
      </c>
      <c r="DC486" s="676">
        <f t="shared" si="731"/>
        <v>11.312584573748307</v>
      </c>
      <c r="DD486" s="208">
        <v>1652.7293800000002</v>
      </c>
      <c r="DE486" s="677">
        <f t="shared" si="707"/>
        <v>913.72938000000022</v>
      </c>
      <c r="DF486" s="676">
        <f t="shared" si="708"/>
        <v>123.64402976995942</v>
      </c>
      <c r="DG486" s="676">
        <f t="shared" si="732"/>
        <v>24.728805953991884</v>
      </c>
      <c r="DH486" s="222">
        <v>19</v>
      </c>
      <c r="DI486" s="677">
        <f t="shared" si="709"/>
        <v>140.41</v>
      </c>
      <c r="DJ486" s="568">
        <f t="shared" si="710"/>
        <v>879.41</v>
      </c>
      <c r="DK486" s="677">
        <f t="shared" si="711"/>
        <v>439.70499999999998</v>
      </c>
      <c r="DL486" s="677">
        <f t="shared" si="733"/>
        <v>263.82299999999998</v>
      </c>
      <c r="DM486" s="677">
        <f t="shared" si="734"/>
        <v>439.70499999999998</v>
      </c>
      <c r="DN486" s="677">
        <f t="shared" si="712"/>
        <v>193.32984500000006</v>
      </c>
      <c r="DO486" s="677">
        <f t="shared" si="735"/>
        <v>57.998953500000013</v>
      </c>
      <c r="DP486" s="677">
        <f t="shared" si="736"/>
        <v>96.664922500000031</v>
      </c>
      <c r="DQ486" s="677">
        <f t="shared" si="713"/>
        <v>96.664922500000031</v>
      </c>
      <c r="DR486" s="222">
        <v>1157</v>
      </c>
      <c r="DS486" s="677">
        <f t="shared" si="714"/>
        <v>418</v>
      </c>
      <c r="DT486" s="676">
        <f t="shared" si="715"/>
        <v>56.562922868741538</v>
      </c>
      <c r="DU486" s="710">
        <f t="shared" si="737"/>
        <v>11.312584573748307</v>
      </c>
      <c r="DV486" s="208">
        <v>1652.7293800000002</v>
      </c>
      <c r="DW486" s="677">
        <f t="shared" si="716"/>
        <v>913.72938000000022</v>
      </c>
      <c r="DX486" s="676">
        <f t="shared" si="717"/>
        <v>123.64402976995942</v>
      </c>
      <c r="DY486" s="710">
        <f t="shared" si="738"/>
        <v>24.728805953991884</v>
      </c>
      <c r="DZ486" s="222">
        <v>15</v>
      </c>
      <c r="EA486" s="677">
        <f t="shared" si="718"/>
        <v>110.85</v>
      </c>
      <c r="EB486" s="568">
        <f t="shared" si="719"/>
        <v>849.85</v>
      </c>
      <c r="EC486" s="677">
        <f t="shared" si="720"/>
        <v>424.92500000000001</v>
      </c>
      <c r="ED486" s="677">
        <f t="shared" si="739"/>
        <v>254.95500000000001</v>
      </c>
      <c r="EE486" s="677">
        <f t="shared" si="740"/>
        <v>424.92500000000001</v>
      </c>
      <c r="EF486" s="208">
        <f t="shared" si="741"/>
        <v>200.71984500000005</v>
      </c>
      <c r="EG486" s="208">
        <f t="shared" si="742"/>
        <v>60.215953500000012</v>
      </c>
      <c r="EH486" s="208">
        <f t="shared" si="743"/>
        <v>100.35992250000002</v>
      </c>
      <c r="EI486" s="677">
        <f t="shared" si="721"/>
        <v>100.35992250000002</v>
      </c>
    </row>
    <row r="487" spans="1:139" s="218" customFormat="1" ht="24.75" customHeight="1" x14ac:dyDescent="0.2">
      <c r="A487" s="505">
        <v>484</v>
      </c>
      <c r="B487" s="505" t="s">
        <v>1267</v>
      </c>
      <c r="C487" s="499" t="s">
        <v>993</v>
      </c>
      <c r="D487" s="253" t="s">
        <v>438</v>
      </c>
      <c r="E487" s="253" t="s">
        <v>213</v>
      </c>
      <c r="F487" s="309" t="s">
        <v>20</v>
      </c>
      <c r="G487" s="309" t="s">
        <v>9</v>
      </c>
      <c r="H487" s="309" t="s">
        <v>28</v>
      </c>
      <c r="I487" s="249">
        <v>1</v>
      </c>
      <c r="J487" s="230">
        <v>739</v>
      </c>
      <c r="K487" s="222"/>
      <c r="L487" s="219" t="s">
        <v>20</v>
      </c>
      <c r="M487" s="219" t="s">
        <v>9</v>
      </c>
      <c r="N487" s="219" t="s">
        <v>28</v>
      </c>
      <c r="O487" s="249">
        <v>1</v>
      </c>
      <c r="P487" s="230">
        <v>739</v>
      </c>
      <c r="Q487" s="219"/>
      <c r="R487" s="219"/>
      <c r="S487" s="219"/>
      <c r="T487" s="249">
        <v>1</v>
      </c>
      <c r="U487" s="231">
        <v>739</v>
      </c>
      <c r="V487" s="228" t="s">
        <v>1347</v>
      </c>
      <c r="W487" s="228" t="s">
        <v>6</v>
      </c>
      <c r="X487" s="228" t="s">
        <v>70</v>
      </c>
      <c r="Y487" s="252">
        <v>1</v>
      </c>
      <c r="Z487" s="232">
        <v>739</v>
      </c>
      <c r="AA487" s="207">
        <f t="shared" si="657"/>
        <v>739</v>
      </c>
      <c r="AB487" s="222">
        <v>1157</v>
      </c>
      <c r="AC487" s="544">
        <f t="shared" si="722"/>
        <v>418</v>
      </c>
      <c r="AD487" s="208">
        <f>1.453*$AB$1</f>
        <v>1652.7293800000002</v>
      </c>
      <c r="AE487" s="678">
        <f t="shared" si="723"/>
        <v>913.72938000000022</v>
      </c>
      <c r="AF487" s="222">
        <v>2067</v>
      </c>
      <c r="AJ487" s="444">
        <f t="shared" si="658"/>
        <v>418</v>
      </c>
      <c r="AK487" s="444">
        <f t="shared" si="659"/>
        <v>56.562922868741538</v>
      </c>
      <c r="AL487" s="539">
        <f t="shared" si="724"/>
        <v>0.11312584573748306</v>
      </c>
      <c r="AM487" s="444">
        <f t="shared" si="660"/>
        <v>83.6</v>
      </c>
      <c r="AN487" s="445">
        <f t="shared" si="661"/>
        <v>913.72938000000022</v>
      </c>
      <c r="AO487" s="445">
        <f t="shared" si="662"/>
        <v>123.64402976995942</v>
      </c>
      <c r="AP487" s="542">
        <f t="shared" si="725"/>
        <v>0.24728805953991884</v>
      </c>
      <c r="AQ487" s="445">
        <f t="shared" si="663"/>
        <v>182.74587600000004</v>
      </c>
      <c r="AR487" s="227">
        <f t="shared" si="664"/>
        <v>859</v>
      </c>
      <c r="AS487" s="210">
        <f t="shared" si="665"/>
        <v>859</v>
      </c>
      <c r="AT487" s="209">
        <f t="shared" si="666"/>
        <v>257.7</v>
      </c>
      <c r="AU487" s="209">
        <f t="shared" si="667"/>
        <v>429.5</v>
      </c>
      <c r="AV487" s="211">
        <f t="shared" si="668"/>
        <v>1157</v>
      </c>
      <c r="AW487" s="212">
        <f t="shared" si="669"/>
        <v>-298</v>
      </c>
      <c r="AX487" s="210">
        <f t="shared" si="670"/>
        <v>120</v>
      </c>
      <c r="AY487" s="210">
        <f t="shared" si="671"/>
        <v>16.238159675236801</v>
      </c>
      <c r="AZ487" s="211">
        <f t="shared" si="672"/>
        <v>1652.7293800000002</v>
      </c>
      <c r="BA487" s="544">
        <f t="shared" si="726"/>
        <v>793.72938000000022</v>
      </c>
      <c r="BB487" s="210">
        <f t="shared" si="727"/>
        <v>198.43234500000005</v>
      </c>
      <c r="BC487" s="213">
        <f t="shared" si="673"/>
        <v>1487.4564420000002</v>
      </c>
      <c r="BD487" s="211">
        <f>[1]MAG_9pak!$F$12</f>
        <v>1487.4564420000002</v>
      </c>
      <c r="BE487" s="213">
        <f t="shared" si="674"/>
        <v>446.23693260000005</v>
      </c>
      <c r="BF487" s="213">
        <f t="shared" si="675"/>
        <v>743.72822100000008</v>
      </c>
      <c r="BG487" s="210">
        <f t="shared" si="676"/>
        <v>330.45644200000015</v>
      </c>
      <c r="BH487" s="210">
        <f t="shared" si="677"/>
        <v>748.45644200000015</v>
      </c>
      <c r="BI487" s="210">
        <f t="shared" si="678"/>
        <v>101.27962679296348</v>
      </c>
      <c r="BJ487" s="210">
        <f t="shared" si="679"/>
        <v>916.36</v>
      </c>
      <c r="BK487" s="214">
        <f t="shared" si="680"/>
        <v>274.90800000000002</v>
      </c>
      <c r="BL487" s="214">
        <f t="shared" si="681"/>
        <v>458.18</v>
      </c>
      <c r="BM487" s="210">
        <f t="shared" si="682"/>
        <v>177.36</v>
      </c>
      <c r="BN487" s="210">
        <f t="shared" si="683"/>
        <v>-240.64</v>
      </c>
      <c r="BO487" s="215">
        <f t="shared" si="684"/>
        <v>916.36</v>
      </c>
      <c r="BP487" s="210">
        <f t="shared" si="746"/>
        <v>916.36</v>
      </c>
      <c r="BQ487" s="216">
        <f t="shared" si="685"/>
        <v>274.90800000000002</v>
      </c>
      <c r="BR487" s="216">
        <f t="shared" si="686"/>
        <v>458.18</v>
      </c>
      <c r="BS487" s="210">
        <f t="shared" si="687"/>
        <v>177.36</v>
      </c>
      <c r="BT487" s="210">
        <f t="shared" si="688"/>
        <v>-240.64</v>
      </c>
      <c r="BU487" s="217">
        <f t="shared" si="689"/>
        <v>916.36</v>
      </c>
      <c r="BV487" s="210">
        <f t="shared" si="747"/>
        <v>916.36</v>
      </c>
      <c r="BW487" s="403">
        <f t="shared" si="690"/>
        <v>274.90800000000002</v>
      </c>
      <c r="BX487" s="403">
        <f t="shared" si="691"/>
        <v>458.18</v>
      </c>
      <c r="BY487" s="210">
        <f t="shared" si="692"/>
        <v>177.36</v>
      </c>
      <c r="BZ487" s="210">
        <f t="shared" si="693"/>
        <v>-240.64</v>
      </c>
      <c r="CA487" s="210">
        <f t="shared" si="694"/>
        <v>24</v>
      </c>
      <c r="CB487" s="404">
        <f t="shared" si="695"/>
        <v>916.36</v>
      </c>
      <c r="CC487" s="404"/>
      <c r="CD487" s="537">
        <f t="shared" si="696"/>
        <v>198.43234500000005</v>
      </c>
      <c r="CE487" s="537">
        <f t="shared" si="728"/>
        <v>59.529703500000011</v>
      </c>
      <c r="CF487" s="537">
        <f t="shared" si="697"/>
        <v>99.216172500000027</v>
      </c>
      <c r="CG487" s="210"/>
      <c r="CH487" s="210"/>
      <c r="CI487" s="210"/>
      <c r="CJ487" s="538">
        <f t="shared" si="698"/>
        <v>198.43234500000005</v>
      </c>
      <c r="CK487" s="216">
        <f t="shared" si="699"/>
        <v>74.5</v>
      </c>
      <c r="CL487" s="216">
        <f t="shared" si="729"/>
        <v>22.349999999999998</v>
      </c>
      <c r="CM487" s="216">
        <f t="shared" si="700"/>
        <v>37.25</v>
      </c>
      <c r="CN487" s="216"/>
      <c r="CO487" s="216"/>
      <c r="CP487" s="216"/>
      <c r="CQ487" s="217">
        <f t="shared" si="701"/>
        <v>74.5</v>
      </c>
      <c r="CR487" s="403">
        <f t="shared" si="702"/>
        <v>184.09234500000005</v>
      </c>
      <c r="CS487" s="403">
        <f t="shared" si="730"/>
        <v>55.227703500000011</v>
      </c>
      <c r="CT487" s="403">
        <f t="shared" si="703"/>
        <v>92.046172500000026</v>
      </c>
      <c r="CU487" s="403"/>
      <c r="CV487" s="403"/>
      <c r="CW487" s="403"/>
      <c r="CX487" s="404">
        <f t="shared" si="704"/>
        <v>184.09234500000005</v>
      </c>
      <c r="CY487" s="198"/>
      <c r="CZ487" s="222">
        <v>1157</v>
      </c>
      <c r="DA487" s="677">
        <f t="shared" si="705"/>
        <v>418</v>
      </c>
      <c r="DB487" s="676">
        <f t="shared" si="706"/>
        <v>56.562922868741538</v>
      </c>
      <c r="DC487" s="676">
        <f t="shared" si="731"/>
        <v>11.312584573748307</v>
      </c>
      <c r="DD487" s="208">
        <v>1652.7293800000002</v>
      </c>
      <c r="DE487" s="677">
        <f t="shared" si="707"/>
        <v>913.72938000000022</v>
      </c>
      <c r="DF487" s="676">
        <f t="shared" si="708"/>
        <v>123.64402976995942</v>
      </c>
      <c r="DG487" s="676">
        <f t="shared" si="732"/>
        <v>24.728805953991884</v>
      </c>
      <c r="DH487" s="222">
        <v>19</v>
      </c>
      <c r="DI487" s="677">
        <f t="shared" si="709"/>
        <v>140.41</v>
      </c>
      <c r="DJ487" s="568">
        <f t="shared" si="710"/>
        <v>879.41</v>
      </c>
      <c r="DK487" s="677">
        <f t="shared" si="711"/>
        <v>879.41</v>
      </c>
      <c r="DL487" s="677">
        <f t="shared" si="733"/>
        <v>263.82299999999998</v>
      </c>
      <c r="DM487" s="677">
        <f t="shared" si="734"/>
        <v>439.70499999999998</v>
      </c>
      <c r="DN487" s="677">
        <f t="shared" si="712"/>
        <v>193.32984500000006</v>
      </c>
      <c r="DO487" s="677">
        <f t="shared" si="735"/>
        <v>57.998953500000013</v>
      </c>
      <c r="DP487" s="677">
        <f t="shared" si="736"/>
        <v>96.664922500000031</v>
      </c>
      <c r="DQ487" s="677">
        <f t="shared" si="713"/>
        <v>193.32984500000006</v>
      </c>
      <c r="DR487" s="222">
        <v>1157</v>
      </c>
      <c r="DS487" s="677">
        <f t="shared" si="714"/>
        <v>418</v>
      </c>
      <c r="DT487" s="676">
        <f t="shared" si="715"/>
        <v>56.562922868741538</v>
      </c>
      <c r="DU487" s="710">
        <f t="shared" si="737"/>
        <v>11.312584573748307</v>
      </c>
      <c r="DV487" s="208">
        <v>1652.7293800000002</v>
      </c>
      <c r="DW487" s="677">
        <f t="shared" si="716"/>
        <v>913.72938000000022</v>
      </c>
      <c r="DX487" s="676">
        <f t="shared" si="717"/>
        <v>123.64402976995942</v>
      </c>
      <c r="DY487" s="710">
        <f t="shared" si="738"/>
        <v>24.728805953991884</v>
      </c>
      <c r="DZ487" s="222">
        <v>15</v>
      </c>
      <c r="EA487" s="677">
        <f t="shared" si="718"/>
        <v>110.85</v>
      </c>
      <c r="EB487" s="568">
        <f t="shared" si="719"/>
        <v>849.85</v>
      </c>
      <c r="EC487" s="677">
        <f t="shared" si="720"/>
        <v>849.85</v>
      </c>
      <c r="ED487" s="677">
        <f t="shared" si="739"/>
        <v>254.95500000000001</v>
      </c>
      <c r="EE487" s="677">
        <f t="shared" si="740"/>
        <v>424.92500000000001</v>
      </c>
      <c r="EF487" s="208">
        <f t="shared" si="741"/>
        <v>200.71984500000005</v>
      </c>
      <c r="EG487" s="208">
        <f t="shared" si="742"/>
        <v>60.215953500000012</v>
      </c>
      <c r="EH487" s="208">
        <f t="shared" si="743"/>
        <v>100.35992250000002</v>
      </c>
      <c r="EI487" s="677">
        <f t="shared" si="721"/>
        <v>200.71984500000005</v>
      </c>
    </row>
    <row r="488" spans="1:139" s="218" customFormat="1" ht="24.75" customHeight="1" x14ac:dyDescent="0.2">
      <c r="A488" s="505">
        <v>485</v>
      </c>
      <c r="B488" s="505" t="s">
        <v>1267</v>
      </c>
      <c r="C488" s="499" t="s">
        <v>993</v>
      </c>
      <c r="D488" s="416" t="s">
        <v>438</v>
      </c>
      <c r="E488" s="253" t="s">
        <v>214</v>
      </c>
      <c r="F488" s="219" t="s">
        <v>171</v>
      </c>
      <c r="G488" s="219" t="s">
        <v>217</v>
      </c>
      <c r="H488" s="219" t="s">
        <v>25</v>
      </c>
      <c r="I488" s="249">
        <v>0.5</v>
      </c>
      <c r="J488" s="234">
        <v>630</v>
      </c>
      <c r="K488" s="222"/>
      <c r="L488" s="219" t="s">
        <v>171</v>
      </c>
      <c r="M488" s="219" t="s">
        <v>217</v>
      </c>
      <c r="N488" s="219" t="s">
        <v>25</v>
      </c>
      <c r="O488" s="249">
        <v>0.5</v>
      </c>
      <c r="P488" s="234">
        <v>630</v>
      </c>
      <c r="Q488" s="219"/>
      <c r="R488" s="219"/>
      <c r="S488" s="219"/>
      <c r="T488" s="249">
        <v>0.5</v>
      </c>
      <c r="U488" s="235">
        <v>630</v>
      </c>
      <c r="V488" s="228" t="s">
        <v>69</v>
      </c>
      <c r="W488" s="228" t="s">
        <v>315</v>
      </c>
      <c r="X488" s="228" t="s">
        <v>45</v>
      </c>
      <c r="Y488" s="252">
        <v>0.5</v>
      </c>
      <c r="Z488" s="236">
        <v>630</v>
      </c>
      <c r="AA488" s="207">
        <f t="shared" si="657"/>
        <v>315</v>
      </c>
      <c r="AB488" s="222">
        <v>758</v>
      </c>
      <c r="AC488" s="544">
        <f t="shared" si="722"/>
        <v>128</v>
      </c>
      <c r="AD488" s="208">
        <f>0.95*$AB$1</f>
        <v>1080.587</v>
      </c>
      <c r="AE488" s="678">
        <f t="shared" si="723"/>
        <v>450.58699999999999</v>
      </c>
      <c r="AF488" s="222">
        <v>1406</v>
      </c>
      <c r="AJ488" s="444">
        <f t="shared" si="658"/>
        <v>128</v>
      </c>
      <c r="AK488" s="444">
        <f t="shared" si="659"/>
        <v>20.317460317460316</v>
      </c>
      <c r="AL488" s="539">
        <f t="shared" si="724"/>
        <v>4.0634920634920635E-2</v>
      </c>
      <c r="AM488" s="444">
        <f t="shared" si="660"/>
        <v>25.6</v>
      </c>
      <c r="AN488" s="445">
        <f t="shared" si="661"/>
        <v>450.58699999999999</v>
      </c>
      <c r="AO488" s="445">
        <f t="shared" si="662"/>
        <v>71.521746031746034</v>
      </c>
      <c r="AP488" s="542">
        <f t="shared" si="725"/>
        <v>0.14304349206349207</v>
      </c>
      <c r="AQ488" s="445">
        <f t="shared" si="663"/>
        <v>90.117400000000004</v>
      </c>
      <c r="AR488" s="227">
        <f t="shared" si="664"/>
        <v>375</v>
      </c>
      <c r="AS488" s="210">
        <f t="shared" si="665"/>
        <v>750</v>
      </c>
      <c r="AT488" s="209">
        <f t="shared" si="666"/>
        <v>225</v>
      </c>
      <c r="AU488" s="209">
        <f t="shared" si="667"/>
        <v>375</v>
      </c>
      <c r="AV488" s="211">
        <f t="shared" si="668"/>
        <v>758</v>
      </c>
      <c r="AW488" s="212">
        <f t="shared" si="669"/>
        <v>-8</v>
      </c>
      <c r="AX488" s="210">
        <f t="shared" si="670"/>
        <v>120</v>
      </c>
      <c r="AY488" s="210">
        <f t="shared" si="671"/>
        <v>19.047619047619051</v>
      </c>
      <c r="AZ488" s="211">
        <f t="shared" si="672"/>
        <v>1080.587</v>
      </c>
      <c r="BA488" s="544">
        <f t="shared" si="726"/>
        <v>330.58699999999999</v>
      </c>
      <c r="BB488" s="210">
        <f t="shared" si="727"/>
        <v>82.646749999999997</v>
      </c>
      <c r="BC488" s="213">
        <f t="shared" si="673"/>
        <v>486.26415000000003</v>
      </c>
      <c r="BD488" s="211">
        <f>[1]MAG_9pak!$F$9</f>
        <v>972.52830000000006</v>
      </c>
      <c r="BE488" s="213">
        <f t="shared" si="674"/>
        <v>291.75848999999999</v>
      </c>
      <c r="BF488" s="213">
        <f t="shared" si="675"/>
        <v>486.26415000000003</v>
      </c>
      <c r="BG488" s="210">
        <f t="shared" si="676"/>
        <v>214.52830000000006</v>
      </c>
      <c r="BH488" s="210">
        <f t="shared" si="677"/>
        <v>342.52830000000006</v>
      </c>
      <c r="BI488" s="210">
        <f t="shared" si="678"/>
        <v>54.369571428571447</v>
      </c>
      <c r="BJ488" s="210">
        <f t="shared" si="679"/>
        <v>781.2</v>
      </c>
      <c r="BK488" s="214">
        <f t="shared" si="680"/>
        <v>234.36</v>
      </c>
      <c r="BL488" s="214">
        <f t="shared" si="681"/>
        <v>390.6</v>
      </c>
      <c r="BM488" s="210">
        <f t="shared" si="682"/>
        <v>151.20000000000005</v>
      </c>
      <c r="BN488" s="210">
        <f t="shared" si="683"/>
        <v>23.200000000000045</v>
      </c>
      <c r="BO488" s="215">
        <f t="shared" si="684"/>
        <v>390.6</v>
      </c>
      <c r="BP488" s="210">
        <f t="shared" si="746"/>
        <v>781.2</v>
      </c>
      <c r="BQ488" s="216">
        <f t="shared" si="685"/>
        <v>234.36</v>
      </c>
      <c r="BR488" s="216">
        <f t="shared" si="686"/>
        <v>390.6</v>
      </c>
      <c r="BS488" s="210">
        <f t="shared" si="687"/>
        <v>151.20000000000005</v>
      </c>
      <c r="BT488" s="210">
        <f t="shared" si="688"/>
        <v>23.200000000000045</v>
      </c>
      <c r="BU488" s="217">
        <f t="shared" si="689"/>
        <v>390.6</v>
      </c>
      <c r="BV488" s="210">
        <f t="shared" si="747"/>
        <v>781.2</v>
      </c>
      <c r="BW488" s="403">
        <f t="shared" si="690"/>
        <v>234.36</v>
      </c>
      <c r="BX488" s="403">
        <f t="shared" si="691"/>
        <v>390.6</v>
      </c>
      <c r="BY488" s="210">
        <f t="shared" si="692"/>
        <v>151.20000000000005</v>
      </c>
      <c r="BZ488" s="210">
        <f t="shared" si="693"/>
        <v>23.200000000000045</v>
      </c>
      <c r="CA488" s="210">
        <f t="shared" si="694"/>
        <v>24</v>
      </c>
      <c r="CB488" s="404">
        <f t="shared" si="695"/>
        <v>390.6</v>
      </c>
      <c r="CC488" s="404"/>
      <c r="CD488" s="537">
        <f t="shared" si="696"/>
        <v>82.646749999999997</v>
      </c>
      <c r="CE488" s="537">
        <f t="shared" si="728"/>
        <v>24.794024999999998</v>
      </c>
      <c r="CF488" s="537">
        <f t="shared" si="697"/>
        <v>41.323374999999999</v>
      </c>
      <c r="CG488" s="210"/>
      <c r="CH488" s="210"/>
      <c r="CI488" s="210"/>
      <c r="CJ488" s="538">
        <f t="shared" si="698"/>
        <v>41.323374999999999</v>
      </c>
      <c r="CK488" s="216">
        <f t="shared" si="699"/>
        <v>2</v>
      </c>
      <c r="CL488" s="216">
        <f t="shared" si="729"/>
        <v>0.6</v>
      </c>
      <c r="CM488" s="216">
        <f t="shared" si="700"/>
        <v>1</v>
      </c>
      <c r="CN488" s="216"/>
      <c r="CO488" s="216"/>
      <c r="CP488" s="216"/>
      <c r="CQ488" s="217">
        <f t="shared" si="701"/>
        <v>1</v>
      </c>
      <c r="CR488" s="403">
        <f t="shared" si="702"/>
        <v>74.846749999999986</v>
      </c>
      <c r="CS488" s="403">
        <f t="shared" si="730"/>
        <v>22.454024999999994</v>
      </c>
      <c r="CT488" s="403">
        <f t="shared" si="703"/>
        <v>37.423374999999993</v>
      </c>
      <c r="CU488" s="403"/>
      <c r="CV488" s="403"/>
      <c r="CW488" s="403"/>
      <c r="CX488" s="404">
        <f t="shared" si="704"/>
        <v>37.423374999999993</v>
      </c>
      <c r="CY488" s="198"/>
      <c r="CZ488" s="222">
        <v>758</v>
      </c>
      <c r="DA488" s="677">
        <f t="shared" si="705"/>
        <v>128</v>
      </c>
      <c r="DB488" s="676">
        <f t="shared" si="706"/>
        <v>20.317460317460316</v>
      </c>
      <c r="DC488" s="676">
        <f t="shared" si="731"/>
        <v>4.0634920634920633</v>
      </c>
      <c r="DD488" s="208">
        <v>1080.587</v>
      </c>
      <c r="DE488" s="677">
        <f t="shared" si="707"/>
        <v>450.58699999999999</v>
      </c>
      <c r="DF488" s="676">
        <f t="shared" si="708"/>
        <v>71.521746031746034</v>
      </c>
      <c r="DG488" s="676">
        <f t="shared" si="732"/>
        <v>14.304349206349206</v>
      </c>
      <c r="DH488" s="222">
        <v>20</v>
      </c>
      <c r="DI488" s="677">
        <f t="shared" si="709"/>
        <v>126</v>
      </c>
      <c r="DJ488" s="568">
        <f t="shared" si="710"/>
        <v>756</v>
      </c>
      <c r="DK488" s="677">
        <f t="shared" si="711"/>
        <v>378</v>
      </c>
      <c r="DL488" s="677">
        <f t="shared" si="733"/>
        <v>226.8</v>
      </c>
      <c r="DM488" s="677">
        <f t="shared" si="734"/>
        <v>378</v>
      </c>
      <c r="DN488" s="677">
        <f t="shared" si="712"/>
        <v>81.146749999999997</v>
      </c>
      <c r="DO488" s="677">
        <f t="shared" si="735"/>
        <v>24.344024999999998</v>
      </c>
      <c r="DP488" s="677">
        <f t="shared" si="736"/>
        <v>40.573374999999999</v>
      </c>
      <c r="DQ488" s="677">
        <f t="shared" si="713"/>
        <v>40.573374999999999</v>
      </c>
      <c r="DR488" s="222">
        <v>758</v>
      </c>
      <c r="DS488" s="677">
        <f t="shared" si="714"/>
        <v>128</v>
      </c>
      <c r="DT488" s="676">
        <f t="shared" si="715"/>
        <v>20.317460317460316</v>
      </c>
      <c r="DU488" s="710">
        <f t="shared" si="737"/>
        <v>4.0634920634920633</v>
      </c>
      <c r="DV488" s="208">
        <v>1080.587</v>
      </c>
      <c r="DW488" s="677">
        <f t="shared" si="716"/>
        <v>450.58699999999999</v>
      </c>
      <c r="DX488" s="676">
        <f t="shared" si="717"/>
        <v>71.521746031746034</v>
      </c>
      <c r="DY488" s="710">
        <f t="shared" si="738"/>
        <v>14.304349206349206</v>
      </c>
      <c r="DZ488" s="222">
        <v>19</v>
      </c>
      <c r="EA488" s="677">
        <f t="shared" si="718"/>
        <v>119.7</v>
      </c>
      <c r="EB488" s="568">
        <f t="shared" si="719"/>
        <v>749.7</v>
      </c>
      <c r="EC488" s="677">
        <f t="shared" si="720"/>
        <v>374.85</v>
      </c>
      <c r="ED488" s="677">
        <f t="shared" si="739"/>
        <v>224.91</v>
      </c>
      <c r="EE488" s="677">
        <f t="shared" si="740"/>
        <v>374.85</v>
      </c>
      <c r="EF488" s="208">
        <f t="shared" si="741"/>
        <v>82.721749999999986</v>
      </c>
      <c r="EG488" s="208">
        <f t="shared" si="742"/>
        <v>24.816524999999995</v>
      </c>
      <c r="EH488" s="208">
        <f t="shared" si="743"/>
        <v>41.360874999999993</v>
      </c>
      <c r="EI488" s="677">
        <f t="shared" si="721"/>
        <v>41.360874999999993</v>
      </c>
    </row>
    <row r="489" spans="1:139" s="218" customFormat="1" ht="24.75" customHeight="1" x14ac:dyDescent="0.2">
      <c r="A489" s="506">
        <v>486</v>
      </c>
      <c r="B489" s="505" t="s">
        <v>1267</v>
      </c>
      <c r="C489" s="499" t="s">
        <v>216</v>
      </c>
      <c r="D489" s="416" t="s">
        <v>439</v>
      </c>
      <c r="E489" s="406" t="s">
        <v>32</v>
      </c>
      <c r="F489" s="219" t="s">
        <v>5</v>
      </c>
      <c r="G489" s="219" t="s">
        <v>40</v>
      </c>
      <c r="H489" s="219">
        <v>2</v>
      </c>
      <c r="I489" s="249">
        <v>0.5</v>
      </c>
      <c r="J489" s="230">
        <v>530</v>
      </c>
      <c r="K489" s="222"/>
      <c r="L489" s="219" t="s">
        <v>5</v>
      </c>
      <c r="M489" s="219" t="s">
        <v>40</v>
      </c>
      <c r="N489" s="219">
        <v>2</v>
      </c>
      <c r="O489" s="249">
        <v>0.5</v>
      </c>
      <c r="P489" s="230">
        <v>530</v>
      </c>
      <c r="Q489" s="219"/>
      <c r="R489" s="219"/>
      <c r="S489" s="219"/>
      <c r="T489" s="249">
        <v>0.5</v>
      </c>
      <c r="U489" s="231">
        <v>530</v>
      </c>
      <c r="V489" s="228" t="s">
        <v>303</v>
      </c>
      <c r="W489" s="228" t="s">
        <v>6</v>
      </c>
      <c r="X489" s="228" t="s">
        <v>7</v>
      </c>
      <c r="Y489" s="252">
        <v>0.5</v>
      </c>
      <c r="Z489" s="232">
        <v>530</v>
      </c>
      <c r="AA489" s="207">
        <f t="shared" si="657"/>
        <v>265</v>
      </c>
      <c r="AB489" s="222">
        <v>620</v>
      </c>
      <c r="AC489" s="544">
        <f t="shared" si="722"/>
        <v>90</v>
      </c>
      <c r="AD489" s="208">
        <f>0.581*$AB$1</f>
        <v>660.86425999999994</v>
      </c>
      <c r="AE489" s="678">
        <f t="shared" si="723"/>
        <v>130.86425999999994</v>
      </c>
      <c r="AF489" s="222">
        <v>859</v>
      </c>
      <c r="AJ489" s="444">
        <f t="shared" si="658"/>
        <v>90</v>
      </c>
      <c r="AK489" s="444">
        <f t="shared" si="659"/>
        <v>16.981132075471692</v>
      </c>
      <c r="AL489" s="539">
        <f t="shared" si="724"/>
        <v>3.3962264150943382E-2</v>
      </c>
      <c r="AM489" s="444">
        <f t="shared" si="660"/>
        <v>18</v>
      </c>
      <c r="AN489" s="445">
        <f t="shared" si="661"/>
        <v>130.86425999999994</v>
      </c>
      <c r="AO489" s="445">
        <f t="shared" si="662"/>
        <v>24.69136981132074</v>
      </c>
      <c r="AP489" s="542">
        <f t="shared" si="725"/>
        <v>4.9382739622641482E-2</v>
      </c>
      <c r="AQ489" s="445">
        <f t="shared" si="663"/>
        <v>26.172851999999988</v>
      </c>
      <c r="AR489" s="227">
        <f t="shared" si="664"/>
        <v>325</v>
      </c>
      <c r="AS489" s="210">
        <f t="shared" si="665"/>
        <v>650</v>
      </c>
      <c r="AT489" s="209">
        <f t="shared" si="666"/>
        <v>195</v>
      </c>
      <c r="AU489" s="209">
        <f t="shared" si="667"/>
        <v>325</v>
      </c>
      <c r="AV489" s="211">
        <f t="shared" si="668"/>
        <v>620</v>
      </c>
      <c r="AW489" s="210">
        <f t="shared" si="669"/>
        <v>30</v>
      </c>
      <c r="AX489" s="210">
        <f t="shared" si="670"/>
        <v>120</v>
      </c>
      <c r="AY489" s="210">
        <f t="shared" si="671"/>
        <v>22.641509433962256</v>
      </c>
      <c r="AZ489" s="211">
        <f t="shared" si="672"/>
        <v>660.86425999999994</v>
      </c>
      <c r="BA489" s="544">
        <f t="shared" si="726"/>
        <v>10.864259999999945</v>
      </c>
      <c r="BB489" s="210">
        <f t="shared" si="727"/>
        <v>2.7160649999999862</v>
      </c>
      <c r="BC489" s="213">
        <f t="shared" si="673"/>
        <v>310</v>
      </c>
      <c r="BD489" s="211">
        <f>[1]MAG_9pak!$F$4</f>
        <v>620</v>
      </c>
      <c r="BE489" s="213">
        <f t="shared" si="674"/>
        <v>186</v>
      </c>
      <c r="BF489" s="213">
        <f t="shared" si="675"/>
        <v>310</v>
      </c>
      <c r="BG489" s="210">
        <f t="shared" si="676"/>
        <v>0</v>
      </c>
      <c r="BH489" s="210">
        <f t="shared" si="677"/>
        <v>90</v>
      </c>
      <c r="BI489" s="210">
        <f t="shared" si="678"/>
        <v>16.981132075471692</v>
      </c>
      <c r="BJ489" s="210">
        <f t="shared" si="679"/>
        <v>657.2</v>
      </c>
      <c r="BK489" s="214">
        <f t="shared" si="680"/>
        <v>197.16</v>
      </c>
      <c r="BL489" s="214">
        <f t="shared" si="681"/>
        <v>328.6</v>
      </c>
      <c r="BM489" s="210">
        <f t="shared" si="682"/>
        <v>127.20000000000005</v>
      </c>
      <c r="BN489" s="210">
        <f t="shared" si="683"/>
        <v>37.200000000000045</v>
      </c>
      <c r="BO489" s="215">
        <f t="shared" si="684"/>
        <v>328.6</v>
      </c>
      <c r="BP489" s="210">
        <f t="shared" si="746"/>
        <v>657.2</v>
      </c>
      <c r="BQ489" s="216">
        <f t="shared" si="685"/>
        <v>197.16</v>
      </c>
      <c r="BR489" s="216">
        <f t="shared" si="686"/>
        <v>328.6</v>
      </c>
      <c r="BS489" s="210">
        <f t="shared" si="687"/>
        <v>127.20000000000005</v>
      </c>
      <c r="BT489" s="210">
        <f t="shared" si="688"/>
        <v>37.200000000000045</v>
      </c>
      <c r="BU489" s="217">
        <f t="shared" si="689"/>
        <v>328.6</v>
      </c>
      <c r="BV489" s="210">
        <f t="shared" si="747"/>
        <v>657.2</v>
      </c>
      <c r="BW489" s="403">
        <f t="shared" si="690"/>
        <v>197.16</v>
      </c>
      <c r="BX489" s="403">
        <f t="shared" si="691"/>
        <v>328.6</v>
      </c>
      <c r="BY489" s="210">
        <f t="shared" si="692"/>
        <v>127.20000000000005</v>
      </c>
      <c r="BZ489" s="210">
        <f t="shared" si="693"/>
        <v>37.200000000000045</v>
      </c>
      <c r="CA489" s="210">
        <f t="shared" si="694"/>
        <v>24</v>
      </c>
      <c r="CB489" s="404">
        <f t="shared" si="695"/>
        <v>328.6</v>
      </c>
      <c r="CC489" s="404"/>
      <c r="CD489" s="537">
        <f t="shared" si="696"/>
        <v>2.7160649999999862</v>
      </c>
      <c r="CE489" s="537">
        <f t="shared" si="728"/>
        <v>0.81481949999999581</v>
      </c>
      <c r="CF489" s="537">
        <f t="shared" si="697"/>
        <v>1.3580324999999931</v>
      </c>
      <c r="CG489" s="210"/>
      <c r="CH489" s="210"/>
      <c r="CI489" s="210"/>
      <c r="CJ489" s="538">
        <f t="shared" si="698"/>
        <v>1.3580324999999931</v>
      </c>
      <c r="CK489" s="216">
        <f t="shared" si="699"/>
        <v>-7.5</v>
      </c>
      <c r="CL489" s="216">
        <f t="shared" si="729"/>
        <v>-2.25</v>
      </c>
      <c r="CM489" s="216">
        <f t="shared" si="700"/>
        <v>-3.75</v>
      </c>
      <c r="CN489" s="216"/>
      <c r="CO489" s="216"/>
      <c r="CP489" s="216"/>
      <c r="CQ489" s="217">
        <f t="shared" si="701"/>
        <v>-3.75</v>
      </c>
      <c r="CR489" s="403">
        <f t="shared" si="702"/>
        <v>0.91606499999997482</v>
      </c>
      <c r="CS489" s="403">
        <f t="shared" si="730"/>
        <v>0.27481949999999244</v>
      </c>
      <c r="CT489" s="403">
        <f t="shared" si="703"/>
        <v>0.45803249999998741</v>
      </c>
      <c r="CU489" s="403"/>
      <c r="CV489" s="403"/>
      <c r="CW489" s="403"/>
      <c r="CX489" s="404">
        <f t="shared" si="704"/>
        <v>0.45803249999998741</v>
      </c>
      <c r="CY489" s="198"/>
      <c r="CZ489" s="222">
        <v>620</v>
      </c>
      <c r="DA489" s="677">
        <f t="shared" si="705"/>
        <v>90</v>
      </c>
      <c r="DB489" s="676">
        <f t="shared" si="706"/>
        <v>16.981132075471692</v>
      </c>
      <c r="DC489" s="676">
        <f t="shared" si="731"/>
        <v>3.3962264150943384</v>
      </c>
      <c r="DD489" s="208">
        <v>660.86425999999994</v>
      </c>
      <c r="DE489" s="677">
        <f t="shared" si="707"/>
        <v>130.86425999999994</v>
      </c>
      <c r="DF489" s="676">
        <f t="shared" si="708"/>
        <v>24.69136981132074</v>
      </c>
      <c r="DG489" s="676">
        <f t="shared" si="732"/>
        <v>4.9382739622641481</v>
      </c>
      <c r="DH489" s="222">
        <v>24</v>
      </c>
      <c r="DI489" s="677">
        <f t="shared" si="709"/>
        <v>127.2</v>
      </c>
      <c r="DJ489" s="568">
        <f t="shared" si="710"/>
        <v>657.2</v>
      </c>
      <c r="DK489" s="677">
        <f t="shared" si="711"/>
        <v>328.6</v>
      </c>
      <c r="DL489" s="677">
        <f t="shared" si="733"/>
        <v>197.16</v>
      </c>
      <c r="DM489" s="677">
        <f t="shared" si="734"/>
        <v>328.6</v>
      </c>
      <c r="DN489" s="677">
        <f t="shared" si="712"/>
        <v>0.91606499999997482</v>
      </c>
      <c r="DO489" s="677">
        <f t="shared" si="735"/>
        <v>0.27481949999999244</v>
      </c>
      <c r="DP489" s="677">
        <f t="shared" si="736"/>
        <v>0.45803249999998741</v>
      </c>
      <c r="DQ489" s="677">
        <f t="shared" si="713"/>
        <v>0.45803249999998741</v>
      </c>
      <c r="DR489" s="222">
        <v>620</v>
      </c>
      <c r="DS489" s="677">
        <f t="shared" si="714"/>
        <v>90</v>
      </c>
      <c r="DT489" s="676">
        <f t="shared" si="715"/>
        <v>16.981132075471692</v>
      </c>
      <c r="DU489" s="710">
        <f t="shared" si="737"/>
        <v>3.3962264150943384</v>
      </c>
      <c r="DV489" s="208">
        <v>660.86425999999994</v>
      </c>
      <c r="DW489" s="677">
        <f t="shared" si="716"/>
        <v>130.86425999999994</v>
      </c>
      <c r="DX489" s="676">
        <f t="shared" si="717"/>
        <v>24.69136981132074</v>
      </c>
      <c r="DY489" s="710">
        <f t="shared" si="738"/>
        <v>4.9382739622641481</v>
      </c>
      <c r="DZ489" s="222">
        <v>24</v>
      </c>
      <c r="EA489" s="677">
        <f t="shared" si="718"/>
        <v>127.2</v>
      </c>
      <c r="EB489" s="568">
        <f t="shared" si="719"/>
        <v>657.2</v>
      </c>
      <c r="EC489" s="677">
        <f t="shared" si="720"/>
        <v>328.6</v>
      </c>
      <c r="ED489" s="677">
        <f t="shared" si="739"/>
        <v>197.16</v>
      </c>
      <c r="EE489" s="677">
        <f t="shared" si="740"/>
        <v>328.6</v>
      </c>
      <c r="EF489" s="208">
        <f t="shared" si="741"/>
        <v>0.91606499999997482</v>
      </c>
      <c r="EG489" s="208">
        <f t="shared" si="742"/>
        <v>0.27481949999999244</v>
      </c>
      <c r="EH489" s="208">
        <f t="shared" si="743"/>
        <v>0.45803249999998741</v>
      </c>
      <c r="EI489" s="677">
        <f t="shared" si="721"/>
        <v>0.45803249999998741</v>
      </c>
    </row>
    <row r="490" spans="1:139" s="218" customFormat="1" ht="24.75" customHeight="1" x14ac:dyDescent="0.2">
      <c r="A490" s="505">
        <v>487</v>
      </c>
      <c r="B490" s="505" t="s">
        <v>1270</v>
      </c>
      <c r="C490" s="499" t="s">
        <v>974</v>
      </c>
      <c r="D490" s="416" t="s">
        <v>127</v>
      </c>
      <c r="E490" s="253" t="s">
        <v>92</v>
      </c>
      <c r="F490" s="219" t="s">
        <v>96</v>
      </c>
      <c r="G490" s="219" t="s">
        <v>24</v>
      </c>
      <c r="H490" s="219" t="s">
        <v>28</v>
      </c>
      <c r="I490" s="248">
        <v>0.2</v>
      </c>
      <c r="J490" s="230">
        <v>739</v>
      </c>
      <c r="K490" s="266"/>
      <c r="L490" s="219" t="s">
        <v>96</v>
      </c>
      <c r="M490" s="219" t="s">
        <v>24</v>
      </c>
      <c r="N490" s="219" t="s">
        <v>28</v>
      </c>
      <c r="O490" s="249">
        <v>0.2</v>
      </c>
      <c r="P490" s="230">
        <v>739</v>
      </c>
      <c r="Q490" s="219"/>
      <c r="R490" s="219"/>
      <c r="S490" s="219"/>
      <c r="T490" s="249">
        <v>0.2</v>
      </c>
      <c r="U490" s="231">
        <v>739</v>
      </c>
      <c r="V490" s="228" t="s">
        <v>674</v>
      </c>
      <c r="W490" s="228" t="s">
        <v>6</v>
      </c>
      <c r="X490" s="228" t="s">
        <v>28</v>
      </c>
      <c r="Y490" s="252">
        <v>0.2</v>
      </c>
      <c r="Z490" s="232">
        <v>739</v>
      </c>
      <c r="AA490" s="207">
        <f t="shared" si="657"/>
        <v>147.80000000000001</v>
      </c>
      <c r="AB490" s="222">
        <v>967</v>
      </c>
      <c r="AC490" s="544">
        <f t="shared" si="722"/>
        <v>228</v>
      </c>
      <c r="AD490" s="208">
        <f>1.22*$AB$1</f>
        <v>1387.7012</v>
      </c>
      <c r="AE490" s="678">
        <f t="shared" si="723"/>
        <v>648.70119999999997</v>
      </c>
      <c r="AF490" s="222">
        <v>1796</v>
      </c>
      <c r="AJ490" s="444">
        <f t="shared" si="658"/>
        <v>228</v>
      </c>
      <c r="AK490" s="444">
        <f t="shared" si="659"/>
        <v>30.852503382949948</v>
      </c>
      <c r="AL490" s="539">
        <f t="shared" si="724"/>
        <v>6.1705006765899899E-2</v>
      </c>
      <c r="AM490" s="444">
        <f t="shared" si="660"/>
        <v>45.6</v>
      </c>
      <c r="AN490" s="445">
        <f t="shared" si="661"/>
        <v>648.70119999999997</v>
      </c>
      <c r="AO490" s="445">
        <f t="shared" si="662"/>
        <v>87.780947225981038</v>
      </c>
      <c r="AP490" s="542">
        <f t="shared" si="725"/>
        <v>0.17556189445196207</v>
      </c>
      <c r="AQ490" s="445">
        <f t="shared" si="663"/>
        <v>129.74024</v>
      </c>
      <c r="AR490" s="227">
        <f t="shared" si="664"/>
        <v>171.8</v>
      </c>
      <c r="AS490" s="210">
        <f t="shared" si="665"/>
        <v>859</v>
      </c>
      <c r="AT490" s="209">
        <f t="shared" si="666"/>
        <v>257.7</v>
      </c>
      <c r="AU490" s="209">
        <f t="shared" si="667"/>
        <v>429.5</v>
      </c>
      <c r="AV490" s="211">
        <f t="shared" si="668"/>
        <v>967</v>
      </c>
      <c r="AW490" s="212">
        <f t="shared" si="669"/>
        <v>-108</v>
      </c>
      <c r="AX490" s="210">
        <f t="shared" si="670"/>
        <v>120</v>
      </c>
      <c r="AY490" s="210">
        <f t="shared" si="671"/>
        <v>16.238159675236801</v>
      </c>
      <c r="AZ490" s="211">
        <f t="shared" si="672"/>
        <v>1387.7012</v>
      </c>
      <c r="BA490" s="544">
        <f t="shared" si="726"/>
        <v>528.70119999999997</v>
      </c>
      <c r="BB490" s="210">
        <f t="shared" si="727"/>
        <v>132.17529999999999</v>
      </c>
      <c r="BC490" s="213">
        <f t="shared" si="673"/>
        <v>249.78621600000002</v>
      </c>
      <c r="BD490" s="211">
        <f>[1]MAG_9pak!$F$11</f>
        <v>1248.9310800000001</v>
      </c>
      <c r="BE490" s="213">
        <f t="shared" si="674"/>
        <v>374.67932400000001</v>
      </c>
      <c r="BF490" s="213">
        <f t="shared" si="675"/>
        <v>624.46554000000003</v>
      </c>
      <c r="BG490" s="210">
        <f t="shared" si="676"/>
        <v>281.93108000000007</v>
      </c>
      <c r="BH490" s="210">
        <f t="shared" si="677"/>
        <v>509.93108000000007</v>
      </c>
      <c r="BI490" s="210">
        <f t="shared" si="678"/>
        <v>69.002852503382968</v>
      </c>
      <c r="BJ490" s="210">
        <f t="shared" si="679"/>
        <v>916.36</v>
      </c>
      <c r="BK490" s="214">
        <f t="shared" si="680"/>
        <v>274.90800000000002</v>
      </c>
      <c r="BL490" s="214">
        <f t="shared" si="681"/>
        <v>458.18</v>
      </c>
      <c r="BM490" s="210">
        <f t="shared" si="682"/>
        <v>177.36</v>
      </c>
      <c r="BN490" s="210">
        <f t="shared" si="683"/>
        <v>-50.639999999999986</v>
      </c>
      <c r="BO490" s="215">
        <f t="shared" si="684"/>
        <v>183.27200000000002</v>
      </c>
      <c r="BP490" s="210">
        <f t="shared" si="746"/>
        <v>916.36</v>
      </c>
      <c r="BQ490" s="216">
        <f t="shared" si="685"/>
        <v>274.90800000000002</v>
      </c>
      <c r="BR490" s="216">
        <f t="shared" si="686"/>
        <v>458.18</v>
      </c>
      <c r="BS490" s="210">
        <f t="shared" si="687"/>
        <v>177.36</v>
      </c>
      <c r="BT490" s="210">
        <f t="shared" si="688"/>
        <v>-50.639999999999986</v>
      </c>
      <c r="BU490" s="217">
        <f t="shared" si="689"/>
        <v>183.27200000000002</v>
      </c>
      <c r="BV490" s="210">
        <f t="shared" si="747"/>
        <v>916.36</v>
      </c>
      <c r="BW490" s="403">
        <f t="shared" si="690"/>
        <v>274.90800000000002</v>
      </c>
      <c r="BX490" s="403">
        <f t="shared" si="691"/>
        <v>458.18</v>
      </c>
      <c r="BY490" s="210">
        <f t="shared" si="692"/>
        <v>177.36</v>
      </c>
      <c r="BZ490" s="210">
        <f t="shared" si="693"/>
        <v>-50.639999999999986</v>
      </c>
      <c r="CA490" s="210">
        <f t="shared" si="694"/>
        <v>24</v>
      </c>
      <c r="CB490" s="404">
        <f t="shared" si="695"/>
        <v>183.27200000000002</v>
      </c>
      <c r="CC490" s="211"/>
      <c r="CD490" s="537">
        <f t="shared" si="696"/>
        <v>132.17529999999999</v>
      </c>
      <c r="CE490" s="537">
        <f t="shared" si="728"/>
        <v>39.652589999999996</v>
      </c>
      <c r="CF490" s="537">
        <f t="shared" si="697"/>
        <v>66.087649999999996</v>
      </c>
      <c r="CG490" s="210"/>
      <c r="CH490" s="210"/>
      <c r="CI490" s="210"/>
      <c r="CJ490" s="538">
        <f t="shared" si="698"/>
        <v>26.43506</v>
      </c>
      <c r="CK490" s="216">
        <f t="shared" si="699"/>
        <v>27</v>
      </c>
      <c r="CL490" s="216">
        <f t="shared" si="729"/>
        <v>8.1</v>
      </c>
      <c r="CM490" s="216">
        <f t="shared" si="700"/>
        <v>13.5</v>
      </c>
      <c r="CN490" s="216"/>
      <c r="CO490" s="216"/>
      <c r="CP490" s="216"/>
      <c r="CQ490" s="217">
        <f t="shared" si="701"/>
        <v>5.4</v>
      </c>
      <c r="CR490" s="403">
        <f t="shared" si="702"/>
        <v>117.83529999999999</v>
      </c>
      <c r="CS490" s="403">
        <f t="shared" si="730"/>
        <v>35.350589999999997</v>
      </c>
      <c r="CT490" s="403">
        <f t="shared" si="703"/>
        <v>58.917649999999995</v>
      </c>
      <c r="CU490" s="403"/>
      <c r="CV490" s="403"/>
      <c r="CW490" s="403"/>
      <c r="CX490" s="404">
        <f t="shared" si="704"/>
        <v>23.567059999999998</v>
      </c>
      <c r="CY490" s="198"/>
      <c r="CZ490" s="222">
        <v>967</v>
      </c>
      <c r="DA490" s="677">
        <f t="shared" si="705"/>
        <v>228</v>
      </c>
      <c r="DB490" s="676">
        <f t="shared" si="706"/>
        <v>30.852503382949948</v>
      </c>
      <c r="DC490" s="676">
        <f t="shared" si="731"/>
        <v>6.1705006765899899</v>
      </c>
      <c r="DD490" s="208">
        <v>1387.7012</v>
      </c>
      <c r="DE490" s="677">
        <f t="shared" si="707"/>
        <v>648.70119999999997</v>
      </c>
      <c r="DF490" s="676">
        <f t="shared" si="708"/>
        <v>87.780947225981038</v>
      </c>
      <c r="DG490" s="676">
        <f t="shared" si="732"/>
        <v>17.556189445196207</v>
      </c>
      <c r="DH490" s="222">
        <v>20</v>
      </c>
      <c r="DI490" s="677">
        <f t="shared" si="709"/>
        <v>147.80000000000001</v>
      </c>
      <c r="DJ490" s="568">
        <f t="shared" si="710"/>
        <v>886.8</v>
      </c>
      <c r="DK490" s="677">
        <f t="shared" si="711"/>
        <v>177.36</v>
      </c>
      <c r="DL490" s="677">
        <f t="shared" si="733"/>
        <v>266.04000000000002</v>
      </c>
      <c r="DM490" s="677">
        <f t="shared" si="734"/>
        <v>443.4</v>
      </c>
      <c r="DN490" s="677">
        <f t="shared" si="712"/>
        <v>125.2253</v>
      </c>
      <c r="DO490" s="677">
        <f t="shared" si="735"/>
        <v>37.567590000000003</v>
      </c>
      <c r="DP490" s="677">
        <f t="shared" si="736"/>
        <v>62.612650000000002</v>
      </c>
      <c r="DQ490" s="677">
        <f t="shared" si="713"/>
        <v>25.045060000000003</v>
      </c>
      <c r="DR490" s="222">
        <v>967</v>
      </c>
      <c r="DS490" s="677">
        <f t="shared" si="714"/>
        <v>228</v>
      </c>
      <c r="DT490" s="676">
        <f t="shared" si="715"/>
        <v>30.852503382949948</v>
      </c>
      <c r="DU490" s="710">
        <f t="shared" si="737"/>
        <v>6.1705006765899899</v>
      </c>
      <c r="DV490" s="208">
        <v>1387.7012</v>
      </c>
      <c r="DW490" s="677">
        <f t="shared" si="716"/>
        <v>648.70119999999997</v>
      </c>
      <c r="DX490" s="676">
        <f t="shared" si="717"/>
        <v>87.780947225981038</v>
      </c>
      <c r="DY490" s="710">
        <f t="shared" si="738"/>
        <v>17.556189445196207</v>
      </c>
      <c r="DZ490" s="222">
        <v>19</v>
      </c>
      <c r="EA490" s="677">
        <f t="shared" si="718"/>
        <v>140.41</v>
      </c>
      <c r="EB490" s="568">
        <f t="shared" si="719"/>
        <v>879.41</v>
      </c>
      <c r="EC490" s="677">
        <f t="shared" si="720"/>
        <v>175.88200000000001</v>
      </c>
      <c r="ED490" s="677">
        <f t="shared" si="739"/>
        <v>263.82299999999998</v>
      </c>
      <c r="EE490" s="677">
        <f t="shared" si="740"/>
        <v>439.70499999999998</v>
      </c>
      <c r="EF490" s="208">
        <f t="shared" si="741"/>
        <v>127.0728</v>
      </c>
      <c r="EG490" s="208">
        <f t="shared" si="742"/>
        <v>38.121839999999999</v>
      </c>
      <c r="EH490" s="208">
        <f t="shared" si="743"/>
        <v>63.5364</v>
      </c>
      <c r="EI490" s="677">
        <f t="shared" si="721"/>
        <v>25.414560000000002</v>
      </c>
    </row>
    <row r="491" spans="1:139" s="218" customFormat="1" ht="24.75" customHeight="1" x14ac:dyDescent="0.2">
      <c r="A491" s="505">
        <v>488</v>
      </c>
      <c r="B491" s="505" t="s">
        <v>1270</v>
      </c>
      <c r="C491" s="499" t="s">
        <v>1000</v>
      </c>
      <c r="D491" s="416" t="s">
        <v>127</v>
      </c>
      <c r="E491" s="253" t="s">
        <v>14</v>
      </c>
      <c r="F491" s="219" t="s">
        <v>38</v>
      </c>
      <c r="G491" s="219" t="s">
        <v>24</v>
      </c>
      <c r="H491" s="219" t="s">
        <v>25</v>
      </c>
      <c r="I491" s="248">
        <v>0.8</v>
      </c>
      <c r="J491" s="230">
        <v>800</v>
      </c>
      <c r="K491" s="266"/>
      <c r="L491" s="219" t="s">
        <v>38</v>
      </c>
      <c r="M491" s="219" t="s">
        <v>24</v>
      </c>
      <c r="N491" s="219" t="s">
        <v>25</v>
      </c>
      <c r="O491" s="249">
        <v>0.8</v>
      </c>
      <c r="P491" s="230">
        <v>800</v>
      </c>
      <c r="Q491" s="219"/>
      <c r="R491" s="219"/>
      <c r="S491" s="219"/>
      <c r="T491" s="249">
        <v>0.8</v>
      </c>
      <c r="U491" s="231">
        <v>800</v>
      </c>
      <c r="V491" s="228" t="s">
        <v>660</v>
      </c>
      <c r="W491" s="228" t="s">
        <v>6</v>
      </c>
      <c r="X491" s="228" t="s">
        <v>45</v>
      </c>
      <c r="Y491" s="252">
        <v>0.8</v>
      </c>
      <c r="Z491" s="232">
        <v>800</v>
      </c>
      <c r="AA491" s="207">
        <f t="shared" si="657"/>
        <v>640</v>
      </c>
      <c r="AB491" s="222">
        <v>758</v>
      </c>
      <c r="AC491" s="544">
        <f t="shared" si="722"/>
        <v>-42</v>
      </c>
      <c r="AD491" s="208">
        <f>0.95*$AB$1</f>
        <v>1080.587</v>
      </c>
      <c r="AE491" s="678">
        <f t="shared" si="723"/>
        <v>280.58699999999999</v>
      </c>
      <c r="AF491" s="222">
        <v>1406</v>
      </c>
      <c r="AJ491" s="444">
        <f t="shared" si="658"/>
        <v>-42</v>
      </c>
      <c r="AK491" s="444">
        <f t="shared" si="659"/>
        <v>-5.25</v>
      </c>
      <c r="AL491" s="539">
        <f t="shared" si="724"/>
        <v>-1.0500000000000001E-2</v>
      </c>
      <c r="AM491" s="444">
        <f t="shared" si="660"/>
        <v>-8.4</v>
      </c>
      <c r="AN491" s="445">
        <f t="shared" si="661"/>
        <v>280.58699999999999</v>
      </c>
      <c r="AO491" s="445">
        <f t="shared" si="662"/>
        <v>35.073374999999999</v>
      </c>
      <c r="AP491" s="542">
        <f t="shared" si="725"/>
        <v>7.0146749999999994E-2</v>
      </c>
      <c r="AQ491" s="445">
        <f t="shared" si="663"/>
        <v>56.117399999999996</v>
      </c>
      <c r="AR491" s="227">
        <f t="shared" si="664"/>
        <v>736</v>
      </c>
      <c r="AS491" s="210">
        <f t="shared" si="665"/>
        <v>920</v>
      </c>
      <c r="AT491" s="209">
        <f t="shared" si="666"/>
        <v>276</v>
      </c>
      <c r="AU491" s="209">
        <f t="shared" si="667"/>
        <v>460</v>
      </c>
      <c r="AV491" s="211">
        <f t="shared" si="668"/>
        <v>758</v>
      </c>
      <c r="AW491" s="210">
        <f t="shared" si="669"/>
        <v>162</v>
      </c>
      <c r="AX491" s="210">
        <f t="shared" si="670"/>
        <v>120</v>
      </c>
      <c r="AY491" s="210">
        <f t="shared" si="671"/>
        <v>14.999999999999986</v>
      </c>
      <c r="AZ491" s="211">
        <f t="shared" si="672"/>
        <v>1080.587</v>
      </c>
      <c r="BA491" s="544">
        <f t="shared" si="726"/>
        <v>160.58699999999999</v>
      </c>
      <c r="BB491" s="210">
        <f t="shared" si="727"/>
        <v>40.146749999999997</v>
      </c>
      <c r="BC491" s="213">
        <f t="shared" si="673"/>
        <v>778.02264000000014</v>
      </c>
      <c r="BD491" s="211">
        <f>[1]MAG_9pak!$F$9</f>
        <v>972.52830000000006</v>
      </c>
      <c r="BE491" s="213">
        <f t="shared" si="674"/>
        <v>291.75848999999999</v>
      </c>
      <c r="BF491" s="213">
        <f t="shared" si="675"/>
        <v>486.26415000000003</v>
      </c>
      <c r="BG491" s="210">
        <f t="shared" si="676"/>
        <v>214.52830000000006</v>
      </c>
      <c r="BH491" s="210">
        <f t="shared" si="677"/>
        <v>172.52830000000006</v>
      </c>
      <c r="BI491" s="210">
        <f t="shared" si="678"/>
        <v>21.566037500000007</v>
      </c>
      <c r="BJ491" s="210">
        <f t="shared" si="679"/>
        <v>992</v>
      </c>
      <c r="BK491" s="214">
        <f t="shared" si="680"/>
        <v>297.59999999999997</v>
      </c>
      <c r="BL491" s="214">
        <f t="shared" si="681"/>
        <v>496</v>
      </c>
      <c r="BM491" s="210">
        <f t="shared" si="682"/>
        <v>192</v>
      </c>
      <c r="BN491" s="210">
        <f t="shared" si="683"/>
        <v>234</v>
      </c>
      <c r="BO491" s="215">
        <f t="shared" si="684"/>
        <v>793.6</v>
      </c>
      <c r="BP491" s="210">
        <f t="shared" si="746"/>
        <v>992</v>
      </c>
      <c r="BQ491" s="216">
        <f t="shared" si="685"/>
        <v>297.59999999999997</v>
      </c>
      <c r="BR491" s="216">
        <f t="shared" si="686"/>
        <v>496</v>
      </c>
      <c r="BS491" s="210">
        <f t="shared" si="687"/>
        <v>192</v>
      </c>
      <c r="BT491" s="210">
        <f t="shared" si="688"/>
        <v>234</v>
      </c>
      <c r="BU491" s="217">
        <f t="shared" si="689"/>
        <v>793.6</v>
      </c>
      <c r="BV491" s="210">
        <f t="shared" si="747"/>
        <v>992</v>
      </c>
      <c r="BW491" s="403">
        <f t="shared" si="690"/>
        <v>297.59999999999997</v>
      </c>
      <c r="BX491" s="403">
        <f t="shared" si="691"/>
        <v>496</v>
      </c>
      <c r="BY491" s="210">
        <f t="shared" si="692"/>
        <v>192</v>
      </c>
      <c r="BZ491" s="210">
        <f t="shared" si="693"/>
        <v>234</v>
      </c>
      <c r="CA491" s="210">
        <f t="shared" si="694"/>
        <v>24</v>
      </c>
      <c r="CB491" s="404">
        <f t="shared" si="695"/>
        <v>793.6</v>
      </c>
      <c r="CC491" s="211"/>
      <c r="CD491" s="537">
        <f t="shared" si="696"/>
        <v>40.146749999999997</v>
      </c>
      <c r="CE491" s="537">
        <f t="shared" si="728"/>
        <v>12.044025</v>
      </c>
      <c r="CF491" s="537">
        <f t="shared" si="697"/>
        <v>20.073374999999999</v>
      </c>
      <c r="CG491" s="210"/>
      <c r="CH491" s="210"/>
      <c r="CI491" s="210"/>
      <c r="CJ491" s="538">
        <f t="shared" si="698"/>
        <v>32.117399999999996</v>
      </c>
      <c r="CK491" s="216">
        <f t="shared" si="699"/>
        <v>-40.5</v>
      </c>
      <c r="CL491" s="216">
        <f t="shared" si="729"/>
        <v>-12.15</v>
      </c>
      <c r="CM491" s="216">
        <f t="shared" si="700"/>
        <v>-20.25</v>
      </c>
      <c r="CN491" s="216"/>
      <c r="CO491" s="216"/>
      <c r="CP491" s="216"/>
      <c r="CQ491" s="217">
        <f t="shared" si="701"/>
        <v>-32.4</v>
      </c>
      <c r="CR491" s="403">
        <f t="shared" si="702"/>
        <v>22.146749999999997</v>
      </c>
      <c r="CS491" s="403">
        <f t="shared" si="730"/>
        <v>6.6440249999999992</v>
      </c>
      <c r="CT491" s="403">
        <f t="shared" si="703"/>
        <v>11.073374999999999</v>
      </c>
      <c r="CU491" s="403"/>
      <c r="CV491" s="403"/>
      <c r="CW491" s="403"/>
      <c r="CX491" s="404">
        <f t="shared" si="704"/>
        <v>17.717399999999998</v>
      </c>
      <c r="CY491" s="198"/>
      <c r="CZ491" s="222">
        <v>758</v>
      </c>
      <c r="DA491" s="677">
        <f t="shared" si="705"/>
        <v>-42</v>
      </c>
      <c r="DB491" s="676">
        <f t="shared" si="706"/>
        <v>-5.25</v>
      </c>
      <c r="DC491" s="676">
        <f t="shared" si="731"/>
        <v>-1.05</v>
      </c>
      <c r="DD491" s="208">
        <v>1080.587</v>
      </c>
      <c r="DE491" s="677">
        <f t="shared" si="707"/>
        <v>280.58699999999999</v>
      </c>
      <c r="DF491" s="676">
        <f t="shared" si="708"/>
        <v>35.073374999999999</v>
      </c>
      <c r="DG491" s="676">
        <f t="shared" si="732"/>
        <v>7.0146749999999995</v>
      </c>
      <c r="DH491" s="222">
        <v>20</v>
      </c>
      <c r="DI491" s="677">
        <f t="shared" si="709"/>
        <v>160</v>
      </c>
      <c r="DJ491" s="568">
        <f t="shared" si="710"/>
        <v>960</v>
      </c>
      <c r="DK491" s="677">
        <f t="shared" si="711"/>
        <v>768</v>
      </c>
      <c r="DL491" s="677">
        <f t="shared" si="733"/>
        <v>288</v>
      </c>
      <c r="DM491" s="677">
        <f t="shared" si="734"/>
        <v>480</v>
      </c>
      <c r="DN491" s="677">
        <f t="shared" si="712"/>
        <v>30.146749999999997</v>
      </c>
      <c r="DO491" s="677">
        <f t="shared" si="735"/>
        <v>9.0440249999999995</v>
      </c>
      <c r="DP491" s="677">
        <f t="shared" si="736"/>
        <v>15.073374999999999</v>
      </c>
      <c r="DQ491" s="677">
        <f t="shared" si="713"/>
        <v>24.1174</v>
      </c>
      <c r="DR491" s="222">
        <v>758</v>
      </c>
      <c r="DS491" s="677">
        <f t="shared" si="714"/>
        <v>-42</v>
      </c>
      <c r="DT491" s="676">
        <f t="shared" si="715"/>
        <v>-5.25</v>
      </c>
      <c r="DU491" s="710">
        <f t="shared" si="737"/>
        <v>-1.05</v>
      </c>
      <c r="DV491" s="208">
        <v>1080.587</v>
      </c>
      <c r="DW491" s="677">
        <f t="shared" si="716"/>
        <v>280.58699999999999</v>
      </c>
      <c r="DX491" s="676">
        <f t="shared" si="717"/>
        <v>35.073374999999999</v>
      </c>
      <c r="DY491" s="710">
        <f t="shared" si="738"/>
        <v>7.0146749999999995</v>
      </c>
      <c r="DZ491" s="222">
        <v>19</v>
      </c>
      <c r="EA491" s="677">
        <f t="shared" si="718"/>
        <v>152</v>
      </c>
      <c r="EB491" s="568">
        <f t="shared" si="719"/>
        <v>952</v>
      </c>
      <c r="EC491" s="677">
        <f t="shared" si="720"/>
        <v>761.6</v>
      </c>
      <c r="ED491" s="677">
        <f t="shared" si="739"/>
        <v>285.60000000000002</v>
      </c>
      <c r="EE491" s="677">
        <f t="shared" si="740"/>
        <v>476</v>
      </c>
      <c r="EF491" s="208">
        <f t="shared" si="741"/>
        <v>32.146749999999997</v>
      </c>
      <c r="EG491" s="208">
        <f t="shared" si="742"/>
        <v>9.6440249999999992</v>
      </c>
      <c r="EH491" s="208">
        <f t="shared" si="743"/>
        <v>16.073374999999999</v>
      </c>
      <c r="EI491" s="677">
        <f t="shared" si="721"/>
        <v>25.717399999999998</v>
      </c>
    </row>
    <row r="492" spans="1:139" s="218" customFormat="1" ht="24.75" customHeight="1" x14ac:dyDescent="0.2">
      <c r="A492" s="506">
        <v>489</v>
      </c>
      <c r="B492" s="506" t="s">
        <v>1270</v>
      </c>
      <c r="C492" s="499" t="s">
        <v>115</v>
      </c>
      <c r="D492" s="416" t="s">
        <v>412</v>
      </c>
      <c r="E492" s="253" t="s">
        <v>92</v>
      </c>
      <c r="F492" s="219" t="s">
        <v>96</v>
      </c>
      <c r="G492" s="219" t="s">
        <v>24</v>
      </c>
      <c r="H492" s="219" t="s">
        <v>28</v>
      </c>
      <c r="I492" s="248">
        <v>0.2</v>
      </c>
      <c r="J492" s="230">
        <v>739</v>
      </c>
      <c r="K492" s="222"/>
      <c r="L492" s="219" t="s">
        <v>96</v>
      </c>
      <c r="M492" s="219" t="s">
        <v>24</v>
      </c>
      <c r="N492" s="219" t="s">
        <v>28</v>
      </c>
      <c r="O492" s="249">
        <v>0.2</v>
      </c>
      <c r="P492" s="230">
        <v>739</v>
      </c>
      <c r="Q492" s="219"/>
      <c r="R492" s="219"/>
      <c r="S492" s="219"/>
      <c r="T492" s="249">
        <v>0.2</v>
      </c>
      <c r="U492" s="231">
        <v>739</v>
      </c>
      <c r="V492" s="228" t="s">
        <v>674</v>
      </c>
      <c r="W492" s="228" t="s">
        <v>6</v>
      </c>
      <c r="X492" s="228" t="s">
        <v>28</v>
      </c>
      <c r="Y492" s="252">
        <v>0.2</v>
      </c>
      <c r="Z492" s="232">
        <v>739</v>
      </c>
      <c r="AA492" s="207">
        <f t="shared" si="657"/>
        <v>147.80000000000001</v>
      </c>
      <c r="AB492" s="222">
        <v>967</v>
      </c>
      <c r="AC492" s="544">
        <f t="shared" si="722"/>
        <v>228</v>
      </c>
      <c r="AD492" s="208">
        <f>1.22*$AB$1</f>
        <v>1387.7012</v>
      </c>
      <c r="AE492" s="678">
        <f t="shared" si="723"/>
        <v>648.70119999999997</v>
      </c>
      <c r="AF492" s="222">
        <v>1796</v>
      </c>
      <c r="AJ492" s="444">
        <f t="shared" si="658"/>
        <v>228</v>
      </c>
      <c r="AK492" s="444">
        <f t="shared" si="659"/>
        <v>30.852503382949948</v>
      </c>
      <c r="AL492" s="539">
        <f t="shared" si="724"/>
        <v>6.1705006765899899E-2</v>
      </c>
      <c r="AM492" s="444">
        <f t="shared" si="660"/>
        <v>45.6</v>
      </c>
      <c r="AN492" s="445">
        <f t="shared" si="661"/>
        <v>648.70119999999997</v>
      </c>
      <c r="AO492" s="445">
        <f t="shared" si="662"/>
        <v>87.780947225981038</v>
      </c>
      <c r="AP492" s="542">
        <f t="shared" si="725"/>
        <v>0.17556189445196207</v>
      </c>
      <c r="AQ492" s="445">
        <f t="shared" si="663"/>
        <v>129.74024</v>
      </c>
      <c r="AR492" s="227">
        <f t="shared" si="664"/>
        <v>171.8</v>
      </c>
      <c r="AS492" s="210">
        <f t="shared" si="665"/>
        <v>859</v>
      </c>
      <c r="AT492" s="209">
        <f t="shared" si="666"/>
        <v>257.7</v>
      </c>
      <c r="AU492" s="209">
        <f t="shared" si="667"/>
        <v>429.5</v>
      </c>
      <c r="AV492" s="211">
        <f t="shared" si="668"/>
        <v>967</v>
      </c>
      <c r="AW492" s="212">
        <f t="shared" si="669"/>
        <v>-108</v>
      </c>
      <c r="AX492" s="210">
        <f t="shared" si="670"/>
        <v>120</v>
      </c>
      <c r="AY492" s="210">
        <f t="shared" si="671"/>
        <v>16.238159675236801</v>
      </c>
      <c r="AZ492" s="211">
        <f t="shared" si="672"/>
        <v>1387.7012</v>
      </c>
      <c r="BA492" s="544">
        <f t="shared" si="726"/>
        <v>528.70119999999997</v>
      </c>
      <c r="BB492" s="210">
        <f t="shared" si="727"/>
        <v>132.17529999999999</v>
      </c>
      <c r="BC492" s="213">
        <f t="shared" si="673"/>
        <v>249.78621600000002</v>
      </c>
      <c r="BD492" s="211">
        <f>[1]MAG_9pak!$F$11</f>
        <v>1248.9310800000001</v>
      </c>
      <c r="BE492" s="213">
        <f t="shared" si="674"/>
        <v>374.67932400000001</v>
      </c>
      <c r="BF492" s="213">
        <f t="shared" si="675"/>
        <v>624.46554000000003</v>
      </c>
      <c r="BG492" s="210">
        <f t="shared" si="676"/>
        <v>281.93108000000007</v>
      </c>
      <c r="BH492" s="210">
        <f t="shared" si="677"/>
        <v>509.93108000000007</v>
      </c>
      <c r="BI492" s="210">
        <f t="shared" si="678"/>
        <v>69.002852503382968</v>
      </c>
      <c r="BJ492" s="210">
        <f t="shared" si="679"/>
        <v>916.36</v>
      </c>
      <c r="BK492" s="214">
        <f t="shared" si="680"/>
        <v>274.90800000000002</v>
      </c>
      <c r="BL492" s="214">
        <f t="shared" si="681"/>
        <v>458.18</v>
      </c>
      <c r="BM492" s="210">
        <f t="shared" si="682"/>
        <v>177.36</v>
      </c>
      <c r="BN492" s="210">
        <f t="shared" si="683"/>
        <v>-50.639999999999986</v>
      </c>
      <c r="BO492" s="215">
        <f t="shared" si="684"/>
        <v>183.27200000000002</v>
      </c>
      <c r="BP492" s="210">
        <f t="shared" si="746"/>
        <v>916.36</v>
      </c>
      <c r="BQ492" s="216">
        <f t="shared" si="685"/>
        <v>274.90800000000002</v>
      </c>
      <c r="BR492" s="216">
        <f t="shared" si="686"/>
        <v>458.18</v>
      </c>
      <c r="BS492" s="210">
        <f t="shared" si="687"/>
        <v>177.36</v>
      </c>
      <c r="BT492" s="210">
        <f t="shared" si="688"/>
        <v>-50.639999999999986</v>
      </c>
      <c r="BU492" s="217">
        <f t="shared" si="689"/>
        <v>183.27200000000002</v>
      </c>
      <c r="BV492" s="210">
        <f t="shared" si="747"/>
        <v>916.36</v>
      </c>
      <c r="BW492" s="403">
        <f t="shared" si="690"/>
        <v>274.90800000000002</v>
      </c>
      <c r="BX492" s="403">
        <f t="shared" si="691"/>
        <v>458.18</v>
      </c>
      <c r="BY492" s="210">
        <f t="shared" si="692"/>
        <v>177.36</v>
      </c>
      <c r="BZ492" s="210">
        <f t="shared" si="693"/>
        <v>-50.639999999999986</v>
      </c>
      <c r="CA492" s="210">
        <f t="shared" si="694"/>
        <v>24</v>
      </c>
      <c r="CB492" s="404">
        <f t="shared" si="695"/>
        <v>183.27200000000002</v>
      </c>
      <c r="CC492" s="211"/>
      <c r="CD492" s="537">
        <f t="shared" si="696"/>
        <v>132.17529999999999</v>
      </c>
      <c r="CE492" s="537">
        <f t="shared" si="728"/>
        <v>39.652589999999996</v>
      </c>
      <c r="CF492" s="537">
        <f t="shared" si="697"/>
        <v>66.087649999999996</v>
      </c>
      <c r="CG492" s="210"/>
      <c r="CH492" s="210"/>
      <c r="CI492" s="210"/>
      <c r="CJ492" s="538">
        <f t="shared" si="698"/>
        <v>26.43506</v>
      </c>
      <c r="CK492" s="216">
        <f t="shared" si="699"/>
        <v>27</v>
      </c>
      <c r="CL492" s="216">
        <f t="shared" si="729"/>
        <v>8.1</v>
      </c>
      <c r="CM492" s="216">
        <f t="shared" si="700"/>
        <v>13.5</v>
      </c>
      <c r="CN492" s="216"/>
      <c r="CO492" s="216"/>
      <c r="CP492" s="216"/>
      <c r="CQ492" s="217">
        <f t="shared" si="701"/>
        <v>5.4</v>
      </c>
      <c r="CR492" s="403">
        <f t="shared" si="702"/>
        <v>117.83529999999999</v>
      </c>
      <c r="CS492" s="403">
        <f t="shared" si="730"/>
        <v>35.350589999999997</v>
      </c>
      <c r="CT492" s="403">
        <f t="shared" si="703"/>
        <v>58.917649999999995</v>
      </c>
      <c r="CU492" s="403"/>
      <c r="CV492" s="403"/>
      <c r="CW492" s="403"/>
      <c r="CX492" s="404">
        <f t="shared" si="704"/>
        <v>23.567059999999998</v>
      </c>
      <c r="CY492" s="198"/>
      <c r="CZ492" s="222">
        <v>967</v>
      </c>
      <c r="DA492" s="677">
        <f t="shared" si="705"/>
        <v>228</v>
      </c>
      <c r="DB492" s="676">
        <f t="shared" si="706"/>
        <v>30.852503382949948</v>
      </c>
      <c r="DC492" s="676">
        <f t="shared" si="731"/>
        <v>6.1705006765899899</v>
      </c>
      <c r="DD492" s="208">
        <v>1387.7012</v>
      </c>
      <c r="DE492" s="677">
        <f t="shared" si="707"/>
        <v>648.70119999999997</v>
      </c>
      <c r="DF492" s="676">
        <f t="shared" si="708"/>
        <v>87.780947225981038</v>
      </c>
      <c r="DG492" s="676">
        <f t="shared" si="732"/>
        <v>17.556189445196207</v>
      </c>
      <c r="DH492" s="222">
        <v>20</v>
      </c>
      <c r="DI492" s="677">
        <f t="shared" si="709"/>
        <v>147.80000000000001</v>
      </c>
      <c r="DJ492" s="568">
        <f t="shared" si="710"/>
        <v>886.8</v>
      </c>
      <c r="DK492" s="677">
        <f t="shared" si="711"/>
        <v>177.36</v>
      </c>
      <c r="DL492" s="677">
        <f t="shared" si="733"/>
        <v>266.04000000000002</v>
      </c>
      <c r="DM492" s="677">
        <f t="shared" si="734"/>
        <v>443.4</v>
      </c>
      <c r="DN492" s="677">
        <f t="shared" si="712"/>
        <v>125.2253</v>
      </c>
      <c r="DO492" s="677">
        <f t="shared" si="735"/>
        <v>37.567590000000003</v>
      </c>
      <c r="DP492" s="677">
        <f t="shared" si="736"/>
        <v>62.612650000000002</v>
      </c>
      <c r="DQ492" s="677">
        <f t="shared" si="713"/>
        <v>25.045060000000003</v>
      </c>
      <c r="DR492" s="222">
        <v>967</v>
      </c>
      <c r="DS492" s="677">
        <f t="shared" si="714"/>
        <v>228</v>
      </c>
      <c r="DT492" s="676">
        <f t="shared" si="715"/>
        <v>30.852503382949948</v>
      </c>
      <c r="DU492" s="710">
        <f t="shared" si="737"/>
        <v>6.1705006765899899</v>
      </c>
      <c r="DV492" s="208">
        <v>1387.7012</v>
      </c>
      <c r="DW492" s="677">
        <f t="shared" si="716"/>
        <v>648.70119999999997</v>
      </c>
      <c r="DX492" s="676">
        <f t="shared" si="717"/>
        <v>87.780947225981038</v>
      </c>
      <c r="DY492" s="710">
        <f t="shared" si="738"/>
        <v>17.556189445196207</v>
      </c>
      <c r="DZ492" s="222">
        <v>19</v>
      </c>
      <c r="EA492" s="677">
        <f t="shared" si="718"/>
        <v>140.41</v>
      </c>
      <c r="EB492" s="568">
        <f t="shared" si="719"/>
        <v>879.41</v>
      </c>
      <c r="EC492" s="677">
        <f t="shared" si="720"/>
        <v>175.88200000000001</v>
      </c>
      <c r="ED492" s="677">
        <f t="shared" si="739"/>
        <v>263.82299999999998</v>
      </c>
      <c r="EE492" s="677">
        <f t="shared" si="740"/>
        <v>439.70499999999998</v>
      </c>
      <c r="EF492" s="208">
        <f t="shared" si="741"/>
        <v>127.0728</v>
      </c>
      <c r="EG492" s="208">
        <f t="shared" si="742"/>
        <v>38.121839999999999</v>
      </c>
      <c r="EH492" s="208">
        <f t="shared" si="743"/>
        <v>63.5364</v>
      </c>
      <c r="EI492" s="677">
        <f t="shared" si="721"/>
        <v>25.414560000000002</v>
      </c>
    </row>
    <row r="493" spans="1:139" s="218" customFormat="1" ht="24.75" customHeight="1" x14ac:dyDescent="0.2">
      <c r="A493" s="505">
        <v>490</v>
      </c>
      <c r="B493" s="505" t="s">
        <v>1270</v>
      </c>
      <c r="C493" s="499" t="s">
        <v>115</v>
      </c>
      <c r="D493" s="416" t="s">
        <v>412</v>
      </c>
      <c r="E493" s="253" t="s">
        <v>14</v>
      </c>
      <c r="F493" s="219" t="s">
        <v>38</v>
      </c>
      <c r="G493" s="219" t="s">
        <v>24</v>
      </c>
      <c r="H493" s="219" t="s">
        <v>25</v>
      </c>
      <c r="I493" s="248">
        <v>0.8</v>
      </c>
      <c r="J493" s="230">
        <v>776</v>
      </c>
      <c r="K493" s="222"/>
      <c r="L493" s="219" t="s">
        <v>38</v>
      </c>
      <c r="M493" s="219" t="s">
        <v>24</v>
      </c>
      <c r="N493" s="219" t="s">
        <v>25</v>
      </c>
      <c r="O493" s="249">
        <v>0.8</v>
      </c>
      <c r="P493" s="230">
        <v>776</v>
      </c>
      <c r="Q493" s="219"/>
      <c r="R493" s="219"/>
      <c r="S493" s="219"/>
      <c r="T493" s="249">
        <v>0.8</v>
      </c>
      <c r="U493" s="231">
        <v>776</v>
      </c>
      <c r="V493" s="228" t="s">
        <v>660</v>
      </c>
      <c r="W493" s="228" t="s">
        <v>6</v>
      </c>
      <c r="X493" s="228" t="s">
        <v>45</v>
      </c>
      <c r="Y493" s="252">
        <v>0.8</v>
      </c>
      <c r="Z493" s="232">
        <v>776</v>
      </c>
      <c r="AA493" s="207">
        <f t="shared" si="657"/>
        <v>620.80000000000007</v>
      </c>
      <c r="AB493" s="222">
        <v>758</v>
      </c>
      <c r="AC493" s="544">
        <f t="shared" si="722"/>
        <v>-18</v>
      </c>
      <c r="AD493" s="208">
        <f>0.95*$AB$1</f>
        <v>1080.587</v>
      </c>
      <c r="AE493" s="678">
        <f t="shared" si="723"/>
        <v>304.58699999999999</v>
      </c>
      <c r="AF493" s="222">
        <v>1406</v>
      </c>
      <c r="AJ493" s="444">
        <f t="shared" si="658"/>
        <v>-18</v>
      </c>
      <c r="AK493" s="444">
        <f t="shared" si="659"/>
        <v>-2.3195876288659889</v>
      </c>
      <c r="AL493" s="539">
        <f t="shared" si="724"/>
        <v>-4.6391752577319778E-3</v>
      </c>
      <c r="AM493" s="444">
        <f t="shared" si="660"/>
        <v>-3.6</v>
      </c>
      <c r="AN493" s="445">
        <f t="shared" si="661"/>
        <v>304.58699999999999</v>
      </c>
      <c r="AO493" s="445">
        <f t="shared" si="662"/>
        <v>39.250902061855669</v>
      </c>
      <c r="AP493" s="542">
        <f t="shared" si="725"/>
        <v>7.8501804123711341E-2</v>
      </c>
      <c r="AQ493" s="445">
        <f t="shared" si="663"/>
        <v>60.917400000000001</v>
      </c>
      <c r="AR493" s="227">
        <f t="shared" si="664"/>
        <v>716.80000000000007</v>
      </c>
      <c r="AS493" s="210">
        <f t="shared" si="665"/>
        <v>896</v>
      </c>
      <c r="AT493" s="209">
        <f t="shared" si="666"/>
        <v>268.8</v>
      </c>
      <c r="AU493" s="209">
        <f t="shared" si="667"/>
        <v>448</v>
      </c>
      <c r="AV493" s="211">
        <f t="shared" si="668"/>
        <v>758</v>
      </c>
      <c r="AW493" s="210">
        <f t="shared" si="669"/>
        <v>138</v>
      </c>
      <c r="AX493" s="210">
        <f t="shared" si="670"/>
        <v>120</v>
      </c>
      <c r="AY493" s="210">
        <f t="shared" si="671"/>
        <v>15.463917525773184</v>
      </c>
      <c r="AZ493" s="211">
        <f t="shared" si="672"/>
        <v>1080.587</v>
      </c>
      <c r="BA493" s="544">
        <f t="shared" si="726"/>
        <v>184.58699999999999</v>
      </c>
      <c r="BB493" s="210">
        <f t="shared" si="727"/>
        <v>46.146749999999997</v>
      </c>
      <c r="BC493" s="213">
        <f t="shared" si="673"/>
        <v>778.02264000000014</v>
      </c>
      <c r="BD493" s="211">
        <f>[1]MAG_9pak!$F$9</f>
        <v>972.52830000000006</v>
      </c>
      <c r="BE493" s="213">
        <f t="shared" si="674"/>
        <v>291.75848999999999</v>
      </c>
      <c r="BF493" s="213">
        <f t="shared" si="675"/>
        <v>486.26415000000003</v>
      </c>
      <c r="BG493" s="210">
        <f t="shared" si="676"/>
        <v>214.52830000000006</v>
      </c>
      <c r="BH493" s="210">
        <f t="shared" si="677"/>
        <v>196.52830000000006</v>
      </c>
      <c r="BI493" s="210">
        <f t="shared" si="678"/>
        <v>25.325811855670111</v>
      </c>
      <c r="BJ493" s="210">
        <f t="shared" si="679"/>
        <v>962.24</v>
      </c>
      <c r="BK493" s="214">
        <f t="shared" si="680"/>
        <v>288.67199999999997</v>
      </c>
      <c r="BL493" s="214">
        <f t="shared" si="681"/>
        <v>481.12</v>
      </c>
      <c r="BM493" s="210">
        <f t="shared" si="682"/>
        <v>186.24</v>
      </c>
      <c r="BN493" s="210">
        <f t="shared" si="683"/>
        <v>204.24</v>
      </c>
      <c r="BO493" s="215">
        <f t="shared" si="684"/>
        <v>769.79200000000003</v>
      </c>
      <c r="BP493" s="210">
        <f t="shared" si="746"/>
        <v>962.24</v>
      </c>
      <c r="BQ493" s="216">
        <f t="shared" si="685"/>
        <v>288.67199999999997</v>
      </c>
      <c r="BR493" s="216">
        <f t="shared" si="686"/>
        <v>481.12</v>
      </c>
      <c r="BS493" s="210">
        <f t="shared" si="687"/>
        <v>186.24</v>
      </c>
      <c r="BT493" s="210">
        <f t="shared" si="688"/>
        <v>204.24</v>
      </c>
      <c r="BU493" s="217">
        <f t="shared" si="689"/>
        <v>769.79200000000003</v>
      </c>
      <c r="BV493" s="210">
        <f t="shared" si="747"/>
        <v>962.24</v>
      </c>
      <c r="BW493" s="403">
        <f t="shared" si="690"/>
        <v>288.67199999999997</v>
      </c>
      <c r="BX493" s="403">
        <f t="shared" si="691"/>
        <v>481.12</v>
      </c>
      <c r="BY493" s="210">
        <f t="shared" si="692"/>
        <v>186.24</v>
      </c>
      <c r="BZ493" s="210">
        <f t="shared" si="693"/>
        <v>204.24</v>
      </c>
      <c r="CA493" s="210">
        <f t="shared" si="694"/>
        <v>24</v>
      </c>
      <c r="CB493" s="404">
        <f t="shared" si="695"/>
        <v>769.79200000000003</v>
      </c>
      <c r="CC493" s="211"/>
      <c r="CD493" s="537">
        <f t="shared" si="696"/>
        <v>46.146749999999997</v>
      </c>
      <c r="CE493" s="537">
        <f t="shared" si="728"/>
        <v>13.844024999999998</v>
      </c>
      <c r="CF493" s="537">
        <f t="shared" si="697"/>
        <v>23.073374999999999</v>
      </c>
      <c r="CG493" s="210"/>
      <c r="CH493" s="210"/>
      <c r="CI493" s="210"/>
      <c r="CJ493" s="538">
        <f t="shared" si="698"/>
        <v>36.917400000000001</v>
      </c>
      <c r="CK493" s="216">
        <f t="shared" si="699"/>
        <v>-34.5</v>
      </c>
      <c r="CL493" s="216">
        <f t="shared" si="729"/>
        <v>-10.35</v>
      </c>
      <c r="CM493" s="216">
        <f t="shared" si="700"/>
        <v>-17.25</v>
      </c>
      <c r="CN493" s="216"/>
      <c r="CO493" s="216"/>
      <c r="CP493" s="216"/>
      <c r="CQ493" s="217">
        <f t="shared" si="701"/>
        <v>-27.6</v>
      </c>
      <c r="CR493" s="403">
        <f t="shared" si="702"/>
        <v>29.586749999999995</v>
      </c>
      <c r="CS493" s="403">
        <f t="shared" si="730"/>
        <v>8.8760249999999985</v>
      </c>
      <c r="CT493" s="403">
        <f t="shared" si="703"/>
        <v>14.793374999999997</v>
      </c>
      <c r="CU493" s="403"/>
      <c r="CV493" s="403"/>
      <c r="CW493" s="403"/>
      <c r="CX493" s="404">
        <f t="shared" si="704"/>
        <v>23.669399999999996</v>
      </c>
      <c r="CY493" s="198"/>
      <c r="CZ493" s="222">
        <v>758</v>
      </c>
      <c r="DA493" s="677">
        <f t="shared" si="705"/>
        <v>-18</v>
      </c>
      <c r="DB493" s="676">
        <f t="shared" si="706"/>
        <v>-2.3195876288659889</v>
      </c>
      <c r="DC493" s="676">
        <f t="shared" si="731"/>
        <v>-0.46391752577319778</v>
      </c>
      <c r="DD493" s="208">
        <v>1080.587</v>
      </c>
      <c r="DE493" s="677">
        <f t="shared" si="707"/>
        <v>304.58699999999999</v>
      </c>
      <c r="DF493" s="676">
        <f t="shared" si="708"/>
        <v>39.250902061855669</v>
      </c>
      <c r="DG493" s="676">
        <f t="shared" si="732"/>
        <v>7.8501804123711336</v>
      </c>
      <c r="DH493" s="222">
        <v>20</v>
      </c>
      <c r="DI493" s="677">
        <f t="shared" si="709"/>
        <v>155.19999999999999</v>
      </c>
      <c r="DJ493" s="568">
        <f t="shared" si="710"/>
        <v>931.2</v>
      </c>
      <c r="DK493" s="677">
        <f t="shared" si="711"/>
        <v>744.96</v>
      </c>
      <c r="DL493" s="677">
        <f t="shared" si="733"/>
        <v>279.36</v>
      </c>
      <c r="DM493" s="677">
        <f t="shared" si="734"/>
        <v>465.6</v>
      </c>
      <c r="DN493" s="677">
        <f t="shared" si="712"/>
        <v>37.346749999999986</v>
      </c>
      <c r="DO493" s="677">
        <f t="shared" si="735"/>
        <v>11.204024999999996</v>
      </c>
      <c r="DP493" s="677">
        <f t="shared" si="736"/>
        <v>18.673374999999993</v>
      </c>
      <c r="DQ493" s="677">
        <f t="shared" si="713"/>
        <v>29.877399999999991</v>
      </c>
      <c r="DR493" s="222">
        <v>758</v>
      </c>
      <c r="DS493" s="677">
        <f t="shared" si="714"/>
        <v>-18</v>
      </c>
      <c r="DT493" s="676">
        <f t="shared" si="715"/>
        <v>-2.3195876288659889</v>
      </c>
      <c r="DU493" s="710">
        <f t="shared" si="737"/>
        <v>-0.46391752577319778</v>
      </c>
      <c r="DV493" s="208">
        <v>1080.587</v>
      </c>
      <c r="DW493" s="677">
        <f t="shared" si="716"/>
        <v>304.58699999999999</v>
      </c>
      <c r="DX493" s="676">
        <f t="shared" si="717"/>
        <v>39.250902061855669</v>
      </c>
      <c r="DY493" s="710">
        <f t="shared" si="738"/>
        <v>7.8501804123711336</v>
      </c>
      <c r="DZ493" s="222">
        <v>19</v>
      </c>
      <c r="EA493" s="677">
        <f t="shared" si="718"/>
        <v>147.44</v>
      </c>
      <c r="EB493" s="568">
        <f t="shared" si="719"/>
        <v>923.44</v>
      </c>
      <c r="EC493" s="677">
        <f t="shared" si="720"/>
        <v>738.75200000000007</v>
      </c>
      <c r="ED493" s="677">
        <f t="shared" si="739"/>
        <v>277.03199999999998</v>
      </c>
      <c r="EE493" s="677">
        <f t="shared" si="740"/>
        <v>461.72</v>
      </c>
      <c r="EF493" s="208">
        <f t="shared" si="741"/>
        <v>39.286749999999984</v>
      </c>
      <c r="EG493" s="208">
        <f t="shared" si="742"/>
        <v>11.786024999999995</v>
      </c>
      <c r="EH493" s="208">
        <f t="shared" si="743"/>
        <v>19.643374999999992</v>
      </c>
      <c r="EI493" s="677">
        <f t="shared" si="721"/>
        <v>31.429399999999987</v>
      </c>
    </row>
    <row r="494" spans="1:139" s="218" customFormat="1" ht="24.75" customHeight="1" x14ac:dyDescent="0.2">
      <c r="A494" s="505">
        <v>491</v>
      </c>
      <c r="B494" s="505" t="s">
        <v>1270</v>
      </c>
      <c r="C494" s="499" t="s">
        <v>115</v>
      </c>
      <c r="D494" s="253" t="s">
        <v>412</v>
      </c>
      <c r="E494" s="253" t="s">
        <v>95</v>
      </c>
      <c r="F494" s="219" t="s">
        <v>5</v>
      </c>
      <c r="G494" s="219" t="s">
        <v>6</v>
      </c>
      <c r="H494" s="219" t="s">
        <v>7</v>
      </c>
      <c r="I494" s="248">
        <v>0.25</v>
      </c>
      <c r="J494" s="230">
        <v>500</v>
      </c>
      <c r="K494" s="222"/>
      <c r="L494" s="219" t="s">
        <v>5</v>
      </c>
      <c r="M494" s="219" t="s">
        <v>6</v>
      </c>
      <c r="N494" s="219" t="s">
        <v>7</v>
      </c>
      <c r="O494" s="249">
        <v>0.25</v>
      </c>
      <c r="P494" s="230">
        <v>500</v>
      </c>
      <c r="Q494" s="219"/>
      <c r="R494" s="219"/>
      <c r="S494" s="219"/>
      <c r="T494" s="249">
        <v>0.25</v>
      </c>
      <c r="U494" s="231">
        <v>500</v>
      </c>
      <c r="V494" s="228" t="s">
        <v>303</v>
      </c>
      <c r="W494" s="228" t="s">
        <v>6</v>
      </c>
      <c r="X494" s="228" t="s">
        <v>7</v>
      </c>
      <c r="Y494" s="252">
        <v>0.25</v>
      </c>
      <c r="Z494" s="232">
        <v>500</v>
      </c>
      <c r="AA494" s="207">
        <f t="shared" si="657"/>
        <v>125</v>
      </c>
      <c r="AB494" s="222">
        <v>620</v>
      </c>
      <c r="AC494" s="544">
        <f t="shared" si="722"/>
        <v>120</v>
      </c>
      <c r="AD494" s="208">
        <f>0.581*$AB$1</f>
        <v>660.86425999999994</v>
      </c>
      <c r="AE494" s="678">
        <f t="shared" si="723"/>
        <v>160.86425999999994</v>
      </c>
      <c r="AF494" s="222">
        <v>859</v>
      </c>
      <c r="AJ494" s="444">
        <f t="shared" si="658"/>
        <v>120</v>
      </c>
      <c r="AK494" s="444">
        <f t="shared" si="659"/>
        <v>24</v>
      </c>
      <c r="AL494" s="539">
        <f t="shared" si="724"/>
        <v>4.8000000000000001E-2</v>
      </c>
      <c r="AM494" s="444">
        <f t="shared" si="660"/>
        <v>24</v>
      </c>
      <c r="AN494" s="445">
        <f t="shared" si="661"/>
        <v>160.86425999999994</v>
      </c>
      <c r="AO494" s="445">
        <f t="shared" si="662"/>
        <v>32.172852000000006</v>
      </c>
      <c r="AP494" s="542">
        <f t="shared" si="725"/>
        <v>6.4345704000000004E-2</v>
      </c>
      <c r="AQ494" s="445">
        <f t="shared" si="663"/>
        <v>32.172851999999992</v>
      </c>
      <c r="AR494" s="227">
        <f t="shared" si="664"/>
        <v>155</v>
      </c>
      <c r="AS494" s="210">
        <f t="shared" si="665"/>
        <v>620</v>
      </c>
      <c r="AT494" s="209">
        <f t="shared" si="666"/>
        <v>186</v>
      </c>
      <c r="AU494" s="209">
        <f t="shared" si="667"/>
        <v>310</v>
      </c>
      <c r="AV494" s="211">
        <f t="shared" si="668"/>
        <v>620</v>
      </c>
      <c r="AW494" s="210">
        <f t="shared" si="669"/>
        <v>0</v>
      </c>
      <c r="AX494" s="210">
        <f t="shared" si="670"/>
        <v>120</v>
      </c>
      <c r="AY494" s="210">
        <f t="shared" si="671"/>
        <v>24</v>
      </c>
      <c r="AZ494" s="211">
        <f t="shared" si="672"/>
        <v>660.86425999999994</v>
      </c>
      <c r="BA494" s="544">
        <f t="shared" si="726"/>
        <v>40.864259999999945</v>
      </c>
      <c r="BB494" s="210">
        <f t="shared" si="727"/>
        <v>10.216064999999986</v>
      </c>
      <c r="BC494" s="213">
        <f t="shared" si="673"/>
        <v>155</v>
      </c>
      <c r="BD494" s="211">
        <f>[1]MAG_9pak!$F$4</f>
        <v>620</v>
      </c>
      <c r="BE494" s="213">
        <f t="shared" si="674"/>
        <v>186</v>
      </c>
      <c r="BF494" s="213">
        <f t="shared" si="675"/>
        <v>310</v>
      </c>
      <c r="BG494" s="210">
        <f t="shared" si="676"/>
        <v>0</v>
      </c>
      <c r="BH494" s="210">
        <f t="shared" si="677"/>
        <v>120</v>
      </c>
      <c r="BI494" s="210">
        <f t="shared" si="678"/>
        <v>24</v>
      </c>
      <c r="BJ494" s="210">
        <f t="shared" si="679"/>
        <v>620</v>
      </c>
      <c r="BK494" s="214">
        <f t="shared" si="680"/>
        <v>186</v>
      </c>
      <c r="BL494" s="214">
        <f t="shared" si="681"/>
        <v>310</v>
      </c>
      <c r="BM494" s="210">
        <f t="shared" si="682"/>
        <v>120</v>
      </c>
      <c r="BN494" s="210">
        <f t="shared" si="683"/>
        <v>0</v>
      </c>
      <c r="BO494" s="215">
        <f t="shared" si="684"/>
        <v>155</v>
      </c>
      <c r="BP494" s="210">
        <f t="shared" si="746"/>
        <v>620</v>
      </c>
      <c r="BQ494" s="216">
        <f t="shared" si="685"/>
        <v>186</v>
      </c>
      <c r="BR494" s="216">
        <f t="shared" si="686"/>
        <v>310</v>
      </c>
      <c r="BS494" s="210">
        <f t="shared" si="687"/>
        <v>120</v>
      </c>
      <c r="BT494" s="210">
        <f t="shared" si="688"/>
        <v>0</v>
      </c>
      <c r="BU494" s="217">
        <f t="shared" si="689"/>
        <v>155</v>
      </c>
      <c r="BV494" s="210">
        <f t="shared" si="747"/>
        <v>620</v>
      </c>
      <c r="BW494" s="403">
        <f t="shared" si="690"/>
        <v>186</v>
      </c>
      <c r="BX494" s="403">
        <f t="shared" si="691"/>
        <v>310</v>
      </c>
      <c r="BY494" s="210">
        <f t="shared" si="692"/>
        <v>120</v>
      </c>
      <c r="BZ494" s="210">
        <f t="shared" si="693"/>
        <v>0</v>
      </c>
      <c r="CA494" s="210">
        <f t="shared" si="694"/>
        <v>24</v>
      </c>
      <c r="CB494" s="404">
        <f t="shared" si="695"/>
        <v>155</v>
      </c>
      <c r="CC494" s="211"/>
      <c r="CD494" s="537">
        <f t="shared" si="696"/>
        <v>10.216064999999986</v>
      </c>
      <c r="CE494" s="537">
        <f t="shared" si="728"/>
        <v>3.0648194999999956</v>
      </c>
      <c r="CF494" s="537">
        <f t="shared" si="697"/>
        <v>5.1080324999999931</v>
      </c>
      <c r="CG494" s="210"/>
      <c r="CH494" s="210"/>
      <c r="CI494" s="210"/>
      <c r="CJ494" s="538">
        <f t="shared" si="698"/>
        <v>2.5540162499999965</v>
      </c>
      <c r="CK494" s="216">
        <f t="shared" si="699"/>
        <v>0</v>
      </c>
      <c r="CL494" s="216">
        <f t="shared" si="729"/>
        <v>0</v>
      </c>
      <c r="CM494" s="216">
        <f t="shared" si="700"/>
        <v>0</v>
      </c>
      <c r="CN494" s="216"/>
      <c r="CO494" s="216"/>
      <c r="CP494" s="216"/>
      <c r="CQ494" s="217">
        <f t="shared" si="701"/>
        <v>0</v>
      </c>
      <c r="CR494" s="403">
        <f t="shared" si="702"/>
        <v>10.216064999999986</v>
      </c>
      <c r="CS494" s="403">
        <f t="shared" si="730"/>
        <v>3.0648194999999956</v>
      </c>
      <c r="CT494" s="403">
        <f t="shared" si="703"/>
        <v>5.1080324999999931</v>
      </c>
      <c r="CU494" s="403"/>
      <c r="CV494" s="403"/>
      <c r="CW494" s="403"/>
      <c r="CX494" s="404">
        <f t="shared" si="704"/>
        <v>2.5540162499999965</v>
      </c>
      <c r="CY494" s="198"/>
      <c r="CZ494" s="222">
        <v>620</v>
      </c>
      <c r="DA494" s="677">
        <f t="shared" si="705"/>
        <v>120</v>
      </c>
      <c r="DB494" s="676">
        <f t="shared" si="706"/>
        <v>24</v>
      </c>
      <c r="DC494" s="676">
        <f t="shared" si="731"/>
        <v>4.8</v>
      </c>
      <c r="DD494" s="208">
        <v>660.86425999999994</v>
      </c>
      <c r="DE494" s="677">
        <f t="shared" si="707"/>
        <v>160.86425999999994</v>
      </c>
      <c r="DF494" s="676">
        <f t="shared" si="708"/>
        <v>32.172852000000006</v>
      </c>
      <c r="DG494" s="676">
        <f t="shared" si="732"/>
        <v>6.434570400000001</v>
      </c>
      <c r="DH494" s="222">
        <v>24</v>
      </c>
      <c r="DI494" s="677">
        <f t="shared" si="709"/>
        <v>120</v>
      </c>
      <c r="DJ494" s="568">
        <f t="shared" si="710"/>
        <v>620</v>
      </c>
      <c r="DK494" s="677">
        <f t="shared" si="711"/>
        <v>155</v>
      </c>
      <c r="DL494" s="677">
        <f t="shared" si="733"/>
        <v>186</v>
      </c>
      <c r="DM494" s="677">
        <f t="shared" si="734"/>
        <v>310</v>
      </c>
      <c r="DN494" s="677">
        <f t="shared" si="712"/>
        <v>10.216064999999986</v>
      </c>
      <c r="DO494" s="677">
        <f t="shared" si="735"/>
        <v>3.0648194999999956</v>
      </c>
      <c r="DP494" s="677">
        <f t="shared" si="736"/>
        <v>5.1080324999999931</v>
      </c>
      <c r="DQ494" s="677">
        <f t="shared" si="713"/>
        <v>2.5540162499999965</v>
      </c>
      <c r="DR494" s="222">
        <v>620</v>
      </c>
      <c r="DS494" s="677">
        <f t="shared" si="714"/>
        <v>120</v>
      </c>
      <c r="DT494" s="676">
        <f t="shared" si="715"/>
        <v>24</v>
      </c>
      <c r="DU494" s="710">
        <f t="shared" si="737"/>
        <v>4.8</v>
      </c>
      <c r="DV494" s="208">
        <v>660.86425999999994</v>
      </c>
      <c r="DW494" s="677">
        <f t="shared" si="716"/>
        <v>160.86425999999994</v>
      </c>
      <c r="DX494" s="676">
        <f t="shared" si="717"/>
        <v>32.172852000000006</v>
      </c>
      <c r="DY494" s="710">
        <f t="shared" si="738"/>
        <v>6.434570400000001</v>
      </c>
      <c r="DZ494" s="222">
        <v>24</v>
      </c>
      <c r="EA494" s="677">
        <f t="shared" si="718"/>
        <v>120</v>
      </c>
      <c r="EB494" s="568">
        <f t="shared" si="719"/>
        <v>620</v>
      </c>
      <c r="EC494" s="677">
        <f t="shared" si="720"/>
        <v>155</v>
      </c>
      <c r="ED494" s="677">
        <f t="shared" si="739"/>
        <v>186</v>
      </c>
      <c r="EE494" s="677">
        <f t="shared" si="740"/>
        <v>310</v>
      </c>
      <c r="EF494" s="208">
        <f t="shared" si="741"/>
        <v>10.216064999999986</v>
      </c>
      <c r="EG494" s="208">
        <f t="shared" si="742"/>
        <v>3.0648194999999956</v>
      </c>
      <c r="EH494" s="208">
        <f t="shared" si="743"/>
        <v>5.1080324999999931</v>
      </c>
      <c r="EI494" s="677">
        <f t="shared" si="721"/>
        <v>2.5540162499999965</v>
      </c>
    </row>
    <row r="495" spans="1:139" s="218" customFormat="1" ht="24.75" customHeight="1" x14ac:dyDescent="0.2">
      <c r="A495" s="506">
        <v>492</v>
      </c>
      <c r="B495" s="505" t="s">
        <v>1345</v>
      </c>
      <c r="C495" s="499" t="s">
        <v>181</v>
      </c>
      <c r="D495" s="416" t="s">
        <v>403</v>
      </c>
      <c r="E495" s="253" t="s">
        <v>182</v>
      </c>
      <c r="F495" s="219" t="s">
        <v>7</v>
      </c>
      <c r="G495" s="219" t="s">
        <v>65</v>
      </c>
      <c r="H495" s="219" t="s">
        <v>5</v>
      </c>
      <c r="I495" s="240">
        <v>1</v>
      </c>
      <c r="J495" s="221">
        <v>1731</v>
      </c>
      <c r="K495" s="222"/>
      <c r="L495" s="219" t="s">
        <v>7</v>
      </c>
      <c r="M495" s="219" t="s">
        <v>65</v>
      </c>
      <c r="N495" s="219" t="s">
        <v>5</v>
      </c>
      <c r="O495" s="240">
        <v>1</v>
      </c>
      <c r="P495" s="221">
        <v>1731</v>
      </c>
      <c r="Q495" s="219"/>
      <c r="R495" s="219"/>
      <c r="S495" s="219"/>
      <c r="T495" s="240">
        <v>1</v>
      </c>
      <c r="U495" s="223">
        <v>1731</v>
      </c>
      <c r="V495" s="228" t="s">
        <v>664</v>
      </c>
      <c r="W495" s="228" t="s">
        <v>6</v>
      </c>
      <c r="X495" s="228" t="s">
        <v>88</v>
      </c>
      <c r="Y495" s="242">
        <v>1</v>
      </c>
      <c r="Z495" s="226">
        <v>1731</v>
      </c>
      <c r="AA495" s="207">
        <f t="shared" si="657"/>
        <v>1731</v>
      </c>
      <c r="AB495" s="222">
        <v>2695</v>
      </c>
      <c r="AC495" s="544">
        <f t="shared" si="722"/>
        <v>964</v>
      </c>
      <c r="AD495" s="208">
        <f>3.385*$AB$1</f>
        <v>3850.3020999999999</v>
      </c>
      <c r="AE495" s="678">
        <f t="shared" si="723"/>
        <v>2119.3020999999999</v>
      </c>
      <c r="AF495" s="222">
        <v>4620</v>
      </c>
      <c r="AJ495" s="444">
        <f t="shared" si="658"/>
        <v>964</v>
      </c>
      <c r="AK495" s="444">
        <f t="shared" si="659"/>
        <v>55.690352397458128</v>
      </c>
      <c r="AL495" s="539">
        <f t="shared" si="724"/>
        <v>0.11138070479491625</v>
      </c>
      <c r="AM495" s="444">
        <f t="shared" si="660"/>
        <v>192.8</v>
      </c>
      <c r="AN495" s="445">
        <f t="shared" si="661"/>
        <v>2119.3020999999999</v>
      </c>
      <c r="AO495" s="445">
        <f t="shared" si="662"/>
        <v>122.43224147891391</v>
      </c>
      <c r="AP495" s="542">
        <f t="shared" si="725"/>
        <v>0.24486448295782781</v>
      </c>
      <c r="AQ495" s="445">
        <f t="shared" si="663"/>
        <v>423.86041999999998</v>
      </c>
      <c r="AR495" s="227">
        <f t="shared" si="664"/>
        <v>1851</v>
      </c>
      <c r="AS495" s="210">
        <f t="shared" si="665"/>
        <v>1851</v>
      </c>
      <c r="AT495" s="209">
        <f t="shared" si="666"/>
        <v>555.29999999999995</v>
      </c>
      <c r="AU495" s="209">
        <f t="shared" si="667"/>
        <v>925.5</v>
      </c>
      <c r="AV495" s="211">
        <f t="shared" si="668"/>
        <v>2695</v>
      </c>
      <c r="AW495" s="212">
        <f t="shared" si="669"/>
        <v>-844</v>
      </c>
      <c r="AX495" s="210">
        <f t="shared" si="670"/>
        <v>120</v>
      </c>
      <c r="AY495" s="210">
        <f t="shared" si="671"/>
        <v>6.9324090121317283</v>
      </c>
      <c r="AZ495" s="211">
        <f t="shared" si="672"/>
        <v>3850.3020999999999</v>
      </c>
      <c r="BA495" s="544">
        <f t="shared" si="726"/>
        <v>1999.3020999999999</v>
      </c>
      <c r="BB495" s="210">
        <f t="shared" si="727"/>
        <v>499.82552499999997</v>
      </c>
      <c r="BC495" s="213">
        <f t="shared" si="673"/>
        <v>2694.6427400000002</v>
      </c>
      <c r="BD495" s="211">
        <f>[1]MAG_9pak!$C$16</f>
        <v>2694.6427400000002</v>
      </c>
      <c r="BE495" s="213">
        <f t="shared" si="674"/>
        <v>808.39282200000002</v>
      </c>
      <c r="BF495" s="213">
        <f t="shared" si="675"/>
        <v>1347.3213700000001</v>
      </c>
      <c r="BG495" s="210">
        <f t="shared" si="676"/>
        <v>-0.35725999999976921</v>
      </c>
      <c r="BH495" s="210">
        <f t="shared" si="677"/>
        <v>963.64274000000023</v>
      </c>
      <c r="BI495" s="210">
        <f t="shared" si="678"/>
        <v>55.669713460427516</v>
      </c>
      <c r="BJ495" s="210">
        <f t="shared" si="679"/>
        <v>2146.44</v>
      </c>
      <c r="BK495" s="214">
        <f t="shared" si="680"/>
        <v>643.93200000000002</v>
      </c>
      <c r="BL495" s="214">
        <f t="shared" si="681"/>
        <v>1073.22</v>
      </c>
      <c r="BM495" s="210">
        <f t="shared" si="682"/>
        <v>415.44000000000005</v>
      </c>
      <c r="BN495" s="210">
        <f t="shared" si="683"/>
        <v>-548.55999999999995</v>
      </c>
      <c r="BO495" s="215">
        <f t="shared" si="684"/>
        <v>2146.44</v>
      </c>
      <c r="BP495" s="210">
        <f>Z495*1.2</f>
        <v>2077.1999999999998</v>
      </c>
      <c r="BQ495" s="216">
        <f t="shared" si="685"/>
        <v>623.16</v>
      </c>
      <c r="BR495" s="216">
        <f t="shared" si="686"/>
        <v>1038.5999999999999</v>
      </c>
      <c r="BS495" s="210">
        <f t="shared" si="687"/>
        <v>346.19999999999982</v>
      </c>
      <c r="BT495" s="210">
        <f t="shared" si="688"/>
        <v>-617.80000000000018</v>
      </c>
      <c r="BU495" s="217">
        <f t="shared" si="689"/>
        <v>2077.1999999999998</v>
      </c>
      <c r="BV495" s="210">
        <f>Z495*1.14</f>
        <v>1973.34</v>
      </c>
      <c r="BW495" s="403">
        <f t="shared" si="690"/>
        <v>592.00199999999995</v>
      </c>
      <c r="BX495" s="403">
        <f t="shared" si="691"/>
        <v>986.67</v>
      </c>
      <c r="BY495" s="210">
        <f t="shared" si="692"/>
        <v>242.33999999999992</v>
      </c>
      <c r="BZ495" s="210">
        <f t="shared" si="693"/>
        <v>-721.66000000000008</v>
      </c>
      <c r="CA495" s="210">
        <f t="shared" si="694"/>
        <v>13.999999999999986</v>
      </c>
      <c r="CB495" s="404">
        <f t="shared" si="695"/>
        <v>1973.34</v>
      </c>
      <c r="CC495" s="404"/>
      <c r="CD495" s="537">
        <f t="shared" si="696"/>
        <v>499.82552499999997</v>
      </c>
      <c r="CE495" s="537">
        <f t="shared" si="728"/>
        <v>149.94765749999999</v>
      </c>
      <c r="CF495" s="537">
        <f t="shared" si="697"/>
        <v>249.91276249999999</v>
      </c>
      <c r="CG495" s="210"/>
      <c r="CH495" s="210"/>
      <c r="CI495" s="210"/>
      <c r="CJ495" s="538">
        <f t="shared" si="698"/>
        <v>499.82552499999997</v>
      </c>
      <c r="CK495" s="216">
        <f t="shared" si="699"/>
        <v>211</v>
      </c>
      <c r="CL495" s="216">
        <f t="shared" si="729"/>
        <v>63.3</v>
      </c>
      <c r="CM495" s="216">
        <f t="shared" si="700"/>
        <v>105.5</v>
      </c>
      <c r="CN495" s="216"/>
      <c r="CO495" s="216"/>
      <c r="CP495" s="216"/>
      <c r="CQ495" s="217">
        <f t="shared" si="701"/>
        <v>211</v>
      </c>
      <c r="CR495" s="403">
        <f t="shared" si="702"/>
        <v>469.24052499999999</v>
      </c>
      <c r="CS495" s="403">
        <f t="shared" si="730"/>
        <v>140.77215749999999</v>
      </c>
      <c r="CT495" s="403">
        <f t="shared" si="703"/>
        <v>234.6202625</v>
      </c>
      <c r="CU495" s="403"/>
      <c r="CV495" s="403"/>
      <c r="CW495" s="403"/>
      <c r="CX495" s="404">
        <f t="shared" si="704"/>
        <v>469.24052499999999</v>
      </c>
      <c r="CY495" s="198"/>
      <c r="CZ495" s="222">
        <v>2695</v>
      </c>
      <c r="DA495" s="677">
        <f t="shared" si="705"/>
        <v>964</v>
      </c>
      <c r="DB495" s="676">
        <f t="shared" si="706"/>
        <v>55.690352397458128</v>
      </c>
      <c r="DC495" s="676">
        <f t="shared" si="731"/>
        <v>11.138070479491626</v>
      </c>
      <c r="DD495" s="208">
        <v>3850.3020999999999</v>
      </c>
      <c r="DE495" s="677">
        <f t="shared" si="707"/>
        <v>2119.3020999999999</v>
      </c>
      <c r="DF495" s="676">
        <f t="shared" si="708"/>
        <v>122.43224147891391</v>
      </c>
      <c r="DG495" s="676">
        <f t="shared" si="732"/>
        <v>24.486448295782782</v>
      </c>
      <c r="DH495" s="203">
        <v>11</v>
      </c>
      <c r="DI495" s="677">
        <f t="shared" si="709"/>
        <v>190.41</v>
      </c>
      <c r="DJ495" s="568">
        <f t="shared" si="710"/>
        <v>1921.41</v>
      </c>
      <c r="DK495" s="677">
        <f t="shared" si="711"/>
        <v>1921.41</v>
      </c>
      <c r="DL495" s="677">
        <f t="shared" si="733"/>
        <v>576.423</v>
      </c>
      <c r="DM495" s="677">
        <f t="shared" si="734"/>
        <v>960.70500000000004</v>
      </c>
      <c r="DN495" s="677">
        <f t="shared" si="712"/>
        <v>482.22302499999995</v>
      </c>
      <c r="DO495" s="677">
        <f t="shared" si="735"/>
        <v>144.66690749999998</v>
      </c>
      <c r="DP495" s="677">
        <f t="shared" si="736"/>
        <v>241.11151249999998</v>
      </c>
      <c r="DQ495" s="677">
        <f t="shared" si="713"/>
        <v>482.22302499999995</v>
      </c>
      <c r="DR495" s="222">
        <v>2695</v>
      </c>
      <c r="DS495" s="677">
        <f t="shared" si="714"/>
        <v>964</v>
      </c>
      <c r="DT495" s="676">
        <f t="shared" si="715"/>
        <v>55.690352397458128</v>
      </c>
      <c r="DU495" s="710">
        <f t="shared" si="737"/>
        <v>11.138070479491626</v>
      </c>
      <c r="DV495" s="208">
        <v>3850.3020999999999</v>
      </c>
      <c r="DW495" s="677">
        <f t="shared" si="716"/>
        <v>2119.3020999999999</v>
      </c>
      <c r="DX495" s="676">
        <f t="shared" si="717"/>
        <v>122.43224147891391</v>
      </c>
      <c r="DY495" s="710">
        <f t="shared" si="738"/>
        <v>24.486448295782782</v>
      </c>
      <c r="DZ495" s="222">
        <v>11</v>
      </c>
      <c r="EA495" s="677">
        <f t="shared" si="718"/>
        <v>190.41</v>
      </c>
      <c r="EB495" s="568">
        <f t="shared" si="719"/>
        <v>1921.41</v>
      </c>
      <c r="EC495" s="677">
        <f t="shared" si="720"/>
        <v>1921.41</v>
      </c>
      <c r="ED495" s="677">
        <f t="shared" si="739"/>
        <v>576.423</v>
      </c>
      <c r="EE495" s="677">
        <f t="shared" si="740"/>
        <v>960.70500000000004</v>
      </c>
      <c r="EF495" s="208">
        <f t="shared" si="741"/>
        <v>482.22302499999995</v>
      </c>
      <c r="EG495" s="208">
        <f t="shared" si="742"/>
        <v>144.66690749999998</v>
      </c>
      <c r="EH495" s="208">
        <f t="shared" si="743"/>
        <v>241.11151249999998</v>
      </c>
      <c r="EI495" s="677">
        <f t="shared" si="721"/>
        <v>482.22302499999995</v>
      </c>
    </row>
    <row r="496" spans="1:139" s="218" customFormat="1" ht="24.75" customHeight="1" x14ac:dyDescent="0.2">
      <c r="A496" s="505">
        <v>493</v>
      </c>
      <c r="B496" s="505" t="s">
        <v>1345</v>
      </c>
      <c r="C496" s="499" t="s">
        <v>181</v>
      </c>
      <c r="D496" s="253" t="s">
        <v>403</v>
      </c>
      <c r="E496" s="253" t="s">
        <v>183</v>
      </c>
      <c r="F496" s="219" t="s">
        <v>184</v>
      </c>
      <c r="G496" s="219" t="s">
        <v>44</v>
      </c>
      <c r="H496" s="219" t="s">
        <v>88</v>
      </c>
      <c r="I496" s="240">
        <v>1</v>
      </c>
      <c r="J496" s="221">
        <v>1471</v>
      </c>
      <c r="K496" s="222"/>
      <c r="L496" s="219" t="s">
        <v>184</v>
      </c>
      <c r="M496" s="219" t="s">
        <v>44</v>
      </c>
      <c r="N496" s="219" t="s">
        <v>88</v>
      </c>
      <c r="O496" s="240">
        <v>1</v>
      </c>
      <c r="P496" s="221">
        <v>1471</v>
      </c>
      <c r="Q496" s="219"/>
      <c r="R496" s="219"/>
      <c r="S496" s="219"/>
      <c r="T496" s="240">
        <v>1</v>
      </c>
      <c r="U496" s="223">
        <v>1471</v>
      </c>
      <c r="V496" s="228" t="s">
        <v>709</v>
      </c>
      <c r="W496" s="228" t="s">
        <v>710</v>
      </c>
      <c r="X496" s="228" t="s">
        <v>23</v>
      </c>
      <c r="Y496" s="242">
        <v>1</v>
      </c>
      <c r="Z496" s="226">
        <v>1471</v>
      </c>
      <c r="AA496" s="207">
        <f t="shared" si="657"/>
        <v>1471</v>
      </c>
      <c r="AB496" s="222">
        <v>1746</v>
      </c>
      <c r="AC496" s="544">
        <f t="shared" si="722"/>
        <v>275</v>
      </c>
      <c r="AD496" s="208">
        <f>2.194*$AB$1</f>
        <v>2495.5872399999998</v>
      </c>
      <c r="AE496" s="678">
        <f t="shared" si="723"/>
        <v>1024.5872399999998</v>
      </c>
      <c r="AF496" s="222">
        <v>3120</v>
      </c>
      <c r="AJ496" s="444">
        <f t="shared" si="658"/>
        <v>275</v>
      </c>
      <c r="AK496" s="444">
        <f t="shared" si="659"/>
        <v>18.694765465669619</v>
      </c>
      <c r="AL496" s="539">
        <f t="shared" si="724"/>
        <v>3.7389530931339239E-2</v>
      </c>
      <c r="AM496" s="444">
        <f t="shared" si="660"/>
        <v>55</v>
      </c>
      <c r="AN496" s="445">
        <f t="shared" si="661"/>
        <v>1024.5872399999998</v>
      </c>
      <c r="AO496" s="445">
        <f t="shared" si="662"/>
        <v>69.65242963970087</v>
      </c>
      <c r="AP496" s="542">
        <f t="shared" si="725"/>
        <v>0.13930485927940173</v>
      </c>
      <c r="AQ496" s="445">
        <f t="shared" si="663"/>
        <v>204.91744799999998</v>
      </c>
      <c r="AR496" s="227">
        <f t="shared" si="664"/>
        <v>1591</v>
      </c>
      <c r="AS496" s="210">
        <f t="shared" si="665"/>
        <v>1591</v>
      </c>
      <c r="AT496" s="209">
        <f t="shared" si="666"/>
        <v>477.29999999999995</v>
      </c>
      <c r="AU496" s="209">
        <f t="shared" si="667"/>
        <v>795.5</v>
      </c>
      <c r="AV496" s="211">
        <f t="shared" si="668"/>
        <v>1746</v>
      </c>
      <c r="AW496" s="212">
        <f t="shared" si="669"/>
        <v>-155</v>
      </c>
      <c r="AX496" s="210">
        <f t="shared" si="670"/>
        <v>120</v>
      </c>
      <c r="AY496" s="210">
        <f t="shared" si="671"/>
        <v>8.1577158395649292</v>
      </c>
      <c r="AZ496" s="211">
        <f t="shared" si="672"/>
        <v>2495.5872399999998</v>
      </c>
      <c r="BA496" s="544">
        <f t="shared" si="726"/>
        <v>904.58723999999984</v>
      </c>
      <c r="BB496" s="210">
        <f t="shared" si="727"/>
        <v>226.14680999999996</v>
      </c>
      <c r="BC496" s="213">
        <f t="shared" si="673"/>
        <v>1819.2830979600001</v>
      </c>
      <c r="BD496" s="211">
        <f>[1]MAG_9pak!$D$14</f>
        <v>1819.2830979600001</v>
      </c>
      <c r="BE496" s="213">
        <f t="shared" si="674"/>
        <v>545.78492938800002</v>
      </c>
      <c r="BF496" s="213">
        <f t="shared" si="675"/>
        <v>909.64154898000004</v>
      </c>
      <c r="BG496" s="210">
        <f t="shared" si="676"/>
        <v>73.283097960000077</v>
      </c>
      <c r="BH496" s="210">
        <f t="shared" si="677"/>
        <v>348.28309796000008</v>
      </c>
      <c r="BI496" s="210">
        <f t="shared" si="678"/>
        <v>23.676621207341952</v>
      </c>
      <c r="BJ496" s="210">
        <f t="shared" si="679"/>
        <v>1824.04</v>
      </c>
      <c r="BK496" s="214">
        <f t="shared" si="680"/>
        <v>547.21199999999999</v>
      </c>
      <c r="BL496" s="214">
        <f t="shared" si="681"/>
        <v>912.02</v>
      </c>
      <c r="BM496" s="210">
        <f t="shared" si="682"/>
        <v>353.03999999999996</v>
      </c>
      <c r="BN496" s="210">
        <f t="shared" si="683"/>
        <v>78.039999999999964</v>
      </c>
      <c r="BO496" s="215">
        <f t="shared" si="684"/>
        <v>1824.04</v>
      </c>
      <c r="BP496" s="210">
        <f>Z496*1.2</f>
        <v>1765.2</v>
      </c>
      <c r="BQ496" s="216">
        <f t="shared" si="685"/>
        <v>529.55999999999995</v>
      </c>
      <c r="BR496" s="216">
        <f t="shared" si="686"/>
        <v>882.6</v>
      </c>
      <c r="BS496" s="210">
        <f t="shared" si="687"/>
        <v>294.20000000000005</v>
      </c>
      <c r="BT496" s="210">
        <f t="shared" si="688"/>
        <v>19.200000000000045</v>
      </c>
      <c r="BU496" s="217">
        <f t="shared" si="689"/>
        <v>1765.2</v>
      </c>
      <c r="BV496" s="210">
        <f>Z496*1.19</f>
        <v>1750.49</v>
      </c>
      <c r="BW496" s="403">
        <f t="shared" si="690"/>
        <v>525.14699999999993</v>
      </c>
      <c r="BX496" s="403">
        <f t="shared" si="691"/>
        <v>875.245</v>
      </c>
      <c r="BY496" s="210">
        <f t="shared" si="692"/>
        <v>279.49</v>
      </c>
      <c r="BZ496" s="210">
        <f t="shared" si="693"/>
        <v>4.4900000000000091</v>
      </c>
      <c r="CA496" s="210">
        <f t="shared" si="694"/>
        <v>19</v>
      </c>
      <c r="CB496" s="404">
        <f t="shared" si="695"/>
        <v>1750.49</v>
      </c>
      <c r="CC496" s="404"/>
      <c r="CD496" s="537">
        <f t="shared" si="696"/>
        <v>226.14680999999996</v>
      </c>
      <c r="CE496" s="537">
        <f t="shared" si="728"/>
        <v>67.844042999999985</v>
      </c>
      <c r="CF496" s="537">
        <f t="shared" si="697"/>
        <v>113.07340499999998</v>
      </c>
      <c r="CG496" s="210"/>
      <c r="CH496" s="210"/>
      <c r="CI496" s="210"/>
      <c r="CJ496" s="538">
        <f t="shared" si="698"/>
        <v>226.14680999999996</v>
      </c>
      <c r="CK496" s="216">
        <f t="shared" si="699"/>
        <v>38.75</v>
      </c>
      <c r="CL496" s="216">
        <f t="shared" si="729"/>
        <v>11.625</v>
      </c>
      <c r="CM496" s="216">
        <f t="shared" si="700"/>
        <v>19.375</v>
      </c>
      <c r="CN496" s="216"/>
      <c r="CO496" s="216"/>
      <c r="CP496" s="216"/>
      <c r="CQ496" s="217">
        <f t="shared" si="701"/>
        <v>38.75</v>
      </c>
      <c r="CR496" s="403">
        <f t="shared" si="702"/>
        <v>186.27430999999996</v>
      </c>
      <c r="CS496" s="403">
        <f t="shared" si="730"/>
        <v>55.882292999999983</v>
      </c>
      <c r="CT496" s="403">
        <f t="shared" si="703"/>
        <v>93.137154999999979</v>
      </c>
      <c r="CU496" s="403"/>
      <c r="CV496" s="403"/>
      <c r="CW496" s="403"/>
      <c r="CX496" s="404">
        <f t="shared" si="704"/>
        <v>186.27430999999996</v>
      </c>
      <c r="CY496" s="198"/>
      <c r="CZ496" s="222">
        <v>1746</v>
      </c>
      <c r="DA496" s="677">
        <f t="shared" si="705"/>
        <v>275</v>
      </c>
      <c r="DB496" s="676">
        <f t="shared" si="706"/>
        <v>18.694765465669619</v>
      </c>
      <c r="DC496" s="676">
        <f t="shared" si="731"/>
        <v>3.7389530931339237</v>
      </c>
      <c r="DD496" s="208">
        <v>2495.5872399999998</v>
      </c>
      <c r="DE496" s="677">
        <f t="shared" si="707"/>
        <v>1024.5872399999998</v>
      </c>
      <c r="DF496" s="676">
        <f t="shared" si="708"/>
        <v>69.65242963970087</v>
      </c>
      <c r="DG496" s="676">
        <f t="shared" si="732"/>
        <v>13.930485927940174</v>
      </c>
      <c r="DH496" s="222">
        <v>15</v>
      </c>
      <c r="DI496" s="677">
        <f t="shared" si="709"/>
        <v>220.65</v>
      </c>
      <c r="DJ496" s="568">
        <f t="shared" si="710"/>
        <v>1691.65</v>
      </c>
      <c r="DK496" s="677">
        <f t="shared" si="711"/>
        <v>1691.65</v>
      </c>
      <c r="DL496" s="677">
        <f t="shared" si="733"/>
        <v>507.495</v>
      </c>
      <c r="DM496" s="677">
        <f t="shared" si="734"/>
        <v>845.82500000000005</v>
      </c>
      <c r="DN496" s="677">
        <f t="shared" si="712"/>
        <v>200.98430999999994</v>
      </c>
      <c r="DO496" s="677">
        <f t="shared" si="735"/>
        <v>60.29529299999998</v>
      </c>
      <c r="DP496" s="677">
        <f t="shared" si="736"/>
        <v>100.49215499999997</v>
      </c>
      <c r="DQ496" s="677">
        <f t="shared" si="713"/>
        <v>200.98430999999994</v>
      </c>
      <c r="DR496" s="222">
        <v>1746</v>
      </c>
      <c r="DS496" s="677">
        <f t="shared" si="714"/>
        <v>275</v>
      </c>
      <c r="DT496" s="676">
        <f t="shared" si="715"/>
        <v>18.694765465669619</v>
      </c>
      <c r="DU496" s="710">
        <f t="shared" si="737"/>
        <v>3.7389530931339237</v>
      </c>
      <c r="DV496" s="208">
        <v>2495.5872399999998</v>
      </c>
      <c r="DW496" s="677">
        <f t="shared" si="716"/>
        <v>1024.5872399999998</v>
      </c>
      <c r="DX496" s="676">
        <f t="shared" si="717"/>
        <v>69.65242963970087</v>
      </c>
      <c r="DY496" s="710">
        <f t="shared" si="738"/>
        <v>13.930485927940174</v>
      </c>
      <c r="DZ496" s="222">
        <v>15</v>
      </c>
      <c r="EA496" s="677">
        <f t="shared" si="718"/>
        <v>220.65</v>
      </c>
      <c r="EB496" s="568">
        <f t="shared" si="719"/>
        <v>1691.65</v>
      </c>
      <c r="EC496" s="677">
        <f t="shared" si="720"/>
        <v>1691.65</v>
      </c>
      <c r="ED496" s="677">
        <f t="shared" si="739"/>
        <v>507.495</v>
      </c>
      <c r="EE496" s="677">
        <f t="shared" si="740"/>
        <v>845.82500000000005</v>
      </c>
      <c r="EF496" s="208">
        <f t="shared" si="741"/>
        <v>200.98430999999994</v>
      </c>
      <c r="EG496" s="208">
        <f t="shared" si="742"/>
        <v>60.29529299999998</v>
      </c>
      <c r="EH496" s="208">
        <f t="shared" si="743"/>
        <v>100.49215499999997</v>
      </c>
      <c r="EI496" s="677">
        <f t="shared" si="721"/>
        <v>200.98430999999994</v>
      </c>
    </row>
    <row r="497" spans="1:139" s="218" customFormat="1" ht="24.75" customHeight="1" x14ac:dyDescent="0.2">
      <c r="A497" s="505">
        <v>494</v>
      </c>
      <c r="B497" s="505" t="s">
        <v>1345</v>
      </c>
      <c r="C497" s="499" t="s">
        <v>181</v>
      </c>
      <c r="D497" s="253" t="s">
        <v>403</v>
      </c>
      <c r="E497" s="253" t="s">
        <v>14</v>
      </c>
      <c r="F497" s="219" t="s">
        <v>38</v>
      </c>
      <c r="G497" s="219" t="s">
        <v>24</v>
      </c>
      <c r="H497" s="219" t="s">
        <v>25</v>
      </c>
      <c r="I497" s="240">
        <v>1</v>
      </c>
      <c r="J497" s="221">
        <v>911</v>
      </c>
      <c r="K497" s="222"/>
      <c r="L497" s="219" t="s">
        <v>38</v>
      </c>
      <c r="M497" s="219" t="s">
        <v>24</v>
      </c>
      <c r="N497" s="219" t="s">
        <v>25</v>
      </c>
      <c r="O497" s="240">
        <v>1</v>
      </c>
      <c r="P497" s="221">
        <v>911</v>
      </c>
      <c r="Q497" s="219"/>
      <c r="R497" s="219"/>
      <c r="S497" s="219"/>
      <c r="T497" s="240">
        <v>1</v>
      </c>
      <c r="U497" s="223">
        <v>911</v>
      </c>
      <c r="V497" s="228" t="s">
        <v>660</v>
      </c>
      <c r="W497" s="228" t="s">
        <v>24</v>
      </c>
      <c r="X497" s="228" t="s">
        <v>25</v>
      </c>
      <c r="Y497" s="242">
        <v>1</v>
      </c>
      <c r="Z497" s="226">
        <v>911</v>
      </c>
      <c r="AA497" s="207">
        <f t="shared" si="657"/>
        <v>911</v>
      </c>
      <c r="AB497" s="222">
        <v>905</v>
      </c>
      <c r="AC497" s="544">
        <f t="shared" si="722"/>
        <v>-6</v>
      </c>
      <c r="AD497" s="208">
        <f>1.137*$AB$1</f>
        <v>1293.2920200000001</v>
      </c>
      <c r="AE497" s="678">
        <f t="shared" si="723"/>
        <v>382.29202000000009</v>
      </c>
      <c r="AF497" s="222">
        <v>1682</v>
      </c>
      <c r="AJ497" s="444">
        <f t="shared" si="658"/>
        <v>-6</v>
      </c>
      <c r="AK497" s="444">
        <f t="shared" si="659"/>
        <v>-0.65861690450054766</v>
      </c>
      <c r="AL497" s="539">
        <f t="shared" si="724"/>
        <v>-1.3172338090010954E-3</v>
      </c>
      <c r="AM497" s="444">
        <f t="shared" si="660"/>
        <v>-1.2</v>
      </c>
      <c r="AN497" s="445">
        <f t="shared" si="661"/>
        <v>382.29202000000009</v>
      </c>
      <c r="AO497" s="445">
        <f t="shared" si="662"/>
        <v>41.963997804610329</v>
      </c>
      <c r="AP497" s="542">
        <f t="shared" si="725"/>
        <v>8.3927995609220665E-2</v>
      </c>
      <c r="AQ497" s="445">
        <f t="shared" si="663"/>
        <v>76.458404000000016</v>
      </c>
      <c r="AR497" s="227">
        <f t="shared" si="664"/>
        <v>1031</v>
      </c>
      <c r="AS497" s="210">
        <f t="shared" si="665"/>
        <v>1031</v>
      </c>
      <c r="AT497" s="209">
        <f t="shared" si="666"/>
        <v>309.3</v>
      </c>
      <c r="AU497" s="209">
        <f t="shared" si="667"/>
        <v>515.5</v>
      </c>
      <c r="AV497" s="211">
        <f t="shared" si="668"/>
        <v>905</v>
      </c>
      <c r="AW497" s="210">
        <f t="shared" si="669"/>
        <v>126</v>
      </c>
      <c r="AX497" s="210">
        <f t="shared" si="670"/>
        <v>120</v>
      </c>
      <c r="AY497" s="210">
        <f t="shared" si="671"/>
        <v>13.172338090010967</v>
      </c>
      <c r="AZ497" s="211">
        <f t="shared" si="672"/>
        <v>1293.2920200000001</v>
      </c>
      <c r="BA497" s="544">
        <f t="shared" si="726"/>
        <v>262.29202000000009</v>
      </c>
      <c r="BB497" s="210">
        <f t="shared" si="727"/>
        <v>65.573005000000023</v>
      </c>
      <c r="BC497" s="213">
        <f t="shared" si="673"/>
        <v>1163.9628180000002</v>
      </c>
      <c r="BD497" s="211">
        <f>[1]MAG_9pak!$F$10</f>
        <v>1163.9628180000002</v>
      </c>
      <c r="BE497" s="213">
        <f t="shared" si="674"/>
        <v>349.18884540000005</v>
      </c>
      <c r="BF497" s="213">
        <f t="shared" si="675"/>
        <v>581.9814090000001</v>
      </c>
      <c r="BG497" s="210">
        <f t="shared" si="676"/>
        <v>258.9628180000002</v>
      </c>
      <c r="BH497" s="210">
        <f t="shared" si="677"/>
        <v>252.9628180000002</v>
      </c>
      <c r="BI497" s="210">
        <f t="shared" si="678"/>
        <v>27.767598024149294</v>
      </c>
      <c r="BJ497" s="210">
        <f t="shared" si="679"/>
        <v>1129.6400000000001</v>
      </c>
      <c r="BK497" s="214">
        <f t="shared" si="680"/>
        <v>338.892</v>
      </c>
      <c r="BL497" s="214">
        <f t="shared" si="681"/>
        <v>564.82000000000005</v>
      </c>
      <c r="BM497" s="210">
        <f t="shared" si="682"/>
        <v>218.6400000000001</v>
      </c>
      <c r="BN497" s="210">
        <f t="shared" si="683"/>
        <v>224.6400000000001</v>
      </c>
      <c r="BO497" s="215">
        <f t="shared" si="684"/>
        <v>1129.6400000000001</v>
      </c>
      <c r="BP497" s="210">
        <f>Z497*1.24</f>
        <v>1129.6400000000001</v>
      </c>
      <c r="BQ497" s="216">
        <f t="shared" si="685"/>
        <v>338.892</v>
      </c>
      <c r="BR497" s="216">
        <f t="shared" si="686"/>
        <v>564.82000000000005</v>
      </c>
      <c r="BS497" s="210">
        <f t="shared" si="687"/>
        <v>218.6400000000001</v>
      </c>
      <c r="BT497" s="210">
        <f t="shared" si="688"/>
        <v>224.6400000000001</v>
      </c>
      <c r="BU497" s="217">
        <f t="shared" si="689"/>
        <v>1129.6400000000001</v>
      </c>
      <c r="BV497" s="210">
        <f>Z497*1.24</f>
        <v>1129.6400000000001</v>
      </c>
      <c r="BW497" s="403">
        <f t="shared" si="690"/>
        <v>338.892</v>
      </c>
      <c r="BX497" s="403">
        <f t="shared" si="691"/>
        <v>564.82000000000005</v>
      </c>
      <c r="BY497" s="210">
        <f t="shared" si="692"/>
        <v>218.6400000000001</v>
      </c>
      <c r="BZ497" s="210">
        <f t="shared" si="693"/>
        <v>224.6400000000001</v>
      </c>
      <c r="CA497" s="210">
        <f t="shared" si="694"/>
        <v>24.000000000000028</v>
      </c>
      <c r="CB497" s="404">
        <f t="shared" si="695"/>
        <v>1129.6400000000001</v>
      </c>
      <c r="CC497" s="404"/>
      <c r="CD497" s="537">
        <f t="shared" si="696"/>
        <v>65.573005000000023</v>
      </c>
      <c r="CE497" s="537">
        <f t="shared" si="728"/>
        <v>19.671901500000008</v>
      </c>
      <c r="CF497" s="537">
        <f t="shared" si="697"/>
        <v>32.786502500000012</v>
      </c>
      <c r="CG497" s="210"/>
      <c r="CH497" s="210"/>
      <c r="CI497" s="210"/>
      <c r="CJ497" s="538">
        <f t="shared" si="698"/>
        <v>65.573005000000023</v>
      </c>
      <c r="CK497" s="216">
        <f t="shared" si="699"/>
        <v>-31.5</v>
      </c>
      <c r="CL497" s="216">
        <f t="shared" si="729"/>
        <v>-9.4499999999999993</v>
      </c>
      <c r="CM497" s="216">
        <f t="shared" si="700"/>
        <v>-15.75</v>
      </c>
      <c r="CN497" s="216"/>
      <c r="CO497" s="216"/>
      <c r="CP497" s="216"/>
      <c r="CQ497" s="217">
        <f t="shared" si="701"/>
        <v>-31.5</v>
      </c>
      <c r="CR497" s="403">
        <f t="shared" si="702"/>
        <v>40.913004999999998</v>
      </c>
      <c r="CS497" s="403">
        <f t="shared" si="730"/>
        <v>12.273901499999999</v>
      </c>
      <c r="CT497" s="403">
        <f t="shared" si="703"/>
        <v>20.456502499999999</v>
      </c>
      <c r="CU497" s="403"/>
      <c r="CV497" s="403"/>
      <c r="CW497" s="403"/>
      <c r="CX497" s="404">
        <f t="shared" si="704"/>
        <v>40.913004999999998</v>
      </c>
      <c r="CY497" s="198"/>
      <c r="CZ497" s="222">
        <v>905</v>
      </c>
      <c r="DA497" s="677">
        <f t="shared" si="705"/>
        <v>-6</v>
      </c>
      <c r="DB497" s="676">
        <f t="shared" si="706"/>
        <v>-0.65861690450054766</v>
      </c>
      <c r="DC497" s="676">
        <f t="shared" si="731"/>
        <v>-0.13172338090010954</v>
      </c>
      <c r="DD497" s="208">
        <v>1293.2920200000001</v>
      </c>
      <c r="DE497" s="677">
        <f t="shared" si="707"/>
        <v>382.29202000000009</v>
      </c>
      <c r="DF497" s="676">
        <f t="shared" si="708"/>
        <v>41.963997804610329</v>
      </c>
      <c r="DG497" s="676">
        <f t="shared" si="732"/>
        <v>8.3927995609220662</v>
      </c>
      <c r="DH497" s="222">
        <v>20</v>
      </c>
      <c r="DI497" s="677">
        <f t="shared" si="709"/>
        <v>182.2</v>
      </c>
      <c r="DJ497" s="568">
        <f t="shared" si="710"/>
        <v>1093.2</v>
      </c>
      <c r="DK497" s="677">
        <f t="shared" si="711"/>
        <v>1093.2</v>
      </c>
      <c r="DL497" s="677">
        <f t="shared" si="733"/>
        <v>327.96</v>
      </c>
      <c r="DM497" s="677">
        <f t="shared" si="734"/>
        <v>546.6</v>
      </c>
      <c r="DN497" s="677">
        <f t="shared" si="712"/>
        <v>50.023005000000012</v>
      </c>
      <c r="DO497" s="677">
        <f t="shared" si="735"/>
        <v>15.006901500000003</v>
      </c>
      <c r="DP497" s="677">
        <f t="shared" si="736"/>
        <v>25.011502500000006</v>
      </c>
      <c r="DQ497" s="677">
        <f t="shared" si="713"/>
        <v>50.023005000000012</v>
      </c>
      <c r="DR497" s="222">
        <v>905</v>
      </c>
      <c r="DS497" s="677">
        <f t="shared" si="714"/>
        <v>-6</v>
      </c>
      <c r="DT497" s="676">
        <f t="shared" si="715"/>
        <v>-0.65861690450054766</v>
      </c>
      <c r="DU497" s="710">
        <f t="shared" si="737"/>
        <v>-0.13172338090010954</v>
      </c>
      <c r="DV497" s="208">
        <v>1293.2920200000001</v>
      </c>
      <c r="DW497" s="677">
        <f t="shared" si="716"/>
        <v>382.29202000000009</v>
      </c>
      <c r="DX497" s="676">
        <f t="shared" si="717"/>
        <v>41.963997804610329</v>
      </c>
      <c r="DY497" s="710">
        <f t="shared" si="738"/>
        <v>8.3927995609220662</v>
      </c>
      <c r="DZ497" s="222">
        <v>19</v>
      </c>
      <c r="EA497" s="677">
        <f t="shared" si="718"/>
        <v>173.09</v>
      </c>
      <c r="EB497" s="568">
        <f t="shared" si="719"/>
        <v>1084.0899999999999</v>
      </c>
      <c r="EC497" s="677">
        <f t="shared" si="720"/>
        <v>1084.0899999999999</v>
      </c>
      <c r="ED497" s="677">
        <f t="shared" si="739"/>
        <v>325.22699999999998</v>
      </c>
      <c r="EE497" s="677">
        <f t="shared" si="740"/>
        <v>542.04499999999996</v>
      </c>
      <c r="EF497" s="208">
        <f t="shared" si="741"/>
        <v>52.300505000000044</v>
      </c>
      <c r="EG497" s="208">
        <f t="shared" si="742"/>
        <v>15.690151500000013</v>
      </c>
      <c r="EH497" s="208">
        <f t="shared" si="743"/>
        <v>26.150252500000022</v>
      </c>
      <c r="EI497" s="677">
        <f t="shared" si="721"/>
        <v>52.300505000000044</v>
      </c>
    </row>
    <row r="498" spans="1:139" s="218" customFormat="1" ht="24.75" customHeight="1" x14ac:dyDescent="0.2">
      <c r="A498" s="506">
        <v>495</v>
      </c>
      <c r="B498" s="505" t="s">
        <v>1345</v>
      </c>
      <c r="C498" s="499" t="s">
        <v>181</v>
      </c>
      <c r="D498" s="253" t="s">
        <v>403</v>
      </c>
      <c r="E498" s="253" t="s">
        <v>187</v>
      </c>
      <c r="F498" s="219" t="s">
        <v>185</v>
      </c>
      <c r="G498" s="219" t="s">
        <v>26</v>
      </c>
      <c r="H498" s="219" t="s">
        <v>28</v>
      </c>
      <c r="I498" s="240">
        <v>13</v>
      </c>
      <c r="J498" s="221">
        <v>1002</v>
      </c>
      <c r="K498" s="222"/>
      <c r="L498" s="219" t="s">
        <v>185</v>
      </c>
      <c r="M498" s="219" t="s">
        <v>26</v>
      </c>
      <c r="N498" s="219" t="s">
        <v>28</v>
      </c>
      <c r="O498" s="240">
        <v>13</v>
      </c>
      <c r="P498" s="221">
        <v>1002</v>
      </c>
      <c r="Q498" s="219"/>
      <c r="R498" s="219"/>
      <c r="S498" s="219"/>
      <c r="T498" s="240">
        <v>13</v>
      </c>
      <c r="U498" s="223">
        <v>1002</v>
      </c>
      <c r="V498" s="228" t="s">
        <v>709</v>
      </c>
      <c r="W498" s="228" t="s">
        <v>42</v>
      </c>
      <c r="X498" s="228" t="s">
        <v>28</v>
      </c>
      <c r="Y498" s="242">
        <v>13</v>
      </c>
      <c r="Z498" s="226">
        <v>1002</v>
      </c>
      <c r="AA498" s="207">
        <f t="shared" si="657"/>
        <v>13026</v>
      </c>
      <c r="AB498" s="222">
        <v>967</v>
      </c>
      <c r="AC498" s="544">
        <f t="shared" si="722"/>
        <v>-35</v>
      </c>
      <c r="AD498" s="208">
        <f>1.22*$AB$1</f>
        <v>1387.7012</v>
      </c>
      <c r="AE498" s="678">
        <f t="shared" si="723"/>
        <v>385.70119999999997</v>
      </c>
      <c r="AF498" s="222">
        <v>1796</v>
      </c>
      <c r="AJ498" s="444">
        <f t="shared" si="658"/>
        <v>-35</v>
      </c>
      <c r="AK498" s="444">
        <f t="shared" si="659"/>
        <v>-3.4930139720558913</v>
      </c>
      <c r="AL498" s="539">
        <f t="shared" si="724"/>
        <v>-6.9860279441117824E-3</v>
      </c>
      <c r="AM498" s="444">
        <f t="shared" si="660"/>
        <v>-7</v>
      </c>
      <c r="AN498" s="445">
        <f t="shared" si="661"/>
        <v>385.70119999999997</v>
      </c>
      <c r="AO498" s="445">
        <f t="shared" si="662"/>
        <v>38.493133732534943</v>
      </c>
      <c r="AP498" s="542">
        <f t="shared" si="725"/>
        <v>7.6986267465069882E-2</v>
      </c>
      <c r="AQ498" s="445">
        <f t="shared" si="663"/>
        <v>77.140239999999991</v>
      </c>
      <c r="AR498" s="227">
        <f t="shared" si="664"/>
        <v>14586</v>
      </c>
      <c r="AS498" s="210">
        <f t="shared" si="665"/>
        <v>1122</v>
      </c>
      <c r="AT498" s="209">
        <f t="shared" si="666"/>
        <v>336.59999999999997</v>
      </c>
      <c r="AU498" s="209">
        <f t="shared" si="667"/>
        <v>561</v>
      </c>
      <c r="AV498" s="211">
        <f t="shared" si="668"/>
        <v>967</v>
      </c>
      <c r="AW498" s="210">
        <f t="shared" si="669"/>
        <v>155</v>
      </c>
      <c r="AX498" s="210">
        <f t="shared" si="670"/>
        <v>120</v>
      </c>
      <c r="AY498" s="210">
        <f t="shared" si="671"/>
        <v>11.976047904191617</v>
      </c>
      <c r="AZ498" s="211">
        <f t="shared" si="672"/>
        <v>1387.7012</v>
      </c>
      <c r="BA498" s="544">
        <f t="shared" si="726"/>
        <v>265.70119999999997</v>
      </c>
      <c r="BB498" s="210">
        <f t="shared" si="727"/>
        <v>66.425299999999993</v>
      </c>
      <c r="BC498" s="213">
        <f t="shared" si="673"/>
        <v>16236.10404</v>
      </c>
      <c r="BD498" s="211">
        <f>[1]MAG_9pak!$F$11</f>
        <v>1248.9310800000001</v>
      </c>
      <c r="BE498" s="213">
        <f t="shared" si="674"/>
        <v>374.67932400000001</v>
      </c>
      <c r="BF498" s="213">
        <f t="shared" si="675"/>
        <v>624.46554000000003</v>
      </c>
      <c r="BG498" s="210">
        <f t="shared" si="676"/>
        <v>281.93108000000007</v>
      </c>
      <c r="BH498" s="210">
        <f t="shared" si="677"/>
        <v>246.93108000000007</v>
      </c>
      <c r="BI498" s="210">
        <f t="shared" si="678"/>
        <v>24.643820359281449</v>
      </c>
      <c r="BJ498" s="210">
        <f t="shared" si="679"/>
        <v>1242.48</v>
      </c>
      <c r="BK498" s="214">
        <f t="shared" si="680"/>
        <v>372.74399999999997</v>
      </c>
      <c r="BL498" s="214">
        <f t="shared" si="681"/>
        <v>621.24</v>
      </c>
      <c r="BM498" s="210">
        <f t="shared" si="682"/>
        <v>240.48000000000002</v>
      </c>
      <c r="BN498" s="210">
        <f t="shared" si="683"/>
        <v>275.48</v>
      </c>
      <c r="BO498" s="215">
        <f t="shared" si="684"/>
        <v>16152.24</v>
      </c>
      <c r="BP498" s="210">
        <f>Z498*1.24</f>
        <v>1242.48</v>
      </c>
      <c r="BQ498" s="216">
        <f t="shared" si="685"/>
        <v>372.74399999999997</v>
      </c>
      <c r="BR498" s="216">
        <f t="shared" si="686"/>
        <v>621.24</v>
      </c>
      <c r="BS498" s="210">
        <f t="shared" si="687"/>
        <v>240.48000000000002</v>
      </c>
      <c r="BT498" s="210">
        <f t="shared" si="688"/>
        <v>275.48</v>
      </c>
      <c r="BU498" s="217">
        <f t="shared" si="689"/>
        <v>16152.24</v>
      </c>
      <c r="BV498" s="210">
        <f>Z498*1.24</f>
        <v>1242.48</v>
      </c>
      <c r="BW498" s="403">
        <f t="shared" si="690"/>
        <v>372.74399999999997</v>
      </c>
      <c r="BX498" s="403">
        <f t="shared" si="691"/>
        <v>621.24</v>
      </c>
      <c r="BY498" s="210">
        <f t="shared" si="692"/>
        <v>240.48000000000002</v>
      </c>
      <c r="BZ498" s="210">
        <f t="shared" si="693"/>
        <v>275.48</v>
      </c>
      <c r="CA498" s="210">
        <f t="shared" si="694"/>
        <v>24</v>
      </c>
      <c r="CB498" s="404">
        <f t="shared" si="695"/>
        <v>16152.24</v>
      </c>
      <c r="CC498" s="404"/>
      <c r="CD498" s="537">
        <f t="shared" si="696"/>
        <v>66.425299999999993</v>
      </c>
      <c r="CE498" s="537">
        <f t="shared" si="728"/>
        <v>19.927589999999999</v>
      </c>
      <c r="CF498" s="537">
        <f t="shared" si="697"/>
        <v>33.212649999999996</v>
      </c>
      <c r="CG498" s="210"/>
      <c r="CH498" s="210"/>
      <c r="CI498" s="210"/>
      <c r="CJ498" s="538">
        <f t="shared" si="698"/>
        <v>863.52889999999991</v>
      </c>
      <c r="CK498" s="216">
        <f t="shared" si="699"/>
        <v>-38.75</v>
      </c>
      <c r="CL498" s="216">
        <f t="shared" si="729"/>
        <v>-11.625</v>
      </c>
      <c r="CM498" s="216">
        <f t="shared" si="700"/>
        <v>-19.375</v>
      </c>
      <c r="CN498" s="216"/>
      <c r="CO498" s="216"/>
      <c r="CP498" s="216"/>
      <c r="CQ498" s="217">
        <f t="shared" si="701"/>
        <v>-503.75</v>
      </c>
      <c r="CR498" s="403">
        <f t="shared" si="702"/>
        <v>36.305299999999988</v>
      </c>
      <c r="CS498" s="403">
        <f t="shared" si="730"/>
        <v>10.891589999999995</v>
      </c>
      <c r="CT498" s="403">
        <f t="shared" si="703"/>
        <v>18.152649999999994</v>
      </c>
      <c r="CU498" s="403"/>
      <c r="CV498" s="403"/>
      <c r="CW498" s="403"/>
      <c r="CX498" s="404">
        <f t="shared" si="704"/>
        <v>471.96889999999985</v>
      </c>
      <c r="CY498" s="198"/>
      <c r="CZ498" s="222">
        <v>967</v>
      </c>
      <c r="DA498" s="677">
        <f t="shared" si="705"/>
        <v>-35</v>
      </c>
      <c r="DB498" s="676">
        <f t="shared" si="706"/>
        <v>-3.4930139720558913</v>
      </c>
      <c r="DC498" s="676">
        <f t="shared" si="731"/>
        <v>-0.69860279441117823</v>
      </c>
      <c r="DD498" s="208">
        <v>1387.7012</v>
      </c>
      <c r="DE498" s="677">
        <f t="shared" si="707"/>
        <v>385.70119999999997</v>
      </c>
      <c r="DF498" s="676">
        <f t="shared" si="708"/>
        <v>38.493133732534943</v>
      </c>
      <c r="DG498" s="676">
        <f t="shared" si="732"/>
        <v>7.6986267465069886</v>
      </c>
      <c r="DH498" s="222">
        <v>20</v>
      </c>
      <c r="DI498" s="677">
        <f t="shared" si="709"/>
        <v>200.4</v>
      </c>
      <c r="DJ498" s="568">
        <f t="shared" si="710"/>
        <v>1202.4000000000001</v>
      </c>
      <c r="DK498" s="677">
        <f t="shared" si="711"/>
        <v>15631.2</v>
      </c>
      <c r="DL498" s="677">
        <f t="shared" si="733"/>
        <v>360.72</v>
      </c>
      <c r="DM498" s="677">
        <f t="shared" si="734"/>
        <v>601.20000000000005</v>
      </c>
      <c r="DN498" s="677">
        <f t="shared" si="712"/>
        <v>46.32529999999997</v>
      </c>
      <c r="DO498" s="677">
        <f t="shared" si="735"/>
        <v>13.89758999999999</v>
      </c>
      <c r="DP498" s="677">
        <f t="shared" si="736"/>
        <v>23.162649999999985</v>
      </c>
      <c r="DQ498" s="677">
        <f t="shared" si="713"/>
        <v>602.22889999999961</v>
      </c>
      <c r="DR498" s="222">
        <v>967</v>
      </c>
      <c r="DS498" s="677">
        <f t="shared" si="714"/>
        <v>-35</v>
      </c>
      <c r="DT498" s="676">
        <f t="shared" si="715"/>
        <v>-3.4930139720558913</v>
      </c>
      <c r="DU498" s="710">
        <f t="shared" si="737"/>
        <v>-0.69860279441117823</v>
      </c>
      <c r="DV498" s="208">
        <v>1387.7012</v>
      </c>
      <c r="DW498" s="677">
        <f t="shared" si="716"/>
        <v>385.70119999999997</v>
      </c>
      <c r="DX498" s="676">
        <f t="shared" si="717"/>
        <v>38.493133732534943</v>
      </c>
      <c r="DY498" s="710">
        <f t="shared" si="738"/>
        <v>7.6986267465069886</v>
      </c>
      <c r="DZ498" s="222">
        <v>19</v>
      </c>
      <c r="EA498" s="677">
        <f t="shared" si="718"/>
        <v>190.38</v>
      </c>
      <c r="EB498" s="568">
        <f t="shared" si="719"/>
        <v>1192.3800000000001</v>
      </c>
      <c r="EC498" s="677">
        <f t="shared" si="720"/>
        <v>15500.940000000002</v>
      </c>
      <c r="ED498" s="677">
        <f t="shared" si="739"/>
        <v>357.714</v>
      </c>
      <c r="EE498" s="677">
        <f t="shared" si="740"/>
        <v>596.19000000000005</v>
      </c>
      <c r="EF498" s="208">
        <f t="shared" si="741"/>
        <v>48.830299999999966</v>
      </c>
      <c r="EG498" s="208">
        <f t="shared" si="742"/>
        <v>14.649089999999989</v>
      </c>
      <c r="EH498" s="208">
        <f t="shared" si="743"/>
        <v>24.415149999999983</v>
      </c>
      <c r="EI498" s="677">
        <f t="shared" si="721"/>
        <v>634.79389999999955</v>
      </c>
    </row>
    <row r="499" spans="1:139" s="218" customFormat="1" ht="24.75" customHeight="1" x14ac:dyDescent="0.2">
      <c r="A499" s="505">
        <v>496</v>
      </c>
      <c r="B499" s="505" t="s">
        <v>1345</v>
      </c>
      <c r="C499" s="499" t="s">
        <v>181</v>
      </c>
      <c r="D499" s="253" t="s">
        <v>403</v>
      </c>
      <c r="E499" s="253" t="s">
        <v>188</v>
      </c>
      <c r="F499" s="219" t="s">
        <v>185</v>
      </c>
      <c r="G499" s="219" t="s">
        <v>40</v>
      </c>
      <c r="H499" s="219" t="s">
        <v>25</v>
      </c>
      <c r="I499" s="240">
        <v>2</v>
      </c>
      <c r="J499" s="221">
        <v>785</v>
      </c>
      <c r="K499" s="222"/>
      <c r="L499" s="219" t="s">
        <v>185</v>
      </c>
      <c r="M499" s="219" t="s">
        <v>40</v>
      </c>
      <c r="N499" s="219" t="s">
        <v>25</v>
      </c>
      <c r="O499" s="240">
        <v>2</v>
      </c>
      <c r="P499" s="221">
        <v>785</v>
      </c>
      <c r="Q499" s="219"/>
      <c r="R499" s="219"/>
      <c r="S499" s="219"/>
      <c r="T499" s="240">
        <v>2</v>
      </c>
      <c r="U499" s="223">
        <v>785</v>
      </c>
      <c r="V499" s="228" t="s">
        <v>709</v>
      </c>
      <c r="W499" s="228" t="s">
        <v>24</v>
      </c>
      <c r="X499" s="228" t="s">
        <v>25</v>
      </c>
      <c r="Y499" s="242">
        <v>2</v>
      </c>
      <c r="Z499" s="226">
        <v>785</v>
      </c>
      <c r="AA499" s="207">
        <f t="shared" si="657"/>
        <v>1570</v>
      </c>
      <c r="AB499" s="222">
        <v>905</v>
      </c>
      <c r="AC499" s="544">
        <f t="shared" si="722"/>
        <v>120</v>
      </c>
      <c r="AD499" s="208">
        <f>1.137*$AB$1</f>
        <v>1293.2920200000001</v>
      </c>
      <c r="AE499" s="678">
        <f t="shared" si="723"/>
        <v>508.29202000000009</v>
      </c>
      <c r="AF499" s="222">
        <v>1682</v>
      </c>
      <c r="AJ499" s="444">
        <f t="shared" si="658"/>
        <v>120</v>
      </c>
      <c r="AK499" s="444">
        <f t="shared" si="659"/>
        <v>15.286624203821646</v>
      </c>
      <c r="AL499" s="539">
        <f t="shared" si="724"/>
        <v>3.0573248407643291E-2</v>
      </c>
      <c r="AM499" s="444">
        <f t="shared" si="660"/>
        <v>24</v>
      </c>
      <c r="AN499" s="445">
        <f t="shared" si="661"/>
        <v>508.29202000000009</v>
      </c>
      <c r="AO499" s="445">
        <f t="shared" si="662"/>
        <v>64.750575796178367</v>
      </c>
      <c r="AP499" s="542">
        <f t="shared" si="725"/>
        <v>0.12950115159235673</v>
      </c>
      <c r="AQ499" s="445">
        <f t="shared" si="663"/>
        <v>101.65840400000002</v>
      </c>
      <c r="AR499" s="227">
        <f t="shared" si="664"/>
        <v>1810</v>
      </c>
      <c r="AS499" s="210">
        <f t="shared" si="665"/>
        <v>905</v>
      </c>
      <c r="AT499" s="209">
        <f t="shared" si="666"/>
        <v>271.5</v>
      </c>
      <c r="AU499" s="209">
        <f t="shared" si="667"/>
        <v>452.5</v>
      </c>
      <c r="AV499" s="211">
        <f t="shared" si="668"/>
        <v>905</v>
      </c>
      <c r="AW499" s="210">
        <f t="shared" si="669"/>
        <v>0</v>
      </c>
      <c r="AX499" s="210">
        <f t="shared" si="670"/>
        <v>120</v>
      </c>
      <c r="AY499" s="210">
        <f t="shared" si="671"/>
        <v>15.286624203821646</v>
      </c>
      <c r="AZ499" s="211">
        <f t="shared" si="672"/>
        <v>1293.2920200000001</v>
      </c>
      <c r="BA499" s="544">
        <f t="shared" si="726"/>
        <v>388.29202000000009</v>
      </c>
      <c r="BB499" s="210">
        <f t="shared" si="727"/>
        <v>97.073005000000023</v>
      </c>
      <c r="BC499" s="213">
        <f t="shared" si="673"/>
        <v>2327.9256360000004</v>
      </c>
      <c r="BD499" s="211">
        <f>[1]MAG_9pak!$F$10</f>
        <v>1163.9628180000002</v>
      </c>
      <c r="BE499" s="213">
        <f t="shared" si="674"/>
        <v>349.18884540000005</v>
      </c>
      <c r="BF499" s="213">
        <f t="shared" si="675"/>
        <v>581.9814090000001</v>
      </c>
      <c r="BG499" s="210">
        <f t="shared" si="676"/>
        <v>258.9628180000002</v>
      </c>
      <c r="BH499" s="210">
        <f t="shared" si="677"/>
        <v>378.9628180000002</v>
      </c>
      <c r="BI499" s="210">
        <f t="shared" si="678"/>
        <v>48.275518216560528</v>
      </c>
      <c r="BJ499" s="210">
        <f t="shared" si="679"/>
        <v>973.4</v>
      </c>
      <c r="BK499" s="214">
        <f t="shared" si="680"/>
        <v>292.02</v>
      </c>
      <c r="BL499" s="214">
        <f t="shared" si="681"/>
        <v>486.7</v>
      </c>
      <c r="BM499" s="210">
        <f t="shared" si="682"/>
        <v>188.39999999999998</v>
      </c>
      <c r="BN499" s="210">
        <f t="shared" si="683"/>
        <v>68.399999999999977</v>
      </c>
      <c r="BO499" s="215">
        <f t="shared" si="684"/>
        <v>1946.8</v>
      </c>
      <c r="BP499" s="210">
        <f>Z499*1.24</f>
        <v>973.4</v>
      </c>
      <c r="BQ499" s="216">
        <f t="shared" si="685"/>
        <v>292.02</v>
      </c>
      <c r="BR499" s="216">
        <f t="shared" si="686"/>
        <v>486.7</v>
      </c>
      <c r="BS499" s="210">
        <f t="shared" si="687"/>
        <v>188.39999999999998</v>
      </c>
      <c r="BT499" s="210">
        <f t="shared" si="688"/>
        <v>68.399999999999977</v>
      </c>
      <c r="BU499" s="217">
        <f t="shared" si="689"/>
        <v>1946.8</v>
      </c>
      <c r="BV499" s="210">
        <f>Z499*1.24</f>
        <v>973.4</v>
      </c>
      <c r="BW499" s="403">
        <f t="shared" si="690"/>
        <v>292.02</v>
      </c>
      <c r="BX499" s="403">
        <f t="shared" si="691"/>
        <v>486.7</v>
      </c>
      <c r="BY499" s="210">
        <f t="shared" si="692"/>
        <v>188.39999999999998</v>
      </c>
      <c r="BZ499" s="210">
        <f t="shared" si="693"/>
        <v>68.399999999999977</v>
      </c>
      <c r="CA499" s="210">
        <f t="shared" si="694"/>
        <v>24</v>
      </c>
      <c r="CB499" s="404">
        <f t="shared" si="695"/>
        <v>1946.8</v>
      </c>
      <c r="CC499" s="404"/>
      <c r="CD499" s="537">
        <f t="shared" si="696"/>
        <v>97.073005000000023</v>
      </c>
      <c r="CE499" s="537">
        <f t="shared" si="728"/>
        <v>29.121901500000007</v>
      </c>
      <c r="CF499" s="537">
        <f t="shared" si="697"/>
        <v>48.536502500000012</v>
      </c>
      <c r="CG499" s="210"/>
      <c r="CH499" s="210"/>
      <c r="CI499" s="210"/>
      <c r="CJ499" s="538">
        <f t="shared" si="698"/>
        <v>194.14601000000005</v>
      </c>
      <c r="CK499" s="216">
        <f t="shared" si="699"/>
        <v>0</v>
      </c>
      <c r="CL499" s="216">
        <f t="shared" si="729"/>
        <v>0</v>
      </c>
      <c r="CM499" s="216">
        <f t="shared" si="700"/>
        <v>0</v>
      </c>
      <c r="CN499" s="216"/>
      <c r="CO499" s="216"/>
      <c r="CP499" s="216"/>
      <c r="CQ499" s="217">
        <f t="shared" si="701"/>
        <v>0</v>
      </c>
      <c r="CR499" s="403">
        <f t="shared" si="702"/>
        <v>79.973005000000029</v>
      </c>
      <c r="CS499" s="403">
        <f t="shared" si="730"/>
        <v>23.991901500000008</v>
      </c>
      <c r="CT499" s="403">
        <f t="shared" si="703"/>
        <v>39.986502500000014</v>
      </c>
      <c r="CU499" s="403"/>
      <c r="CV499" s="403"/>
      <c r="CW499" s="403"/>
      <c r="CX499" s="404">
        <f t="shared" si="704"/>
        <v>159.94601000000006</v>
      </c>
      <c r="CY499" s="198"/>
      <c r="CZ499" s="222">
        <v>905</v>
      </c>
      <c r="DA499" s="677">
        <f t="shared" si="705"/>
        <v>120</v>
      </c>
      <c r="DB499" s="676">
        <f t="shared" si="706"/>
        <v>15.286624203821646</v>
      </c>
      <c r="DC499" s="676">
        <f t="shared" si="731"/>
        <v>3.0573248407643292</v>
      </c>
      <c r="DD499" s="208">
        <v>1293.2920200000001</v>
      </c>
      <c r="DE499" s="677">
        <f t="shared" si="707"/>
        <v>508.29202000000009</v>
      </c>
      <c r="DF499" s="676">
        <f t="shared" si="708"/>
        <v>64.750575796178367</v>
      </c>
      <c r="DG499" s="676">
        <f t="shared" si="732"/>
        <v>12.950115159235674</v>
      </c>
      <c r="DH499" s="222">
        <v>20</v>
      </c>
      <c r="DI499" s="677">
        <f t="shared" si="709"/>
        <v>157</v>
      </c>
      <c r="DJ499" s="568">
        <f t="shared" si="710"/>
        <v>942</v>
      </c>
      <c r="DK499" s="677">
        <f t="shared" si="711"/>
        <v>1884</v>
      </c>
      <c r="DL499" s="677">
        <f t="shared" si="733"/>
        <v>282.60000000000002</v>
      </c>
      <c r="DM499" s="677">
        <f t="shared" si="734"/>
        <v>471</v>
      </c>
      <c r="DN499" s="677">
        <f t="shared" si="712"/>
        <v>87.823005000000023</v>
      </c>
      <c r="DO499" s="677">
        <f t="shared" si="735"/>
        <v>26.346901500000005</v>
      </c>
      <c r="DP499" s="677">
        <f t="shared" si="736"/>
        <v>43.911502500000012</v>
      </c>
      <c r="DQ499" s="677">
        <f t="shared" si="713"/>
        <v>175.64601000000005</v>
      </c>
      <c r="DR499" s="222">
        <v>905</v>
      </c>
      <c r="DS499" s="677">
        <f t="shared" si="714"/>
        <v>120</v>
      </c>
      <c r="DT499" s="676">
        <f t="shared" si="715"/>
        <v>15.286624203821646</v>
      </c>
      <c r="DU499" s="710">
        <f t="shared" si="737"/>
        <v>3.0573248407643292</v>
      </c>
      <c r="DV499" s="208">
        <v>1293.2920200000001</v>
      </c>
      <c r="DW499" s="677">
        <f t="shared" si="716"/>
        <v>508.29202000000009</v>
      </c>
      <c r="DX499" s="676">
        <f t="shared" si="717"/>
        <v>64.750575796178367</v>
      </c>
      <c r="DY499" s="710">
        <f t="shared" si="738"/>
        <v>12.950115159235674</v>
      </c>
      <c r="DZ499" s="222">
        <v>19</v>
      </c>
      <c r="EA499" s="677">
        <f t="shared" si="718"/>
        <v>149.15</v>
      </c>
      <c r="EB499" s="568">
        <f t="shared" si="719"/>
        <v>934.15</v>
      </c>
      <c r="EC499" s="677">
        <f t="shared" si="720"/>
        <v>1868.3</v>
      </c>
      <c r="ED499" s="677">
        <f t="shared" si="739"/>
        <v>280.245</v>
      </c>
      <c r="EE499" s="677">
        <f t="shared" si="740"/>
        <v>467.07499999999999</v>
      </c>
      <c r="EF499" s="208">
        <f t="shared" si="741"/>
        <v>89.785505000000029</v>
      </c>
      <c r="EG499" s="208">
        <f t="shared" si="742"/>
        <v>26.935651500000009</v>
      </c>
      <c r="EH499" s="208">
        <f t="shared" si="743"/>
        <v>44.892752500000014</v>
      </c>
      <c r="EI499" s="677">
        <f t="shared" si="721"/>
        <v>179.57101000000006</v>
      </c>
    </row>
    <row r="500" spans="1:139" s="218" customFormat="1" ht="24.75" customHeight="1" x14ac:dyDescent="0.2">
      <c r="A500" s="505">
        <v>497</v>
      </c>
      <c r="B500" s="505" t="s">
        <v>1345</v>
      </c>
      <c r="C500" s="499" t="s">
        <v>181</v>
      </c>
      <c r="D500" s="253" t="s">
        <v>403</v>
      </c>
      <c r="E500" s="253" t="s">
        <v>186</v>
      </c>
      <c r="F500" s="219" t="s">
        <v>185</v>
      </c>
      <c r="G500" s="219" t="s">
        <v>68</v>
      </c>
      <c r="H500" s="219" t="s">
        <v>70</v>
      </c>
      <c r="I500" s="240">
        <v>7</v>
      </c>
      <c r="J500" s="221">
        <v>1063</v>
      </c>
      <c r="K500" s="222"/>
      <c r="L500" s="219" t="s">
        <v>185</v>
      </c>
      <c r="M500" s="219" t="s">
        <v>68</v>
      </c>
      <c r="N500" s="219" t="s">
        <v>70</v>
      </c>
      <c r="O500" s="240">
        <v>7</v>
      </c>
      <c r="P500" s="221">
        <v>1063</v>
      </c>
      <c r="Q500" s="219"/>
      <c r="R500" s="219"/>
      <c r="S500" s="219"/>
      <c r="T500" s="240">
        <v>7</v>
      </c>
      <c r="U500" s="223">
        <v>1063</v>
      </c>
      <c r="V500" s="228" t="s">
        <v>711</v>
      </c>
      <c r="W500" s="228" t="s">
        <v>44</v>
      </c>
      <c r="X500" s="228" t="s">
        <v>70</v>
      </c>
      <c r="Y500" s="242">
        <v>7</v>
      </c>
      <c r="Z500" s="226">
        <v>1063</v>
      </c>
      <c r="AA500" s="207">
        <f t="shared" si="657"/>
        <v>7441</v>
      </c>
      <c r="AB500" s="222">
        <v>1157</v>
      </c>
      <c r="AC500" s="544">
        <f t="shared" si="722"/>
        <v>94</v>
      </c>
      <c r="AD500" s="208">
        <f>1.453*$AB$1</f>
        <v>1652.7293800000002</v>
      </c>
      <c r="AE500" s="678">
        <f t="shared" si="723"/>
        <v>589.72938000000022</v>
      </c>
      <c r="AF500" s="222">
        <v>2067</v>
      </c>
      <c r="AJ500" s="444">
        <f t="shared" si="658"/>
        <v>94</v>
      </c>
      <c r="AK500" s="444">
        <f t="shared" si="659"/>
        <v>8.8428974600188042</v>
      </c>
      <c r="AL500" s="539">
        <f t="shared" si="724"/>
        <v>1.7685794920037606E-2</v>
      </c>
      <c r="AM500" s="444">
        <f t="shared" si="660"/>
        <v>18.8</v>
      </c>
      <c r="AN500" s="445">
        <f t="shared" si="661"/>
        <v>589.72938000000022</v>
      </c>
      <c r="AO500" s="445">
        <f t="shared" si="662"/>
        <v>55.477834430856092</v>
      </c>
      <c r="AP500" s="542">
        <f t="shared" si="725"/>
        <v>0.11095566886171218</v>
      </c>
      <c r="AQ500" s="445">
        <f t="shared" si="663"/>
        <v>117.94587600000004</v>
      </c>
      <c r="AR500" s="227">
        <f t="shared" si="664"/>
        <v>8281</v>
      </c>
      <c r="AS500" s="210">
        <f t="shared" si="665"/>
        <v>1183</v>
      </c>
      <c r="AT500" s="209">
        <f t="shared" si="666"/>
        <v>354.9</v>
      </c>
      <c r="AU500" s="209">
        <f t="shared" si="667"/>
        <v>591.5</v>
      </c>
      <c r="AV500" s="211">
        <f t="shared" si="668"/>
        <v>1157</v>
      </c>
      <c r="AW500" s="210">
        <f t="shared" si="669"/>
        <v>26</v>
      </c>
      <c r="AX500" s="210">
        <f t="shared" si="670"/>
        <v>120</v>
      </c>
      <c r="AY500" s="210">
        <f t="shared" si="671"/>
        <v>11.288805268109115</v>
      </c>
      <c r="AZ500" s="211">
        <f t="shared" si="672"/>
        <v>1652.7293800000002</v>
      </c>
      <c r="BA500" s="544">
        <f t="shared" si="726"/>
        <v>469.72938000000022</v>
      </c>
      <c r="BB500" s="210">
        <f t="shared" si="727"/>
        <v>117.43234500000005</v>
      </c>
      <c r="BC500" s="213">
        <f t="shared" si="673"/>
        <v>10412.195094000001</v>
      </c>
      <c r="BD500" s="211">
        <f>[1]MAG_9pak!$F$12</f>
        <v>1487.4564420000002</v>
      </c>
      <c r="BE500" s="213">
        <f t="shared" si="674"/>
        <v>446.23693260000005</v>
      </c>
      <c r="BF500" s="213">
        <f t="shared" si="675"/>
        <v>743.72822100000008</v>
      </c>
      <c r="BG500" s="210">
        <f t="shared" si="676"/>
        <v>330.45644200000015</v>
      </c>
      <c r="BH500" s="210">
        <f t="shared" si="677"/>
        <v>424.45644200000015</v>
      </c>
      <c r="BI500" s="210">
        <f t="shared" si="678"/>
        <v>39.930050987770471</v>
      </c>
      <c r="BJ500" s="210">
        <f t="shared" si="679"/>
        <v>1318.12</v>
      </c>
      <c r="BK500" s="214">
        <f t="shared" si="680"/>
        <v>395.43599999999998</v>
      </c>
      <c r="BL500" s="214">
        <f t="shared" si="681"/>
        <v>659.06</v>
      </c>
      <c r="BM500" s="210">
        <f t="shared" si="682"/>
        <v>255.11999999999989</v>
      </c>
      <c r="BN500" s="210">
        <f t="shared" si="683"/>
        <v>161.11999999999989</v>
      </c>
      <c r="BO500" s="215">
        <f t="shared" si="684"/>
        <v>9226.84</v>
      </c>
      <c r="BP500" s="210">
        <f>Z500*1.24</f>
        <v>1318.12</v>
      </c>
      <c r="BQ500" s="216">
        <f t="shared" si="685"/>
        <v>395.43599999999998</v>
      </c>
      <c r="BR500" s="216">
        <f t="shared" si="686"/>
        <v>659.06</v>
      </c>
      <c r="BS500" s="210">
        <f t="shared" si="687"/>
        <v>255.11999999999989</v>
      </c>
      <c r="BT500" s="210">
        <f t="shared" si="688"/>
        <v>161.11999999999989</v>
      </c>
      <c r="BU500" s="217">
        <f t="shared" si="689"/>
        <v>9226.84</v>
      </c>
      <c r="BV500" s="210">
        <f>Z500*1.24</f>
        <v>1318.12</v>
      </c>
      <c r="BW500" s="403">
        <f t="shared" si="690"/>
        <v>395.43599999999998</v>
      </c>
      <c r="BX500" s="403">
        <f t="shared" si="691"/>
        <v>659.06</v>
      </c>
      <c r="BY500" s="210">
        <f t="shared" si="692"/>
        <v>255.11999999999989</v>
      </c>
      <c r="BZ500" s="210">
        <f t="shared" si="693"/>
        <v>161.11999999999989</v>
      </c>
      <c r="CA500" s="210">
        <f t="shared" si="694"/>
        <v>24</v>
      </c>
      <c r="CB500" s="404">
        <f t="shared" si="695"/>
        <v>9226.84</v>
      </c>
      <c r="CC500" s="404"/>
      <c r="CD500" s="537">
        <f t="shared" si="696"/>
        <v>117.43234500000005</v>
      </c>
      <c r="CE500" s="537">
        <f t="shared" si="728"/>
        <v>35.229703500000014</v>
      </c>
      <c r="CF500" s="537">
        <f t="shared" si="697"/>
        <v>58.716172500000027</v>
      </c>
      <c r="CG500" s="210"/>
      <c r="CH500" s="210"/>
      <c r="CI500" s="210"/>
      <c r="CJ500" s="538">
        <f t="shared" si="698"/>
        <v>822.02641500000038</v>
      </c>
      <c r="CK500" s="216">
        <f t="shared" si="699"/>
        <v>-6.5</v>
      </c>
      <c r="CL500" s="216">
        <f t="shared" si="729"/>
        <v>-1.95</v>
      </c>
      <c r="CM500" s="216">
        <f t="shared" si="700"/>
        <v>-3.25</v>
      </c>
      <c r="CN500" s="216"/>
      <c r="CO500" s="216"/>
      <c r="CP500" s="216"/>
      <c r="CQ500" s="217">
        <f t="shared" si="701"/>
        <v>-45.5</v>
      </c>
      <c r="CR500" s="403">
        <f t="shared" si="702"/>
        <v>83.652345000000082</v>
      </c>
      <c r="CS500" s="403">
        <f t="shared" si="730"/>
        <v>25.095703500000024</v>
      </c>
      <c r="CT500" s="403">
        <f t="shared" si="703"/>
        <v>41.826172500000041</v>
      </c>
      <c r="CU500" s="403"/>
      <c r="CV500" s="403"/>
      <c r="CW500" s="403"/>
      <c r="CX500" s="404">
        <f t="shared" si="704"/>
        <v>585.56641500000057</v>
      </c>
      <c r="CY500" s="198"/>
      <c r="CZ500" s="222">
        <v>1157</v>
      </c>
      <c r="DA500" s="677">
        <f t="shared" si="705"/>
        <v>94</v>
      </c>
      <c r="DB500" s="676">
        <f t="shared" si="706"/>
        <v>8.8428974600188042</v>
      </c>
      <c r="DC500" s="676">
        <f t="shared" si="731"/>
        <v>1.7685794920037607</v>
      </c>
      <c r="DD500" s="208">
        <v>1652.7293800000002</v>
      </c>
      <c r="DE500" s="677">
        <f t="shared" si="707"/>
        <v>589.72938000000022</v>
      </c>
      <c r="DF500" s="676">
        <f t="shared" si="708"/>
        <v>55.477834430856092</v>
      </c>
      <c r="DG500" s="676">
        <f t="shared" si="732"/>
        <v>11.095566886171218</v>
      </c>
      <c r="DH500" s="222">
        <v>19</v>
      </c>
      <c r="DI500" s="677">
        <f t="shared" si="709"/>
        <v>201.97</v>
      </c>
      <c r="DJ500" s="568">
        <f t="shared" si="710"/>
        <v>1264.97</v>
      </c>
      <c r="DK500" s="677">
        <f t="shared" si="711"/>
        <v>8854.7900000000009</v>
      </c>
      <c r="DL500" s="677">
        <f t="shared" si="733"/>
        <v>379.49099999999999</v>
      </c>
      <c r="DM500" s="677">
        <f t="shared" si="734"/>
        <v>632.48500000000001</v>
      </c>
      <c r="DN500" s="677">
        <f t="shared" si="712"/>
        <v>96.939845000000048</v>
      </c>
      <c r="DO500" s="677">
        <f t="shared" si="735"/>
        <v>29.081953500000012</v>
      </c>
      <c r="DP500" s="677">
        <f t="shared" si="736"/>
        <v>48.469922500000024</v>
      </c>
      <c r="DQ500" s="677">
        <f t="shared" si="713"/>
        <v>678.57891500000028</v>
      </c>
      <c r="DR500" s="222">
        <v>1157</v>
      </c>
      <c r="DS500" s="677">
        <f t="shared" si="714"/>
        <v>94</v>
      </c>
      <c r="DT500" s="676">
        <f t="shared" si="715"/>
        <v>8.8428974600188042</v>
      </c>
      <c r="DU500" s="710">
        <f t="shared" si="737"/>
        <v>1.7685794920037607</v>
      </c>
      <c r="DV500" s="208">
        <v>1652.7293800000002</v>
      </c>
      <c r="DW500" s="677">
        <f t="shared" si="716"/>
        <v>589.72938000000022</v>
      </c>
      <c r="DX500" s="676">
        <f t="shared" si="717"/>
        <v>55.477834430856092</v>
      </c>
      <c r="DY500" s="710">
        <f t="shared" si="738"/>
        <v>11.095566886171218</v>
      </c>
      <c r="DZ500" s="222">
        <v>15</v>
      </c>
      <c r="EA500" s="677">
        <f t="shared" si="718"/>
        <v>159.44999999999999</v>
      </c>
      <c r="EB500" s="568">
        <f t="shared" si="719"/>
        <v>1222.45</v>
      </c>
      <c r="EC500" s="677">
        <f t="shared" si="720"/>
        <v>8557.15</v>
      </c>
      <c r="ED500" s="677">
        <f t="shared" si="739"/>
        <v>366.73500000000001</v>
      </c>
      <c r="EE500" s="677">
        <f t="shared" si="740"/>
        <v>611.22500000000002</v>
      </c>
      <c r="EF500" s="208">
        <f t="shared" si="741"/>
        <v>107.56984500000004</v>
      </c>
      <c r="EG500" s="208">
        <f t="shared" si="742"/>
        <v>32.270953500000012</v>
      </c>
      <c r="EH500" s="208">
        <f t="shared" si="743"/>
        <v>53.784922500000022</v>
      </c>
      <c r="EI500" s="677">
        <f t="shared" si="721"/>
        <v>752.98891500000036</v>
      </c>
    </row>
    <row r="501" spans="1:139" s="218" customFormat="1" ht="24.75" customHeight="1" x14ac:dyDescent="0.2">
      <c r="A501" s="506">
        <v>498</v>
      </c>
      <c r="B501" s="505" t="s">
        <v>1267</v>
      </c>
      <c r="C501" s="499" t="s">
        <v>64</v>
      </c>
      <c r="D501" s="253" t="s">
        <v>55</v>
      </c>
      <c r="E501" s="253" t="s">
        <v>13</v>
      </c>
      <c r="F501" s="219" t="s">
        <v>7</v>
      </c>
      <c r="G501" s="219" t="s">
        <v>65</v>
      </c>
      <c r="H501" s="219" t="s">
        <v>5</v>
      </c>
      <c r="I501" s="310">
        <v>1</v>
      </c>
      <c r="J501" s="237">
        <v>1647</v>
      </c>
      <c r="K501" s="222"/>
      <c r="L501" s="219" t="s">
        <v>7</v>
      </c>
      <c r="M501" s="219" t="s">
        <v>65</v>
      </c>
      <c r="N501" s="219" t="s">
        <v>5</v>
      </c>
      <c r="O501" s="310">
        <v>1</v>
      </c>
      <c r="P501" s="234">
        <v>1647</v>
      </c>
      <c r="Q501" s="219"/>
      <c r="R501" s="219"/>
      <c r="S501" s="219"/>
      <c r="T501" s="310">
        <v>1</v>
      </c>
      <c r="U501" s="235">
        <v>1647</v>
      </c>
      <c r="V501" s="228" t="s">
        <v>664</v>
      </c>
      <c r="W501" s="228" t="s">
        <v>6</v>
      </c>
      <c r="X501" s="228" t="s">
        <v>88</v>
      </c>
      <c r="Y501" s="311">
        <v>1</v>
      </c>
      <c r="Z501" s="236">
        <v>1647</v>
      </c>
      <c r="AA501" s="207">
        <f t="shared" si="657"/>
        <v>1647</v>
      </c>
      <c r="AB501" s="222">
        <v>2174</v>
      </c>
      <c r="AC501" s="544">
        <f t="shared" si="722"/>
        <v>527</v>
      </c>
      <c r="AD501" s="208">
        <f>2.73*$AB$1</f>
        <v>3105.2658000000001</v>
      </c>
      <c r="AE501" s="678">
        <f t="shared" si="723"/>
        <v>1458.2658000000001</v>
      </c>
      <c r="AF501" s="222">
        <v>3726</v>
      </c>
      <c r="AJ501" s="444">
        <f t="shared" si="658"/>
        <v>527</v>
      </c>
      <c r="AK501" s="444">
        <f t="shared" si="659"/>
        <v>31.997571341833634</v>
      </c>
      <c r="AL501" s="539">
        <f t="shared" si="724"/>
        <v>6.3995142683667267E-2</v>
      </c>
      <c r="AM501" s="444">
        <f t="shared" si="660"/>
        <v>105.4</v>
      </c>
      <c r="AN501" s="445">
        <f t="shared" si="661"/>
        <v>1458.2658000000001</v>
      </c>
      <c r="AO501" s="445">
        <f t="shared" si="662"/>
        <v>88.540728597449913</v>
      </c>
      <c r="AP501" s="542">
        <f t="shared" si="725"/>
        <v>0.17708145719489984</v>
      </c>
      <c r="AQ501" s="445">
        <f t="shared" si="663"/>
        <v>291.65316000000001</v>
      </c>
      <c r="AR501" s="227">
        <f t="shared" si="664"/>
        <v>1767</v>
      </c>
      <c r="AS501" s="210">
        <f t="shared" si="665"/>
        <v>1767</v>
      </c>
      <c r="AT501" s="209">
        <f t="shared" si="666"/>
        <v>530.1</v>
      </c>
      <c r="AU501" s="209">
        <f t="shared" si="667"/>
        <v>883.5</v>
      </c>
      <c r="AV501" s="211">
        <f t="shared" si="668"/>
        <v>2174</v>
      </c>
      <c r="AW501" s="212">
        <f t="shared" si="669"/>
        <v>-407</v>
      </c>
      <c r="AX501" s="210">
        <f t="shared" si="670"/>
        <v>120</v>
      </c>
      <c r="AY501" s="210">
        <f t="shared" si="671"/>
        <v>7.2859744990892494</v>
      </c>
      <c r="AZ501" s="211">
        <f t="shared" si="672"/>
        <v>3105.2658000000001</v>
      </c>
      <c r="BA501" s="544">
        <f t="shared" si="726"/>
        <v>1338.2658000000001</v>
      </c>
      <c r="BB501" s="210">
        <f t="shared" si="727"/>
        <v>334.56645000000003</v>
      </c>
      <c r="BC501" s="213">
        <f t="shared" si="673"/>
        <v>2173.68606</v>
      </c>
      <c r="BD501" s="211">
        <f>[1]MAG_9pak!$C$15</f>
        <v>2173.68606</v>
      </c>
      <c r="BE501" s="213">
        <f t="shared" si="674"/>
        <v>652.105818</v>
      </c>
      <c r="BF501" s="213">
        <f t="shared" si="675"/>
        <v>1086.84303</v>
      </c>
      <c r="BG501" s="210">
        <f t="shared" si="676"/>
        <v>-0.31394000000000233</v>
      </c>
      <c r="BH501" s="210">
        <f t="shared" si="677"/>
        <v>526.68606</v>
      </c>
      <c r="BI501" s="210">
        <f t="shared" si="678"/>
        <v>31.978510018214934</v>
      </c>
      <c r="BJ501" s="210">
        <f t="shared" si="679"/>
        <v>2042.28</v>
      </c>
      <c r="BK501" s="214">
        <f t="shared" si="680"/>
        <v>612.68399999999997</v>
      </c>
      <c r="BL501" s="214">
        <f t="shared" si="681"/>
        <v>1021.14</v>
      </c>
      <c r="BM501" s="210">
        <f t="shared" si="682"/>
        <v>395.28</v>
      </c>
      <c r="BN501" s="210">
        <f t="shared" si="683"/>
        <v>-131.72000000000003</v>
      </c>
      <c r="BO501" s="215">
        <f t="shared" si="684"/>
        <v>2042.28</v>
      </c>
      <c r="BP501" s="210">
        <f>Z501*1.2</f>
        <v>1976.3999999999999</v>
      </c>
      <c r="BQ501" s="216">
        <f t="shared" si="685"/>
        <v>592.91999999999996</v>
      </c>
      <c r="BR501" s="216">
        <f t="shared" si="686"/>
        <v>988.19999999999993</v>
      </c>
      <c r="BS501" s="210">
        <f t="shared" si="687"/>
        <v>329.39999999999986</v>
      </c>
      <c r="BT501" s="210">
        <f t="shared" si="688"/>
        <v>-197.60000000000014</v>
      </c>
      <c r="BU501" s="217">
        <f t="shared" si="689"/>
        <v>1976.3999999999999</v>
      </c>
      <c r="BV501" s="210">
        <f>Z501*1.19</f>
        <v>1959.9299999999998</v>
      </c>
      <c r="BW501" s="403">
        <f t="shared" si="690"/>
        <v>587.97899999999993</v>
      </c>
      <c r="BX501" s="403">
        <f t="shared" si="691"/>
        <v>979.96499999999992</v>
      </c>
      <c r="BY501" s="210">
        <f t="shared" si="692"/>
        <v>312.92999999999984</v>
      </c>
      <c r="BZ501" s="210">
        <f t="shared" si="693"/>
        <v>-214.07000000000016</v>
      </c>
      <c r="CA501" s="210">
        <f t="shared" si="694"/>
        <v>19</v>
      </c>
      <c r="CB501" s="404">
        <f t="shared" si="695"/>
        <v>1959.9299999999998</v>
      </c>
      <c r="CC501" s="404"/>
      <c r="CD501" s="537">
        <f t="shared" si="696"/>
        <v>334.56645000000003</v>
      </c>
      <c r="CE501" s="537">
        <f t="shared" si="728"/>
        <v>100.36993500000001</v>
      </c>
      <c r="CF501" s="537">
        <f t="shared" si="697"/>
        <v>167.28322500000002</v>
      </c>
      <c r="CG501" s="210"/>
      <c r="CH501" s="210"/>
      <c r="CI501" s="210"/>
      <c r="CJ501" s="538">
        <f t="shared" si="698"/>
        <v>334.56645000000003</v>
      </c>
      <c r="CK501" s="216">
        <f t="shared" si="699"/>
        <v>101.75</v>
      </c>
      <c r="CL501" s="216">
        <f t="shared" si="729"/>
        <v>30.524999999999999</v>
      </c>
      <c r="CM501" s="216">
        <f t="shared" si="700"/>
        <v>50.875</v>
      </c>
      <c r="CN501" s="216"/>
      <c r="CO501" s="216"/>
      <c r="CP501" s="216"/>
      <c r="CQ501" s="217">
        <f t="shared" si="701"/>
        <v>101.75</v>
      </c>
      <c r="CR501" s="403">
        <f t="shared" si="702"/>
        <v>286.33395000000007</v>
      </c>
      <c r="CS501" s="403">
        <f t="shared" si="730"/>
        <v>85.900185000000022</v>
      </c>
      <c r="CT501" s="403">
        <f t="shared" si="703"/>
        <v>143.16697500000004</v>
      </c>
      <c r="CU501" s="403"/>
      <c r="CV501" s="403"/>
      <c r="CW501" s="403"/>
      <c r="CX501" s="404">
        <f t="shared" si="704"/>
        <v>286.33395000000007</v>
      </c>
      <c r="CY501" s="198"/>
      <c r="CZ501" s="222">
        <v>2174</v>
      </c>
      <c r="DA501" s="677">
        <f t="shared" si="705"/>
        <v>527</v>
      </c>
      <c r="DB501" s="676">
        <f t="shared" si="706"/>
        <v>31.997571341833634</v>
      </c>
      <c r="DC501" s="676">
        <f t="shared" si="731"/>
        <v>6.399514268366727</v>
      </c>
      <c r="DD501" s="208">
        <v>3105.2658000000001</v>
      </c>
      <c r="DE501" s="677">
        <f t="shared" si="707"/>
        <v>1458.2658000000001</v>
      </c>
      <c r="DF501" s="676">
        <f t="shared" si="708"/>
        <v>88.540728597449913</v>
      </c>
      <c r="DG501" s="676">
        <f t="shared" si="732"/>
        <v>17.708145719489984</v>
      </c>
      <c r="DH501" s="222">
        <v>15</v>
      </c>
      <c r="DI501" s="677">
        <f t="shared" si="709"/>
        <v>247.05</v>
      </c>
      <c r="DJ501" s="568">
        <f t="shared" si="710"/>
        <v>1894.05</v>
      </c>
      <c r="DK501" s="677">
        <f t="shared" si="711"/>
        <v>1894.05</v>
      </c>
      <c r="DL501" s="677">
        <f t="shared" si="733"/>
        <v>568.21500000000003</v>
      </c>
      <c r="DM501" s="677">
        <f t="shared" si="734"/>
        <v>947.02499999999998</v>
      </c>
      <c r="DN501" s="677">
        <f t="shared" si="712"/>
        <v>302.80395000000004</v>
      </c>
      <c r="DO501" s="677">
        <f t="shared" si="735"/>
        <v>90.84118500000001</v>
      </c>
      <c r="DP501" s="677">
        <f t="shared" si="736"/>
        <v>151.40197500000002</v>
      </c>
      <c r="DQ501" s="677">
        <f t="shared" si="713"/>
        <v>302.80395000000004</v>
      </c>
      <c r="DR501" s="222">
        <v>2174</v>
      </c>
      <c r="DS501" s="677">
        <f t="shared" si="714"/>
        <v>527</v>
      </c>
      <c r="DT501" s="676">
        <f t="shared" si="715"/>
        <v>31.997571341833634</v>
      </c>
      <c r="DU501" s="710">
        <f t="shared" si="737"/>
        <v>6.399514268366727</v>
      </c>
      <c r="DV501" s="208">
        <v>3105.2658000000001</v>
      </c>
      <c r="DW501" s="677">
        <f t="shared" si="716"/>
        <v>1458.2658000000001</v>
      </c>
      <c r="DX501" s="676">
        <f t="shared" si="717"/>
        <v>88.540728597449913</v>
      </c>
      <c r="DY501" s="710">
        <f t="shared" si="738"/>
        <v>17.708145719489984</v>
      </c>
      <c r="DZ501" s="222">
        <v>15</v>
      </c>
      <c r="EA501" s="677">
        <f t="shared" si="718"/>
        <v>247.05</v>
      </c>
      <c r="EB501" s="568">
        <f t="shared" si="719"/>
        <v>1894.05</v>
      </c>
      <c r="EC501" s="677">
        <f t="shared" si="720"/>
        <v>1894.05</v>
      </c>
      <c r="ED501" s="677">
        <f t="shared" si="739"/>
        <v>568.21500000000003</v>
      </c>
      <c r="EE501" s="677">
        <f t="shared" si="740"/>
        <v>947.02499999999998</v>
      </c>
      <c r="EF501" s="208">
        <f t="shared" si="741"/>
        <v>302.80395000000004</v>
      </c>
      <c r="EG501" s="208">
        <f t="shared" si="742"/>
        <v>90.84118500000001</v>
      </c>
      <c r="EH501" s="208">
        <f t="shared" si="743"/>
        <v>151.40197500000002</v>
      </c>
      <c r="EI501" s="677">
        <f t="shared" si="721"/>
        <v>302.80395000000004</v>
      </c>
    </row>
    <row r="502" spans="1:139" s="218" customFormat="1" ht="24.75" customHeight="1" x14ac:dyDescent="0.2">
      <c r="A502" s="505">
        <v>499</v>
      </c>
      <c r="B502" s="505" t="s">
        <v>1267</v>
      </c>
      <c r="C502" s="499" t="s">
        <v>64</v>
      </c>
      <c r="D502" s="253" t="s">
        <v>55</v>
      </c>
      <c r="E502" s="253" t="s">
        <v>56</v>
      </c>
      <c r="F502" s="219" t="s">
        <v>20</v>
      </c>
      <c r="G502" s="219" t="s">
        <v>22</v>
      </c>
      <c r="H502" s="219" t="s">
        <v>23</v>
      </c>
      <c r="I502" s="310">
        <v>2</v>
      </c>
      <c r="J502" s="234">
        <v>1382</v>
      </c>
      <c r="K502" s="222" t="s">
        <v>649</v>
      </c>
      <c r="L502" s="219" t="s">
        <v>20</v>
      </c>
      <c r="M502" s="219" t="s">
        <v>22</v>
      </c>
      <c r="N502" s="219" t="s">
        <v>23</v>
      </c>
      <c r="O502" s="310">
        <v>2</v>
      </c>
      <c r="P502" s="234">
        <v>1382</v>
      </c>
      <c r="Q502" s="219"/>
      <c r="R502" s="219"/>
      <c r="S502" s="219"/>
      <c r="T502" s="310">
        <v>2</v>
      </c>
      <c r="U502" s="235">
        <v>1382</v>
      </c>
      <c r="V502" s="228" t="s">
        <v>1350</v>
      </c>
      <c r="W502" s="228" t="s">
        <v>22</v>
      </c>
      <c r="X502" s="228" t="s">
        <v>23</v>
      </c>
      <c r="Y502" s="311">
        <v>2</v>
      </c>
      <c r="Z502" s="236">
        <v>1382</v>
      </c>
      <c r="AA502" s="207">
        <f t="shared" si="657"/>
        <v>2764</v>
      </c>
      <c r="AB502" s="222">
        <v>1399</v>
      </c>
      <c r="AC502" s="544">
        <f t="shared" si="722"/>
        <v>17</v>
      </c>
      <c r="AD502" s="208">
        <f>1.757*$AB$1</f>
        <v>1998.51722</v>
      </c>
      <c r="AE502" s="678">
        <f t="shared" si="723"/>
        <v>616.51721999999995</v>
      </c>
      <c r="AF502" s="222">
        <v>2499</v>
      </c>
      <c r="AJ502" s="444">
        <f t="shared" si="658"/>
        <v>17</v>
      </c>
      <c r="AK502" s="444">
        <f t="shared" si="659"/>
        <v>1.2301013024601986</v>
      </c>
      <c r="AL502" s="539">
        <f t="shared" si="724"/>
        <v>2.4602026049203971E-3</v>
      </c>
      <c r="AM502" s="444">
        <f t="shared" si="660"/>
        <v>3.4</v>
      </c>
      <c r="AN502" s="445">
        <f t="shared" si="661"/>
        <v>616.51721999999995</v>
      </c>
      <c r="AO502" s="445">
        <f t="shared" si="662"/>
        <v>44.610507959479008</v>
      </c>
      <c r="AP502" s="542">
        <f t="shared" si="725"/>
        <v>8.9221015918958008E-2</v>
      </c>
      <c r="AQ502" s="445">
        <f t="shared" si="663"/>
        <v>123.30344399999998</v>
      </c>
      <c r="AR502" s="227">
        <f t="shared" si="664"/>
        <v>3004</v>
      </c>
      <c r="AS502" s="210">
        <f t="shared" si="665"/>
        <v>1502</v>
      </c>
      <c r="AT502" s="209">
        <f t="shared" si="666"/>
        <v>450.59999999999997</v>
      </c>
      <c r="AU502" s="209">
        <f t="shared" si="667"/>
        <v>751</v>
      </c>
      <c r="AV502" s="211">
        <f t="shared" si="668"/>
        <v>1399</v>
      </c>
      <c r="AW502" s="210">
        <f t="shared" si="669"/>
        <v>103</v>
      </c>
      <c r="AX502" s="210">
        <f t="shared" si="670"/>
        <v>120</v>
      </c>
      <c r="AY502" s="210">
        <f t="shared" si="671"/>
        <v>8.6830680173661392</v>
      </c>
      <c r="AZ502" s="211">
        <f t="shared" si="672"/>
        <v>1998.51722</v>
      </c>
      <c r="BA502" s="544">
        <f t="shared" si="726"/>
        <v>496.51721999999995</v>
      </c>
      <c r="BB502" s="210">
        <f t="shared" si="727"/>
        <v>124.12930499999999</v>
      </c>
      <c r="BC502" s="213">
        <f t="shared" si="673"/>
        <v>3237.5978964000001</v>
      </c>
      <c r="BD502" s="211">
        <f>[1]MAG_9pak!$E$13</f>
        <v>1618.7989482</v>
      </c>
      <c r="BE502" s="213">
        <f t="shared" si="674"/>
        <v>485.63968446000001</v>
      </c>
      <c r="BF502" s="213">
        <f t="shared" si="675"/>
        <v>809.39947410000002</v>
      </c>
      <c r="BG502" s="210">
        <f t="shared" si="676"/>
        <v>219.79894820000004</v>
      </c>
      <c r="BH502" s="210">
        <f t="shared" si="677"/>
        <v>236.79894820000004</v>
      </c>
      <c r="BI502" s="210">
        <f t="shared" si="678"/>
        <v>17.134511447178014</v>
      </c>
      <c r="BJ502" s="210">
        <f t="shared" si="679"/>
        <v>1713.68</v>
      </c>
      <c r="BK502" s="214">
        <f t="shared" si="680"/>
        <v>514.10400000000004</v>
      </c>
      <c r="BL502" s="214">
        <f t="shared" si="681"/>
        <v>856.84</v>
      </c>
      <c r="BM502" s="210">
        <f t="shared" si="682"/>
        <v>331.68000000000006</v>
      </c>
      <c r="BN502" s="210">
        <f t="shared" si="683"/>
        <v>314.68000000000006</v>
      </c>
      <c r="BO502" s="215">
        <f t="shared" si="684"/>
        <v>3427.36</v>
      </c>
      <c r="BP502" s="210">
        <f t="shared" ref="BP502:BP513" si="748">Z502*1.24</f>
        <v>1713.68</v>
      </c>
      <c r="BQ502" s="216">
        <f t="shared" si="685"/>
        <v>514.10400000000004</v>
      </c>
      <c r="BR502" s="216">
        <f t="shared" si="686"/>
        <v>856.84</v>
      </c>
      <c r="BS502" s="210">
        <f t="shared" si="687"/>
        <v>331.68000000000006</v>
      </c>
      <c r="BT502" s="210">
        <f t="shared" si="688"/>
        <v>314.68000000000006</v>
      </c>
      <c r="BU502" s="217">
        <f t="shared" si="689"/>
        <v>3427.36</v>
      </c>
      <c r="BV502" s="210">
        <f t="shared" ref="BV502:BV513" si="749">Z502*1.24</f>
        <v>1713.68</v>
      </c>
      <c r="BW502" s="403">
        <f t="shared" si="690"/>
        <v>514.10400000000004</v>
      </c>
      <c r="BX502" s="403">
        <f t="shared" si="691"/>
        <v>856.84</v>
      </c>
      <c r="BY502" s="210">
        <f t="shared" si="692"/>
        <v>331.68000000000006</v>
      </c>
      <c r="BZ502" s="210">
        <f t="shared" si="693"/>
        <v>314.68000000000006</v>
      </c>
      <c r="CA502" s="210">
        <f t="shared" si="694"/>
        <v>24</v>
      </c>
      <c r="CB502" s="404">
        <f t="shared" si="695"/>
        <v>3427.36</v>
      </c>
      <c r="CC502" s="404"/>
      <c r="CD502" s="537">
        <f t="shared" si="696"/>
        <v>124.12930499999999</v>
      </c>
      <c r="CE502" s="537">
        <f t="shared" si="728"/>
        <v>37.238791499999998</v>
      </c>
      <c r="CF502" s="537">
        <f t="shared" si="697"/>
        <v>62.064652499999994</v>
      </c>
      <c r="CG502" s="210"/>
      <c r="CH502" s="210"/>
      <c r="CI502" s="210"/>
      <c r="CJ502" s="538">
        <f t="shared" si="698"/>
        <v>248.25860999999998</v>
      </c>
      <c r="CK502" s="216">
        <f t="shared" si="699"/>
        <v>-25.75</v>
      </c>
      <c r="CL502" s="216">
        <f t="shared" si="729"/>
        <v>-7.7249999999999996</v>
      </c>
      <c r="CM502" s="216">
        <f t="shared" si="700"/>
        <v>-12.875</v>
      </c>
      <c r="CN502" s="216"/>
      <c r="CO502" s="216"/>
      <c r="CP502" s="216"/>
      <c r="CQ502" s="217">
        <f t="shared" si="701"/>
        <v>-51.5</v>
      </c>
      <c r="CR502" s="403">
        <f t="shared" si="702"/>
        <v>71.209304999999972</v>
      </c>
      <c r="CS502" s="403">
        <f t="shared" si="730"/>
        <v>21.362791499999989</v>
      </c>
      <c r="CT502" s="403">
        <f t="shared" si="703"/>
        <v>35.604652499999986</v>
      </c>
      <c r="CU502" s="403"/>
      <c r="CV502" s="403"/>
      <c r="CW502" s="403"/>
      <c r="CX502" s="404">
        <f t="shared" si="704"/>
        <v>142.41860999999994</v>
      </c>
      <c r="CY502" s="198"/>
      <c r="CZ502" s="222">
        <v>1399</v>
      </c>
      <c r="DA502" s="677">
        <f t="shared" si="705"/>
        <v>17</v>
      </c>
      <c r="DB502" s="676">
        <f t="shared" si="706"/>
        <v>1.2301013024601986</v>
      </c>
      <c r="DC502" s="676">
        <f t="shared" si="731"/>
        <v>0.24602026049203971</v>
      </c>
      <c r="DD502" s="208">
        <v>1998.51722</v>
      </c>
      <c r="DE502" s="677">
        <f t="shared" si="707"/>
        <v>616.51721999999995</v>
      </c>
      <c r="DF502" s="676">
        <f t="shared" si="708"/>
        <v>44.610507959479008</v>
      </c>
      <c r="DG502" s="676">
        <f t="shared" si="732"/>
        <v>8.9221015918958013</v>
      </c>
      <c r="DH502" s="222">
        <v>19</v>
      </c>
      <c r="DI502" s="677">
        <f t="shared" si="709"/>
        <v>262.58</v>
      </c>
      <c r="DJ502" s="568">
        <f t="shared" si="710"/>
        <v>1644.58</v>
      </c>
      <c r="DK502" s="677">
        <f t="shared" si="711"/>
        <v>3289.16</v>
      </c>
      <c r="DL502" s="677">
        <f t="shared" si="733"/>
        <v>493.37399999999997</v>
      </c>
      <c r="DM502" s="677">
        <f t="shared" si="734"/>
        <v>822.29</v>
      </c>
      <c r="DN502" s="677">
        <f t="shared" si="712"/>
        <v>88.484305000000006</v>
      </c>
      <c r="DO502" s="677">
        <f t="shared" si="735"/>
        <v>26.545291500000001</v>
      </c>
      <c r="DP502" s="677">
        <f t="shared" si="736"/>
        <v>44.242152500000003</v>
      </c>
      <c r="DQ502" s="677">
        <f t="shared" si="713"/>
        <v>176.96861000000001</v>
      </c>
      <c r="DR502" s="222">
        <v>1399</v>
      </c>
      <c r="DS502" s="677">
        <f t="shared" si="714"/>
        <v>17</v>
      </c>
      <c r="DT502" s="676">
        <f t="shared" si="715"/>
        <v>1.2301013024601986</v>
      </c>
      <c r="DU502" s="710">
        <f t="shared" si="737"/>
        <v>0.24602026049203971</v>
      </c>
      <c r="DV502" s="208">
        <v>1998.51722</v>
      </c>
      <c r="DW502" s="677">
        <f t="shared" si="716"/>
        <v>616.51721999999995</v>
      </c>
      <c r="DX502" s="676">
        <f t="shared" si="717"/>
        <v>44.610507959479008</v>
      </c>
      <c r="DY502" s="710">
        <f t="shared" si="738"/>
        <v>8.9221015918958013</v>
      </c>
      <c r="DZ502" s="222">
        <v>15</v>
      </c>
      <c r="EA502" s="677">
        <f t="shared" si="718"/>
        <v>207.3</v>
      </c>
      <c r="EB502" s="568">
        <f t="shared" si="719"/>
        <v>1589.3</v>
      </c>
      <c r="EC502" s="677">
        <f t="shared" si="720"/>
        <v>3178.6</v>
      </c>
      <c r="ED502" s="677">
        <f t="shared" si="739"/>
        <v>476.79</v>
      </c>
      <c r="EE502" s="677">
        <f t="shared" si="740"/>
        <v>794.65</v>
      </c>
      <c r="EF502" s="208">
        <f t="shared" si="741"/>
        <v>102.304305</v>
      </c>
      <c r="EG502" s="208">
        <f t="shared" si="742"/>
        <v>30.691291499999998</v>
      </c>
      <c r="EH502" s="208">
        <f t="shared" si="743"/>
        <v>51.1521525</v>
      </c>
      <c r="EI502" s="677">
        <f t="shared" si="721"/>
        <v>204.60861</v>
      </c>
    </row>
    <row r="503" spans="1:139" s="218" customFormat="1" ht="24.75" customHeight="1" x14ac:dyDescent="0.2">
      <c r="A503" s="505">
        <v>500</v>
      </c>
      <c r="B503" s="505" t="s">
        <v>1267</v>
      </c>
      <c r="C503" s="499" t="s">
        <v>64</v>
      </c>
      <c r="D503" s="253" t="s">
        <v>55</v>
      </c>
      <c r="E503" s="253" t="s">
        <v>14</v>
      </c>
      <c r="F503" s="219" t="s">
        <v>38</v>
      </c>
      <c r="G503" s="219" t="s">
        <v>24</v>
      </c>
      <c r="H503" s="219" t="s">
        <v>25</v>
      </c>
      <c r="I503" s="312">
        <v>2</v>
      </c>
      <c r="J503" s="313">
        <v>911</v>
      </c>
      <c r="K503" s="222"/>
      <c r="L503" s="219" t="s">
        <v>38</v>
      </c>
      <c r="M503" s="219" t="s">
        <v>24</v>
      </c>
      <c r="N503" s="219" t="s">
        <v>25</v>
      </c>
      <c r="O503" s="312">
        <v>2</v>
      </c>
      <c r="P503" s="313">
        <v>911</v>
      </c>
      <c r="Q503" s="219"/>
      <c r="R503" s="219"/>
      <c r="S503" s="219"/>
      <c r="T503" s="312">
        <v>2</v>
      </c>
      <c r="U503" s="314">
        <v>911</v>
      </c>
      <c r="V503" s="228" t="s">
        <v>660</v>
      </c>
      <c r="W503" s="228" t="s">
        <v>24</v>
      </c>
      <c r="X503" s="228" t="s">
        <v>25</v>
      </c>
      <c r="Y503" s="315">
        <v>2</v>
      </c>
      <c r="Z503" s="316">
        <v>911</v>
      </c>
      <c r="AA503" s="207">
        <f t="shared" si="657"/>
        <v>1822</v>
      </c>
      <c r="AB503" s="222">
        <v>905</v>
      </c>
      <c r="AC503" s="544">
        <f t="shared" si="722"/>
        <v>-6</v>
      </c>
      <c r="AD503" s="208">
        <f>1.137*$AB$1</f>
        <v>1293.2920200000001</v>
      </c>
      <c r="AE503" s="678">
        <f t="shared" si="723"/>
        <v>382.29202000000009</v>
      </c>
      <c r="AF503" s="222">
        <v>1682</v>
      </c>
      <c r="AJ503" s="444">
        <f t="shared" si="658"/>
        <v>-6</v>
      </c>
      <c r="AK503" s="444">
        <f t="shared" si="659"/>
        <v>-0.65861690450054766</v>
      </c>
      <c r="AL503" s="539">
        <f t="shared" si="724"/>
        <v>-1.3172338090010954E-3</v>
      </c>
      <c r="AM503" s="444">
        <f t="shared" si="660"/>
        <v>-1.2</v>
      </c>
      <c r="AN503" s="445">
        <f t="shared" si="661"/>
        <v>382.29202000000009</v>
      </c>
      <c r="AO503" s="445">
        <f t="shared" si="662"/>
        <v>41.963997804610329</v>
      </c>
      <c r="AP503" s="542">
        <f t="shared" si="725"/>
        <v>8.3927995609220665E-2</v>
      </c>
      <c r="AQ503" s="445">
        <f t="shared" si="663"/>
        <v>76.458404000000016</v>
      </c>
      <c r="AR503" s="227">
        <f t="shared" si="664"/>
        <v>2062</v>
      </c>
      <c r="AS503" s="210">
        <f t="shared" si="665"/>
        <v>1031</v>
      </c>
      <c r="AT503" s="209">
        <f t="shared" si="666"/>
        <v>309.3</v>
      </c>
      <c r="AU503" s="209">
        <f t="shared" si="667"/>
        <v>515.5</v>
      </c>
      <c r="AV503" s="211">
        <f t="shared" si="668"/>
        <v>905</v>
      </c>
      <c r="AW503" s="210">
        <f t="shared" si="669"/>
        <v>126</v>
      </c>
      <c r="AX503" s="210">
        <f t="shared" si="670"/>
        <v>120</v>
      </c>
      <c r="AY503" s="210">
        <f t="shared" si="671"/>
        <v>13.172338090010967</v>
      </c>
      <c r="AZ503" s="211">
        <f t="shared" si="672"/>
        <v>1293.2920200000001</v>
      </c>
      <c r="BA503" s="544">
        <f t="shared" si="726"/>
        <v>262.29202000000009</v>
      </c>
      <c r="BB503" s="210">
        <f t="shared" si="727"/>
        <v>65.573005000000023</v>
      </c>
      <c r="BC503" s="213">
        <f t="shared" si="673"/>
        <v>2327.9256360000004</v>
      </c>
      <c r="BD503" s="211">
        <f>[1]MAG_9pak!$F$10</f>
        <v>1163.9628180000002</v>
      </c>
      <c r="BE503" s="213">
        <f t="shared" si="674"/>
        <v>349.18884540000005</v>
      </c>
      <c r="BF503" s="213">
        <f t="shared" si="675"/>
        <v>581.9814090000001</v>
      </c>
      <c r="BG503" s="210">
        <f t="shared" si="676"/>
        <v>258.9628180000002</v>
      </c>
      <c r="BH503" s="210">
        <f t="shared" si="677"/>
        <v>252.9628180000002</v>
      </c>
      <c r="BI503" s="210">
        <f t="shared" si="678"/>
        <v>27.767598024149294</v>
      </c>
      <c r="BJ503" s="210">
        <f t="shared" si="679"/>
        <v>1129.6400000000001</v>
      </c>
      <c r="BK503" s="214">
        <f t="shared" si="680"/>
        <v>338.892</v>
      </c>
      <c r="BL503" s="214">
        <f t="shared" si="681"/>
        <v>564.82000000000005</v>
      </c>
      <c r="BM503" s="210">
        <f t="shared" si="682"/>
        <v>218.6400000000001</v>
      </c>
      <c r="BN503" s="210">
        <f t="shared" si="683"/>
        <v>224.6400000000001</v>
      </c>
      <c r="BO503" s="215">
        <f t="shared" si="684"/>
        <v>2259.2800000000002</v>
      </c>
      <c r="BP503" s="210">
        <f t="shared" si="748"/>
        <v>1129.6400000000001</v>
      </c>
      <c r="BQ503" s="216">
        <f t="shared" si="685"/>
        <v>338.892</v>
      </c>
      <c r="BR503" s="216">
        <f t="shared" si="686"/>
        <v>564.82000000000005</v>
      </c>
      <c r="BS503" s="210">
        <f t="shared" si="687"/>
        <v>218.6400000000001</v>
      </c>
      <c r="BT503" s="210">
        <f t="shared" si="688"/>
        <v>224.6400000000001</v>
      </c>
      <c r="BU503" s="217">
        <f t="shared" si="689"/>
        <v>2259.2800000000002</v>
      </c>
      <c r="BV503" s="210">
        <f t="shared" si="749"/>
        <v>1129.6400000000001</v>
      </c>
      <c r="BW503" s="403">
        <f t="shared" si="690"/>
        <v>338.892</v>
      </c>
      <c r="BX503" s="403">
        <f t="shared" si="691"/>
        <v>564.82000000000005</v>
      </c>
      <c r="BY503" s="210">
        <f t="shared" si="692"/>
        <v>218.6400000000001</v>
      </c>
      <c r="BZ503" s="210">
        <f t="shared" si="693"/>
        <v>224.6400000000001</v>
      </c>
      <c r="CA503" s="210">
        <f t="shared" si="694"/>
        <v>24.000000000000028</v>
      </c>
      <c r="CB503" s="404">
        <f t="shared" si="695"/>
        <v>2259.2800000000002</v>
      </c>
      <c r="CC503" s="404"/>
      <c r="CD503" s="537">
        <f t="shared" si="696"/>
        <v>65.573005000000023</v>
      </c>
      <c r="CE503" s="537">
        <f t="shared" si="728"/>
        <v>19.671901500000008</v>
      </c>
      <c r="CF503" s="537">
        <f t="shared" si="697"/>
        <v>32.786502500000012</v>
      </c>
      <c r="CG503" s="210"/>
      <c r="CH503" s="210"/>
      <c r="CI503" s="210"/>
      <c r="CJ503" s="538">
        <f t="shared" si="698"/>
        <v>131.14601000000005</v>
      </c>
      <c r="CK503" s="216">
        <f t="shared" si="699"/>
        <v>-31.5</v>
      </c>
      <c r="CL503" s="216">
        <f t="shared" si="729"/>
        <v>-9.4499999999999993</v>
      </c>
      <c r="CM503" s="216">
        <f t="shared" si="700"/>
        <v>-15.75</v>
      </c>
      <c r="CN503" s="216"/>
      <c r="CO503" s="216"/>
      <c r="CP503" s="216"/>
      <c r="CQ503" s="217">
        <f t="shared" si="701"/>
        <v>-63</v>
      </c>
      <c r="CR503" s="403">
        <f t="shared" si="702"/>
        <v>40.913004999999998</v>
      </c>
      <c r="CS503" s="403">
        <f t="shared" si="730"/>
        <v>12.273901499999999</v>
      </c>
      <c r="CT503" s="403">
        <f t="shared" si="703"/>
        <v>20.456502499999999</v>
      </c>
      <c r="CU503" s="403"/>
      <c r="CV503" s="403"/>
      <c r="CW503" s="403"/>
      <c r="CX503" s="404">
        <f t="shared" si="704"/>
        <v>81.826009999999997</v>
      </c>
      <c r="CY503" s="198"/>
      <c r="CZ503" s="222">
        <v>905</v>
      </c>
      <c r="DA503" s="677">
        <f t="shared" si="705"/>
        <v>-6</v>
      </c>
      <c r="DB503" s="676">
        <f t="shared" si="706"/>
        <v>-0.65861690450054766</v>
      </c>
      <c r="DC503" s="676">
        <f t="shared" si="731"/>
        <v>-0.13172338090010954</v>
      </c>
      <c r="DD503" s="208">
        <v>1293.2920200000001</v>
      </c>
      <c r="DE503" s="677">
        <f t="shared" si="707"/>
        <v>382.29202000000009</v>
      </c>
      <c r="DF503" s="676">
        <f t="shared" si="708"/>
        <v>41.963997804610329</v>
      </c>
      <c r="DG503" s="676">
        <f t="shared" si="732"/>
        <v>8.3927995609220662</v>
      </c>
      <c r="DH503" s="222">
        <v>20</v>
      </c>
      <c r="DI503" s="677">
        <f t="shared" si="709"/>
        <v>182.2</v>
      </c>
      <c r="DJ503" s="568">
        <f t="shared" si="710"/>
        <v>1093.2</v>
      </c>
      <c r="DK503" s="677">
        <f t="shared" si="711"/>
        <v>2186.4</v>
      </c>
      <c r="DL503" s="677">
        <f t="shared" si="733"/>
        <v>327.96</v>
      </c>
      <c r="DM503" s="677">
        <f t="shared" si="734"/>
        <v>546.6</v>
      </c>
      <c r="DN503" s="677">
        <f t="shared" si="712"/>
        <v>50.023005000000012</v>
      </c>
      <c r="DO503" s="677">
        <f t="shared" si="735"/>
        <v>15.006901500000003</v>
      </c>
      <c r="DP503" s="677">
        <f t="shared" si="736"/>
        <v>25.011502500000006</v>
      </c>
      <c r="DQ503" s="677">
        <f t="shared" si="713"/>
        <v>100.04601000000002</v>
      </c>
      <c r="DR503" s="222">
        <v>905</v>
      </c>
      <c r="DS503" s="677">
        <f t="shared" si="714"/>
        <v>-6</v>
      </c>
      <c r="DT503" s="676">
        <f t="shared" si="715"/>
        <v>-0.65861690450054766</v>
      </c>
      <c r="DU503" s="710">
        <f t="shared" si="737"/>
        <v>-0.13172338090010954</v>
      </c>
      <c r="DV503" s="208">
        <v>1293.2920200000001</v>
      </c>
      <c r="DW503" s="677">
        <f t="shared" si="716"/>
        <v>382.29202000000009</v>
      </c>
      <c r="DX503" s="676">
        <f t="shared" si="717"/>
        <v>41.963997804610329</v>
      </c>
      <c r="DY503" s="710">
        <f t="shared" si="738"/>
        <v>8.3927995609220662</v>
      </c>
      <c r="DZ503" s="222">
        <v>19</v>
      </c>
      <c r="EA503" s="677">
        <f t="shared" si="718"/>
        <v>173.09</v>
      </c>
      <c r="EB503" s="568">
        <f t="shared" si="719"/>
        <v>1084.0899999999999</v>
      </c>
      <c r="EC503" s="677">
        <f t="shared" si="720"/>
        <v>2168.1799999999998</v>
      </c>
      <c r="ED503" s="677">
        <f t="shared" si="739"/>
        <v>325.22699999999998</v>
      </c>
      <c r="EE503" s="677">
        <f t="shared" si="740"/>
        <v>542.04499999999996</v>
      </c>
      <c r="EF503" s="208">
        <f t="shared" si="741"/>
        <v>52.300505000000044</v>
      </c>
      <c r="EG503" s="208">
        <f t="shared" si="742"/>
        <v>15.690151500000013</v>
      </c>
      <c r="EH503" s="208">
        <f t="shared" si="743"/>
        <v>26.150252500000022</v>
      </c>
      <c r="EI503" s="677">
        <f t="shared" si="721"/>
        <v>104.60101000000009</v>
      </c>
    </row>
    <row r="504" spans="1:139" s="218" customFormat="1" ht="24.75" customHeight="1" x14ac:dyDescent="0.2">
      <c r="A504" s="506">
        <v>501</v>
      </c>
      <c r="B504" s="505" t="s">
        <v>1267</v>
      </c>
      <c r="C504" s="499" t="s">
        <v>64</v>
      </c>
      <c r="D504" s="253" t="s">
        <v>55</v>
      </c>
      <c r="E504" s="253" t="s">
        <v>61</v>
      </c>
      <c r="F504" s="219" t="s">
        <v>38</v>
      </c>
      <c r="G504" s="219" t="s">
        <v>24</v>
      </c>
      <c r="H504" s="219" t="s">
        <v>25</v>
      </c>
      <c r="I504" s="310">
        <v>1</v>
      </c>
      <c r="J504" s="234">
        <v>899</v>
      </c>
      <c r="K504" s="222"/>
      <c r="L504" s="219" t="s">
        <v>38</v>
      </c>
      <c r="M504" s="219" t="s">
        <v>24</v>
      </c>
      <c r="N504" s="219" t="s">
        <v>25</v>
      </c>
      <c r="O504" s="310">
        <v>1</v>
      </c>
      <c r="P504" s="234">
        <v>899</v>
      </c>
      <c r="Q504" s="219"/>
      <c r="R504" s="219"/>
      <c r="S504" s="219"/>
      <c r="T504" s="310">
        <v>1</v>
      </c>
      <c r="U504" s="235">
        <v>899</v>
      </c>
      <c r="V504" s="228" t="s">
        <v>660</v>
      </c>
      <c r="W504" s="228" t="s">
        <v>6</v>
      </c>
      <c r="X504" s="228" t="s">
        <v>45</v>
      </c>
      <c r="Y504" s="311">
        <v>1</v>
      </c>
      <c r="Z504" s="236">
        <v>899</v>
      </c>
      <c r="AA504" s="207">
        <f t="shared" si="657"/>
        <v>899</v>
      </c>
      <c r="AB504" s="222">
        <v>758</v>
      </c>
      <c r="AC504" s="544">
        <f t="shared" si="722"/>
        <v>-141</v>
      </c>
      <c r="AD504" s="208">
        <f>0.95*$AB$1</f>
        <v>1080.587</v>
      </c>
      <c r="AE504" s="678">
        <f t="shared" si="723"/>
        <v>181.58699999999999</v>
      </c>
      <c r="AF504" s="222">
        <v>1406</v>
      </c>
      <c r="AJ504" s="444">
        <f t="shared" si="658"/>
        <v>-141</v>
      </c>
      <c r="AK504" s="444">
        <f t="shared" si="659"/>
        <v>-15.684093437152384</v>
      </c>
      <c r="AL504" s="539">
        <f t="shared" si="724"/>
        <v>-3.1368186874304767E-2</v>
      </c>
      <c r="AM504" s="444">
        <f t="shared" si="660"/>
        <v>-28.2</v>
      </c>
      <c r="AN504" s="445">
        <f t="shared" si="661"/>
        <v>181.58699999999999</v>
      </c>
      <c r="AO504" s="445">
        <f t="shared" si="662"/>
        <v>20.198776418242488</v>
      </c>
      <c r="AP504" s="542">
        <f t="shared" si="725"/>
        <v>4.0397552836484982E-2</v>
      </c>
      <c r="AQ504" s="445">
        <f t="shared" si="663"/>
        <v>36.317399999999999</v>
      </c>
      <c r="AR504" s="227">
        <f t="shared" si="664"/>
        <v>1019</v>
      </c>
      <c r="AS504" s="210">
        <f t="shared" si="665"/>
        <v>1019</v>
      </c>
      <c r="AT504" s="209">
        <f t="shared" si="666"/>
        <v>305.7</v>
      </c>
      <c r="AU504" s="209">
        <f t="shared" si="667"/>
        <v>509.5</v>
      </c>
      <c r="AV504" s="211">
        <f t="shared" si="668"/>
        <v>758</v>
      </c>
      <c r="AW504" s="210">
        <f t="shared" si="669"/>
        <v>261</v>
      </c>
      <c r="AX504" s="210">
        <f t="shared" si="670"/>
        <v>120</v>
      </c>
      <c r="AY504" s="210">
        <f t="shared" si="671"/>
        <v>13.348164627363744</v>
      </c>
      <c r="AZ504" s="211">
        <f t="shared" si="672"/>
        <v>1080.587</v>
      </c>
      <c r="BA504" s="544">
        <f t="shared" si="726"/>
        <v>61.586999999999989</v>
      </c>
      <c r="BB504" s="210">
        <f t="shared" si="727"/>
        <v>15.396749999999997</v>
      </c>
      <c r="BC504" s="213">
        <f t="shared" si="673"/>
        <v>972.52830000000006</v>
      </c>
      <c r="BD504" s="211">
        <f>[1]MAG_9pak!$F$9</f>
        <v>972.52830000000006</v>
      </c>
      <c r="BE504" s="213">
        <f t="shared" si="674"/>
        <v>291.75848999999999</v>
      </c>
      <c r="BF504" s="213">
        <f t="shared" si="675"/>
        <v>486.26415000000003</v>
      </c>
      <c r="BG504" s="210">
        <f t="shared" si="676"/>
        <v>214.52830000000006</v>
      </c>
      <c r="BH504" s="210">
        <f t="shared" si="677"/>
        <v>73.528300000000058</v>
      </c>
      <c r="BI504" s="210">
        <f t="shared" si="678"/>
        <v>8.1788987764182366</v>
      </c>
      <c r="BJ504" s="210">
        <f t="shared" si="679"/>
        <v>1114.76</v>
      </c>
      <c r="BK504" s="214">
        <f t="shared" si="680"/>
        <v>334.428</v>
      </c>
      <c r="BL504" s="214">
        <f t="shared" si="681"/>
        <v>557.38</v>
      </c>
      <c r="BM504" s="210">
        <f t="shared" si="682"/>
        <v>215.76</v>
      </c>
      <c r="BN504" s="210">
        <f t="shared" si="683"/>
        <v>356.76</v>
      </c>
      <c r="BO504" s="215">
        <f t="shared" si="684"/>
        <v>1114.76</v>
      </c>
      <c r="BP504" s="210">
        <f t="shared" si="748"/>
        <v>1114.76</v>
      </c>
      <c r="BQ504" s="216">
        <f t="shared" si="685"/>
        <v>334.428</v>
      </c>
      <c r="BR504" s="216">
        <f t="shared" si="686"/>
        <v>557.38</v>
      </c>
      <c r="BS504" s="210">
        <f t="shared" si="687"/>
        <v>215.76</v>
      </c>
      <c r="BT504" s="210">
        <f t="shared" si="688"/>
        <v>356.76</v>
      </c>
      <c r="BU504" s="217">
        <f t="shared" si="689"/>
        <v>1114.76</v>
      </c>
      <c r="BV504" s="210">
        <f t="shared" si="749"/>
        <v>1114.76</v>
      </c>
      <c r="BW504" s="403">
        <f t="shared" si="690"/>
        <v>334.428</v>
      </c>
      <c r="BX504" s="403">
        <f t="shared" si="691"/>
        <v>557.38</v>
      </c>
      <c r="BY504" s="210">
        <f t="shared" si="692"/>
        <v>215.76</v>
      </c>
      <c r="BZ504" s="210">
        <f t="shared" si="693"/>
        <v>356.76</v>
      </c>
      <c r="CA504" s="210">
        <f t="shared" si="694"/>
        <v>24</v>
      </c>
      <c r="CB504" s="404">
        <f t="shared" si="695"/>
        <v>1114.76</v>
      </c>
      <c r="CC504" s="404"/>
      <c r="CD504" s="537">
        <f t="shared" si="696"/>
        <v>15.396749999999997</v>
      </c>
      <c r="CE504" s="537">
        <f t="shared" si="728"/>
        <v>4.6190249999999988</v>
      </c>
      <c r="CF504" s="537">
        <f t="shared" si="697"/>
        <v>7.6983749999999986</v>
      </c>
      <c r="CG504" s="210"/>
      <c r="CH504" s="210"/>
      <c r="CI504" s="210"/>
      <c r="CJ504" s="538">
        <f t="shared" si="698"/>
        <v>15.396749999999997</v>
      </c>
      <c r="CK504" s="216">
        <f t="shared" si="699"/>
        <v>-65.25</v>
      </c>
      <c r="CL504" s="216">
        <f t="shared" si="729"/>
        <v>-19.574999999999999</v>
      </c>
      <c r="CM504" s="216">
        <f t="shared" si="700"/>
        <v>-32.625</v>
      </c>
      <c r="CN504" s="216"/>
      <c r="CO504" s="216"/>
      <c r="CP504" s="216"/>
      <c r="CQ504" s="217">
        <f t="shared" si="701"/>
        <v>-65.25</v>
      </c>
      <c r="CR504" s="403">
        <f t="shared" si="702"/>
        <v>-8.5432500000000005</v>
      </c>
      <c r="CS504" s="403">
        <f t="shared" si="730"/>
        <v>-2.5629750000000002</v>
      </c>
      <c r="CT504" s="403">
        <f t="shared" si="703"/>
        <v>-4.2716250000000002</v>
      </c>
      <c r="CU504" s="403"/>
      <c r="CV504" s="403"/>
      <c r="CW504" s="403"/>
      <c r="CX504" s="404">
        <f t="shared" si="704"/>
        <v>-8.5432500000000005</v>
      </c>
      <c r="CY504" s="198"/>
      <c r="CZ504" s="222">
        <v>758</v>
      </c>
      <c r="DA504" s="677">
        <f t="shared" si="705"/>
        <v>-141</v>
      </c>
      <c r="DB504" s="676">
        <f t="shared" si="706"/>
        <v>-15.684093437152384</v>
      </c>
      <c r="DC504" s="676">
        <f t="shared" si="731"/>
        <v>-3.1368186874304769</v>
      </c>
      <c r="DD504" s="208">
        <v>1080.587</v>
      </c>
      <c r="DE504" s="677">
        <f t="shared" si="707"/>
        <v>181.58699999999999</v>
      </c>
      <c r="DF504" s="676">
        <f t="shared" si="708"/>
        <v>20.198776418242488</v>
      </c>
      <c r="DG504" s="676">
        <f t="shared" si="732"/>
        <v>4.039755283648498</v>
      </c>
      <c r="DH504" s="222">
        <v>20</v>
      </c>
      <c r="DI504" s="677">
        <f t="shared" si="709"/>
        <v>179.8</v>
      </c>
      <c r="DJ504" s="568">
        <f t="shared" si="710"/>
        <v>1078.8</v>
      </c>
      <c r="DK504" s="677">
        <f t="shared" si="711"/>
        <v>1078.8</v>
      </c>
      <c r="DL504" s="677">
        <f t="shared" si="733"/>
        <v>323.64</v>
      </c>
      <c r="DM504" s="677">
        <f t="shared" si="734"/>
        <v>539.4</v>
      </c>
      <c r="DN504" s="677">
        <f t="shared" si="712"/>
        <v>0.44675000000000864</v>
      </c>
      <c r="DO504" s="677">
        <f t="shared" si="735"/>
        <v>0.13402500000000259</v>
      </c>
      <c r="DP504" s="677">
        <f t="shared" si="736"/>
        <v>0.22337500000000432</v>
      </c>
      <c r="DQ504" s="677">
        <f t="shared" si="713"/>
        <v>0.44675000000000864</v>
      </c>
      <c r="DR504" s="222">
        <v>758</v>
      </c>
      <c r="DS504" s="677">
        <f t="shared" si="714"/>
        <v>-141</v>
      </c>
      <c r="DT504" s="676">
        <f t="shared" si="715"/>
        <v>-15.684093437152384</v>
      </c>
      <c r="DU504" s="710">
        <f t="shared" si="737"/>
        <v>-3.1368186874304769</v>
      </c>
      <c r="DV504" s="208">
        <v>1080.587</v>
      </c>
      <c r="DW504" s="677">
        <f t="shared" si="716"/>
        <v>181.58699999999999</v>
      </c>
      <c r="DX504" s="676">
        <f t="shared" si="717"/>
        <v>20.198776418242488</v>
      </c>
      <c r="DY504" s="710">
        <f t="shared" si="738"/>
        <v>4.039755283648498</v>
      </c>
      <c r="DZ504" s="222">
        <v>19</v>
      </c>
      <c r="EA504" s="677">
        <f t="shared" si="718"/>
        <v>170.81</v>
      </c>
      <c r="EB504" s="568">
        <f t="shared" si="719"/>
        <v>1069.81</v>
      </c>
      <c r="EC504" s="677">
        <f t="shared" si="720"/>
        <v>1069.81</v>
      </c>
      <c r="ED504" s="677">
        <f t="shared" si="739"/>
        <v>320.94299999999998</v>
      </c>
      <c r="EE504" s="677">
        <f t="shared" si="740"/>
        <v>534.90499999999997</v>
      </c>
      <c r="EF504" s="208">
        <f t="shared" si="741"/>
        <v>2.6942500000000109</v>
      </c>
      <c r="EG504" s="208">
        <f t="shared" si="742"/>
        <v>0.8082750000000033</v>
      </c>
      <c r="EH504" s="208">
        <f t="shared" si="743"/>
        <v>1.3471250000000055</v>
      </c>
      <c r="EI504" s="677">
        <f t="shared" si="721"/>
        <v>2.6942500000000109</v>
      </c>
    </row>
    <row r="505" spans="1:139" s="218" customFormat="1" ht="24.75" customHeight="1" x14ac:dyDescent="0.2">
      <c r="A505" s="505">
        <v>502</v>
      </c>
      <c r="B505" s="505" t="s">
        <v>1267</v>
      </c>
      <c r="C505" s="499" t="s">
        <v>64</v>
      </c>
      <c r="D505" s="253" t="s">
        <v>446</v>
      </c>
      <c r="E505" s="253" t="s">
        <v>57</v>
      </c>
      <c r="F505" s="219" t="s">
        <v>20</v>
      </c>
      <c r="G505" s="219" t="s">
        <v>44</v>
      </c>
      <c r="H505" s="219" t="s">
        <v>66</v>
      </c>
      <c r="I505" s="310">
        <v>1</v>
      </c>
      <c r="J505" s="221">
        <v>1250</v>
      </c>
      <c r="K505" s="222"/>
      <c r="L505" s="219" t="s">
        <v>20</v>
      </c>
      <c r="M505" s="219" t="s">
        <v>44</v>
      </c>
      <c r="N505" s="219" t="s">
        <v>66</v>
      </c>
      <c r="O505" s="310">
        <v>1</v>
      </c>
      <c r="P505" s="221">
        <v>1250</v>
      </c>
      <c r="Q505" s="219"/>
      <c r="R505" s="219"/>
      <c r="S505" s="219"/>
      <c r="T505" s="310">
        <v>1</v>
      </c>
      <c r="U505" s="223">
        <v>1250</v>
      </c>
      <c r="V505" s="228" t="s">
        <v>697</v>
      </c>
      <c r="W505" s="228" t="s">
        <v>717</v>
      </c>
      <c r="X505" s="228" t="s">
        <v>66</v>
      </c>
      <c r="Y505" s="311">
        <v>1</v>
      </c>
      <c r="Z505" s="226">
        <v>1250</v>
      </c>
      <c r="AA505" s="207">
        <f t="shared" si="657"/>
        <v>1250</v>
      </c>
      <c r="AB505" s="222">
        <v>1399</v>
      </c>
      <c r="AC505" s="544">
        <f t="shared" si="722"/>
        <v>149</v>
      </c>
      <c r="AD505" s="208">
        <f>1.757*$AB$1</f>
        <v>1998.51722</v>
      </c>
      <c r="AE505" s="678">
        <f t="shared" si="723"/>
        <v>748.51721999999995</v>
      </c>
      <c r="AF505" s="222">
        <v>2499</v>
      </c>
      <c r="AJ505" s="444">
        <f t="shared" si="658"/>
        <v>149</v>
      </c>
      <c r="AK505" s="444">
        <f t="shared" si="659"/>
        <v>11.920000000000002</v>
      </c>
      <c r="AL505" s="539">
        <f t="shared" si="724"/>
        <v>2.3840000000000004E-2</v>
      </c>
      <c r="AM505" s="444">
        <f t="shared" si="660"/>
        <v>29.8</v>
      </c>
      <c r="AN505" s="445">
        <f t="shared" si="661"/>
        <v>748.51721999999995</v>
      </c>
      <c r="AO505" s="445">
        <f t="shared" si="662"/>
        <v>59.881377599999979</v>
      </c>
      <c r="AP505" s="542">
        <f t="shared" si="725"/>
        <v>0.11976275519999996</v>
      </c>
      <c r="AQ505" s="445">
        <f t="shared" si="663"/>
        <v>149.70344399999999</v>
      </c>
      <c r="AR505" s="227">
        <f t="shared" si="664"/>
        <v>1370</v>
      </c>
      <c r="AS505" s="210">
        <f t="shared" si="665"/>
        <v>1370</v>
      </c>
      <c r="AT505" s="209">
        <f t="shared" si="666"/>
        <v>411</v>
      </c>
      <c r="AU505" s="209">
        <f t="shared" si="667"/>
        <v>685</v>
      </c>
      <c r="AV505" s="211">
        <f t="shared" si="668"/>
        <v>1399</v>
      </c>
      <c r="AW505" s="212">
        <f t="shared" si="669"/>
        <v>-29</v>
      </c>
      <c r="AX505" s="210">
        <f t="shared" si="670"/>
        <v>120</v>
      </c>
      <c r="AY505" s="210">
        <f t="shared" si="671"/>
        <v>9.6000000000000085</v>
      </c>
      <c r="AZ505" s="211">
        <f t="shared" si="672"/>
        <v>1998.51722</v>
      </c>
      <c r="BA505" s="544">
        <f t="shared" si="726"/>
        <v>628.51721999999995</v>
      </c>
      <c r="BB505" s="210">
        <f t="shared" si="727"/>
        <v>157.12930499999999</v>
      </c>
      <c r="BC505" s="213">
        <f t="shared" si="673"/>
        <v>1618.7989482</v>
      </c>
      <c r="BD505" s="211">
        <f>[1]MAG_9pak!$E$13</f>
        <v>1618.7989482</v>
      </c>
      <c r="BE505" s="213">
        <f t="shared" si="674"/>
        <v>485.63968446000001</v>
      </c>
      <c r="BF505" s="213">
        <f t="shared" si="675"/>
        <v>809.39947410000002</v>
      </c>
      <c r="BG505" s="210">
        <f t="shared" si="676"/>
        <v>219.79894820000004</v>
      </c>
      <c r="BH505" s="210">
        <f t="shared" si="677"/>
        <v>368.79894820000004</v>
      </c>
      <c r="BI505" s="210">
        <f t="shared" si="678"/>
        <v>29.50391585600002</v>
      </c>
      <c r="BJ505" s="210">
        <f t="shared" si="679"/>
        <v>1550</v>
      </c>
      <c r="BK505" s="214">
        <f t="shared" si="680"/>
        <v>465</v>
      </c>
      <c r="BL505" s="214">
        <f t="shared" si="681"/>
        <v>775</v>
      </c>
      <c r="BM505" s="210">
        <f t="shared" si="682"/>
        <v>300</v>
      </c>
      <c r="BN505" s="210">
        <f t="shared" si="683"/>
        <v>151</v>
      </c>
      <c r="BO505" s="215">
        <f t="shared" si="684"/>
        <v>1550</v>
      </c>
      <c r="BP505" s="210">
        <f t="shared" si="748"/>
        <v>1550</v>
      </c>
      <c r="BQ505" s="216">
        <f t="shared" si="685"/>
        <v>465</v>
      </c>
      <c r="BR505" s="216">
        <f t="shared" si="686"/>
        <v>775</v>
      </c>
      <c r="BS505" s="210">
        <f t="shared" si="687"/>
        <v>300</v>
      </c>
      <c r="BT505" s="210">
        <f t="shared" si="688"/>
        <v>151</v>
      </c>
      <c r="BU505" s="217">
        <f t="shared" si="689"/>
        <v>1550</v>
      </c>
      <c r="BV505" s="210">
        <f t="shared" si="749"/>
        <v>1550</v>
      </c>
      <c r="BW505" s="403">
        <f t="shared" si="690"/>
        <v>465</v>
      </c>
      <c r="BX505" s="403">
        <f t="shared" si="691"/>
        <v>775</v>
      </c>
      <c r="BY505" s="210">
        <f t="shared" si="692"/>
        <v>300</v>
      </c>
      <c r="BZ505" s="210">
        <f t="shared" si="693"/>
        <v>151</v>
      </c>
      <c r="CA505" s="210">
        <f t="shared" si="694"/>
        <v>24</v>
      </c>
      <c r="CB505" s="404">
        <f t="shared" si="695"/>
        <v>1550</v>
      </c>
      <c r="CC505" s="404"/>
      <c r="CD505" s="537">
        <f t="shared" si="696"/>
        <v>157.12930499999999</v>
      </c>
      <c r="CE505" s="537">
        <f t="shared" si="728"/>
        <v>47.138791499999996</v>
      </c>
      <c r="CF505" s="537">
        <f t="shared" si="697"/>
        <v>78.564652499999994</v>
      </c>
      <c r="CG505" s="210"/>
      <c r="CH505" s="210"/>
      <c r="CI505" s="210"/>
      <c r="CJ505" s="538">
        <f t="shared" si="698"/>
        <v>157.12930499999999</v>
      </c>
      <c r="CK505" s="216">
        <f t="shared" si="699"/>
        <v>7.25</v>
      </c>
      <c r="CL505" s="216">
        <f t="shared" si="729"/>
        <v>2.1749999999999998</v>
      </c>
      <c r="CM505" s="216">
        <f t="shared" si="700"/>
        <v>3.625</v>
      </c>
      <c r="CN505" s="216"/>
      <c r="CO505" s="216"/>
      <c r="CP505" s="216"/>
      <c r="CQ505" s="217">
        <f t="shared" si="701"/>
        <v>7.25</v>
      </c>
      <c r="CR505" s="403">
        <f t="shared" si="702"/>
        <v>112.12930499999999</v>
      </c>
      <c r="CS505" s="403">
        <f t="shared" si="730"/>
        <v>33.638791499999996</v>
      </c>
      <c r="CT505" s="403">
        <f t="shared" si="703"/>
        <v>56.064652499999994</v>
      </c>
      <c r="CU505" s="403"/>
      <c r="CV505" s="403"/>
      <c r="CW505" s="403"/>
      <c r="CX505" s="404">
        <f t="shared" si="704"/>
        <v>112.12930499999999</v>
      </c>
      <c r="CY505" s="198"/>
      <c r="CZ505" s="222">
        <v>1399</v>
      </c>
      <c r="DA505" s="677">
        <f t="shared" si="705"/>
        <v>149</v>
      </c>
      <c r="DB505" s="676">
        <f t="shared" si="706"/>
        <v>11.920000000000002</v>
      </c>
      <c r="DC505" s="676">
        <f t="shared" si="731"/>
        <v>2.3840000000000003</v>
      </c>
      <c r="DD505" s="208">
        <v>1998.51722</v>
      </c>
      <c r="DE505" s="677">
        <f t="shared" si="707"/>
        <v>748.51721999999995</v>
      </c>
      <c r="DF505" s="676">
        <f t="shared" si="708"/>
        <v>59.881377599999979</v>
      </c>
      <c r="DG505" s="676">
        <f t="shared" si="732"/>
        <v>11.976275519999996</v>
      </c>
      <c r="DH505" s="222">
        <v>19</v>
      </c>
      <c r="DI505" s="677">
        <f t="shared" si="709"/>
        <v>237.5</v>
      </c>
      <c r="DJ505" s="568">
        <f t="shared" si="710"/>
        <v>1487.5</v>
      </c>
      <c r="DK505" s="677">
        <f t="shared" si="711"/>
        <v>1487.5</v>
      </c>
      <c r="DL505" s="677">
        <f t="shared" si="733"/>
        <v>446.25</v>
      </c>
      <c r="DM505" s="677">
        <f t="shared" si="734"/>
        <v>743.75</v>
      </c>
      <c r="DN505" s="677">
        <f t="shared" si="712"/>
        <v>127.75430499999999</v>
      </c>
      <c r="DO505" s="677">
        <f t="shared" si="735"/>
        <v>38.326291499999996</v>
      </c>
      <c r="DP505" s="677">
        <f t="shared" si="736"/>
        <v>63.877152499999994</v>
      </c>
      <c r="DQ505" s="677">
        <f t="shared" si="713"/>
        <v>127.75430499999999</v>
      </c>
      <c r="DR505" s="222">
        <v>1399</v>
      </c>
      <c r="DS505" s="677">
        <f t="shared" si="714"/>
        <v>149</v>
      </c>
      <c r="DT505" s="676">
        <f t="shared" si="715"/>
        <v>11.920000000000002</v>
      </c>
      <c r="DU505" s="710">
        <f t="shared" si="737"/>
        <v>2.3840000000000003</v>
      </c>
      <c r="DV505" s="208">
        <v>1998.51722</v>
      </c>
      <c r="DW505" s="677">
        <f t="shared" si="716"/>
        <v>748.51721999999995</v>
      </c>
      <c r="DX505" s="676">
        <f t="shared" si="717"/>
        <v>59.881377599999979</v>
      </c>
      <c r="DY505" s="710">
        <f t="shared" si="738"/>
        <v>11.976275519999996</v>
      </c>
      <c r="DZ505" s="222">
        <v>15</v>
      </c>
      <c r="EA505" s="677">
        <f t="shared" si="718"/>
        <v>187.5</v>
      </c>
      <c r="EB505" s="568">
        <f t="shared" si="719"/>
        <v>1437.5</v>
      </c>
      <c r="EC505" s="677">
        <f t="shared" si="720"/>
        <v>1437.5</v>
      </c>
      <c r="ED505" s="677">
        <f t="shared" si="739"/>
        <v>431.25</v>
      </c>
      <c r="EE505" s="677">
        <f t="shared" si="740"/>
        <v>718.75</v>
      </c>
      <c r="EF505" s="208">
        <f t="shared" si="741"/>
        <v>140.25430499999999</v>
      </c>
      <c r="EG505" s="208">
        <f t="shared" si="742"/>
        <v>42.076291499999996</v>
      </c>
      <c r="EH505" s="208">
        <f t="shared" si="743"/>
        <v>70.127152499999994</v>
      </c>
      <c r="EI505" s="677">
        <f t="shared" si="721"/>
        <v>140.25430499999999</v>
      </c>
    </row>
    <row r="506" spans="1:139" s="218" customFormat="1" ht="24.75" customHeight="1" x14ac:dyDescent="0.2">
      <c r="A506" s="505">
        <v>503</v>
      </c>
      <c r="B506" s="505" t="s">
        <v>1267</v>
      </c>
      <c r="C506" s="499" t="s">
        <v>64</v>
      </c>
      <c r="D506" s="253" t="s">
        <v>446</v>
      </c>
      <c r="E506" s="253" t="s">
        <v>58</v>
      </c>
      <c r="F506" s="219" t="s">
        <v>20</v>
      </c>
      <c r="G506" s="219" t="s">
        <v>9</v>
      </c>
      <c r="H506" s="219" t="s">
        <v>28</v>
      </c>
      <c r="I506" s="310">
        <v>1</v>
      </c>
      <c r="J506" s="234">
        <v>1090</v>
      </c>
      <c r="K506" s="222"/>
      <c r="L506" s="219" t="s">
        <v>20</v>
      </c>
      <c r="M506" s="219" t="s">
        <v>9</v>
      </c>
      <c r="N506" s="219" t="s">
        <v>28</v>
      </c>
      <c r="O506" s="310">
        <v>1</v>
      </c>
      <c r="P506" s="234">
        <v>1090</v>
      </c>
      <c r="Q506" s="219"/>
      <c r="R506" s="219"/>
      <c r="S506" s="219"/>
      <c r="T506" s="310">
        <v>1</v>
      </c>
      <c r="U506" s="235">
        <v>1090</v>
      </c>
      <c r="V506" s="228" t="s">
        <v>697</v>
      </c>
      <c r="W506" s="228" t="s">
        <v>344</v>
      </c>
      <c r="X506" s="228" t="s">
        <v>70</v>
      </c>
      <c r="Y506" s="311">
        <v>1</v>
      </c>
      <c r="Z506" s="236">
        <v>1090</v>
      </c>
      <c r="AA506" s="207">
        <f t="shared" si="657"/>
        <v>1090</v>
      </c>
      <c r="AB506" s="222">
        <v>1157</v>
      </c>
      <c r="AC506" s="544">
        <f t="shared" si="722"/>
        <v>67</v>
      </c>
      <c r="AD506" s="208">
        <f>1.453*$AB$1</f>
        <v>1652.7293800000002</v>
      </c>
      <c r="AE506" s="678">
        <f t="shared" si="723"/>
        <v>562.72938000000022</v>
      </c>
      <c r="AF506" s="222">
        <v>2067</v>
      </c>
      <c r="AJ506" s="444">
        <f t="shared" si="658"/>
        <v>67</v>
      </c>
      <c r="AK506" s="444">
        <f t="shared" si="659"/>
        <v>6.1467889908256836</v>
      </c>
      <c r="AL506" s="539">
        <f t="shared" si="724"/>
        <v>1.2293577981651366E-2</v>
      </c>
      <c r="AM506" s="444">
        <f t="shared" si="660"/>
        <v>13.4</v>
      </c>
      <c r="AN506" s="445">
        <f t="shared" si="661"/>
        <v>562.72938000000022</v>
      </c>
      <c r="AO506" s="445">
        <f t="shared" si="662"/>
        <v>51.626548623853239</v>
      </c>
      <c r="AP506" s="542">
        <f t="shared" si="725"/>
        <v>0.10325309724770648</v>
      </c>
      <c r="AQ506" s="445">
        <f t="shared" si="663"/>
        <v>112.54587600000005</v>
      </c>
      <c r="AR506" s="227">
        <f t="shared" si="664"/>
        <v>1210</v>
      </c>
      <c r="AS506" s="210">
        <f t="shared" si="665"/>
        <v>1210</v>
      </c>
      <c r="AT506" s="209">
        <f t="shared" si="666"/>
        <v>363</v>
      </c>
      <c r="AU506" s="209">
        <f t="shared" si="667"/>
        <v>605</v>
      </c>
      <c r="AV506" s="211">
        <f t="shared" si="668"/>
        <v>1157</v>
      </c>
      <c r="AW506" s="210">
        <f t="shared" si="669"/>
        <v>53</v>
      </c>
      <c r="AX506" s="210">
        <f t="shared" si="670"/>
        <v>120</v>
      </c>
      <c r="AY506" s="210">
        <f t="shared" si="671"/>
        <v>11.0091743119266</v>
      </c>
      <c r="AZ506" s="211">
        <f t="shared" si="672"/>
        <v>1652.7293800000002</v>
      </c>
      <c r="BA506" s="544">
        <f t="shared" si="726"/>
        <v>442.72938000000022</v>
      </c>
      <c r="BB506" s="210">
        <f t="shared" si="727"/>
        <v>110.68234500000005</v>
      </c>
      <c r="BC506" s="213">
        <f t="shared" si="673"/>
        <v>1487.4564420000002</v>
      </c>
      <c r="BD506" s="211">
        <f>[1]MAG_9pak!$F$12</f>
        <v>1487.4564420000002</v>
      </c>
      <c r="BE506" s="213">
        <f t="shared" si="674"/>
        <v>446.23693260000005</v>
      </c>
      <c r="BF506" s="213">
        <f t="shared" si="675"/>
        <v>743.72822100000008</v>
      </c>
      <c r="BG506" s="210">
        <f t="shared" si="676"/>
        <v>330.45644200000015</v>
      </c>
      <c r="BH506" s="210">
        <f t="shared" si="677"/>
        <v>397.45644200000015</v>
      </c>
      <c r="BI506" s="210">
        <f t="shared" si="678"/>
        <v>36.463893761467915</v>
      </c>
      <c r="BJ506" s="210">
        <f t="shared" si="679"/>
        <v>1351.6</v>
      </c>
      <c r="BK506" s="214">
        <f t="shared" si="680"/>
        <v>405.47999999999996</v>
      </c>
      <c r="BL506" s="214">
        <f t="shared" si="681"/>
        <v>675.8</v>
      </c>
      <c r="BM506" s="210">
        <f t="shared" si="682"/>
        <v>261.59999999999991</v>
      </c>
      <c r="BN506" s="210">
        <f t="shared" si="683"/>
        <v>194.59999999999991</v>
      </c>
      <c r="BO506" s="215">
        <f t="shared" si="684"/>
        <v>1351.6</v>
      </c>
      <c r="BP506" s="210">
        <f t="shared" si="748"/>
        <v>1351.6</v>
      </c>
      <c r="BQ506" s="216">
        <f t="shared" si="685"/>
        <v>405.47999999999996</v>
      </c>
      <c r="BR506" s="216">
        <f t="shared" si="686"/>
        <v>675.8</v>
      </c>
      <c r="BS506" s="210">
        <f t="shared" si="687"/>
        <v>261.59999999999991</v>
      </c>
      <c r="BT506" s="210">
        <f t="shared" si="688"/>
        <v>194.59999999999991</v>
      </c>
      <c r="BU506" s="217">
        <f t="shared" si="689"/>
        <v>1351.6</v>
      </c>
      <c r="BV506" s="210">
        <f t="shared" si="749"/>
        <v>1351.6</v>
      </c>
      <c r="BW506" s="403">
        <f t="shared" si="690"/>
        <v>405.47999999999996</v>
      </c>
      <c r="BX506" s="403">
        <f t="shared" si="691"/>
        <v>675.8</v>
      </c>
      <c r="BY506" s="210">
        <f t="shared" si="692"/>
        <v>261.59999999999991</v>
      </c>
      <c r="BZ506" s="210">
        <f t="shared" si="693"/>
        <v>194.59999999999991</v>
      </c>
      <c r="CA506" s="210">
        <f t="shared" si="694"/>
        <v>24</v>
      </c>
      <c r="CB506" s="404">
        <f t="shared" si="695"/>
        <v>1351.6</v>
      </c>
      <c r="CC506" s="404"/>
      <c r="CD506" s="537">
        <f t="shared" si="696"/>
        <v>110.68234500000005</v>
      </c>
      <c r="CE506" s="537">
        <f t="shared" si="728"/>
        <v>33.204703500000015</v>
      </c>
      <c r="CF506" s="537">
        <f t="shared" si="697"/>
        <v>55.341172500000027</v>
      </c>
      <c r="CG506" s="210"/>
      <c r="CH506" s="210"/>
      <c r="CI506" s="210"/>
      <c r="CJ506" s="538">
        <f t="shared" si="698"/>
        <v>110.68234500000005</v>
      </c>
      <c r="CK506" s="216">
        <f t="shared" si="699"/>
        <v>-13.25</v>
      </c>
      <c r="CL506" s="216">
        <f t="shared" si="729"/>
        <v>-3.9749999999999996</v>
      </c>
      <c r="CM506" s="216">
        <f t="shared" si="700"/>
        <v>-6.625</v>
      </c>
      <c r="CN506" s="216"/>
      <c r="CO506" s="216"/>
      <c r="CP506" s="216"/>
      <c r="CQ506" s="217">
        <f t="shared" si="701"/>
        <v>-13.25</v>
      </c>
      <c r="CR506" s="403">
        <f t="shared" si="702"/>
        <v>75.282345000000078</v>
      </c>
      <c r="CS506" s="403">
        <f t="shared" si="730"/>
        <v>22.584703500000021</v>
      </c>
      <c r="CT506" s="403">
        <f t="shared" si="703"/>
        <v>37.641172500000039</v>
      </c>
      <c r="CU506" s="403"/>
      <c r="CV506" s="403"/>
      <c r="CW506" s="403"/>
      <c r="CX506" s="404">
        <f t="shared" si="704"/>
        <v>75.282345000000078</v>
      </c>
      <c r="CY506" s="198"/>
      <c r="CZ506" s="222">
        <v>1157</v>
      </c>
      <c r="DA506" s="677">
        <f t="shared" si="705"/>
        <v>67</v>
      </c>
      <c r="DB506" s="676">
        <f t="shared" si="706"/>
        <v>6.1467889908256836</v>
      </c>
      <c r="DC506" s="676">
        <f t="shared" si="731"/>
        <v>1.2293577981651367</v>
      </c>
      <c r="DD506" s="208">
        <v>1652.7293800000002</v>
      </c>
      <c r="DE506" s="677">
        <f t="shared" si="707"/>
        <v>562.72938000000022</v>
      </c>
      <c r="DF506" s="676">
        <f t="shared" si="708"/>
        <v>51.626548623853239</v>
      </c>
      <c r="DG506" s="676">
        <f t="shared" si="732"/>
        <v>10.325309724770648</v>
      </c>
      <c r="DH506" s="222">
        <v>19</v>
      </c>
      <c r="DI506" s="677">
        <f t="shared" si="709"/>
        <v>207.1</v>
      </c>
      <c r="DJ506" s="568">
        <f t="shared" si="710"/>
        <v>1297.0999999999999</v>
      </c>
      <c r="DK506" s="677">
        <f t="shared" si="711"/>
        <v>1297.0999999999999</v>
      </c>
      <c r="DL506" s="677">
        <f t="shared" si="733"/>
        <v>389.13</v>
      </c>
      <c r="DM506" s="677">
        <f t="shared" si="734"/>
        <v>648.54999999999995</v>
      </c>
      <c r="DN506" s="677">
        <f t="shared" si="712"/>
        <v>88.907345000000078</v>
      </c>
      <c r="DO506" s="677">
        <f t="shared" si="735"/>
        <v>26.672203500000023</v>
      </c>
      <c r="DP506" s="677">
        <f t="shared" si="736"/>
        <v>44.453672500000039</v>
      </c>
      <c r="DQ506" s="677">
        <f t="shared" si="713"/>
        <v>88.907345000000078</v>
      </c>
      <c r="DR506" s="222">
        <v>1157</v>
      </c>
      <c r="DS506" s="677">
        <f t="shared" si="714"/>
        <v>67</v>
      </c>
      <c r="DT506" s="676">
        <f t="shared" si="715"/>
        <v>6.1467889908256836</v>
      </c>
      <c r="DU506" s="710">
        <f t="shared" si="737"/>
        <v>1.2293577981651367</v>
      </c>
      <c r="DV506" s="208">
        <v>1652.7293800000002</v>
      </c>
      <c r="DW506" s="677">
        <f t="shared" si="716"/>
        <v>562.72938000000022</v>
      </c>
      <c r="DX506" s="676">
        <f t="shared" si="717"/>
        <v>51.626548623853239</v>
      </c>
      <c r="DY506" s="710">
        <f t="shared" si="738"/>
        <v>10.325309724770648</v>
      </c>
      <c r="DZ506" s="222">
        <v>15</v>
      </c>
      <c r="EA506" s="677">
        <f t="shared" si="718"/>
        <v>163.5</v>
      </c>
      <c r="EB506" s="568">
        <f t="shared" si="719"/>
        <v>1253.5</v>
      </c>
      <c r="EC506" s="677">
        <f t="shared" si="720"/>
        <v>1253.5</v>
      </c>
      <c r="ED506" s="677">
        <f t="shared" si="739"/>
        <v>376.05</v>
      </c>
      <c r="EE506" s="677">
        <f t="shared" si="740"/>
        <v>626.75</v>
      </c>
      <c r="EF506" s="208">
        <f t="shared" si="741"/>
        <v>99.807345000000055</v>
      </c>
      <c r="EG506" s="208">
        <f t="shared" si="742"/>
        <v>29.942203500000016</v>
      </c>
      <c r="EH506" s="208">
        <f t="shared" si="743"/>
        <v>49.903672500000027</v>
      </c>
      <c r="EI506" s="677">
        <f t="shared" si="721"/>
        <v>99.807345000000055</v>
      </c>
    </row>
    <row r="507" spans="1:139" s="218" customFormat="1" ht="24.75" customHeight="1" x14ac:dyDescent="0.2">
      <c r="A507" s="506">
        <v>504</v>
      </c>
      <c r="B507" s="505" t="s">
        <v>1267</v>
      </c>
      <c r="C507" s="499" t="s">
        <v>64</v>
      </c>
      <c r="D507" s="253" t="s">
        <v>446</v>
      </c>
      <c r="E507" s="253" t="s">
        <v>16</v>
      </c>
      <c r="F507" s="219"/>
      <c r="G507" s="219"/>
      <c r="H507" s="219"/>
      <c r="I507" s="310"/>
      <c r="J507" s="234"/>
      <c r="K507" s="222"/>
      <c r="L507" s="219"/>
      <c r="M507" s="219"/>
      <c r="N507" s="219"/>
      <c r="O507" s="310"/>
      <c r="P507" s="234"/>
      <c r="Q507" s="219"/>
      <c r="R507" s="219"/>
      <c r="S507" s="219"/>
      <c r="T507" s="310">
        <v>4</v>
      </c>
      <c r="U507" s="235">
        <v>1048</v>
      </c>
      <c r="V507" s="228" t="s">
        <v>697</v>
      </c>
      <c r="W507" s="228" t="s">
        <v>344</v>
      </c>
      <c r="X507" s="228" t="s">
        <v>70</v>
      </c>
      <c r="Y507" s="311">
        <v>4</v>
      </c>
      <c r="Z507" s="236">
        <v>1048</v>
      </c>
      <c r="AA507" s="207">
        <f t="shared" si="657"/>
        <v>4192</v>
      </c>
      <c r="AB507" s="222">
        <v>1157</v>
      </c>
      <c r="AC507" s="544">
        <f t="shared" si="722"/>
        <v>109</v>
      </c>
      <c r="AD507" s="208">
        <f>1.453*$AB$1</f>
        <v>1652.7293800000002</v>
      </c>
      <c r="AE507" s="678">
        <f t="shared" si="723"/>
        <v>604.72938000000022</v>
      </c>
      <c r="AF507" s="222">
        <v>2067</v>
      </c>
      <c r="AJ507" s="444">
        <f t="shared" si="658"/>
        <v>109</v>
      </c>
      <c r="AK507" s="444">
        <f t="shared" si="659"/>
        <v>10.400763358778619</v>
      </c>
      <c r="AL507" s="539">
        <f t="shared" si="724"/>
        <v>2.080152671755724E-2</v>
      </c>
      <c r="AM507" s="444">
        <f t="shared" si="660"/>
        <v>21.8</v>
      </c>
      <c r="AN507" s="445">
        <f t="shared" si="661"/>
        <v>604.72938000000022</v>
      </c>
      <c r="AO507" s="445">
        <f t="shared" si="662"/>
        <v>57.703185114503839</v>
      </c>
      <c r="AP507" s="542">
        <f t="shared" si="725"/>
        <v>0.11540637022900768</v>
      </c>
      <c r="AQ507" s="445">
        <f t="shared" si="663"/>
        <v>120.94587600000004</v>
      </c>
      <c r="AR507" s="227">
        <f t="shared" si="664"/>
        <v>4672</v>
      </c>
      <c r="AS507" s="210">
        <f t="shared" si="665"/>
        <v>1168</v>
      </c>
      <c r="AT507" s="209">
        <f t="shared" si="666"/>
        <v>350.4</v>
      </c>
      <c r="AU507" s="209">
        <f t="shared" si="667"/>
        <v>584</v>
      </c>
      <c r="AV507" s="211">
        <f t="shared" si="668"/>
        <v>1157</v>
      </c>
      <c r="AW507" s="210">
        <f t="shared" si="669"/>
        <v>11</v>
      </c>
      <c r="AX507" s="210">
        <f t="shared" si="670"/>
        <v>120</v>
      </c>
      <c r="AY507" s="210">
        <f t="shared" si="671"/>
        <v>11.450381679389324</v>
      </c>
      <c r="AZ507" s="211">
        <f t="shared" si="672"/>
        <v>1652.7293800000002</v>
      </c>
      <c r="BA507" s="544">
        <f t="shared" si="726"/>
        <v>484.72938000000022</v>
      </c>
      <c r="BB507" s="210">
        <f t="shared" si="727"/>
        <v>121.18234500000005</v>
      </c>
      <c r="BC507" s="213">
        <f t="shared" si="673"/>
        <v>5949.8257680000006</v>
      </c>
      <c r="BD507" s="211">
        <f>[1]MAG_9pak!$F$12</f>
        <v>1487.4564420000002</v>
      </c>
      <c r="BE507" s="213">
        <f t="shared" si="674"/>
        <v>446.23693260000005</v>
      </c>
      <c r="BF507" s="213">
        <f t="shared" si="675"/>
        <v>743.72822100000008</v>
      </c>
      <c r="BG507" s="210">
        <f t="shared" si="676"/>
        <v>330.45644200000015</v>
      </c>
      <c r="BH507" s="210">
        <f t="shared" si="677"/>
        <v>439.45644200000015</v>
      </c>
      <c r="BI507" s="210">
        <f t="shared" si="678"/>
        <v>41.932866603053441</v>
      </c>
      <c r="BJ507" s="210">
        <f t="shared" si="679"/>
        <v>1299.52</v>
      </c>
      <c r="BK507" s="214">
        <f t="shared" si="680"/>
        <v>389.85599999999999</v>
      </c>
      <c r="BL507" s="214">
        <f t="shared" si="681"/>
        <v>649.76</v>
      </c>
      <c r="BM507" s="210">
        <f t="shared" si="682"/>
        <v>251.51999999999998</v>
      </c>
      <c r="BN507" s="210">
        <f t="shared" si="683"/>
        <v>142.51999999999998</v>
      </c>
      <c r="BO507" s="215">
        <f t="shared" si="684"/>
        <v>5198.08</v>
      </c>
      <c r="BP507" s="210">
        <f t="shared" si="748"/>
        <v>1299.52</v>
      </c>
      <c r="BQ507" s="216">
        <f t="shared" si="685"/>
        <v>389.85599999999999</v>
      </c>
      <c r="BR507" s="216">
        <f t="shared" si="686"/>
        <v>649.76</v>
      </c>
      <c r="BS507" s="210">
        <f t="shared" si="687"/>
        <v>251.51999999999998</v>
      </c>
      <c r="BT507" s="210">
        <f t="shared" si="688"/>
        <v>142.51999999999998</v>
      </c>
      <c r="BU507" s="217">
        <f t="shared" si="689"/>
        <v>5198.08</v>
      </c>
      <c r="BV507" s="210">
        <f t="shared" si="749"/>
        <v>1299.52</v>
      </c>
      <c r="BW507" s="403">
        <f t="shared" si="690"/>
        <v>389.85599999999999</v>
      </c>
      <c r="BX507" s="403">
        <f t="shared" si="691"/>
        <v>649.76</v>
      </c>
      <c r="BY507" s="210">
        <f t="shared" si="692"/>
        <v>251.51999999999998</v>
      </c>
      <c r="BZ507" s="210">
        <f t="shared" si="693"/>
        <v>142.51999999999998</v>
      </c>
      <c r="CA507" s="210">
        <f t="shared" si="694"/>
        <v>24</v>
      </c>
      <c r="CB507" s="404">
        <f t="shared" si="695"/>
        <v>5198.08</v>
      </c>
      <c r="CC507" s="404"/>
      <c r="CD507" s="537">
        <f t="shared" si="696"/>
        <v>121.18234500000005</v>
      </c>
      <c r="CE507" s="537">
        <f t="shared" si="728"/>
        <v>36.354703500000014</v>
      </c>
      <c r="CF507" s="537">
        <f t="shared" si="697"/>
        <v>60.591172500000027</v>
      </c>
      <c r="CG507" s="210"/>
      <c r="CH507" s="210"/>
      <c r="CI507" s="210"/>
      <c r="CJ507" s="538">
        <f t="shared" si="698"/>
        <v>484.72938000000022</v>
      </c>
      <c r="CK507" s="216">
        <f t="shared" si="699"/>
        <v>-2.75</v>
      </c>
      <c r="CL507" s="216">
        <f t="shared" si="729"/>
        <v>-0.82499999999999996</v>
      </c>
      <c r="CM507" s="216">
        <f t="shared" si="700"/>
        <v>-1.375</v>
      </c>
      <c r="CN507" s="216"/>
      <c r="CO507" s="216"/>
      <c r="CP507" s="216"/>
      <c r="CQ507" s="217">
        <f t="shared" si="701"/>
        <v>-11</v>
      </c>
      <c r="CR507" s="403">
        <f t="shared" si="702"/>
        <v>88.302345000000059</v>
      </c>
      <c r="CS507" s="403">
        <f t="shared" si="730"/>
        <v>26.490703500000016</v>
      </c>
      <c r="CT507" s="403">
        <f t="shared" si="703"/>
        <v>44.15117250000003</v>
      </c>
      <c r="CU507" s="403"/>
      <c r="CV507" s="403"/>
      <c r="CW507" s="403"/>
      <c r="CX507" s="404">
        <f t="shared" si="704"/>
        <v>353.20938000000024</v>
      </c>
      <c r="CY507" s="198"/>
      <c r="CZ507" s="222">
        <v>1157</v>
      </c>
      <c r="DA507" s="677">
        <f t="shared" si="705"/>
        <v>109</v>
      </c>
      <c r="DB507" s="676">
        <f t="shared" si="706"/>
        <v>10.400763358778619</v>
      </c>
      <c r="DC507" s="676">
        <f t="shared" si="731"/>
        <v>2.0801526717557239</v>
      </c>
      <c r="DD507" s="208">
        <v>1652.7293800000002</v>
      </c>
      <c r="DE507" s="677">
        <f t="shared" si="707"/>
        <v>604.72938000000022</v>
      </c>
      <c r="DF507" s="676">
        <f t="shared" si="708"/>
        <v>57.703185114503839</v>
      </c>
      <c r="DG507" s="676">
        <f t="shared" si="732"/>
        <v>11.540637022900768</v>
      </c>
      <c r="DH507" s="222">
        <v>19</v>
      </c>
      <c r="DI507" s="677">
        <f t="shared" si="709"/>
        <v>199.12</v>
      </c>
      <c r="DJ507" s="568">
        <f t="shared" si="710"/>
        <v>1247.1199999999999</v>
      </c>
      <c r="DK507" s="677">
        <f t="shared" si="711"/>
        <v>4988.4799999999996</v>
      </c>
      <c r="DL507" s="677">
        <f t="shared" si="733"/>
        <v>374.13599999999997</v>
      </c>
      <c r="DM507" s="677">
        <f t="shared" si="734"/>
        <v>623.55999999999995</v>
      </c>
      <c r="DN507" s="677">
        <f t="shared" si="712"/>
        <v>101.40234500000008</v>
      </c>
      <c r="DO507" s="677">
        <f t="shared" si="735"/>
        <v>30.420703500000023</v>
      </c>
      <c r="DP507" s="677">
        <f t="shared" si="736"/>
        <v>50.701172500000041</v>
      </c>
      <c r="DQ507" s="677">
        <f t="shared" si="713"/>
        <v>405.60938000000033</v>
      </c>
      <c r="DR507" s="222">
        <v>1157</v>
      </c>
      <c r="DS507" s="677">
        <f t="shared" si="714"/>
        <v>109</v>
      </c>
      <c r="DT507" s="676">
        <f t="shared" si="715"/>
        <v>10.400763358778619</v>
      </c>
      <c r="DU507" s="710">
        <f t="shared" si="737"/>
        <v>2.0801526717557239</v>
      </c>
      <c r="DV507" s="208">
        <v>1652.7293800000002</v>
      </c>
      <c r="DW507" s="677">
        <f t="shared" si="716"/>
        <v>604.72938000000022</v>
      </c>
      <c r="DX507" s="676">
        <f t="shared" si="717"/>
        <v>57.703185114503839</v>
      </c>
      <c r="DY507" s="710">
        <f t="shared" si="738"/>
        <v>11.540637022900768</v>
      </c>
      <c r="DZ507" s="222">
        <v>15</v>
      </c>
      <c r="EA507" s="677">
        <f t="shared" si="718"/>
        <v>157.19999999999999</v>
      </c>
      <c r="EB507" s="568">
        <f t="shared" si="719"/>
        <v>1205.2</v>
      </c>
      <c r="EC507" s="677">
        <f t="shared" si="720"/>
        <v>4820.8</v>
      </c>
      <c r="ED507" s="677">
        <f t="shared" si="739"/>
        <v>361.56</v>
      </c>
      <c r="EE507" s="677">
        <f t="shared" si="740"/>
        <v>602.6</v>
      </c>
      <c r="EF507" s="208">
        <f t="shared" si="741"/>
        <v>111.88234500000004</v>
      </c>
      <c r="EG507" s="208">
        <f t="shared" si="742"/>
        <v>33.564703500000014</v>
      </c>
      <c r="EH507" s="208">
        <f t="shared" si="743"/>
        <v>55.941172500000022</v>
      </c>
      <c r="EI507" s="677">
        <f t="shared" si="721"/>
        <v>447.52938000000017</v>
      </c>
    </row>
    <row r="508" spans="1:139" s="218" customFormat="1" ht="24.75" customHeight="1" x14ac:dyDescent="0.2">
      <c r="A508" s="505">
        <v>505</v>
      </c>
      <c r="B508" s="505" t="s">
        <v>1267</v>
      </c>
      <c r="C508" s="499" t="s">
        <v>64</v>
      </c>
      <c r="D508" s="253" t="s">
        <v>446</v>
      </c>
      <c r="E508" s="253" t="s">
        <v>59</v>
      </c>
      <c r="F508" s="219" t="s">
        <v>20</v>
      </c>
      <c r="G508" s="219" t="s">
        <v>9</v>
      </c>
      <c r="H508" s="219" t="s">
        <v>28</v>
      </c>
      <c r="I508" s="310">
        <v>3</v>
      </c>
      <c r="J508" s="234">
        <v>1048</v>
      </c>
      <c r="K508" s="222"/>
      <c r="L508" s="219" t="s">
        <v>20</v>
      </c>
      <c r="M508" s="219" t="s">
        <v>9</v>
      </c>
      <c r="N508" s="219" t="s">
        <v>28</v>
      </c>
      <c r="O508" s="310">
        <v>3</v>
      </c>
      <c r="P508" s="234">
        <v>1048</v>
      </c>
      <c r="Q508" s="219"/>
      <c r="R508" s="219"/>
      <c r="S508" s="219"/>
      <c r="T508" s="310">
        <v>3</v>
      </c>
      <c r="U508" s="235">
        <v>1048</v>
      </c>
      <c r="V508" s="228" t="s">
        <v>697</v>
      </c>
      <c r="W508" s="228" t="s">
        <v>344</v>
      </c>
      <c r="X508" s="228" t="s">
        <v>70</v>
      </c>
      <c r="Y508" s="311">
        <v>3</v>
      </c>
      <c r="Z508" s="236">
        <v>1048</v>
      </c>
      <c r="AA508" s="207">
        <f t="shared" si="657"/>
        <v>3144</v>
      </c>
      <c r="AB508" s="222">
        <v>1157</v>
      </c>
      <c r="AC508" s="544">
        <f t="shared" si="722"/>
        <v>109</v>
      </c>
      <c r="AD508" s="208">
        <f>1.453*$AB$1</f>
        <v>1652.7293800000002</v>
      </c>
      <c r="AE508" s="678">
        <f t="shared" si="723"/>
        <v>604.72938000000022</v>
      </c>
      <c r="AF508" s="222">
        <v>2067</v>
      </c>
      <c r="AJ508" s="444">
        <f t="shared" si="658"/>
        <v>109</v>
      </c>
      <c r="AK508" s="444">
        <f t="shared" si="659"/>
        <v>10.400763358778619</v>
      </c>
      <c r="AL508" s="539">
        <f t="shared" si="724"/>
        <v>2.080152671755724E-2</v>
      </c>
      <c r="AM508" s="444">
        <f t="shared" si="660"/>
        <v>21.8</v>
      </c>
      <c r="AN508" s="445">
        <f t="shared" si="661"/>
        <v>604.72938000000022</v>
      </c>
      <c r="AO508" s="445">
        <f t="shared" si="662"/>
        <v>57.703185114503839</v>
      </c>
      <c r="AP508" s="542">
        <f t="shared" si="725"/>
        <v>0.11540637022900768</v>
      </c>
      <c r="AQ508" s="445">
        <f t="shared" si="663"/>
        <v>120.94587600000004</v>
      </c>
      <c r="AR508" s="227">
        <f t="shared" si="664"/>
        <v>3504</v>
      </c>
      <c r="AS508" s="210">
        <f t="shared" si="665"/>
        <v>1168</v>
      </c>
      <c r="AT508" s="209">
        <f t="shared" si="666"/>
        <v>350.4</v>
      </c>
      <c r="AU508" s="209">
        <f t="shared" si="667"/>
        <v>584</v>
      </c>
      <c r="AV508" s="211">
        <f t="shared" si="668"/>
        <v>1157</v>
      </c>
      <c r="AW508" s="210">
        <f t="shared" si="669"/>
        <v>11</v>
      </c>
      <c r="AX508" s="210">
        <f t="shared" si="670"/>
        <v>120</v>
      </c>
      <c r="AY508" s="210">
        <f t="shared" si="671"/>
        <v>11.450381679389324</v>
      </c>
      <c r="AZ508" s="211">
        <f t="shared" si="672"/>
        <v>1652.7293800000002</v>
      </c>
      <c r="BA508" s="544">
        <f t="shared" si="726"/>
        <v>484.72938000000022</v>
      </c>
      <c r="BB508" s="210">
        <f t="shared" si="727"/>
        <v>121.18234500000005</v>
      </c>
      <c r="BC508" s="213">
        <f t="shared" si="673"/>
        <v>4462.369326</v>
      </c>
      <c r="BD508" s="211">
        <f>[1]MAG_9pak!$F$12</f>
        <v>1487.4564420000002</v>
      </c>
      <c r="BE508" s="213">
        <f t="shared" si="674"/>
        <v>446.23693260000005</v>
      </c>
      <c r="BF508" s="213">
        <f t="shared" si="675"/>
        <v>743.72822100000008</v>
      </c>
      <c r="BG508" s="210">
        <f t="shared" si="676"/>
        <v>330.45644200000015</v>
      </c>
      <c r="BH508" s="210">
        <f t="shared" si="677"/>
        <v>439.45644200000015</v>
      </c>
      <c r="BI508" s="210">
        <f t="shared" si="678"/>
        <v>41.932866603053441</v>
      </c>
      <c r="BJ508" s="210">
        <f t="shared" si="679"/>
        <v>1299.52</v>
      </c>
      <c r="BK508" s="214">
        <f t="shared" si="680"/>
        <v>389.85599999999999</v>
      </c>
      <c r="BL508" s="214">
        <f t="shared" si="681"/>
        <v>649.76</v>
      </c>
      <c r="BM508" s="210">
        <f t="shared" si="682"/>
        <v>251.51999999999998</v>
      </c>
      <c r="BN508" s="210">
        <f t="shared" si="683"/>
        <v>142.51999999999998</v>
      </c>
      <c r="BO508" s="215">
        <f t="shared" si="684"/>
        <v>3898.56</v>
      </c>
      <c r="BP508" s="210">
        <f t="shared" si="748"/>
        <v>1299.52</v>
      </c>
      <c r="BQ508" s="216">
        <f t="shared" si="685"/>
        <v>389.85599999999999</v>
      </c>
      <c r="BR508" s="216">
        <f t="shared" si="686"/>
        <v>649.76</v>
      </c>
      <c r="BS508" s="210">
        <f t="shared" si="687"/>
        <v>251.51999999999998</v>
      </c>
      <c r="BT508" s="210">
        <f t="shared" si="688"/>
        <v>142.51999999999998</v>
      </c>
      <c r="BU508" s="217">
        <f t="shared" si="689"/>
        <v>3898.56</v>
      </c>
      <c r="BV508" s="210">
        <f t="shared" si="749"/>
        <v>1299.52</v>
      </c>
      <c r="BW508" s="403">
        <f t="shared" si="690"/>
        <v>389.85599999999999</v>
      </c>
      <c r="BX508" s="403">
        <f t="shared" si="691"/>
        <v>649.76</v>
      </c>
      <c r="BY508" s="210">
        <f t="shared" si="692"/>
        <v>251.51999999999998</v>
      </c>
      <c r="BZ508" s="210">
        <f t="shared" si="693"/>
        <v>142.51999999999998</v>
      </c>
      <c r="CA508" s="210">
        <f t="shared" si="694"/>
        <v>24</v>
      </c>
      <c r="CB508" s="404">
        <f t="shared" si="695"/>
        <v>3898.56</v>
      </c>
      <c r="CC508" s="404"/>
      <c r="CD508" s="537">
        <f t="shared" si="696"/>
        <v>121.18234500000005</v>
      </c>
      <c r="CE508" s="537">
        <f t="shared" si="728"/>
        <v>36.354703500000014</v>
      </c>
      <c r="CF508" s="537">
        <f t="shared" si="697"/>
        <v>60.591172500000027</v>
      </c>
      <c r="CG508" s="210"/>
      <c r="CH508" s="210"/>
      <c r="CI508" s="210"/>
      <c r="CJ508" s="538">
        <f t="shared" si="698"/>
        <v>363.54703500000016</v>
      </c>
      <c r="CK508" s="216">
        <f t="shared" si="699"/>
        <v>-2.75</v>
      </c>
      <c r="CL508" s="216">
        <f t="shared" si="729"/>
        <v>-0.82499999999999996</v>
      </c>
      <c r="CM508" s="216">
        <f t="shared" si="700"/>
        <v>-1.375</v>
      </c>
      <c r="CN508" s="216"/>
      <c r="CO508" s="216"/>
      <c r="CP508" s="216"/>
      <c r="CQ508" s="217">
        <f t="shared" si="701"/>
        <v>-8.25</v>
      </c>
      <c r="CR508" s="403">
        <f t="shared" si="702"/>
        <v>88.302345000000059</v>
      </c>
      <c r="CS508" s="403">
        <f t="shared" si="730"/>
        <v>26.490703500000016</v>
      </c>
      <c r="CT508" s="403">
        <f t="shared" si="703"/>
        <v>44.15117250000003</v>
      </c>
      <c r="CU508" s="403"/>
      <c r="CV508" s="403"/>
      <c r="CW508" s="403"/>
      <c r="CX508" s="404">
        <f t="shared" si="704"/>
        <v>264.90703500000018</v>
      </c>
      <c r="CY508" s="198"/>
      <c r="CZ508" s="222">
        <v>1157</v>
      </c>
      <c r="DA508" s="677">
        <f t="shared" si="705"/>
        <v>109</v>
      </c>
      <c r="DB508" s="676">
        <f t="shared" si="706"/>
        <v>10.400763358778619</v>
      </c>
      <c r="DC508" s="676">
        <f t="shared" si="731"/>
        <v>2.0801526717557239</v>
      </c>
      <c r="DD508" s="208">
        <v>1652.7293800000002</v>
      </c>
      <c r="DE508" s="677">
        <f t="shared" si="707"/>
        <v>604.72938000000022</v>
      </c>
      <c r="DF508" s="676">
        <f t="shared" si="708"/>
        <v>57.703185114503839</v>
      </c>
      <c r="DG508" s="676">
        <f t="shared" si="732"/>
        <v>11.540637022900768</v>
      </c>
      <c r="DH508" s="222">
        <v>19</v>
      </c>
      <c r="DI508" s="677">
        <f t="shared" si="709"/>
        <v>199.12</v>
      </c>
      <c r="DJ508" s="568">
        <f t="shared" si="710"/>
        <v>1247.1199999999999</v>
      </c>
      <c r="DK508" s="677">
        <f t="shared" si="711"/>
        <v>3741.3599999999997</v>
      </c>
      <c r="DL508" s="677">
        <f t="shared" si="733"/>
        <v>374.13599999999997</v>
      </c>
      <c r="DM508" s="677">
        <f t="shared" si="734"/>
        <v>623.55999999999995</v>
      </c>
      <c r="DN508" s="677">
        <f t="shared" si="712"/>
        <v>101.40234500000008</v>
      </c>
      <c r="DO508" s="677">
        <f t="shared" si="735"/>
        <v>30.420703500000023</v>
      </c>
      <c r="DP508" s="677">
        <f t="shared" si="736"/>
        <v>50.701172500000041</v>
      </c>
      <c r="DQ508" s="677">
        <f t="shared" si="713"/>
        <v>304.20703500000025</v>
      </c>
      <c r="DR508" s="222">
        <v>1157</v>
      </c>
      <c r="DS508" s="677">
        <f t="shared" si="714"/>
        <v>109</v>
      </c>
      <c r="DT508" s="676">
        <f t="shared" si="715"/>
        <v>10.400763358778619</v>
      </c>
      <c r="DU508" s="710">
        <f t="shared" si="737"/>
        <v>2.0801526717557239</v>
      </c>
      <c r="DV508" s="208">
        <v>1652.7293800000002</v>
      </c>
      <c r="DW508" s="677">
        <f t="shared" si="716"/>
        <v>604.72938000000022</v>
      </c>
      <c r="DX508" s="676">
        <f t="shared" si="717"/>
        <v>57.703185114503839</v>
      </c>
      <c r="DY508" s="710">
        <f t="shared" si="738"/>
        <v>11.540637022900768</v>
      </c>
      <c r="DZ508" s="222">
        <v>15</v>
      </c>
      <c r="EA508" s="677">
        <f t="shared" si="718"/>
        <v>157.19999999999999</v>
      </c>
      <c r="EB508" s="568">
        <f t="shared" si="719"/>
        <v>1205.2</v>
      </c>
      <c r="EC508" s="677">
        <f t="shared" si="720"/>
        <v>3615.6000000000004</v>
      </c>
      <c r="ED508" s="677">
        <f t="shared" si="739"/>
        <v>361.56</v>
      </c>
      <c r="EE508" s="677">
        <f t="shared" si="740"/>
        <v>602.6</v>
      </c>
      <c r="EF508" s="208">
        <f t="shared" si="741"/>
        <v>111.88234500000004</v>
      </c>
      <c r="EG508" s="208">
        <f t="shared" si="742"/>
        <v>33.564703500000014</v>
      </c>
      <c r="EH508" s="208">
        <f t="shared" si="743"/>
        <v>55.941172500000022</v>
      </c>
      <c r="EI508" s="677">
        <f t="shared" si="721"/>
        <v>335.64703500000013</v>
      </c>
    </row>
    <row r="509" spans="1:139" s="218" customFormat="1" ht="24.75" customHeight="1" x14ac:dyDescent="0.2">
      <c r="A509" s="505">
        <v>506</v>
      </c>
      <c r="B509" s="505" t="s">
        <v>1267</v>
      </c>
      <c r="C509" s="499" t="s">
        <v>64</v>
      </c>
      <c r="D509" s="253" t="s">
        <v>446</v>
      </c>
      <c r="E509" s="253" t="s">
        <v>60</v>
      </c>
      <c r="F509" s="219" t="s">
        <v>20</v>
      </c>
      <c r="G509" s="219" t="s">
        <v>9</v>
      </c>
      <c r="H509" s="219" t="s">
        <v>28</v>
      </c>
      <c r="I509" s="310">
        <v>1</v>
      </c>
      <c r="J509" s="234">
        <v>1048</v>
      </c>
      <c r="K509" s="222"/>
      <c r="L509" s="219" t="s">
        <v>20</v>
      </c>
      <c r="M509" s="219" t="s">
        <v>9</v>
      </c>
      <c r="N509" s="219" t="s">
        <v>28</v>
      </c>
      <c r="O509" s="310">
        <v>1</v>
      </c>
      <c r="P509" s="234">
        <v>1048</v>
      </c>
      <c r="Q509" s="219"/>
      <c r="R509" s="219"/>
      <c r="S509" s="219"/>
      <c r="T509" s="310">
        <v>1</v>
      </c>
      <c r="U509" s="235">
        <v>1048</v>
      </c>
      <c r="V509" s="228" t="s">
        <v>697</v>
      </c>
      <c r="W509" s="228" t="s">
        <v>344</v>
      </c>
      <c r="X509" s="228" t="s">
        <v>70</v>
      </c>
      <c r="Y509" s="311">
        <v>1</v>
      </c>
      <c r="Z509" s="236">
        <v>1048</v>
      </c>
      <c r="AA509" s="207">
        <f t="shared" si="657"/>
        <v>1048</v>
      </c>
      <c r="AB509" s="222">
        <v>1157</v>
      </c>
      <c r="AC509" s="544">
        <f t="shared" si="722"/>
        <v>109</v>
      </c>
      <c r="AD509" s="208">
        <f>1.453*$AB$1</f>
        <v>1652.7293800000002</v>
      </c>
      <c r="AE509" s="678">
        <f t="shared" si="723"/>
        <v>604.72938000000022</v>
      </c>
      <c r="AF509" s="222">
        <v>2067</v>
      </c>
      <c r="AJ509" s="444">
        <f t="shared" si="658"/>
        <v>109</v>
      </c>
      <c r="AK509" s="444">
        <f t="shared" si="659"/>
        <v>10.400763358778619</v>
      </c>
      <c r="AL509" s="539">
        <f t="shared" si="724"/>
        <v>2.080152671755724E-2</v>
      </c>
      <c r="AM509" s="444">
        <f t="shared" si="660"/>
        <v>21.8</v>
      </c>
      <c r="AN509" s="445">
        <f t="shared" si="661"/>
        <v>604.72938000000022</v>
      </c>
      <c r="AO509" s="445">
        <f t="shared" si="662"/>
        <v>57.703185114503839</v>
      </c>
      <c r="AP509" s="542">
        <f t="shared" si="725"/>
        <v>0.11540637022900768</v>
      </c>
      <c r="AQ509" s="445">
        <f t="shared" si="663"/>
        <v>120.94587600000004</v>
      </c>
      <c r="AR509" s="227">
        <f t="shared" si="664"/>
        <v>1168</v>
      </c>
      <c r="AS509" s="210">
        <f t="shared" si="665"/>
        <v>1168</v>
      </c>
      <c r="AT509" s="209">
        <f t="shared" si="666"/>
        <v>350.4</v>
      </c>
      <c r="AU509" s="209">
        <f t="shared" si="667"/>
        <v>584</v>
      </c>
      <c r="AV509" s="211">
        <f t="shared" si="668"/>
        <v>1157</v>
      </c>
      <c r="AW509" s="210">
        <f t="shared" si="669"/>
        <v>11</v>
      </c>
      <c r="AX509" s="210">
        <f t="shared" si="670"/>
        <v>120</v>
      </c>
      <c r="AY509" s="210">
        <f t="shared" si="671"/>
        <v>11.450381679389324</v>
      </c>
      <c r="AZ509" s="211">
        <f t="shared" si="672"/>
        <v>1652.7293800000002</v>
      </c>
      <c r="BA509" s="544">
        <f t="shared" si="726"/>
        <v>484.72938000000022</v>
      </c>
      <c r="BB509" s="210">
        <f t="shared" si="727"/>
        <v>121.18234500000005</v>
      </c>
      <c r="BC509" s="213">
        <f t="shared" si="673"/>
        <v>1487.4564420000002</v>
      </c>
      <c r="BD509" s="211">
        <f>[1]MAG_9pak!$F$12</f>
        <v>1487.4564420000002</v>
      </c>
      <c r="BE509" s="213">
        <f t="shared" si="674"/>
        <v>446.23693260000005</v>
      </c>
      <c r="BF509" s="213">
        <f t="shared" si="675"/>
        <v>743.72822100000008</v>
      </c>
      <c r="BG509" s="210">
        <f t="shared" si="676"/>
        <v>330.45644200000015</v>
      </c>
      <c r="BH509" s="210">
        <f t="shared" si="677"/>
        <v>439.45644200000015</v>
      </c>
      <c r="BI509" s="210">
        <f t="shared" si="678"/>
        <v>41.932866603053441</v>
      </c>
      <c r="BJ509" s="210">
        <f t="shared" si="679"/>
        <v>1299.52</v>
      </c>
      <c r="BK509" s="214">
        <f t="shared" si="680"/>
        <v>389.85599999999999</v>
      </c>
      <c r="BL509" s="214">
        <f t="shared" si="681"/>
        <v>649.76</v>
      </c>
      <c r="BM509" s="210">
        <f t="shared" si="682"/>
        <v>251.51999999999998</v>
      </c>
      <c r="BN509" s="210">
        <f t="shared" si="683"/>
        <v>142.51999999999998</v>
      </c>
      <c r="BO509" s="215">
        <f t="shared" si="684"/>
        <v>1299.52</v>
      </c>
      <c r="BP509" s="210">
        <f t="shared" si="748"/>
        <v>1299.52</v>
      </c>
      <c r="BQ509" s="216">
        <f t="shared" si="685"/>
        <v>389.85599999999999</v>
      </c>
      <c r="BR509" s="216">
        <f t="shared" si="686"/>
        <v>649.76</v>
      </c>
      <c r="BS509" s="210">
        <f t="shared" si="687"/>
        <v>251.51999999999998</v>
      </c>
      <c r="BT509" s="210">
        <f t="shared" si="688"/>
        <v>142.51999999999998</v>
      </c>
      <c r="BU509" s="217">
        <f t="shared" si="689"/>
        <v>1299.52</v>
      </c>
      <c r="BV509" s="210">
        <f t="shared" si="749"/>
        <v>1299.52</v>
      </c>
      <c r="BW509" s="403">
        <f t="shared" si="690"/>
        <v>389.85599999999999</v>
      </c>
      <c r="BX509" s="403">
        <f t="shared" si="691"/>
        <v>649.76</v>
      </c>
      <c r="BY509" s="210">
        <f t="shared" si="692"/>
        <v>251.51999999999998</v>
      </c>
      <c r="BZ509" s="210">
        <f t="shared" si="693"/>
        <v>142.51999999999998</v>
      </c>
      <c r="CA509" s="210">
        <f t="shared" si="694"/>
        <v>24</v>
      </c>
      <c r="CB509" s="404">
        <f t="shared" si="695"/>
        <v>1299.52</v>
      </c>
      <c r="CC509" s="404"/>
      <c r="CD509" s="537">
        <f t="shared" si="696"/>
        <v>121.18234500000005</v>
      </c>
      <c r="CE509" s="537">
        <f t="shared" si="728"/>
        <v>36.354703500000014</v>
      </c>
      <c r="CF509" s="537">
        <f t="shared" si="697"/>
        <v>60.591172500000027</v>
      </c>
      <c r="CG509" s="210"/>
      <c r="CH509" s="210"/>
      <c r="CI509" s="210"/>
      <c r="CJ509" s="538">
        <f t="shared" si="698"/>
        <v>121.18234500000005</v>
      </c>
      <c r="CK509" s="216">
        <f t="shared" si="699"/>
        <v>-2.75</v>
      </c>
      <c r="CL509" s="216">
        <f t="shared" si="729"/>
        <v>-0.82499999999999996</v>
      </c>
      <c r="CM509" s="216">
        <f t="shared" si="700"/>
        <v>-1.375</v>
      </c>
      <c r="CN509" s="216"/>
      <c r="CO509" s="216"/>
      <c r="CP509" s="216"/>
      <c r="CQ509" s="217">
        <f t="shared" si="701"/>
        <v>-2.75</v>
      </c>
      <c r="CR509" s="403">
        <f t="shared" si="702"/>
        <v>88.302345000000059</v>
      </c>
      <c r="CS509" s="403">
        <f t="shared" si="730"/>
        <v>26.490703500000016</v>
      </c>
      <c r="CT509" s="403">
        <f t="shared" si="703"/>
        <v>44.15117250000003</v>
      </c>
      <c r="CU509" s="403"/>
      <c r="CV509" s="403"/>
      <c r="CW509" s="403"/>
      <c r="CX509" s="404">
        <f t="shared" si="704"/>
        <v>88.302345000000059</v>
      </c>
      <c r="CY509" s="198"/>
      <c r="CZ509" s="222">
        <v>1157</v>
      </c>
      <c r="DA509" s="677">
        <f t="shared" si="705"/>
        <v>109</v>
      </c>
      <c r="DB509" s="676">
        <f t="shared" si="706"/>
        <v>10.400763358778619</v>
      </c>
      <c r="DC509" s="676">
        <f t="shared" si="731"/>
        <v>2.0801526717557239</v>
      </c>
      <c r="DD509" s="208">
        <v>1652.7293800000002</v>
      </c>
      <c r="DE509" s="677">
        <f t="shared" si="707"/>
        <v>604.72938000000022</v>
      </c>
      <c r="DF509" s="676">
        <f t="shared" si="708"/>
        <v>57.703185114503839</v>
      </c>
      <c r="DG509" s="676">
        <f t="shared" si="732"/>
        <v>11.540637022900768</v>
      </c>
      <c r="DH509" s="222">
        <v>19</v>
      </c>
      <c r="DI509" s="677">
        <f t="shared" si="709"/>
        <v>199.12</v>
      </c>
      <c r="DJ509" s="568">
        <f t="shared" si="710"/>
        <v>1247.1199999999999</v>
      </c>
      <c r="DK509" s="677">
        <f t="shared" si="711"/>
        <v>1247.1199999999999</v>
      </c>
      <c r="DL509" s="677">
        <f t="shared" si="733"/>
        <v>374.13599999999997</v>
      </c>
      <c r="DM509" s="677">
        <f t="shared" si="734"/>
        <v>623.55999999999995</v>
      </c>
      <c r="DN509" s="677">
        <f t="shared" si="712"/>
        <v>101.40234500000008</v>
      </c>
      <c r="DO509" s="677">
        <f t="shared" si="735"/>
        <v>30.420703500000023</v>
      </c>
      <c r="DP509" s="677">
        <f t="shared" si="736"/>
        <v>50.701172500000041</v>
      </c>
      <c r="DQ509" s="677">
        <f t="shared" si="713"/>
        <v>101.40234500000008</v>
      </c>
      <c r="DR509" s="222">
        <v>1157</v>
      </c>
      <c r="DS509" s="677">
        <f t="shared" si="714"/>
        <v>109</v>
      </c>
      <c r="DT509" s="676">
        <f t="shared" si="715"/>
        <v>10.400763358778619</v>
      </c>
      <c r="DU509" s="710">
        <f t="shared" si="737"/>
        <v>2.0801526717557239</v>
      </c>
      <c r="DV509" s="208">
        <v>1652.7293800000002</v>
      </c>
      <c r="DW509" s="677">
        <f t="shared" si="716"/>
        <v>604.72938000000022</v>
      </c>
      <c r="DX509" s="676">
        <f t="shared" si="717"/>
        <v>57.703185114503839</v>
      </c>
      <c r="DY509" s="710">
        <f t="shared" si="738"/>
        <v>11.540637022900768</v>
      </c>
      <c r="DZ509" s="222">
        <v>15</v>
      </c>
      <c r="EA509" s="677">
        <f t="shared" si="718"/>
        <v>157.19999999999999</v>
      </c>
      <c r="EB509" s="568">
        <f t="shared" si="719"/>
        <v>1205.2</v>
      </c>
      <c r="EC509" s="677">
        <f t="shared" si="720"/>
        <v>1205.2</v>
      </c>
      <c r="ED509" s="677">
        <f t="shared" si="739"/>
        <v>361.56</v>
      </c>
      <c r="EE509" s="677">
        <f t="shared" si="740"/>
        <v>602.6</v>
      </c>
      <c r="EF509" s="208">
        <f t="shared" si="741"/>
        <v>111.88234500000004</v>
      </c>
      <c r="EG509" s="208">
        <f t="shared" si="742"/>
        <v>33.564703500000014</v>
      </c>
      <c r="EH509" s="208">
        <f t="shared" si="743"/>
        <v>55.941172500000022</v>
      </c>
      <c r="EI509" s="677">
        <f t="shared" si="721"/>
        <v>111.88234500000004</v>
      </c>
    </row>
    <row r="510" spans="1:139" s="218" customFormat="1" ht="24.75" customHeight="1" x14ac:dyDescent="0.2">
      <c r="A510" s="506">
        <v>507</v>
      </c>
      <c r="B510" s="505" t="s">
        <v>1267</v>
      </c>
      <c r="C510" s="499" t="s">
        <v>64</v>
      </c>
      <c r="D510" s="253" t="s">
        <v>446</v>
      </c>
      <c r="E510" s="253" t="s">
        <v>62</v>
      </c>
      <c r="F510" s="219" t="s">
        <v>67</v>
      </c>
      <c r="G510" s="219" t="s">
        <v>68</v>
      </c>
      <c r="H510" s="219" t="s">
        <v>25</v>
      </c>
      <c r="I510" s="310">
        <v>1</v>
      </c>
      <c r="J510" s="234">
        <v>899</v>
      </c>
      <c r="K510" s="222"/>
      <c r="L510" s="219" t="s">
        <v>67</v>
      </c>
      <c r="M510" s="219" t="s">
        <v>68</v>
      </c>
      <c r="N510" s="219" t="s">
        <v>25</v>
      </c>
      <c r="O510" s="310">
        <v>1</v>
      </c>
      <c r="P510" s="234">
        <v>899</v>
      </c>
      <c r="Q510" s="219"/>
      <c r="R510" s="219"/>
      <c r="S510" s="219"/>
      <c r="T510" s="310">
        <v>1</v>
      </c>
      <c r="U510" s="235">
        <v>899</v>
      </c>
      <c r="V510" s="228" t="s">
        <v>720</v>
      </c>
      <c r="W510" s="228" t="s">
        <v>42</v>
      </c>
      <c r="X510" s="228" t="s">
        <v>25</v>
      </c>
      <c r="Y510" s="311">
        <v>1</v>
      </c>
      <c r="Z510" s="236">
        <v>899</v>
      </c>
      <c r="AA510" s="207">
        <f t="shared" si="657"/>
        <v>899</v>
      </c>
      <c r="AB510" s="222">
        <v>905</v>
      </c>
      <c r="AC510" s="544">
        <f t="shared" si="722"/>
        <v>6</v>
      </c>
      <c r="AD510" s="208">
        <f>1.137*$AB$1</f>
        <v>1293.2920200000001</v>
      </c>
      <c r="AE510" s="678">
        <f t="shared" si="723"/>
        <v>394.29202000000009</v>
      </c>
      <c r="AF510" s="222">
        <v>1682</v>
      </c>
      <c r="AJ510" s="444">
        <f t="shared" si="658"/>
        <v>6</v>
      </c>
      <c r="AK510" s="444">
        <f t="shared" si="659"/>
        <v>0.66740823136819927</v>
      </c>
      <c r="AL510" s="539">
        <f t="shared" si="724"/>
        <v>1.3348164627363984E-3</v>
      </c>
      <c r="AM510" s="444">
        <f t="shared" si="660"/>
        <v>1.2</v>
      </c>
      <c r="AN510" s="445">
        <f t="shared" si="661"/>
        <v>394.29202000000009</v>
      </c>
      <c r="AO510" s="445">
        <f t="shared" si="662"/>
        <v>43.858956618464958</v>
      </c>
      <c r="AP510" s="542">
        <f t="shared" si="725"/>
        <v>8.7717913236929915E-2</v>
      </c>
      <c r="AQ510" s="445">
        <f t="shared" si="663"/>
        <v>78.858404000000021</v>
      </c>
      <c r="AR510" s="227">
        <f t="shared" si="664"/>
        <v>1019</v>
      </c>
      <c r="AS510" s="210">
        <f t="shared" si="665"/>
        <v>1019</v>
      </c>
      <c r="AT510" s="209">
        <f t="shared" si="666"/>
        <v>305.7</v>
      </c>
      <c r="AU510" s="209">
        <f t="shared" si="667"/>
        <v>509.5</v>
      </c>
      <c r="AV510" s="211">
        <f t="shared" si="668"/>
        <v>905</v>
      </c>
      <c r="AW510" s="210">
        <f t="shared" si="669"/>
        <v>114</v>
      </c>
      <c r="AX510" s="210">
        <f t="shared" si="670"/>
        <v>120</v>
      </c>
      <c r="AY510" s="210">
        <f t="shared" si="671"/>
        <v>13.348164627363744</v>
      </c>
      <c r="AZ510" s="211">
        <f t="shared" si="672"/>
        <v>1293.2920200000001</v>
      </c>
      <c r="BA510" s="544">
        <f t="shared" si="726"/>
        <v>274.29202000000009</v>
      </c>
      <c r="BB510" s="210">
        <f t="shared" si="727"/>
        <v>68.573005000000023</v>
      </c>
      <c r="BC510" s="213">
        <f t="shared" si="673"/>
        <v>1163.9628180000002</v>
      </c>
      <c r="BD510" s="211">
        <f>[1]MAG_9pak!$F$10</f>
        <v>1163.9628180000002</v>
      </c>
      <c r="BE510" s="213">
        <f t="shared" si="674"/>
        <v>349.18884540000005</v>
      </c>
      <c r="BF510" s="213">
        <f t="shared" si="675"/>
        <v>581.9814090000001</v>
      </c>
      <c r="BG510" s="210">
        <f t="shared" si="676"/>
        <v>258.9628180000002</v>
      </c>
      <c r="BH510" s="210">
        <f t="shared" si="677"/>
        <v>264.9628180000002</v>
      </c>
      <c r="BI510" s="210">
        <f t="shared" si="678"/>
        <v>29.473060956618468</v>
      </c>
      <c r="BJ510" s="210">
        <f t="shared" si="679"/>
        <v>1114.76</v>
      </c>
      <c r="BK510" s="214">
        <f t="shared" si="680"/>
        <v>334.428</v>
      </c>
      <c r="BL510" s="214">
        <f t="shared" si="681"/>
        <v>557.38</v>
      </c>
      <c r="BM510" s="210">
        <f t="shared" si="682"/>
        <v>215.76</v>
      </c>
      <c r="BN510" s="210">
        <f t="shared" si="683"/>
        <v>209.76</v>
      </c>
      <c r="BO510" s="215">
        <f t="shared" si="684"/>
        <v>1114.76</v>
      </c>
      <c r="BP510" s="210">
        <f t="shared" si="748"/>
        <v>1114.76</v>
      </c>
      <c r="BQ510" s="216">
        <f t="shared" si="685"/>
        <v>334.428</v>
      </c>
      <c r="BR510" s="216">
        <f t="shared" si="686"/>
        <v>557.38</v>
      </c>
      <c r="BS510" s="210">
        <f t="shared" si="687"/>
        <v>215.76</v>
      </c>
      <c r="BT510" s="210">
        <f t="shared" si="688"/>
        <v>209.76</v>
      </c>
      <c r="BU510" s="217">
        <f t="shared" si="689"/>
        <v>1114.76</v>
      </c>
      <c r="BV510" s="210">
        <f t="shared" si="749"/>
        <v>1114.76</v>
      </c>
      <c r="BW510" s="403">
        <f t="shared" si="690"/>
        <v>334.428</v>
      </c>
      <c r="BX510" s="403">
        <f t="shared" si="691"/>
        <v>557.38</v>
      </c>
      <c r="BY510" s="210">
        <f t="shared" si="692"/>
        <v>215.76</v>
      </c>
      <c r="BZ510" s="210">
        <f t="shared" si="693"/>
        <v>209.76</v>
      </c>
      <c r="CA510" s="210">
        <f t="shared" si="694"/>
        <v>24</v>
      </c>
      <c r="CB510" s="404">
        <f t="shared" si="695"/>
        <v>1114.76</v>
      </c>
      <c r="CC510" s="404"/>
      <c r="CD510" s="537">
        <f t="shared" si="696"/>
        <v>68.573005000000023</v>
      </c>
      <c r="CE510" s="537">
        <f t="shared" si="728"/>
        <v>20.571901500000006</v>
      </c>
      <c r="CF510" s="537">
        <f t="shared" si="697"/>
        <v>34.286502500000012</v>
      </c>
      <c r="CG510" s="210"/>
      <c r="CH510" s="210"/>
      <c r="CI510" s="210"/>
      <c r="CJ510" s="538">
        <f t="shared" si="698"/>
        <v>68.573005000000023</v>
      </c>
      <c r="CK510" s="216">
        <f t="shared" si="699"/>
        <v>-28.5</v>
      </c>
      <c r="CL510" s="216">
        <f t="shared" si="729"/>
        <v>-8.5499999999999989</v>
      </c>
      <c r="CM510" s="216">
        <f t="shared" si="700"/>
        <v>-14.25</v>
      </c>
      <c r="CN510" s="216"/>
      <c r="CO510" s="216"/>
      <c r="CP510" s="216"/>
      <c r="CQ510" s="217">
        <f t="shared" si="701"/>
        <v>-28.5</v>
      </c>
      <c r="CR510" s="403">
        <f t="shared" si="702"/>
        <v>44.633005000000026</v>
      </c>
      <c r="CS510" s="403">
        <f t="shared" si="730"/>
        <v>13.389901500000008</v>
      </c>
      <c r="CT510" s="403">
        <f t="shared" si="703"/>
        <v>22.316502500000013</v>
      </c>
      <c r="CU510" s="403"/>
      <c r="CV510" s="403"/>
      <c r="CW510" s="403"/>
      <c r="CX510" s="404">
        <f t="shared" si="704"/>
        <v>44.633005000000026</v>
      </c>
      <c r="CY510" s="198"/>
      <c r="CZ510" s="222">
        <v>905</v>
      </c>
      <c r="DA510" s="677">
        <f t="shared" si="705"/>
        <v>6</v>
      </c>
      <c r="DB510" s="676">
        <f t="shared" si="706"/>
        <v>0.66740823136819927</v>
      </c>
      <c r="DC510" s="676">
        <f t="shared" si="731"/>
        <v>0.13348164627363984</v>
      </c>
      <c r="DD510" s="208">
        <v>1293.2920200000001</v>
      </c>
      <c r="DE510" s="677">
        <f t="shared" si="707"/>
        <v>394.29202000000009</v>
      </c>
      <c r="DF510" s="676">
        <f t="shared" si="708"/>
        <v>43.858956618464958</v>
      </c>
      <c r="DG510" s="676">
        <f t="shared" si="732"/>
        <v>8.771791323692991</v>
      </c>
      <c r="DH510" s="222">
        <v>20</v>
      </c>
      <c r="DI510" s="677">
        <f t="shared" si="709"/>
        <v>179.8</v>
      </c>
      <c r="DJ510" s="568">
        <f t="shared" si="710"/>
        <v>1078.8</v>
      </c>
      <c r="DK510" s="677">
        <f t="shared" si="711"/>
        <v>1078.8</v>
      </c>
      <c r="DL510" s="677">
        <f t="shared" si="733"/>
        <v>323.64</v>
      </c>
      <c r="DM510" s="677">
        <f t="shared" si="734"/>
        <v>539.4</v>
      </c>
      <c r="DN510" s="677">
        <f t="shared" si="712"/>
        <v>53.623005000000035</v>
      </c>
      <c r="DO510" s="677">
        <f t="shared" si="735"/>
        <v>16.08690150000001</v>
      </c>
      <c r="DP510" s="677">
        <f t="shared" si="736"/>
        <v>26.811502500000017</v>
      </c>
      <c r="DQ510" s="677">
        <f t="shared" si="713"/>
        <v>53.623005000000035</v>
      </c>
      <c r="DR510" s="222">
        <v>905</v>
      </c>
      <c r="DS510" s="677">
        <f t="shared" si="714"/>
        <v>6</v>
      </c>
      <c r="DT510" s="676">
        <f t="shared" si="715"/>
        <v>0.66740823136819927</v>
      </c>
      <c r="DU510" s="710">
        <f t="shared" si="737"/>
        <v>0.13348164627363984</v>
      </c>
      <c r="DV510" s="208">
        <v>1293.2920200000001</v>
      </c>
      <c r="DW510" s="677">
        <f t="shared" si="716"/>
        <v>394.29202000000009</v>
      </c>
      <c r="DX510" s="676">
        <f t="shared" si="717"/>
        <v>43.858956618464958</v>
      </c>
      <c r="DY510" s="710">
        <f t="shared" si="738"/>
        <v>8.771791323692991</v>
      </c>
      <c r="DZ510" s="222">
        <v>19</v>
      </c>
      <c r="EA510" s="677">
        <f t="shared" si="718"/>
        <v>170.81</v>
      </c>
      <c r="EB510" s="568">
        <f t="shared" si="719"/>
        <v>1069.81</v>
      </c>
      <c r="EC510" s="677">
        <f t="shared" si="720"/>
        <v>1069.81</v>
      </c>
      <c r="ED510" s="677">
        <f t="shared" si="739"/>
        <v>320.94299999999998</v>
      </c>
      <c r="EE510" s="677">
        <f t="shared" si="740"/>
        <v>534.90499999999997</v>
      </c>
      <c r="EF510" s="208">
        <f t="shared" si="741"/>
        <v>55.870505000000037</v>
      </c>
      <c r="EG510" s="208">
        <f t="shared" si="742"/>
        <v>16.761151500000011</v>
      </c>
      <c r="EH510" s="208">
        <f t="shared" si="743"/>
        <v>27.935252500000018</v>
      </c>
      <c r="EI510" s="677">
        <f t="shared" si="721"/>
        <v>55.870505000000037</v>
      </c>
    </row>
    <row r="511" spans="1:139" s="218" customFormat="1" ht="24.75" customHeight="1" x14ac:dyDescent="0.2">
      <c r="A511" s="505">
        <v>508</v>
      </c>
      <c r="B511" s="505" t="s">
        <v>1267</v>
      </c>
      <c r="C511" s="499" t="s">
        <v>64</v>
      </c>
      <c r="D511" s="253" t="s">
        <v>446</v>
      </c>
      <c r="E511" s="334" t="s">
        <v>63</v>
      </c>
      <c r="F511" s="219" t="s">
        <v>20</v>
      </c>
      <c r="G511" s="219" t="s">
        <v>26</v>
      </c>
      <c r="H511" s="219" t="s">
        <v>27</v>
      </c>
      <c r="I511" s="310">
        <v>3</v>
      </c>
      <c r="J511" s="234">
        <v>705</v>
      </c>
      <c r="K511" s="222"/>
      <c r="L511" s="219" t="s">
        <v>20</v>
      </c>
      <c r="M511" s="219" t="s">
        <v>26</v>
      </c>
      <c r="N511" s="219" t="s">
        <v>27</v>
      </c>
      <c r="O511" s="310">
        <v>3</v>
      </c>
      <c r="P511" s="234">
        <v>705</v>
      </c>
      <c r="Q511" s="219"/>
      <c r="R511" s="219"/>
      <c r="S511" s="219"/>
      <c r="T511" s="310">
        <v>3</v>
      </c>
      <c r="U511" s="235">
        <v>705</v>
      </c>
      <c r="V511" s="228" t="s">
        <v>700</v>
      </c>
      <c r="W511" s="228" t="s">
        <v>715</v>
      </c>
      <c r="X511" s="228" t="s">
        <v>45</v>
      </c>
      <c r="Y511" s="311">
        <v>3</v>
      </c>
      <c r="Z511" s="236">
        <v>705</v>
      </c>
      <c r="AA511" s="207">
        <f t="shared" si="657"/>
        <v>2115</v>
      </c>
      <c r="AB511" s="222">
        <v>758</v>
      </c>
      <c r="AC511" s="544">
        <f t="shared" si="722"/>
        <v>53</v>
      </c>
      <c r="AD511" s="208">
        <f>0.95*$AB$1</f>
        <v>1080.587</v>
      </c>
      <c r="AE511" s="678">
        <f t="shared" si="723"/>
        <v>375.58699999999999</v>
      </c>
      <c r="AF511" s="222">
        <v>1406</v>
      </c>
      <c r="AJ511" s="444">
        <f t="shared" si="658"/>
        <v>53</v>
      </c>
      <c r="AK511" s="444">
        <f t="shared" si="659"/>
        <v>7.5177304964539076</v>
      </c>
      <c r="AL511" s="539">
        <f t="shared" si="724"/>
        <v>1.5035460992907814E-2</v>
      </c>
      <c r="AM511" s="444">
        <f t="shared" si="660"/>
        <v>10.6</v>
      </c>
      <c r="AN511" s="445">
        <f t="shared" si="661"/>
        <v>375.58699999999999</v>
      </c>
      <c r="AO511" s="445">
        <f t="shared" si="662"/>
        <v>53.274751773049644</v>
      </c>
      <c r="AP511" s="542">
        <f t="shared" si="725"/>
        <v>0.10654950354609928</v>
      </c>
      <c r="AQ511" s="445">
        <f t="shared" si="663"/>
        <v>75.117400000000004</v>
      </c>
      <c r="AR511" s="227">
        <f t="shared" si="664"/>
        <v>2475</v>
      </c>
      <c r="AS511" s="210">
        <f t="shared" si="665"/>
        <v>825</v>
      </c>
      <c r="AT511" s="209">
        <f t="shared" si="666"/>
        <v>247.5</v>
      </c>
      <c r="AU511" s="209">
        <f t="shared" si="667"/>
        <v>412.5</v>
      </c>
      <c r="AV511" s="211">
        <f t="shared" si="668"/>
        <v>758</v>
      </c>
      <c r="AW511" s="210">
        <f t="shared" si="669"/>
        <v>67</v>
      </c>
      <c r="AX511" s="210">
        <f t="shared" si="670"/>
        <v>120</v>
      </c>
      <c r="AY511" s="210">
        <f t="shared" si="671"/>
        <v>17.021276595744681</v>
      </c>
      <c r="AZ511" s="211">
        <f t="shared" si="672"/>
        <v>1080.587</v>
      </c>
      <c r="BA511" s="544">
        <f t="shared" si="726"/>
        <v>255.58699999999999</v>
      </c>
      <c r="BB511" s="210">
        <f t="shared" si="727"/>
        <v>63.896749999999997</v>
      </c>
      <c r="BC511" s="213">
        <f t="shared" si="673"/>
        <v>2917.5849000000003</v>
      </c>
      <c r="BD511" s="211">
        <f>[1]MAG_9pak!$F$9</f>
        <v>972.52830000000006</v>
      </c>
      <c r="BE511" s="213">
        <f t="shared" si="674"/>
        <v>291.75848999999999</v>
      </c>
      <c r="BF511" s="213">
        <f t="shared" si="675"/>
        <v>486.26415000000003</v>
      </c>
      <c r="BG511" s="210">
        <f t="shared" si="676"/>
        <v>214.52830000000006</v>
      </c>
      <c r="BH511" s="210">
        <f t="shared" si="677"/>
        <v>267.52830000000006</v>
      </c>
      <c r="BI511" s="210">
        <f t="shared" si="678"/>
        <v>37.947276595744682</v>
      </c>
      <c r="BJ511" s="210">
        <f t="shared" si="679"/>
        <v>874.2</v>
      </c>
      <c r="BK511" s="214">
        <f t="shared" si="680"/>
        <v>262.26</v>
      </c>
      <c r="BL511" s="214">
        <f t="shared" si="681"/>
        <v>437.1</v>
      </c>
      <c r="BM511" s="210">
        <f t="shared" si="682"/>
        <v>169.20000000000005</v>
      </c>
      <c r="BN511" s="210">
        <f t="shared" si="683"/>
        <v>116.20000000000005</v>
      </c>
      <c r="BO511" s="215">
        <f t="shared" si="684"/>
        <v>2622.6000000000004</v>
      </c>
      <c r="BP511" s="210">
        <f t="shared" si="748"/>
        <v>874.2</v>
      </c>
      <c r="BQ511" s="216">
        <f t="shared" si="685"/>
        <v>262.26</v>
      </c>
      <c r="BR511" s="216">
        <f t="shared" si="686"/>
        <v>437.1</v>
      </c>
      <c r="BS511" s="210">
        <f t="shared" si="687"/>
        <v>169.20000000000005</v>
      </c>
      <c r="BT511" s="210">
        <f t="shared" si="688"/>
        <v>116.20000000000005</v>
      </c>
      <c r="BU511" s="217">
        <f t="shared" si="689"/>
        <v>2622.6000000000004</v>
      </c>
      <c r="BV511" s="210">
        <f t="shared" si="749"/>
        <v>874.2</v>
      </c>
      <c r="BW511" s="403">
        <f t="shared" si="690"/>
        <v>262.26</v>
      </c>
      <c r="BX511" s="403">
        <f t="shared" si="691"/>
        <v>437.1</v>
      </c>
      <c r="BY511" s="210">
        <f t="shared" si="692"/>
        <v>169.20000000000005</v>
      </c>
      <c r="BZ511" s="210">
        <f t="shared" si="693"/>
        <v>116.20000000000005</v>
      </c>
      <c r="CA511" s="210">
        <f t="shared" si="694"/>
        <v>24</v>
      </c>
      <c r="CB511" s="404">
        <f t="shared" si="695"/>
        <v>2622.6000000000004</v>
      </c>
      <c r="CC511" s="404"/>
      <c r="CD511" s="537">
        <f t="shared" si="696"/>
        <v>63.896749999999997</v>
      </c>
      <c r="CE511" s="537">
        <f t="shared" si="728"/>
        <v>19.169024999999998</v>
      </c>
      <c r="CF511" s="537">
        <f t="shared" si="697"/>
        <v>31.948374999999999</v>
      </c>
      <c r="CG511" s="210"/>
      <c r="CH511" s="210"/>
      <c r="CI511" s="210"/>
      <c r="CJ511" s="538">
        <f t="shared" si="698"/>
        <v>191.69024999999999</v>
      </c>
      <c r="CK511" s="216">
        <f t="shared" si="699"/>
        <v>-16.75</v>
      </c>
      <c r="CL511" s="216">
        <f t="shared" si="729"/>
        <v>-5.0249999999999995</v>
      </c>
      <c r="CM511" s="216">
        <f t="shared" si="700"/>
        <v>-8.375</v>
      </c>
      <c r="CN511" s="216"/>
      <c r="CO511" s="216"/>
      <c r="CP511" s="216"/>
      <c r="CQ511" s="217">
        <f t="shared" si="701"/>
        <v>-50.25</v>
      </c>
      <c r="CR511" s="403">
        <f t="shared" si="702"/>
        <v>51.596749999999986</v>
      </c>
      <c r="CS511" s="403">
        <f t="shared" si="730"/>
        <v>15.479024999999995</v>
      </c>
      <c r="CT511" s="403">
        <f t="shared" si="703"/>
        <v>25.798374999999993</v>
      </c>
      <c r="CU511" s="403"/>
      <c r="CV511" s="403"/>
      <c r="CW511" s="403"/>
      <c r="CX511" s="404">
        <f t="shared" si="704"/>
        <v>154.79024999999996</v>
      </c>
      <c r="CY511" s="198"/>
      <c r="CZ511" s="222">
        <v>758</v>
      </c>
      <c r="DA511" s="677">
        <f t="shared" si="705"/>
        <v>53</v>
      </c>
      <c r="DB511" s="676">
        <f t="shared" si="706"/>
        <v>7.5177304964539076</v>
      </c>
      <c r="DC511" s="676">
        <f t="shared" si="731"/>
        <v>1.5035460992907814</v>
      </c>
      <c r="DD511" s="208">
        <v>1080.587</v>
      </c>
      <c r="DE511" s="677">
        <f t="shared" si="707"/>
        <v>375.58699999999999</v>
      </c>
      <c r="DF511" s="676">
        <f t="shared" si="708"/>
        <v>53.274751773049644</v>
      </c>
      <c r="DG511" s="676">
        <f t="shared" si="732"/>
        <v>10.654950354609928</v>
      </c>
      <c r="DH511" s="222">
        <v>20</v>
      </c>
      <c r="DI511" s="677">
        <f t="shared" si="709"/>
        <v>141</v>
      </c>
      <c r="DJ511" s="568">
        <f t="shared" si="710"/>
        <v>846</v>
      </c>
      <c r="DK511" s="677">
        <f t="shared" si="711"/>
        <v>2538</v>
      </c>
      <c r="DL511" s="677">
        <f t="shared" si="733"/>
        <v>253.8</v>
      </c>
      <c r="DM511" s="677">
        <f t="shared" si="734"/>
        <v>423</v>
      </c>
      <c r="DN511" s="677">
        <f t="shared" si="712"/>
        <v>58.646749999999997</v>
      </c>
      <c r="DO511" s="677">
        <f t="shared" si="735"/>
        <v>17.594024999999998</v>
      </c>
      <c r="DP511" s="677">
        <f t="shared" si="736"/>
        <v>29.323374999999999</v>
      </c>
      <c r="DQ511" s="677">
        <f t="shared" si="713"/>
        <v>175.94024999999999</v>
      </c>
      <c r="DR511" s="222">
        <v>758</v>
      </c>
      <c r="DS511" s="677">
        <f t="shared" si="714"/>
        <v>53</v>
      </c>
      <c r="DT511" s="676">
        <f t="shared" si="715"/>
        <v>7.5177304964539076</v>
      </c>
      <c r="DU511" s="710">
        <f t="shared" si="737"/>
        <v>1.5035460992907814</v>
      </c>
      <c r="DV511" s="208">
        <v>1080.587</v>
      </c>
      <c r="DW511" s="677">
        <f t="shared" si="716"/>
        <v>375.58699999999999</v>
      </c>
      <c r="DX511" s="676">
        <f t="shared" si="717"/>
        <v>53.274751773049644</v>
      </c>
      <c r="DY511" s="710">
        <f t="shared" si="738"/>
        <v>10.654950354609928</v>
      </c>
      <c r="DZ511" s="222">
        <v>19</v>
      </c>
      <c r="EA511" s="677">
        <f t="shared" si="718"/>
        <v>133.94999999999999</v>
      </c>
      <c r="EB511" s="568">
        <f t="shared" si="719"/>
        <v>838.95</v>
      </c>
      <c r="EC511" s="677">
        <f t="shared" si="720"/>
        <v>2516.8500000000004</v>
      </c>
      <c r="ED511" s="677">
        <f t="shared" si="739"/>
        <v>251.685</v>
      </c>
      <c r="EE511" s="677">
        <f t="shared" si="740"/>
        <v>419.47500000000002</v>
      </c>
      <c r="EF511" s="208">
        <f t="shared" si="741"/>
        <v>60.409249999999986</v>
      </c>
      <c r="EG511" s="208">
        <f t="shared" si="742"/>
        <v>18.122774999999994</v>
      </c>
      <c r="EH511" s="208">
        <f t="shared" si="743"/>
        <v>30.204624999999993</v>
      </c>
      <c r="EI511" s="677">
        <f t="shared" si="721"/>
        <v>181.22774999999996</v>
      </c>
    </row>
    <row r="512" spans="1:139" s="218" customFormat="1" ht="24.75" customHeight="1" x14ac:dyDescent="0.2">
      <c r="A512" s="505">
        <v>509</v>
      </c>
      <c r="B512" s="505" t="s">
        <v>1267</v>
      </c>
      <c r="C512" s="499" t="s">
        <v>64</v>
      </c>
      <c r="D512" s="416" t="s">
        <v>447</v>
      </c>
      <c r="E512" s="416" t="s">
        <v>57</v>
      </c>
      <c r="F512" s="219" t="s">
        <v>20</v>
      </c>
      <c r="G512" s="219" t="s">
        <v>44</v>
      </c>
      <c r="H512" s="219" t="s">
        <v>66</v>
      </c>
      <c r="I512" s="312">
        <v>1</v>
      </c>
      <c r="J512" s="317">
        <v>1250</v>
      </c>
      <c r="K512" s="222"/>
      <c r="L512" s="219" t="s">
        <v>20</v>
      </c>
      <c r="M512" s="219" t="s">
        <v>44</v>
      </c>
      <c r="N512" s="219" t="s">
        <v>66</v>
      </c>
      <c r="O512" s="312">
        <v>1</v>
      </c>
      <c r="P512" s="317">
        <v>1250</v>
      </c>
      <c r="Q512" s="219"/>
      <c r="R512" s="219"/>
      <c r="S512" s="219"/>
      <c r="T512" s="312">
        <v>1</v>
      </c>
      <c r="U512" s="318">
        <v>1250</v>
      </c>
      <c r="V512" s="228" t="s">
        <v>697</v>
      </c>
      <c r="W512" s="228" t="s">
        <v>717</v>
      </c>
      <c r="X512" s="228" t="s">
        <v>66</v>
      </c>
      <c r="Y512" s="315">
        <v>1</v>
      </c>
      <c r="Z512" s="319">
        <v>1250</v>
      </c>
      <c r="AA512" s="207">
        <f t="shared" si="657"/>
        <v>1250</v>
      </c>
      <c r="AB512" s="222">
        <v>1399</v>
      </c>
      <c r="AC512" s="544">
        <f t="shared" si="722"/>
        <v>149</v>
      </c>
      <c r="AD512" s="208">
        <f>1.757*$AB$1</f>
        <v>1998.51722</v>
      </c>
      <c r="AE512" s="678">
        <f t="shared" si="723"/>
        <v>748.51721999999995</v>
      </c>
      <c r="AF512" s="222">
        <v>2499</v>
      </c>
      <c r="AJ512" s="444">
        <f t="shared" si="658"/>
        <v>149</v>
      </c>
      <c r="AK512" s="444">
        <f t="shared" si="659"/>
        <v>11.920000000000002</v>
      </c>
      <c r="AL512" s="539">
        <f t="shared" si="724"/>
        <v>2.3840000000000004E-2</v>
      </c>
      <c r="AM512" s="444">
        <f t="shared" si="660"/>
        <v>29.8</v>
      </c>
      <c r="AN512" s="445">
        <f t="shared" si="661"/>
        <v>748.51721999999995</v>
      </c>
      <c r="AO512" s="445">
        <f t="shared" si="662"/>
        <v>59.881377599999979</v>
      </c>
      <c r="AP512" s="542">
        <f t="shared" si="725"/>
        <v>0.11976275519999996</v>
      </c>
      <c r="AQ512" s="445">
        <f t="shared" si="663"/>
        <v>149.70344399999999</v>
      </c>
      <c r="AR512" s="227">
        <f t="shared" si="664"/>
        <v>1370</v>
      </c>
      <c r="AS512" s="210">
        <f t="shared" si="665"/>
        <v>1370</v>
      </c>
      <c r="AT512" s="209">
        <f t="shared" si="666"/>
        <v>411</v>
      </c>
      <c r="AU512" s="209">
        <f t="shared" si="667"/>
        <v>685</v>
      </c>
      <c r="AV512" s="211">
        <f t="shared" si="668"/>
        <v>1399</v>
      </c>
      <c r="AW512" s="212">
        <f t="shared" si="669"/>
        <v>-29</v>
      </c>
      <c r="AX512" s="210">
        <f t="shared" si="670"/>
        <v>120</v>
      </c>
      <c r="AY512" s="210">
        <f t="shared" si="671"/>
        <v>9.6000000000000085</v>
      </c>
      <c r="AZ512" s="211">
        <f t="shared" si="672"/>
        <v>1998.51722</v>
      </c>
      <c r="BA512" s="544">
        <f t="shared" si="726"/>
        <v>628.51721999999995</v>
      </c>
      <c r="BB512" s="210">
        <f t="shared" si="727"/>
        <v>157.12930499999999</v>
      </c>
      <c r="BC512" s="213">
        <f t="shared" si="673"/>
        <v>1618.7989482</v>
      </c>
      <c r="BD512" s="211">
        <f>[1]MAG_9pak!$E$13</f>
        <v>1618.7989482</v>
      </c>
      <c r="BE512" s="213">
        <f t="shared" si="674"/>
        <v>485.63968446000001</v>
      </c>
      <c r="BF512" s="213">
        <f t="shared" si="675"/>
        <v>809.39947410000002</v>
      </c>
      <c r="BG512" s="210">
        <f t="shared" si="676"/>
        <v>219.79894820000004</v>
      </c>
      <c r="BH512" s="210">
        <f t="shared" si="677"/>
        <v>368.79894820000004</v>
      </c>
      <c r="BI512" s="210">
        <f t="shared" si="678"/>
        <v>29.50391585600002</v>
      </c>
      <c r="BJ512" s="210">
        <f t="shared" si="679"/>
        <v>1550</v>
      </c>
      <c r="BK512" s="214">
        <f t="shared" si="680"/>
        <v>465</v>
      </c>
      <c r="BL512" s="214">
        <f t="shared" si="681"/>
        <v>775</v>
      </c>
      <c r="BM512" s="210">
        <f t="shared" si="682"/>
        <v>300</v>
      </c>
      <c r="BN512" s="210">
        <f t="shared" si="683"/>
        <v>151</v>
      </c>
      <c r="BO512" s="215">
        <f t="shared" si="684"/>
        <v>1550</v>
      </c>
      <c r="BP512" s="210">
        <f t="shared" si="748"/>
        <v>1550</v>
      </c>
      <c r="BQ512" s="216">
        <f t="shared" si="685"/>
        <v>465</v>
      </c>
      <c r="BR512" s="216">
        <f t="shared" si="686"/>
        <v>775</v>
      </c>
      <c r="BS512" s="210">
        <f t="shared" si="687"/>
        <v>300</v>
      </c>
      <c r="BT512" s="210">
        <f t="shared" si="688"/>
        <v>151</v>
      </c>
      <c r="BU512" s="217">
        <f t="shared" si="689"/>
        <v>1550</v>
      </c>
      <c r="BV512" s="210">
        <f t="shared" si="749"/>
        <v>1550</v>
      </c>
      <c r="BW512" s="403">
        <f t="shared" si="690"/>
        <v>465</v>
      </c>
      <c r="BX512" s="403">
        <f t="shared" si="691"/>
        <v>775</v>
      </c>
      <c r="BY512" s="210">
        <f t="shared" si="692"/>
        <v>300</v>
      </c>
      <c r="BZ512" s="210">
        <f t="shared" si="693"/>
        <v>151</v>
      </c>
      <c r="CA512" s="210">
        <f t="shared" si="694"/>
        <v>24</v>
      </c>
      <c r="CB512" s="404">
        <f t="shared" si="695"/>
        <v>1550</v>
      </c>
      <c r="CC512" s="404"/>
      <c r="CD512" s="537">
        <f t="shared" si="696"/>
        <v>157.12930499999999</v>
      </c>
      <c r="CE512" s="537">
        <f t="shared" si="728"/>
        <v>47.138791499999996</v>
      </c>
      <c r="CF512" s="537">
        <f t="shared" si="697"/>
        <v>78.564652499999994</v>
      </c>
      <c r="CG512" s="210"/>
      <c r="CH512" s="210"/>
      <c r="CI512" s="210"/>
      <c r="CJ512" s="538">
        <f t="shared" si="698"/>
        <v>157.12930499999999</v>
      </c>
      <c r="CK512" s="216">
        <f t="shared" si="699"/>
        <v>7.25</v>
      </c>
      <c r="CL512" s="216">
        <f t="shared" si="729"/>
        <v>2.1749999999999998</v>
      </c>
      <c r="CM512" s="216">
        <f t="shared" si="700"/>
        <v>3.625</v>
      </c>
      <c r="CN512" s="216"/>
      <c r="CO512" s="216"/>
      <c r="CP512" s="216"/>
      <c r="CQ512" s="217">
        <f t="shared" si="701"/>
        <v>7.25</v>
      </c>
      <c r="CR512" s="403">
        <f t="shared" si="702"/>
        <v>112.12930499999999</v>
      </c>
      <c r="CS512" s="403">
        <f t="shared" si="730"/>
        <v>33.638791499999996</v>
      </c>
      <c r="CT512" s="403">
        <f t="shared" si="703"/>
        <v>56.064652499999994</v>
      </c>
      <c r="CU512" s="403"/>
      <c r="CV512" s="403"/>
      <c r="CW512" s="403"/>
      <c r="CX512" s="404">
        <f t="shared" si="704"/>
        <v>112.12930499999999</v>
      </c>
      <c r="CY512" s="198"/>
      <c r="CZ512" s="222">
        <v>1399</v>
      </c>
      <c r="DA512" s="677">
        <f t="shared" si="705"/>
        <v>149</v>
      </c>
      <c r="DB512" s="676">
        <f t="shared" si="706"/>
        <v>11.920000000000002</v>
      </c>
      <c r="DC512" s="676">
        <f t="shared" si="731"/>
        <v>2.3840000000000003</v>
      </c>
      <c r="DD512" s="208">
        <v>1998.51722</v>
      </c>
      <c r="DE512" s="677">
        <f t="shared" si="707"/>
        <v>748.51721999999995</v>
      </c>
      <c r="DF512" s="676">
        <f t="shared" si="708"/>
        <v>59.881377599999979</v>
      </c>
      <c r="DG512" s="676">
        <f t="shared" si="732"/>
        <v>11.976275519999996</v>
      </c>
      <c r="DH512" s="222">
        <v>19</v>
      </c>
      <c r="DI512" s="677">
        <f t="shared" si="709"/>
        <v>237.5</v>
      </c>
      <c r="DJ512" s="568">
        <f t="shared" si="710"/>
        <v>1487.5</v>
      </c>
      <c r="DK512" s="677">
        <f t="shared" si="711"/>
        <v>1487.5</v>
      </c>
      <c r="DL512" s="677">
        <f t="shared" si="733"/>
        <v>446.25</v>
      </c>
      <c r="DM512" s="677">
        <f t="shared" si="734"/>
        <v>743.75</v>
      </c>
      <c r="DN512" s="677">
        <f t="shared" si="712"/>
        <v>127.75430499999999</v>
      </c>
      <c r="DO512" s="677">
        <f t="shared" si="735"/>
        <v>38.326291499999996</v>
      </c>
      <c r="DP512" s="677">
        <f t="shared" si="736"/>
        <v>63.877152499999994</v>
      </c>
      <c r="DQ512" s="677">
        <f t="shared" si="713"/>
        <v>127.75430499999999</v>
      </c>
      <c r="DR512" s="222">
        <v>1399</v>
      </c>
      <c r="DS512" s="677">
        <f t="shared" si="714"/>
        <v>149</v>
      </c>
      <c r="DT512" s="676">
        <f t="shared" si="715"/>
        <v>11.920000000000002</v>
      </c>
      <c r="DU512" s="710">
        <f t="shared" si="737"/>
        <v>2.3840000000000003</v>
      </c>
      <c r="DV512" s="208">
        <v>1998.51722</v>
      </c>
      <c r="DW512" s="677">
        <f t="shared" si="716"/>
        <v>748.51721999999995</v>
      </c>
      <c r="DX512" s="676">
        <f t="shared" si="717"/>
        <v>59.881377599999979</v>
      </c>
      <c r="DY512" s="710">
        <f t="shared" si="738"/>
        <v>11.976275519999996</v>
      </c>
      <c r="DZ512" s="222">
        <v>15</v>
      </c>
      <c r="EA512" s="677">
        <f t="shared" si="718"/>
        <v>187.5</v>
      </c>
      <c r="EB512" s="568">
        <f t="shared" si="719"/>
        <v>1437.5</v>
      </c>
      <c r="EC512" s="677">
        <f t="shared" si="720"/>
        <v>1437.5</v>
      </c>
      <c r="ED512" s="677">
        <f t="shared" si="739"/>
        <v>431.25</v>
      </c>
      <c r="EE512" s="677">
        <f t="shared" si="740"/>
        <v>718.75</v>
      </c>
      <c r="EF512" s="208">
        <f t="shared" si="741"/>
        <v>140.25430499999999</v>
      </c>
      <c r="EG512" s="208">
        <f t="shared" si="742"/>
        <v>42.076291499999996</v>
      </c>
      <c r="EH512" s="208">
        <f t="shared" si="743"/>
        <v>70.127152499999994</v>
      </c>
      <c r="EI512" s="677">
        <f t="shared" si="721"/>
        <v>140.25430499999999</v>
      </c>
    </row>
    <row r="513" spans="1:139" s="218" customFormat="1" ht="24.75" customHeight="1" x14ac:dyDescent="0.2">
      <c r="A513" s="506">
        <v>510</v>
      </c>
      <c r="B513" s="505" t="s">
        <v>1267</v>
      </c>
      <c r="C513" s="499" t="s">
        <v>64</v>
      </c>
      <c r="D513" s="416" t="s">
        <v>447</v>
      </c>
      <c r="E513" s="253" t="s">
        <v>16</v>
      </c>
      <c r="F513" s="219" t="s">
        <v>20</v>
      </c>
      <c r="G513" s="219" t="s">
        <v>9</v>
      </c>
      <c r="H513" s="219" t="s">
        <v>28</v>
      </c>
      <c r="I513" s="310">
        <v>30</v>
      </c>
      <c r="J513" s="234">
        <v>1048</v>
      </c>
      <c r="K513" s="222"/>
      <c r="L513" s="219" t="s">
        <v>20</v>
      </c>
      <c r="M513" s="219" t="s">
        <v>9</v>
      </c>
      <c r="N513" s="219" t="s">
        <v>28</v>
      </c>
      <c r="O513" s="310">
        <v>30</v>
      </c>
      <c r="P513" s="234">
        <v>1048</v>
      </c>
      <c r="Q513" s="219"/>
      <c r="R513" s="219"/>
      <c r="S513" s="219"/>
      <c r="T513" s="310">
        <v>26</v>
      </c>
      <c r="U513" s="235">
        <v>1048</v>
      </c>
      <c r="V513" s="228" t="s">
        <v>697</v>
      </c>
      <c r="W513" s="228" t="s">
        <v>344</v>
      </c>
      <c r="X513" s="228" t="s">
        <v>70</v>
      </c>
      <c r="Y513" s="311">
        <v>30</v>
      </c>
      <c r="Z513" s="236">
        <v>1048</v>
      </c>
      <c r="AA513" s="207">
        <f t="shared" si="657"/>
        <v>31440</v>
      </c>
      <c r="AB513" s="222">
        <v>1157</v>
      </c>
      <c r="AC513" s="544">
        <f t="shared" si="722"/>
        <v>109</v>
      </c>
      <c r="AD513" s="208">
        <f>1.453*$AB$1</f>
        <v>1652.7293800000002</v>
      </c>
      <c r="AE513" s="678">
        <f t="shared" si="723"/>
        <v>604.72938000000022</v>
      </c>
      <c r="AF513" s="222">
        <v>2067</v>
      </c>
      <c r="AJ513" s="444">
        <f t="shared" si="658"/>
        <v>109</v>
      </c>
      <c r="AK513" s="444">
        <f t="shared" si="659"/>
        <v>10.400763358778619</v>
      </c>
      <c r="AL513" s="539">
        <f t="shared" si="724"/>
        <v>2.080152671755724E-2</v>
      </c>
      <c r="AM513" s="444">
        <f t="shared" si="660"/>
        <v>21.8</v>
      </c>
      <c r="AN513" s="445">
        <f t="shared" si="661"/>
        <v>604.72938000000022</v>
      </c>
      <c r="AO513" s="445">
        <f t="shared" si="662"/>
        <v>57.703185114503839</v>
      </c>
      <c r="AP513" s="542">
        <f t="shared" si="725"/>
        <v>0.11540637022900768</v>
      </c>
      <c r="AQ513" s="445">
        <f t="shared" si="663"/>
        <v>120.94587600000004</v>
      </c>
      <c r="AR513" s="227">
        <f t="shared" si="664"/>
        <v>35040</v>
      </c>
      <c r="AS513" s="210">
        <f t="shared" si="665"/>
        <v>1168</v>
      </c>
      <c r="AT513" s="209">
        <f t="shared" si="666"/>
        <v>350.4</v>
      </c>
      <c r="AU513" s="209">
        <f t="shared" si="667"/>
        <v>584</v>
      </c>
      <c r="AV513" s="211">
        <f t="shared" si="668"/>
        <v>1157</v>
      </c>
      <c r="AW513" s="210">
        <f t="shared" si="669"/>
        <v>11</v>
      </c>
      <c r="AX513" s="210">
        <f t="shared" si="670"/>
        <v>120</v>
      </c>
      <c r="AY513" s="210">
        <f t="shared" si="671"/>
        <v>11.450381679389324</v>
      </c>
      <c r="AZ513" s="211">
        <f t="shared" si="672"/>
        <v>1652.7293800000002</v>
      </c>
      <c r="BA513" s="544">
        <f t="shared" si="726"/>
        <v>484.72938000000022</v>
      </c>
      <c r="BB513" s="210">
        <f t="shared" si="727"/>
        <v>121.18234500000005</v>
      </c>
      <c r="BC513" s="213">
        <f t="shared" si="673"/>
        <v>44623.693260000007</v>
      </c>
      <c r="BD513" s="211">
        <f>[1]MAG_9pak!$F$12</f>
        <v>1487.4564420000002</v>
      </c>
      <c r="BE513" s="213">
        <f t="shared" si="674"/>
        <v>446.23693260000005</v>
      </c>
      <c r="BF513" s="213">
        <f t="shared" si="675"/>
        <v>743.72822100000008</v>
      </c>
      <c r="BG513" s="210">
        <f t="shared" si="676"/>
        <v>330.45644200000015</v>
      </c>
      <c r="BH513" s="210">
        <f t="shared" si="677"/>
        <v>439.45644200000015</v>
      </c>
      <c r="BI513" s="210">
        <f t="shared" si="678"/>
        <v>41.932866603053441</v>
      </c>
      <c r="BJ513" s="210">
        <f t="shared" si="679"/>
        <v>1299.52</v>
      </c>
      <c r="BK513" s="214">
        <f t="shared" si="680"/>
        <v>389.85599999999999</v>
      </c>
      <c r="BL513" s="214">
        <f t="shared" si="681"/>
        <v>649.76</v>
      </c>
      <c r="BM513" s="210">
        <f t="shared" si="682"/>
        <v>251.51999999999998</v>
      </c>
      <c r="BN513" s="210">
        <f t="shared" si="683"/>
        <v>142.51999999999998</v>
      </c>
      <c r="BO513" s="215">
        <f t="shared" si="684"/>
        <v>38985.599999999999</v>
      </c>
      <c r="BP513" s="210">
        <f t="shared" si="748"/>
        <v>1299.52</v>
      </c>
      <c r="BQ513" s="216">
        <f t="shared" si="685"/>
        <v>389.85599999999999</v>
      </c>
      <c r="BR513" s="216">
        <f t="shared" si="686"/>
        <v>649.76</v>
      </c>
      <c r="BS513" s="210">
        <f t="shared" si="687"/>
        <v>251.51999999999998</v>
      </c>
      <c r="BT513" s="210">
        <f t="shared" si="688"/>
        <v>142.51999999999998</v>
      </c>
      <c r="BU513" s="217">
        <f t="shared" si="689"/>
        <v>38985.599999999999</v>
      </c>
      <c r="BV513" s="210">
        <f t="shared" si="749"/>
        <v>1299.52</v>
      </c>
      <c r="BW513" s="403">
        <f t="shared" si="690"/>
        <v>389.85599999999999</v>
      </c>
      <c r="BX513" s="403">
        <f t="shared" si="691"/>
        <v>649.76</v>
      </c>
      <c r="BY513" s="210">
        <f t="shared" si="692"/>
        <v>251.51999999999998</v>
      </c>
      <c r="BZ513" s="210">
        <f t="shared" si="693"/>
        <v>142.51999999999998</v>
      </c>
      <c r="CA513" s="210">
        <f t="shared" si="694"/>
        <v>24</v>
      </c>
      <c r="CB513" s="404">
        <f t="shared" si="695"/>
        <v>38985.599999999999</v>
      </c>
      <c r="CC513" s="404"/>
      <c r="CD513" s="537">
        <f t="shared" si="696"/>
        <v>121.18234500000005</v>
      </c>
      <c r="CE513" s="537">
        <f t="shared" si="728"/>
        <v>36.354703500000014</v>
      </c>
      <c r="CF513" s="537">
        <f t="shared" si="697"/>
        <v>60.591172500000027</v>
      </c>
      <c r="CG513" s="210"/>
      <c r="CH513" s="210"/>
      <c r="CI513" s="210"/>
      <c r="CJ513" s="538">
        <f t="shared" si="698"/>
        <v>3635.4703500000014</v>
      </c>
      <c r="CK513" s="216">
        <f t="shared" si="699"/>
        <v>-2.75</v>
      </c>
      <c r="CL513" s="216">
        <f t="shared" si="729"/>
        <v>-0.82499999999999996</v>
      </c>
      <c r="CM513" s="216">
        <f t="shared" si="700"/>
        <v>-1.375</v>
      </c>
      <c r="CN513" s="216"/>
      <c r="CO513" s="216"/>
      <c r="CP513" s="216"/>
      <c r="CQ513" s="217">
        <f t="shared" si="701"/>
        <v>-82.5</v>
      </c>
      <c r="CR513" s="403">
        <f t="shared" si="702"/>
        <v>88.302345000000059</v>
      </c>
      <c r="CS513" s="403">
        <f t="shared" si="730"/>
        <v>26.490703500000016</v>
      </c>
      <c r="CT513" s="403">
        <f t="shared" si="703"/>
        <v>44.15117250000003</v>
      </c>
      <c r="CU513" s="403"/>
      <c r="CV513" s="403"/>
      <c r="CW513" s="403"/>
      <c r="CX513" s="404">
        <f t="shared" si="704"/>
        <v>2649.0703500000018</v>
      </c>
      <c r="CY513" s="198"/>
      <c r="CZ513" s="222">
        <v>1157</v>
      </c>
      <c r="DA513" s="677">
        <f t="shared" si="705"/>
        <v>109</v>
      </c>
      <c r="DB513" s="676">
        <f t="shared" si="706"/>
        <v>10.400763358778619</v>
      </c>
      <c r="DC513" s="676">
        <f t="shared" si="731"/>
        <v>2.0801526717557239</v>
      </c>
      <c r="DD513" s="208">
        <v>1652.7293800000002</v>
      </c>
      <c r="DE513" s="677">
        <f t="shared" si="707"/>
        <v>604.72938000000022</v>
      </c>
      <c r="DF513" s="676">
        <f t="shared" si="708"/>
        <v>57.703185114503839</v>
      </c>
      <c r="DG513" s="676">
        <f t="shared" si="732"/>
        <v>11.540637022900768</v>
      </c>
      <c r="DH513" s="222">
        <v>19</v>
      </c>
      <c r="DI513" s="677">
        <f t="shared" si="709"/>
        <v>199.12</v>
      </c>
      <c r="DJ513" s="568">
        <f t="shared" si="710"/>
        <v>1247.1199999999999</v>
      </c>
      <c r="DK513" s="677">
        <f t="shared" si="711"/>
        <v>37413.599999999999</v>
      </c>
      <c r="DL513" s="677">
        <f t="shared" si="733"/>
        <v>374.13599999999997</v>
      </c>
      <c r="DM513" s="677">
        <f t="shared" si="734"/>
        <v>623.55999999999995</v>
      </c>
      <c r="DN513" s="677">
        <f t="shared" si="712"/>
        <v>101.40234500000008</v>
      </c>
      <c r="DO513" s="677">
        <f t="shared" si="735"/>
        <v>30.420703500000023</v>
      </c>
      <c r="DP513" s="677">
        <f t="shared" si="736"/>
        <v>50.701172500000041</v>
      </c>
      <c r="DQ513" s="677">
        <f t="shared" si="713"/>
        <v>3042.0703500000027</v>
      </c>
      <c r="DR513" s="222">
        <v>1157</v>
      </c>
      <c r="DS513" s="677">
        <f t="shared" si="714"/>
        <v>109</v>
      </c>
      <c r="DT513" s="676">
        <f t="shared" si="715"/>
        <v>10.400763358778619</v>
      </c>
      <c r="DU513" s="710">
        <f t="shared" si="737"/>
        <v>2.0801526717557239</v>
      </c>
      <c r="DV513" s="208">
        <v>1652.7293800000002</v>
      </c>
      <c r="DW513" s="677">
        <f t="shared" si="716"/>
        <v>604.72938000000022</v>
      </c>
      <c r="DX513" s="676">
        <f t="shared" si="717"/>
        <v>57.703185114503839</v>
      </c>
      <c r="DY513" s="710">
        <f t="shared" si="738"/>
        <v>11.540637022900768</v>
      </c>
      <c r="DZ513" s="222">
        <v>15</v>
      </c>
      <c r="EA513" s="677">
        <f t="shared" si="718"/>
        <v>157.19999999999999</v>
      </c>
      <c r="EB513" s="568">
        <f t="shared" si="719"/>
        <v>1205.2</v>
      </c>
      <c r="EC513" s="677">
        <f t="shared" si="720"/>
        <v>36156</v>
      </c>
      <c r="ED513" s="677">
        <f t="shared" si="739"/>
        <v>361.56</v>
      </c>
      <c r="EE513" s="677">
        <f t="shared" si="740"/>
        <v>602.6</v>
      </c>
      <c r="EF513" s="208">
        <f t="shared" si="741"/>
        <v>111.88234500000004</v>
      </c>
      <c r="EG513" s="208">
        <f t="shared" si="742"/>
        <v>33.564703500000014</v>
      </c>
      <c r="EH513" s="208">
        <f t="shared" si="743"/>
        <v>55.941172500000022</v>
      </c>
      <c r="EI513" s="677">
        <f t="shared" si="721"/>
        <v>3356.4703500000014</v>
      </c>
    </row>
    <row r="514" spans="1:139" s="218" customFormat="1" ht="24.75" customHeight="1" x14ac:dyDescent="0.2">
      <c r="A514" s="505">
        <v>511</v>
      </c>
      <c r="B514" s="505" t="s">
        <v>1269</v>
      </c>
      <c r="C514" s="499" t="s">
        <v>98</v>
      </c>
      <c r="D514" s="416" t="s">
        <v>413</v>
      </c>
      <c r="E514" s="253" t="s">
        <v>76</v>
      </c>
      <c r="F514" s="219" t="s">
        <v>7</v>
      </c>
      <c r="G514" s="219" t="s">
        <v>65</v>
      </c>
      <c r="H514" s="219" t="s">
        <v>5</v>
      </c>
      <c r="I514" s="240">
        <v>1</v>
      </c>
      <c r="J514" s="221">
        <v>1731</v>
      </c>
      <c r="K514" s="222"/>
      <c r="L514" s="219" t="s">
        <v>7</v>
      </c>
      <c r="M514" s="219" t="s">
        <v>65</v>
      </c>
      <c r="N514" s="219" t="s">
        <v>5</v>
      </c>
      <c r="O514" s="240">
        <v>1</v>
      </c>
      <c r="P514" s="221">
        <v>1731</v>
      </c>
      <c r="Q514" s="219"/>
      <c r="R514" s="219"/>
      <c r="S514" s="219"/>
      <c r="T514" s="240">
        <v>1</v>
      </c>
      <c r="U514" s="223">
        <v>1731</v>
      </c>
      <c r="V514" s="228" t="s">
        <v>664</v>
      </c>
      <c r="W514" s="228" t="s">
        <v>6</v>
      </c>
      <c r="X514" s="228" t="s">
        <v>88</v>
      </c>
      <c r="Y514" s="242">
        <v>1</v>
      </c>
      <c r="Z514" s="226">
        <v>1731</v>
      </c>
      <c r="AA514" s="207">
        <f t="shared" si="657"/>
        <v>1731</v>
      </c>
      <c r="AB514" s="222">
        <v>2695</v>
      </c>
      <c r="AC514" s="544">
        <f t="shared" si="722"/>
        <v>964</v>
      </c>
      <c r="AD514" s="208">
        <f>3.385*$AB$1</f>
        <v>3850.3020999999999</v>
      </c>
      <c r="AE514" s="678">
        <f t="shared" si="723"/>
        <v>2119.3020999999999</v>
      </c>
      <c r="AF514" s="222">
        <v>4620</v>
      </c>
      <c r="AJ514" s="444">
        <f t="shared" si="658"/>
        <v>964</v>
      </c>
      <c r="AK514" s="444">
        <f t="shared" si="659"/>
        <v>55.690352397458128</v>
      </c>
      <c r="AL514" s="539">
        <f t="shared" si="724"/>
        <v>0.11138070479491625</v>
      </c>
      <c r="AM514" s="444">
        <f t="shared" si="660"/>
        <v>192.8</v>
      </c>
      <c r="AN514" s="445">
        <f t="shared" si="661"/>
        <v>2119.3020999999999</v>
      </c>
      <c r="AO514" s="445">
        <f t="shared" si="662"/>
        <v>122.43224147891391</v>
      </c>
      <c r="AP514" s="542">
        <f t="shared" si="725"/>
        <v>0.24486448295782781</v>
      </c>
      <c r="AQ514" s="445">
        <f t="shared" si="663"/>
        <v>423.86041999999998</v>
      </c>
      <c r="AR514" s="227">
        <f t="shared" si="664"/>
        <v>1851</v>
      </c>
      <c r="AS514" s="210">
        <f t="shared" si="665"/>
        <v>1851</v>
      </c>
      <c r="AT514" s="209">
        <f t="shared" si="666"/>
        <v>555.29999999999995</v>
      </c>
      <c r="AU514" s="209">
        <f t="shared" si="667"/>
        <v>925.5</v>
      </c>
      <c r="AV514" s="211">
        <f t="shared" si="668"/>
        <v>2695</v>
      </c>
      <c r="AW514" s="212">
        <f t="shared" si="669"/>
        <v>-844</v>
      </c>
      <c r="AX514" s="210">
        <f t="shared" si="670"/>
        <v>120</v>
      </c>
      <c r="AY514" s="210">
        <f t="shared" si="671"/>
        <v>6.9324090121317283</v>
      </c>
      <c r="AZ514" s="211">
        <f t="shared" si="672"/>
        <v>3850.3020999999999</v>
      </c>
      <c r="BA514" s="544">
        <f t="shared" si="726"/>
        <v>1999.3020999999999</v>
      </c>
      <c r="BB514" s="210">
        <f t="shared" si="727"/>
        <v>499.82552499999997</v>
      </c>
      <c r="BC514" s="213">
        <f t="shared" si="673"/>
        <v>2694.6427400000002</v>
      </c>
      <c r="BD514" s="211">
        <f>[1]MAG_9pak!$C$16</f>
        <v>2694.6427400000002</v>
      </c>
      <c r="BE514" s="213">
        <f t="shared" si="674"/>
        <v>808.39282200000002</v>
      </c>
      <c r="BF514" s="213">
        <f t="shared" si="675"/>
        <v>1347.3213700000001</v>
      </c>
      <c r="BG514" s="210">
        <f t="shared" si="676"/>
        <v>-0.35725999999976921</v>
      </c>
      <c r="BH514" s="210">
        <f t="shared" si="677"/>
        <v>963.64274000000023</v>
      </c>
      <c r="BI514" s="210">
        <f t="shared" si="678"/>
        <v>55.669713460427516</v>
      </c>
      <c r="BJ514" s="210">
        <f t="shared" si="679"/>
        <v>2146.44</v>
      </c>
      <c r="BK514" s="214">
        <f t="shared" si="680"/>
        <v>643.93200000000002</v>
      </c>
      <c r="BL514" s="214">
        <f t="shared" si="681"/>
        <v>1073.22</v>
      </c>
      <c r="BM514" s="210">
        <f t="shared" si="682"/>
        <v>415.44000000000005</v>
      </c>
      <c r="BN514" s="210">
        <f t="shared" si="683"/>
        <v>-548.55999999999995</v>
      </c>
      <c r="BO514" s="215">
        <f t="shared" si="684"/>
        <v>2146.44</v>
      </c>
      <c r="BP514" s="210">
        <f>Z514*1.2</f>
        <v>2077.1999999999998</v>
      </c>
      <c r="BQ514" s="216">
        <f t="shared" si="685"/>
        <v>623.16</v>
      </c>
      <c r="BR514" s="216">
        <f t="shared" si="686"/>
        <v>1038.5999999999999</v>
      </c>
      <c r="BS514" s="210">
        <f t="shared" si="687"/>
        <v>346.19999999999982</v>
      </c>
      <c r="BT514" s="210">
        <f t="shared" si="688"/>
        <v>-617.80000000000018</v>
      </c>
      <c r="BU514" s="217">
        <f t="shared" si="689"/>
        <v>2077.1999999999998</v>
      </c>
      <c r="BV514" s="210">
        <f>Z514*1.14</f>
        <v>1973.34</v>
      </c>
      <c r="BW514" s="403">
        <f t="shared" si="690"/>
        <v>592.00199999999995</v>
      </c>
      <c r="BX514" s="403">
        <f t="shared" si="691"/>
        <v>986.67</v>
      </c>
      <c r="BY514" s="210">
        <f t="shared" si="692"/>
        <v>242.33999999999992</v>
      </c>
      <c r="BZ514" s="210">
        <f t="shared" si="693"/>
        <v>-721.66000000000008</v>
      </c>
      <c r="CA514" s="210">
        <f t="shared" si="694"/>
        <v>13.999999999999986</v>
      </c>
      <c r="CB514" s="404">
        <f t="shared" si="695"/>
        <v>1973.34</v>
      </c>
      <c r="CC514" s="404"/>
      <c r="CD514" s="537">
        <f t="shared" si="696"/>
        <v>499.82552499999997</v>
      </c>
      <c r="CE514" s="537">
        <f t="shared" si="728"/>
        <v>149.94765749999999</v>
      </c>
      <c r="CF514" s="537">
        <f t="shared" si="697"/>
        <v>249.91276249999999</v>
      </c>
      <c r="CG514" s="210"/>
      <c r="CH514" s="210"/>
      <c r="CI514" s="210"/>
      <c r="CJ514" s="538">
        <f t="shared" si="698"/>
        <v>499.82552499999997</v>
      </c>
      <c r="CK514" s="216">
        <f t="shared" si="699"/>
        <v>211</v>
      </c>
      <c r="CL514" s="216">
        <f t="shared" si="729"/>
        <v>63.3</v>
      </c>
      <c r="CM514" s="216">
        <f t="shared" si="700"/>
        <v>105.5</v>
      </c>
      <c r="CN514" s="216"/>
      <c r="CO514" s="216"/>
      <c r="CP514" s="216"/>
      <c r="CQ514" s="217">
        <f t="shared" si="701"/>
        <v>211</v>
      </c>
      <c r="CR514" s="403">
        <f t="shared" si="702"/>
        <v>469.24052499999999</v>
      </c>
      <c r="CS514" s="403">
        <f t="shared" si="730"/>
        <v>140.77215749999999</v>
      </c>
      <c r="CT514" s="403">
        <f t="shared" si="703"/>
        <v>234.6202625</v>
      </c>
      <c r="CU514" s="403"/>
      <c r="CV514" s="403"/>
      <c r="CW514" s="403"/>
      <c r="CX514" s="404">
        <f t="shared" si="704"/>
        <v>469.24052499999999</v>
      </c>
      <c r="CY514" s="198"/>
      <c r="CZ514" s="222">
        <v>2695</v>
      </c>
      <c r="DA514" s="677">
        <f t="shared" si="705"/>
        <v>964</v>
      </c>
      <c r="DB514" s="676">
        <f t="shared" si="706"/>
        <v>55.690352397458128</v>
      </c>
      <c r="DC514" s="676">
        <f t="shared" si="731"/>
        <v>11.138070479491626</v>
      </c>
      <c r="DD514" s="208">
        <v>3850.3020999999999</v>
      </c>
      <c r="DE514" s="677">
        <f t="shared" si="707"/>
        <v>2119.3020999999999</v>
      </c>
      <c r="DF514" s="676">
        <f t="shared" si="708"/>
        <v>122.43224147891391</v>
      </c>
      <c r="DG514" s="676">
        <f t="shared" si="732"/>
        <v>24.486448295782782</v>
      </c>
      <c r="DH514" s="203">
        <v>11</v>
      </c>
      <c r="DI514" s="677">
        <f t="shared" si="709"/>
        <v>190.41</v>
      </c>
      <c r="DJ514" s="568">
        <f t="shared" si="710"/>
        <v>1921.41</v>
      </c>
      <c r="DK514" s="677">
        <f t="shared" si="711"/>
        <v>1921.41</v>
      </c>
      <c r="DL514" s="677">
        <f t="shared" si="733"/>
        <v>576.423</v>
      </c>
      <c r="DM514" s="677">
        <f t="shared" si="734"/>
        <v>960.70500000000004</v>
      </c>
      <c r="DN514" s="677">
        <f t="shared" si="712"/>
        <v>482.22302499999995</v>
      </c>
      <c r="DO514" s="677">
        <f t="shared" si="735"/>
        <v>144.66690749999998</v>
      </c>
      <c r="DP514" s="677">
        <f t="shared" si="736"/>
        <v>241.11151249999998</v>
      </c>
      <c r="DQ514" s="677">
        <f t="shared" si="713"/>
        <v>482.22302499999995</v>
      </c>
      <c r="DR514" s="222">
        <v>2695</v>
      </c>
      <c r="DS514" s="677">
        <f t="shared" si="714"/>
        <v>964</v>
      </c>
      <c r="DT514" s="676">
        <f t="shared" si="715"/>
        <v>55.690352397458128</v>
      </c>
      <c r="DU514" s="710">
        <f t="shared" si="737"/>
        <v>11.138070479491626</v>
      </c>
      <c r="DV514" s="208">
        <v>3850.3020999999999</v>
      </c>
      <c r="DW514" s="677">
        <f t="shared" si="716"/>
        <v>2119.3020999999999</v>
      </c>
      <c r="DX514" s="676">
        <f t="shared" si="717"/>
        <v>122.43224147891391</v>
      </c>
      <c r="DY514" s="710">
        <f t="shared" si="738"/>
        <v>24.486448295782782</v>
      </c>
      <c r="DZ514" s="222">
        <v>11</v>
      </c>
      <c r="EA514" s="677">
        <f t="shared" si="718"/>
        <v>190.41</v>
      </c>
      <c r="EB514" s="568">
        <f t="shared" si="719"/>
        <v>1921.41</v>
      </c>
      <c r="EC514" s="677">
        <f t="shared" si="720"/>
        <v>1921.41</v>
      </c>
      <c r="ED514" s="677">
        <f t="shared" si="739"/>
        <v>576.423</v>
      </c>
      <c r="EE514" s="677">
        <f t="shared" si="740"/>
        <v>960.70500000000004</v>
      </c>
      <c r="EF514" s="208">
        <f t="shared" si="741"/>
        <v>482.22302499999995</v>
      </c>
      <c r="EG514" s="208">
        <f t="shared" si="742"/>
        <v>144.66690749999998</v>
      </c>
      <c r="EH514" s="208">
        <f t="shared" si="743"/>
        <v>241.11151249999998</v>
      </c>
      <c r="EI514" s="677">
        <f t="shared" si="721"/>
        <v>482.22302499999995</v>
      </c>
    </row>
    <row r="515" spans="1:139" s="218" customFormat="1" ht="24.75" customHeight="1" x14ac:dyDescent="0.2">
      <c r="A515" s="505">
        <v>512</v>
      </c>
      <c r="B515" s="505" t="s">
        <v>1269</v>
      </c>
      <c r="C515" s="499" t="s">
        <v>98</v>
      </c>
      <c r="D515" s="253" t="s">
        <v>413</v>
      </c>
      <c r="E515" s="253" t="s">
        <v>77</v>
      </c>
      <c r="F515" s="219" t="s">
        <v>7</v>
      </c>
      <c r="G515" s="219" t="s">
        <v>87</v>
      </c>
      <c r="H515" s="219" t="s">
        <v>88</v>
      </c>
      <c r="I515" s="240">
        <v>1</v>
      </c>
      <c r="J515" s="221">
        <v>1471</v>
      </c>
      <c r="K515" s="222"/>
      <c r="L515" s="219" t="s">
        <v>7</v>
      </c>
      <c r="M515" s="219" t="s">
        <v>87</v>
      </c>
      <c r="N515" s="219" t="s">
        <v>88</v>
      </c>
      <c r="O515" s="240">
        <v>1</v>
      </c>
      <c r="P515" s="221">
        <v>1471</v>
      </c>
      <c r="Q515" s="219"/>
      <c r="R515" s="219"/>
      <c r="S515" s="219"/>
      <c r="T515" s="240">
        <v>1</v>
      </c>
      <c r="U515" s="223">
        <v>1471</v>
      </c>
      <c r="V515" s="228" t="s">
        <v>686</v>
      </c>
      <c r="W515" s="228" t="s">
        <v>6</v>
      </c>
      <c r="X515" s="228" t="s">
        <v>88</v>
      </c>
      <c r="Y515" s="242">
        <v>1</v>
      </c>
      <c r="Z515" s="226">
        <v>1471</v>
      </c>
      <c r="AA515" s="207">
        <f t="shared" si="657"/>
        <v>1471</v>
      </c>
      <c r="AB515" s="222">
        <v>2174</v>
      </c>
      <c r="AC515" s="544">
        <f t="shared" si="722"/>
        <v>703</v>
      </c>
      <c r="AD515" s="208">
        <f>2.73*$AB$1</f>
        <v>3105.2658000000001</v>
      </c>
      <c r="AE515" s="678">
        <f t="shared" si="723"/>
        <v>1634.2658000000001</v>
      </c>
      <c r="AF515" s="222">
        <v>3726</v>
      </c>
      <c r="AJ515" s="444">
        <f t="shared" si="658"/>
        <v>703</v>
      </c>
      <c r="AK515" s="444">
        <f t="shared" si="659"/>
        <v>47.790618626784521</v>
      </c>
      <c r="AL515" s="539">
        <f t="shared" si="724"/>
        <v>9.558123725356904E-2</v>
      </c>
      <c r="AM515" s="444">
        <f t="shared" si="660"/>
        <v>140.6</v>
      </c>
      <c r="AN515" s="445">
        <f t="shared" si="661"/>
        <v>1634.2658000000001</v>
      </c>
      <c r="AO515" s="445">
        <f t="shared" si="662"/>
        <v>111.098966689327</v>
      </c>
      <c r="AP515" s="542">
        <f t="shared" si="725"/>
        <v>0.22219793337865401</v>
      </c>
      <c r="AQ515" s="445">
        <f t="shared" si="663"/>
        <v>326.85316</v>
      </c>
      <c r="AR515" s="227">
        <f t="shared" si="664"/>
        <v>1591</v>
      </c>
      <c r="AS515" s="210">
        <f t="shared" si="665"/>
        <v>1591</v>
      </c>
      <c r="AT515" s="209">
        <f t="shared" si="666"/>
        <v>477.29999999999995</v>
      </c>
      <c r="AU515" s="209">
        <f t="shared" si="667"/>
        <v>795.5</v>
      </c>
      <c r="AV515" s="211">
        <f t="shared" si="668"/>
        <v>2174</v>
      </c>
      <c r="AW515" s="212">
        <f t="shared" si="669"/>
        <v>-583</v>
      </c>
      <c r="AX515" s="210">
        <f t="shared" si="670"/>
        <v>120</v>
      </c>
      <c r="AY515" s="210">
        <f t="shared" si="671"/>
        <v>8.1577158395649292</v>
      </c>
      <c r="AZ515" s="211">
        <f t="shared" si="672"/>
        <v>3105.2658000000001</v>
      </c>
      <c r="BA515" s="544">
        <f t="shared" si="726"/>
        <v>1514.2658000000001</v>
      </c>
      <c r="BB515" s="210">
        <f t="shared" si="727"/>
        <v>378.56645000000003</v>
      </c>
      <c r="BC515" s="213">
        <f t="shared" si="673"/>
        <v>2173.68606</v>
      </c>
      <c r="BD515" s="211">
        <f>[1]MAG_9pak!$C$15</f>
        <v>2173.68606</v>
      </c>
      <c r="BE515" s="213">
        <f t="shared" si="674"/>
        <v>652.105818</v>
      </c>
      <c r="BF515" s="213">
        <f t="shared" si="675"/>
        <v>1086.84303</v>
      </c>
      <c r="BG515" s="210">
        <f t="shared" si="676"/>
        <v>-0.31394000000000233</v>
      </c>
      <c r="BH515" s="210">
        <f t="shared" si="677"/>
        <v>702.68606</v>
      </c>
      <c r="BI515" s="210">
        <f t="shared" si="678"/>
        <v>47.769276682528869</v>
      </c>
      <c r="BJ515" s="210">
        <f t="shared" si="679"/>
        <v>1824.04</v>
      </c>
      <c r="BK515" s="214">
        <f t="shared" si="680"/>
        <v>547.21199999999999</v>
      </c>
      <c r="BL515" s="214">
        <f t="shared" si="681"/>
        <v>912.02</v>
      </c>
      <c r="BM515" s="210">
        <f t="shared" si="682"/>
        <v>353.03999999999996</v>
      </c>
      <c r="BN515" s="210">
        <f t="shared" si="683"/>
        <v>-349.96000000000004</v>
      </c>
      <c r="BO515" s="215">
        <f t="shared" si="684"/>
        <v>1824.04</v>
      </c>
      <c r="BP515" s="210">
        <f>Z515*1.2</f>
        <v>1765.2</v>
      </c>
      <c r="BQ515" s="216">
        <f t="shared" si="685"/>
        <v>529.55999999999995</v>
      </c>
      <c r="BR515" s="216">
        <f t="shared" si="686"/>
        <v>882.6</v>
      </c>
      <c r="BS515" s="210">
        <f t="shared" si="687"/>
        <v>294.20000000000005</v>
      </c>
      <c r="BT515" s="210">
        <f t="shared" si="688"/>
        <v>-408.79999999999995</v>
      </c>
      <c r="BU515" s="217">
        <f t="shared" si="689"/>
        <v>1765.2</v>
      </c>
      <c r="BV515" s="210">
        <f>Z515*1.19</f>
        <v>1750.49</v>
      </c>
      <c r="BW515" s="403">
        <f t="shared" si="690"/>
        <v>525.14699999999993</v>
      </c>
      <c r="BX515" s="403">
        <f t="shared" si="691"/>
        <v>875.245</v>
      </c>
      <c r="BY515" s="210">
        <f t="shared" si="692"/>
        <v>279.49</v>
      </c>
      <c r="BZ515" s="210">
        <f t="shared" si="693"/>
        <v>-423.51</v>
      </c>
      <c r="CA515" s="210">
        <f t="shared" si="694"/>
        <v>19</v>
      </c>
      <c r="CB515" s="404">
        <f t="shared" si="695"/>
        <v>1750.49</v>
      </c>
      <c r="CC515" s="404"/>
      <c r="CD515" s="537">
        <f t="shared" si="696"/>
        <v>378.56645000000003</v>
      </c>
      <c r="CE515" s="537">
        <f t="shared" si="728"/>
        <v>113.569935</v>
      </c>
      <c r="CF515" s="537">
        <f t="shared" si="697"/>
        <v>189.28322500000002</v>
      </c>
      <c r="CG515" s="210"/>
      <c r="CH515" s="210"/>
      <c r="CI515" s="210"/>
      <c r="CJ515" s="538">
        <f t="shared" si="698"/>
        <v>378.56645000000003</v>
      </c>
      <c r="CK515" s="216">
        <f t="shared" si="699"/>
        <v>145.75</v>
      </c>
      <c r="CL515" s="216">
        <f t="shared" si="729"/>
        <v>43.725000000000001</v>
      </c>
      <c r="CM515" s="216">
        <f t="shared" si="700"/>
        <v>72.875</v>
      </c>
      <c r="CN515" s="216"/>
      <c r="CO515" s="216"/>
      <c r="CP515" s="216"/>
      <c r="CQ515" s="217">
        <f t="shared" si="701"/>
        <v>145.75</v>
      </c>
      <c r="CR515" s="403">
        <f t="shared" si="702"/>
        <v>338.69395000000003</v>
      </c>
      <c r="CS515" s="403">
        <f t="shared" si="730"/>
        <v>101.60818500000001</v>
      </c>
      <c r="CT515" s="403">
        <f t="shared" si="703"/>
        <v>169.34697500000001</v>
      </c>
      <c r="CU515" s="403"/>
      <c r="CV515" s="403"/>
      <c r="CW515" s="403"/>
      <c r="CX515" s="404">
        <f t="shared" si="704"/>
        <v>338.69395000000003</v>
      </c>
      <c r="CY515" s="198"/>
      <c r="CZ515" s="222">
        <v>2174</v>
      </c>
      <c r="DA515" s="677">
        <f t="shared" si="705"/>
        <v>703</v>
      </c>
      <c r="DB515" s="676">
        <f t="shared" si="706"/>
        <v>47.790618626784521</v>
      </c>
      <c r="DC515" s="676">
        <f t="shared" si="731"/>
        <v>9.5581237253569036</v>
      </c>
      <c r="DD515" s="208">
        <v>3105.2658000000001</v>
      </c>
      <c r="DE515" s="677">
        <f t="shared" si="707"/>
        <v>1634.2658000000001</v>
      </c>
      <c r="DF515" s="676">
        <f t="shared" si="708"/>
        <v>111.098966689327</v>
      </c>
      <c r="DG515" s="676">
        <f t="shared" si="732"/>
        <v>22.219793337865401</v>
      </c>
      <c r="DH515" s="222">
        <v>15</v>
      </c>
      <c r="DI515" s="677">
        <f t="shared" si="709"/>
        <v>220.65</v>
      </c>
      <c r="DJ515" s="568">
        <f t="shared" si="710"/>
        <v>1691.65</v>
      </c>
      <c r="DK515" s="677">
        <f t="shared" si="711"/>
        <v>1691.65</v>
      </c>
      <c r="DL515" s="677">
        <f t="shared" si="733"/>
        <v>507.495</v>
      </c>
      <c r="DM515" s="677">
        <f t="shared" si="734"/>
        <v>845.82500000000005</v>
      </c>
      <c r="DN515" s="677">
        <f t="shared" si="712"/>
        <v>353.40395000000001</v>
      </c>
      <c r="DO515" s="677">
        <f t="shared" si="735"/>
        <v>106.021185</v>
      </c>
      <c r="DP515" s="677">
        <f t="shared" si="736"/>
        <v>176.701975</v>
      </c>
      <c r="DQ515" s="677">
        <f t="shared" si="713"/>
        <v>353.40395000000001</v>
      </c>
      <c r="DR515" s="222">
        <v>2174</v>
      </c>
      <c r="DS515" s="677">
        <f t="shared" si="714"/>
        <v>703</v>
      </c>
      <c r="DT515" s="676">
        <f t="shared" si="715"/>
        <v>47.790618626784521</v>
      </c>
      <c r="DU515" s="710">
        <f t="shared" si="737"/>
        <v>9.5581237253569036</v>
      </c>
      <c r="DV515" s="208">
        <v>3105.2658000000001</v>
      </c>
      <c r="DW515" s="677">
        <f t="shared" si="716"/>
        <v>1634.2658000000001</v>
      </c>
      <c r="DX515" s="676">
        <f t="shared" si="717"/>
        <v>111.098966689327</v>
      </c>
      <c r="DY515" s="710">
        <f t="shared" si="738"/>
        <v>22.219793337865401</v>
      </c>
      <c r="DZ515" s="222">
        <v>15</v>
      </c>
      <c r="EA515" s="677">
        <f t="shared" si="718"/>
        <v>220.65</v>
      </c>
      <c r="EB515" s="568">
        <f t="shared" si="719"/>
        <v>1691.65</v>
      </c>
      <c r="EC515" s="677">
        <f t="shared" si="720"/>
        <v>1691.65</v>
      </c>
      <c r="ED515" s="677">
        <f t="shared" si="739"/>
        <v>507.495</v>
      </c>
      <c r="EE515" s="677">
        <f t="shared" si="740"/>
        <v>845.82500000000005</v>
      </c>
      <c r="EF515" s="208">
        <f t="shared" si="741"/>
        <v>353.40395000000001</v>
      </c>
      <c r="EG515" s="208">
        <f t="shared" si="742"/>
        <v>106.021185</v>
      </c>
      <c r="EH515" s="208">
        <f t="shared" si="743"/>
        <v>176.701975</v>
      </c>
      <c r="EI515" s="677">
        <f t="shared" si="721"/>
        <v>353.40395000000001</v>
      </c>
    </row>
    <row r="516" spans="1:139" s="218" customFormat="1" ht="24.75" customHeight="1" x14ac:dyDescent="0.2">
      <c r="A516" s="506">
        <v>513</v>
      </c>
      <c r="B516" s="505" t="s">
        <v>1269</v>
      </c>
      <c r="C516" s="499" t="s">
        <v>98</v>
      </c>
      <c r="D516" s="253" t="s">
        <v>413</v>
      </c>
      <c r="E516" s="253" t="s">
        <v>14</v>
      </c>
      <c r="F516" s="219" t="s">
        <v>38</v>
      </c>
      <c r="G516" s="219" t="s">
        <v>24</v>
      </c>
      <c r="H516" s="219" t="s">
        <v>25</v>
      </c>
      <c r="I516" s="240">
        <v>1</v>
      </c>
      <c r="J516" s="221">
        <v>911</v>
      </c>
      <c r="K516" s="222"/>
      <c r="L516" s="219" t="s">
        <v>38</v>
      </c>
      <c r="M516" s="219" t="s">
        <v>24</v>
      </c>
      <c r="N516" s="219" t="s">
        <v>25</v>
      </c>
      <c r="O516" s="240">
        <v>1</v>
      </c>
      <c r="P516" s="221">
        <v>911</v>
      </c>
      <c r="Q516" s="219"/>
      <c r="R516" s="219"/>
      <c r="S516" s="219"/>
      <c r="T516" s="240">
        <v>1</v>
      </c>
      <c r="U516" s="223">
        <v>911</v>
      </c>
      <c r="V516" s="228" t="s">
        <v>660</v>
      </c>
      <c r="W516" s="228" t="s">
        <v>6</v>
      </c>
      <c r="X516" s="228" t="s">
        <v>45</v>
      </c>
      <c r="Y516" s="242">
        <v>1</v>
      </c>
      <c r="Z516" s="226">
        <v>911</v>
      </c>
      <c r="AA516" s="207">
        <f t="shared" ref="AA516:AA579" si="750">Z516*Y516</f>
        <v>911</v>
      </c>
      <c r="AB516" s="222">
        <v>758</v>
      </c>
      <c r="AC516" s="544">
        <f t="shared" si="722"/>
        <v>-153</v>
      </c>
      <c r="AD516" s="208">
        <f>0.95*$AB$1</f>
        <v>1080.587</v>
      </c>
      <c r="AE516" s="678">
        <f t="shared" si="723"/>
        <v>169.58699999999999</v>
      </c>
      <c r="AF516" s="222">
        <v>1406</v>
      </c>
      <c r="AJ516" s="444">
        <f t="shared" ref="AJ516:AJ579" si="751">AB516-Z516</f>
        <v>-153</v>
      </c>
      <c r="AK516" s="444">
        <f t="shared" ref="AK516:AK579" si="752">(AB516/Z516)*100-100</f>
        <v>-16.794731064763994</v>
      </c>
      <c r="AL516" s="539">
        <f t="shared" si="724"/>
        <v>-3.3589462129527986E-2</v>
      </c>
      <c r="AM516" s="444">
        <f t="shared" ref="AM516:AM579" si="753">AJ516/5</f>
        <v>-30.6</v>
      </c>
      <c r="AN516" s="445">
        <f t="shared" ref="AN516:AN579" si="754">AD516-Z516</f>
        <v>169.58699999999999</v>
      </c>
      <c r="AO516" s="445">
        <f t="shared" ref="AO516:AO579" si="755">(AD516/Z516)*100-100</f>
        <v>18.615477497255768</v>
      </c>
      <c r="AP516" s="542">
        <f t="shared" si="725"/>
        <v>3.7230954994511539E-2</v>
      </c>
      <c r="AQ516" s="445">
        <f t="shared" ref="AQ516:AQ579" si="756">AN516/5</f>
        <v>33.917400000000001</v>
      </c>
      <c r="AR516" s="227">
        <f t="shared" ref="AR516:AR579" si="757">(Z516+120)*Y516</f>
        <v>1031</v>
      </c>
      <c r="AS516" s="210">
        <f t="shared" ref="AS516:AS579" si="758">SUM(Z516+120)</f>
        <v>1031</v>
      </c>
      <c r="AT516" s="209">
        <f t="shared" ref="AT516:AT579" si="759">AS516*0.3</f>
        <v>309.3</v>
      </c>
      <c r="AU516" s="209">
        <f t="shared" ref="AU516:AU579" si="760">AS516*0.5</f>
        <v>515.5</v>
      </c>
      <c r="AV516" s="211">
        <f t="shared" ref="AV516:AV579" si="761">AB516</f>
        <v>758</v>
      </c>
      <c r="AW516" s="210">
        <f t="shared" ref="AW516:AW579" si="762">SUM(AS516-AV516)</f>
        <v>273</v>
      </c>
      <c r="AX516" s="210">
        <f t="shared" ref="AX516:AX579" si="763">AS516-Z516</f>
        <v>120</v>
      </c>
      <c r="AY516" s="210">
        <f t="shared" ref="AY516:AY579" si="764">(AS516/Z516*100)-100</f>
        <v>13.172338090010967</v>
      </c>
      <c r="AZ516" s="211">
        <f t="shared" ref="AZ516:AZ579" si="765">AD516</f>
        <v>1080.587</v>
      </c>
      <c r="BA516" s="544">
        <f t="shared" si="726"/>
        <v>49.586999999999989</v>
      </c>
      <c r="BB516" s="210">
        <f t="shared" si="727"/>
        <v>12.396749999999997</v>
      </c>
      <c r="BC516" s="213">
        <f t="shared" ref="BC516:BC579" si="766">BD516*Y516</f>
        <v>972.52830000000006</v>
      </c>
      <c r="BD516" s="211">
        <f>[1]MAG_9pak!$F$9</f>
        <v>972.52830000000006</v>
      </c>
      <c r="BE516" s="213">
        <f t="shared" ref="BE516:BE579" si="767">BD516*0.3</f>
        <v>291.75848999999999</v>
      </c>
      <c r="BF516" s="213">
        <f t="shared" ref="BF516:BF579" si="768">BD516*0.5</f>
        <v>486.26415000000003</v>
      </c>
      <c r="BG516" s="210">
        <f t="shared" ref="BG516:BG579" si="769">BD516-AB516</f>
        <v>214.52830000000006</v>
      </c>
      <c r="BH516" s="210">
        <f t="shared" ref="BH516:BH579" si="770">SUM(BD516-Z516)</f>
        <v>61.528300000000058</v>
      </c>
      <c r="BI516" s="210">
        <f t="shared" ref="BI516:BI579" si="771">(BD516/Z516*100)-100</f>
        <v>6.7539297475301936</v>
      </c>
      <c r="BJ516" s="210">
        <f t="shared" ref="BJ516:BJ579" si="772">Z516*1.24</f>
        <v>1129.6400000000001</v>
      </c>
      <c r="BK516" s="214">
        <f t="shared" ref="BK516:BK579" si="773">BJ516*0.3</f>
        <v>338.892</v>
      </c>
      <c r="BL516" s="214">
        <f t="shared" ref="BL516:BL579" si="774">BJ516*0.5</f>
        <v>564.82000000000005</v>
      </c>
      <c r="BM516" s="210">
        <f t="shared" ref="BM516:BM579" si="775">BJ516-Z516</f>
        <v>218.6400000000001</v>
      </c>
      <c r="BN516" s="210">
        <f t="shared" ref="BN516:BN579" si="776">BJ516-AB516</f>
        <v>371.6400000000001</v>
      </c>
      <c r="BO516" s="215">
        <f t="shared" ref="BO516:BO579" si="777">BJ516*Y516</f>
        <v>1129.6400000000001</v>
      </c>
      <c r="BP516" s="210">
        <f t="shared" ref="BP516:BP541" si="778">Z516*1.24</f>
        <v>1129.6400000000001</v>
      </c>
      <c r="BQ516" s="216">
        <f t="shared" ref="BQ516:BQ579" si="779">BP516*0.3</f>
        <v>338.892</v>
      </c>
      <c r="BR516" s="216">
        <f t="shared" ref="BR516:BR579" si="780">BP516*0.5</f>
        <v>564.82000000000005</v>
      </c>
      <c r="BS516" s="210">
        <f t="shared" ref="BS516:BS579" si="781">BP516-Z516</f>
        <v>218.6400000000001</v>
      </c>
      <c r="BT516" s="210">
        <f t="shared" ref="BT516:BT579" si="782">BP516-AB516</f>
        <v>371.6400000000001</v>
      </c>
      <c r="BU516" s="217">
        <f t="shared" ref="BU516:BU579" si="783">BP516*Y516</f>
        <v>1129.6400000000001</v>
      </c>
      <c r="BV516" s="210">
        <f t="shared" ref="BV516:BV541" si="784">Z516*1.24</f>
        <v>1129.6400000000001</v>
      </c>
      <c r="BW516" s="403">
        <f t="shared" ref="BW516:BW579" si="785">BV516*0.3</f>
        <v>338.892</v>
      </c>
      <c r="BX516" s="403">
        <f t="shared" ref="BX516:BX579" si="786">BV516*0.5</f>
        <v>564.82000000000005</v>
      </c>
      <c r="BY516" s="210">
        <f t="shared" ref="BY516:BY579" si="787">BV516-Z516</f>
        <v>218.6400000000001</v>
      </c>
      <c r="BZ516" s="210">
        <f t="shared" ref="BZ516:BZ579" si="788">BV516-AB516</f>
        <v>371.6400000000001</v>
      </c>
      <c r="CA516" s="210">
        <f t="shared" ref="CA516:CA579" si="789">(BV516/Z516*100)-100</f>
        <v>24.000000000000028</v>
      </c>
      <c r="CB516" s="404">
        <f t="shared" ref="CB516:CB579" si="790">BV516*Y516</f>
        <v>1129.6400000000001</v>
      </c>
      <c r="CC516" s="404"/>
      <c r="CD516" s="537">
        <f t="shared" ref="CD516:CD579" si="791">(AD516-AS516)/4</f>
        <v>12.396749999999997</v>
      </c>
      <c r="CE516" s="537">
        <f t="shared" si="728"/>
        <v>3.7190249999999989</v>
      </c>
      <c r="CF516" s="537">
        <f t="shared" ref="CF516:CF579" si="792">CD516*0.5</f>
        <v>6.1983749999999986</v>
      </c>
      <c r="CG516" s="210"/>
      <c r="CH516" s="210"/>
      <c r="CI516" s="210"/>
      <c r="CJ516" s="538">
        <f t="shared" ref="CJ516:CJ579" si="793">CD516*Y516</f>
        <v>12.396749999999997</v>
      </c>
      <c r="CK516" s="216">
        <f t="shared" ref="CK516:CK579" si="794">(AB516-AS516)/4</f>
        <v>-68.25</v>
      </c>
      <c r="CL516" s="216">
        <f t="shared" si="729"/>
        <v>-20.474999999999998</v>
      </c>
      <c r="CM516" s="216">
        <f t="shared" ref="CM516:CM579" si="795">CK516*0.5</f>
        <v>-34.125</v>
      </c>
      <c r="CN516" s="216"/>
      <c r="CO516" s="216"/>
      <c r="CP516" s="216"/>
      <c r="CQ516" s="217">
        <f t="shared" ref="CQ516:CQ579" si="796">CK516*Y516</f>
        <v>-68.25</v>
      </c>
      <c r="CR516" s="403">
        <f t="shared" ref="CR516:CR579" si="797">(AD516-BV516)/4</f>
        <v>-12.263250000000028</v>
      </c>
      <c r="CS516" s="403">
        <f t="shared" si="730"/>
        <v>-3.6789750000000083</v>
      </c>
      <c r="CT516" s="403">
        <f t="shared" ref="CT516:CT579" si="798">CR516*0.5</f>
        <v>-6.1316250000000139</v>
      </c>
      <c r="CU516" s="403"/>
      <c r="CV516" s="403"/>
      <c r="CW516" s="403"/>
      <c r="CX516" s="404">
        <f t="shared" ref="CX516:CX579" si="799">CR516*Y516</f>
        <v>-12.263250000000028</v>
      </c>
      <c r="CY516" s="198"/>
      <c r="CZ516" s="222">
        <v>758</v>
      </c>
      <c r="DA516" s="677">
        <f t="shared" ref="DA516:DA579" si="800">CZ516-Z516</f>
        <v>-153</v>
      </c>
      <c r="DB516" s="676">
        <f t="shared" ref="DB516:DB579" si="801">(CZ516/Z516*100)-100</f>
        <v>-16.794731064763994</v>
      </c>
      <c r="DC516" s="676">
        <f t="shared" si="731"/>
        <v>-3.3589462129527989</v>
      </c>
      <c r="DD516" s="208">
        <v>1080.587</v>
      </c>
      <c r="DE516" s="677">
        <f t="shared" ref="DE516:DE579" si="802">DD516-Z516</f>
        <v>169.58699999999999</v>
      </c>
      <c r="DF516" s="676">
        <f t="shared" ref="DF516:DF579" si="803">(DD516/Z516)*100-100</f>
        <v>18.615477497255768</v>
      </c>
      <c r="DG516" s="676">
        <f t="shared" si="732"/>
        <v>3.7230954994511536</v>
      </c>
      <c r="DH516" s="222">
        <v>20</v>
      </c>
      <c r="DI516" s="677">
        <f t="shared" ref="DI516:DI579" si="804">Z516*DH516/100</f>
        <v>182.2</v>
      </c>
      <c r="DJ516" s="568">
        <f t="shared" ref="DJ516:DJ579" si="805">Z516+DI516</f>
        <v>1093.2</v>
      </c>
      <c r="DK516" s="677">
        <f t="shared" ref="DK516:DK579" si="806">DJ516*Y516</f>
        <v>1093.2</v>
      </c>
      <c r="DL516" s="677">
        <f t="shared" si="733"/>
        <v>327.96</v>
      </c>
      <c r="DM516" s="677">
        <f t="shared" si="734"/>
        <v>546.6</v>
      </c>
      <c r="DN516" s="677">
        <f t="shared" ref="DN516:DN579" si="807">(DD516-DJ516)/4</f>
        <v>-3.1532500000000141</v>
      </c>
      <c r="DO516" s="677">
        <f t="shared" si="735"/>
        <v>-0.94597500000000423</v>
      </c>
      <c r="DP516" s="677">
        <f t="shared" si="736"/>
        <v>-1.576625000000007</v>
      </c>
      <c r="DQ516" s="677">
        <f t="shared" ref="DQ516:DQ579" si="808">DN516*Y516</f>
        <v>-3.1532500000000141</v>
      </c>
      <c r="DR516" s="222">
        <v>758</v>
      </c>
      <c r="DS516" s="677">
        <f t="shared" ref="DS516:DS579" si="809">DR516-Z516</f>
        <v>-153</v>
      </c>
      <c r="DT516" s="676">
        <f t="shared" ref="DT516:DT579" si="810">(DR516/Z516*100)-100</f>
        <v>-16.794731064763994</v>
      </c>
      <c r="DU516" s="710">
        <f t="shared" si="737"/>
        <v>-3.3589462129527989</v>
      </c>
      <c r="DV516" s="208">
        <v>1080.587</v>
      </c>
      <c r="DW516" s="677">
        <f t="shared" ref="DW516:DW579" si="811">DV516-Z516</f>
        <v>169.58699999999999</v>
      </c>
      <c r="DX516" s="676">
        <f t="shared" ref="DX516:DX579" si="812">(DV516/Z516)*100-100</f>
        <v>18.615477497255768</v>
      </c>
      <c r="DY516" s="710">
        <f t="shared" si="738"/>
        <v>3.7230954994511536</v>
      </c>
      <c r="DZ516" s="222">
        <v>19</v>
      </c>
      <c r="EA516" s="677">
        <f t="shared" ref="EA516:EA579" si="813">Z516*DZ516/100</f>
        <v>173.09</v>
      </c>
      <c r="EB516" s="568">
        <f t="shared" ref="EB516:EB579" si="814">Z516+EA516</f>
        <v>1084.0899999999999</v>
      </c>
      <c r="EC516" s="677">
        <f t="shared" ref="EC516:EC579" si="815">EB516*Y516</f>
        <v>1084.0899999999999</v>
      </c>
      <c r="ED516" s="677">
        <f t="shared" si="739"/>
        <v>325.22699999999998</v>
      </c>
      <c r="EE516" s="677">
        <f t="shared" si="740"/>
        <v>542.04499999999996</v>
      </c>
      <c r="EF516" s="208">
        <f t="shared" si="741"/>
        <v>-0.87574999999998226</v>
      </c>
      <c r="EG516" s="208">
        <f t="shared" si="742"/>
        <v>-0.26272499999999466</v>
      </c>
      <c r="EH516" s="208">
        <f t="shared" si="743"/>
        <v>-0.43787499999999113</v>
      </c>
      <c r="EI516" s="677">
        <f t="shared" ref="EI516:EI579" si="816">EF516*Y516</f>
        <v>-0.87574999999998226</v>
      </c>
    </row>
    <row r="517" spans="1:139" s="218" customFormat="1" ht="24.75" customHeight="1" x14ac:dyDescent="0.2">
      <c r="A517" s="505">
        <v>514</v>
      </c>
      <c r="B517" s="505" t="s">
        <v>1269</v>
      </c>
      <c r="C517" s="499" t="s">
        <v>98</v>
      </c>
      <c r="D517" s="253" t="s">
        <v>413</v>
      </c>
      <c r="E517" s="253" t="s">
        <v>78</v>
      </c>
      <c r="F517" s="219" t="s">
        <v>51</v>
      </c>
      <c r="G517" s="219" t="s">
        <v>89</v>
      </c>
      <c r="H517" s="219" t="s">
        <v>88</v>
      </c>
      <c r="I517" s="240">
        <v>1</v>
      </c>
      <c r="J517" s="221">
        <v>1555</v>
      </c>
      <c r="K517" s="222"/>
      <c r="L517" s="219" t="s">
        <v>51</v>
      </c>
      <c r="M517" s="219" t="s">
        <v>89</v>
      </c>
      <c r="N517" s="219" t="s">
        <v>88</v>
      </c>
      <c r="O517" s="240">
        <v>1</v>
      </c>
      <c r="P517" s="221">
        <v>1555</v>
      </c>
      <c r="Q517" s="219"/>
      <c r="R517" s="219"/>
      <c r="S517" s="219"/>
      <c r="T517" s="240">
        <v>1</v>
      </c>
      <c r="U517" s="223">
        <v>1555</v>
      </c>
      <c r="V517" s="228" t="s">
        <v>701</v>
      </c>
      <c r="W517" s="228" t="s">
        <v>42</v>
      </c>
      <c r="X517" s="228" t="s">
        <v>70</v>
      </c>
      <c r="Y517" s="242">
        <v>1</v>
      </c>
      <c r="Z517" s="555">
        <v>1555</v>
      </c>
      <c r="AA517" s="207">
        <f t="shared" si="750"/>
        <v>1555</v>
      </c>
      <c r="AB517" s="552">
        <v>1157</v>
      </c>
      <c r="AC517" s="544">
        <f t="shared" ref="AC517:AC580" si="817">AB517-Z517</f>
        <v>-398</v>
      </c>
      <c r="AD517" s="553">
        <f>1.453*$AB$1</f>
        <v>1652.7293800000002</v>
      </c>
      <c r="AE517" s="678">
        <f t="shared" ref="AE517:AE580" si="818">AD517-Z517</f>
        <v>97.729380000000219</v>
      </c>
      <c r="AF517" s="222">
        <v>2067</v>
      </c>
      <c r="AJ517" s="444">
        <f t="shared" si="751"/>
        <v>-398</v>
      </c>
      <c r="AK517" s="444">
        <f t="shared" si="752"/>
        <v>-25.59485530546624</v>
      </c>
      <c r="AL517" s="539">
        <f t="shared" ref="AL517:AL580" si="819">AK517/5/100</f>
        <v>-5.1189710610932478E-2</v>
      </c>
      <c r="AM517" s="444">
        <f t="shared" si="753"/>
        <v>-79.599999999999994</v>
      </c>
      <c r="AN517" s="445">
        <f t="shared" si="754"/>
        <v>97.729380000000219</v>
      </c>
      <c r="AO517" s="445">
        <f t="shared" si="755"/>
        <v>6.2848475884244408</v>
      </c>
      <c r="AP517" s="542">
        <f t="shared" ref="AP517:AP580" si="820">AO517/5/100</f>
        <v>1.2569695176848882E-2</v>
      </c>
      <c r="AQ517" s="445">
        <f t="shared" si="756"/>
        <v>19.545876000000042</v>
      </c>
      <c r="AR517" s="227">
        <f t="shared" si="757"/>
        <v>1675</v>
      </c>
      <c r="AS517" s="554">
        <f t="shared" si="758"/>
        <v>1675</v>
      </c>
      <c r="AT517" s="209">
        <f t="shared" si="759"/>
        <v>502.5</v>
      </c>
      <c r="AU517" s="209">
        <f t="shared" si="760"/>
        <v>837.5</v>
      </c>
      <c r="AV517" s="211">
        <f t="shared" si="761"/>
        <v>1157</v>
      </c>
      <c r="AW517" s="545">
        <f t="shared" si="762"/>
        <v>518</v>
      </c>
      <c r="AX517" s="210">
        <f t="shared" si="763"/>
        <v>120</v>
      </c>
      <c r="AY517" s="210">
        <f t="shared" si="764"/>
        <v>7.7170418006430737</v>
      </c>
      <c r="AZ517" s="211">
        <f t="shared" si="765"/>
        <v>1652.7293800000002</v>
      </c>
      <c r="BA517" s="544">
        <f t="shared" ref="BA517:BA580" si="821">AZ517-AS517</f>
        <v>-22.270619999999781</v>
      </c>
      <c r="BB517" s="210">
        <f t="shared" ref="BB517:BB580" si="822">BA517/4</f>
        <v>-5.5676549999999452</v>
      </c>
      <c r="BC517" s="213">
        <f t="shared" si="766"/>
        <v>1487.4564420000002</v>
      </c>
      <c r="BD517" s="211">
        <f>[1]MAG_9pak!$F$12</f>
        <v>1487.4564420000002</v>
      </c>
      <c r="BE517" s="213">
        <f t="shared" si="767"/>
        <v>446.23693260000005</v>
      </c>
      <c r="BF517" s="213">
        <f t="shared" si="768"/>
        <v>743.72822100000008</v>
      </c>
      <c r="BG517" s="210">
        <f t="shared" si="769"/>
        <v>330.45644200000015</v>
      </c>
      <c r="BH517" s="210">
        <f t="shared" si="770"/>
        <v>-67.543557999999848</v>
      </c>
      <c r="BI517" s="210">
        <f t="shared" si="771"/>
        <v>-4.3436371704180061</v>
      </c>
      <c r="BJ517" s="210">
        <f t="shared" si="772"/>
        <v>1928.2</v>
      </c>
      <c r="BK517" s="214">
        <f t="shared" si="773"/>
        <v>578.46</v>
      </c>
      <c r="BL517" s="214">
        <f t="shared" si="774"/>
        <v>964.1</v>
      </c>
      <c r="BM517" s="210">
        <f t="shared" si="775"/>
        <v>373.20000000000005</v>
      </c>
      <c r="BN517" s="210">
        <f t="shared" si="776"/>
        <v>771.2</v>
      </c>
      <c r="BO517" s="215">
        <f t="shared" si="777"/>
        <v>1928.2</v>
      </c>
      <c r="BP517" s="210">
        <f t="shared" si="778"/>
        <v>1928.2</v>
      </c>
      <c r="BQ517" s="216">
        <f t="shared" si="779"/>
        <v>578.46</v>
      </c>
      <c r="BR517" s="216">
        <f t="shared" si="780"/>
        <v>964.1</v>
      </c>
      <c r="BS517" s="210">
        <f t="shared" si="781"/>
        <v>373.20000000000005</v>
      </c>
      <c r="BT517" s="210">
        <f t="shared" si="782"/>
        <v>771.2</v>
      </c>
      <c r="BU517" s="217">
        <f t="shared" si="783"/>
        <v>1928.2</v>
      </c>
      <c r="BV517" s="210">
        <f t="shared" si="784"/>
        <v>1928.2</v>
      </c>
      <c r="BW517" s="403">
        <f t="shared" si="785"/>
        <v>578.46</v>
      </c>
      <c r="BX517" s="403">
        <f t="shared" si="786"/>
        <v>964.1</v>
      </c>
      <c r="BY517" s="210">
        <f t="shared" si="787"/>
        <v>373.20000000000005</v>
      </c>
      <c r="BZ517" s="210">
        <f t="shared" si="788"/>
        <v>771.2</v>
      </c>
      <c r="CA517" s="210">
        <f t="shared" si="789"/>
        <v>24</v>
      </c>
      <c r="CB517" s="404">
        <f t="shared" si="790"/>
        <v>1928.2</v>
      </c>
      <c r="CC517" s="404"/>
      <c r="CD517" s="537">
        <f t="shared" si="791"/>
        <v>-5.5676549999999452</v>
      </c>
      <c r="CE517" s="537">
        <f t="shared" ref="CE517:CE580" si="823">CD517*0.3</f>
        <v>-1.6702964999999834</v>
      </c>
      <c r="CF517" s="537">
        <f t="shared" si="792"/>
        <v>-2.7838274999999726</v>
      </c>
      <c r="CG517" s="210"/>
      <c r="CH517" s="210"/>
      <c r="CI517" s="210"/>
      <c r="CJ517" s="538">
        <f t="shared" si="793"/>
        <v>-5.5676549999999452</v>
      </c>
      <c r="CK517" s="216">
        <f t="shared" si="794"/>
        <v>-129.5</v>
      </c>
      <c r="CL517" s="216">
        <f t="shared" ref="CL517:CL580" si="824">CK517*0.3</f>
        <v>-38.85</v>
      </c>
      <c r="CM517" s="216">
        <f t="shared" si="795"/>
        <v>-64.75</v>
      </c>
      <c r="CN517" s="216"/>
      <c r="CO517" s="216"/>
      <c r="CP517" s="216"/>
      <c r="CQ517" s="217">
        <f t="shared" si="796"/>
        <v>-129.5</v>
      </c>
      <c r="CR517" s="403">
        <f t="shared" si="797"/>
        <v>-68.867654999999957</v>
      </c>
      <c r="CS517" s="403">
        <f t="shared" ref="CS517:CS580" si="825">CR517*0.3</f>
        <v>-20.660296499999987</v>
      </c>
      <c r="CT517" s="403">
        <f t="shared" si="798"/>
        <v>-34.433827499999978</v>
      </c>
      <c r="CU517" s="403"/>
      <c r="CV517" s="403"/>
      <c r="CW517" s="403"/>
      <c r="CX517" s="404">
        <f t="shared" si="799"/>
        <v>-68.867654999999957</v>
      </c>
      <c r="CY517" s="198"/>
      <c r="CZ517" s="222">
        <v>1157</v>
      </c>
      <c r="DA517" s="677">
        <f t="shared" si="800"/>
        <v>-398</v>
      </c>
      <c r="DB517" s="676">
        <f t="shared" si="801"/>
        <v>-25.59485530546624</v>
      </c>
      <c r="DC517" s="676">
        <f t="shared" ref="DC517:DC580" si="826">DB517/5</f>
        <v>-5.118971061093248</v>
      </c>
      <c r="DD517" s="208">
        <v>1652.7293800000002</v>
      </c>
      <c r="DE517" s="677">
        <f t="shared" si="802"/>
        <v>97.729380000000219</v>
      </c>
      <c r="DF517" s="676">
        <f t="shared" si="803"/>
        <v>6.2848475884244408</v>
      </c>
      <c r="DG517" s="676">
        <f t="shared" ref="DG517:DG580" si="827">DF517/5</f>
        <v>1.2569695176848881</v>
      </c>
      <c r="DH517" s="222">
        <v>19</v>
      </c>
      <c r="DI517" s="677">
        <f t="shared" si="804"/>
        <v>295.45</v>
      </c>
      <c r="DJ517" s="568">
        <f t="shared" si="805"/>
        <v>1850.45</v>
      </c>
      <c r="DK517" s="677">
        <f t="shared" si="806"/>
        <v>1850.45</v>
      </c>
      <c r="DL517" s="677">
        <f t="shared" ref="DL517:DL580" si="828">DJ517*30/100</f>
        <v>555.13499999999999</v>
      </c>
      <c r="DM517" s="677">
        <f t="shared" ref="DM517:DM580" si="829">DJ517*50/100</f>
        <v>925.22500000000002</v>
      </c>
      <c r="DN517" s="677">
        <f t="shared" si="807"/>
        <v>-49.430154999999957</v>
      </c>
      <c r="DO517" s="677">
        <f t="shared" ref="DO517:DO580" si="830">DN517*0.3</f>
        <v>-14.829046499999986</v>
      </c>
      <c r="DP517" s="677">
        <f t="shared" ref="DP517:DP580" si="831">DN517*0.5</f>
        <v>-24.715077499999978</v>
      </c>
      <c r="DQ517" s="677">
        <f t="shared" si="808"/>
        <v>-49.430154999999957</v>
      </c>
      <c r="DR517" s="222">
        <v>1157</v>
      </c>
      <c r="DS517" s="677">
        <f t="shared" si="809"/>
        <v>-398</v>
      </c>
      <c r="DT517" s="676">
        <f t="shared" si="810"/>
        <v>-25.59485530546624</v>
      </c>
      <c r="DU517" s="710">
        <f t="shared" ref="DU517:DU580" si="832">DT517/5</f>
        <v>-5.118971061093248</v>
      </c>
      <c r="DV517" s="208">
        <v>1652.7293800000002</v>
      </c>
      <c r="DW517" s="677">
        <f t="shared" si="811"/>
        <v>97.729380000000219</v>
      </c>
      <c r="DX517" s="676">
        <f t="shared" si="812"/>
        <v>6.2848475884244408</v>
      </c>
      <c r="DY517" s="710">
        <f t="shared" ref="DY517:DY580" si="833">DX517/5</f>
        <v>1.2569695176848881</v>
      </c>
      <c r="DZ517" s="222">
        <v>15</v>
      </c>
      <c r="EA517" s="677">
        <f t="shared" si="813"/>
        <v>233.25</v>
      </c>
      <c r="EB517" s="568">
        <f t="shared" si="814"/>
        <v>1788.25</v>
      </c>
      <c r="EC517" s="677">
        <f t="shared" si="815"/>
        <v>1788.25</v>
      </c>
      <c r="ED517" s="677">
        <f t="shared" ref="ED517:ED580" si="834">EB517*30/100</f>
        <v>536.47500000000002</v>
      </c>
      <c r="EE517" s="677">
        <f t="shared" ref="EE517:EE580" si="835">EB517*50/100</f>
        <v>894.125</v>
      </c>
      <c r="EF517" s="208">
        <f t="shared" ref="EF517:EF580" si="836">(DV517-EB517)/4</f>
        <v>-33.880154999999945</v>
      </c>
      <c r="EG517" s="208">
        <f t="shared" ref="EG517:EG580" si="837">EF517*0.3</f>
        <v>-10.164046499999984</v>
      </c>
      <c r="EH517" s="208">
        <f t="shared" ref="EH517:EH580" si="838">EF517*0.5</f>
        <v>-16.940077499999973</v>
      </c>
      <c r="EI517" s="677">
        <f t="shared" si="816"/>
        <v>-33.880154999999945</v>
      </c>
    </row>
    <row r="518" spans="1:139" s="218" customFormat="1" ht="24.75" customHeight="1" x14ac:dyDescent="0.2">
      <c r="A518" s="505">
        <v>515</v>
      </c>
      <c r="B518" s="505" t="s">
        <v>1269</v>
      </c>
      <c r="C518" s="499" t="s">
        <v>98</v>
      </c>
      <c r="D518" s="253" t="s">
        <v>413</v>
      </c>
      <c r="E518" s="253" t="s">
        <v>79</v>
      </c>
      <c r="F518" s="219" t="s">
        <v>51</v>
      </c>
      <c r="G518" s="219" t="s">
        <v>26</v>
      </c>
      <c r="H518" s="309" t="s">
        <v>70</v>
      </c>
      <c r="I518" s="240">
        <v>1</v>
      </c>
      <c r="J518" s="233">
        <v>1369</v>
      </c>
      <c r="K518" s="222"/>
      <c r="L518" s="219" t="s">
        <v>51</v>
      </c>
      <c r="M518" s="219" t="s">
        <v>26</v>
      </c>
      <c r="N518" s="219" t="s">
        <v>70</v>
      </c>
      <c r="O518" s="240">
        <v>1</v>
      </c>
      <c r="P518" s="221">
        <v>1369</v>
      </c>
      <c r="Q518" s="219"/>
      <c r="R518" s="219"/>
      <c r="S518" s="219"/>
      <c r="T518" s="240">
        <v>1</v>
      </c>
      <c r="U518" s="223">
        <v>1369</v>
      </c>
      <c r="V518" s="228" t="s">
        <v>701</v>
      </c>
      <c r="W518" s="228" t="s">
        <v>42</v>
      </c>
      <c r="X518" s="228" t="s">
        <v>70</v>
      </c>
      <c r="Y518" s="242">
        <v>1</v>
      </c>
      <c r="Z518" s="226">
        <v>1369</v>
      </c>
      <c r="AA518" s="207">
        <f t="shared" si="750"/>
        <v>1369</v>
      </c>
      <c r="AB518" s="222">
        <v>1157</v>
      </c>
      <c r="AC518" s="544">
        <f t="shared" si="817"/>
        <v>-212</v>
      </c>
      <c r="AD518" s="208">
        <f>1.453*$AB$1</f>
        <v>1652.7293800000002</v>
      </c>
      <c r="AE518" s="678">
        <f t="shared" si="818"/>
        <v>283.72938000000022</v>
      </c>
      <c r="AF518" s="222">
        <v>2067</v>
      </c>
      <c r="AJ518" s="444">
        <f t="shared" si="751"/>
        <v>-212</v>
      </c>
      <c r="AK518" s="444">
        <f t="shared" si="752"/>
        <v>-15.485756026296571</v>
      </c>
      <c r="AL518" s="539">
        <f t="shared" si="819"/>
        <v>-3.0971512052593141E-2</v>
      </c>
      <c r="AM518" s="444">
        <f t="shared" si="753"/>
        <v>-42.4</v>
      </c>
      <c r="AN518" s="445">
        <f t="shared" si="754"/>
        <v>283.72938000000022</v>
      </c>
      <c r="AO518" s="445">
        <f t="shared" si="755"/>
        <v>20.725301680058465</v>
      </c>
      <c r="AP518" s="542">
        <f t="shared" si="820"/>
        <v>4.1450603360116932E-2</v>
      </c>
      <c r="AQ518" s="445">
        <f t="shared" si="756"/>
        <v>56.745876000000045</v>
      </c>
      <c r="AR518" s="227">
        <f t="shared" si="757"/>
        <v>1489</v>
      </c>
      <c r="AS518" s="210">
        <f t="shared" si="758"/>
        <v>1489</v>
      </c>
      <c r="AT518" s="209">
        <f t="shared" si="759"/>
        <v>446.7</v>
      </c>
      <c r="AU518" s="209">
        <f t="shared" si="760"/>
        <v>744.5</v>
      </c>
      <c r="AV518" s="211">
        <f t="shared" si="761"/>
        <v>1157</v>
      </c>
      <c r="AW518" s="210">
        <f t="shared" si="762"/>
        <v>332</v>
      </c>
      <c r="AX518" s="210">
        <f t="shared" si="763"/>
        <v>120</v>
      </c>
      <c r="AY518" s="210">
        <f t="shared" si="764"/>
        <v>8.7655222790357925</v>
      </c>
      <c r="AZ518" s="211">
        <f t="shared" si="765"/>
        <v>1652.7293800000002</v>
      </c>
      <c r="BA518" s="544">
        <f t="shared" si="821"/>
        <v>163.72938000000022</v>
      </c>
      <c r="BB518" s="210">
        <f t="shared" si="822"/>
        <v>40.932345000000055</v>
      </c>
      <c r="BC518" s="213">
        <f t="shared" si="766"/>
        <v>1487.4564420000002</v>
      </c>
      <c r="BD518" s="211">
        <f>[1]MAG_9pak!$F$12</f>
        <v>1487.4564420000002</v>
      </c>
      <c r="BE518" s="213">
        <f t="shared" si="767"/>
        <v>446.23693260000005</v>
      </c>
      <c r="BF518" s="213">
        <f t="shared" si="768"/>
        <v>743.72822100000008</v>
      </c>
      <c r="BG518" s="210">
        <f t="shared" si="769"/>
        <v>330.45644200000015</v>
      </c>
      <c r="BH518" s="210">
        <f t="shared" si="770"/>
        <v>118.45644200000015</v>
      </c>
      <c r="BI518" s="210">
        <f t="shared" si="771"/>
        <v>8.6527715120526096</v>
      </c>
      <c r="BJ518" s="210">
        <f t="shared" si="772"/>
        <v>1697.56</v>
      </c>
      <c r="BK518" s="214">
        <f t="shared" si="773"/>
        <v>509.26799999999997</v>
      </c>
      <c r="BL518" s="214">
        <f t="shared" si="774"/>
        <v>848.78</v>
      </c>
      <c r="BM518" s="210">
        <f t="shared" si="775"/>
        <v>328.55999999999995</v>
      </c>
      <c r="BN518" s="210">
        <f t="shared" si="776"/>
        <v>540.55999999999995</v>
      </c>
      <c r="BO518" s="215">
        <f t="shared" si="777"/>
        <v>1697.56</v>
      </c>
      <c r="BP518" s="210">
        <f t="shared" si="778"/>
        <v>1697.56</v>
      </c>
      <c r="BQ518" s="216">
        <f t="shared" si="779"/>
        <v>509.26799999999997</v>
      </c>
      <c r="BR518" s="216">
        <f t="shared" si="780"/>
        <v>848.78</v>
      </c>
      <c r="BS518" s="210">
        <f t="shared" si="781"/>
        <v>328.55999999999995</v>
      </c>
      <c r="BT518" s="210">
        <f t="shared" si="782"/>
        <v>540.55999999999995</v>
      </c>
      <c r="BU518" s="217">
        <f t="shared" si="783"/>
        <v>1697.56</v>
      </c>
      <c r="BV518" s="210">
        <f t="shared" si="784"/>
        <v>1697.56</v>
      </c>
      <c r="BW518" s="403">
        <f t="shared" si="785"/>
        <v>509.26799999999997</v>
      </c>
      <c r="BX518" s="403">
        <f t="shared" si="786"/>
        <v>848.78</v>
      </c>
      <c r="BY518" s="210">
        <f t="shared" si="787"/>
        <v>328.55999999999995</v>
      </c>
      <c r="BZ518" s="210">
        <f t="shared" si="788"/>
        <v>540.55999999999995</v>
      </c>
      <c r="CA518" s="210">
        <f t="shared" si="789"/>
        <v>24</v>
      </c>
      <c r="CB518" s="404">
        <f t="shared" si="790"/>
        <v>1697.56</v>
      </c>
      <c r="CC518" s="404"/>
      <c r="CD518" s="537">
        <f t="shared" si="791"/>
        <v>40.932345000000055</v>
      </c>
      <c r="CE518" s="537">
        <f t="shared" si="823"/>
        <v>12.279703500000016</v>
      </c>
      <c r="CF518" s="537">
        <f t="shared" si="792"/>
        <v>20.466172500000027</v>
      </c>
      <c r="CG518" s="210"/>
      <c r="CH518" s="210"/>
      <c r="CI518" s="210"/>
      <c r="CJ518" s="538">
        <f t="shared" si="793"/>
        <v>40.932345000000055</v>
      </c>
      <c r="CK518" s="216">
        <f t="shared" si="794"/>
        <v>-83</v>
      </c>
      <c r="CL518" s="216">
        <f t="shared" si="824"/>
        <v>-24.9</v>
      </c>
      <c r="CM518" s="216">
        <f t="shared" si="795"/>
        <v>-41.5</v>
      </c>
      <c r="CN518" s="216"/>
      <c r="CO518" s="216"/>
      <c r="CP518" s="216"/>
      <c r="CQ518" s="217">
        <f t="shared" si="796"/>
        <v>-83</v>
      </c>
      <c r="CR518" s="403">
        <f t="shared" si="797"/>
        <v>-11.207654999999932</v>
      </c>
      <c r="CS518" s="403">
        <f t="shared" si="825"/>
        <v>-3.3622964999999794</v>
      </c>
      <c r="CT518" s="403">
        <f t="shared" si="798"/>
        <v>-5.6038274999999658</v>
      </c>
      <c r="CU518" s="403"/>
      <c r="CV518" s="403"/>
      <c r="CW518" s="403"/>
      <c r="CX518" s="404">
        <f t="shared" si="799"/>
        <v>-11.207654999999932</v>
      </c>
      <c r="CY518" s="198"/>
      <c r="CZ518" s="222">
        <v>1157</v>
      </c>
      <c r="DA518" s="677">
        <f t="shared" si="800"/>
        <v>-212</v>
      </c>
      <c r="DB518" s="676">
        <f t="shared" si="801"/>
        <v>-15.485756026296571</v>
      </c>
      <c r="DC518" s="676">
        <f t="shared" si="826"/>
        <v>-3.0971512052593142</v>
      </c>
      <c r="DD518" s="208">
        <v>1652.7293800000002</v>
      </c>
      <c r="DE518" s="677">
        <f t="shared" si="802"/>
        <v>283.72938000000022</v>
      </c>
      <c r="DF518" s="676">
        <f t="shared" si="803"/>
        <v>20.725301680058465</v>
      </c>
      <c r="DG518" s="676">
        <f t="shared" si="827"/>
        <v>4.1450603360116931</v>
      </c>
      <c r="DH518" s="222">
        <v>19</v>
      </c>
      <c r="DI518" s="677">
        <f t="shared" si="804"/>
        <v>260.11</v>
      </c>
      <c r="DJ518" s="568">
        <f t="shared" si="805"/>
        <v>1629.1100000000001</v>
      </c>
      <c r="DK518" s="677">
        <f t="shared" si="806"/>
        <v>1629.1100000000001</v>
      </c>
      <c r="DL518" s="677">
        <f t="shared" si="828"/>
        <v>488.733</v>
      </c>
      <c r="DM518" s="677">
        <f t="shared" si="829"/>
        <v>814.55499999999995</v>
      </c>
      <c r="DN518" s="677">
        <f t="shared" si="807"/>
        <v>5.904845000000023</v>
      </c>
      <c r="DO518" s="677">
        <f t="shared" si="830"/>
        <v>1.7714535000000069</v>
      </c>
      <c r="DP518" s="677">
        <f t="shared" si="831"/>
        <v>2.9524225000000115</v>
      </c>
      <c r="DQ518" s="677">
        <f t="shared" si="808"/>
        <v>5.904845000000023</v>
      </c>
      <c r="DR518" s="222">
        <v>1157</v>
      </c>
      <c r="DS518" s="677">
        <f t="shared" si="809"/>
        <v>-212</v>
      </c>
      <c r="DT518" s="676">
        <f t="shared" si="810"/>
        <v>-15.485756026296571</v>
      </c>
      <c r="DU518" s="710">
        <f t="shared" si="832"/>
        <v>-3.0971512052593142</v>
      </c>
      <c r="DV518" s="208">
        <v>1652.7293800000002</v>
      </c>
      <c r="DW518" s="677">
        <f t="shared" si="811"/>
        <v>283.72938000000022</v>
      </c>
      <c r="DX518" s="676">
        <f t="shared" si="812"/>
        <v>20.725301680058465</v>
      </c>
      <c r="DY518" s="710">
        <f t="shared" si="833"/>
        <v>4.1450603360116931</v>
      </c>
      <c r="DZ518" s="222">
        <v>15</v>
      </c>
      <c r="EA518" s="677">
        <f t="shared" si="813"/>
        <v>205.35</v>
      </c>
      <c r="EB518" s="568">
        <f t="shared" si="814"/>
        <v>1574.35</v>
      </c>
      <c r="EC518" s="677">
        <f t="shared" si="815"/>
        <v>1574.35</v>
      </c>
      <c r="ED518" s="677">
        <f t="shared" si="834"/>
        <v>472.30500000000001</v>
      </c>
      <c r="EE518" s="677">
        <f t="shared" si="835"/>
        <v>787.17499999999995</v>
      </c>
      <c r="EF518" s="208">
        <f t="shared" si="836"/>
        <v>19.594845000000078</v>
      </c>
      <c r="EG518" s="208">
        <f t="shared" si="837"/>
        <v>5.8784535000000231</v>
      </c>
      <c r="EH518" s="208">
        <f t="shared" si="838"/>
        <v>9.7974225000000388</v>
      </c>
      <c r="EI518" s="677">
        <f t="shared" si="816"/>
        <v>19.594845000000078</v>
      </c>
    </row>
    <row r="519" spans="1:139" s="218" customFormat="1" ht="24.75" customHeight="1" x14ac:dyDescent="0.2">
      <c r="A519" s="506">
        <v>516</v>
      </c>
      <c r="B519" s="505" t="s">
        <v>1269</v>
      </c>
      <c r="C519" s="499" t="s">
        <v>98</v>
      </c>
      <c r="D519" s="253" t="s">
        <v>413</v>
      </c>
      <c r="E519" s="253" t="s">
        <v>80</v>
      </c>
      <c r="F519" s="219" t="s">
        <v>90</v>
      </c>
      <c r="G519" s="219" t="s">
        <v>24</v>
      </c>
      <c r="H519" s="219" t="s">
        <v>66</v>
      </c>
      <c r="I519" s="240">
        <v>2</v>
      </c>
      <c r="J519" s="221">
        <v>1250</v>
      </c>
      <c r="K519" s="222"/>
      <c r="L519" s="219" t="s">
        <v>90</v>
      </c>
      <c r="M519" s="219" t="s">
        <v>24</v>
      </c>
      <c r="N519" s="219" t="s">
        <v>66</v>
      </c>
      <c r="O519" s="240">
        <v>2</v>
      </c>
      <c r="P519" s="221">
        <v>1250</v>
      </c>
      <c r="Q519" s="219"/>
      <c r="R519" s="219"/>
      <c r="S519" s="219"/>
      <c r="T519" s="240">
        <v>2</v>
      </c>
      <c r="U519" s="223">
        <v>1250</v>
      </c>
      <c r="V519" s="228" t="s">
        <v>743</v>
      </c>
      <c r="W519" s="228" t="s">
        <v>42</v>
      </c>
      <c r="X519" s="228" t="s">
        <v>70</v>
      </c>
      <c r="Y519" s="242">
        <v>2</v>
      </c>
      <c r="Z519" s="226">
        <v>1250</v>
      </c>
      <c r="AA519" s="207">
        <f t="shared" si="750"/>
        <v>2500</v>
      </c>
      <c r="AB519" s="222">
        <v>1157</v>
      </c>
      <c r="AC519" s="544">
        <f t="shared" si="817"/>
        <v>-93</v>
      </c>
      <c r="AD519" s="208">
        <f>1.453*$AB$1</f>
        <v>1652.7293800000002</v>
      </c>
      <c r="AE519" s="678">
        <f t="shared" si="818"/>
        <v>402.72938000000022</v>
      </c>
      <c r="AF519" s="222">
        <v>2067</v>
      </c>
      <c r="AJ519" s="444">
        <f t="shared" si="751"/>
        <v>-93</v>
      </c>
      <c r="AK519" s="444">
        <f t="shared" si="752"/>
        <v>-7.4399999999999977</v>
      </c>
      <c r="AL519" s="539">
        <f t="shared" si="819"/>
        <v>-1.4879999999999996E-2</v>
      </c>
      <c r="AM519" s="444">
        <f t="shared" si="753"/>
        <v>-18.600000000000001</v>
      </c>
      <c r="AN519" s="445">
        <f t="shared" si="754"/>
        <v>402.72938000000022</v>
      </c>
      <c r="AO519" s="445">
        <f t="shared" si="755"/>
        <v>32.21835040000002</v>
      </c>
      <c r="AP519" s="542">
        <f t="shared" si="820"/>
        <v>6.4436700800000038E-2</v>
      </c>
      <c r="AQ519" s="445">
        <f t="shared" si="756"/>
        <v>80.54587600000005</v>
      </c>
      <c r="AR519" s="227">
        <f t="shared" si="757"/>
        <v>2740</v>
      </c>
      <c r="AS519" s="210">
        <f t="shared" si="758"/>
        <v>1370</v>
      </c>
      <c r="AT519" s="209">
        <f t="shared" si="759"/>
        <v>411</v>
      </c>
      <c r="AU519" s="209">
        <f t="shared" si="760"/>
        <v>685</v>
      </c>
      <c r="AV519" s="211">
        <f t="shared" si="761"/>
        <v>1157</v>
      </c>
      <c r="AW519" s="210">
        <f t="shared" si="762"/>
        <v>213</v>
      </c>
      <c r="AX519" s="210">
        <f t="shared" si="763"/>
        <v>120</v>
      </c>
      <c r="AY519" s="210">
        <f t="shared" si="764"/>
        <v>9.6000000000000085</v>
      </c>
      <c r="AZ519" s="211">
        <f t="shared" si="765"/>
        <v>1652.7293800000002</v>
      </c>
      <c r="BA519" s="544">
        <f t="shared" si="821"/>
        <v>282.72938000000022</v>
      </c>
      <c r="BB519" s="210">
        <f t="shared" si="822"/>
        <v>70.682345000000055</v>
      </c>
      <c r="BC519" s="213">
        <f t="shared" si="766"/>
        <v>2974.9128840000003</v>
      </c>
      <c r="BD519" s="211">
        <f>[1]MAG_9pak!$F$12</f>
        <v>1487.4564420000002</v>
      </c>
      <c r="BE519" s="213">
        <f t="shared" si="767"/>
        <v>446.23693260000005</v>
      </c>
      <c r="BF519" s="213">
        <f t="shared" si="768"/>
        <v>743.72822100000008</v>
      </c>
      <c r="BG519" s="210">
        <f t="shared" si="769"/>
        <v>330.45644200000015</v>
      </c>
      <c r="BH519" s="210">
        <f t="shared" si="770"/>
        <v>237.45644200000015</v>
      </c>
      <c r="BI519" s="210">
        <f t="shared" si="771"/>
        <v>18.996515360000018</v>
      </c>
      <c r="BJ519" s="210">
        <f t="shared" si="772"/>
        <v>1550</v>
      </c>
      <c r="BK519" s="214">
        <f t="shared" si="773"/>
        <v>465</v>
      </c>
      <c r="BL519" s="214">
        <f t="shared" si="774"/>
        <v>775</v>
      </c>
      <c r="BM519" s="210">
        <f t="shared" si="775"/>
        <v>300</v>
      </c>
      <c r="BN519" s="210">
        <f t="shared" si="776"/>
        <v>393</v>
      </c>
      <c r="BO519" s="215">
        <f t="shared" si="777"/>
        <v>3100</v>
      </c>
      <c r="BP519" s="210">
        <f t="shared" si="778"/>
        <v>1550</v>
      </c>
      <c r="BQ519" s="216">
        <f t="shared" si="779"/>
        <v>465</v>
      </c>
      <c r="BR519" s="216">
        <f t="shared" si="780"/>
        <v>775</v>
      </c>
      <c r="BS519" s="210">
        <f t="shared" si="781"/>
        <v>300</v>
      </c>
      <c r="BT519" s="210">
        <f t="shared" si="782"/>
        <v>393</v>
      </c>
      <c r="BU519" s="217">
        <f t="shared" si="783"/>
        <v>3100</v>
      </c>
      <c r="BV519" s="210">
        <f t="shared" si="784"/>
        <v>1550</v>
      </c>
      <c r="BW519" s="403">
        <f t="shared" si="785"/>
        <v>465</v>
      </c>
      <c r="BX519" s="403">
        <f t="shared" si="786"/>
        <v>775</v>
      </c>
      <c r="BY519" s="210">
        <f t="shared" si="787"/>
        <v>300</v>
      </c>
      <c r="BZ519" s="210">
        <f t="shared" si="788"/>
        <v>393</v>
      </c>
      <c r="CA519" s="210">
        <f t="shared" si="789"/>
        <v>24</v>
      </c>
      <c r="CB519" s="404">
        <f t="shared" si="790"/>
        <v>3100</v>
      </c>
      <c r="CC519" s="404"/>
      <c r="CD519" s="537">
        <f t="shared" si="791"/>
        <v>70.682345000000055</v>
      </c>
      <c r="CE519" s="537">
        <f t="shared" si="823"/>
        <v>21.204703500000015</v>
      </c>
      <c r="CF519" s="537">
        <f t="shared" si="792"/>
        <v>35.341172500000027</v>
      </c>
      <c r="CG519" s="210"/>
      <c r="CH519" s="210"/>
      <c r="CI519" s="210"/>
      <c r="CJ519" s="538">
        <f t="shared" si="793"/>
        <v>141.36469000000011</v>
      </c>
      <c r="CK519" s="216">
        <f t="shared" si="794"/>
        <v>-53.25</v>
      </c>
      <c r="CL519" s="216">
        <f t="shared" si="824"/>
        <v>-15.975</v>
      </c>
      <c r="CM519" s="216">
        <f t="shared" si="795"/>
        <v>-26.625</v>
      </c>
      <c r="CN519" s="216"/>
      <c r="CO519" s="216"/>
      <c r="CP519" s="216"/>
      <c r="CQ519" s="217">
        <f t="shared" si="796"/>
        <v>-106.5</v>
      </c>
      <c r="CR519" s="403">
        <f t="shared" si="797"/>
        <v>25.682345000000055</v>
      </c>
      <c r="CS519" s="403">
        <f t="shared" si="825"/>
        <v>7.7047035000000159</v>
      </c>
      <c r="CT519" s="403">
        <f t="shared" si="798"/>
        <v>12.841172500000027</v>
      </c>
      <c r="CU519" s="403"/>
      <c r="CV519" s="403"/>
      <c r="CW519" s="403"/>
      <c r="CX519" s="404">
        <f t="shared" si="799"/>
        <v>51.36469000000011</v>
      </c>
      <c r="CY519" s="198"/>
      <c r="CZ519" s="222">
        <v>1157</v>
      </c>
      <c r="DA519" s="677">
        <f t="shared" si="800"/>
        <v>-93</v>
      </c>
      <c r="DB519" s="676">
        <f t="shared" si="801"/>
        <v>-7.4399999999999977</v>
      </c>
      <c r="DC519" s="676">
        <f t="shared" si="826"/>
        <v>-1.4879999999999995</v>
      </c>
      <c r="DD519" s="208">
        <v>1652.7293800000002</v>
      </c>
      <c r="DE519" s="677">
        <f t="shared" si="802"/>
        <v>402.72938000000022</v>
      </c>
      <c r="DF519" s="676">
        <f t="shared" si="803"/>
        <v>32.21835040000002</v>
      </c>
      <c r="DG519" s="676">
        <f t="shared" si="827"/>
        <v>6.443670080000004</v>
      </c>
      <c r="DH519" s="222">
        <v>19</v>
      </c>
      <c r="DI519" s="677">
        <f t="shared" si="804"/>
        <v>237.5</v>
      </c>
      <c r="DJ519" s="568">
        <f t="shared" si="805"/>
        <v>1487.5</v>
      </c>
      <c r="DK519" s="677">
        <f t="shared" si="806"/>
        <v>2975</v>
      </c>
      <c r="DL519" s="677">
        <f t="shared" si="828"/>
        <v>446.25</v>
      </c>
      <c r="DM519" s="677">
        <f t="shared" si="829"/>
        <v>743.75</v>
      </c>
      <c r="DN519" s="677">
        <f t="shared" si="807"/>
        <v>41.307345000000055</v>
      </c>
      <c r="DO519" s="677">
        <f t="shared" si="830"/>
        <v>12.392203500000017</v>
      </c>
      <c r="DP519" s="677">
        <f t="shared" si="831"/>
        <v>20.653672500000027</v>
      </c>
      <c r="DQ519" s="677">
        <f t="shared" si="808"/>
        <v>82.61469000000011</v>
      </c>
      <c r="DR519" s="222">
        <v>1157</v>
      </c>
      <c r="DS519" s="677">
        <f t="shared" si="809"/>
        <v>-93</v>
      </c>
      <c r="DT519" s="676">
        <f t="shared" si="810"/>
        <v>-7.4399999999999977</v>
      </c>
      <c r="DU519" s="710">
        <f t="shared" si="832"/>
        <v>-1.4879999999999995</v>
      </c>
      <c r="DV519" s="208">
        <v>1652.7293800000002</v>
      </c>
      <c r="DW519" s="677">
        <f t="shared" si="811"/>
        <v>402.72938000000022</v>
      </c>
      <c r="DX519" s="676">
        <f t="shared" si="812"/>
        <v>32.21835040000002</v>
      </c>
      <c r="DY519" s="710">
        <f t="shared" si="833"/>
        <v>6.443670080000004</v>
      </c>
      <c r="DZ519" s="222">
        <v>15</v>
      </c>
      <c r="EA519" s="677">
        <f t="shared" si="813"/>
        <v>187.5</v>
      </c>
      <c r="EB519" s="568">
        <f t="shared" si="814"/>
        <v>1437.5</v>
      </c>
      <c r="EC519" s="677">
        <f t="shared" si="815"/>
        <v>2875</v>
      </c>
      <c r="ED519" s="677">
        <f t="shared" si="834"/>
        <v>431.25</v>
      </c>
      <c r="EE519" s="677">
        <f t="shared" si="835"/>
        <v>718.75</v>
      </c>
      <c r="EF519" s="208">
        <f t="shared" si="836"/>
        <v>53.807345000000055</v>
      </c>
      <c r="EG519" s="208">
        <f t="shared" si="837"/>
        <v>16.142203500000015</v>
      </c>
      <c r="EH519" s="208">
        <f t="shared" si="838"/>
        <v>26.903672500000027</v>
      </c>
      <c r="EI519" s="677">
        <f t="shared" si="816"/>
        <v>107.61469000000011</v>
      </c>
    </row>
    <row r="520" spans="1:139" s="218" customFormat="1" ht="24.75" customHeight="1" x14ac:dyDescent="0.2">
      <c r="A520" s="505">
        <v>517</v>
      </c>
      <c r="B520" s="505" t="s">
        <v>1269</v>
      </c>
      <c r="C520" s="499" t="s">
        <v>98</v>
      </c>
      <c r="D520" s="253" t="s">
        <v>413</v>
      </c>
      <c r="E520" s="253" t="s">
        <v>33</v>
      </c>
      <c r="F520" s="219" t="s">
        <v>41</v>
      </c>
      <c r="G520" s="219" t="s">
        <v>42</v>
      </c>
      <c r="H520" s="219" t="s">
        <v>25</v>
      </c>
      <c r="I520" s="240">
        <v>2</v>
      </c>
      <c r="J520" s="221">
        <v>866</v>
      </c>
      <c r="K520" s="222"/>
      <c r="L520" s="219" t="s">
        <v>41</v>
      </c>
      <c r="M520" s="219" t="s">
        <v>42</v>
      </c>
      <c r="N520" s="219" t="s">
        <v>25</v>
      </c>
      <c r="O520" s="240">
        <v>2</v>
      </c>
      <c r="P520" s="221">
        <v>866</v>
      </c>
      <c r="Q520" s="219"/>
      <c r="R520" s="219"/>
      <c r="S520" s="219"/>
      <c r="T520" s="240">
        <v>2</v>
      </c>
      <c r="U520" s="223">
        <v>866</v>
      </c>
      <c r="V520" s="228" t="s">
        <v>699</v>
      </c>
      <c r="W520" s="228" t="s">
        <v>42</v>
      </c>
      <c r="X520" s="228" t="s">
        <v>45</v>
      </c>
      <c r="Y520" s="242">
        <v>2</v>
      </c>
      <c r="Z520" s="226">
        <v>866</v>
      </c>
      <c r="AA520" s="207">
        <f t="shared" si="750"/>
        <v>1732</v>
      </c>
      <c r="AB520" s="222">
        <v>758</v>
      </c>
      <c r="AC520" s="544">
        <f t="shared" si="817"/>
        <v>-108</v>
      </c>
      <c r="AD520" s="208">
        <f>0.95*$AB$1</f>
        <v>1080.587</v>
      </c>
      <c r="AE520" s="678">
        <f t="shared" si="818"/>
        <v>214.58699999999999</v>
      </c>
      <c r="AF520" s="222">
        <v>1406</v>
      </c>
      <c r="AJ520" s="444">
        <f t="shared" si="751"/>
        <v>-108</v>
      </c>
      <c r="AK520" s="444">
        <f t="shared" si="752"/>
        <v>-12.47113163972287</v>
      </c>
      <c r="AL520" s="539">
        <f t="shared" si="819"/>
        <v>-2.494226327944574E-2</v>
      </c>
      <c r="AM520" s="444">
        <f t="shared" si="753"/>
        <v>-21.6</v>
      </c>
      <c r="AN520" s="445">
        <f t="shared" si="754"/>
        <v>214.58699999999999</v>
      </c>
      <c r="AO520" s="445">
        <f t="shared" si="755"/>
        <v>24.779099307159356</v>
      </c>
      <c r="AP520" s="542">
        <f t="shared" si="820"/>
        <v>4.9558198614318719E-2</v>
      </c>
      <c r="AQ520" s="445">
        <f t="shared" si="756"/>
        <v>42.917400000000001</v>
      </c>
      <c r="AR520" s="227">
        <f t="shared" si="757"/>
        <v>1972</v>
      </c>
      <c r="AS520" s="210">
        <f t="shared" si="758"/>
        <v>986</v>
      </c>
      <c r="AT520" s="209">
        <f t="shared" si="759"/>
        <v>295.8</v>
      </c>
      <c r="AU520" s="209">
        <f t="shared" si="760"/>
        <v>493</v>
      </c>
      <c r="AV520" s="211">
        <f t="shared" si="761"/>
        <v>758</v>
      </c>
      <c r="AW520" s="210">
        <f t="shared" si="762"/>
        <v>228</v>
      </c>
      <c r="AX520" s="210">
        <f t="shared" si="763"/>
        <v>120</v>
      </c>
      <c r="AY520" s="210">
        <f t="shared" si="764"/>
        <v>13.85681293302541</v>
      </c>
      <c r="AZ520" s="211">
        <f t="shared" si="765"/>
        <v>1080.587</v>
      </c>
      <c r="BA520" s="544">
        <f t="shared" si="821"/>
        <v>94.586999999999989</v>
      </c>
      <c r="BB520" s="210">
        <f t="shared" si="822"/>
        <v>23.646749999999997</v>
      </c>
      <c r="BC520" s="213">
        <f t="shared" si="766"/>
        <v>1945.0566000000001</v>
      </c>
      <c r="BD520" s="211">
        <f>[1]MAG_9pak!$F$9</f>
        <v>972.52830000000006</v>
      </c>
      <c r="BE520" s="213">
        <f t="shared" si="767"/>
        <v>291.75848999999999</v>
      </c>
      <c r="BF520" s="213">
        <f t="shared" si="768"/>
        <v>486.26415000000003</v>
      </c>
      <c r="BG520" s="210">
        <f t="shared" si="769"/>
        <v>214.52830000000006</v>
      </c>
      <c r="BH520" s="210">
        <f t="shared" si="770"/>
        <v>106.52830000000006</v>
      </c>
      <c r="BI520" s="210">
        <f t="shared" si="771"/>
        <v>12.301189376443418</v>
      </c>
      <c r="BJ520" s="210">
        <f t="shared" si="772"/>
        <v>1073.8399999999999</v>
      </c>
      <c r="BK520" s="214">
        <f t="shared" si="773"/>
        <v>322.15199999999999</v>
      </c>
      <c r="BL520" s="214">
        <f t="shared" si="774"/>
        <v>536.91999999999996</v>
      </c>
      <c r="BM520" s="210">
        <f t="shared" si="775"/>
        <v>207.83999999999992</v>
      </c>
      <c r="BN520" s="210">
        <f t="shared" si="776"/>
        <v>315.83999999999992</v>
      </c>
      <c r="BO520" s="215">
        <f t="shared" si="777"/>
        <v>2147.6799999999998</v>
      </c>
      <c r="BP520" s="210">
        <f t="shared" si="778"/>
        <v>1073.8399999999999</v>
      </c>
      <c r="BQ520" s="216">
        <f t="shared" si="779"/>
        <v>322.15199999999999</v>
      </c>
      <c r="BR520" s="216">
        <f t="shared" si="780"/>
        <v>536.91999999999996</v>
      </c>
      <c r="BS520" s="210">
        <f t="shared" si="781"/>
        <v>207.83999999999992</v>
      </c>
      <c r="BT520" s="210">
        <f t="shared" si="782"/>
        <v>315.83999999999992</v>
      </c>
      <c r="BU520" s="217">
        <f t="shared" si="783"/>
        <v>2147.6799999999998</v>
      </c>
      <c r="BV520" s="210">
        <f t="shared" si="784"/>
        <v>1073.8399999999999</v>
      </c>
      <c r="BW520" s="403">
        <f t="shared" si="785"/>
        <v>322.15199999999999</v>
      </c>
      <c r="BX520" s="403">
        <f t="shared" si="786"/>
        <v>536.91999999999996</v>
      </c>
      <c r="BY520" s="210">
        <f t="shared" si="787"/>
        <v>207.83999999999992</v>
      </c>
      <c r="BZ520" s="210">
        <f t="shared" si="788"/>
        <v>315.83999999999992</v>
      </c>
      <c r="CA520" s="210">
        <f t="shared" si="789"/>
        <v>24</v>
      </c>
      <c r="CB520" s="404">
        <f t="shared" si="790"/>
        <v>2147.6799999999998</v>
      </c>
      <c r="CC520" s="404"/>
      <c r="CD520" s="537">
        <f t="shared" si="791"/>
        <v>23.646749999999997</v>
      </c>
      <c r="CE520" s="537">
        <f t="shared" si="823"/>
        <v>7.0940249999999994</v>
      </c>
      <c r="CF520" s="537">
        <f t="shared" si="792"/>
        <v>11.823374999999999</v>
      </c>
      <c r="CG520" s="210"/>
      <c r="CH520" s="210"/>
      <c r="CI520" s="210"/>
      <c r="CJ520" s="538">
        <f t="shared" si="793"/>
        <v>47.293499999999995</v>
      </c>
      <c r="CK520" s="216">
        <f t="shared" si="794"/>
        <v>-57</v>
      </c>
      <c r="CL520" s="216">
        <f t="shared" si="824"/>
        <v>-17.099999999999998</v>
      </c>
      <c r="CM520" s="216">
        <f t="shared" si="795"/>
        <v>-28.5</v>
      </c>
      <c r="CN520" s="216"/>
      <c r="CO520" s="216"/>
      <c r="CP520" s="216"/>
      <c r="CQ520" s="217">
        <f t="shared" si="796"/>
        <v>-114</v>
      </c>
      <c r="CR520" s="403">
        <f t="shared" si="797"/>
        <v>1.6867500000000177</v>
      </c>
      <c r="CS520" s="403">
        <f t="shared" si="825"/>
        <v>0.50602500000000528</v>
      </c>
      <c r="CT520" s="403">
        <f t="shared" si="798"/>
        <v>0.84337500000000887</v>
      </c>
      <c r="CU520" s="403"/>
      <c r="CV520" s="403"/>
      <c r="CW520" s="403"/>
      <c r="CX520" s="404">
        <f t="shared" si="799"/>
        <v>3.3735000000000355</v>
      </c>
      <c r="CY520" s="198"/>
      <c r="CZ520" s="222">
        <v>758</v>
      </c>
      <c r="DA520" s="677">
        <f t="shared" si="800"/>
        <v>-108</v>
      </c>
      <c r="DB520" s="676">
        <f t="shared" si="801"/>
        <v>-12.47113163972287</v>
      </c>
      <c r="DC520" s="676">
        <f t="shared" si="826"/>
        <v>-2.494226327944574</v>
      </c>
      <c r="DD520" s="208">
        <v>1080.587</v>
      </c>
      <c r="DE520" s="677">
        <f t="shared" si="802"/>
        <v>214.58699999999999</v>
      </c>
      <c r="DF520" s="676">
        <f t="shared" si="803"/>
        <v>24.779099307159356</v>
      </c>
      <c r="DG520" s="676">
        <f t="shared" si="827"/>
        <v>4.9558198614318716</v>
      </c>
      <c r="DH520" s="222">
        <v>20</v>
      </c>
      <c r="DI520" s="677">
        <f t="shared" si="804"/>
        <v>173.2</v>
      </c>
      <c r="DJ520" s="568">
        <f t="shared" si="805"/>
        <v>1039.2</v>
      </c>
      <c r="DK520" s="677">
        <f t="shared" si="806"/>
        <v>2078.4</v>
      </c>
      <c r="DL520" s="677">
        <f t="shared" si="828"/>
        <v>311.76</v>
      </c>
      <c r="DM520" s="677">
        <f t="shared" si="829"/>
        <v>519.6</v>
      </c>
      <c r="DN520" s="677">
        <f t="shared" si="807"/>
        <v>10.346749999999986</v>
      </c>
      <c r="DO520" s="677">
        <f t="shared" si="830"/>
        <v>3.1040249999999956</v>
      </c>
      <c r="DP520" s="677">
        <f t="shared" si="831"/>
        <v>5.173374999999993</v>
      </c>
      <c r="DQ520" s="677">
        <f t="shared" si="808"/>
        <v>20.693499999999972</v>
      </c>
      <c r="DR520" s="222">
        <v>758</v>
      </c>
      <c r="DS520" s="677">
        <f t="shared" si="809"/>
        <v>-108</v>
      </c>
      <c r="DT520" s="676">
        <f t="shared" si="810"/>
        <v>-12.47113163972287</v>
      </c>
      <c r="DU520" s="710">
        <f t="shared" si="832"/>
        <v>-2.494226327944574</v>
      </c>
      <c r="DV520" s="208">
        <v>1080.587</v>
      </c>
      <c r="DW520" s="677">
        <f t="shared" si="811"/>
        <v>214.58699999999999</v>
      </c>
      <c r="DX520" s="676">
        <f t="shared" si="812"/>
        <v>24.779099307159356</v>
      </c>
      <c r="DY520" s="710">
        <f t="shared" si="833"/>
        <v>4.9558198614318716</v>
      </c>
      <c r="DZ520" s="222">
        <v>19</v>
      </c>
      <c r="EA520" s="677">
        <f t="shared" si="813"/>
        <v>164.54</v>
      </c>
      <c r="EB520" s="568">
        <f t="shared" si="814"/>
        <v>1030.54</v>
      </c>
      <c r="EC520" s="677">
        <f t="shared" si="815"/>
        <v>2061.08</v>
      </c>
      <c r="ED520" s="677">
        <f t="shared" si="834"/>
        <v>309.16199999999998</v>
      </c>
      <c r="EE520" s="677">
        <f t="shared" si="835"/>
        <v>515.27</v>
      </c>
      <c r="EF520" s="208">
        <f t="shared" si="836"/>
        <v>12.511750000000006</v>
      </c>
      <c r="EG520" s="208">
        <f t="shared" si="837"/>
        <v>3.7535250000000016</v>
      </c>
      <c r="EH520" s="208">
        <f t="shared" si="838"/>
        <v>6.2558750000000032</v>
      </c>
      <c r="EI520" s="677">
        <f t="shared" si="816"/>
        <v>25.023500000000013</v>
      </c>
    </row>
    <row r="521" spans="1:139" s="218" customFormat="1" ht="24.75" customHeight="1" x14ac:dyDescent="0.2">
      <c r="A521" s="505">
        <v>518</v>
      </c>
      <c r="B521" s="505" t="s">
        <v>1269</v>
      </c>
      <c r="C521" s="499" t="s">
        <v>98</v>
      </c>
      <c r="D521" s="253" t="s">
        <v>413</v>
      </c>
      <c r="E521" s="253" t="s">
        <v>81</v>
      </c>
      <c r="F521" s="219" t="s">
        <v>5</v>
      </c>
      <c r="G521" s="219" t="s">
        <v>6</v>
      </c>
      <c r="H521" s="219" t="s">
        <v>7</v>
      </c>
      <c r="I521" s="239">
        <v>2</v>
      </c>
      <c r="J521" s="233">
        <v>500</v>
      </c>
      <c r="K521" s="222"/>
      <c r="L521" s="219" t="s">
        <v>5</v>
      </c>
      <c r="M521" s="219" t="s">
        <v>6</v>
      </c>
      <c r="N521" s="219" t="s">
        <v>7</v>
      </c>
      <c r="O521" s="240">
        <v>2</v>
      </c>
      <c r="P521" s="221">
        <v>500</v>
      </c>
      <c r="Q521" s="219"/>
      <c r="R521" s="219"/>
      <c r="S521" s="219"/>
      <c r="T521" s="240">
        <v>2</v>
      </c>
      <c r="U521" s="223">
        <v>500</v>
      </c>
      <c r="V521" s="228" t="s">
        <v>303</v>
      </c>
      <c r="W521" s="228" t="s">
        <v>6</v>
      </c>
      <c r="X521" s="228" t="s">
        <v>7</v>
      </c>
      <c r="Y521" s="242">
        <v>2</v>
      </c>
      <c r="Z521" s="226">
        <v>500</v>
      </c>
      <c r="AA521" s="207">
        <f t="shared" si="750"/>
        <v>1000</v>
      </c>
      <c r="AB521" s="222">
        <v>620</v>
      </c>
      <c r="AC521" s="544">
        <f t="shared" si="817"/>
        <v>120</v>
      </c>
      <c r="AD521" s="208">
        <f>0.581*$AB$1</f>
        <v>660.86425999999994</v>
      </c>
      <c r="AE521" s="678">
        <f t="shared" si="818"/>
        <v>160.86425999999994</v>
      </c>
      <c r="AF521" s="222">
        <v>859</v>
      </c>
      <c r="AJ521" s="444">
        <f t="shared" si="751"/>
        <v>120</v>
      </c>
      <c r="AK521" s="444">
        <f t="shared" si="752"/>
        <v>24</v>
      </c>
      <c r="AL521" s="539">
        <f t="shared" si="819"/>
        <v>4.8000000000000001E-2</v>
      </c>
      <c r="AM521" s="444">
        <f t="shared" si="753"/>
        <v>24</v>
      </c>
      <c r="AN521" s="445">
        <f t="shared" si="754"/>
        <v>160.86425999999994</v>
      </c>
      <c r="AO521" s="445">
        <f t="shared" si="755"/>
        <v>32.172852000000006</v>
      </c>
      <c r="AP521" s="542">
        <f t="shared" si="820"/>
        <v>6.4345704000000004E-2</v>
      </c>
      <c r="AQ521" s="445">
        <f t="shared" si="756"/>
        <v>32.172851999999992</v>
      </c>
      <c r="AR521" s="227">
        <f t="shared" si="757"/>
        <v>1240</v>
      </c>
      <c r="AS521" s="210">
        <f t="shared" si="758"/>
        <v>620</v>
      </c>
      <c r="AT521" s="209">
        <f t="shared" si="759"/>
        <v>186</v>
      </c>
      <c r="AU521" s="209">
        <f t="shared" si="760"/>
        <v>310</v>
      </c>
      <c r="AV521" s="211">
        <f t="shared" si="761"/>
        <v>620</v>
      </c>
      <c r="AW521" s="210">
        <f t="shared" si="762"/>
        <v>0</v>
      </c>
      <c r="AX521" s="210">
        <f t="shared" si="763"/>
        <v>120</v>
      </c>
      <c r="AY521" s="210">
        <f t="shared" si="764"/>
        <v>24</v>
      </c>
      <c r="AZ521" s="211">
        <f t="shared" si="765"/>
        <v>660.86425999999994</v>
      </c>
      <c r="BA521" s="544">
        <f t="shared" si="821"/>
        <v>40.864259999999945</v>
      </c>
      <c r="BB521" s="210">
        <f t="shared" si="822"/>
        <v>10.216064999999986</v>
      </c>
      <c r="BC521" s="213">
        <f t="shared" si="766"/>
        <v>1240</v>
      </c>
      <c r="BD521" s="211">
        <f>[1]MAG_9pak!$F$4</f>
        <v>620</v>
      </c>
      <c r="BE521" s="213">
        <f t="shared" si="767"/>
        <v>186</v>
      </c>
      <c r="BF521" s="213">
        <f t="shared" si="768"/>
        <v>310</v>
      </c>
      <c r="BG521" s="210">
        <f t="shared" si="769"/>
        <v>0</v>
      </c>
      <c r="BH521" s="210">
        <f t="shared" si="770"/>
        <v>120</v>
      </c>
      <c r="BI521" s="210">
        <f t="shared" si="771"/>
        <v>24</v>
      </c>
      <c r="BJ521" s="210">
        <f t="shared" si="772"/>
        <v>620</v>
      </c>
      <c r="BK521" s="214">
        <f t="shared" si="773"/>
        <v>186</v>
      </c>
      <c r="BL521" s="214">
        <f t="shared" si="774"/>
        <v>310</v>
      </c>
      <c r="BM521" s="210">
        <f t="shared" si="775"/>
        <v>120</v>
      </c>
      <c r="BN521" s="210">
        <f t="shared" si="776"/>
        <v>0</v>
      </c>
      <c r="BO521" s="215">
        <f t="shared" si="777"/>
        <v>1240</v>
      </c>
      <c r="BP521" s="210">
        <f t="shared" si="778"/>
        <v>620</v>
      </c>
      <c r="BQ521" s="216">
        <f t="shared" si="779"/>
        <v>186</v>
      </c>
      <c r="BR521" s="216">
        <f t="shared" si="780"/>
        <v>310</v>
      </c>
      <c r="BS521" s="210">
        <f t="shared" si="781"/>
        <v>120</v>
      </c>
      <c r="BT521" s="210">
        <f t="shared" si="782"/>
        <v>0</v>
      </c>
      <c r="BU521" s="217">
        <f t="shared" si="783"/>
        <v>1240</v>
      </c>
      <c r="BV521" s="210">
        <f t="shared" si="784"/>
        <v>620</v>
      </c>
      <c r="BW521" s="403">
        <f t="shared" si="785"/>
        <v>186</v>
      </c>
      <c r="BX521" s="403">
        <f t="shared" si="786"/>
        <v>310</v>
      </c>
      <c r="BY521" s="210">
        <f t="shared" si="787"/>
        <v>120</v>
      </c>
      <c r="BZ521" s="210">
        <f t="shared" si="788"/>
        <v>0</v>
      </c>
      <c r="CA521" s="210">
        <f t="shared" si="789"/>
        <v>24</v>
      </c>
      <c r="CB521" s="404">
        <f t="shared" si="790"/>
        <v>1240</v>
      </c>
      <c r="CC521" s="404"/>
      <c r="CD521" s="537">
        <f t="shared" si="791"/>
        <v>10.216064999999986</v>
      </c>
      <c r="CE521" s="537">
        <f t="shared" si="823"/>
        <v>3.0648194999999956</v>
      </c>
      <c r="CF521" s="537">
        <f t="shared" si="792"/>
        <v>5.1080324999999931</v>
      </c>
      <c r="CG521" s="210"/>
      <c r="CH521" s="210"/>
      <c r="CI521" s="210"/>
      <c r="CJ521" s="538">
        <f t="shared" si="793"/>
        <v>20.432129999999972</v>
      </c>
      <c r="CK521" s="216">
        <f t="shared" si="794"/>
        <v>0</v>
      </c>
      <c r="CL521" s="216">
        <f t="shared" si="824"/>
        <v>0</v>
      </c>
      <c r="CM521" s="216">
        <f t="shared" si="795"/>
        <v>0</v>
      </c>
      <c r="CN521" s="216"/>
      <c r="CO521" s="216"/>
      <c r="CP521" s="216"/>
      <c r="CQ521" s="217">
        <f t="shared" si="796"/>
        <v>0</v>
      </c>
      <c r="CR521" s="403">
        <f t="shared" si="797"/>
        <v>10.216064999999986</v>
      </c>
      <c r="CS521" s="403">
        <f t="shared" si="825"/>
        <v>3.0648194999999956</v>
      </c>
      <c r="CT521" s="403">
        <f t="shared" si="798"/>
        <v>5.1080324999999931</v>
      </c>
      <c r="CU521" s="403"/>
      <c r="CV521" s="403"/>
      <c r="CW521" s="403"/>
      <c r="CX521" s="404">
        <f t="shared" si="799"/>
        <v>20.432129999999972</v>
      </c>
      <c r="CY521" s="198"/>
      <c r="CZ521" s="222">
        <v>620</v>
      </c>
      <c r="DA521" s="677">
        <f t="shared" si="800"/>
        <v>120</v>
      </c>
      <c r="DB521" s="676">
        <f t="shared" si="801"/>
        <v>24</v>
      </c>
      <c r="DC521" s="676">
        <f t="shared" si="826"/>
        <v>4.8</v>
      </c>
      <c r="DD521" s="208">
        <v>660.86425999999994</v>
      </c>
      <c r="DE521" s="677">
        <f t="shared" si="802"/>
        <v>160.86425999999994</v>
      </c>
      <c r="DF521" s="676">
        <f t="shared" si="803"/>
        <v>32.172852000000006</v>
      </c>
      <c r="DG521" s="676">
        <f t="shared" si="827"/>
        <v>6.434570400000001</v>
      </c>
      <c r="DH521" s="222">
        <v>24</v>
      </c>
      <c r="DI521" s="677">
        <f t="shared" si="804"/>
        <v>120</v>
      </c>
      <c r="DJ521" s="568">
        <f t="shared" si="805"/>
        <v>620</v>
      </c>
      <c r="DK521" s="677">
        <f t="shared" si="806"/>
        <v>1240</v>
      </c>
      <c r="DL521" s="677">
        <f t="shared" si="828"/>
        <v>186</v>
      </c>
      <c r="DM521" s="677">
        <f t="shared" si="829"/>
        <v>310</v>
      </c>
      <c r="DN521" s="677">
        <f t="shared" si="807"/>
        <v>10.216064999999986</v>
      </c>
      <c r="DO521" s="677">
        <f t="shared" si="830"/>
        <v>3.0648194999999956</v>
      </c>
      <c r="DP521" s="677">
        <f t="shared" si="831"/>
        <v>5.1080324999999931</v>
      </c>
      <c r="DQ521" s="677">
        <f t="shared" si="808"/>
        <v>20.432129999999972</v>
      </c>
      <c r="DR521" s="222">
        <v>620</v>
      </c>
      <c r="DS521" s="677">
        <f t="shared" si="809"/>
        <v>120</v>
      </c>
      <c r="DT521" s="676">
        <f t="shared" si="810"/>
        <v>24</v>
      </c>
      <c r="DU521" s="710">
        <f t="shared" si="832"/>
        <v>4.8</v>
      </c>
      <c r="DV521" s="208">
        <v>660.86425999999994</v>
      </c>
      <c r="DW521" s="677">
        <f t="shared" si="811"/>
        <v>160.86425999999994</v>
      </c>
      <c r="DX521" s="676">
        <f t="shared" si="812"/>
        <v>32.172852000000006</v>
      </c>
      <c r="DY521" s="710">
        <f t="shared" si="833"/>
        <v>6.434570400000001</v>
      </c>
      <c r="DZ521" s="222">
        <v>24</v>
      </c>
      <c r="EA521" s="677">
        <f t="shared" si="813"/>
        <v>120</v>
      </c>
      <c r="EB521" s="568">
        <f t="shared" si="814"/>
        <v>620</v>
      </c>
      <c r="EC521" s="677">
        <f t="shared" si="815"/>
        <v>1240</v>
      </c>
      <c r="ED521" s="677">
        <f t="shared" si="834"/>
        <v>186</v>
      </c>
      <c r="EE521" s="677">
        <f t="shared" si="835"/>
        <v>310</v>
      </c>
      <c r="EF521" s="208">
        <f t="shared" si="836"/>
        <v>10.216064999999986</v>
      </c>
      <c r="EG521" s="208">
        <f t="shared" si="837"/>
        <v>3.0648194999999956</v>
      </c>
      <c r="EH521" s="208">
        <f t="shared" si="838"/>
        <v>5.1080324999999931</v>
      </c>
      <c r="EI521" s="677">
        <f t="shared" si="816"/>
        <v>20.432129999999972</v>
      </c>
    </row>
    <row r="522" spans="1:139" s="218" customFormat="1" ht="24.75" customHeight="1" x14ac:dyDescent="0.2">
      <c r="A522" s="506">
        <v>519</v>
      </c>
      <c r="B522" s="505" t="s">
        <v>1269</v>
      </c>
      <c r="C522" s="499" t="s">
        <v>98</v>
      </c>
      <c r="D522" s="253" t="s">
        <v>414</v>
      </c>
      <c r="E522" s="253" t="s">
        <v>360</v>
      </c>
      <c r="F522" s="219" t="s">
        <v>46</v>
      </c>
      <c r="G522" s="219" t="s">
        <v>42</v>
      </c>
      <c r="H522" s="219" t="s">
        <v>66</v>
      </c>
      <c r="I522" s="240">
        <v>1</v>
      </c>
      <c r="J522" s="221">
        <v>991</v>
      </c>
      <c r="K522" s="222"/>
      <c r="L522" s="219" t="s">
        <v>46</v>
      </c>
      <c r="M522" s="219" t="s">
        <v>42</v>
      </c>
      <c r="N522" s="219" t="s">
        <v>66</v>
      </c>
      <c r="O522" s="240">
        <v>1</v>
      </c>
      <c r="P522" s="221">
        <v>991</v>
      </c>
      <c r="Q522" s="219"/>
      <c r="R522" s="219"/>
      <c r="S522" s="219"/>
      <c r="T522" s="240">
        <v>1</v>
      </c>
      <c r="U522" s="223">
        <v>991</v>
      </c>
      <c r="V522" s="228" t="s">
        <v>696</v>
      </c>
      <c r="W522" s="228" t="s">
        <v>44</v>
      </c>
      <c r="X522" s="228" t="s">
        <v>66</v>
      </c>
      <c r="Y522" s="242">
        <v>1</v>
      </c>
      <c r="Z522" s="226">
        <v>991</v>
      </c>
      <c r="AA522" s="207">
        <f t="shared" si="750"/>
        <v>991</v>
      </c>
      <c r="AB522" s="222">
        <v>1399</v>
      </c>
      <c r="AC522" s="544">
        <f t="shared" si="817"/>
        <v>408</v>
      </c>
      <c r="AD522" s="208">
        <f>1.757*$AB$1</f>
        <v>1998.51722</v>
      </c>
      <c r="AE522" s="678">
        <f t="shared" si="818"/>
        <v>1007.51722</v>
      </c>
      <c r="AF522" s="222">
        <v>2499</v>
      </c>
      <c r="AJ522" s="444">
        <f t="shared" si="751"/>
        <v>408</v>
      </c>
      <c r="AK522" s="444">
        <f t="shared" si="752"/>
        <v>41.170534813319875</v>
      </c>
      <c r="AL522" s="539">
        <f t="shared" si="819"/>
        <v>8.2341069626639757E-2</v>
      </c>
      <c r="AM522" s="444">
        <f t="shared" si="753"/>
        <v>81.599999999999994</v>
      </c>
      <c r="AN522" s="445">
        <f t="shared" si="754"/>
        <v>1007.51722</v>
      </c>
      <c r="AO522" s="445">
        <f t="shared" si="755"/>
        <v>101.6667225025227</v>
      </c>
      <c r="AP522" s="542">
        <f t="shared" si="820"/>
        <v>0.20333344500504541</v>
      </c>
      <c r="AQ522" s="445">
        <f t="shared" si="756"/>
        <v>201.503444</v>
      </c>
      <c r="AR522" s="227">
        <f t="shared" si="757"/>
        <v>1111</v>
      </c>
      <c r="AS522" s="210">
        <f t="shared" si="758"/>
        <v>1111</v>
      </c>
      <c r="AT522" s="209">
        <f t="shared" si="759"/>
        <v>333.3</v>
      </c>
      <c r="AU522" s="209">
        <f t="shared" si="760"/>
        <v>555.5</v>
      </c>
      <c r="AV522" s="211">
        <f t="shared" si="761"/>
        <v>1399</v>
      </c>
      <c r="AW522" s="212">
        <f t="shared" si="762"/>
        <v>-288</v>
      </c>
      <c r="AX522" s="210">
        <f t="shared" si="763"/>
        <v>120</v>
      </c>
      <c r="AY522" s="210">
        <f t="shared" si="764"/>
        <v>12.108980827447027</v>
      </c>
      <c r="AZ522" s="211">
        <f t="shared" si="765"/>
        <v>1998.51722</v>
      </c>
      <c r="BA522" s="544">
        <f t="shared" si="821"/>
        <v>887.51721999999995</v>
      </c>
      <c r="BB522" s="210">
        <f t="shared" si="822"/>
        <v>221.87930499999999</v>
      </c>
      <c r="BC522" s="213">
        <f t="shared" si="766"/>
        <v>1618.7989482</v>
      </c>
      <c r="BD522" s="211">
        <f>[1]MAG_9pak!$E$13</f>
        <v>1618.7989482</v>
      </c>
      <c r="BE522" s="213">
        <f t="shared" si="767"/>
        <v>485.63968446000001</v>
      </c>
      <c r="BF522" s="213">
        <f t="shared" si="768"/>
        <v>809.39947410000002</v>
      </c>
      <c r="BG522" s="210">
        <f t="shared" si="769"/>
        <v>219.79894820000004</v>
      </c>
      <c r="BH522" s="210">
        <f t="shared" si="770"/>
        <v>627.79894820000004</v>
      </c>
      <c r="BI522" s="210">
        <f t="shared" si="771"/>
        <v>63.350045227043381</v>
      </c>
      <c r="BJ522" s="210">
        <f t="shared" si="772"/>
        <v>1228.8399999999999</v>
      </c>
      <c r="BK522" s="214">
        <f t="shared" si="773"/>
        <v>368.65199999999999</v>
      </c>
      <c r="BL522" s="214">
        <f t="shared" si="774"/>
        <v>614.41999999999996</v>
      </c>
      <c r="BM522" s="210">
        <f t="shared" si="775"/>
        <v>237.83999999999992</v>
      </c>
      <c r="BN522" s="210">
        <f t="shared" si="776"/>
        <v>-170.16000000000008</v>
      </c>
      <c r="BO522" s="215">
        <f t="shared" si="777"/>
        <v>1228.8399999999999</v>
      </c>
      <c r="BP522" s="210">
        <f t="shared" si="778"/>
        <v>1228.8399999999999</v>
      </c>
      <c r="BQ522" s="216">
        <f t="shared" si="779"/>
        <v>368.65199999999999</v>
      </c>
      <c r="BR522" s="216">
        <f t="shared" si="780"/>
        <v>614.41999999999996</v>
      </c>
      <c r="BS522" s="210">
        <f t="shared" si="781"/>
        <v>237.83999999999992</v>
      </c>
      <c r="BT522" s="210">
        <f t="shared" si="782"/>
        <v>-170.16000000000008</v>
      </c>
      <c r="BU522" s="217">
        <f t="shared" si="783"/>
        <v>1228.8399999999999</v>
      </c>
      <c r="BV522" s="210">
        <f t="shared" si="784"/>
        <v>1228.8399999999999</v>
      </c>
      <c r="BW522" s="403">
        <f t="shared" si="785"/>
        <v>368.65199999999999</v>
      </c>
      <c r="BX522" s="403">
        <f t="shared" si="786"/>
        <v>614.41999999999996</v>
      </c>
      <c r="BY522" s="210">
        <f t="shared" si="787"/>
        <v>237.83999999999992</v>
      </c>
      <c r="BZ522" s="210">
        <f t="shared" si="788"/>
        <v>-170.16000000000008</v>
      </c>
      <c r="CA522" s="210">
        <f t="shared" si="789"/>
        <v>24</v>
      </c>
      <c r="CB522" s="404">
        <f t="shared" si="790"/>
        <v>1228.8399999999999</v>
      </c>
      <c r="CC522" s="404"/>
      <c r="CD522" s="537">
        <f t="shared" si="791"/>
        <v>221.87930499999999</v>
      </c>
      <c r="CE522" s="537">
        <f t="shared" si="823"/>
        <v>66.563791499999994</v>
      </c>
      <c r="CF522" s="537">
        <f t="shared" si="792"/>
        <v>110.93965249999999</v>
      </c>
      <c r="CG522" s="210"/>
      <c r="CH522" s="210"/>
      <c r="CI522" s="210"/>
      <c r="CJ522" s="538">
        <f t="shared" si="793"/>
        <v>221.87930499999999</v>
      </c>
      <c r="CK522" s="216">
        <f t="shared" si="794"/>
        <v>72</v>
      </c>
      <c r="CL522" s="216">
        <f t="shared" si="824"/>
        <v>21.599999999999998</v>
      </c>
      <c r="CM522" s="216">
        <f t="shared" si="795"/>
        <v>36</v>
      </c>
      <c r="CN522" s="216"/>
      <c r="CO522" s="216"/>
      <c r="CP522" s="216"/>
      <c r="CQ522" s="217">
        <f t="shared" si="796"/>
        <v>72</v>
      </c>
      <c r="CR522" s="403">
        <f t="shared" si="797"/>
        <v>192.41930500000001</v>
      </c>
      <c r="CS522" s="403">
        <f t="shared" si="825"/>
        <v>57.7257915</v>
      </c>
      <c r="CT522" s="403">
        <f t="shared" si="798"/>
        <v>96.209652500000004</v>
      </c>
      <c r="CU522" s="403"/>
      <c r="CV522" s="403"/>
      <c r="CW522" s="403"/>
      <c r="CX522" s="404">
        <f t="shared" si="799"/>
        <v>192.41930500000001</v>
      </c>
      <c r="CY522" s="198"/>
      <c r="CZ522" s="222">
        <v>1399</v>
      </c>
      <c r="DA522" s="677">
        <f t="shared" si="800"/>
        <v>408</v>
      </c>
      <c r="DB522" s="676">
        <f t="shared" si="801"/>
        <v>41.170534813319875</v>
      </c>
      <c r="DC522" s="676">
        <f t="shared" si="826"/>
        <v>8.2341069626639758</v>
      </c>
      <c r="DD522" s="208">
        <v>1998.51722</v>
      </c>
      <c r="DE522" s="677">
        <f t="shared" si="802"/>
        <v>1007.51722</v>
      </c>
      <c r="DF522" s="676">
        <f t="shared" si="803"/>
        <v>101.6667225025227</v>
      </c>
      <c r="DG522" s="676">
        <f t="shared" si="827"/>
        <v>20.333344500504541</v>
      </c>
      <c r="DH522" s="222">
        <v>19</v>
      </c>
      <c r="DI522" s="677">
        <f t="shared" si="804"/>
        <v>188.29</v>
      </c>
      <c r="DJ522" s="568">
        <f t="shared" si="805"/>
        <v>1179.29</v>
      </c>
      <c r="DK522" s="677">
        <f t="shared" si="806"/>
        <v>1179.29</v>
      </c>
      <c r="DL522" s="677">
        <f t="shared" si="828"/>
        <v>353.78699999999998</v>
      </c>
      <c r="DM522" s="677">
        <f t="shared" si="829"/>
        <v>589.64499999999998</v>
      </c>
      <c r="DN522" s="677">
        <f t="shared" si="807"/>
        <v>204.806805</v>
      </c>
      <c r="DO522" s="677">
        <f t="shared" si="830"/>
        <v>61.442041499999995</v>
      </c>
      <c r="DP522" s="677">
        <f t="shared" si="831"/>
        <v>102.4034025</v>
      </c>
      <c r="DQ522" s="677">
        <f t="shared" si="808"/>
        <v>204.806805</v>
      </c>
      <c r="DR522" s="222">
        <v>1399</v>
      </c>
      <c r="DS522" s="677">
        <f t="shared" si="809"/>
        <v>408</v>
      </c>
      <c r="DT522" s="676">
        <f t="shared" si="810"/>
        <v>41.170534813319875</v>
      </c>
      <c r="DU522" s="710">
        <f t="shared" si="832"/>
        <v>8.2341069626639758</v>
      </c>
      <c r="DV522" s="208">
        <v>1998.51722</v>
      </c>
      <c r="DW522" s="677">
        <f t="shared" si="811"/>
        <v>1007.51722</v>
      </c>
      <c r="DX522" s="676">
        <f t="shared" si="812"/>
        <v>101.6667225025227</v>
      </c>
      <c r="DY522" s="710">
        <f t="shared" si="833"/>
        <v>20.333344500504541</v>
      </c>
      <c r="DZ522" s="222">
        <v>15</v>
      </c>
      <c r="EA522" s="677">
        <f t="shared" si="813"/>
        <v>148.65</v>
      </c>
      <c r="EB522" s="568">
        <f t="shared" si="814"/>
        <v>1139.6500000000001</v>
      </c>
      <c r="EC522" s="677">
        <f t="shared" si="815"/>
        <v>1139.6500000000001</v>
      </c>
      <c r="ED522" s="677">
        <f t="shared" si="834"/>
        <v>341.89499999999998</v>
      </c>
      <c r="EE522" s="677">
        <f t="shared" si="835"/>
        <v>569.82500000000005</v>
      </c>
      <c r="EF522" s="208">
        <f t="shared" si="836"/>
        <v>214.71680499999997</v>
      </c>
      <c r="EG522" s="208">
        <f t="shared" si="837"/>
        <v>64.415041499999987</v>
      </c>
      <c r="EH522" s="208">
        <f t="shared" si="838"/>
        <v>107.35840249999998</v>
      </c>
      <c r="EI522" s="677">
        <f t="shared" si="816"/>
        <v>214.71680499999997</v>
      </c>
    </row>
    <row r="523" spans="1:139" s="218" customFormat="1" ht="24.75" customHeight="1" x14ac:dyDescent="0.2">
      <c r="A523" s="505">
        <v>520</v>
      </c>
      <c r="B523" s="506" t="s">
        <v>1269</v>
      </c>
      <c r="C523" s="499" t="s">
        <v>99</v>
      </c>
      <c r="D523" s="253" t="s">
        <v>414</v>
      </c>
      <c r="E523" s="253" t="s">
        <v>8</v>
      </c>
      <c r="F523" s="219">
        <v>13</v>
      </c>
      <c r="G523" s="219" t="s">
        <v>6</v>
      </c>
      <c r="H523" s="219">
        <v>1</v>
      </c>
      <c r="I523" s="240">
        <v>1</v>
      </c>
      <c r="J523" s="234">
        <v>500</v>
      </c>
      <c r="K523" s="222"/>
      <c r="L523" s="219">
        <v>13</v>
      </c>
      <c r="M523" s="219" t="s">
        <v>6</v>
      </c>
      <c r="N523" s="219">
        <v>1</v>
      </c>
      <c r="O523" s="240">
        <v>1</v>
      </c>
      <c r="P523" s="234">
        <v>500</v>
      </c>
      <c r="Q523" s="219"/>
      <c r="R523" s="219"/>
      <c r="S523" s="219"/>
      <c r="T523" s="240">
        <v>1</v>
      </c>
      <c r="U523" s="235">
        <v>500</v>
      </c>
      <c r="V523" s="228" t="s">
        <v>303</v>
      </c>
      <c r="W523" s="228" t="s">
        <v>6</v>
      </c>
      <c r="X523" s="228" t="s">
        <v>7</v>
      </c>
      <c r="Y523" s="242">
        <v>1</v>
      </c>
      <c r="Z523" s="236">
        <v>500</v>
      </c>
      <c r="AA523" s="207">
        <f t="shared" si="750"/>
        <v>500</v>
      </c>
      <c r="AB523" s="222">
        <v>620</v>
      </c>
      <c r="AC523" s="544">
        <f t="shared" si="817"/>
        <v>120</v>
      </c>
      <c r="AD523" s="208">
        <f>0.581*$AB$1</f>
        <v>660.86425999999994</v>
      </c>
      <c r="AE523" s="678">
        <f t="shared" si="818"/>
        <v>160.86425999999994</v>
      </c>
      <c r="AF523" s="222">
        <v>859</v>
      </c>
      <c r="AJ523" s="444">
        <f t="shared" si="751"/>
        <v>120</v>
      </c>
      <c r="AK523" s="444">
        <f t="shared" si="752"/>
        <v>24</v>
      </c>
      <c r="AL523" s="539">
        <f t="shared" si="819"/>
        <v>4.8000000000000001E-2</v>
      </c>
      <c r="AM523" s="444">
        <f t="shared" si="753"/>
        <v>24</v>
      </c>
      <c r="AN523" s="445">
        <f t="shared" si="754"/>
        <v>160.86425999999994</v>
      </c>
      <c r="AO523" s="445">
        <f t="shared" si="755"/>
        <v>32.172852000000006</v>
      </c>
      <c r="AP523" s="542">
        <f t="shared" si="820"/>
        <v>6.4345704000000004E-2</v>
      </c>
      <c r="AQ523" s="445">
        <f t="shared" si="756"/>
        <v>32.172851999999992</v>
      </c>
      <c r="AR523" s="227">
        <f t="shared" si="757"/>
        <v>620</v>
      </c>
      <c r="AS523" s="210">
        <f t="shared" si="758"/>
        <v>620</v>
      </c>
      <c r="AT523" s="209">
        <f t="shared" si="759"/>
        <v>186</v>
      </c>
      <c r="AU523" s="209">
        <f t="shared" si="760"/>
        <v>310</v>
      </c>
      <c r="AV523" s="211">
        <f t="shared" si="761"/>
        <v>620</v>
      </c>
      <c r="AW523" s="210">
        <f t="shared" si="762"/>
        <v>0</v>
      </c>
      <c r="AX523" s="210">
        <f t="shared" si="763"/>
        <v>120</v>
      </c>
      <c r="AY523" s="210">
        <f t="shared" si="764"/>
        <v>24</v>
      </c>
      <c r="AZ523" s="211">
        <f t="shared" si="765"/>
        <v>660.86425999999994</v>
      </c>
      <c r="BA523" s="544">
        <f t="shared" si="821"/>
        <v>40.864259999999945</v>
      </c>
      <c r="BB523" s="210">
        <f t="shared" si="822"/>
        <v>10.216064999999986</v>
      </c>
      <c r="BC523" s="213">
        <f t="shared" si="766"/>
        <v>620</v>
      </c>
      <c r="BD523" s="211">
        <f>[1]MAG_9pak!$F$4</f>
        <v>620</v>
      </c>
      <c r="BE523" s="213">
        <f t="shared" si="767"/>
        <v>186</v>
      </c>
      <c r="BF523" s="213">
        <f t="shared" si="768"/>
        <v>310</v>
      </c>
      <c r="BG523" s="210">
        <f t="shared" si="769"/>
        <v>0</v>
      </c>
      <c r="BH523" s="210">
        <f t="shared" si="770"/>
        <v>120</v>
      </c>
      <c r="BI523" s="210">
        <f t="shared" si="771"/>
        <v>24</v>
      </c>
      <c r="BJ523" s="210">
        <f t="shared" si="772"/>
        <v>620</v>
      </c>
      <c r="BK523" s="214">
        <f t="shared" si="773"/>
        <v>186</v>
      </c>
      <c r="BL523" s="214">
        <f t="shared" si="774"/>
        <v>310</v>
      </c>
      <c r="BM523" s="210">
        <f t="shared" si="775"/>
        <v>120</v>
      </c>
      <c r="BN523" s="210">
        <f t="shared" si="776"/>
        <v>0</v>
      </c>
      <c r="BO523" s="215">
        <f t="shared" si="777"/>
        <v>620</v>
      </c>
      <c r="BP523" s="210">
        <f t="shared" si="778"/>
        <v>620</v>
      </c>
      <c r="BQ523" s="216">
        <f t="shared" si="779"/>
        <v>186</v>
      </c>
      <c r="BR523" s="216">
        <f t="shared" si="780"/>
        <v>310</v>
      </c>
      <c r="BS523" s="210">
        <f t="shared" si="781"/>
        <v>120</v>
      </c>
      <c r="BT523" s="210">
        <f t="shared" si="782"/>
        <v>0</v>
      </c>
      <c r="BU523" s="217">
        <f t="shared" si="783"/>
        <v>620</v>
      </c>
      <c r="BV523" s="210">
        <f t="shared" si="784"/>
        <v>620</v>
      </c>
      <c r="BW523" s="403">
        <f t="shared" si="785"/>
        <v>186</v>
      </c>
      <c r="BX523" s="403">
        <f t="shared" si="786"/>
        <v>310</v>
      </c>
      <c r="BY523" s="210">
        <f t="shared" si="787"/>
        <v>120</v>
      </c>
      <c r="BZ523" s="210">
        <f t="shared" si="788"/>
        <v>0</v>
      </c>
      <c r="CA523" s="210">
        <f t="shared" si="789"/>
        <v>24</v>
      </c>
      <c r="CB523" s="404">
        <f t="shared" si="790"/>
        <v>620</v>
      </c>
      <c r="CC523" s="404"/>
      <c r="CD523" s="537">
        <f t="shared" si="791"/>
        <v>10.216064999999986</v>
      </c>
      <c r="CE523" s="537">
        <f t="shared" si="823"/>
        <v>3.0648194999999956</v>
      </c>
      <c r="CF523" s="537">
        <f t="shared" si="792"/>
        <v>5.1080324999999931</v>
      </c>
      <c r="CG523" s="210"/>
      <c r="CH523" s="210"/>
      <c r="CI523" s="210"/>
      <c r="CJ523" s="538">
        <f t="shared" si="793"/>
        <v>10.216064999999986</v>
      </c>
      <c r="CK523" s="216">
        <f t="shared" si="794"/>
        <v>0</v>
      </c>
      <c r="CL523" s="216">
        <f t="shared" si="824"/>
        <v>0</v>
      </c>
      <c r="CM523" s="216">
        <f t="shared" si="795"/>
        <v>0</v>
      </c>
      <c r="CN523" s="216"/>
      <c r="CO523" s="216"/>
      <c r="CP523" s="216"/>
      <c r="CQ523" s="217">
        <f t="shared" si="796"/>
        <v>0</v>
      </c>
      <c r="CR523" s="403">
        <f t="shared" si="797"/>
        <v>10.216064999999986</v>
      </c>
      <c r="CS523" s="403">
        <f t="shared" si="825"/>
        <v>3.0648194999999956</v>
      </c>
      <c r="CT523" s="403">
        <f t="shared" si="798"/>
        <v>5.1080324999999931</v>
      </c>
      <c r="CU523" s="403"/>
      <c r="CV523" s="403"/>
      <c r="CW523" s="403"/>
      <c r="CX523" s="404">
        <f t="shared" si="799"/>
        <v>10.216064999999986</v>
      </c>
      <c r="CY523" s="198"/>
      <c r="CZ523" s="222">
        <v>620</v>
      </c>
      <c r="DA523" s="677">
        <f t="shared" si="800"/>
        <v>120</v>
      </c>
      <c r="DB523" s="676">
        <f t="shared" si="801"/>
        <v>24</v>
      </c>
      <c r="DC523" s="676">
        <f t="shared" si="826"/>
        <v>4.8</v>
      </c>
      <c r="DD523" s="208">
        <v>660.86425999999994</v>
      </c>
      <c r="DE523" s="677">
        <f t="shared" si="802"/>
        <v>160.86425999999994</v>
      </c>
      <c r="DF523" s="676">
        <f t="shared" si="803"/>
        <v>32.172852000000006</v>
      </c>
      <c r="DG523" s="676">
        <f t="shared" si="827"/>
        <v>6.434570400000001</v>
      </c>
      <c r="DH523" s="222">
        <v>24</v>
      </c>
      <c r="DI523" s="677">
        <f t="shared" si="804"/>
        <v>120</v>
      </c>
      <c r="DJ523" s="568">
        <f t="shared" si="805"/>
        <v>620</v>
      </c>
      <c r="DK523" s="677">
        <f t="shared" si="806"/>
        <v>620</v>
      </c>
      <c r="DL523" s="677">
        <f t="shared" si="828"/>
        <v>186</v>
      </c>
      <c r="DM523" s="677">
        <f t="shared" si="829"/>
        <v>310</v>
      </c>
      <c r="DN523" s="677">
        <f t="shared" si="807"/>
        <v>10.216064999999986</v>
      </c>
      <c r="DO523" s="677">
        <f t="shared" si="830"/>
        <v>3.0648194999999956</v>
      </c>
      <c r="DP523" s="677">
        <f t="shared" si="831"/>
        <v>5.1080324999999931</v>
      </c>
      <c r="DQ523" s="677">
        <f t="shared" si="808"/>
        <v>10.216064999999986</v>
      </c>
      <c r="DR523" s="222">
        <v>620</v>
      </c>
      <c r="DS523" s="677">
        <f t="shared" si="809"/>
        <v>120</v>
      </c>
      <c r="DT523" s="676">
        <f t="shared" si="810"/>
        <v>24</v>
      </c>
      <c r="DU523" s="710">
        <f t="shared" si="832"/>
        <v>4.8</v>
      </c>
      <c r="DV523" s="208">
        <v>660.86425999999994</v>
      </c>
      <c r="DW523" s="677">
        <f t="shared" si="811"/>
        <v>160.86425999999994</v>
      </c>
      <c r="DX523" s="676">
        <f t="shared" si="812"/>
        <v>32.172852000000006</v>
      </c>
      <c r="DY523" s="710">
        <f t="shared" si="833"/>
        <v>6.434570400000001</v>
      </c>
      <c r="DZ523" s="222">
        <v>24</v>
      </c>
      <c r="EA523" s="677">
        <f t="shared" si="813"/>
        <v>120</v>
      </c>
      <c r="EB523" s="568">
        <f t="shared" si="814"/>
        <v>620</v>
      </c>
      <c r="EC523" s="677">
        <f t="shared" si="815"/>
        <v>620</v>
      </c>
      <c r="ED523" s="677">
        <f t="shared" si="834"/>
        <v>186</v>
      </c>
      <c r="EE523" s="677">
        <f t="shared" si="835"/>
        <v>310</v>
      </c>
      <c r="EF523" s="208">
        <f t="shared" si="836"/>
        <v>10.216064999999986</v>
      </c>
      <c r="EG523" s="208">
        <f t="shared" si="837"/>
        <v>3.0648194999999956</v>
      </c>
      <c r="EH523" s="208">
        <f t="shared" si="838"/>
        <v>5.1080324999999931</v>
      </c>
      <c r="EI523" s="677">
        <f t="shared" si="816"/>
        <v>10.216064999999986</v>
      </c>
    </row>
    <row r="524" spans="1:139" s="218" customFormat="1" ht="24.75" customHeight="1" x14ac:dyDescent="0.2">
      <c r="A524" s="505">
        <v>521</v>
      </c>
      <c r="B524" s="506" t="s">
        <v>1269</v>
      </c>
      <c r="C524" s="499" t="s">
        <v>99</v>
      </c>
      <c r="D524" s="253" t="s">
        <v>414</v>
      </c>
      <c r="E524" s="320" t="s">
        <v>11</v>
      </c>
      <c r="F524" s="219">
        <v>13</v>
      </c>
      <c r="G524" s="219" t="s">
        <v>6</v>
      </c>
      <c r="H524" s="219">
        <v>1</v>
      </c>
      <c r="I524" s="240">
        <v>1</v>
      </c>
      <c r="J524" s="233">
        <v>500</v>
      </c>
      <c r="K524" s="222"/>
      <c r="L524" s="219">
        <v>13</v>
      </c>
      <c r="M524" s="219" t="s">
        <v>6</v>
      </c>
      <c r="N524" s="219">
        <v>1</v>
      </c>
      <c r="O524" s="240">
        <v>1</v>
      </c>
      <c r="P524" s="221">
        <v>500</v>
      </c>
      <c r="Q524" s="219"/>
      <c r="R524" s="219"/>
      <c r="S524" s="219"/>
      <c r="T524" s="240">
        <v>1</v>
      </c>
      <c r="U524" s="223">
        <v>500</v>
      </c>
      <c r="V524" s="228" t="s">
        <v>303</v>
      </c>
      <c r="W524" s="228" t="s">
        <v>6</v>
      </c>
      <c r="X524" s="228" t="s">
        <v>7</v>
      </c>
      <c r="Y524" s="242">
        <v>1</v>
      </c>
      <c r="Z524" s="226">
        <v>500</v>
      </c>
      <c r="AA524" s="207">
        <f t="shared" si="750"/>
        <v>500</v>
      </c>
      <c r="AB524" s="222">
        <v>620</v>
      </c>
      <c r="AC524" s="544">
        <f t="shared" si="817"/>
        <v>120</v>
      </c>
      <c r="AD524" s="208">
        <f>0.581*$AB$1</f>
        <v>660.86425999999994</v>
      </c>
      <c r="AE524" s="678">
        <f t="shared" si="818"/>
        <v>160.86425999999994</v>
      </c>
      <c r="AF524" s="222">
        <v>859</v>
      </c>
      <c r="AJ524" s="444">
        <f t="shared" si="751"/>
        <v>120</v>
      </c>
      <c r="AK524" s="444">
        <f t="shared" si="752"/>
        <v>24</v>
      </c>
      <c r="AL524" s="539">
        <f t="shared" si="819"/>
        <v>4.8000000000000001E-2</v>
      </c>
      <c r="AM524" s="444">
        <f t="shared" si="753"/>
        <v>24</v>
      </c>
      <c r="AN524" s="445">
        <f t="shared" si="754"/>
        <v>160.86425999999994</v>
      </c>
      <c r="AO524" s="445">
        <f t="shared" si="755"/>
        <v>32.172852000000006</v>
      </c>
      <c r="AP524" s="542">
        <f t="shared" si="820"/>
        <v>6.4345704000000004E-2</v>
      </c>
      <c r="AQ524" s="445">
        <f t="shared" si="756"/>
        <v>32.172851999999992</v>
      </c>
      <c r="AR524" s="227">
        <f t="shared" si="757"/>
        <v>620</v>
      </c>
      <c r="AS524" s="210">
        <f t="shared" si="758"/>
        <v>620</v>
      </c>
      <c r="AT524" s="209">
        <f t="shared" si="759"/>
        <v>186</v>
      </c>
      <c r="AU524" s="209">
        <f t="shared" si="760"/>
        <v>310</v>
      </c>
      <c r="AV524" s="211">
        <f t="shared" si="761"/>
        <v>620</v>
      </c>
      <c r="AW524" s="210">
        <f t="shared" si="762"/>
        <v>0</v>
      </c>
      <c r="AX524" s="210">
        <f t="shared" si="763"/>
        <v>120</v>
      </c>
      <c r="AY524" s="210">
        <f t="shared" si="764"/>
        <v>24</v>
      </c>
      <c r="AZ524" s="211">
        <f t="shared" si="765"/>
        <v>660.86425999999994</v>
      </c>
      <c r="BA524" s="544">
        <f t="shared" si="821"/>
        <v>40.864259999999945</v>
      </c>
      <c r="BB524" s="210">
        <f t="shared" si="822"/>
        <v>10.216064999999986</v>
      </c>
      <c r="BC524" s="213">
        <f t="shared" si="766"/>
        <v>620</v>
      </c>
      <c r="BD524" s="211">
        <f>[1]MAG_9pak!$F$4</f>
        <v>620</v>
      </c>
      <c r="BE524" s="213">
        <f t="shared" si="767"/>
        <v>186</v>
      </c>
      <c r="BF524" s="213">
        <f t="shared" si="768"/>
        <v>310</v>
      </c>
      <c r="BG524" s="210">
        <f t="shared" si="769"/>
        <v>0</v>
      </c>
      <c r="BH524" s="210">
        <f t="shared" si="770"/>
        <v>120</v>
      </c>
      <c r="BI524" s="210">
        <f t="shared" si="771"/>
        <v>24</v>
      </c>
      <c r="BJ524" s="210">
        <f t="shared" si="772"/>
        <v>620</v>
      </c>
      <c r="BK524" s="214">
        <f t="shared" si="773"/>
        <v>186</v>
      </c>
      <c r="BL524" s="214">
        <f t="shared" si="774"/>
        <v>310</v>
      </c>
      <c r="BM524" s="210">
        <f t="shared" si="775"/>
        <v>120</v>
      </c>
      <c r="BN524" s="210">
        <f t="shared" si="776"/>
        <v>0</v>
      </c>
      <c r="BO524" s="215">
        <f t="shared" si="777"/>
        <v>620</v>
      </c>
      <c r="BP524" s="210">
        <f t="shared" si="778"/>
        <v>620</v>
      </c>
      <c r="BQ524" s="216">
        <f t="shared" si="779"/>
        <v>186</v>
      </c>
      <c r="BR524" s="216">
        <f t="shared" si="780"/>
        <v>310</v>
      </c>
      <c r="BS524" s="210">
        <f t="shared" si="781"/>
        <v>120</v>
      </c>
      <c r="BT524" s="210">
        <f t="shared" si="782"/>
        <v>0</v>
      </c>
      <c r="BU524" s="217">
        <f t="shared" si="783"/>
        <v>620</v>
      </c>
      <c r="BV524" s="210">
        <f t="shared" si="784"/>
        <v>620</v>
      </c>
      <c r="BW524" s="403">
        <f t="shared" si="785"/>
        <v>186</v>
      </c>
      <c r="BX524" s="403">
        <f t="shared" si="786"/>
        <v>310</v>
      </c>
      <c r="BY524" s="210">
        <f t="shared" si="787"/>
        <v>120</v>
      </c>
      <c r="BZ524" s="210">
        <f t="shared" si="788"/>
        <v>0</v>
      </c>
      <c r="CA524" s="210">
        <f t="shared" si="789"/>
        <v>24</v>
      </c>
      <c r="CB524" s="404">
        <f t="shared" si="790"/>
        <v>620</v>
      </c>
      <c r="CC524" s="404"/>
      <c r="CD524" s="537">
        <f t="shared" si="791"/>
        <v>10.216064999999986</v>
      </c>
      <c r="CE524" s="537">
        <f t="shared" si="823"/>
        <v>3.0648194999999956</v>
      </c>
      <c r="CF524" s="537">
        <f t="shared" si="792"/>
        <v>5.1080324999999931</v>
      </c>
      <c r="CG524" s="210"/>
      <c r="CH524" s="210"/>
      <c r="CI524" s="210"/>
      <c r="CJ524" s="538">
        <f t="shared" si="793"/>
        <v>10.216064999999986</v>
      </c>
      <c r="CK524" s="216">
        <f t="shared" si="794"/>
        <v>0</v>
      </c>
      <c r="CL524" s="216">
        <f t="shared" si="824"/>
        <v>0</v>
      </c>
      <c r="CM524" s="216">
        <f t="shared" si="795"/>
        <v>0</v>
      </c>
      <c r="CN524" s="216"/>
      <c r="CO524" s="216"/>
      <c r="CP524" s="216"/>
      <c r="CQ524" s="217">
        <f t="shared" si="796"/>
        <v>0</v>
      </c>
      <c r="CR524" s="403">
        <f t="shared" si="797"/>
        <v>10.216064999999986</v>
      </c>
      <c r="CS524" s="403">
        <f t="shared" si="825"/>
        <v>3.0648194999999956</v>
      </c>
      <c r="CT524" s="403">
        <f t="shared" si="798"/>
        <v>5.1080324999999931</v>
      </c>
      <c r="CU524" s="403"/>
      <c r="CV524" s="403"/>
      <c r="CW524" s="403"/>
      <c r="CX524" s="404">
        <f t="shared" si="799"/>
        <v>10.216064999999986</v>
      </c>
      <c r="CY524" s="198"/>
      <c r="CZ524" s="222">
        <v>620</v>
      </c>
      <c r="DA524" s="677">
        <f t="shared" si="800"/>
        <v>120</v>
      </c>
      <c r="DB524" s="676">
        <f t="shared" si="801"/>
        <v>24</v>
      </c>
      <c r="DC524" s="676">
        <f t="shared" si="826"/>
        <v>4.8</v>
      </c>
      <c r="DD524" s="208">
        <v>660.86425999999994</v>
      </c>
      <c r="DE524" s="677">
        <f t="shared" si="802"/>
        <v>160.86425999999994</v>
      </c>
      <c r="DF524" s="676">
        <f t="shared" si="803"/>
        <v>32.172852000000006</v>
      </c>
      <c r="DG524" s="676">
        <f t="shared" si="827"/>
        <v>6.434570400000001</v>
      </c>
      <c r="DH524" s="222">
        <v>24</v>
      </c>
      <c r="DI524" s="677">
        <f t="shared" si="804"/>
        <v>120</v>
      </c>
      <c r="DJ524" s="568">
        <f t="shared" si="805"/>
        <v>620</v>
      </c>
      <c r="DK524" s="677">
        <f t="shared" si="806"/>
        <v>620</v>
      </c>
      <c r="DL524" s="677">
        <f t="shared" si="828"/>
        <v>186</v>
      </c>
      <c r="DM524" s="677">
        <f t="shared" si="829"/>
        <v>310</v>
      </c>
      <c r="DN524" s="677">
        <f t="shared" si="807"/>
        <v>10.216064999999986</v>
      </c>
      <c r="DO524" s="677">
        <f t="shared" si="830"/>
        <v>3.0648194999999956</v>
      </c>
      <c r="DP524" s="677">
        <f t="shared" si="831"/>
        <v>5.1080324999999931</v>
      </c>
      <c r="DQ524" s="677">
        <f t="shared" si="808"/>
        <v>10.216064999999986</v>
      </c>
      <c r="DR524" s="222">
        <v>620</v>
      </c>
      <c r="DS524" s="677">
        <f t="shared" si="809"/>
        <v>120</v>
      </c>
      <c r="DT524" s="676">
        <f t="shared" si="810"/>
        <v>24</v>
      </c>
      <c r="DU524" s="710">
        <f t="shared" si="832"/>
        <v>4.8</v>
      </c>
      <c r="DV524" s="208">
        <v>660.86425999999994</v>
      </c>
      <c r="DW524" s="677">
        <f t="shared" si="811"/>
        <v>160.86425999999994</v>
      </c>
      <c r="DX524" s="676">
        <f t="shared" si="812"/>
        <v>32.172852000000006</v>
      </c>
      <c r="DY524" s="710">
        <f t="shared" si="833"/>
        <v>6.434570400000001</v>
      </c>
      <c r="DZ524" s="222">
        <v>24</v>
      </c>
      <c r="EA524" s="677">
        <f t="shared" si="813"/>
        <v>120</v>
      </c>
      <c r="EB524" s="568">
        <f t="shared" si="814"/>
        <v>620</v>
      </c>
      <c r="EC524" s="677">
        <f t="shared" si="815"/>
        <v>620</v>
      </c>
      <c r="ED524" s="677">
        <f t="shared" si="834"/>
        <v>186</v>
      </c>
      <c r="EE524" s="677">
        <f t="shared" si="835"/>
        <v>310</v>
      </c>
      <c r="EF524" s="208">
        <f t="shared" si="836"/>
        <v>10.216064999999986</v>
      </c>
      <c r="EG524" s="208">
        <f t="shared" si="837"/>
        <v>3.0648194999999956</v>
      </c>
      <c r="EH524" s="208">
        <f t="shared" si="838"/>
        <v>5.1080324999999931</v>
      </c>
      <c r="EI524" s="677">
        <f t="shared" si="816"/>
        <v>10.216064999999986</v>
      </c>
    </row>
    <row r="525" spans="1:139" s="218" customFormat="1" ht="24.75" customHeight="1" x14ac:dyDescent="0.2">
      <c r="A525" s="506">
        <v>522</v>
      </c>
      <c r="B525" s="505" t="s">
        <v>1269</v>
      </c>
      <c r="C525" s="499" t="s">
        <v>98</v>
      </c>
      <c r="D525" s="253" t="s">
        <v>415</v>
      </c>
      <c r="E525" s="253" t="s">
        <v>360</v>
      </c>
      <c r="F525" s="219" t="s">
        <v>46</v>
      </c>
      <c r="G525" s="219" t="s">
        <v>42</v>
      </c>
      <c r="H525" s="219" t="s">
        <v>66</v>
      </c>
      <c r="I525" s="240">
        <v>1</v>
      </c>
      <c r="J525" s="221">
        <v>991</v>
      </c>
      <c r="K525" s="222"/>
      <c r="L525" s="219" t="s">
        <v>46</v>
      </c>
      <c r="M525" s="219" t="s">
        <v>42</v>
      </c>
      <c r="N525" s="219" t="s">
        <v>66</v>
      </c>
      <c r="O525" s="240">
        <v>1</v>
      </c>
      <c r="P525" s="221">
        <v>991</v>
      </c>
      <c r="Q525" s="219"/>
      <c r="R525" s="219"/>
      <c r="S525" s="219"/>
      <c r="T525" s="240">
        <v>1</v>
      </c>
      <c r="U525" s="223">
        <v>991</v>
      </c>
      <c r="V525" s="228" t="s">
        <v>696</v>
      </c>
      <c r="W525" s="228" t="s">
        <v>44</v>
      </c>
      <c r="X525" s="228" t="s">
        <v>66</v>
      </c>
      <c r="Y525" s="242">
        <v>1</v>
      </c>
      <c r="Z525" s="226">
        <v>991</v>
      </c>
      <c r="AA525" s="207">
        <f t="shared" si="750"/>
        <v>991</v>
      </c>
      <c r="AB525" s="222">
        <v>1399</v>
      </c>
      <c r="AC525" s="544">
        <f t="shared" si="817"/>
        <v>408</v>
      </c>
      <c r="AD525" s="208">
        <f t="shared" ref="AD525:AD530" si="839">1.757*$AB$1</f>
        <v>1998.51722</v>
      </c>
      <c r="AE525" s="678">
        <f t="shared" si="818"/>
        <v>1007.51722</v>
      </c>
      <c r="AF525" s="222">
        <v>2499</v>
      </c>
      <c r="AJ525" s="444">
        <f t="shared" si="751"/>
        <v>408</v>
      </c>
      <c r="AK525" s="444">
        <f t="shared" si="752"/>
        <v>41.170534813319875</v>
      </c>
      <c r="AL525" s="539">
        <f t="shared" si="819"/>
        <v>8.2341069626639757E-2</v>
      </c>
      <c r="AM525" s="444">
        <f t="shared" si="753"/>
        <v>81.599999999999994</v>
      </c>
      <c r="AN525" s="445">
        <f t="shared" si="754"/>
        <v>1007.51722</v>
      </c>
      <c r="AO525" s="445">
        <f t="shared" si="755"/>
        <v>101.6667225025227</v>
      </c>
      <c r="AP525" s="542">
        <f t="shared" si="820"/>
        <v>0.20333344500504541</v>
      </c>
      <c r="AQ525" s="445">
        <f t="shared" si="756"/>
        <v>201.503444</v>
      </c>
      <c r="AR525" s="227">
        <f t="shared" si="757"/>
        <v>1111</v>
      </c>
      <c r="AS525" s="210">
        <f t="shared" si="758"/>
        <v>1111</v>
      </c>
      <c r="AT525" s="209">
        <f t="shared" si="759"/>
        <v>333.3</v>
      </c>
      <c r="AU525" s="209">
        <f t="shared" si="760"/>
        <v>555.5</v>
      </c>
      <c r="AV525" s="211">
        <f t="shared" si="761"/>
        <v>1399</v>
      </c>
      <c r="AW525" s="212">
        <f t="shared" si="762"/>
        <v>-288</v>
      </c>
      <c r="AX525" s="210">
        <f t="shared" si="763"/>
        <v>120</v>
      </c>
      <c r="AY525" s="210">
        <f t="shared" si="764"/>
        <v>12.108980827447027</v>
      </c>
      <c r="AZ525" s="211">
        <f t="shared" si="765"/>
        <v>1998.51722</v>
      </c>
      <c r="BA525" s="544">
        <f t="shared" si="821"/>
        <v>887.51721999999995</v>
      </c>
      <c r="BB525" s="210">
        <f t="shared" si="822"/>
        <v>221.87930499999999</v>
      </c>
      <c r="BC525" s="213">
        <f t="shared" si="766"/>
        <v>1618.7989482</v>
      </c>
      <c r="BD525" s="211">
        <f>[1]MAG_9pak!$E$13</f>
        <v>1618.7989482</v>
      </c>
      <c r="BE525" s="213">
        <f t="shared" si="767"/>
        <v>485.63968446000001</v>
      </c>
      <c r="BF525" s="213">
        <f t="shared" si="768"/>
        <v>809.39947410000002</v>
      </c>
      <c r="BG525" s="210">
        <f t="shared" si="769"/>
        <v>219.79894820000004</v>
      </c>
      <c r="BH525" s="210">
        <f t="shared" si="770"/>
        <v>627.79894820000004</v>
      </c>
      <c r="BI525" s="210">
        <f t="shared" si="771"/>
        <v>63.350045227043381</v>
      </c>
      <c r="BJ525" s="210">
        <f t="shared" si="772"/>
        <v>1228.8399999999999</v>
      </c>
      <c r="BK525" s="214">
        <f t="shared" si="773"/>
        <v>368.65199999999999</v>
      </c>
      <c r="BL525" s="214">
        <f t="shared" si="774"/>
        <v>614.41999999999996</v>
      </c>
      <c r="BM525" s="210">
        <f t="shared" si="775"/>
        <v>237.83999999999992</v>
      </c>
      <c r="BN525" s="210">
        <f t="shared" si="776"/>
        <v>-170.16000000000008</v>
      </c>
      <c r="BO525" s="215">
        <f t="shared" si="777"/>
        <v>1228.8399999999999</v>
      </c>
      <c r="BP525" s="210">
        <f t="shared" si="778"/>
        <v>1228.8399999999999</v>
      </c>
      <c r="BQ525" s="216">
        <f t="shared" si="779"/>
        <v>368.65199999999999</v>
      </c>
      <c r="BR525" s="216">
        <f t="shared" si="780"/>
        <v>614.41999999999996</v>
      </c>
      <c r="BS525" s="210">
        <f t="shared" si="781"/>
        <v>237.83999999999992</v>
      </c>
      <c r="BT525" s="210">
        <f t="shared" si="782"/>
        <v>-170.16000000000008</v>
      </c>
      <c r="BU525" s="217">
        <f t="shared" si="783"/>
        <v>1228.8399999999999</v>
      </c>
      <c r="BV525" s="210">
        <f t="shared" si="784"/>
        <v>1228.8399999999999</v>
      </c>
      <c r="BW525" s="403">
        <f t="shared" si="785"/>
        <v>368.65199999999999</v>
      </c>
      <c r="BX525" s="403">
        <f t="shared" si="786"/>
        <v>614.41999999999996</v>
      </c>
      <c r="BY525" s="210">
        <f t="shared" si="787"/>
        <v>237.83999999999992</v>
      </c>
      <c r="BZ525" s="210">
        <f t="shared" si="788"/>
        <v>-170.16000000000008</v>
      </c>
      <c r="CA525" s="210">
        <f t="shared" si="789"/>
        <v>24</v>
      </c>
      <c r="CB525" s="404">
        <f t="shared" si="790"/>
        <v>1228.8399999999999</v>
      </c>
      <c r="CC525" s="404"/>
      <c r="CD525" s="537">
        <f t="shared" si="791"/>
        <v>221.87930499999999</v>
      </c>
      <c r="CE525" s="537">
        <f t="shared" si="823"/>
        <v>66.563791499999994</v>
      </c>
      <c r="CF525" s="537">
        <f t="shared" si="792"/>
        <v>110.93965249999999</v>
      </c>
      <c r="CG525" s="210"/>
      <c r="CH525" s="210"/>
      <c r="CI525" s="210"/>
      <c r="CJ525" s="538">
        <f t="shared" si="793"/>
        <v>221.87930499999999</v>
      </c>
      <c r="CK525" s="216">
        <f t="shared" si="794"/>
        <v>72</v>
      </c>
      <c r="CL525" s="216">
        <f t="shared" si="824"/>
        <v>21.599999999999998</v>
      </c>
      <c r="CM525" s="216">
        <f t="shared" si="795"/>
        <v>36</v>
      </c>
      <c r="CN525" s="216"/>
      <c r="CO525" s="216"/>
      <c r="CP525" s="216"/>
      <c r="CQ525" s="217">
        <f t="shared" si="796"/>
        <v>72</v>
      </c>
      <c r="CR525" s="403">
        <f t="shared" si="797"/>
        <v>192.41930500000001</v>
      </c>
      <c r="CS525" s="403">
        <f t="shared" si="825"/>
        <v>57.7257915</v>
      </c>
      <c r="CT525" s="403">
        <f t="shared" si="798"/>
        <v>96.209652500000004</v>
      </c>
      <c r="CU525" s="403"/>
      <c r="CV525" s="403"/>
      <c r="CW525" s="403"/>
      <c r="CX525" s="404">
        <f t="shared" si="799"/>
        <v>192.41930500000001</v>
      </c>
      <c r="CY525" s="198"/>
      <c r="CZ525" s="222">
        <v>1399</v>
      </c>
      <c r="DA525" s="677">
        <f t="shared" si="800"/>
        <v>408</v>
      </c>
      <c r="DB525" s="676">
        <f t="shared" si="801"/>
        <v>41.170534813319875</v>
      </c>
      <c r="DC525" s="676">
        <f t="shared" si="826"/>
        <v>8.2341069626639758</v>
      </c>
      <c r="DD525" s="208">
        <v>1998.51722</v>
      </c>
      <c r="DE525" s="677">
        <f t="shared" si="802"/>
        <v>1007.51722</v>
      </c>
      <c r="DF525" s="676">
        <f t="shared" si="803"/>
        <v>101.6667225025227</v>
      </c>
      <c r="DG525" s="676">
        <f t="shared" si="827"/>
        <v>20.333344500504541</v>
      </c>
      <c r="DH525" s="222">
        <v>19</v>
      </c>
      <c r="DI525" s="677">
        <f t="shared" si="804"/>
        <v>188.29</v>
      </c>
      <c r="DJ525" s="568">
        <f t="shared" si="805"/>
        <v>1179.29</v>
      </c>
      <c r="DK525" s="677">
        <f t="shared" si="806"/>
        <v>1179.29</v>
      </c>
      <c r="DL525" s="677">
        <f t="shared" si="828"/>
        <v>353.78699999999998</v>
      </c>
      <c r="DM525" s="677">
        <f t="shared" si="829"/>
        <v>589.64499999999998</v>
      </c>
      <c r="DN525" s="677">
        <f t="shared" si="807"/>
        <v>204.806805</v>
      </c>
      <c r="DO525" s="677">
        <f t="shared" si="830"/>
        <v>61.442041499999995</v>
      </c>
      <c r="DP525" s="677">
        <f t="shared" si="831"/>
        <v>102.4034025</v>
      </c>
      <c r="DQ525" s="677">
        <f t="shared" si="808"/>
        <v>204.806805</v>
      </c>
      <c r="DR525" s="222">
        <v>1399</v>
      </c>
      <c r="DS525" s="677">
        <f t="shared" si="809"/>
        <v>408</v>
      </c>
      <c r="DT525" s="676">
        <f t="shared" si="810"/>
        <v>41.170534813319875</v>
      </c>
      <c r="DU525" s="710">
        <f t="shared" si="832"/>
        <v>8.2341069626639758</v>
      </c>
      <c r="DV525" s="208">
        <v>1998.51722</v>
      </c>
      <c r="DW525" s="677">
        <f t="shared" si="811"/>
        <v>1007.51722</v>
      </c>
      <c r="DX525" s="676">
        <f t="shared" si="812"/>
        <v>101.6667225025227</v>
      </c>
      <c r="DY525" s="710">
        <f t="shared" si="833"/>
        <v>20.333344500504541</v>
      </c>
      <c r="DZ525" s="222">
        <v>15</v>
      </c>
      <c r="EA525" s="677">
        <f t="shared" si="813"/>
        <v>148.65</v>
      </c>
      <c r="EB525" s="568">
        <f t="shared" si="814"/>
        <v>1139.6500000000001</v>
      </c>
      <c r="EC525" s="677">
        <f t="shared" si="815"/>
        <v>1139.6500000000001</v>
      </c>
      <c r="ED525" s="677">
        <f t="shared" si="834"/>
        <v>341.89499999999998</v>
      </c>
      <c r="EE525" s="677">
        <f t="shared" si="835"/>
        <v>569.82500000000005</v>
      </c>
      <c r="EF525" s="208">
        <f t="shared" si="836"/>
        <v>214.71680499999997</v>
      </c>
      <c r="EG525" s="208">
        <f t="shared" si="837"/>
        <v>64.415041499999987</v>
      </c>
      <c r="EH525" s="208">
        <f t="shared" si="838"/>
        <v>107.35840249999998</v>
      </c>
      <c r="EI525" s="677">
        <f t="shared" si="816"/>
        <v>214.71680499999997</v>
      </c>
    </row>
    <row r="526" spans="1:139" s="218" customFormat="1" ht="24.75" customHeight="1" x14ac:dyDescent="0.2">
      <c r="A526" s="505">
        <v>523</v>
      </c>
      <c r="B526" s="505" t="s">
        <v>1269</v>
      </c>
      <c r="C526" s="499" t="s">
        <v>98</v>
      </c>
      <c r="D526" s="253" t="s">
        <v>416</v>
      </c>
      <c r="E526" s="253" t="s">
        <v>360</v>
      </c>
      <c r="F526" s="219" t="s">
        <v>46</v>
      </c>
      <c r="G526" s="219" t="s">
        <v>42</v>
      </c>
      <c r="H526" s="219" t="s">
        <v>66</v>
      </c>
      <c r="I526" s="240">
        <v>1</v>
      </c>
      <c r="J526" s="221">
        <v>991</v>
      </c>
      <c r="K526" s="222"/>
      <c r="L526" s="219" t="s">
        <v>46</v>
      </c>
      <c r="M526" s="219" t="s">
        <v>42</v>
      </c>
      <c r="N526" s="219" t="s">
        <v>66</v>
      </c>
      <c r="O526" s="240">
        <v>1</v>
      </c>
      <c r="P526" s="221">
        <v>991</v>
      </c>
      <c r="Q526" s="219"/>
      <c r="R526" s="219"/>
      <c r="S526" s="219"/>
      <c r="T526" s="240">
        <v>1</v>
      </c>
      <c r="U526" s="223">
        <v>991</v>
      </c>
      <c r="V526" s="228" t="s">
        <v>696</v>
      </c>
      <c r="W526" s="228" t="s">
        <v>44</v>
      </c>
      <c r="X526" s="228" t="s">
        <v>66</v>
      </c>
      <c r="Y526" s="242">
        <v>1</v>
      </c>
      <c r="Z526" s="226">
        <v>991</v>
      </c>
      <c r="AA526" s="207">
        <f t="shared" si="750"/>
        <v>991</v>
      </c>
      <c r="AB526" s="222">
        <v>1399</v>
      </c>
      <c r="AC526" s="544">
        <f t="shared" si="817"/>
        <v>408</v>
      </c>
      <c r="AD526" s="208">
        <f t="shared" si="839"/>
        <v>1998.51722</v>
      </c>
      <c r="AE526" s="678">
        <f t="shared" si="818"/>
        <v>1007.51722</v>
      </c>
      <c r="AF526" s="222">
        <v>2499</v>
      </c>
      <c r="AJ526" s="444">
        <f t="shared" si="751"/>
        <v>408</v>
      </c>
      <c r="AK526" s="444">
        <f t="shared" si="752"/>
        <v>41.170534813319875</v>
      </c>
      <c r="AL526" s="539">
        <f t="shared" si="819"/>
        <v>8.2341069626639757E-2</v>
      </c>
      <c r="AM526" s="444">
        <f t="shared" si="753"/>
        <v>81.599999999999994</v>
      </c>
      <c r="AN526" s="445">
        <f t="shared" si="754"/>
        <v>1007.51722</v>
      </c>
      <c r="AO526" s="445">
        <f t="shared" si="755"/>
        <v>101.6667225025227</v>
      </c>
      <c r="AP526" s="542">
        <f t="shared" si="820"/>
        <v>0.20333344500504541</v>
      </c>
      <c r="AQ526" s="445">
        <f t="shared" si="756"/>
        <v>201.503444</v>
      </c>
      <c r="AR526" s="227">
        <f t="shared" si="757"/>
        <v>1111</v>
      </c>
      <c r="AS526" s="210">
        <f t="shared" si="758"/>
        <v>1111</v>
      </c>
      <c r="AT526" s="209">
        <f t="shared" si="759"/>
        <v>333.3</v>
      </c>
      <c r="AU526" s="209">
        <f t="shared" si="760"/>
        <v>555.5</v>
      </c>
      <c r="AV526" s="211">
        <f t="shared" si="761"/>
        <v>1399</v>
      </c>
      <c r="AW526" s="212">
        <f t="shared" si="762"/>
        <v>-288</v>
      </c>
      <c r="AX526" s="210">
        <f t="shared" si="763"/>
        <v>120</v>
      </c>
      <c r="AY526" s="210">
        <f t="shared" si="764"/>
        <v>12.108980827447027</v>
      </c>
      <c r="AZ526" s="211">
        <f t="shared" si="765"/>
        <v>1998.51722</v>
      </c>
      <c r="BA526" s="544">
        <f t="shared" si="821"/>
        <v>887.51721999999995</v>
      </c>
      <c r="BB526" s="210">
        <f t="shared" si="822"/>
        <v>221.87930499999999</v>
      </c>
      <c r="BC526" s="213">
        <f t="shared" si="766"/>
        <v>1618.7989482</v>
      </c>
      <c r="BD526" s="211">
        <f>[1]MAG_9pak!$E$13</f>
        <v>1618.7989482</v>
      </c>
      <c r="BE526" s="213">
        <f t="shared" si="767"/>
        <v>485.63968446000001</v>
      </c>
      <c r="BF526" s="213">
        <f t="shared" si="768"/>
        <v>809.39947410000002</v>
      </c>
      <c r="BG526" s="210">
        <f t="shared" si="769"/>
        <v>219.79894820000004</v>
      </c>
      <c r="BH526" s="210">
        <f t="shared" si="770"/>
        <v>627.79894820000004</v>
      </c>
      <c r="BI526" s="210">
        <f t="shared" si="771"/>
        <v>63.350045227043381</v>
      </c>
      <c r="BJ526" s="210">
        <f t="shared" si="772"/>
        <v>1228.8399999999999</v>
      </c>
      <c r="BK526" s="214">
        <f t="shared" si="773"/>
        <v>368.65199999999999</v>
      </c>
      <c r="BL526" s="214">
        <f t="shared" si="774"/>
        <v>614.41999999999996</v>
      </c>
      <c r="BM526" s="210">
        <f t="shared" si="775"/>
        <v>237.83999999999992</v>
      </c>
      <c r="BN526" s="210">
        <f t="shared" si="776"/>
        <v>-170.16000000000008</v>
      </c>
      <c r="BO526" s="215">
        <f t="shared" si="777"/>
        <v>1228.8399999999999</v>
      </c>
      <c r="BP526" s="210">
        <f t="shared" si="778"/>
        <v>1228.8399999999999</v>
      </c>
      <c r="BQ526" s="216">
        <f t="shared" si="779"/>
        <v>368.65199999999999</v>
      </c>
      <c r="BR526" s="216">
        <f t="shared" si="780"/>
        <v>614.41999999999996</v>
      </c>
      <c r="BS526" s="210">
        <f t="shared" si="781"/>
        <v>237.83999999999992</v>
      </c>
      <c r="BT526" s="210">
        <f t="shared" si="782"/>
        <v>-170.16000000000008</v>
      </c>
      <c r="BU526" s="217">
        <f t="shared" si="783"/>
        <v>1228.8399999999999</v>
      </c>
      <c r="BV526" s="210">
        <f t="shared" si="784"/>
        <v>1228.8399999999999</v>
      </c>
      <c r="BW526" s="403">
        <f t="shared" si="785"/>
        <v>368.65199999999999</v>
      </c>
      <c r="BX526" s="403">
        <f t="shared" si="786"/>
        <v>614.41999999999996</v>
      </c>
      <c r="BY526" s="210">
        <f t="shared" si="787"/>
        <v>237.83999999999992</v>
      </c>
      <c r="BZ526" s="210">
        <f t="shared" si="788"/>
        <v>-170.16000000000008</v>
      </c>
      <c r="CA526" s="210">
        <f t="shared" si="789"/>
        <v>24</v>
      </c>
      <c r="CB526" s="404">
        <f t="shared" si="790"/>
        <v>1228.8399999999999</v>
      </c>
      <c r="CC526" s="404"/>
      <c r="CD526" s="537">
        <f t="shared" si="791"/>
        <v>221.87930499999999</v>
      </c>
      <c r="CE526" s="537">
        <f t="shared" si="823"/>
        <v>66.563791499999994</v>
      </c>
      <c r="CF526" s="537">
        <f t="shared" si="792"/>
        <v>110.93965249999999</v>
      </c>
      <c r="CG526" s="210"/>
      <c r="CH526" s="210"/>
      <c r="CI526" s="210"/>
      <c r="CJ526" s="538">
        <f t="shared" si="793"/>
        <v>221.87930499999999</v>
      </c>
      <c r="CK526" s="216">
        <f t="shared" si="794"/>
        <v>72</v>
      </c>
      <c r="CL526" s="216">
        <f t="shared" si="824"/>
        <v>21.599999999999998</v>
      </c>
      <c r="CM526" s="216">
        <f t="shared" si="795"/>
        <v>36</v>
      </c>
      <c r="CN526" s="216"/>
      <c r="CO526" s="216"/>
      <c r="CP526" s="216"/>
      <c r="CQ526" s="217">
        <f t="shared" si="796"/>
        <v>72</v>
      </c>
      <c r="CR526" s="403">
        <f t="shared" si="797"/>
        <v>192.41930500000001</v>
      </c>
      <c r="CS526" s="403">
        <f t="shared" si="825"/>
        <v>57.7257915</v>
      </c>
      <c r="CT526" s="403">
        <f t="shared" si="798"/>
        <v>96.209652500000004</v>
      </c>
      <c r="CU526" s="403"/>
      <c r="CV526" s="403"/>
      <c r="CW526" s="403"/>
      <c r="CX526" s="404">
        <f t="shared" si="799"/>
        <v>192.41930500000001</v>
      </c>
      <c r="CY526" s="198"/>
      <c r="CZ526" s="222">
        <v>1399</v>
      </c>
      <c r="DA526" s="677">
        <f t="shared" si="800"/>
        <v>408</v>
      </c>
      <c r="DB526" s="676">
        <f t="shared" si="801"/>
        <v>41.170534813319875</v>
      </c>
      <c r="DC526" s="676">
        <f t="shared" si="826"/>
        <v>8.2341069626639758</v>
      </c>
      <c r="DD526" s="208">
        <v>1998.51722</v>
      </c>
      <c r="DE526" s="677">
        <f t="shared" si="802"/>
        <v>1007.51722</v>
      </c>
      <c r="DF526" s="676">
        <f t="shared" si="803"/>
        <v>101.6667225025227</v>
      </c>
      <c r="DG526" s="676">
        <f t="shared" si="827"/>
        <v>20.333344500504541</v>
      </c>
      <c r="DH526" s="222">
        <v>19</v>
      </c>
      <c r="DI526" s="677">
        <f t="shared" si="804"/>
        <v>188.29</v>
      </c>
      <c r="DJ526" s="568">
        <f t="shared" si="805"/>
        <v>1179.29</v>
      </c>
      <c r="DK526" s="677">
        <f t="shared" si="806"/>
        <v>1179.29</v>
      </c>
      <c r="DL526" s="677">
        <f t="shared" si="828"/>
        <v>353.78699999999998</v>
      </c>
      <c r="DM526" s="677">
        <f t="shared" si="829"/>
        <v>589.64499999999998</v>
      </c>
      <c r="DN526" s="677">
        <f t="shared" si="807"/>
        <v>204.806805</v>
      </c>
      <c r="DO526" s="677">
        <f t="shared" si="830"/>
        <v>61.442041499999995</v>
      </c>
      <c r="DP526" s="677">
        <f t="shared" si="831"/>
        <v>102.4034025</v>
      </c>
      <c r="DQ526" s="677">
        <f t="shared" si="808"/>
        <v>204.806805</v>
      </c>
      <c r="DR526" s="222">
        <v>1399</v>
      </c>
      <c r="DS526" s="677">
        <f t="shared" si="809"/>
        <v>408</v>
      </c>
      <c r="DT526" s="676">
        <f t="shared" si="810"/>
        <v>41.170534813319875</v>
      </c>
      <c r="DU526" s="710">
        <f t="shared" si="832"/>
        <v>8.2341069626639758</v>
      </c>
      <c r="DV526" s="208">
        <v>1998.51722</v>
      </c>
      <c r="DW526" s="677">
        <f t="shared" si="811"/>
        <v>1007.51722</v>
      </c>
      <c r="DX526" s="676">
        <f t="shared" si="812"/>
        <v>101.6667225025227</v>
      </c>
      <c r="DY526" s="710">
        <f t="shared" si="833"/>
        <v>20.333344500504541</v>
      </c>
      <c r="DZ526" s="222">
        <v>15</v>
      </c>
      <c r="EA526" s="677">
        <f t="shared" si="813"/>
        <v>148.65</v>
      </c>
      <c r="EB526" s="568">
        <f t="shared" si="814"/>
        <v>1139.6500000000001</v>
      </c>
      <c r="EC526" s="677">
        <f t="shared" si="815"/>
        <v>1139.6500000000001</v>
      </c>
      <c r="ED526" s="677">
        <f t="shared" si="834"/>
        <v>341.89499999999998</v>
      </c>
      <c r="EE526" s="677">
        <f t="shared" si="835"/>
        <v>569.82500000000005</v>
      </c>
      <c r="EF526" s="208">
        <f t="shared" si="836"/>
        <v>214.71680499999997</v>
      </c>
      <c r="EG526" s="208">
        <f t="shared" si="837"/>
        <v>64.415041499999987</v>
      </c>
      <c r="EH526" s="208">
        <f t="shared" si="838"/>
        <v>107.35840249999998</v>
      </c>
      <c r="EI526" s="677">
        <f t="shared" si="816"/>
        <v>214.71680499999997</v>
      </c>
    </row>
    <row r="527" spans="1:139" s="218" customFormat="1" ht="24.75" customHeight="1" x14ac:dyDescent="0.2">
      <c r="A527" s="505">
        <v>524</v>
      </c>
      <c r="B527" s="505" t="s">
        <v>1269</v>
      </c>
      <c r="C527" s="499" t="s">
        <v>98</v>
      </c>
      <c r="D527" s="253" t="s">
        <v>417</v>
      </c>
      <c r="E527" s="253" t="s">
        <v>360</v>
      </c>
      <c r="F527" s="219" t="s">
        <v>46</v>
      </c>
      <c r="G527" s="219" t="s">
        <v>42</v>
      </c>
      <c r="H527" s="219" t="s">
        <v>66</v>
      </c>
      <c r="I527" s="240">
        <v>1</v>
      </c>
      <c r="J527" s="221">
        <v>991</v>
      </c>
      <c r="K527" s="222"/>
      <c r="L527" s="219" t="s">
        <v>46</v>
      </c>
      <c r="M527" s="219" t="s">
        <v>42</v>
      </c>
      <c r="N527" s="219" t="s">
        <v>66</v>
      </c>
      <c r="O527" s="240">
        <v>1</v>
      </c>
      <c r="P527" s="221">
        <v>991</v>
      </c>
      <c r="Q527" s="219"/>
      <c r="R527" s="219"/>
      <c r="S527" s="219"/>
      <c r="T527" s="240">
        <v>1</v>
      </c>
      <c r="U527" s="223">
        <v>991</v>
      </c>
      <c r="V527" s="228" t="s">
        <v>696</v>
      </c>
      <c r="W527" s="228" t="s">
        <v>44</v>
      </c>
      <c r="X527" s="228" t="s">
        <v>66</v>
      </c>
      <c r="Y527" s="242">
        <v>1</v>
      </c>
      <c r="Z527" s="226">
        <v>991</v>
      </c>
      <c r="AA527" s="207">
        <f t="shared" si="750"/>
        <v>991</v>
      </c>
      <c r="AB527" s="222">
        <v>1399</v>
      </c>
      <c r="AC527" s="544">
        <f t="shared" si="817"/>
        <v>408</v>
      </c>
      <c r="AD527" s="208">
        <f t="shared" si="839"/>
        <v>1998.51722</v>
      </c>
      <c r="AE527" s="678">
        <f t="shared" si="818"/>
        <v>1007.51722</v>
      </c>
      <c r="AF527" s="222">
        <v>2499</v>
      </c>
      <c r="AJ527" s="444">
        <f t="shared" si="751"/>
        <v>408</v>
      </c>
      <c r="AK527" s="444">
        <f t="shared" si="752"/>
        <v>41.170534813319875</v>
      </c>
      <c r="AL527" s="539">
        <f t="shared" si="819"/>
        <v>8.2341069626639757E-2</v>
      </c>
      <c r="AM527" s="444">
        <f t="shared" si="753"/>
        <v>81.599999999999994</v>
      </c>
      <c r="AN527" s="445">
        <f t="shared" si="754"/>
        <v>1007.51722</v>
      </c>
      <c r="AO527" s="445">
        <f t="shared" si="755"/>
        <v>101.6667225025227</v>
      </c>
      <c r="AP527" s="542">
        <f t="shared" si="820"/>
        <v>0.20333344500504541</v>
      </c>
      <c r="AQ527" s="445">
        <f t="shared" si="756"/>
        <v>201.503444</v>
      </c>
      <c r="AR527" s="227">
        <f t="shared" si="757"/>
        <v>1111</v>
      </c>
      <c r="AS527" s="210">
        <f t="shared" si="758"/>
        <v>1111</v>
      </c>
      <c r="AT527" s="209">
        <f t="shared" si="759"/>
        <v>333.3</v>
      </c>
      <c r="AU527" s="209">
        <f t="shared" si="760"/>
        <v>555.5</v>
      </c>
      <c r="AV527" s="211">
        <f t="shared" si="761"/>
        <v>1399</v>
      </c>
      <c r="AW527" s="212">
        <f t="shared" si="762"/>
        <v>-288</v>
      </c>
      <c r="AX527" s="210">
        <f t="shared" si="763"/>
        <v>120</v>
      </c>
      <c r="AY527" s="210">
        <f t="shared" si="764"/>
        <v>12.108980827447027</v>
      </c>
      <c r="AZ527" s="211">
        <f t="shared" si="765"/>
        <v>1998.51722</v>
      </c>
      <c r="BA527" s="544">
        <f t="shared" si="821"/>
        <v>887.51721999999995</v>
      </c>
      <c r="BB527" s="210">
        <f t="shared" si="822"/>
        <v>221.87930499999999</v>
      </c>
      <c r="BC527" s="213">
        <f t="shared" si="766"/>
        <v>1618.7989482</v>
      </c>
      <c r="BD527" s="211">
        <f>[1]MAG_9pak!$E$13</f>
        <v>1618.7989482</v>
      </c>
      <c r="BE527" s="213">
        <f t="shared" si="767"/>
        <v>485.63968446000001</v>
      </c>
      <c r="BF527" s="213">
        <f t="shared" si="768"/>
        <v>809.39947410000002</v>
      </c>
      <c r="BG527" s="210">
        <f t="shared" si="769"/>
        <v>219.79894820000004</v>
      </c>
      <c r="BH527" s="210">
        <f t="shared" si="770"/>
        <v>627.79894820000004</v>
      </c>
      <c r="BI527" s="210">
        <f t="shared" si="771"/>
        <v>63.350045227043381</v>
      </c>
      <c r="BJ527" s="210">
        <f t="shared" si="772"/>
        <v>1228.8399999999999</v>
      </c>
      <c r="BK527" s="214">
        <f t="shared" si="773"/>
        <v>368.65199999999999</v>
      </c>
      <c r="BL527" s="214">
        <f t="shared" si="774"/>
        <v>614.41999999999996</v>
      </c>
      <c r="BM527" s="210">
        <f t="shared" si="775"/>
        <v>237.83999999999992</v>
      </c>
      <c r="BN527" s="210">
        <f t="shared" si="776"/>
        <v>-170.16000000000008</v>
      </c>
      <c r="BO527" s="215">
        <f t="shared" si="777"/>
        <v>1228.8399999999999</v>
      </c>
      <c r="BP527" s="210">
        <f t="shared" si="778"/>
        <v>1228.8399999999999</v>
      </c>
      <c r="BQ527" s="216">
        <f t="shared" si="779"/>
        <v>368.65199999999999</v>
      </c>
      <c r="BR527" s="216">
        <f t="shared" si="780"/>
        <v>614.41999999999996</v>
      </c>
      <c r="BS527" s="210">
        <f t="shared" si="781"/>
        <v>237.83999999999992</v>
      </c>
      <c r="BT527" s="210">
        <f t="shared" si="782"/>
        <v>-170.16000000000008</v>
      </c>
      <c r="BU527" s="217">
        <f t="shared" si="783"/>
        <v>1228.8399999999999</v>
      </c>
      <c r="BV527" s="210">
        <f t="shared" si="784"/>
        <v>1228.8399999999999</v>
      </c>
      <c r="BW527" s="403">
        <f t="shared" si="785"/>
        <v>368.65199999999999</v>
      </c>
      <c r="BX527" s="403">
        <f t="shared" si="786"/>
        <v>614.41999999999996</v>
      </c>
      <c r="BY527" s="210">
        <f t="shared" si="787"/>
        <v>237.83999999999992</v>
      </c>
      <c r="BZ527" s="210">
        <f t="shared" si="788"/>
        <v>-170.16000000000008</v>
      </c>
      <c r="CA527" s="210">
        <f t="shared" si="789"/>
        <v>24</v>
      </c>
      <c r="CB527" s="404">
        <f t="shared" si="790"/>
        <v>1228.8399999999999</v>
      </c>
      <c r="CC527" s="404"/>
      <c r="CD527" s="537">
        <f t="shared" si="791"/>
        <v>221.87930499999999</v>
      </c>
      <c r="CE527" s="537">
        <f t="shared" si="823"/>
        <v>66.563791499999994</v>
      </c>
      <c r="CF527" s="537">
        <f t="shared" si="792"/>
        <v>110.93965249999999</v>
      </c>
      <c r="CG527" s="210"/>
      <c r="CH527" s="210"/>
      <c r="CI527" s="210"/>
      <c r="CJ527" s="538">
        <f t="shared" si="793"/>
        <v>221.87930499999999</v>
      </c>
      <c r="CK527" s="216">
        <f t="shared" si="794"/>
        <v>72</v>
      </c>
      <c r="CL527" s="216">
        <f t="shared" si="824"/>
        <v>21.599999999999998</v>
      </c>
      <c r="CM527" s="216">
        <f t="shared" si="795"/>
        <v>36</v>
      </c>
      <c r="CN527" s="216"/>
      <c r="CO527" s="216"/>
      <c r="CP527" s="216"/>
      <c r="CQ527" s="217">
        <f t="shared" si="796"/>
        <v>72</v>
      </c>
      <c r="CR527" s="403">
        <f t="shared" si="797"/>
        <v>192.41930500000001</v>
      </c>
      <c r="CS527" s="403">
        <f t="shared" si="825"/>
        <v>57.7257915</v>
      </c>
      <c r="CT527" s="403">
        <f t="shared" si="798"/>
        <v>96.209652500000004</v>
      </c>
      <c r="CU527" s="403"/>
      <c r="CV527" s="403"/>
      <c r="CW527" s="403"/>
      <c r="CX527" s="404">
        <f t="shared" si="799"/>
        <v>192.41930500000001</v>
      </c>
      <c r="CY527" s="198"/>
      <c r="CZ527" s="222">
        <v>1399</v>
      </c>
      <c r="DA527" s="677">
        <f t="shared" si="800"/>
        <v>408</v>
      </c>
      <c r="DB527" s="676">
        <f t="shared" si="801"/>
        <v>41.170534813319875</v>
      </c>
      <c r="DC527" s="676">
        <f t="shared" si="826"/>
        <v>8.2341069626639758</v>
      </c>
      <c r="DD527" s="208">
        <v>1998.51722</v>
      </c>
      <c r="DE527" s="677">
        <f t="shared" si="802"/>
        <v>1007.51722</v>
      </c>
      <c r="DF527" s="676">
        <f t="shared" si="803"/>
        <v>101.6667225025227</v>
      </c>
      <c r="DG527" s="676">
        <f t="shared" si="827"/>
        <v>20.333344500504541</v>
      </c>
      <c r="DH527" s="222">
        <v>19</v>
      </c>
      <c r="DI527" s="677">
        <f t="shared" si="804"/>
        <v>188.29</v>
      </c>
      <c r="DJ527" s="568">
        <f t="shared" si="805"/>
        <v>1179.29</v>
      </c>
      <c r="DK527" s="677">
        <f t="shared" si="806"/>
        <v>1179.29</v>
      </c>
      <c r="DL527" s="677">
        <f t="shared" si="828"/>
        <v>353.78699999999998</v>
      </c>
      <c r="DM527" s="677">
        <f t="shared" si="829"/>
        <v>589.64499999999998</v>
      </c>
      <c r="DN527" s="677">
        <f t="shared" si="807"/>
        <v>204.806805</v>
      </c>
      <c r="DO527" s="677">
        <f t="shared" si="830"/>
        <v>61.442041499999995</v>
      </c>
      <c r="DP527" s="677">
        <f t="shared" si="831"/>
        <v>102.4034025</v>
      </c>
      <c r="DQ527" s="677">
        <f t="shared" si="808"/>
        <v>204.806805</v>
      </c>
      <c r="DR527" s="222">
        <v>1399</v>
      </c>
      <c r="DS527" s="677">
        <f t="shared" si="809"/>
        <v>408</v>
      </c>
      <c r="DT527" s="676">
        <f t="shared" si="810"/>
        <v>41.170534813319875</v>
      </c>
      <c r="DU527" s="710">
        <f t="shared" si="832"/>
        <v>8.2341069626639758</v>
      </c>
      <c r="DV527" s="208">
        <v>1998.51722</v>
      </c>
      <c r="DW527" s="677">
        <f t="shared" si="811"/>
        <v>1007.51722</v>
      </c>
      <c r="DX527" s="676">
        <f t="shared" si="812"/>
        <v>101.6667225025227</v>
      </c>
      <c r="DY527" s="710">
        <f t="shared" si="833"/>
        <v>20.333344500504541</v>
      </c>
      <c r="DZ527" s="222">
        <v>15</v>
      </c>
      <c r="EA527" s="677">
        <f t="shared" si="813"/>
        <v>148.65</v>
      </c>
      <c r="EB527" s="568">
        <f t="shared" si="814"/>
        <v>1139.6500000000001</v>
      </c>
      <c r="EC527" s="677">
        <f t="shared" si="815"/>
        <v>1139.6500000000001</v>
      </c>
      <c r="ED527" s="677">
        <f t="shared" si="834"/>
        <v>341.89499999999998</v>
      </c>
      <c r="EE527" s="677">
        <f t="shared" si="835"/>
        <v>569.82500000000005</v>
      </c>
      <c r="EF527" s="208">
        <f t="shared" si="836"/>
        <v>214.71680499999997</v>
      </c>
      <c r="EG527" s="208">
        <f t="shared" si="837"/>
        <v>64.415041499999987</v>
      </c>
      <c r="EH527" s="208">
        <f t="shared" si="838"/>
        <v>107.35840249999998</v>
      </c>
      <c r="EI527" s="677">
        <f t="shared" si="816"/>
        <v>214.71680499999997</v>
      </c>
    </row>
    <row r="528" spans="1:139" s="218" customFormat="1" ht="24.75" customHeight="1" x14ac:dyDescent="0.2">
      <c r="A528" s="506">
        <v>525</v>
      </c>
      <c r="B528" s="505" t="s">
        <v>1269</v>
      </c>
      <c r="C528" s="499" t="s">
        <v>98</v>
      </c>
      <c r="D528" s="253" t="s">
        <v>418</v>
      </c>
      <c r="E528" s="253" t="s">
        <v>360</v>
      </c>
      <c r="F528" s="219" t="s">
        <v>46</v>
      </c>
      <c r="G528" s="219" t="s">
        <v>42</v>
      </c>
      <c r="H528" s="219" t="s">
        <v>66</v>
      </c>
      <c r="I528" s="240">
        <v>1</v>
      </c>
      <c r="J528" s="221">
        <v>991</v>
      </c>
      <c r="K528" s="222"/>
      <c r="L528" s="219" t="s">
        <v>46</v>
      </c>
      <c r="M528" s="219" t="s">
        <v>42</v>
      </c>
      <c r="N528" s="219" t="s">
        <v>66</v>
      </c>
      <c r="O528" s="240">
        <v>1</v>
      </c>
      <c r="P528" s="221">
        <v>991</v>
      </c>
      <c r="Q528" s="219"/>
      <c r="R528" s="219"/>
      <c r="S528" s="219"/>
      <c r="T528" s="240">
        <v>1</v>
      </c>
      <c r="U528" s="223">
        <v>991</v>
      </c>
      <c r="V528" s="228" t="s">
        <v>696</v>
      </c>
      <c r="W528" s="228" t="s">
        <v>44</v>
      </c>
      <c r="X528" s="228" t="s">
        <v>66</v>
      </c>
      <c r="Y528" s="242">
        <v>1</v>
      </c>
      <c r="Z528" s="226">
        <v>991</v>
      </c>
      <c r="AA528" s="207">
        <f t="shared" si="750"/>
        <v>991</v>
      </c>
      <c r="AB528" s="222">
        <v>1399</v>
      </c>
      <c r="AC528" s="544">
        <f t="shared" si="817"/>
        <v>408</v>
      </c>
      <c r="AD528" s="208">
        <f t="shared" si="839"/>
        <v>1998.51722</v>
      </c>
      <c r="AE528" s="678">
        <f t="shared" si="818"/>
        <v>1007.51722</v>
      </c>
      <c r="AF528" s="222">
        <v>2499</v>
      </c>
      <c r="AJ528" s="444">
        <f t="shared" si="751"/>
        <v>408</v>
      </c>
      <c r="AK528" s="444">
        <f t="shared" si="752"/>
        <v>41.170534813319875</v>
      </c>
      <c r="AL528" s="539">
        <f t="shared" si="819"/>
        <v>8.2341069626639757E-2</v>
      </c>
      <c r="AM528" s="444">
        <f t="shared" si="753"/>
        <v>81.599999999999994</v>
      </c>
      <c r="AN528" s="445">
        <f t="shared" si="754"/>
        <v>1007.51722</v>
      </c>
      <c r="AO528" s="445">
        <f t="shared" si="755"/>
        <v>101.6667225025227</v>
      </c>
      <c r="AP528" s="542">
        <f t="shared" si="820"/>
        <v>0.20333344500504541</v>
      </c>
      <c r="AQ528" s="445">
        <f t="shared" si="756"/>
        <v>201.503444</v>
      </c>
      <c r="AR528" s="227">
        <f t="shared" si="757"/>
        <v>1111</v>
      </c>
      <c r="AS528" s="210">
        <f t="shared" si="758"/>
        <v>1111</v>
      </c>
      <c r="AT528" s="209">
        <f t="shared" si="759"/>
        <v>333.3</v>
      </c>
      <c r="AU528" s="209">
        <f t="shared" si="760"/>
        <v>555.5</v>
      </c>
      <c r="AV528" s="211">
        <f t="shared" si="761"/>
        <v>1399</v>
      </c>
      <c r="AW528" s="212">
        <f t="shared" si="762"/>
        <v>-288</v>
      </c>
      <c r="AX528" s="210">
        <f t="shared" si="763"/>
        <v>120</v>
      </c>
      <c r="AY528" s="210">
        <f t="shared" si="764"/>
        <v>12.108980827447027</v>
      </c>
      <c r="AZ528" s="211">
        <f t="shared" si="765"/>
        <v>1998.51722</v>
      </c>
      <c r="BA528" s="544">
        <f t="shared" si="821"/>
        <v>887.51721999999995</v>
      </c>
      <c r="BB528" s="210">
        <f t="shared" si="822"/>
        <v>221.87930499999999</v>
      </c>
      <c r="BC528" s="213">
        <f t="shared" si="766"/>
        <v>1618.7989482</v>
      </c>
      <c r="BD528" s="211">
        <f>[1]MAG_9pak!$E$13</f>
        <v>1618.7989482</v>
      </c>
      <c r="BE528" s="213">
        <f t="shared" si="767"/>
        <v>485.63968446000001</v>
      </c>
      <c r="BF528" s="213">
        <f t="shared" si="768"/>
        <v>809.39947410000002</v>
      </c>
      <c r="BG528" s="210">
        <f t="shared" si="769"/>
        <v>219.79894820000004</v>
      </c>
      <c r="BH528" s="210">
        <f t="shared" si="770"/>
        <v>627.79894820000004</v>
      </c>
      <c r="BI528" s="210">
        <f t="shared" si="771"/>
        <v>63.350045227043381</v>
      </c>
      <c r="BJ528" s="210">
        <f t="shared" si="772"/>
        <v>1228.8399999999999</v>
      </c>
      <c r="BK528" s="214">
        <f t="shared" si="773"/>
        <v>368.65199999999999</v>
      </c>
      <c r="BL528" s="214">
        <f t="shared" si="774"/>
        <v>614.41999999999996</v>
      </c>
      <c r="BM528" s="210">
        <f t="shared" si="775"/>
        <v>237.83999999999992</v>
      </c>
      <c r="BN528" s="210">
        <f t="shared" si="776"/>
        <v>-170.16000000000008</v>
      </c>
      <c r="BO528" s="215">
        <f t="shared" si="777"/>
        <v>1228.8399999999999</v>
      </c>
      <c r="BP528" s="210">
        <f t="shared" si="778"/>
        <v>1228.8399999999999</v>
      </c>
      <c r="BQ528" s="216">
        <f t="shared" si="779"/>
        <v>368.65199999999999</v>
      </c>
      <c r="BR528" s="216">
        <f t="shared" si="780"/>
        <v>614.41999999999996</v>
      </c>
      <c r="BS528" s="210">
        <f t="shared" si="781"/>
        <v>237.83999999999992</v>
      </c>
      <c r="BT528" s="210">
        <f t="shared" si="782"/>
        <v>-170.16000000000008</v>
      </c>
      <c r="BU528" s="217">
        <f t="shared" si="783"/>
        <v>1228.8399999999999</v>
      </c>
      <c r="BV528" s="210">
        <f t="shared" si="784"/>
        <v>1228.8399999999999</v>
      </c>
      <c r="BW528" s="403">
        <f t="shared" si="785"/>
        <v>368.65199999999999</v>
      </c>
      <c r="BX528" s="403">
        <f t="shared" si="786"/>
        <v>614.41999999999996</v>
      </c>
      <c r="BY528" s="210">
        <f t="shared" si="787"/>
        <v>237.83999999999992</v>
      </c>
      <c r="BZ528" s="210">
        <f t="shared" si="788"/>
        <v>-170.16000000000008</v>
      </c>
      <c r="CA528" s="210">
        <f t="shared" si="789"/>
        <v>24</v>
      </c>
      <c r="CB528" s="404">
        <f t="shared" si="790"/>
        <v>1228.8399999999999</v>
      </c>
      <c r="CC528" s="404"/>
      <c r="CD528" s="537">
        <f t="shared" si="791"/>
        <v>221.87930499999999</v>
      </c>
      <c r="CE528" s="537">
        <f t="shared" si="823"/>
        <v>66.563791499999994</v>
      </c>
      <c r="CF528" s="537">
        <f t="shared" si="792"/>
        <v>110.93965249999999</v>
      </c>
      <c r="CG528" s="210"/>
      <c r="CH528" s="210"/>
      <c r="CI528" s="210"/>
      <c r="CJ528" s="538">
        <f t="shared" si="793"/>
        <v>221.87930499999999</v>
      </c>
      <c r="CK528" s="216">
        <f t="shared" si="794"/>
        <v>72</v>
      </c>
      <c r="CL528" s="216">
        <f t="shared" si="824"/>
        <v>21.599999999999998</v>
      </c>
      <c r="CM528" s="216">
        <f t="shared" si="795"/>
        <v>36</v>
      </c>
      <c r="CN528" s="216"/>
      <c r="CO528" s="216"/>
      <c r="CP528" s="216"/>
      <c r="CQ528" s="217">
        <f t="shared" si="796"/>
        <v>72</v>
      </c>
      <c r="CR528" s="403">
        <f t="shared" si="797"/>
        <v>192.41930500000001</v>
      </c>
      <c r="CS528" s="403">
        <f t="shared" si="825"/>
        <v>57.7257915</v>
      </c>
      <c r="CT528" s="403">
        <f t="shared" si="798"/>
        <v>96.209652500000004</v>
      </c>
      <c r="CU528" s="403"/>
      <c r="CV528" s="403"/>
      <c r="CW528" s="403"/>
      <c r="CX528" s="404">
        <f t="shared" si="799"/>
        <v>192.41930500000001</v>
      </c>
      <c r="CY528" s="198"/>
      <c r="CZ528" s="222">
        <v>1399</v>
      </c>
      <c r="DA528" s="677">
        <f t="shared" si="800"/>
        <v>408</v>
      </c>
      <c r="DB528" s="676">
        <f t="shared" si="801"/>
        <v>41.170534813319875</v>
      </c>
      <c r="DC528" s="676">
        <f t="shared" si="826"/>
        <v>8.2341069626639758</v>
      </c>
      <c r="DD528" s="208">
        <v>1998.51722</v>
      </c>
      <c r="DE528" s="677">
        <f t="shared" si="802"/>
        <v>1007.51722</v>
      </c>
      <c r="DF528" s="676">
        <f t="shared" si="803"/>
        <v>101.6667225025227</v>
      </c>
      <c r="DG528" s="676">
        <f t="shared" si="827"/>
        <v>20.333344500504541</v>
      </c>
      <c r="DH528" s="222">
        <v>19</v>
      </c>
      <c r="DI528" s="677">
        <f t="shared" si="804"/>
        <v>188.29</v>
      </c>
      <c r="DJ528" s="568">
        <f t="shared" si="805"/>
        <v>1179.29</v>
      </c>
      <c r="DK528" s="677">
        <f t="shared" si="806"/>
        <v>1179.29</v>
      </c>
      <c r="DL528" s="677">
        <f t="shared" si="828"/>
        <v>353.78699999999998</v>
      </c>
      <c r="DM528" s="677">
        <f t="shared" si="829"/>
        <v>589.64499999999998</v>
      </c>
      <c r="DN528" s="677">
        <f t="shared" si="807"/>
        <v>204.806805</v>
      </c>
      <c r="DO528" s="677">
        <f t="shared" si="830"/>
        <v>61.442041499999995</v>
      </c>
      <c r="DP528" s="677">
        <f t="shared" si="831"/>
        <v>102.4034025</v>
      </c>
      <c r="DQ528" s="677">
        <f t="shared" si="808"/>
        <v>204.806805</v>
      </c>
      <c r="DR528" s="222">
        <v>1399</v>
      </c>
      <c r="DS528" s="677">
        <f t="shared" si="809"/>
        <v>408</v>
      </c>
      <c r="DT528" s="676">
        <f t="shared" si="810"/>
        <v>41.170534813319875</v>
      </c>
      <c r="DU528" s="710">
        <f t="shared" si="832"/>
        <v>8.2341069626639758</v>
      </c>
      <c r="DV528" s="208">
        <v>1998.51722</v>
      </c>
      <c r="DW528" s="677">
        <f t="shared" si="811"/>
        <v>1007.51722</v>
      </c>
      <c r="DX528" s="676">
        <f t="shared" si="812"/>
        <v>101.6667225025227</v>
      </c>
      <c r="DY528" s="710">
        <f t="shared" si="833"/>
        <v>20.333344500504541</v>
      </c>
      <c r="DZ528" s="222">
        <v>15</v>
      </c>
      <c r="EA528" s="677">
        <f t="shared" si="813"/>
        <v>148.65</v>
      </c>
      <c r="EB528" s="568">
        <f t="shared" si="814"/>
        <v>1139.6500000000001</v>
      </c>
      <c r="EC528" s="677">
        <f t="shared" si="815"/>
        <v>1139.6500000000001</v>
      </c>
      <c r="ED528" s="677">
        <f t="shared" si="834"/>
        <v>341.89499999999998</v>
      </c>
      <c r="EE528" s="677">
        <f t="shared" si="835"/>
        <v>569.82500000000005</v>
      </c>
      <c r="EF528" s="208">
        <f t="shared" si="836"/>
        <v>214.71680499999997</v>
      </c>
      <c r="EG528" s="208">
        <f t="shared" si="837"/>
        <v>64.415041499999987</v>
      </c>
      <c r="EH528" s="208">
        <f t="shared" si="838"/>
        <v>107.35840249999998</v>
      </c>
      <c r="EI528" s="677">
        <f t="shared" si="816"/>
        <v>214.71680499999997</v>
      </c>
    </row>
    <row r="529" spans="1:139" s="218" customFormat="1" ht="24.75" customHeight="1" x14ac:dyDescent="0.2">
      <c r="A529" s="505">
        <v>526</v>
      </c>
      <c r="B529" s="505" t="s">
        <v>1269</v>
      </c>
      <c r="C529" s="499" t="s">
        <v>98</v>
      </c>
      <c r="D529" s="253" t="s">
        <v>419</v>
      </c>
      <c r="E529" s="253" t="s">
        <v>360</v>
      </c>
      <c r="F529" s="219" t="s">
        <v>46</v>
      </c>
      <c r="G529" s="219" t="s">
        <v>42</v>
      </c>
      <c r="H529" s="219" t="s">
        <v>66</v>
      </c>
      <c r="I529" s="240">
        <v>0.5</v>
      </c>
      <c r="J529" s="221">
        <v>991</v>
      </c>
      <c r="K529" s="222"/>
      <c r="L529" s="219" t="s">
        <v>46</v>
      </c>
      <c r="M529" s="219" t="s">
        <v>42</v>
      </c>
      <c r="N529" s="219" t="s">
        <v>66</v>
      </c>
      <c r="O529" s="240">
        <v>0.5</v>
      </c>
      <c r="P529" s="221">
        <v>991</v>
      </c>
      <c r="Q529" s="219"/>
      <c r="R529" s="219"/>
      <c r="S529" s="219"/>
      <c r="T529" s="240">
        <v>0.5</v>
      </c>
      <c r="U529" s="223">
        <v>991</v>
      </c>
      <c r="V529" s="228" t="s">
        <v>696</v>
      </c>
      <c r="W529" s="228" t="s">
        <v>44</v>
      </c>
      <c r="X529" s="228" t="s">
        <v>66</v>
      </c>
      <c r="Y529" s="242">
        <v>0.5</v>
      </c>
      <c r="Z529" s="226">
        <v>991</v>
      </c>
      <c r="AA529" s="207">
        <f t="shared" si="750"/>
        <v>495.5</v>
      </c>
      <c r="AB529" s="222">
        <v>1399</v>
      </c>
      <c r="AC529" s="544">
        <f t="shared" si="817"/>
        <v>408</v>
      </c>
      <c r="AD529" s="208">
        <f t="shared" si="839"/>
        <v>1998.51722</v>
      </c>
      <c r="AE529" s="678">
        <f t="shared" si="818"/>
        <v>1007.51722</v>
      </c>
      <c r="AF529" s="222">
        <v>2499</v>
      </c>
      <c r="AJ529" s="444">
        <f t="shared" si="751"/>
        <v>408</v>
      </c>
      <c r="AK529" s="444">
        <f t="shared" si="752"/>
        <v>41.170534813319875</v>
      </c>
      <c r="AL529" s="539">
        <f t="shared" si="819"/>
        <v>8.2341069626639757E-2</v>
      </c>
      <c r="AM529" s="444">
        <f t="shared" si="753"/>
        <v>81.599999999999994</v>
      </c>
      <c r="AN529" s="445">
        <f t="shared" si="754"/>
        <v>1007.51722</v>
      </c>
      <c r="AO529" s="445">
        <f t="shared" si="755"/>
        <v>101.6667225025227</v>
      </c>
      <c r="AP529" s="542">
        <f t="shared" si="820"/>
        <v>0.20333344500504541</v>
      </c>
      <c r="AQ529" s="445">
        <f t="shared" si="756"/>
        <v>201.503444</v>
      </c>
      <c r="AR529" s="227">
        <f t="shared" si="757"/>
        <v>555.5</v>
      </c>
      <c r="AS529" s="210">
        <f t="shared" si="758"/>
        <v>1111</v>
      </c>
      <c r="AT529" s="209">
        <f t="shared" si="759"/>
        <v>333.3</v>
      </c>
      <c r="AU529" s="209">
        <f t="shared" si="760"/>
        <v>555.5</v>
      </c>
      <c r="AV529" s="211">
        <f t="shared" si="761"/>
        <v>1399</v>
      </c>
      <c r="AW529" s="212">
        <f t="shared" si="762"/>
        <v>-288</v>
      </c>
      <c r="AX529" s="210">
        <f t="shared" si="763"/>
        <v>120</v>
      </c>
      <c r="AY529" s="210">
        <f t="shared" si="764"/>
        <v>12.108980827447027</v>
      </c>
      <c r="AZ529" s="211">
        <f t="shared" si="765"/>
        <v>1998.51722</v>
      </c>
      <c r="BA529" s="544">
        <f t="shared" si="821"/>
        <v>887.51721999999995</v>
      </c>
      <c r="BB529" s="210">
        <f t="shared" si="822"/>
        <v>221.87930499999999</v>
      </c>
      <c r="BC529" s="213">
        <f t="shared" si="766"/>
        <v>809.39947410000002</v>
      </c>
      <c r="BD529" s="211">
        <f>[1]MAG_9pak!$E$13</f>
        <v>1618.7989482</v>
      </c>
      <c r="BE529" s="213">
        <f t="shared" si="767"/>
        <v>485.63968446000001</v>
      </c>
      <c r="BF529" s="213">
        <f t="shared" si="768"/>
        <v>809.39947410000002</v>
      </c>
      <c r="BG529" s="210">
        <f t="shared" si="769"/>
        <v>219.79894820000004</v>
      </c>
      <c r="BH529" s="210">
        <f t="shared" si="770"/>
        <v>627.79894820000004</v>
      </c>
      <c r="BI529" s="210">
        <f t="shared" si="771"/>
        <v>63.350045227043381</v>
      </c>
      <c r="BJ529" s="210">
        <f t="shared" si="772"/>
        <v>1228.8399999999999</v>
      </c>
      <c r="BK529" s="214">
        <f t="shared" si="773"/>
        <v>368.65199999999999</v>
      </c>
      <c r="BL529" s="214">
        <f t="shared" si="774"/>
        <v>614.41999999999996</v>
      </c>
      <c r="BM529" s="210">
        <f t="shared" si="775"/>
        <v>237.83999999999992</v>
      </c>
      <c r="BN529" s="210">
        <f t="shared" si="776"/>
        <v>-170.16000000000008</v>
      </c>
      <c r="BO529" s="215">
        <f t="shared" si="777"/>
        <v>614.41999999999996</v>
      </c>
      <c r="BP529" s="210">
        <f t="shared" si="778"/>
        <v>1228.8399999999999</v>
      </c>
      <c r="BQ529" s="216">
        <f t="shared" si="779"/>
        <v>368.65199999999999</v>
      </c>
      <c r="BR529" s="216">
        <f t="shared" si="780"/>
        <v>614.41999999999996</v>
      </c>
      <c r="BS529" s="210">
        <f t="shared" si="781"/>
        <v>237.83999999999992</v>
      </c>
      <c r="BT529" s="210">
        <f t="shared" si="782"/>
        <v>-170.16000000000008</v>
      </c>
      <c r="BU529" s="217">
        <f t="shared" si="783"/>
        <v>614.41999999999996</v>
      </c>
      <c r="BV529" s="210">
        <f t="shared" si="784"/>
        <v>1228.8399999999999</v>
      </c>
      <c r="BW529" s="403">
        <f t="shared" si="785"/>
        <v>368.65199999999999</v>
      </c>
      <c r="BX529" s="403">
        <f t="shared" si="786"/>
        <v>614.41999999999996</v>
      </c>
      <c r="BY529" s="210">
        <f t="shared" si="787"/>
        <v>237.83999999999992</v>
      </c>
      <c r="BZ529" s="210">
        <f t="shared" si="788"/>
        <v>-170.16000000000008</v>
      </c>
      <c r="CA529" s="210">
        <f t="shared" si="789"/>
        <v>24</v>
      </c>
      <c r="CB529" s="404">
        <f t="shared" si="790"/>
        <v>614.41999999999996</v>
      </c>
      <c r="CC529" s="404"/>
      <c r="CD529" s="537">
        <f t="shared" si="791"/>
        <v>221.87930499999999</v>
      </c>
      <c r="CE529" s="537">
        <f t="shared" si="823"/>
        <v>66.563791499999994</v>
      </c>
      <c r="CF529" s="537">
        <f t="shared" si="792"/>
        <v>110.93965249999999</v>
      </c>
      <c r="CG529" s="210"/>
      <c r="CH529" s="210"/>
      <c r="CI529" s="210"/>
      <c r="CJ529" s="538">
        <f t="shared" si="793"/>
        <v>110.93965249999999</v>
      </c>
      <c r="CK529" s="216">
        <f t="shared" si="794"/>
        <v>72</v>
      </c>
      <c r="CL529" s="216">
        <f t="shared" si="824"/>
        <v>21.599999999999998</v>
      </c>
      <c r="CM529" s="216">
        <f t="shared" si="795"/>
        <v>36</v>
      </c>
      <c r="CN529" s="216"/>
      <c r="CO529" s="216"/>
      <c r="CP529" s="216"/>
      <c r="CQ529" s="217">
        <f t="shared" si="796"/>
        <v>36</v>
      </c>
      <c r="CR529" s="403">
        <f t="shared" si="797"/>
        <v>192.41930500000001</v>
      </c>
      <c r="CS529" s="403">
        <f t="shared" si="825"/>
        <v>57.7257915</v>
      </c>
      <c r="CT529" s="403">
        <f t="shared" si="798"/>
        <v>96.209652500000004</v>
      </c>
      <c r="CU529" s="403"/>
      <c r="CV529" s="403"/>
      <c r="CW529" s="403"/>
      <c r="CX529" s="404">
        <f t="shared" si="799"/>
        <v>96.209652500000004</v>
      </c>
      <c r="CY529" s="198"/>
      <c r="CZ529" s="222">
        <v>1399</v>
      </c>
      <c r="DA529" s="677">
        <f t="shared" si="800"/>
        <v>408</v>
      </c>
      <c r="DB529" s="676">
        <f t="shared" si="801"/>
        <v>41.170534813319875</v>
      </c>
      <c r="DC529" s="676">
        <f t="shared" si="826"/>
        <v>8.2341069626639758</v>
      </c>
      <c r="DD529" s="208">
        <v>1998.51722</v>
      </c>
      <c r="DE529" s="677">
        <f t="shared" si="802"/>
        <v>1007.51722</v>
      </c>
      <c r="DF529" s="676">
        <f t="shared" si="803"/>
        <v>101.6667225025227</v>
      </c>
      <c r="DG529" s="676">
        <f t="shared" si="827"/>
        <v>20.333344500504541</v>
      </c>
      <c r="DH529" s="222">
        <v>19</v>
      </c>
      <c r="DI529" s="677">
        <f t="shared" si="804"/>
        <v>188.29</v>
      </c>
      <c r="DJ529" s="568">
        <f t="shared" si="805"/>
        <v>1179.29</v>
      </c>
      <c r="DK529" s="677">
        <f t="shared" si="806"/>
        <v>589.64499999999998</v>
      </c>
      <c r="DL529" s="677">
        <f t="shared" si="828"/>
        <v>353.78699999999998</v>
      </c>
      <c r="DM529" s="677">
        <f t="shared" si="829"/>
        <v>589.64499999999998</v>
      </c>
      <c r="DN529" s="677">
        <f t="shared" si="807"/>
        <v>204.806805</v>
      </c>
      <c r="DO529" s="677">
        <f t="shared" si="830"/>
        <v>61.442041499999995</v>
      </c>
      <c r="DP529" s="677">
        <f t="shared" si="831"/>
        <v>102.4034025</v>
      </c>
      <c r="DQ529" s="677">
        <f t="shared" si="808"/>
        <v>102.4034025</v>
      </c>
      <c r="DR529" s="222">
        <v>1399</v>
      </c>
      <c r="DS529" s="677">
        <f t="shared" si="809"/>
        <v>408</v>
      </c>
      <c r="DT529" s="676">
        <f t="shared" si="810"/>
        <v>41.170534813319875</v>
      </c>
      <c r="DU529" s="710">
        <f t="shared" si="832"/>
        <v>8.2341069626639758</v>
      </c>
      <c r="DV529" s="208">
        <v>1998.51722</v>
      </c>
      <c r="DW529" s="677">
        <f t="shared" si="811"/>
        <v>1007.51722</v>
      </c>
      <c r="DX529" s="676">
        <f t="shared" si="812"/>
        <v>101.6667225025227</v>
      </c>
      <c r="DY529" s="710">
        <f t="shared" si="833"/>
        <v>20.333344500504541</v>
      </c>
      <c r="DZ529" s="222">
        <v>15</v>
      </c>
      <c r="EA529" s="677">
        <f t="shared" si="813"/>
        <v>148.65</v>
      </c>
      <c r="EB529" s="568">
        <f t="shared" si="814"/>
        <v>1139.6500000000001</v>
      </c>
      <c r="EC529" s="677">
        <f t="shared" si="815"/>
        <v>569.82500000000005</v>
      </c>
      <c r="ED529" s="677">
        <f t="shared" si="834"/>
        <v>341.89499999999998</v>
      </c>
      <c r="EE529" s="677">
        <f t="shared" si="835"/>
        <v>569.82500000000005</v>
      </c>
      <c r="EF529" s="208">
        <f t="shared" si="836"/>
        <v>214.71680499999997</v>
      </c>
      <c r="EG529" s="208">
        <f t="shared" si="837"/>
        <v>64.415041499999987</v>
      </c>
      <c r="EH529" s="208">
        <f t="shared" si="838"/>
        <v>107.35840249999998</v>
      </c>
      <c r="EI529" s="677">
        <f t="shared" si="816"/>
        <v>107.35840249999998</v>
      </c>
    </row>
    <row r="530" spans="1:139" s="218" customFormat="1" ht="24.75" customHeight="1" x14ac:dyDescent="0.2">
      <c r="A530" s="505">
        <v>527</v>
      </c>
      <c r="B530" s="505" t="s">
        <v>1269</v>
      </c>
      <c r="C530" s="499" t="s">
        <v>98</v>
      </c>
      <c r="D530" s="253" t="s">
        <v>420</v>
      </c>
      <c r="E530" s="253" t="s">
        <v>360</v>
      </c>
      <c r="F530" s="219" t="s">
        <v>46</v>
      </c>
      <c r="G530" s="219" t="s">
        <v>42</v>
      </c>
      <c r="H530" s="219" t="s">
        <v>66</v>
      </c>
      <c r="I530" s="240">
        <v>1</v>
      </c>
      <c r="J530" s="221">
        <v>991</v>
      </c>
      <c r="K530" s="222"/>
      <c r="L530" s="219" t="s">
        <v>46</v>
      </c>
      <c r="M530" s="219" t="s">
        <v>42</v>
      </c>
      <c r="N530" s="219" t="s">
        <v>66</v>
      </c>
      <c r="O530" s="240">
        <v>1</v>
      </c>
      <c r="P530" s="221">
        <v>991</v>
      </c>
      <c r="Q530" s="219"/>
      <c r="R530" s="219"/>
      <c r="S530" s="219"/>
      <c r="T530" s="240">
        <v>1</v>
      </c>
      <c r="U530" s="223">
        <v>991</v>
      </c>
      <c r="V530" s="228" t="s">
        <v>696</v>
      </c>
      <c r="W530" s="228" t="s">
        <v>44</v>
      </c>
      <c r="X530" s="228" t="s">
        <v>66</v>
      </c>
      <c r="Y530" s="242">
        <v>1</v>
      </c>
      <c r="Z530" s="226">
        <v>991</v>
      </c>
      <c r="AA530" s="207">
        <f t="shared" si="750"/>
        <v>991</v>
      </c>
      <c r="AB530" s="222">
        <v>1399</v>
      </c>
      <c r="AC530" s="544">
        <f t="shared" si="817"/>
        <v>408</v>
      </c>
      <c r="AD530" s="208">
        <f t="shared" si="839"/>
        <v>1998.51722</v>
      </c>
      <c r="AE530" s="678">
        <f t="shared" si="818"/>
        <v>1007.51722</v>
      </c>
      <c r="AF530" s="222">
        <v>2499</v>
      </c>
      <c r="AJ530" s="444">
        <f t="shared" si="751"/>
        <v>408</v>
      </c>
      <c r="AK530" s="444">
        <f t="shared" si="752"/>
        <v>41.170534813319875</v>
      </c>
      <c r="AL530" s="539">
        <f t="shared" si="819"/>
        <v>8.2341069626639757E-2</v>
      </c>
      <c r="AM530" s="444">
        <f t="shared" si="753"/>
        <v>81.599999999999994</v>
      </c>
      <c r="AN530" s="445">
        <f t="shared" si="754"/>
        <v>1007.51722</v>
      </c>
      <c r="AO530" s="445">
        <f t="shared" si="755"/>
        <v>101.6667225025227</v>
      </c>
      <c r="AP530" s="542">
        <f t="shared" si="820"/>
        <v>0.20333344500504541</v>
      </c>
      <c r="AQ530" s="445">
        <f t="shared" si="756"/>
        <v>201.503444</v>
      </c>
      <c r="AR530" s="227">
        <f t="shared" si="757"/>
        <v>1111</v>
      </c>
      <c r="AS530" s="210">
        <f t="shared" si="758"/>
        <v>1111</v>
      </c>
      <c r="AT530" s="209">
        <f t="shared" si="759"/>
        <v>333.3</v>
      </c>
      <c r="AU530" s="209">
        <f t="shared" si="760"/>
        <v>555.5</v>
      </c>
      <c r="AV530" s="211">
        <f t="shared" si="761"/>
        <v>1399</v>
      </c>
      <c r="AW530" s="212">
        <f t="shared" si="762"/>
        <v>-288</v>
      </c>
      <c r="AX530" s="210">
        <f t="shared" si="763"/>
        <v>120</v>
      </c>
      <c r="AY530" s="210">
        <f t="shared" si="764"/>
        <v>12.108980827447027</v>
      </c>
      <c r="AZ530" s="211">
        <f t="shared" si="765"/>
        <v>1998.51722</v>
      </c>
      <c r="BA530" s="544">
        <f t="shared" si="821"/>
        <v>887.51721999999995</v>
      </c>
      <c r="BB530" s="210">
        <f t="shared" si="822"/>
        <v>221.87930499999999</v>
      </c>
      <c r="BC530" s="213">
        <f t="shared" si="766"/>
        <v>1618.7989482</v>
      </c>
      <c r="BD530" s="211">
        <f>[1]MAG_9pak!$E$13</f>
        <v>1618.7989482</v>
      </c>
      <c r="BE530" s="213">
        <f t="shared" si="767"/>
        <v>485.63968446000001</v>
      </c>
      <c r="BF530" s="213">
        <f t="shared" si="768"/>
        <v>809.39947410000002</v>
      </c>
      <c r="BG530" s="210">
        <f t="shared" si="769"/>
        <v>219.79894820000004</v>
      </c>
      <c r="BH530" s="210">
        <f t="shared" si="770"/>
        <v>627.79894820000004</v>
      </c>
      <c r="BI530" s="210">
        <f t="shared" si="771"/>
        <v>63.350045227043381</v>
      </c>
      <c r="BJ530" s="210">
        <f t="shared" si="772"/>
        <v>1228.8399999999999</v>
      </c>
      <c r="BK530" s="214">
        <f t="shared" si="773"/>
        <v>368.65199999999999</v>
      </c>
      <c r="BL530" s="214">
        <f t="shared" si="774"/>
        <v>614.41999999999996</v>
      </c>
      <c r="BM530" s="210">
        <f t="shared" si="775"/>
        <v>237.83999999999992</v>
      </c>
      <c r="BN530" s="210">
        <f t="shared" si="776"/>
        <v>-170.16000000000008</v>
      </c>
      <c r="BO530" s="215">
        <f t="shared" si="777"/>
        <v>1228.8399999999999</v>
      </c>
      <c r="BP530" s="210">
        <f t="shared" si="778"/>
        <v>1228.8399999999999</v>
      </c>
      <c r="BQ530" s="216">
        <f t="shared" si="779"/>
        <v>368.65199999999999</v>
      </c>
      <c r="BR530" s="216">
        <f t="shared" si="780"/>
        <v>614.41999999999996</v>
      </c>
      <c r="BS530" s="210">
        <f t="shared" si="781"/>
        <v>237.83999999999992</v>
      </c>
      <c r="BT530" s="210">
        <f t="shared" si="782"/>
        <v>-170.16000000000008</v>
      </c>
      <c r="BU530" s="217">
        <f t="shared" si="783"/>
        <v>1228.8399999999999</v>
      </c>
      <c r="BV530" s="210">
        <f t="shared" si="784"/>
        <v>1228.8399999999999</v>
      </c>
      <c r="BW530" s="403">
        <f t="shared" si="785"/>
        <v>368.65199999999999</v>
      </c>
      <c r="BX530" s="403">
        <f t="shared" si="786"/>
        <v>614.41999999999996</v>
      </c>
      <c r="BY530" s="210">
        <f t="shared" si="787"/>
        <v>237.83999999999992</v>
      </c>
      <c r="BZ530" s="210">
        <f t="shared" si="788"/>
        <v>-170.16000000000008</v>
      </c>
      <c r="CA530" s="210">
        <f t="shared" si="789"/>
        <v>24</v>
      </c>
      <c r="CB530" s="404">
        <f t="shared" si="790"/>
        <v>1228.8399999999999</v>
      </c>
      <c r="CC530" s="404"/>
      <c r="CD530" s="537">
        <f t="shared" si="791"/>
        <v>221.87930499999999</v>
      </c>
      <c r="CE530" s="537">
        <f t="shared" si="823"/>
        <v>66.563791499999994</v>
      </c>
      <c r="CF530" s="537">
        <f t="shared" si="792"/>
        <v>110.93965249999999</v>
      </c>
      <c r="CG530" s="210"/>
      <c r="CH530" s="210"/>
      <c r="CI530" s="210"/>
      <c r="CJ530" s="538">
        <f t="shared" si="793"/>
        <v>221.87930499999999</v>
      </c>
      <c r="CK530" s="216">
        <f t="shared" si="794"/>
        <v>72</v>
      </c>
      <c r="CL530" s="216">
        <f t="shared" si="824"/>
        <v>21.599999999999998</v>
      </c>
      <c r="CM530" s="216">
        <f t="shared" si="795"/>
        <v>36</v>
      </c>
      <c r="CN530" s="216"/>
      <c r="CO530" s="216"/>
      <c r="CP530" s="216"/>
      <c r="CQ530" s="217">
        <f t="shared" si="796"/>
        <v>72</v>
      </c>
      <c r="CR530" s="403">
        <f t="shared" si="797"/>
        <v>192.41930500000001</v>
      </c>
      <c r="CS530" s="403">
        <f t="shared" si="825"/>
        <v>57.7257915</v>
      </c>
      <c r="CT530" s="403">
        <f t="shared" si="798"/>
        <v>96.209652500000004</v>
      </c>
      <c r="CU530" s="403"/>
      <c r="CV530" s="403"/>
      <c r="CW530" s="403"/>
      <c r="CX530" s="404">
        <f t="shared" si="799"/>
        <v>192.41930500000001</v>
      </c>
      <c r="CY530" s="198"/>
      <c r="CZ530" s="222">
        <v>1399</v>
      </c>
      <c r="DA530" s="677">
        <f t="shared" si="800"/>
        <v>408</v>
      </c>
      <c r="DB530" s="676">
        <f t="shared" si="801"/>
        <v>41.170534813319875</v>
      </c>
      <c r="DC530" s="676">
        <f t="shared" si="826"/>
        <v>8.2341069626639758</v>
      </c>
      <c r="DD530" s="208">
        <v>1998.51722</v>
      </c>
      <c r="DE530" s="677">
        <f t="shared" si="802"/>
        <v>1007.51722</v>
      </c>
      <c r="DF530" s="676">
        <f t="shared" si="803"/>
        <v>101.6667225025227</v>
      </c>
      <c r="DG530" s="676">
        <f t="shared" si="827"/>
        <v>20.333344500504541</v>
      </c>
      <c r="DH530" s="222">
        <v>19</v>
      </c>
      <c r="DI530" s="677">
        <f t="shared" si="804"/>
        <v>188.29</v>
      </c>
      <c r="DJ530" s="568">
        <f t="shared" si="805"/>
        <v>1179.29</v>
      </c>
      <c r="DK530" s="677">
        <f t="shared" si="806"/>
        <v>1179.29</v>
      </c>
      <c r="DL530" s="677">
        <f t="shared" si="828"/>
        <v>353.78699999999998</v>
      </c>
      <c r="DM530" s="677">
        <f t="shared" si="829"/>
        <v>589.64499999999998</v>
      </c>
      <c r="DN530" s="677">
        <f t="shared" si="807"/>
        <v>204.806805</v>
      </c>
      <c r="DO530" s="677">
        <f t="shared" si="830"/>
        <v>61.442041499999995</v>
      </c>
      <c r="DP530" s="677">
        <f t="shared" si="831"/>
        <v>102.4034025</v>
      </c>
      <c r="DQ530" s="677">
        <f t="shared" si="808"/>
        <v>204.806805</v>
      </c>
      <c r="DR530" s="222">
        <v>1399</v>
      </c>
      <c r="DS530" s="677">
        <f t="shared" si="809"/>
        <v>408</v>
      </c>
      <c r="DT530" s="676">
        <f t="shared" si="810"/>
        <v>41.170534813319875</v>
      </c>
      <c r="DU530" s="710">
        <f t="shared" si="832"/>
        <v>8.2341069626639758</v>
      </c>
      <c r="DV530" s="208">
        <v>1998.51722</v>
      </c>
      <c r="DW530" s="677">
        <f t="shared" si="811"/>
        <v>1007.51722</v>
      </c>
      <c r="DX530" s="676">
        <f t="shared" si="812"/>
        <v>101.6667225025227</v>
      </c>
      <c r="DY530" s="710">
        <f t="shared" si="833"/>
        <v>20.333344500504541</v>
      </c>
      <c r="DZ530" s="222">
        <v>15</v>
      </c>
      <c r="EA530" s="677">
        <f t="shared" si="813"/>
        <v>148.65</v>
      </c>
      <c r="EB530" s="568">
        <f t="shared" si="814"/>
        <v>1139.6500000000001</v>
      </c>
      <c r="EC530" s="677">
        <f t="shared" si="815"/>
        <v>1139.6500000000001</v>
      </c>
      <c r="ED530" s="677">
        <f t="shared" si="834"/>
        <v>341.89499999999998</v>
      </c>
      <c r="EE530" s="677">
        <f t="shared" si="835"/>
        <v>569.82500000000005</v>
      </c>
      <c r="EF530" s="208">
        <f t="shared" si="836"/>
        <v>214.71680499999997</v>
      </c>
      <c r="EG530" s="208">
        <f t="shared" si="837"/>
        <v>64.415041499999987</v>
      </c>
      <c r="EH530" s="208">
        <f t="shared" si="838"/>
        <v>107.35840249999998</v>
      </c>
      <c r="EI530" s="677">
        <f t="shared" si="816"/>
        <v>214.71680499999997</v>
      </c>
    </row>
    <row r="531" spans="1:139" s="218" customFormat="1" ht="24.75" customHeight="1" x14ac:dyDescent="0.2">
      <c r="A531" s="506">
        <v>528</v>
      </c>
      <c r="B531" s="505" t="s">
        <v>1269</v>
      </c>
      <c r="C531" s="499" t="s">
        <v>98</v>
      </c>
      <c r="D531" s="253" t="s">
        <v>420</v>
      </c>
      <c r="E531" s="253" t="s">
        <v>361</v>
      </c>
      <c r="F531" s="219" t="s">
        <v>46</v>
      </c>
      <c r="G531" s="219" t="s">
        <v>53</v>
      </c>
      <c r="H531" s="219" t="s">
        <v>45</v>
      </c>
      <c r="I531" s="240">
        <v>0.2</v>
      </c>
      <c r="J531" s="221">
        <v>796</v>
      </c>
      <c r="K531" s="222"/>
      <c r="L531" s="219" t="s">
        <v>46</v>
      </c>
      <c r="M531" s="219" t="s">
        <v>53</v>
      </c>
      <c r="N531" s="219" t="s">
        <v>45</v>
      </c>
      <c r="O531" s="240">
        <v>0.2</v>
      </c>
      <c r="P531" s="221">
        <v>796</v>
      </c>
      <c r="Q531" s="219"/>
      <c r="R531" s="219"/>
      <c r="S531" s="219"/>
      <c r="T531" s="240">
        <v>0.2</v>
      </c>
      <c r="U531" s="223">
        <v>796</v>
      </c>
      <c r="V531" s="228" t="s">
        <v>696</v>
      </c>
      <c r="W531" s="228" t="s">
        <v>42</v>
      </c>
      <c r="X531" s="228" t="s">
        <v>70</v>
      </c>
      <c r="Y531" s="242">
        <v>0.2</v>
      </c>
      <c r="Z531" s="226">
        <v>796</v>
      </c>
      <c r="AA531" s="207">
        <f t="shared" si="750"/>
        <v>159.20000000000002</v>
      </c>
      <c r="AB531" s="222">
        <v>1157</v>
      </c>
      <c r="AC531" s="544">
        <f t="shared" si="817"/>
        <v>361</v>
      </c>
      <c r="AD531" s="208">
        <f>1.453*$AB$1</f>
        <v>1652.7293800000002</v>
      </c>
      <c r="AE531" s="678">
        <f t="shared" si="818"/>
        <v>856.72938000000022</v>
      </c>
      <c r="AF531" s="222">
        <v>2067</v>
      </c>
      <c r="AJ531" s="444">
        <f t="shared" si="751"/>
        <v>361</v>
      </c>
      <c r="AK531" s="444">
        <f t="shared" si="752"/>
        <v>45.35175879396985</v>
      </c>
      <c r="AL531" s="539">
        <f t="shared" si="819"/>
        <v>9.0703517587939708E-2</v>
      </c>
      <c r="AM531" s="444">
        <f t="shared" si="753"/>
        <v>72.2</v>
      </c>
      <c r="AN531" s="445">
        <f t="shared" si="754"/>
        <v>856.72938000000022</v>
      </c>
      <c r="AO531" s="445">
        <f t="shared" si="755"/>
        <v>107.6293190954774</v>
      </c>
      <c r="AP531" s="542">
        <f t="shared" si="820"/>
        <v>0.21525863819095481</v>
      </c>
      <c r="AQ531" s="445">
        <f t="shared" si="756"/>
        <v>171.34587600000003</v>
      </c>
      <c r="AR531" s="227">
        <f t="shared" si="757"/>
        <v>183.20000000000002</v>
      </c>
      <c r="AS531" s="210">
        <f t="shared" si="758"/>
        <v>916</v>
      </c>
      <c r="AT531" s="209">
        <f t="shared" si="759"/>
        <v>274.8</v>
      </c>
      <c r="AU531" s="209">
        <f t="shared" si="760"/>
        <v>458</v>
      </c>
      <c r="AV531" s="211">
        <f t="shared" si="761"/>
        <v>1157</v>
      </c>
      <c r="AW531" s="212">
        <f t="shared" si="762"/>
        <v>-241</v>
      </c>
      <c r="AX531" s="210">
        <f t="shared" si="763"/>
        <v>120</v>
      </c>
      <c r="AY531" s="210">
        <f t="shared" si="764"/>
        <v>15.075376884422113</v>
      </c>
      <c r="AZ531" s="211">
        <f t="shared" si="765"/>
        <v>1652.7293800000002</v>
      </c>
      <c r="BA531" s="544">
        <f t="shared" si="821"/>
        <v>736.72938000000022</v>
      </c>
      <c r="BB531" s="210">
        <f t="shared" si="822"/>
        <v>184.18234500000005</v>
      </c>
      <c r="BC531" s="213">
        <f t="shared" si="766"/>
        <v>297.49128840000003</v>
      </c>
      <c r="BD531" s="211">
        <f>[1]MAG_9pak!$F$12</f>
        <v>1487.4564420000002</v>
      </c>
      <c r="BE531" s="213">
        <f t="shared" si="767"/>
        <v>446.23693260000005</v>
      </c>
      <c r="BF531" s="213">
        <f t="shared" si="768"/>
        <v>743.72822100000008</v>
      </c>
      <c r="BG531" s="210">
        <f t="shared" si="769"/>
        <v>330.45644200000015</v>
      </c>
      <c r="BH531" s="210">
        <f t="shared" si="770"/>
        <v>691.45644200000015</v>
      </c>
      <c r="BI531" s="210">
        <f t="shared" si="771"/>
        <v>86.866387185929682</v>
      </c>
      <c r="BJ531" s="210">
        <f t="shared" si="772"/>
        <v>987.04</v>
      </c>
      <c r="BK531" s="214">
        <f t="shared" si="773"/>
        <v>296.11199999999997</v>
      </c>
      <c r="BL531" s="214">
        <f t="shared" si="774"/>
        <v>493.52</v>
      </c>
      <c r="BM531" s="210">
        <f t="shared" si="775"/>
        <v>191.03999999999996</v>
      </c>
      <c r="BN531" s="210">
        <f t="shared" si="776"/>
        <v>-169.96000000000004</v>
      </c>
      <c r="BO531" s="215">
        <f t="shared" si="777"/>
        <v>197.40800000000002</v>
      </c>
      <c r="BP531" s="210">
        <f t="shared" si="778"/>
        <v>987.04</v>
      </c>
      <c r="BQ531" s="216">
        <f t="shared" si="779"/>
        <v>296.11199999999997</v>
      </c>
      <c r="BR531" s="216">
        <f t="shared" si="780"/>
        <v>493.52</v>
      </c>
      <c r="BS531" s="210">
        <f t="shared" si="781"/>
        <v>191.03999999999996</v>
      </c>
      <c r="BT531" s="210">
        <f t="shared" si="782"/>
        <v>-169.96000000000004</v>
      </c>
      <c r="BU531" s="217">
        <f t="shared" si="783"/>
        <v>197.40800000000002</v>
      </c>
      <c r="BV531" s="210">
        <f t="shared" si="784"/>
        <v>987.04</v>
      </c>
      <c r="BW531" s="403">
        <f t="shared" si="785"/>
        <v>296.11199999999997</v>
      </c>
      <c r="BX531" s="403">
        <f t="shared" si="786"/>
        <v>493.52</v>
      </c>
      <c r="BY531" s="210">
        <f t="shared" si="787"/>
        <v>191.03999999999996</v>
      </c>
      <c r="BZ531" s="210">
        <f t="shared" si="788"/>
        <v>-169.96000000000004</v>
      </c>
      <c r="CA531" s="210">
        <f t="shared" si="789"/>
        <v>24</v>
      </c>
      <c r="CB531" s="404">
        <f t="shared" si="790"/>
        <v>197.40800000000002</v>
      </c>
      <c r="CC531" s="404"/>
      <c r="CD531" s="537">
        <f t="shared" si="791"/>
        <v>184.18234500000005</v>
      </c>
      <c r="CE531" s="537">
        <f t="shared" si="823"/>
        <v>55.254703500000012</v>
      </c>
      <c r="CF531" s="537">
        <f t="shared" si="792"/>
        <v>92.091172500000027</v>
      </c>
      <c r="CG531" s="210"/>
      <c r="CH531" s="210"/>
      <c r="CI531" s="210"/>
      <c r="CJ531" s="538">
        <f t="shared" si="793"/>
        <v>36.836469000000015</v>
      </c>
      <c r="CK531" s="216">
        <f t="shared" si="794"/>
        <v>60.25</v>
      </c>
      <c r="CL531" s="216">
        <f t="shared" si="824"/>
        <v>18.074999999999999</v>
      </c>
      <c r="CM531" s="216">
        <f t="shared" si="795"/>
        <v>30.125</v>
      </c>
      <c r="CN531" s="216"/>
      <c r="CO531" s="216"/>
      <c r="CP531" s="216"/>
      <c r="CQ531" s="217">
        <f t="shared" si="796"/>
        <v>12.05</v>
      </c>
      <c r="CR531" s="403">
        <f t="shared" si="797"/>
        <v>166.42234500000006</v>
      </c>
      <c r="CS531" s="403">
        <f t="shared" si="825"/>
        <v>49.926703500000016</v>
      </c>
      <c r="CT531" s="403">
        <f t="shared" si="798"/>
        <v>83.211172500000032</v>
      </c>
      <c r="CU531" s="403"/>
      <c r="CV531" s="403"/>
      <c r="CW531" s="403"/>
      <c r="CX531" s="404">
        <f t="shared" si="799"/>
        <v>33.284469000000016</v>
      </c>
      <c r="CY531" s="198"/>
      <c r="CZ531" s="222">
        <v>1157</v>
      </c>
      <c r="DA531" s="677">
        <f t="shared" si="800"/>
        <v>361</v>
      </c>
      <c r="DB531" s="676">
        <f t="shared" si="801"/>
        <v>45.35175879396985</v>
      </c>
      <c r="DC531" s="676">
        <f t="shared" si="826"/>
        <v>9.0703517587939704</v>
      </c>
      <c r="DD531" s="208">
        <v>1652.7293800000002</v>
      </c>
      <c r="DE531" s="677">
        <f t="shared" si="802"/>
        <v>856.72938000000022</v>
      </c>
      <c r="DF531" s="676">
        <f t="shared" si="803"/>
        <v>107.6293190954774</v>
      </c>
      <c r="DG531" s="676">
        <f t="shared" si="827"/>
        <v>21.525863819095481</v>
      </c>
      <c r="DH531" s="222">
        <v>19</v>
      </c>
      <c r="DI531" s="677">
        <f t="shared" si="804"/>
        <v>151.24</v>
      </c>
      <c r="DJ531" s="568">
        <f t="shared" si="805"/>
        <v>947.24</v>
      </c>
      <c r="DK531" s="677">
        <f t="shared" si="806"/>
        <v>189.44800000000001</v>
      </c>
      <c r="DL531" s="677">
        <f t="shared" si="828"/>
        <v>284.17200000000003</v>
      </c>
      <c r="DM531" s="677">
        <f t="shared" si="829"/>
        <v>473.62</v>
      </c>
      <c r="DN531" s="677">
        <f t="shared" si="807"/>
        <v>176.37234500000005</v>
      </c>
      <c r="DO531" s="677">
        <f t="shared" si="830"/>
        <v>52.911703500000016</v>
      </c>
      <c r="DP531" s="677">
        <f t="shared" si="831"/>
        <v>88.186172500000026</v>
      </c>
      <c r="DQ531" s="677">
        <f t="shared" si="808"/>
        <v>35.274469000000011</v>
      </c>
      <c r="DR531" s="222">
        <v>1157</v>
      </c>
      <c r="DS531" s="677">
        <f t="shared" si="809"/>
        <v>361</v>
      </c>
      <c r="DT531" s="676">
        <f t="shared" si="810"/>
        <v>45.35175879396985</v>
      </c>
      <c r="DU531" s="710">
        <f t="shared" si="832"/>
        <v>9.0703517587939704</v>
      </c>
      <c r="DV531" s="208">
        <v>1652.7293800000002</v>
      </c>
      <c r="DW531" s="677">
        <f t="shared" si="811"/>
        <v>856.72938000000022</v>
      </c>
      <c r="DX531" s="676">
        <f t="shared" si="812"/>
        <v>107.6293190954774</v>
      </c>
      <c r="DY531" s="710">
        <f t="shared" si="833"/>
        <v>21.525863819095481</v>
      </c>
      <c r="DZ531" s="222">
        <v>15</v>
      </c>
      <c r="EA531" s="677">
        <f t="shared" si="813"/>
        <v>119.4</v>
      </c>
      <c r="EB531" s="568">
        <f t="shared" si="814"/>
        <v>915.4</v>
      </c>
      <c r="EC531" s="677">
        <f t="shared" si="815"/>
        <v>183.08</v>
      </c>
      <c r="ED531" s="677">
        <f t="shared" si="834"/>
        <v>274.62</v>
      </c>
      <c r="EE531" s="677">
        <f t="shared" si="835"/>
        <v>457.7</v>
      </c>
      <c r="EF531" s="208">
        <f t="shared" si="836"/>
        <v>184.33234500000006</v>
      </c>
      <c r="EG531" s="208">
        <f t="shared" si="837"/>
        <v>55.299703500000014</v>
      </c>
      <c r="EH531" s="208">
        <f t="shared" si="838"/>
        <v>92.16617250000003</v>
      </c>
      <c r="EI531" s="677">
        <f t="shared" si="816"/>
        <v>36.866469000000016</v>
      </c>
    </row>
    <row r="532" spans="1:139" s="218" customFormat="1" ht="24.75" customHeight="1" x14ac:dyDescent="0.2">
      <c r="A532" s="505">
        <v>529</v>
      </c>
      <c r="B532" s="505" t="s">
        <v>1269</v>
      </c>
      <c r="C532" s="499" t="s">
        <v>98</v>
      </c>
      <c r="D532" s="253" t="s">
        <v>421</v>
      </c>
      <c r="E532" s="253" t="s">
        <v>360</v>
      </c>
      <c r="F532" s="219" t="s">
        <v>46</v>
      </c>
      <c r="G532" s="219" t="s">
        <v>42</v>
      </c>
      <c r="H532" s="219" t="s">
        <v>66</v>
      </c>
      <c r="I532" s="240">
        <v>1</v>
      </c>
      <c r="J532" s="221">
        <v>991</v>
      </c>
      <c r="K532" s="222"/>
      <c r="L532" s="219" t="s">
        <v>46</v>
      </c>
      <c r="M532" s="219" t="s">
        <v>42</v>
      </c>
      <c r="N532" s="219" t="s">
        <v>66</v>
      </c>
      <c r="O532" s="240">
        <v>1</v>
      </c>
      <c r="P532" s="221">
        <v>991</v>
      </c>
      <c r="Q532" s="219"/>
      <c r="R532" s="219"/>
      <c r="S532" s="219"/>
      <c r="T532" s="240">
        <v>1</v>
      </c>
      <c r="U532" s="223">
        <v>991</v>
      </c>
      <c r="V532" s="228" t="s">
        <v>696</v>
      </c>
      <c r="W532" s="228" t="s">
        <v>44</v>
      </c>
      <c r="X532" s="228" t="s">
        <v>66</v>
      </c>
      <c r="Y532" s="242">
        <v>1</v>
      </c>
      <c r="Z532" s="226">
        <v>991</v>
      </c>
      <c r="AA532" s="207">
        <f t="shared" si="750"/>
        <v>991</v>
      </c>
      <c r="AB532" s="222">
        <v>1399</v>
      </c>
      <c r="AC532" s="544">
        <f t="shared" si="817"/>
        <v>408</v>
      </c>
      <c r="AD532" s="208">
        <f>1.757*$AB$1</f>
        <v>1998.51722</v>
      </c>
      <c r="AE532" s="678">
        <f t="shared" si="818"/>
        <v>1007.51722</v>
      </c>
      <c r="AF532" s="222">
        <v>2499</v>
      </c>
      <c r="AJ532" s="444">
        <f t="shared" si="751"/>
        <v>408</v>
      </c>
      <c r="AK532" s="444">
        <f t="shared" si="752"/>
        <v>41.170534813319875</v>
      </c>
      <c r="AL532" s="539">
        <f t="shared" si="819"/>
        <v>8.2341069626639757E-2</v>
      </c>
      <c r="AM532" s="444">
        <f t="shared" si="753"/>
        <v>81.599999999999994</v>
      </c>
      <c r="AN532" s="445">
        <f t="shared" si="754"/>
        <v>1007.51722</v>
      </c>
      <c r="AO532" s="445">
        <f t="shared" si="755"/>
        <v>101.6667225025227</v>
      </c>
      <c r="AP532" s="542">
        <f t="shared" si="820"/>
        <v>0.20333344500504541</v>
      </c>
      <c r="AQ532" s="445">
        <f t="shared" si="756"/>
        <v>201.503444</v>
      </c>
      <c r="AR532" s="227">
        <f t="shared" si="757"/>
        <v>1111</v>
      </c>
      <c r="AS532" s="210">
        <f t="shared" si="758"/>
        <v>1111</v>
      </c>
      <c r="AT532" s="209">
        <f t="shared" si="759"/>
        <v>333.3</v>
      </c>
      <c r="AU532" s="209">
        <f t="shared" si="760"/>
        <v>555.5</v>
      </c>
      <c r="AV532" s="211">
        <f t="shared" si="761"/>
        <v>1399</v>
      </c>
      <c r="AW532" s="212">
        <f t="shared" si="762"/>
        <v>-288</v>
      </c>
      <c r="AX532" s="210">
        <f t="shared" si="763"/>
        <v>120</v>
      </c>
      <c r="AY532" s="210">
        <f t="shared" si="764"/>
        <v>12.108980827447027</v>
      </c>
      <c r="AZ532" s="211">
        <f t="shared" si="765"/>
        <v>1998.51722</v>
      </c>
      <c r="BA532" s="544">
        <f t="shared" si="821"/>
        <v>887.51721999999995</v>
      </c>
      <c r="BB532" s="210">
        <f t="shared" si="822"/>
        <v>221.87930499999999</v>
      </c>
      <c r="BC532" s="213">
        <f t="shared" si="766"/>
        <v>1618.7989482</v>
      </c>
      <c r="BD532" s="211">
        <f>[1]MAG_9pak!$E$13</f>
        <v>1618.7989482</v>
      </c>
      <c r="BE532" s="213">
        <f t="shared" si="767"/>
        <v>485.63968446000001</v>
      </c>
      <c r="BF532" s="213">
        <f t="shared" si="768"/>
        <v>809.39947410000002</v>
      </c>
      <c r="BG532" s="210">
        <f t="shared" si="769"/>
        <v>219.79894820000004</v>
      </c>
      <c r="BH532" s="210">
        <f t="shared" si="770"/>
        <v>627.79894820000004</v>
      </c>
      <c r="BI532" s="210">
        <f t="shared" si="771"/>
        <v>63.350045227043381</v>
      </c>
      <c r="BJ532" s="210">
        <f t="shared" si="772"/>
        <v>1228.8399999999999</v>
      </c>
      <c r="BK532" s="214">
        <f t="shared" si="773"/>
        <v>368.65199999999999</v>
      </c>
      <c r="BL532" s="214">
        <f t="shared" si="774"/>
        <v>614.41999999999996</v>
      </c>
      <c r="BM532" s="210">
        <f t="shared" si="775"/>
        <v>237.83999999999992</v>
      </c>
      <c r="BN532" s="210">
        <f t="shared" si="776"/>
        <v>-170.16000000000008</v>
      </c>
      <c r="BO532" s="215">
        <f t="shared" si="777"/>
        <v>1228.8399999999999</v>
      </c>
      <c r="BP532" s="210">
        <f t="shared" si="778"/>
        <v>1228.8399999999999</v>
      </c>
      <c r="BQ532" s="216">
        <f t="shared" si="779"/>
        <v>368.65199999999999</v>
      </c>
      <c r="BR532" s="216">
        <f t="shared" si="780"/>
        <v>614.41999999999996</v>
      </c>
      <c r="BS532" s="210">
        <f t="shared" si="781"/>
        <v>237.83999999999992</v>
      </c>
      <c r="BT532" s="210">
        <f t="shared" si="782"/>
        <v>-170.16000000000008</v>
      </c>
      <c r="BU532" s="217">
        <f t="shared" si="783"/>
        <v>1228.8399999999999</v>
      </c>
      <c r="BV532" s="210">
        <f t="shared" si="784"/>
        <v>1228.8399999999999</v>
      </c>
      <c r="BW532" s="403">
        <f t="shared" si="785"/>
        <v>368.65199999999999</v>
      </c>
      <c r="BX532" s="403">
        <f t="shared" si="786"/>
        <v>614.41999999999996</v>
      </c>
      <c r="BY532" s="210">
        <f t="shared" si="787"/>
        <v>237.83999999999992</v>
      </c>
      <c r="BZ532" s="210">
        <f t="shared" si="788"/>
        <v>-170.16000000000008</v>
      </c>
      <c r="CA532" s="210">
        <f t="shared" si="789"/>
        <v>24</v>
      </c>
      <c r="CB532" s="404">
        <f t="shared" si="790"/>
        <v>1228.8399999999999</v>
      </c>
      <c r="CC532" s="404"/>
      <c r="CD532" s="537">
        <f t="shared" si="791"/>
        <v>221.87930499999999</v>
      </c>
      <c r="CE532" s="537">
        <f t="shared" si="823"/>
        <v>66.563791499999994</v>
      </c>
      <c r="CF532" s="537">
        <f t="shared" si="792"/>
        <v>110.93965249999999</v>
      </c>
      <c r="CG532" s="210"/>
      <c r="CH532" s="210"/>
      <c r="CI532" s="210"/>
      <c r="CJ532" s="538">
        <f t="shared" si="793"/>
        <v>221.87930499999999</v>
      </c>
      <c r="CK532" s="216">
        <f t="shared" si="794"/>
        <v>72</v>
      </c>
      <c r="CL532" s="216">
        <f t="shared" si="824"/>
        <v>21.599999999999998</v>
      </c>
      <c r="CM532" s="216">
        <f t="shared" si="795"/>
        <v>36</v>
      </c>
      <c r="CN532" s="216"/>
      <c r="CO532" s="216"/>
      <c r="CP532" s="216"/>
      <c r="CQ532" s="217">
        <f t="shared" si="796"/>
        <v>72</v>
      </c>
      <c r="CR532" s="403">
        <f t="shared" si="797"/>
        <v>192.41930500000001</v>
      </c>
      <c r="CS532" s="403">
        <f t="shared" si="825"/>
        <v>57.7257915</v>
      </c>
      <c r="CT532" s="403">
        <f t="shared" si="798"/>
        <v>96.209652500000004</v>
      </c>
      <c r="CU532" s="403"/>
      <c r="CV532" s="403"/>
      <c r="CW532" s="403"/>
      <c r="CX532" s="404">
        <f t="shared" si="799"/>
        <v>192.41930500000001</v>
      </c>
      <c r="CY532" s="198"/>
      <c r="CZ532" s="222">
        <v>1399</v>
      </c>
      <c r="DA532" s="677">
        <f t="shared" si="800"/>
        <v>408</v>
      </c>
      <c r="DB532" s="676">
        <f t="shared" si="801"/>
        <v>41.170534813319875</v>
      </c>
      <c r="DC532" s="676">
        <f t="shared" si="826"/>
        <v>8.2341069626639758</v>
      </c>
      <c r="DD532" s="208">
        <v>1998.51722</v>
      </c>
      <c r="DE532" s="677">
        <f t="shared" si="802"/>
        <v>1007.51722</v>
      </c>
      <c r="DF532" s="676">
        <f t="shared" si="803"/>
        <v>101.6667225025227</v>
      </c>
      <c r="DG532" s="676">
        <f t="shared" si="827"/>
        <v>20.333344500504541</v>
      </c>
      <c r="DH532" s="222">
        <v>19</v>
      </c>
      <c r="DI532" s="677">
        <f t="shared" si="804"/>
        <v>188.29</v>
      </c>
      <c r="DJ532" s="568">
        <f t="shared" si="805"/>
        <v>1179.29</v>
      </c>
      <c r="DK532" s="677">
        <f t="shared" si="806"/>
        <v>1179.29</v>
      </c>
      <c r="DL532" s="677">
        <f t="shared" si="828"/>
        <v>353.78699999999998</v>
      </c>
      <c r="DM532" s="677">
        <f t="shared" si="829"/>
        <v>589.64499999999998</v>
      </c>
      <c r="DN532" s="677">
        <f t="shared" si="807"/>
        <v>204.806805</v>
      </c>
      <c r="DO532" s="677">
        <f t="shared" si="830"/>
        <v>61.442041499999995</v>
      </c>
      <c r="DP532" s="677">
        <f t="shared" si="831"/>
        <v>102.4034025</v>
      </c>
      <c r="DQ532" s="677">
        <f t="shared" si="808"/>
        <v>204.806805</v>
      </c>
      <c r="DR532" s="222">
        <v>1399</v>
      </c>
      <c r="DS532" s="677">
        <f t="shared" si="809"/>
        <v>408</v>
      </c>
      <c r="DT532" s="676">
        <f t="shared" si="810"/>
        <v>41.170534813319875</v>
      </c>
      <c r="DU532" s="710">
        <f t="shared" si="832"/>
        <v>8.2341069626639758</v>
      </c>
      <c r="DV532" s="208">
        <v>1998.51722</v>
      </c>
      <c r="DW532" s="677">
        <f t="shared" si="811"/>
        <v>1007.51722</v>
      </c>
      <c r="DX532" s="676">
        <f t="shared" si="812"/>
        <v>101.6667225025227</v>
      </c>
      <c r="DY532" s="710">
        <f t="shared" si="833"/>
        <v>20.333344500504541</v>
      </c>
      <c r="DZ532" s="222">
        <v>15</v>
      </c>
      <c r="EA532" s="677">
        <f t="shared" si="813"/>
        <v>148.65</v>
      </c>
      <c r="EB532" s="568">
        <f t="shared" si="814"/>
        <v>1139.6500000000001</v>
      </c>
      <c r="EC532" s="677">
        <f t="shared" si="815"/>
        <v>1139.6500000000001</v>
      </c>
      <c r="ED532" s="677">
        <f t="shared" si="834"/>
        <v>341.89499999999998</v>
      </c>
      <c r="EE532" s="677">
        <f t="shared" si="835"/>
        <v>569.82500000000005</v>
      </c>
      <c r="EF532" s="208">
        <f t="shared" si="836"/>
        <v>214.71680499999997</v>
      </c>
      <c r="EG532" s="208">
        <f t="shared" si="837"/>
        <v>64.415041499999987</v>
      </c>
      <c r="EH532" s="208">
        <f t="shared" si="838"/>
        <v>107.35840249999998</v>
      </c>
      <c r="EI532" s="677">
        <f t="shared" si="816"/>
        <v>214.71680499999997</v>
      </c>
    </row>
    <row r="533" spans="1:139" s="218" customFormat="1" ht="24.75" customHeight="1" x14ac:dyDescent="0.2">
      <c r="A533" s="505">
        <v>530</v>
      </c>
      <c r="B533" s="505" t="s">
        <v>1269</v>
      </c>
      <c r="C533" s="499" t="s">
        <v>98</v>
      </c>
      <c r="D533" s="253" t="s">
        <v>422</v>
      </c>
      <c r="E533" s="253" t="s">
        <v>360</v>
      </c>
      <c r="F533" s="219" t="s">
        <v>46</v>
      </c>
      <c r="G533" s="219" t="s">
        <v>42</v>
      </c>
      <c r="H533" s="219" t="s">
        <v>66</v>
      </c>
      <c r="I533" s="240">
        <v>1</v>
      </c>
      <c r="J533" s="221">
        <v>991</v>
      </c>
      <c r="K533" s="222"/>
      <c r="L533" s="219" t="s">
        <v>46</v>
      </c>
      <c r="M533" s="219" t="s">
        <v>42</v>
      </c>
      <c r="N533" s="219" t="s">
        <v>66</v>
      </c>
      <c r="O533" s="240">
        <v>1</v>
      </c>
      <c r="P533" s="221">
        <v>991</v>
      </c>
      <c r="Q533" s="219"/>
      <c r="R533" s="219"/>
      <c r="S533" s="219"/>
      <c r="T533" s="240">
        <v>1</v>
      </c>
      <c r="U533" s="223">
        <v>991</v>
      </c>
      <c r="V533" s="228" t="s">
        <v>696</v>
      </c>
      <c r="W533" s="228" t="s">
        <v>44</v>
      </c>
      <c r="X533" s="228" t="s">
        <v>66</v>
      </c>
      <c r="Y533" s="242">
        <v>1</v>
      </c>
      <c r="Z533" s="226">
        <v>991</v>
      </c>
      <c r="AA533" s="207">
        <f t="shared" si="750"/>
        <v>991</v>
      </c>
      <c r="AB533" s="222">
        <v>1399</v>
      </c>
      <c r="AC533" s="544">
        <f t="shared" si="817"/>
        <v>408</v>
      </c>
      <c r="AD533" s="208">
        <f>1.757*$AB$1</f>
        <v>1998.51722</v>
      </c>
      <c r="AE533" s="678">
        <f t="shared" si="818"/>
        <v>1007.51722</v>
      </c>
      <c r="AF533" s="222">
        <v>2499</v>
      </c>
      <c r="AJ533" s="444">
        <f t="shared" si="751"/>
        <v>408</v>
      </c>
      <c r="AK533" s="444">
        <f t="shared" si="752"/>
        <v>41.170534813319875</v>
      </c>
      <c r="AL533" s="539">
        <f t="shared" si="819"/>
        <v>8.2341069626639757E-2</v>
      </c>
      <c r="AM533" s="444">
        <f t="shared" si="753"/>
        <v>81.599999999999994</v>
      </c>
      <c r="AN533" s="445">
        <f t="shared" si="754"/>
        <v>1007.51722</v>
      </c>
      <c r="AO533" s="445">
        <f t="shared" si="755"/>
        <v>101.6667225025227</v>
      </c>
      <c r="AP533" s="542">
        <f t="shared" si="820"/>
        <v>0.20333344500504541</v>
      </c>
      <c r="AQ533" s="445">
        <f t="shared" si="756"/>
        <v>201.503444</v>
      </c>
      <c r="AR533" s="227">
        <f t="shared" si="757"/>
        <v>1111</v>
      </c>
      <c r="AS533" s="210">
        <f t="shared" si="758"/>
        <v>1111</v>
      </c>
      <c r="AT533" s="209">
        <f t="shared" si="759"/>
        <v>333.3</v>
      </c>
      <c r="AU533" s="209">
        <f t="shared" si="760"/>
        <v>555.5</v>
      </c>
      <c r="AV533" s="211">
        <f t="shared" si="761"/>
        <v>1399</v>
      </c>
      <c r="AW533" s="212">
        <f t="shared" si="762"/>
        <v>-288</v>
      </c>
      <c r="AX533" s="210">
        <f t="shared" si="763"/>
        <v>120</v>
      </c>
      <c r="AY533" s="210">
        <f t="shared" si="764"/>
        <v>12.108980827447027</v>
      </c>
      <c r="AZ533" s="211">
        <f t="shared" si="765"/>
        <v>1998.51722</v>
      </c>
      <c r="BA533" s="544">
        <f t="shared" si="821"/>
        <v>887.51721999999995</v>
      </c>
      <c r="BB533" s="210">
        <f t="shared" si="822"/>
        <v>221.87930499999999</v>
      </c>
      <c r="BC533" s="213">
        <f t="shared" si="766"/>
        <v>1618.7989482</v>
      </c>
      <c r="BD533" s="211">
        <f>[1]MAG_9pak!$E$13</f>
        <v>1618.7989482</v>
      </c>
      <c r="BE533" s="213">
        <f t="shared" si="767"/>
        <v>485.63968446000001</v>
      </c>
      <c r="BF533" s="213">
        <f t="shared" si="768"/>
        <v>809.39947410000002</v>
      </c>
      <c r="BG533" s="210">
        <f t="shared" si="769"/>
        <v>219.79894820000004</v>
      </c>
      <c r="BH533" s="210">
        <f t="shared" si="770"/>
        <v>627.79894820000004</v>
      </c>
      <c r="BI533" s="210">
        <f t="shared" si="771"/>
        <v>63.350045227043381</v>
      </c>
      <c r="BJ533" s="210">
        <f t="shared" si="772"/>
        <v>1228.8399999999999</v>
      </c>
      <c r="BK533" s="214">
        <f t="shared" si="773"/>
        <v>368.65199999999999</v>
      </c>
      <c r="BL533" s="214">
        <f t="shared" si="774"/>
        <v>614.41999999999996</v>
      </c>
      <c r="BM533" s="210">
        <f t="shared" si="775"/>
        <v>237.83999999999992</v>
      </c>
      <c r="BN533" s="210">
        <f t="shared" si="776"/>
        <v>-170.16000000000008</v>
      </c>
      <c r="BO533" s="215">
        <f t="shared" si="777"/>
        <v>1228.8399999999999</v>
      </c>
      <c r="BP533" s="210">
        <f t="shared" si="778"/>
        <v>1228.8399999999999</v>
      </c>
      <c r="BQ533" s="216">
        <f t="shared" si="779"/>
        <v>368.65199999999999</v>
      </c>
      <c r="BR533" s="216">
        <f t="shared" si="780"/>
        <v>614.41999999999996</v>
      </c>
      <c r="BS533" s="210">
        <f t="shared" si="781"/>
        <v>237.83999999999992</v>
      </c>
      <c r="BT533" s="210">
        <f t="shared" si="782"/>
        <v>-170.16000000000008</v>
      </c>
      <c r="BU533" s="217">
        <f t="shared" si="783"/>
        <v>1228.8399999999999</v>
      </c>
      <c r="BV533" s="210">
        <f t="shared" si="784"/>
        <v>1228.8399999999999</v>
      </c>
      <c r="BW533" s="403">
        <f t="shared" si="785"/>
        <v>368.65199999999999</v>
      </c>
      <c r="BX533" s="403">
        <f t="shared" si="786"/>
        <v>614.41999999999996</v>
      </c>
      <c r="BY533" s="210">
        <f t="shared" si="787"/>
        <v>237.83999999999992</v>
      </c>
      <c r="BZ533" s="210">
        <f t="shared" si="788"/>
        <v>-170.16000000000008</v>
      </c>
      <c r="CA533" s="210">
        <f t="shared" si="789"/>
        <v>24</v>
      </c>
      <c r="CB533" s="404">
        <f t="shared" si="790"/>
        <v>1228.8399999999999</v>
      </c>
      <c r="CC533" s="404"/>
      <c r="CD533" s="537">
        <f t="shared" si="791"/>
        <v>221.87930499999999</v>
      </c>
      <c r="CE533" s="537">
        <f t="shared" si="823"/>
        <v>66.563791499999994</v>
      </c>
      <c r="CF533" s="537">
        <f t="shared" si="792"/>
        <v>110.93965249999999</v>
      </c>
      <c r="CG533" s="210"/>
      <c r="CH533" s="210"/>
      <c r="CI533" s="210"/>
      <c r="CJ533" s="538">
        <f t="shared" si="793"/>
        <v>221.87930499999999</v>
      </c>
      <c r="CK533" s="216">
        <f t="shared" si="794"/>
        <v>72</v>
      </c>
      <c r="CL533" s="216">
        <f t="shared" si="824"/>
        <v>21.599999999999998</v>
      </c>
      <c r="CM533" s="216">
        <f t="shared" si="795"/>
        <v>36</v>
      </c>
      <c r="CN533" s="216"/>
      <c r="CO533" s="216"/>
      <c r="CP533" s="216"/>
      <c r="CQ533" s="217">
        <f t="shared" si="796"/>
        <v>72</v>
      </c>
      <c r="CR533" s="403">
        <f t="shared" si="797"/>
        <v>192.41930500000001</v>
      </c>
      <c r="CS533" s="403">
        <f t="shared" si="825"/>
        <v>57.7257915</v>
      </c>
      <c r="CT533" s="403">
        <f t="shared" si="798"/>
        <v>96.209652500000004</v>
      </c>
      <c r="CU533" s="403"/>
      <c r="CV533" s="403"/>
      <c r="CW533" s="403"/>
      <c r="CX533" s="404">
        <f t="shared" si="799"/>
        <v>192.41930500000001</v>
      </c>
      <c r="CY533" s="198"/>
      <c r="CZ533" s="222">
        <v>1399</v>
      </c>
      <c r="DA533" s="677">
        <f t="shared" si="800"/>
        <v>408</v>
      </c>
      <c r="DB533" s="676">
        <f t="shared" si="801"/>
        <v>41.170534813319875</v>
      </c>
      <c r="DC533" s="676">
        <f t="shared" si="826"/>
        <v>8.2341069626639758</v>
      </c>
      <c r="DD533" s="208">
        <v>1998.51722</v>
      </c>
      <c r="DE533" s="677">
        <f t="shared" si="802"/>
        <v>1007.51722</v>
      </c>
      <c r="DF533" s="676">
        <f t="shared" si="803"/>
        <v>101.6667225025227</v>
      </c>
      <c r="DG533" s="676">
        <f t="shared" si="827"/>
        <v>20.333344500504541</v>
      </c>
      <c r="DH533" s="222">
        <v>19</v>
      </c>
      <c r="DI533" s="677">
        <f t="shared" si="804"/>
        <v>188.29</v>
      </c>
      <c r="DJ533" s="568">
        <f t="shared" si="805"/>
        <v>1179.29</v>
      </c>
      <c r="DK533" s="677">
        <f t="shared" si="806"/>
        <v>1179.29</v>
      </c>
      <c r="DL533" s="677">
        <f t="shared" si="828"/>
        <v>353.78699999999998</v>
      </c>
      <c r="DM533" s="677">
        <f t="shared" si="829"/>
        <v>589.64499999999998</v>
      </c>
      <c r="DN533" s="677">
        <f t="shared" si="807"/>
        <v>204.806805</v>
      </c>
      <c r="DO533" s="677">
        <f t="shared" si="830"/>
        <v>61.442041499999995</v>
      </c>
      <c r="DP533" s="677">
        <f t="shared" si="831"/>
        <v>102.4034025</v>
      </c>
      <c r="DQ533" s="677">
        <f t="shared" si="808"/>
        <v>204.806805</v>
      </c>
      <c r="DR533" s="222">
        <v>1399</v>
      </c>
      <c r="DS533" s="677">
        <f t="shared" si="809"/>
        <v>408</v>
      </c>
      <c r="DT533" s="676">
        <f t="shared" si="810"/>
        <v>41.170534813319875</v>
      </c>
      <c r="DU533" s="710">
        <f t="shared" si="832"/>
        <v>8.2341069626639758</v>
      </c>
      <c r="DV533" s="208">
        <v>1998.51722</v>
      </c>
      <c r="DW533" s="677">
        <f t="shared" si="811"/>
        <v>1007.51722</v>
      </c>
      <c r="DX533" s="676">
        <f t="shared" si="812"/>
        <v>101.6667225025227</v>
      </c>
      <c r="DY533" s="710">
        <f t="shared" si="833"/>
        <v>20.333344500504541</v>
      </c>
      <c r="DZ533" s="222">
        <v>15</v>
      </c>
      <c r="EA533" s="677">
        <f t="shared" si="813"/>
        <v>148.65</v>
      </c>
      <c r="EB533" s="568">
        <f t="shared" si="814"/>
        <v>1139.6500000000001</v>
      </c>
      <c r="EC533" s="677">
        <f t="shared" si="815"/>
        <v>1139.6500000000001</v>
      </c>
      <c r="ED533" s="677">
        <f t="shared" si="834"/>
        <v>341.89499999999998</v>
      </c>
      <c r="EE533" s="677">
        <f t="shared" si="835"/>
        <v>569.82500000000005</v>
      </c>
      <c r="EF533" s="208">
        <f t="shared" si="836"/>
        <v>214.71680499999997</v>
      </c>
      <c r="EG533" s="208">
        <f t="shared" si="837"/>
        <v>64.415041499999987</v>
      </c>
      <c r="EH533" s="208">
        <f t="shared" si="838"/>
        <v>107.35840249999998</v>
      </c>
      <c r="EI533" s="677">
        <f t="shared" si="816"/>
        <v>214.71680499999997</v>
      </c>
    </row>
    <row r="534" spans="1:139" s="218" customFormat="1" ht="24.75" customHeight="1" x14ac:dyDescent="0.2">
      <c r="A534" s="506">
        <v>531</v>
      </c>
      <c r="B534" s="505" t="s">
        <v>1269</v>
      </c>
      <c r="C534" s="499" t="s">
        <v>98</v>
      </c>
      <c r="D534" s="253" t="s">
        <v>423</v>
      </c>
      <c r="E534" s="253" t="s">
        <v>360</v>
      </c>
      <c r="F534" s="219" t="s">
        <v>46</v>
      </c>
      <c r="G534" s="219" t="s">
        <v>42</v>
      </c>
      <c r="H534" s="219" t="s">
        <v>66</v>
      </c>
      <c r="I534" s="240">
        <v>1</v>
      </c>
      <c r="J534" s="221">
        <v>991</v>
      </c>
      <c r="K534" s="222"/>
      <c r="L534" s="219" t="s">
        <v>46</v>
      </c>
      <c r="M534" s="219" t="s">
        <v>42</v>
      </c>
      <c r="N534" s="219" t="s">
        <v>66</v>
      </c>
      <c r="O534" s="240">
        <v>1</v>
      </c>
      <c r="P534" s="221">
        <v>991</v>
      </c>
      <c r="Q534" s="219"/>
      <c r="R534" s="219"/>
      <c r="S534" s="219"/>
      <c r="T534" s="240">
        <v>1</v>
      </c>
      <c r="U534" s="223">
        <v>991</v>
      </c>
      <c r="V534" s="228" t="s">
        <v>696</v>
      </c>
      <c r="W534" s="228" t="s">
        <v>44</v>
      </c>
      <c r="X534" s="228" t="s">
        <v>66</v>
      </c>
      <c r="Y534" s="242">
        <v>1</v>
      </c>
      <c r="Z534" s="226">
        <v>991</v>
      </c>
      <c r="AA534" s="207">
        <f t="shared" si="750"/>
        <v>991</v>
      </c>
      <c r="AB534" s="222">
        <v>1399</v>
      </c>
      <c r="AC534" s="544">
        <f t="shared" si="817"/>
        <v>408</v>
      </c>
      <c r="AD534" s="208">
        <f>1.757*$AB$1</f>
        <v>1998.51722</v>
      </c>
      <c r="AE534" s="678">
        <f t="shared" si="818"/>
        <v>1007.51722</v>
      </c>
      <c r="AF534" s="222">
        <v>2499</v>
      </c>
      <c r="AJ534" s="444">
        <f t="shared" si="751"/>
        <v>408</v>
      </c>
      <c r="AK534" s="444">
        <f t="shared" si="752"/>
        <v>41.170534813319875</v>
      </c>
      <c r="AL534" s="539">
        <f t="shared" si="819"/>
        <v>8.2341069626639757E-2</v>
      </c>
      <c r="AM534" s="444">
        <f t="shared" si="753"/>
        <v>81.599999999999994</v>
      </c>
      <c r="AN534" s="445">
        <f t="shared" si="754"/>
        <v>1007.51722</v>
      </c>
      <c r="AO534" s="445">
        <f t="shared" si="755"/>
        <v>101.6667225025227</v>
      </c>
      <c r="AP534" s="542">
        <f t="shared" si="820"/>
        <v>0.20333344500504541</v>
      </c>
      <c r="AQ534" s="445">
        <f t="shared" si="756"/>
        <v>201.503444</v>
      </c>
      <c r="AR534" s="227">
        <f t="shared" si="757"/>
        <v>1111</v>
      </c>
      <c r="AS534" s="210">
        <f t="shared" si="758"/>
        <v>1111</v>
      </c>
      <c r="AT534" s="209">
        <f t="shared" si="759"/>
        <v>333.3</v>
      </c>
      <c r="AU534" s="209">
        <f t="shared" si="760"/>
        <v>555.5</v>
      </c>
      <c r="AV534" s="211">
        <f t="shared" si="761"/>
        <v>1399</v>
      </c>
      <c r="AW534" s="212">
        <f t="shared" si="762"/>
        <v>-288</v>
      </c>
      <c r="AX534" s="210">
        <f t="shared" si="763"/>
        <v>120</v>
      </c>
      <c r="AY534" s="210">
        <f t="shared" si="764"/>
        <v>12.108980827447027</v>
      </c>
      <c r="AZ534" s="211">
        <f t="shared" si="765"/>
        <v>1998.51722</v>
      </c>
      <c r="BA534" s="544">
        <f t="shared" si="821"/>
        <v>887.51721999999995</v>
      </c>
      <c r="BB534" s="210">
        <f t="shared" si="822"/>
        <v>221.87930499999999</v>
      </c>
      <c r="BC534" s="213">
        <f t="shared" si="766"/>
        <v>1618.7989482</v>
      </c>
      <c r="BD534" s="211">
        <f>[1]MAG_9pak!$E$13</f>
        <v>1618.7989482</v>
      </c>
      <c r="BE534" s="213">
        <f t="shared" si="767"/>
        <v>485.63968446000001</v>
      </c>
      <c r="BF534" s="213">
        <f t="shared" si="768"/>
        <v>809.39947410000002</v>
      </c>
      <c r="BG534" s="210">
        <f t="shared" si="769"/>
        <v>219.79894820000004</v>
      </c>
      <c r="BH534" s="210">
        <f t="shared" si="770"/>
        <v>627.79894820000004</v>
      </c>
      <c r="BI534" s="210">
        <f t="shared" si="771"/>
        <v>63.350045227043381</v>
      </c>
      <c r="BJ534" s="210">
        <f t="shared" si="772"/>
        <v>1228.8399999999999</v>
      </c>
      <c r="BK534" s="214">
        <f t="shared" si="773"/>
        <v>368.65199999999999</v>
      </c>
      <c r="BL534" s="214">
        <f t="shared" si="774"/>
        <v>614.41999999999996</v>
      </c>
      <c r="BM534" s="210">
        <f t="shared" si="775"/>
        <v>237.83999999999992</v>
      </c>
      <c r="BN534" s="210">
        <f t="shared" si="776"/>
        <v>-170.16000000000008</v>
      </c>
      <c r="BO534" s="215">
        <f t="shared" si="777"/>
        <v>1228.8399999999999</v>
      </c>
      <c r="BP534" s="210">
        <f t="shared" si="778"/>
        <v>1228.8399999999999</v>
      </c>
      <c r="BQ534" s="216">
        <f t="shared" si="779"/>
        <v>368.65199999999999</v>
      </c>
      <c r="BR534" s="216">
        <f t="shared" si="780"/>
        <v>614.41999999999996</v>
      </c>
      <c r="BS534" s="210">
        <f t="shared" si="781"/>
        <v>237.83999999999992</v>
      </c>
      <c r="BT534" s="210">
        <f t="shared" si="782"/>
        <v>-170.16000000000008</v>
      </c>
      <c r="BU534" s="217">
        <f t="shared" si="783"/>
        <v>1228.8399999999999</v>
      </c>
      <c r="BV534" s="210">
        <f t="shared" si="784"/>
        <v>1228.8399999999999</v>
      </c>
      <c r="BW534" s="403">
        <f t="shared" si="785"/>
        <v>368.65199999999999</v>
      </c>
      <c r="BX534" s="403">
        <f t="shared" si="786"/>
        <v>614.41999999999996</v>
      </c>
      <c r="BY534" s="210">
        <f t="shared" si="787"/>
        <v>237.83999999999992</v>
      </c>
      <c r="BZ534" s="210">
        <f t="shared" si="788"/>
        <v>-170.16000000000008</v>
      </c>
      <c r="CA534" s="210">
        <f t="shared" si="789"/>
        <v>24</v>
      </c>
      <c r="CB534" s="404">
        <f t="shared" si="790"/>
        <v>1228.8399999999999</v>
      </c>
      <c r="CC534" s="404"/>
      <c r="CD534" s="537">
        <f t="shared" si="791"/>
        <v>221.87930499999999</v>
      </c>
      <c r="CE534" s="537">
        <f t="shared" si="823"/>
        <v>66.563791499999994</v>
      </c>
      <c r="CF534" s="537">
        <f t="shared" si="792"/>
        <v>110.93965249999999</v>
      </c>
      <c r="CG534" s="210"/>
      <c r="CH534" s="210"/>
      <c r="CI534" s="210"/>
      <c r="CJ534" s="538">
        <f t="shared" si="793"/>
        <v>221.87930499999999</v>
      </c>
      <c r="CK534" s="216">
        <f t="shared" si="794"/>
        <v>72</v>
      </c>
      <c r="CL534" s="216">
        <f t="shared" si="824"/>
        <v>21.599999999999998</v>
      </c>
      <c r="CM534" s="216">
        <f t="shared" si="795"/>
        <v>36</v>
      </c>
      <c r="CN534" s="216"/>
      <c r="CO534" s="216"/>
      <c r="CP534" s="216"/>
      <c r="CQ534" s="217">
        <f t="shared" si="796"/>
        <v>72</v>
      </c>
      <c r="CR534" s="403">
        <f t="shared" si="797"/>
        <v>192.41930500000001</v>
      </c>
      <c r="CS534" s="403">
        <f t="shared" si="825"/>
        <v>57.7257915</v>
      </c>
      <c r="CT534" s="403">
        <f t="shared" si="798"/>
        <v>96.209652500000004</v>
      </c>
      <c r="CU534" s="403"/>
      <c r="CV534" s="403"/>
      <c r="CW534" s="403"/>
      <c r="CX534" s="404">
        <f t="shared" si="799"/>
        <v>192.41930500000001</v>
      </c>
      <c r="CY534" s="198"/>
      <c r="CZ534" s="222">
        <v>1399</v>
      </c>
      <c r="DA534" s="677">
        <f t="shared" si="800"/>
        <v>408</v>
      </c>
      <c r="DB534" s="676">
        <f t="shared" si="801"/>
        <v>41.170534813319875</v>
      </c>
      <c r="DC534" s="676">
        <f t="shared" si="826"/>
        <v>8.2341069626639758</v>
      </c>
      <c r="DD534" s="208">
        <v>1998.51722</v>
      </c>
      <c r="DE534" s="677">
        <f t="shared" si="802"/>
        <v>1007.51722</v>
      </c>
      <c r="DF534" s="676">
        <f t="shared" si="803"/>
        <v>101.6667225025227</v>
      </c>
      <c r="DG534" s="676">
        <f t="shared" si="827"/>
        <v>20.333344500504541</v>
      </c>
      <c r="DH534" s="222">
        <v>19</v>
      </c>
      <c r="DI534" s="677">
        <f t="shared" si="804"/>
        <v>188.29</v>
      </c>
      <c r="DJ534" s="568">
        <f t="shared" si="805"/>
        <v>1179.29</v>
      </c>
      <c r="DK534" s="677">
        <f t="shared" si="806"/>
        <v>1179.29</v>
      </c>
      <c r="DL534" s="677">
        <f t="shared" si="828"/>
        <v>353.78699999999998</v>
      </c>
      <c r="DM534" s="677">
        <f t="shared" si="829"/>
        <v>589.64499999999998</v>
      </c>
      <c r="DN534" s="677">
        <f t="shared" si="807"/>
        <v>204.806805</v>
      </c>
      <c r="DO534" s="677">
        <f t="shared" si="830"/>
        <v>61.442041499999995</v>
      </c>
      <c r="DP534" s="677">
        <f t="shared" si="831"/>
        <v>102.4034025</v>
      </c>
      <c r="DQ534" s="677">
        <f t="shared" si="808"/>
        <v>204.806805</v>
      </c>
      <c r="DR534" s="222">
        <v>1399</v>
      </c>
      <c r="DS534" s="677">
        <f t="shared" si="809"/>
        <v>408</v>
      </c>
      <c r="DT534" s="676">
        <f t="shared" si="810"/>
        <v>41.170534813319875</v>
      </c>
      <c r="DU534" s="710">
        <f t="shared" si="832"/>
        <v>8.2341069626639758</v>
      </c>
      <c r="DV534" s="208">
        <v>1998.51722</v>
      </c>
      <c r="DW534" s="677">
        <f t="shared" si="811"/>
        <v>1007.51722</v>
      </c>
      <c r="DX534" s="676">
        <f t="shared" si="812"/>
        <v>101.6667225025227</v>
      </c>
      <c r="DY534" s="710">
        <f t="shared" si="833"/>
        <v>20.333344500504541</v>
      </c>
      <c r="DZ534" s="222">
        <v>15</v>
      </c>
      <c r="EA534" s="677">
        <f t="shared" si="813"/>
        <v>148.65</v>
      </c>
      <c r="EB534" s="568">
        <f t="shared" si="814"/>
        <v>1139.6500000000001</v>
      </c>
      <c r="EC534" s="677">
        <f t="shared" si="815"/>
        <v>1139.6500000000001</v>
      </c>
      <c r="ED534" s="677">
        <f t="shared" si="834"/>
        <v>341.89499999999998</v>
      </c>
      <c r="EE534" s="677">
        <f t="shared" si="835"/>
        <v>569.82500000000005</v>
      </c>
      <c r="EF534" s="208">
        <f t="shared" si="836"/>
        <v>214.71680499999997</v>
      </c>
      <c r="EG534" s="208">
        <f t="shared" si="837"/>
        <v>64.415041499999987</v>
      </c>
      <c r="EH534" s="208">
        <f t="shared" si="838"/>
        <v>107.35840249999998</v>
      </c>
      <c r="EI534" s="677">
        <f t="shared" si="816"/>
        <v>214.71680499999997</v>
      </c>
    </row>
    <row r="535" spans="1:139" s="218" customFormat="1" ht="24.75" customHeight="1" x14ac:dyDescent="0.2">
      <c r="A535" s="505">
        <v>532</v>
      </c>
      <c r="B535" s="505" t="s">
        <v>1269</v>
      </c>
      <c r="C535" s="499" t="s">
        <v>98</v>
      </c>
      <c r="D535" s="253" t="s">
        <v>424</v>
      </c>
      <c r="E535" s="253" t="s">
        <v>360</v>
      </c>
      <c r="F535" s="219" t="s">
        <v>46</v>
      </c>
      <c r="G535" s="219" t="s">
        <v>42</v>
      </c>
      <c r="H535" s="219" t="s">
        <v>66</v>
      </c>
      <c r="I535" s="240">
        <v>1</v>
      </c>
      <c r="J535" s="221">
        <v>991</v>
      </c>
      <c r="K535" s="222"/>
      <c r="L535" s="219" t="s">
        <v>46</v>
      </c>
      <c r="M535" s="219" t="s">
        <v>42</v>
      </c>
      <c r="N535" s="219" t="s">
        <v>66</v>
      </c>
      <c r="O535" s="240">
        <v>1</v>
      </c>
      <c r="P535" s="221">
        <v>991</v>
      </c>
      <c r="Q535" s="219"/>
      <c r="R535" s="219"/>
      <c r="S535" s="219"/>
      <c r="T535" s="240">
        <v>1</v>
      </c>
      <c r="U535" s="223">
        <v>991</v>
      </c>
      <c r="V535" s="228" t="s">
        <v>696</v>
      </c>
      <c r="W535" s="228" t="s">
        <v>44</v>
      </c>
      <c r="X535" s="228" t="s">
        <v>66</v>
      </c>
      <c r="Y535" s="242">
        <v>1</v>
      </c>
      <c r="Z535" s="226">
        <v>991</v>
      </c>
      <c r="AA535" s="207">
        <f t="shared" si="750"/>
        <v>991</v>
      </c>
      <c r="AB535" s="222">
        <v>1399</v>
      </c>
      <c r="AC535" s="544">
        <f t="shared" si="817"/>
        <v>408</v>
      </c>
      <c r="AD535" s="208">
        <f>1.757*$AB$1</f>
        <v>1998.51722</v>
      </c>
      <c r="AE535" s="678">
        <f t="shared" si="818"/>
        <v>1007.51722</v>
      </c>
      <c r="AF535" s="222">
        <v>2499</v>
      </c>
      <c r="AJ535" s="444">
        <f t="shared" si="751"/>
        <v>408</v>
      </c>
      <c r="AK535" s="444">
        <f t="shared" si="752"/>
        <v>41.170534813319875</v>
      </c>
      <c r="AL535" s="539">
        <f t="shared" si="819"/>
        <v>8.2341069626639757E-2</v>
      </c>
      <c r="AM535" s="444">
        <f t="shared" si="753"/>
        <v>81.599999999999994</v>
      </c>
      <c r="AN535" s="445">
        <f t="shared" si="754"/>
        <v>1007.51722</v>
      </c>
      <c r="AO535" s="445">
        <f t="shared" si="755"/>
        <v>101.6667225025227</v>
      </c>
      <c r="AP535" s="542">
        <f t="shared" si="820"/>
        <v>0.20333344500504541</v>
      </c>
      <c r="AQ535" s="445">
        <f t="shared" si="756"/>
        <v>201.503444</v>
      </c>
      <c r="AR535" s="227">
        <f t="shared" si="757"/>
        <v>1111</v>
      </c>
      <c r="AS535" s="210">
        <f t="shared" si="758"/>
        <v>1111</v>
      </c>
      <c r="AT535" s="209">
        <f t="shared" si="759"/>
        <v>333.3</v>
      </c>
      <c r="AU535" s="209">
        <f t="shared" si="760"/>
        <v>555.5</v>
      </c>
      <c r="AV535" s="211">
        <f t="shared" si="761"/>
        <v>1399</v>
      </c>
      <c r="AW535" s="212">
        <f t="shared" si="762"/>
        <v>-288</v>
      </c>
      <c r="AX535" s="210">
        <f t="shared" si="763"/>
        <v>120</v>
      </c>
      <c r="AY535" s="210">
        <f t="shared" si="764"/>
        <v>12.108980827447027</v>
      </c>
      <c r="AZ535" s="211">
        <f t="shared" si="765"/>
        <v>1998.51722</v>
      </c>
      <c r="BA535" s="544">
        <f t="shared" si="821"/>
        <v>887.51721999999995</v>
      </c>
      <c r="BB535" s="210">
        <f t="shared" si="822"/>
        <v>221.87930499999999</v>
      </c>
      <c r="BC535" s="213">
        <f t="shared" si="766"/>
        <v>1618.7989482</v>
      </c>
      <c r="BD535" s="211">
        <f>[1]MAG_9pak!$E$13</f>
        <v>1618.7989482</v>
      </c>
      <c r="BE535" s="213">
        <f t="shared" si="767"/>
        <v>485.63968446000001</v>
      </c>
      <c r="BF535" s="213">
        <f t="shared" si="768"/>
        <v>809.39947410000002</v>
      </c>
      <c r="BG535" s="210">
        <f t="shared" si="769"/>
        <v>219.79894820000004</v>
      </c>
      <c r="BH535" s="210">
        <f t="shared" si="770"/>
        <v>627.79894820000004</v>
      </c>
      <c r="BI535" s="210">
        <f t="shared" si="771"/>
        <v>63.350045227043381</v>
      </c>
      <c r="BJ535" s="210">
        <f t="shared" si="772"/>
        <v>1228.8399999999999</v>
      </c>
      <c r="BK535" s="214">
        <f t="shared" si="773"/>
        <v>368.65199999999999</v>
      </c>
      <c r="BL535" s="214">
        <f t="shared" si="774"/>
        <v>614.41999999999996</v>
      </c>
      <c r="BM535" s="210">
        <f t="shared" si="775"/>
        <v>237.83999999999992</v>
      </c>
      <c r="BN535" s="210">
        <f t="shared" si="776"/>
        <v>-170.16000000000008</v>
      </c>
      <c r="BO535" s="215">
        <f t="shared" si="777"/>
        <v>1228.8399999999999</v>
      </c>
      <c r="BP535" s="210">
        <f t="shared" si="778"/>
        <v>1228.8399999999999</v>
      </c>
      <c r="BQ535" s="216">
        <f t="shared" si="779"/>
        <v>368.65199999999999</v>
      </c>
      <c r="BR535" s="216">
        <f t="shared" si="780"/>
        <v>614.41999999999996</v>
      </c>
      <c r="BS535" s="210">
        <f t="shared" si="781"/>
        <v>237.83999999999992</v>
      </c>
      <c r="BT535" s="210">
        <f t="shared" si="782"/>
        <v>-170.16000000000008</v>
      </c>
      <c r="BU535" s="217">
        <f t="shared" si="783"/>
        <v>1228.8399999999999</v>
      </c>
      <c r="BV535" s="210">
        <f t="shared" si="784"/>
        <v>1228.8399999999999</v>
      </c>
      <c r="BW535" s="403">
        <f t="shared" si="785"/>
        <v>368.65199999999999</v>
      </c>
      <c r="BX535" s="403">
        <f t="shared" si="786"/>
        <v>614.41999999999996</v>
      </c>
      <c r="BY535" s="210">
        <f t="shared" si="787"/>
        <v>237.83999999999992</v>
      </c>
      <c r="BZ535" s="210">
        <f t="shared" si="788"/>
        <v>-170.16000000000008</v>
      </c>
      <c r="CA535" s="210">
        <f t="shared" si="789"/>
        <v>24</v>
      </c>
      <c r="CB535" s="404">
        <f t="shared" si="790"/>
        <v>1228.8399999999999</v>
      </c>
      <c r="CC535" s="404"/>
      <c r="CD535" s="537">
        <f t="shared" si="791"/>
        <v>221.87930499999999</v>
      </c>
      <c r="CE535" s="537">
        <f t="shared" si="823"/>
        <v>66.563791499999994</v>
      </c>
      <c r="CF535" s="537">
        <f t="shared" si="792"/>
        <v>110.93965249999999</v>
      </c>
      <c r="CG535" s="210"/>
      <c r="CH535" s="210"/>
      <c r="CI535" s="210"/>
      <c r="CJ535" s="538">
        <f t="shared" si="793"/>
        <v>221.87930499999999</v>
      </c>
      <c r="CK535" s="216">
        <f t="shared" si="794"/>
        <v>72</v>
      </c>
      <c r="CL535" s="216">
        <f t="shared" si="824"/>
        <v>21.599999999999998</v>
      </c>
      <c r="CM535" s="216">
        <f t="shared" si="795"/>
        <v>36</v>
      </c>
      <c r="CN535" s="216"/>
      <c r="CO535" s="216"/>
      <c r="CP535" s="216"/>
      <c r="CQ535" s="217">
        <f t="shared" si="796"/>
        <v>72</v>
      </c>
      <c r="CR535" s="403">
        <f t="shared" si="797"/>
        <v>192.41930500000001</v>
      </c>
      <c r="CS535" s="403">
        <f t="shared" si="825"/>
        <v>57.7257915</v>
      </c>
      <c r="CT535" s="403">
        <f t="shared" si="798"/>
        <v>96.209652500000004</v>
      </c>
      <c r="CU535" s="403"/>
      <c r="CV535" s="403"/>
      <c r="CW535" s="403"/>
      <c r="CX535" s="404">
        <f t="shared" si="799"/>
        <v>192.41930500000001</v>
      </c>
      <c r="CY535" s="198"/>
      <c r="CZ535" s="222">
        <v>1399</v>
      </c>
      <c r="DA535" s="677">
        <f t="shared" si="800"/>
        <v>408</v>
      </c>
      <c r="DB535" s="676">
        <f t="shared" si="801"/>
        <v>41.170534813319875</v>
      </c>
      <c r="DC535" s="676">
        <f t="shared" si="826"/>
        <v>8.2341069626639758</v>
      </c>
      <c r="DD535" s="208">
        <v>1998.51722</v>
      </c>
      <c r="DE535" s="677">
        <f t="shared" si="802"/>
        <v>1007.51722</v>
      </c>
      <c r="DF535" s="676">
        <f t="shared" si="803"/>
        <v>101.6667225025227</v>
      </c>
      <c r="DG535" s="676">
        <f t="shared" si="827"/>
        <v>20.333344500504541</v>
      </c>
      <c r="DH535" s="222">
        <v>19</v>
      </c>
      <c r="DI535" s="677">
        <f t="shared" si="804"/>
        <v>188.29</v>
      </c>
      <c r="DJ535" s="568">
        <f t="shared" si="805"/>
        <v>1179.29</v>
      </c>
      <c r="DK535" s="677">
        <f t="shared" si="806"/>
        <v>1179.29</v>
      </c>
      <c r="DL535" s="677">
        <f t="shared" si="828"/>
        <v>353.78699999999998</v>
      </c>
      <c r="DM535" s="677">
        <f t="shared" si="829"/>
        <v>589.64499999999998</v>
      </c>
      <c r="DN535" s="677">
        <f t="shared" si="807"/>
        <v>204.806805</v>
      </c>
      <c r="DO535" s="677">
        <f t="shared" si="830"/>
        <v>61.442041499999995</v>
      </c>
      <c r="DP535" s="677">
        <f t="shared" si="831"/>
        <v>102.4034025</v>
      </c>
      <c r="DQ535" s="677">
        <f t="shared" si="808"/>
        <v>204.806805</v>
      </c>
      <c r="DR535" s="222">
        <v>1399</v>
      </c>
      <c r="DS535" s="677">
        <f t="shared" si="809"/>
        <v>408</v>
      </c>
      <c r="DT535" s="676">
        <f t="shared" si="810"/>
        <v>41.170534813319875</v>
      </c>
      <c r="DU535" s="710">
        <f t="shared" si="832"/>
        <v>8.2341069626639758</v>
      </c>
      <c r="DV535" s="208">
        <v>1998.51722</v>
      </c>
      <c r="DW535" s="677">
        <f t="shared" si="811"/>
        <v>1007.51722</v>
      </c>
      <c r="DX535" s="676">
        <f t="shared" si="812"/>
        <v>101.6667225025227</v>
      </c>
      <c r="DY535" s="710">
        <f t="shared" si="833"/>
        <v>20.333344500504541</v>
      </c>
      <c r="DZ535" s="222">
        <v>15</v>
      </c>
      <c r="EA535" s="677">
        <f t="shared" si="813"/>
        <v>148.65</v>
      </c>
      <c r="EB535" s="568">
        <f t="shared" si="814"/>
        <v>1139.6500000000001</v>
      </c>
      <c r="EC535" s="677">
        <f t="shared" si="815"/>
        <v>1139.6500000000001</v>
      </c>
      <c r="ED535" s="677">
        <f t="shared" si="834"/>
        <v>341.89499999999998</v>
      </c>
      <c r="EE535" s="677">
        <f t="shared" si="835"/>
        <v>569.82500000000005</v>
      </c>
      <c r="EF535" s="208">
        <f t="shared" si="836"/>
        <v>214.71680499999997</v>
      </c>
      <c r="EG535" s="208">
        <f t="shared" si="837"/>
        <v>64.415041499999987</v>
      </c>
      <c r="EH535" s="208">
        <f t="shared" si="838"/>
        <v>107.35840249999998</v>
      </c>
      <c r="EI535" s="677">
        <f t="shared" si="816"/>
        <v>214.71680499999997</v>
      </c>
    </row>
    <row r="536" spans="1:139" s="218" customFormat="1" ht="24.75" customHeight="1" x14ac:dyDescent="0.2">
      <c r="A536" s="505">
        <v>533</v>
      </c>
      <c r="B536" s="505" t="s">
        <v>1269</v>
      </c>
      <c r="C536" s="499" t="s">
        <v>98</v>
      </c>
      <c r="D536" s="253" t="s">
        <v>424</v>
      </c>
      <c r="E536" s="253" t="s">
        <v>361</v>
      </c>
      <c r="F536" s="219" t="s">
        <v>46</v>
      </c>
      <c r="G536" s="219" t="s">
        <v>53</v>
      </c>
      <c r="H536" s="219" t="s">
        <v>45</v>
      </c>
      <c r="I536" s="240">
        <v>0.2</v>
      </c>
      <c r="J536" s="221">
        <v>796</v>
      </c>
      <c r="K536" s="222"/>
      <c r="L536" s="219" t="s">
        <v>46</v>
      </c>
      <c r="M536" s="219" t="s">
        <v>53</v>
      </c>
      <c r="N536" s="219" t="s">
        <v>45</v>
      </c>
      <c r="O536" s="240">
        <v>0.2</v>
      </c>
      <c r="P536" s="221">
        <v>796</v>
      </c>
      <c r="Q536" s="219"/>
      <c r="R536" s="219"/>
      <c r="S536" s="219"/>
      <c r="T536" s="240">
        <v>0.2</v>
      </c>
      <c r="U536" s="223">
        <v>796</v>
      </c>
      <c r="V536" s="228" t="s">
        <v>696</v>
      </c>
      <c r="W536" s="228" t="s">
        <v>42</v>
      </c>
      <c r="X536" s="228" t="s">
        <v>70</v>
      </c>
      <c r="Y536" s="242">
        <v>0.2</v>
      </c>
      <c r="Z536" s="226">
        <v>796</v>
      </c>
      <c r="AA536" s="207">
        <f t="shared" si="750"/>
        <v>159.20000000000002</v>
      </c>
      <c r="AB536" s="222">
        <v>1157</v>
      </c>
      <c r="AC536" s="544">
        <f t="shared" si="817"/>
        <v>361</v>
      </c>
      <c r="AD536" s="208">
        <f>1.453*$AB$1</f>
        <v>1652.7293800000002</v>
      </c>
      <c r="AE536" s="678">
        <f t="shared" si="818"/>
        <v>856.72938000000022</v>
      </c>
      <c r="AF536" s="222">
        <v>2067</v>
      </c>
      <c r="AJ536" s="444">
        <f t="shared" si="751"/>
        <v>361</v>
      </c>
      <c r="AK536" s="444">
        <f t="shared" si="752"/>
        <v>45.35175879396985</v>
      </c>
      <c r="AL536" s="539">
        <f t="shared" si="819"/>
        <v>9.0703517587939708E-2</v>
      </c>
      <c r="AM536" s="444">
        <f t="shared" si="753"/>
        <v>72.2</v>
      </c>
      <c r="AN536" s="445">
        <f t="shared" si="754"/>
        <v>856.72938000000022</v>
      </c>
      <c r="AO536" s="445">
        <f t="shared" si="755"/>
        <v>107.6293190954774</v>
      </c>
      <c r="AP536" s="542">
        <f t="shared" si="820"/>
        <v>0.21525863819095481</v>
      </c>
      <c r="AQ536" s="445">
        <f t="shared" si="756"/>
        <v>171.34587600000003</v>
      </c>
      <c r="AR536" s="227">
        <f t="shared" si="757"/>
        <v>183.20000000000002</v>
      </c>
      <c r="AS536" s="210">
        <f t="shared" si="758"/>
        <v>916</v>
      </c>
      <c r="AT536" s="209">
        <f t="shared" si="759"/>
        <v>274.8</v>
      </c>
      <c r="AU536" s="209">
        <f t="shared" si="760"/>
        <v>458</v>
      </c>
      <c r="AV536" s="211">
        <f t="shared" si="761"/>
        <v>1157</v>
      </c>
      <c r="AW536" s="212">
        <f t="shared" si="762"/>
        <v>-241</v>
      </c>
      <c r="AX536" s="210">
        <f t="shared" si="763"/>
        <v>120</v>
      </c>
      <c r="AY536" s="210">
        <f t="shared" si="764"/>
        <v>15.075376884422113</v>
      </c>
      <c r="AZ536" s="211">
        <f t="shared" si="765"/>
        <v>1652.7293800000002</v>
      </c>
      <c r="BA536" s="544">
        <f t="shared" si="821"/>
        <v>736.72938000000022</v>
      </c>
      <c r="BB536" s="210">
        <f t="shared" si="822"/>
        <v>184.18234500000005</v>
      </c>
      <c r="BC536" s="213">
        <f t="shared" si="766"/>
        <v>297.49128840000003</v>
      </c>
      <c r="BD536" s="211">
        <f>[1]MAG_9pak!$F$12</f>
        <v>1487.4564420000002</v>
      </c>
      <c r="BE536" s="213">
        <f t="shared" si="767"/>
        <v>446.23693260000005</v>
      </c>
      <c r="BF536" s="213">
        <f t="shared" si="768"/>
        <v>743.72822100000008</v>
      </c>
      <c r="BG536" s="210">
        <f t="shared" si="769"/>
        <v>330.45644200000015</v>
      </c>
      <c r="BH536" s="210">
        <f t="shared" si="770"/>
        <v>691.45644200000015</v>
      </c>
      <c r="BI536" s="210">
        <f t="shared" si="771"/>
        <v>86.866387185929682</v>
      </c>
      <c r="BJ536" s="210">
        <f t="shared" si="772"/>
        <v>987.04</v>
      </c>
      <c r="BK536" s="214">
        <f t="shared" si="773"/>
        <v>296.11199999999997</v>
      </c>
      <c r="BL536" s="214">
        <f t="shared" si="774"/>
        <v>493.52</v>
      </c>
      <c r="BM536" s="210">
        <f t="shared" si="775"/>
        <v>191.03999999999996</v>
      </c>
      <c r="BN536" s="210">
        <f t="shared" si="776"/>
        <v>-169.96000000000004</v>
      </c>
      <c r="BO536" s="215">
        <f t="shared" si="777"/>
        <v>197.40800000000002</v>
      </c>
      <c r="BP536" s="210">
        <f t="shared" si="778"/>
        <v>987.04</v>
      </c>
      <c r="BQ536" s="216">
        <f t="shared" si="779"/>
        <v>296.11199999999997</v>
      </c>
      <c r="BR536" s="216">
        <f t="shared" si="780"/>
        <v>493.52</v>
      </c>
      <c r="BS536" s="210">
        <f t="shared" si="781"/>
        <v>191.03999999999996</v>
      </c>
      <c r="BT536" s="210">
        <f t="shared" si="782"/>
        <v>-169.96000000000004</v>
      </c>
      <c r="BU536" s="217">
        <f t="shared" si="783"/>
        <v>197.40800000000002</v>
      </c>
      <c r="BV536" s="210">
        <f t="shared" si="784"/>
        <v>987.04</v>
      </c>
      <c r="BW536" s="403">
        <f t="shared" si="785"/>
        <v>296.11199999999997</v>
      </c>
      <c r="BX536" s="403">
        <f t="shared" si="786"/>
        <v>493.52</v>
      </c>
      <c r="BY536" s="210">
        <f t="shared" si="787"/>
        <v>191.03999999999996</v>
      </c>
      <c r="BZ536" s="210">
        <f t="shared" si="788"/>
        <v>-169.96000000000004</v>
      </c>
      <c r="CA536" s="210">
        <f t="shared" si="789"/>
        <v>24</v>
      </c>
      <c r="CB536" s="404">
        <f t="shared" si="790"/>
        <v>197.40800000000002</v>
      </c>
      <c r="CC536" s="404"/>
      <c r="CD536" s="537">
        <f t="shared" si="791"/>
        <v>184.18234500000005</v>
      </c>
      <c r="CE536" s="537">
        <f t="shared" si="823"/>
        <v>55.254703500000012</v>
      </c>
      <c r="CF536" s="537">
        <f t="shared" si="792"/>
        <v>92.091172500000027</v>
      </c>
      <c r="CG536" s="210"/>
      <c r="CH536" s="210"/>
      <c r="CI536" s="210"/>
      <c r="CJ536" s="538">
        <f t="shared" si="793"/>
        <v>36.836469000000015</v>
      </c>
      <c r="CK536" s="216">
        <f t="shared" si="794"/>
        <v>60.25</v>
      </c>
      <c r="CL536" s="216">
        <f t="shared" si="824"/>
        <v>18.074999999999999</v>
      </c>
      <c r="CM536" s="216">
        <f t="shared" si="795"/>
        <v>30.125</v>
      </c>
      <c r="CN536" s="216"/>
      <c r="CO536" s="216"/>
      <c r="CP536" s="216"/>
      <c r="CQ536" s="217">
        <f t="shared" si="796"/>
        <v>12.05</v>
      </c>
      <c r="CR536" s="403">
        <f t="shared" si="797"/>
        <v>166.42234500000006</v>
      </c>
      <c r="CS536" s="403">
        <f t="shared" si="825"/>
        <v>49.926703500000016</v>
      </c>
      <c r="CT536" s="403">
        <f t="shared" si="798"/>
        <v>83.211172500000032</v>
      </c>
      <c r="CU536" s="403"/>
      <c r="CV536" s="403"/>
      <c r="CW536" s="403"/>
      <c r="CX536" s="404">
        <f t="shared" si="799"/>
        <v>33.284469000000016</v>
      </c>
      <c r="CY536" s="198"/>
      <c r="CZ536" s="222">
        <v>1157</v>
      </c>
      <c r="DA536" s="677">
        <f t="shared" si="800"/>
        <v>361</v>
      </c>
      <c r="DB536" s="676">
        <f t="shared" si="801"/>
        <v>45.35175879396985</v>
      </c>
      <c r="DC536" s="676">
        <f t="shared" si="826"/>
        <v>9.0703517587939704</v>
      </c>
      <c r="DD536" s="208">
        <v>1652.7293800000002</v>
      </c>
      <c r="DE536" s="677">
        <f t="shared" si="802"/>
        <v>856.72938000000022</v>
      </c>
      <c r="DF536" s="676">
        <f t="shared" si="803"/>
        <v>107.6293190954774</v>
      </c>
      <c r="DG536" s="676">
        <f t="shared" si="827"/>
        <v>21.525863819095481</v>
      </c>
      <c r="DH536" s="222">
        <v>19</v>
      </c>
      <c r="DI536" s="677">
        <f t="shared" si="804"/>
        <v>151.24</v>
      </c>
      <c r="DJ536" s="568">
        <f t="shared" si="805"/>
        <v>947.24</v>
      </c>
      <c r="DK536" s="677">
        <f t="shared" si="806"/>
        <v>189.44800000000001</v>
      </c>
      <c r="DL536" s="677">
        <f t="shared" si="828"/>
        <v>284.17200000000003</v>
      </c>
      <c r="DM536" s="677">
        <f t="shared" si="829"/>
        <v>473.62</v>
      </c>
      <c r="DN536" s="677">
        <f t="shared" si="807"/>
        <v>176.37234500000005</v>
      </c>
      <c r="DO536" s="677">
        <f t="shared" si="830"/>
        <v>52.911703500000016</v>
      </c>
      <c r="DP536" s="677">
        <f t="shared" si="831"/>
        <v>88.186172500000026</v>
      </c>
      <c r="DQ536" s="677">
        <f t="shared" si="808"/>
        <v>35.274469000000011</v>
      </c>
      <c r="DR536" s="222">
        <v>1157</v>
      </c>
      <c r="DS536" s="677">
        <f t="shared" si="809"/>
        <v>361</v>
      </c>
      <c r="DT536" s="676">
        <f t="shared" si="810"/>
        <v>45.35175879396985</v>
      </c>
      <c r="DU536" s="710">
        <f t="shared" si="832"/>
        <v>9.0703517587939704</v>
      </c>
      <c r="DV536" s="208">
        <v>1652.7293800000002</v>
      </c>
      <c r="DW536" s="677">
        <f t="shared" si="811"/>
        <v>856.72938000000022</v>
      </c>
      <c r="DX536" s="676">
        <f t="shared" si="812"/>
        <v>107.6293190954774</v>
      </c>
      <c r="DY536" s="710">
        <f t="shared" si="833"/>
        <v>21.525863819095481</v>
      </c>
      <c r="DZ536" s="222">
        <v>15</v>
      </c>
      <c r="EA536" s="677">
        <f t="shared" si="813"/>
        <v>119.4</v>
      </c>
      <c r="EB536" s="568">
        <f t="shared" si="814"/>
        <v>915.4</v>
      </c>
      <c r="EC536" s="677">
        <f t="shared" si="815"/>
        <v>183.08</v>
      </c>
      <c r="ED536" s="677">
        <f t="shared" si="834"/>
        <v>274.62</v>
      </c>
      <c r="EE536" s="677">
        <f t="shared" si="835"/>
        <v>457.7</v>
      </c>
      <c r="EF536" s="208">
        <f t="shared" si="836"/>
        <v>184.33234500000006</v>
      </c>
      <c r="EG536" s="208">
        <f t="shared" si="837"/>
        <v>55.299703500000014</v>
      </c>
      <c r="EH536" s="208">
        <f t="shared" si="838"/>
        <v>92.16617250000003</v>
      </c>
      <c r="EI536" s="677">
        <f t="shared" si="816"/>
        <v>36.866469000000016</v>
      </c>
    </row>
    <row r="537" spans="1:139" s="218" customFormat="1" ht="24.75" customHeight="1" x14ac:dyDescent="0.2">
      <c r="A537" s="506">
        <v>534</v>
      </c>
      <c r="B537" s="505" t="s">
        <v>1269</v>
      </c>
      <c r="C537" s="499" t="s">
        <v>98</v>
      </c>
      <c r="D537" s="253" t="s">
        <v>425</v>
      </c>
      <c r="E537" s="253" t="s">
        <v>360</v>
      </c>
      <c r="F537" s="219" t="s">
        <v>46</v>
      </c>
      <c r="G537" s="219" t="s">
        <v>42</v>
      </c>
      <c r="H537" s="219" t="s">
        <v>66</v>
      </c>
      <c r="I537" s="240">
        <v>1</v>
      </c>
      <c r="J537" s="221">
        <v>991</v>
      </c>
      <c r="K537" s="222"/>
      <c r="L537" s="219" t="s">
        <v>46</v>
      </c>
      <c r="M537" s="219" t="s">
        <v>42</v>
      </c>
      <c r="N537" s="219" t="s">
        <v>66</v>
      </c>
      <c r="O537" s="240">
        <v>1</v>
      </c>
      <c r="P537" s="221">
        <v>991</v>
      </c>
      <c r="Q537" s="219"/>
      <c r="R537" s="219"/>
      <c r="S537" s="219"/>
      <c r="T537" s="240">
        <v>1</v>
      </c>
      <c r="U537" s="223">
        <v>991</v>
      </c>
      <c r="V537" s="228" t="s">
        <v>696</v>
      </c>
      <c r="W537" s="228" t="s">
        <v>44</v>
      </c>
      <c r="X537" s="228" t="s">
        <v>66</v>
      </c>
      <c r="Y537" s="242">
        <v>1</v>
      </c>
      <c r="Z537" s="226">
        <v>991</v>
      </c>
      <c r="AA537" s="207">
        <f t="shared" si="750"/>
        <v>991</v>
      </c>
      <c r="AB537" s="222">
        <v>1399</v>
      </c>
      <c r="AC537" s="544">
        <f t="shared" si="817"/>
        <v>408</v>
      </c>
      <c r="AD537" s="208">
        <f>1.757*$AB$1</f>
        <v>1998.51722</v>
      </c>
      <c r="AE537" s="678">
        <f t="shared" si="818"/>
        <v>1007.51722</v>
      </c>
      <c r="AF537" s="222">
        <v>2499</v>
      </c>
      <c r="AJ537" s="444">
        <f t="shared" si="751"/>
        <v>408</v>
      </c>
      <c r="AK537" s="444">
        <f t="shared" si="752"/>
        <v>41.170534813319875</v>
      </c>
      <c r="AL537" s="539">
        <f t="shared" si="819"/>
        <v>8.2341069626639757E-2</v>
      </c>
      <c r="AM537" s="444">
        <f t="shared" si="753"/>
        <v>81.599999999999994</v>
      </c>
      <c r="AN537" s="445">
        <f t="shared" si="754"/>
        <v>1007.51722</v>
      </c>
      <c r="AO537" s="445">
        <f t="shared" si="755"/>
        <v>101.6667225025227</v>
      </c>
      <c r="AP537" s="542">
        <f t="shared" si="820"/>
        <v>0.20333344500504541</v>
      </c>
      <c r="AQ537" s="445">
        <f t="shared" si="756"/>
        <v>201.503444</v>
      </c>
      <c r="AR537" s="227">
        <f t="shared" si="757"/>
        <v>1111</v>
      </c>
      <c r="AS537" s="210">
        <f t="shared" si="758"/>
        <v>1111</v>
      </c>
      <c r="AT537" s="209">
        <f t="shared" si="759"/>
        <v>333.3</v>
      </c>
      <c r="AU537" s="209">
        <f t="shared" si="760"/>
        <v>555.5</v>
      </c>
      <c r="AV537" s="211">
        <f t="shared" si="761"/>
        <v>1399</v>
      </c>
      <c r="AW537" s="212">
        <f t="shared" si="762"/>
        <v>-288</v>
      </c>
      <c r="AX537" s="210">
        <f t="shared" si="763"/>
        <v>120</v>
      </c>
      <c r="AY537" s="210">
        <f t="shared" si="764"/>
        <v>12.108980827447027</v>
      </c>
      <c r="AZ537" s="211">
        <f t="shared" si="765"/>
        <v>1998.51722</v>
      </c>
      <c r="BA537" s="544">
        <f t="shared" si="821"/>
        <v>887.51721999999995</v>
      </c>
      <c r="BB537" s="210">
        <f t="shared" si="822"/>
        <v>221.87930499999999</v>
      </c>
      <c r="BC537" s="213">
        <f t="shared" si="766"/>
        <v>1618.7989482</v>
      </c>
      <c r="BD537" s="211">
        <f>[1]MAG_9pak!$E$13</f>
        <v>1618.7989482</v>
      </c>
      <c r="BE537" s="213">
        <f t="shared" si="767"/>
        <v>485.63968446000001</v>
      </c>
      <c r="BF537" s="213">
        <f t="shared" si="768"/>
        <v>809.39947410000002</v>
      </c>
      <c r="BG537" s="210">
        <f t="shared" si="769"/>
        <v>219.79894820000004</v>
      </c>
      <c r="BH537" s="210">
        <f t="shared" si="770"/>
        <v>627.79894820000004</v>
      </c>
      <c r="BI537" s="210">
        <f t="shared" si="771"/>
        <v>63.350045227043381</v>
      </c>
      <c r="BJ537" s="210">
        <f t="shared" si="772"/>
        <v>1228.8399999999999</v>
      </c>
      <c r="BK537" s="214">
        <f t="shared" si="773"/>
        <v>368.65199999999999</v>
      </c>
      <c r="BL537" s="214">
        <f t="shared" si="774"/>
        <v>614.41999999999996</v>
      </c>
      <c r="BM537" s="210">
        <f t="shared" si="775"/>
        <v>237.83999999999992</v>
      </c>
      <c r="BN537" s="210">
        <f t="shared" si="776"/>
        <v>-170.16000000000008</v>
      </c>
      <c r="BO537" s="215">
        <f t="shared" si="777"/>
        <v>1228.8399999999999</v>
      </c>
      <c r="BP537" s="210">
        <f t="shared" si="778"/>
        <v>1228.8399999999999</v>
      </c>
      <c r="BQ537" s="216">
        <f t="shared" si="779"/>
        <v>368.65199999999999</v>
      </c>
      <c r="BR537" s="216">
        <f t="shared" si="780"/>
        <v>614.41999999999996</v>
      </c>
      <c r="BS537" s="210">
        <f t="shared" si="781"/>
        <v>237.83999999999992</v>
      </c>
      <c r="BT537" s="210">
        <f t="shared" si="782"/>
        <v>-170.16000000000008</v>
      </c>
      <c r="BU537" s="217">
        <f t="shared" si="783"/>
        <v>1228.8399999999999</v>
      </c>
      <c r="BV537" s="210">
        <f t="shared" si="784"/>
        <v>1228.8399999999999</v>
      </c>
      <c r="BW537" s="403">
        <f t="shared" si="785"/>
        <v>368.65199999999999</v>
      </c>
      <c r="BX537" s="403">
        <f t="shared" si="786"/>
        <v>614.41999999999996</v>
      </c>
      <c r="BY537" s="210">
        <f t="shared" si="787"/>
        <v>237.83999999999992</v>
      </c>
      <c r="BZ537" s="210">
        <f t="shared" si="788"/>
        <v>-170.16000000000008</v>
      </c>
      <c r="CA537" s="210">
        <f t="shared" si="789"/>
        <v>24</v>
      </c>
      <c r="CB537" s="404">
        <f t="shared" si="790"/>
        <v>1228.8399999999999</v>
      </c>
      <c r="CC537" s="404"/>
      <c r="CD537" s="537">
        <f t="shared" si="791"/>
        <v>221.87930499999999</v>
      </c>
      <c r="CE537" s="537">
        <f t="shared" si="823"/>
        <v>66.563791499999994</v>
      </c>
      <c r="CF537" s="537">
        <f t="shared" si="792"/>
        <v>110.93965249999999</v>
      </c>
      <c r="CG537" s="210"/>
      <c r="CH537" s="210"/>
      <c r="CI537" s="210"/>
      <c r="CJ537" s="538">
        <f t="shared" si="793"/>
        <v>221.87930499999999</v>
      </c>
      <c r="CK537" s="216">
        <f t="shared" si="794"/>
        <v>72</v>
      </c>
      <c r="CL537" s="216">
        <f t="shared" si="824"/>
        <v>21.599999999999998</v>
      </c>
      <c r="CM537" s="216">
        <f t="shared" si="795"/>
        <v>36</v>
      </c>
      <c r="CN537" s="216"/>
      <c r="CO537" s="216"/>
      <c r="CP537" s="216"/>
      <c r="CQ537" s="217">
        <f t="shared" si="796"/>
        <v>72</v>
      </c>
      <c r="CR537" s="403">
        <f t="shared" si="797"/>
        <v>192.41930500000001</v>
      </c>
      <c r="CS537" s="403">
        <f t="shared" si="825"/>
        <v>57.7257915</v>
      </c>
      <c r="CT537" s="403">
        <f t="shared" si="798"/>
        <v>96.209652500000004</v>
      </c>
      <c r="CU537" s="403"/>
      <c r="CV537" s="403"/>
      <c r="CW537" s="403"/>
      <c r="CX537" s="404">
        <f t="shared" si="799"/>
        <v>192.41930500000001</v>
      </c>
      <c r="CY537" s="198"/>
      <c r="CZ537" s="222">
        <v>1399</v>
      </c>
      <c r="DA537" s="677">
        <f t="shared" si="800"/>
        <v>408</v>
      </c>
      <c r="DB537" s="676">
        <f t="shared" si="801"/>
        <v>41.170534813319875</v>
      </c>
      <c r="DC537" s="676">
        <f t="shared" si="826"/>
        <v>8.2341069626639758</v>
      </c>
      <c r="DD537" s="208">
        <v>1998.51722</v>
      </c>
      <c r="DE537" s="677">
        <f t="shared" si="802"/>
        <v>1007.51722</v>
      </c>
      <c r="DF537" s="676">
        <f t="shared" si="803"/>
        <v>101.6667225025227</v>
      </c>
      <c r="DG537" s="676">
        <f t="shared" si="827"/>
        <v>20.333344500504541</v>
      </c>
      <c r="DH537" s="222">
        <v>19</v>
      </c>
      <c r="DI537" s="677">
        <f t="shared" si="804"/>
        <v>188.29</v>
      </c>
      <c r="DJ537" s="568">
        <f t="shared" si="805"/>
        <v>1179.29</v>
      </c>
      <c r="DK537" s="677">
        <f t="shared" si="806"/>
        <v>1179.29</v>
      </c>
      <c r="DL537" s="677">
        <f t="shared" si="828"/>
        <v>353.78699999999998</v>
      </c>
      <c r="DM537" s="677">
        <f t="shared" si="829"/>
        <v>589.64499999999998</v>
      </c>
      <c r="DN537" s="677">
        <f t="shared" si="807"/>
        <v>204.806805</v>
      </c>
      <c r="DO537" s="677">
        <f t="shared" si="830"/>
        <v>61.442041499999995</v>
      </c>
      <c r="DP537" s="677">
        <f t="shared" si="831"/>
        <v>102.4034025</v>
      </c>
      <c r="DQ537" s="677">
        <f t="shared" si="808"/>
        <v>204.806805</v>
      </c>
      <c r="DR537" s="222">
        <v>1399</v>
      </c>
      <c r="DS537" s="677">
        <f t="shared" si="809"/>
        <v>408</v>
      </c>
      <c r="DT537" s="676">
        <f t="shared" si="810"/>
        <v>41.170534813319875</v>
      </c>
      <c r="DU537" s="710">
        <f t="shared" si="832"/>
        <v>8.2341069626639758</v>
      </c>
      <c r="DV537" s="208">
        <v>1998.51722</v>
      </c>
      <c r="DW537" s="677">
        <f t="shared" si="811"/>
        <v>1007.51722</v>
      </c>
      <c r="DX537" s="676">
        <f t="shared" si="812"/>
        <v>101.6667225025227</v>
      </c>
      <c r="DY537" s="710">
        <f t="shared" si="833"/>
        <v>20.333344500504541</v>
      </c>
      <c r="DZ537" s="222">
        <v>15</v>
      </c>
      <c r="EA537" s="677">
        <f t="shared" si="813"/>
        <v>148.65</v>
      </c>
      <c r="EB537" s="568">
        <f t="shared" si="814"/>
        <v>1139.6500000000001</v>
      </c>
      <c r="EC537" s="677">
        <f t="shared" si="815"/>
        <v>1139.6500000000001</v>
      </c>
      <c r="ED537" s="677">
        <f t="shared" si="834"/>
        <v>341.89499999999998</v>
      </c>
      <c r="EE537" s="677">
        <f t="shared" si="835"/>
        <v>569.82500000000005</v>
      </c>
      <c r="EF537" s="208">
        <f t="shared" si="836"/>
        <v>214.71680499999997</v>
      </c>
      <c r="EG537" s="208">
        <f t="shared" si="837"/>
        <v>64.415041499999987</v>
      </c>
      <c r="EH537" s="208">
        <f t="shared" si="838"/>
        <v>107.35840249999998</v>
      </c>
      <c r="EI537" s="677">
        <f t="shared" si="816"/>
        <v>214.71680499999997</v>
      </c>
    </row>
    <row r="538" spans="1:139" s="218" customFormat="1" ht="24.75" customHeight="1" x14ac:dyDescent="0.2">
      <c r="A538" s="505">
        <v>535</v>
      </c>
      <c r="B538" s="505" t="s">
        <v>1269</v>
      </c>
      <c r="C538" s="499" t="s">
        <v>98</v>
      </c>
      <c r="D538" s="253" t="s">
        <v>425</v>
      </c>
      <c r="E538" s="253" t="s">
        <v>361</v>
      </c>
      <c r="F538" s="219" t="s">
        <v>46</v>
      </c>
      <c r="G538" s="219" t="s">
        <v>53</v>
      </c>
      <c r="H538" s="219" t="s">
        <v>45</v>
      </c>
      <c r="I538" s="240">
        <v>0.2</v>
      </c>
      <c r="J538" s="221">
        <v>796</v>
      </c>
      <c r="K538" s="222"/>
      <c r="L538" s="219" t="s">
        <v>46</v>
      </c>
      <c r="M538" s="219" t="s">
        <v>53</v>
      </c>
      <c r="N538" s="219" t="s">
        <v>45</v>
      </c>
      <c r="O538" s="240">
        <v>0.2</v>
      </c>
      <c r="P538" s="221">
        <v>796</v>
      </c>
      <c r="Q538" s="219"/>
      <c r="R538" s="219"/>
      <c r="S538" s="219"/>
      <c r="T538" s="240">
        <v>0.2</v>
      </c>
      <c r="U538" s="223">
        <v>796</v>
      </c>
      <c r="V538" s="228" t="s">
        <v>696</v>
      </c>
      <c r="W538" s="228" t="s">
        <v>42</v>
      </c>
      <c r="X538" s="228" t="s">
        <v>70</v>
      </c>
      <c r="Y538" s="242">
        <v>0.2</v>
      </c>
      <c r="Z538" s="226">
        <v>796</v>
      </c>
      <c r="AA538" s="207">
        <f t="shared" si="750"/>
        <v>159.20000000000002</v>
      </c>
      <c r="AB538" s="222">
        <v>1157</v>
      </c>
      <c r="AC538" s="544">
        <f t="shared" si="817"/>
        <v>361</v>
      </c>
      <c r="AD538" s="208">
        <f>1.453*$AB$1</f>
        <v>1652.7293800000002</v>
      </c>
      <c r="AE538" s="678">
        <f t="shared" si="818"/>
        <v>856.72938000000022</v>
      </c>
      <c r="AF538" s="222">
        <v>2067</v>
      </c>
      <c r="AJ538" s="444">
        <f t="shared" si="751"/>
        <v>361</v>
      </c>
      <c r="AK538" s="444">
        <f t="shared" si="752"/>
        <v>45.35175879396985</v>
      </c>
      <c r="AL538" s="539">
        <f t="shared" si="819"/>
        <v>9.0703517587939708E-2</v>
      </c>
      <c r="AM538" s="444">
        <f t="shared" si="753"/>
        <v>72.2</v>
      </c>
      <c r="AN538" s="445">
        <f t="shared" si="754"/>
        <v>856.72938000000022</v>
      </c>
      <c r="AO538" s="445">
        <f t="shared" si="755"/>
        <v>107.6293190954774</v>
      </c>
      <c r="AP538" s="542">
        <f t="shared" si="820"/>
        <v>0.21525863819095481</v>
      </c>
      <c r="AQ538" s="445">
        <f t="shared" si="756"/>
        <v>171.34587600000003</v>
      </c>
      <c r="AR538" s="227">
        <f t="shared" si="757"/>
        <v>183.20000000000002</v>
      </c>
      <c r="AS538" s="210">
        <f t="shared" si="758"/>
        <v>916</v>
      </c>
      <c r="AT538" s="209">
        <f t="shared" si="759"/>
        <v>274.8</v>
      </c>
      <c r="AU538" s="209">
        <f t="shared" si="760"/>
        <v>458</v>
      </c>
      <c r="AV538" s="211">
        <f t="shared" si="761"/>
        <v>1157</v>
      </c>
      <c r="AW538" s="212">
        <f t="shared" si="762"/>
        <v>-241</v>
      </c>
      <c r="AX538" s="210">
        <f t="shared" si="763"/>
        <v>120</v>
      </c>
      <c r="AY538" s="210">
        <f t="shared" si="764"/>
        <v>15.075376884422113</v>
      </c>
      <c r="AZ538" s="211">
        <f t="shared" si="765"/>
        <v>1652.7293800000002</v>
      </c>
      <c r="BA538" s="544">
        <f t="shared" si="821"/>
        <v>736.72938000000022</v>
      </c>
      <c r="BB538" s="210">
        <f t="shared" si="822"/>
        <v>184.18234500000005</v>
      </c>
      <c r="BC538" s="213">
        <f t="shared" si="766"/>
        <v>297.49128840000003</v>
      </c>
      <c r="BD538" s="211">
        <f>[1]MAG_9pak!$F$12</f>
        <v>1487.4564420000002</v>
      </c>
      <c r="BE538" s="213">
        <f t="shared" si="767"/>
        <v>446.23693260000005</v>
      </c>
      <c r="BF538" s="213">
        <f t="shared" si="768"/>
        <v>743.72822100000008</v>
      </c>
      <c r="BG538" s="210">
        <f t="shared" si="769"/>
        <v>330.45644200000015</v>
      </c>
      <c r="BH538" s="210">
        <f t="shared" si="770"/>
        <v>691.45644200000015</v>
      </c>
      <c r="BI538" s="210">
        <f t="shared" si="771"/>
        <v>86.866387185929682</v>
      </c>
      <c r="BJ538" s="210">
        <f t="shared" si="772"/>
        <v>987.04</v>
      </c>
      <c r="BK538" s="214">
        <f t="shared" si="773"/>
        <v>296.11199999999997</v>
      </c>
      <c r="BL538" s="214">
        <f t="shared" si="774"/>
        <v>493.52</v>
      </c>
      <c r="BM538" s="210">
        <f t="shared" si="775"/>
        <v>191.03999999999996</v>
      </c>
      <c r="BN538" s="210">
        <f t="shared" si="776"/>
        <v>-169.96000000000004</v>
      </c>
      <c r="BO538" s="215">
        <f t="shared" si="777"/>
        <v>197.40800000000002</v>
      </c>
      <c r="BP538" s="210">
        <f t="shared" si="778"/>
        <v>987.04</v>
      </c>
      <c r="BQ538" s="216">
        <f t="shared" si="779"/>
        <v>296.11199999999997</v>
      </c>
      <c r="BR538" s="216">
        <f t="shared" si="780"/>
        <v>493.52</v>
      </c>
      <c r="BS538" s="210">
        <f t="shared" si="781"/>
        <v>191.03999999999996</v>
      </c>
      <c r="BT538" s="210">
        <f t="shared" si="782"/>
        <v>-169.96000000000004</v>
      </c>
      <c r="BU538" s="217">
        <f t="shared" si="783"/>
        <v>197.40800000000002</v>
      </c>
      <c r="BV538" s="210">
        <f t="shared" si="784"/>
        <v>987.04</v>
      </c>
      <c r="BW538" s="403">
        <f t="shared" si="785"/>
        <v>296.11199999999997</v>
      </c>
      <c r="BX538" s="403">
        <f t="shared" si="786"/>
        <v>493.52</v>
      </c>
      <c r="BY538" s="210">
        <f t="shared" si="787"/>
        <v>191.03999999999996</v>
      </c>
      <c r="BZ538" s="210">
        <f t="shared" si="788"/>
        <v>-169.96000000000004</v>
      </c>
      <c r="CA538" s="210">
        <f t="shared" si="789"/>
        <v>24</v>
      </c>
      <c r="CB538" s="404">
        <f t="shared" si="790"/>
        <v>197.40800000000002</v>
      </c>
      <c r="CC538" s="404"/>
      <c r="CD538" s="537">
        <f t="shared" si="791"/>
        <v>184.18234500000005</v>
      </c>
      <c r="CE538" s="537">
        <f t="shared" si="823"/>
        <v>55.254703500000012</v>
      </c>
      <c r="CF538" s="537">
        <f t="shared" si="792"/>
        <v>92.091172500000027</v>
      </c>
      <c r="CG538" s="210"/>
      <c r="CH538" s="210"/>
      <c r="CI538" s="210"/>
      <c r="CJ538" s="538">
        <f t="shared" si="793"/>
        <v>36.836469000000015</v>
      </c>
      <c r="CK538" s="216">
        <f t="shared" si="794"/>
        <v>60.25</v>
      </c>
      <c r="CL538" s="216">
        <f t="shared" si="824"/>
        <v>18.074999999999999</v>
      </c>
      <c r="CM538" s="216">
        <f t="shared" si="795"/>
        <v>30.125</v>
      </c>
      <c r="CN538" s="216"/>
      <c r="CO538" s="216"/>
      <c r="CP538" s="216"/>
      <c r="CQ538" s="217">
        <f t="shared" si="796"/>
        <v>12.05</v>
      </c>
      <c r="CR538" s="403">
        <f t="shared" si="797"/>
        <v>166.42234500000006</v>
      </c>
      <c r="CS538" s="403">
        <f t="shared" si="825"/>
        <v>49.926703500000016</v>
      </c>
      <c r="CT538" s="403">
        <f t="shared" si="798"/>
        <v>83.211172500000032</v>
      </c>
      <c r="CU538" s="403"/>
      <c r="CV538" s="403"/>
      <c r="CW538" s="403"/>
      <c r="CX538" s="404">
        <f t="shared" si="799"/>
        <v>33.284469000000016</v>
      </c>
      <c r="CY538" s="198"/>
      <c r="CZ538" s="222">
        <v>1157</v>
      </c>
      <c r="DA538" s="677">
        <f t="shared" si="800"/>
        <v>361</v>
      </c>
      <c r="DB538" s="676">
        <f t="shared" si="801"/>
        <v>45.35175879396985</v>
      </c>
      <c r="DC538" s="676">
        <f t="shared" si="826"/>
        <v>9.0703517587939704</v>
      </c>
      <c r="DD538" s="208">
        <v>1652.7293800000002</v>
      </c>
      <c r="DE538" s="677">
        <f t="shared" si="802"/>
        <v>856.72938000000022</v>
      </c>
      <c r="DF538" s="676">
        <f t="shared" si="803"/>
        <v>107.6293190954774</v>
      </c>
      <c r="DG538" s="676">
        <f t="shared" si="827"/>
        <v>21.525863819095481</v>
      </c>
      <c r="DH538" s="222">
        <v>19</v>
      </c>
      <c r="DI538" s="677">
        <f t="shared" si="804"/>
        <v>151.24</v>
      </c>
      <c r="DJ538" s="568">
        <f t="shared" si="805"/>
        <v>947.24</v>
      </c>
      <c r="DK538" s="677">
        <f t="shared" si="806"/>
        <v>189.44800000000001</v>
      </c>
      <c r="DL538" s="677">
        <f t="shared" si="828"/>
        <v>284.17200000000003</v>
      </c>
      <c r="DM538" s="677">
        <f t="shared" si="829"/>
        <v>473.62</v>
      </c>
      <c r="DN538" s="677">
        <f t="shared" si="807"/>
        <v>176.37234500000005</v>
      </c>
      <c r="DO538" s="677">
        <f t="shared" si="830"/>
        <v>52.911703500000016</v>
      </c>
      <c r="DP538" s="677">
        <f t="shared" si="831"/>
        <v>88.186172500000026</v>
      </c>
      <c r="DQ538" s="677">
        <f t="shared" si="808"/>
        <v>35.274469000000011</v>
      </c>
      <c r="DR538" s="222">
        <v>1157</v>
      </c>
      <c r="DS538" s="677">
        <f t="shared" si="809"/>
        <v>361</v>
      </c>
      <c r="DT538" s="676">
        <f t="shared" si="810"/>
        <v>45.35175879396985</v>
      </c>
      <c r="DU538" s="710">
        <f t="shared" si="832"/>
        <v>9.0703517587939704</v>
      </c>
      <c r="DV538" s="208">
        <v>1652.7293800000002</v>
      </c>
      <c r="DW538" s="677">
        <f t="shared" si="811"/>
        <v>856.72938000000022</v>
      </c>
      <c r="DX538" s="676">
        <f t="shared" si="812"/>
        <v>107.6293190954774</v>
      </c>
      <c r="DY538" s="710">
        <f t="shared" si="833"/>
        <v>21.525863819095481</v>
      </c>
      <c r="DZ538" s="222">
        <v>15</v>
      </c>
      <c r="EA538" s="677">
        <f t="shared" si="813"/>
        <v>119.4</v>
      </c>
      <c r="EB538" s="568">
        <f t="shared" si="814"/>
        <v>915.4</v>
      </c>
      <c r="EC538" s="677">
        <f t="shared" si="815"/>
        <v>183.08</v>
      </c>
      <c r="ED538" s="677">
        <f t="shared" si="834"/>
        <v>274.62</v>
      </c>
      <c r="EE538" s="677">
        <f t="shared" si="835"/>
        <v>457.7</v>
      </c>
      <c r="EF538" s="208">
        <f t="shared" si="836"/>
        <v>184.33234500000006</v>
      </c>
      <c r="EG538" s="208">
        <f t="shared" si="837"/>
        <v>55.299703500000014</v>
      </c>
      <c r="EH538" s="208">
        <f t="shared" si="838"/>
        <v>92.16617250000003</v>
      </c>
      <c r="EI538" s="677">
        <f t="shared" si="816"/>
        <v>36.866469000000016</v>
      </c>
    </row>
    <row r="539" spans="1:139" s="218" customFormat="1" ht="24.75" customHeight="1" x14ac:dyDescent="0.2">
      <c r="A539" s="505">
        <v>536</v>
      </c>
      <c r="B539" s="505" t="s">
        <v>1269</v>
      </c>
      <c r="C539" s="499" t="s">
        <v>98</v>
      </c>
      <c r="D539" s="253" t="s">
        <v>426</v>
      </c>
      <c r="E539" s="253" t="s">
        <v>360</v>
      </c>
      <c r="F539" s="219" t="s">
        <v>46</v>
      </c>
      <c r="G539" s="219" t="s">
        <v>42</v>
      </c>
      <c r="H539" s="219" t="s">
        <v>66</v>
      </c>
      <c r="I539" s="240">
        <v>0.5</v>
      </c>
      <c r="J539" s="221">
        <v>991</v>
      </c>
      <c r="K539" s="222"/>
      <c r="L539" s="219" t="s">
        <v>46</v>
      </c>
      <c r="M539" s="219" t="s">
        <v>42</v>
      </c>
      <c r="N539" s="219" t="s">
        <v>66</v>
      </c>
      <c r="O539" s="240">
        <v>0.5</v>
      </c>
      <c r="P539" s="221">
        <v>991</v>
      </c>
      <c r="Q539" s="219"/>
      <c r="R539" s="219"/>
      <c r="S539" s="219"/>
      <c r="T539" s="240">
        <v>0.5</v>
      </c>
      <c r="U539" s="223">
        <v>991</v>
      </c>
      <c r="V539" s="228" t="s">
        <v>696</v>
      </c>
      <c r="W539" s="228" t="s">
        <v>44</v>
      </c>
      <c r="X539" s="228" t="s">
        <v>66</v>
      </c>
      <c r="Y539" s="242">
        <v>0.5</v>
      </c>
      <c r="Z539" s="226">
        <v>991</v>
      </c>
      <c r="AA539" s="207">
        <f t="shared" si="750"/>
        <v>495.5</v>
      </c>
      <c r="AB539" s="222">
        <v>1399</v>
      </c>
      <c r="AC539" s="544">
        <f t="shared" si="817"/>
        <v>408</v>
      </c>
      <c r="AD539" s="208">
        <f>1.757*$AB$1</f>
        <v>1998.51722</v>
      </c>
      <c r="AE539" s="678">
        <f t="shared" si="818"/>
        <v>1007.51722</v>
      </c>
      <c r="AF539" s="222">
        <v>2499</v>
      </c>
      <c r="AJ539" s="444">
        <f t="shared" si="751"/>
        <v>408</v>
      </c>
      <c r="AK539" s="444">
        <f t="shared" si="752"/>
        <v>41.170534813319875</v>
      </c>
      <c r="AL539" s="539">
        <f t="shared" si="819"/>
        <v>8.2341069626639757E-2</v>
      </c>
      <c r="AM539" s="444">
        <f t="shared" si="753"/>
        <v>81.599999999999994</v>
      </c>
      <c r="AN539" s="445">
        <f t="shared" si="754"/>
        <v>1007.51722</v>
      </c>
      <c r="AO539" s="445">
        <f t="shared" si="755"/>
        <v>101.6667225025227</v>
      </c>
      <c r="AP539" s="542">
        <f t="shared" si="820"/>
        <v>0.20333344500504541</v>
      </c>
      <c r="AQ539" s="445">
        <f t="shared" si="756"/>
        <v>201.503444</v>
      </c>
      <c r="AR539" s="227">
        <f t="shared" si="757"/>
        <v>555.5</v>
      </c>
      <c r="AS539" s="210">
        <f t="shared" si="758"/>
        <v>1111</v>
      </c>
      <c r="AT539" s="209">
        <f t="shared" si="759"/>
        <v>333.3</v>
      </c>
      <c r="AU539" s="209">
        <f t="shared" si="760"/>
        <v>555.5</v>
      </c>
      <c r="AV539" s="211">
        <f t="shared" si="761"/>
        <v>1399</v>
      </c>
      <c r="AW539" s="212">
        <f t="shared" si="762"/>
        <v>-288</v>
      </c>
      <c r="AX539" s="210">
        <f t="shared" si="763"/>
        <v>120</v>
      </c>
      <c r="AY539" s="210">
        <f t="shared" si="764"/>
        <v>12.108980827447027</v>
      </c>
      <c r="AZ539" s="211">
        <f t="shared" si="765"/>
        <v>1998.51722</v>
      </c>
      <c r="BA539" s="544">
        <f t="shared" si="821"/>
        <v>887.51721999999995</v>
      </c>
      <c r="BB539" s="210">
        <f t="shared" si="822"/>
        <v>221.87930499999999</v>
      </c>
      <c r="BC539" s="213">
        <f t="shared" si="766"/>
        <v>809.39947410000002</v>
      </c>
      <c r="BD539" s="211">
        <f>[1]MAG_9pak!$E$13</f>
        <v>1618.7989482</v>
      </c>
      <c r="BE539" s="213">
        <f t="shared" si="767"/>
        <v>485.63968446000001</v>
      </c>
      <c r="BF539" s="213">
        <f t="shared" si="768"/>
        <v>809.39947410000002</v>
      </c>
      <c r="BG539" s="210">
        <f t="shared" si="769"/>
        <v>219.79894820000004</v>
      </c>
      <c r="BH539" s="210">
        <f t="shared" si="770"/>
        <v>627.79894820000004</v>
      </c>
      <c r="BI539" s="210">
        <f t="shared" si="771"/>
        <v>63.350045227043381</v>
      </c>
      <c r="BJ539" s="210">
        <f t="shared" si="772"/>
        <v>1228.8399999999999</v>
      </c>
      <c r="BK539" s="214">
        <f t="shared" si="773"/>
        <v>368.65199999999999</v>
      </c>
      <c r="BL539" s="214">
        <f t="shared" si="774"/>
        <v>614.41999999999996</v>
      </c>
      <c r="BM539" s="210">
        <f t="shared" si="775"/>
        <v>237.83999999999992</v>
      </c>
      <c r="BN539" s="210">
        <f t="shared" si="776"/>
        <v>-170.16000000000008</v>
      </c>
      <c r="BO539" s="215">
        <f t="shared" si="777"/>
        <v>614.41999999999996</v>
      </c>
      <c r="BP539" s="210">
        <f t="shared" si="778"/>
        <v>1228.8399999999999</v>
      </c>
      <c r="BQ539" s="216">
        <f t="shared" si="779"/>
        <v>368.65199999999999</v>
      </c>
      <c r="BR539" s="216">
        <f t="shared" si="780"/>
        <v>614.41999999999996</v>
      </c>
      <c r="BS539" s="210">
        <f t="shared" si="781"/>
        <v>237.83999999999992</v>
      </c>
      <c r="BT539" s="210">
        <f t="shared" si="782"/>
        <v>-170.16000000000008</v>
      </c>
      <c r="BU539" s="217">
        <f t="shared" si="783"/>
        <v>614.41999999999996</v>
      </c>
      <c r="BV539" s="210">
        <f t="shared" si="784"/>
        <v>1228.8399999999999</v>
      </c>
      <c r="BW539" s="403">
        <f t="shared" si="785"/>
        <v>368.65199999999999</v>
      </c>
      <c r="BX539" s="403">
        <f t="shared" si="786"/>
        <v>614.41999999999996</v>
      </c>
      <c r="BY539" s="210">
        <f t="shared" si="787"/>
        <v>237.83999999999992</v>
      </c>
      <c r="BZ539" s="210">
        <f t="shared" si="788"/>
        <v>-170.16000000000008</v>
      </c>
      <c r="CA539" s="210">
        <f t="shared" si="789"/>
        <v>24</v>
      </c>
      <c r="CB539" s="404">
        <f t="shared" si="790"/>
        <v>614.41999999999996</v>
      </c>
      <c r="CC539" s="404"/>
      <c r="CD539" s="537">
        <f t="shared" si="791"/>
        <v>221.87930499999999</v>
      </c>
      <c r="CE539" s="537">
        <f t="shared" si="823"/>
        <v>66.563791499999994</v>
      </c>
      <c r="CF539" s="537">
        <f t="shared" si="792"/>
        <v>110.93965249999999</v>
      </c>
      <c r="CG539" s="210"/>
      <c r="CH539" s="210"/>
      <c r="CI539" s="210"/>
      <c r="CJ539" s="538">
        <f t="shared" si="793"/>
        <v>110.93965249999999</v>
      </c>
      <c r="CK539" s="216">
        <f t="shared" si="794"/>
        <v>72</v>
      </c>
      <c r="CL539" s="216">
        <f t="shared" si="824"/>
        <v>21.599999999999998</v>
      </c>
      <c r="CM539" s="216">
        <f t="shared" si="795"/>
        <v>36</v>
      </c>
      <c r="CN539" s="216"/>
      <c r="CO539" s="216"/>
      <c r="CP539" s="216"/>
      <c r="CQ539" s="217">
        <f t="shared" si="796"/>
        <v>36</v>
      </c>
      <c r="CR539" s="403">
        <f t="shared" si="797"/>
        <v>192.41930500000001</v>
      </c>
      <c r="CS539" s="403">
        <f t="shared" si="825"/>
        <v>57.7257915</v>
      </c>
      <c r="CT539" s="403">
        <f t="shared" si="798"/>
        <v>96.209652500000004</v>
      </c>
      <c r="CU539" s="403"/>
      <c r="CV539" s="403"/>
      <c r="CW539" s="403"/>
      <c r="CX539" s="404">
        <f t="shared" si="799"/>
        <v>96.209652500000004</v>
      </c>
      <c r="CY539" s="198"/>
      <c r="CZ539" s="222">
        <v>1399</v>
      </c>
      <c r="DA539" s="677">
        <f t="shared" si="800"/>
        <v>408</v>
      </c>
      <c r="DB539" s="676">
        <f t="shared" si="801"/>
        <v>41.170534813319875</v>
      </c>
      <c r="DC539" s="676">
        <f t="shared" si="826"/>
        <v>8.2341069626639758</v>
      </c>
      <c r="DD539" s="208">
        <v>1998.51722</v>
      </c>
      <c r="DE539" s="677">
        <f t="shared" si="802"/>
        <v>1007.51722</v>
      </c>
      <c r="DF539" s="676">
        <f t="shared" si="803"/>
        <v>101.6667225025227</v>
      </c>
      <c r="DG539" s="676">
        <f t="shared" si="827"/>
        <v>20.333344500504541</v>
      </c>
      <c r="DH539" s="222">
        <v>19</v>
      </c>
      <c r="DI539" s="677">
        <f t="shared" si="804"/>
        <v>188.29</v>
      </c>
      <c r="DJ539" s="568">
        <f t="shared" si="805"/>
        <v>1179.29</v>
      </c>
      <c r="DK539" s="677">
        <f t="shared" si="806"/>
        <v>589.64499999999998</v>
      </c>
      <c r="DL539" s="677">
        <f t="shared" si="828"/>
        <v>353.78699999999998</v>
      </c>
      <c r="DM539" s="677">
        <f t="shared" si="829"/>
        <v>589.64499999999998</v>
      </c>
      <c r="DN539" s="677">
        <f t="shared" si="807"/>
        <v>204.806805</v>
      </c>
      <c r="DO539" s="677">
        <f t="shared" si="830"/>
        <v>61.442041499999995</v>
      </c>
      <c r="DP539" s="677">
        <f t="shared" si="831"/>
        <v>102.4034025</v>
      </c>
      <c r="DQ539" s="677">
        <f t="shared" si="808"/>
        <v>102.4034025</v>
      </c>
      <c r="DR539" s="222">
        <v>1399</v>
      </c>
      <c r="DS539" s="677">
        <f t="shared" si="809"/>
        <v>408</v>
      </c>
      <c r="DT539" s="676">
        <f t="shared" si="810"/>
        <v>41.170534813319875</v>
      </c>
      <c r="DU539" s="710">
        <f t="shared" si="832"/>
        <v>8.2341069626639758</v>
      </c>
      <c r="DV539" s="208">
        <v>1998.51722</v>
      </c>
      <c r="DW539" s="677">
        <f t="shared" si="811"/>
        <v>1007.51722</v>
      </c>
      <c r="DX539" s="676">
        <f t="shared" si="812"/>
        <v>101.6667225025227</v>
      </c>
      <c r="DY539" s="710">
        <f t="shared" si="833"/>
        <v>20.333344500504541</v>
      </c>
      <c r="DZ539" s="222">
        <v>15</v>
      </c>
      <c r="EA539" s="677">
        <f t="shared" si="813"/>
        <v>148.65</v>
      </c>
      <c r="EB539" s="568">
        <f t="shared" si="814"/>
        <v>1139.6500000000001</v>
      </c>
      <c r="EC539" s="677">
        <f t="shared" si="815"/>
        <v>569.82500000000005</v>
      </c>
      <c r="ED539" s="677">
        <f t="shared" si="834"/>
        <v>341.89499999999998</v>
      </c>
      <c r="EE539" s="677">
        <f t="shared" si="835"/>
        <v>569.82500000000005</v>
      </c>
      <c r="EF539" s="208">
        <f t="shared" si="836"/>
        <v>214.71680499999997</v>
      </c>
      <c r="EG539" s="208">
        <f t="shared" si="837"/>
        <v>64.415041499999987</v>
      </c>
      <c r="EH539" s="208">
        <f t="shared" si="838"/>
        <v>107.35840249999998</v>
      </c>
      <c r="EI539" s="677">
        <f t="shared" si="816"/>
        <v>107.35840249999998</v>
      </c>
    </row>
    <row r="540" spans="1:139" s="218" customFormat="1" ht="24.75" customHeight="1" x14ac:dyDescent="0.2">
      <c r="A540" s="506">
        <v>537</v>
      </c>
      <c r="B540" s="505" t="s">
        <v>1269</v>
      </c>
      <c r="C540" s="499" t="s">
        <v>98</v>
      </c>
      <c r="D540" s="253" t="s">
        <v>427</v>
      </c>
      <c r="E540" s="253" t="s">
        <v>360</v>
      </c>
      <c r="F540" s="219" t="s">
        <v>46</v>
      </c>
      <c r="G540" s="219" t="s">
        <v>42</v>
      </c>
      <c r="H540" s="219" t="s">
        <v>66</v>
      </c>
      <c r="I540" s="240">
        <v>0.5</v>
      </c>
      <c r="J540" s="221">
        <v>991</v>
      </c>
      <c r="K540" s="222"/>
      <c r="L540" s="219" t="s">
        <v>46</v>
      </c>
      <c r="M540" s="219" t="s">
        <v>42</v>
      </c>
      <c r="N540" s="219" t="s">
        <v>66</v>
      </c>
      <c r="O540" s="240">
        <v>0.5</v>
      </c>
      <c r="P540" s="221">
        <v>991</v>
      </c>
      <c r="Q540" s="219"/>
      <c r="R540" s="219"/>
      <c r="S540" s="219"/>
      <c r="T540" s="240">
        <v>0.5</v>
      </c>
      <c r="U540" s="223">
        <v>991</v>
      </c>
      <c r="V540" s="228" t="s">
        <v>696</v>
      </c>
      <c r="W540" s="228" t="s">
        <v>44</v>
      </c>
      <c r="X540" s="228" t="s">
        <v>66</v>
      </c>
      <c r="Y540" s="242">
        <v>0.5</v>
      </c>
      <c r="Z540" s="226">
        <v>991</v>
      </c>
      <c r="AA540" s="207">
        <f t="shared" si="750"/>
        <v>495.5</v>
      </c>
      <c r="AB540" s="222">
        <v>1399</v>
      </c>
      <c r="AC540" s="544">
        <f t="shared" si="817"/>
        <v>408</v>
      </c>
      <c r="AD540" s="208">
        <f>1.757*$AB$1</f>
        <v>1998.51722</v>
      </c>
      <c r="AE540" s="678">
        <f t="shared" si="818"/>
        <v>1007.51722</v>
      </c>
      <c r="AF540" s="222">
        <v>2499</v>
      </c>
      <c r="AJ540" s="444">
        <f t="shared" si="751"/>
        <v>408</v>
      </c>
      <c r="AK540" s="444">
        <f t="shared" si="752"/>
        <v>41.170534813319875</v>
      </c>
      <c r="AL540" s="539">
        <f t="shared" si="819"/>
        <v>8.2341069626639757E-2</v>
      </c>
      <c r="AM540" s="444">
        <f t="shared" si="753"/>
        <v>81.599999999999994</v>
      </c>
      <c r="AN540" s="445">
        <f t="shared" si="754"/>
        <v>1007.51722</v>
      </c>
      <c r="AO540" s="445">
        <f t="shared" si="755"/>
        <v>101.6667225025227</v>
      </c>
      <c r="AP540" s="542">
        <f t="shared" si="820"/>
        <v>0.20333344500504541</v>
      </c>
      <c r="AQ540" s="445">
        <f t="shared" si="756"/>
        <v>201.503444</v>
      </c>
      <c r="AR540" s="227">
        <f t="shared" si="757"/>
        <v>555.5</v>
      </c>
      <c r="AS540" s="210">
        <f t="shared" si="758"/>
        <v>1111</v>
      </c>
      <c r="AT540" s="209">
        <f t="shared" si="759"/>
        <v>333.3</v>
      </c>
      <c r="AU540" s="209">
        <f t="shared" si="760"/>
        <v>555.5</v>
      </c>
      <c r="AV540" s="211">
        <f t="shared" si="761"/>
        <v>1399</v>
      </c>
      <c r="AW540" s="212">
        <f t="shared" si="762"/>
        <v>-288</v>
      </c>
      <c r="AX540" s="210">
        <f t="shared" si="763"/>
        <v>120</v>
      </c>
      <c r="AY540" s="210">
        <f t="shared" si="764"/>
        <v>12.108980827447027</v>
      </c>
      <c r="AZ540" s="211">
        <f t="shared" si="765"/>
        <v>1998.51722</v>
      </c>
      <c r="BA540" s="544">
        <f t="shared" si="821"/>
        <v>887.51721999999995</v>
      </c>
      <c r="BB540" s="210">
        <f t="shared" si="822"/>
        <v>221.87930499999999</v>
      </c>
      <c r="BC540" s="213">
        <f t="shared" si="766"/>
        <v>809.39947410000002</v>
      </c>
      <c r="BD540" s="211">
        <f>[1]MAG_9pak!$E$13</f>
        <v>1618.7989482</v>
      </c>
      <c r="BE540" s="213">
        <f t="shared" si="767"/>
        <v>485.63968446000001</v>
      </c>
      <c r="BF540" s="213">
        <f t="shared" si="768"/>
        <v>809.39947410000002</v>
      </c>
      <c r="BG540" s="210">
        <f t="shared" si="769"/>
        <v>219.79894820000004</v>
      </c>
      <c r="BH540" s="210">
        <f t="shared" si="770"/>
        <v>627.79894820000004</v>
      </c>
      <c r="BI540" s="210">
        <f t="shared" si="771"/>
        <v>63.350045227043381</v>
      </c>
      <c r="BJ540" s="210">
        <f t="shared" si="772"/>
        <v>1228.8399999999999</v>
      </c>
      <c r="BK540" s="214">
        <f t="shared" si="773"/>
        <v>368.65199999999999</v>
      </c>
      <c r="BL540" s="214">
        <f t="shared" si="774"/>
        <v>614.41999999999996</v>
      </c>
      <c r="BM540" s="210">
        <f t="shared" si="775"/>
        <v>237.83999999999992</v>
      </c>
      <c r="BN540" s="210">
        <f t="shared" si="776"/>
        <v>-170.16000000000008</v>
      </c>
      <c r="BO540" s="215">
        <f t="shared" si="777"/>
        <v>614.41999999999996</v>
      </c>
      <c r="BP540" s="210">
        <f t="shared" si="778"/>
        <v>1228.8399999999999</v>
      </c>
      <c r="BQ540" s="216">
        <f t="shared" si="779"/>
        <v>368.65199999999999</v>
      </c>
      <c r="BR540" s="216">
        <f t="shared" si="780"/>
        <v>614.41999999999996</v>
      </c>
      <c r="BS540" s="210">
        <f t="shared" si="781"/>
        <v>237.83999999999992</v>
      </c>
      <c r="BT540" s="210">
        <f t="shared" si="782"/>
        <v>-170.16000000000008</v>
      </c>
      <c r="BU540" s="217">
        <f t="shared" si="783"/>
        <v>614.41999999999996</v>
      </c>
      <c r="BV540" s="210">
        <f t="shared" si="784"/>
        <v>1228.8399999999999</v>
      </c>
      <c r="BW540" s="403">
        <f t="shared" si="785"/>
        <v>368.65199999999999</v>
      </c>
      <c r="BX540" s="403">
        <f t="shared" si="786"/>
        <v>614.41999999999996</v>
      </c>
      <c r="BY540" s="210">
        <f t="shared" si="787"/>
        <v>237.83999999999992</v>
      </c>
      <c r="BZ540" s="210">
        <f t="shared" si="788"/>
        <v>-170.16000000000008</v>
      </c>
      <c r="CA540" s="210">
        <f t="shared" si="789"/>
        <v>24</v>
      </c>
      <c r="CB540" s="404">
        <f t="shared" si="790"/>
        <v>614.41999999999996</v>
      </c>
      <c r="CC540" s="404"/>
      <c r="CD540" s="537">
        <f t="shared" si="791"/>
        <v>221.87930499999999</v>
      </c>
      <c r="CE540" s="537">
        <f t="shared" si="823"/>
        <v>66.563791499999994</v>
      </c>
      <c r="CF540" s="537">
        <f t="shared" si="792"/>
        <v>110.93965249999999</v>
      </c>
      <c r="CG540" s="210"/>
      <c r="CH540" s="210"/>
      <c r="CI540" s="210"/>
      <c r="CJ540" s="538">
        <f t="shared" si="793"/>
        <v>110.93965249999999</v>
      </c>
      <c r="CK540" s="216">
        <f t="shared" si="794"/>
        <v>72</v>
      </c>
      <c r="CL540" s="216">
        <f t="shared" si="824"/>
        <v>21.599999999999998</v>
      </c>
      <c r="CM540" s="216">
        <f t="shared" si="795"/>
        <v>36</v>
      </c>
      <c r="CN540" s="216"/>
      <c r="CO540" s="216"/>
      <c r="CP540" s="216"/>
      <c r="CQ540" s="217">
        <f t="shared" si="796"/>
        <v>36</v>
      </c>
      <c r="CR540" s="403">
        <f t="shared" si="797"/>
        <v>192.41930500000001</v>
      </c>
      <c r="CS540" s="403">
        <f t="shared" si="825"/>
        <v>57.7257915</v>
      </c>
      <c r="CT540" s="403">
        <f t="shared" si="798"/>
        <v>96.209652500000004</v>
      </c>
      <c r="CU540" s="403"/>
      <c r="CV540" s="403"/>
      <c r="CW540" s="403"/>
      <c r="CX540" s="404">
        <f t="shared" si="799"/>
        <v>96.209652500000004</v>
      </c>
      <c r="CY540" s="198"/>
      <c r="CZ540" s="222">
        <v>1399</v>
      </c>
      <c r="DA540" s="677">
        <f t="shared" si="800"/>
        <v>408</v>
      </c>
      <c r="DB540" s="676">
        <f t="shared" si="801"/>
        <v>41.170534813319875</v>
      </c>
      <c r="DC540" s="676">
        <f t="shared" si="826"/>
        <v>8.2341069626639758</v>
      </c>
      <c r="DD540" s="208">
        <v>1998.51722</v>
      </c>
      <c r="DE540" s="677">
        <f t="shared" si="802"/>
        <v>1007.51722</v>
      </c>
      <c r="DF540" s="676">
        <f t="shared" si="803"/>
        <v>101.6667225025227</v>
      </c>
      <c r="DG540" s="676">
        <f t="shared" si="827"/>
        <v>20.333344500504541</v>
      </c>
      <c r="DH540" s="222">
        <v>19</v>
      </c>
      <c r="DI540" s="677">
        <f t="shared" si="804"/>
        <v>188.29</v>
      </c>
      <c r="DJ540" s="568">
        <f t="shared" si="805"/>
        <v>1179.29</v>
      </c>
      <c r="DK540" s="677">
        <f t="shared" si="806"/>
        <v>589.64499999999998</v>
      </c>
      <c r="DL540" s="677">
        <f t="shared" si="828"/>
        <v>353.78699999999998</v>
      </c>
      <c r="DM540" s="677">
        <f t="shared" si="829"/>
        <v>589.64499999999998</v>
      </c>
      <c r="DN540" s="677">
        <f t="shared" si="807"/>
        <v>204.806805</v>
      </c>
      <c r="DO540" s="677">
        <f t="shared" si="830"/>
        <v>61.442041499999995</v>
      </c>
      <c r="DP540" s="677">
        <f t="shared" si="831"/>
        <v>102.4034025</v>
      </c>
      <c r="DQ540" s="677">
        <f t="shared" si="808"/>
        <v>102.4034025</v>
      </c>
      <c r="DR540" s="222">
        <v>1399</v>
      </c>
      <c r="DS540" s="677">
        <f t="shared" si="809"/>
        <v>408</v>
      </c>
      <c r="DT540" s="676">
        <f t="shared" si="810"/>
        <v>41.170534813319875</v>
      </c>
      <c r="DU540" s="710">
        <f t="shared" si="832"/>
        <v>8.2341069626639758</v>
      </c>
      <c r="DV540" s="208">
        <v>1998.51722</v>
      </c>
      <c r="DW540" s="677">
        <f t="shared" si="811"/>
        <v>1007.51722</v>
      </c>
      <c r="DX540" s="676">
        <f t="shared" si="812"/>
        <v>101.6667225025227</v>
      </c>
      <c r="DY540" s="710">
        <f t="shared" si="833"/>
        <v>20.333344500504541</v>
      </c>
      <c r="DZ540" s="222">
        <v>15</v>
      </c>
      <c r="EA540" s="677">
        <f t="shared" si="813"/>
        <v>148.65</v>
      </c>
      <c r="EB540" s="568">
        <f t="shared" si="814"/>
        <v>1139.6500000000001</v>
      </c>
      <c r="EC540" s="677">
        <f t="shared" si="815"/>
        <v>569.82500000000005</v>
      </c>
      <c r="ED540" s="677">
        <f t="shared" si="834"/>
        <v>341.89499999999998</v>
      </c>
      <c r="EE540" s="677">
        <f t="shared" si="835"/>
        <v>569.82500000000005</v>
      </c>
      <c r="EF540" s="208">
        <f t="shared" si="836"/>
        <v>214.71680499999997</v>
      </c>
      <c r="EG540" s="208">
        <f t="shared" si="837"/>
        <v>64.415041499999987</v>
      </c>
      <c r="EH540" s="208">
        <f t="shared" si="838"/>
        <v>107.35840249999998</v>
      </c>
      <c r="EI540" s="677">
        <f t="shared" si="816"/>
        <v>107.35840249999998</v>
      </c>
    </row>
    <row r="541" spans="1:139" s="218" customFormat="1" ht="24.75" customHeight="1" x14ac:dyDescent="0.2">
      <c r="A541" s="505">
        <v>538</v>
      </c>
      <c r="B541" s="505" t="s">
        <v>1269</v>
      </c>
      <c r="C541" s="499" t="s">
        <v>98</v>
      </c>
      <c r="D541" s="253" t="s">
        <v>428</v>
      </c>
      <c r="E541" s="253" t="s">
        <v>360</v>
      </c>
      <c r="F541" s="219" t="s">
        <v>46</v>
      </c>
      <c r="G541" s="219" t="s">
        <v>42</v>
      </c>
      <c r="H541" s="219" t="s">
        <v>66</v>
      </c>
      <c r="I541" s="240">
        <v>1</v>
      </c>
      <c r="J541" s="221">
        <v>991</v>
      </c>
      <c r="K541" s="222"/>
      <c r="L541" s="219" t="s">
        <v>46</v>
      </c>
      <c r="M541" s="219" t="s">
        <v>42</v>
      </c>
      <c r="N541" s="219" t="s">
        <v>66</v>
      </c>
      <c r="O541" s="240">
        <v>1</v>
      </c>
      <c r="P541" s="221">
        <v>991</v>
      </c>
      <c r="Q541" s="219"/>
      <c r="R541" s="219"/>
      <c r="S541" s="219"/>
      <c r="T541" s="240">
        <v>1</v>
      </c>
      <c r="U541" s="223">
        <v>991</v>
      </c>
      <c r="V541" s="228" t="s">
        <v>696</v>
      </c>
      <c r="W541" s="228" t="s">
        <v>44</v>
      </c>
      <c r="X541" s="228" t="s">
        <v>66</v>
      </c>
      <c r="Y541" s="242">
        <v>1</v>
      </c>
      <c r="Z541" s="226">
        <v>991</v>
      </c>
      <c r="AA541" s="207">
        <f t="shared" si="750"/>
        <v>991</v>
      </c>
      <c r="AB541" s="222">
        <v>1399</v>
      </c>
      <c r="AC541" s="544">
        <f t="shared" si="817"/>
        <v>408</v>
      </c>
      <c r="AD541" s="208">
        <f>1.757*$AB$1</f>
        <v>1998.51722</v>
      </c>
      <c r="AE541" s="678">
        <f t="shared" si="818"/>
        <v>1007.51722</v>
      </c>
      <c r="AF541" s="222">
        <v>2499</v>
      </c>
      <c r="AJ541" s="444">
        <f t="shared" si="751"/>
        <v>408</v>
      </c>
      <c r="AK541" s="444">
        <f t="shared" si="752"/>
        <v>41.170534813319875</v>
      </c>
      <c r="AL541" s="539">
        <f t="shared" si="819"/>
        <v>8.2341069626639757E-2</v>
      </c>
      <c r="AM541" s="444">
        <f t="shared" si="753"/>
        <v>81.599999999999994</v>
      </c>
      <c r="AN541" s="445">
        <f t="shared" si="754"/>
        <v>1007.51722</v>
      </c>
      <c r="AO541" s="445">
        <f t="shared" si="755"/>
        <v>101.6667225025227</v>
      </c>
      <c r="AP541" s="542">
        <f t="shared" si="820"/>
        <v>0.20333344500504541</v>
      </c>
      <c r="AQ541" s="445">
        <f t="shared" si="756"/>
        <v>201.503444</v>
      </c>
      <c r="AR541" s="227">
        <f t="shared" si="757"/>
        <v>1111</v>
      </c>
      <c r="AS541" s="210">
        <f t="shared" si="758"/>
        <v>1111</v>
      </c>
      <c r="AT541" s="209">
        <f t="shared" si="759"/>
        <v>333.3</v>
      </c>
      <c r="AU541" s="209">
        <f t="shared" si="760"/>
        <v>555.5</v>
      </c>
      <c r="AV541" s="211">
        <f t="shared" si="761"/>
        <v>1399</v>
      </c>
      <c r="AW541" s="212">
        <f t="shared" si="762"/>
        <v>-288</v>
      </c>
      <c r="AX541" s="210">
        <f t="shared" si="763"/>
        <v>120</v>
      </c>
      <c r="AY541" s="210">
        <f t="shared" si="764"/>
        <v>12.108980827447027</v>
      </c>
      <c r="AZ541" s="211">
        <f t="shared" si="765"/>
        <v>1998.51722</v>
      </c>
      <c r="BA541" s="544">
        <f t="shared" si="821"/>
        <v>887.51721999999995</v>
      </c>
      <c r="BB541" s="210">
        <f t="shared" si="822"/>
        <v>221.87930499999999</v>
      </c>
      <c r="BC541" s="213">
        <f t="shared" si="766"/>
        <v>1618.7989482</v>
      </c>
      <c r="BD541" s="211">
        <f>[1]MAG_9pak!$E$13</f>
        <v>1618.7989482</v>
      </c>
      <c r="BE541" s="213">
        <f t="shared" si="767"/>
        <v>485.63968446000001</v>
      </c>
      <c r="BF541" s="213">
        <f t="shared" si="768"/>
        <v>809.39947410000002</v>
      </c>
      <c r="BG541" s="210">
        <f t="shared" si="769"/>
        <v>219.79894820000004</v>
      </c>
      <c r="BH541" s="210">
        <f t="shared" si="770"/>
        <v>627.79894820000004</v>
      </c>
      <c r="BI541" s="210">
        <f t="shared" si="771"/>
        <v>63.350045227043381</v>
      </c>
      <c r="BJ541" s="210">
        <f t="shared" si="772"/>
        <v>1228.8399999999999</v>
      </c>
      <c r="BK541" s="214">
        <f t="shared" si="773"/>
        <v>368.65199999999999</v>
      </c>
      <c r="BL541" s="214">
        <f t="shared" si="774"/>
        <v>614.41999999999996</v>
      </c>
      <c r="BM541" s="210">
        <f t="shared" si="775"/>
        <v>237.83999999999992</v>
      </c>
      <c r="BN541" s="210">
        <f t="shared" si="776"/>
        <v>-170.16000000000008</v>
      </c>
      <c r="BO541" s="215">
        <f t="shared" si="777"/>
        <v>1228.8399999999999</v>
      </c>
      <c r="BP541" s="210">
        <f t="shared" si="778"/>
        <v>1228.8399999999999</v>
      </c>
      <c r="BQ541" s="216">
        <f t="shared" si="779"/>
        <v>368.65199999999999</v>
      </c>
      <c r="BR541" s="216">
        <f t="shared" si="780"/>
        <v>614.41999999999996</v>
      </c>
      <c r="BS541" s="210">
        <f t="shared" si="781"/>
        <v>237.83999999999992</v>
      </c>
      <c r="BT541" s="210">
        <f t="shared" si="782"/>
        <v>-170.16000000000008</v>
      </c>
      <c r="BU541" s="217">
        <f t="shared" si="783"/>
        <v>1228.8399999999999</v>
      </c>
      <c r="BV541" s="210">
        <f t="shared" si="784"/>
        <v>1228.8399999999999</v>
      </c>
      <c r="BW541" s="403">
        <f t="shared" si="785"/>
        <v>368.65199999999999</v>
      </c>
      <c r="BX541" s="403">
        <f t="shared" si="786"/>
        <v>614.41999999999996</v>
      </c>
      <c r="BY541" s="210">
        <f t="shared" si="787"/>
        <v>237.83999999999992</v>
      </c>
      <c r="BZ541" s="210">
        <f t="shared" si="788"/>
        <v>-170.16000000000008</v>
      </c>
      <c r="CA541" s="210">
        <f t="shared" si="789"/>
        <v>24</v>
      </c>
      <c r="CB541" s="404">
        <f t="shared" si="790"/>
        <v>1228.8399999999999</v>
      </c>
      <c r="CC541" s="404"/>
      <c r="CD541" s="537">
        <f t="shared" si="791"/>
        <v>221.87930499999999</v>
      </c>
      <c r="CE541" s="537">
        <f t="shared" si="823"/>
        <v>66.563791499999994</v>
      </c>
      <c r="CF541" s="537">
        <f t="shared" si="792"/>
        <v>110.93965249999999</v>
      </c>
      <c r="CG541" s="210"/>
      <c r="CH541" s="210"/>
      <c r="CI541" s="210"/>
      <c r="CJ541" s="538">
        <f t="shared" si="793"/>
        <v>221.87930499999999</v>
      </c>
      <c r="CK541" s="216">
        <f t="shared" si="794"/>
        <v>72</v>
      </c>
      <c r="CL541" s="216">
        <f t="shared" si="824"/>
        <v>21.599999999999998</v>
      </c>
      <c r="CM541" s="216">
        <f t="shared" si="795"/>
        <v>36</v>
      </c>
      <c r="CN541" s="216"/>
      <c r="CO541" s="216"/>
      <c r="CP541" s="216"/>
      <c r="CQ541" s="217">
        <f t="shared" si="796"/>
        <v>72</v>
      </c>
      <c r="CR541" s="403">
        <f t="shared" si="797"/>
        <v>192.41930500000001</v>
      </c>
      <c r="CS541" s="403">
        <f t="shared" si="825"/>
        <v>57.7257915</v>
      </c>
      <c r="CT541" s="403">
        <f t="shared" si="798"/>
        <v>96.209652500000004</v>
      </c>
      <c r="CU541" s="403"/>
      <c r="CV541" s="403"/>
      <c r="CW541" s="403"/>
      <c r="CX541" s="404">
        <f t="shared" si="799"/>
        <v>192.41930500000001</v>
      </c>
      <c r="CY541" s="198"/>
      <c r="CZ541" s="222">
        <v>1399</v>
      </c>
      <c r="DA541" s="677">
        <f t="shared" si="800"/>
        <v>408</v>
      </c>
      <c r="DB541" s="676">
        <f t="shared" si="801"/>
        <v>41.170534813319875</v>
      </c>
      <c r="DC541" s="676">
        <f t="shared" si="826"/>
        <v>8.2341069626639758</v>
      </c>
      <c r="DD541" s="208">
        <v>1998.51722</v>
      </c>
      <c r="DE541" s="677">
        <f t="shared" si="802"/>
        <v>1007.51722</v>
      </c>
      <c r="DF541" s="676">
        <f t="shared" si="803"/>
        <v>101.6667225025227</v>
      </c>
      <c r="DG541" s="676">
        <f t="shared" si="827"/>
        <v>20.333344500504541</v>
      </c>
      <c r="DH541" s="222">
        <v>19</v>
      </c>
      <c r="DI541" s="677">
        <f t="shared" si="804"/>
        <v>188.29</v>
      </c>
      <c r="DJ541" s="568">
        <f t="shared" si="805"/>
        <v>1179.29</v>
      </c>
      <c r="DK541" s="677">
        <f t="shared" si="806"/>
        <v>1179.29</v>
      </c>
      <c r="DL541" s="677">
        <f t="shared" si="828"/>
        <v>353.78699999999998</v>
      </c>
      <c r="DM541" s="677">
        <f t="shared" si="829"/>
        <v>589.64499999999998</v>
      </c>
      <c r="DN541" s="677">
        <f t="shared" si="807"/>
        <v>204.806805</v>
      </c>
      <c r="DO541" s="677">
        <f t="shared" si="830"/>
        <v>61.442041499999995</v>
      </c>
      <c r="DP541" s="677">
        <f t="shared" si="831"/>
        <v>102.4034025</v>
      </c>
      <c r="DQ541" s="677">
        <f t="shared" si="808"/>
        <v>204.806805</v>
      </c>
      <c r="DR541" s="222">
        <v>1399</v>
      </c>
      <c r="DS541" s="677">
        <f t="shared" si="809"/>
        <v>408</v>
      </c>
      <c r="DT541" s="676">
        <f t="shared" si="810"/>
        <v>41.170534813319875</v>
      </c>
      <c r="DU541" s="710">
        <f t="shared" si="832"/>
        <v>8.2341069626639758</v>
      </c>
      <c r="DV541" s="208">
        <v>1998.51722</v>
      </c>
      <c r="DW541" s="677">
        <f t="shared" si="811"/>
        <v>1007.51722</v>
      </c>
      <c r="DX541" s="676">
        <f t="shared" si="812"/>
        <v>101.6667225025227</v>
      </c>
      <c r="DY541" s="710">
        <f t="shared" si="833"/>
        <v>20.333344500504541</v>
      </c>
      <c r="DZ541" s="222">
        <v>15</v>
      </c>
      <c r="EA541" s="677">
        <f t="shared" si="813"/>
        <v>148.65</v>
      </c>
      <c r="EB541" s="568">
        <f t="shared" si="814"/>
        <v>1139.6500000000001</v>
      </c>
      <c r="EC541" s="677">
        <f t="shared" si="815"/>
        <v>1139.6500000000001</v>
      </c>
      <c r="ED541" s="677">
        <f t="shared" si="834"/>
        <v>341.89499999999998</v>
      </c>
      <c r="EE541" s="677">
        <f t="shared" si="835"/>
        <v>569.82500000000005</v>
      </c>
      <c r="EF541" s="208">
        <f t="shared" si="836"/>
        <v>214.71680499999997</v>
      </c>
      <c r="EG541" s="208">
        <f t="shared" si="837"/>
        <v>64.415041499999987</v>
      </c>
      <c r="EH541" s="208">
        <f t="shared" si="838"/>
        <v>107.35840249999998</v>
      </c>
      <c r="EI541" s="677">
        <f t="shared" si="816"/>
        <v>214.71680499999997</v>
      </c>
    </row>
    <row r="542" spans="1:139" s="218" customFormat="1" ht="24.75" customHeight="1" x14ac:dyDescent="0.2">
      <c r="A542" s="505">
        <v>539</v>
      </c>
      <c r="B542" s="505" t="s">
        <v>1266</v>
      </c>
      <c r="C542" s="501" t="s">
        <v>147</v>
      </c>
      <c r="D542" s="253" t="s">
        <v>158</v>
      </c>
      <c r="E542" s="253" t="s">
        <v>13</v>
      </c>
      <c r="F542" s="219" t="s">
        <v>7</v>
      </c>
      <c r="G542" s="219" t="s">
        <v>89</v>
      </c>
      <c r="H542" s="219" t="s">
        <v>5</v>
      </c>
      <c r="I542" s="248">
        <v>1</v>
      </c>
      <c r="J542" s="234">
        <v>1401</v>
      </c>
      <c r="K542" s="222"/>
      <c r="L542" s="219" t="s">
        <v>7</v>
      </c>
      <c r="M542" s="219" t="s">
        <v>89</v>
      </c>
      <c r="N542" s="219" t="s">
        <v>5</v>
      </c>
      <c r="O542" s="249">
        <v>1</v>
      </c>
      <c r="P542" s="234">
        <v>1401</v>
      </c>
      <c r="Q542" s="219"/>
      <c r="R542" s="219"/>
      <c r="S542" s="219"/>
      <c r="T542" s="249">
        <v>1</v>
      </c>
      <c r="U542" s="235">
        <v>1401</v>
      </c>
      <c r="V542" s="228" t="s">
        <v>664</v>
      </c>
      <c r="W542" s="228" t="s">
        <v>6</v>
      </c>
      <c r="X542" s="228" t="s">
        <v>88</v>
      </c>
      <c r="Y542" s="252">
        <v>1</v>
      </c>
      <c r="Z542" s="236">
        <v>1401</v>
      </c>
      <c r="AA542" s="207">
        <f t="shared" si="750"/>
        <v>1401</v>
      </c>
      <c r="AB542" s="222">
        <v>2174</v>
      </c>
      <c r="AC542" s="544">
        <f t="shared" si="817"/>
        <v>773</v>
      </c>
      <c r="AD542" s="208">
        <f>2.73*$AB$1</f>
        <v>3105.2658000000001</v>
      </c>
      <c r="AE542" s="678">
        <f t="shared" si="818"/>
        <v>1704.2658000000001</v>
      </c>
      <c r="AF542" s="222">
        <v>3726</v>
      </c>
      <c r="AJ542" s="444">
        <f t="shared" si="751"/>
        <v>773</v>
      </c>
      <c r="AK542" s="444">
        <f t="shared" si="752"/>
        <v>55.174875089221985</v>
      </c>
      <c r="AL542" s="539">
        <f t="shared" si="819"/>
        <v>0.11034975017844398</v>
      </c>
      <c r="AM542" s="444">
        <f t="shared" si="753"/>
        <v>154.6</v>
      </c>
      <c r="AN542" s="445">
        <f t="shared" si="754"/>
        <v>1704.2658000000001</v>
      </c>
      <c r="AO542" s="445">
        <f t="shared" si="755"/>
        <v>121.64638115631692</v>
      </c>
      <c r="AP542" s="542">
        <f t="shared" si="820"/>
        <v>0.24329276231263386</v>
      </c>
      <c r="AQ542" s="445">
        <f t="shared" si="756"/>
        <v>340.85316</v>
      </c>
      <c r="AR542" s="227">
        <f t="shared" si="757"/>
        <v>1521</v>
      </c>
      <c r="AS542" s="210">
        <f t="shared" si="758"/>
        <v>1521</v>
      </c>
      <c r="AT542" s="209">
        <f t="shared" si="759"/>
        <v>456.3</v>
      </c>
      <c r="AU542" s="209">
        <f t="shared" si="760"/>
        <v>760.5</v>
      </c>
      <c r="AV542" s="211">
        <f t="shared" si="761"/>
        <v>2174</v>
      </c>
      <c r="AW542" s="212">
        <f t="shared" si="762"/>
        <v>-653</v>
      </c>
      <c r="AX542" s="210">
        <f t="shared" si="763"/>
        <v>120</v>
      </c>
      <c r="AY542" s="210">
        <f t="shared" si="764"/>
        <v>8.5653104925053469</v>
      </c>
      <c r="AZ542" s="211">
        <f t="shared" si="765"/>
        <v>3105.2658000000001</v>
      </c>
      <c r="BA542" s="544">
        <f t="shared" si="821"/>
        <v>1584.2658000000001</v>
      </c>
      <c r="BB542" s="210">
        <f t="shared" si="822"/>
        <v>396.06645000000003</v>
      </c>
      <c r="BC542" s="213">
        <f t="shared" si="766"/>
        <v>2173.68606</v>
      </c>
      <c r="BD542" s="211">
        <f>[1]MAG_9pak!$C$15</f>
        <v>2173.68606</v>
      </c>
      <c r="BE542" s="213">
        <f t="shared" si="767"/>
        <v>652.105818</v>
      </c>
      <c r="BF542" s="213">
        <f t="shared" si="768"/>
        <v>1086.84303</v>
      </c>
      <c r="BG542" s="210">
        <f t="shared" si="769"/>
        <v>-0.31394000000000233</v>
      </c>
      <c r="BH542" s="210">
        <f t="shared" si="770"/>
        <v>772.68606</v>
      </c>
      <c r="BI542" s="210">
        <f t="shared" si="771"/>
        <v>55.152466809421838</v>
      </c>
      <c r="BJ542" s="210">
        <f t="shared" si="772"/>
        <v>1737.24</v>
      </c>
      <c r="BK542" s="214">
        <f t="shared" si="773"/>
        <v>521.17200000000003</v>
      </c>
      <c r="BL542" s="214">
        <f t="shared" si="774"/>
        <v>868.62</v>
      </c>
      <c r="BM542" s="210">
        <f t="shared" si="775"/>
        <v>336.24</v>
      </c>
      <c r="BN542" s="210">
        <f t="shared" si="776"/>
        <v>-436.76</v>
      </c>
      <c r="BO542" s="215">
        <f t="shared" si="777"/>
        <v>1737.24</v>
      </c>
      <c r="BP542" s="210">
        <f>Z542*1.2</f>
        <v>1681.2</v>
      </c>
      <c r="BQ542" s="216">
        <f t="shared" si="779"/>
        <v>504.36</v>
      </c>
      <c r="BR542" s="216">
        <f t="shared" si="780"/>
        <v>840.6</v>
      </c>
      <c r="BS542" s="210">
        <f t="shared" si="781"/>
        <v>280.20000000000005</v>
      </c>
      <c r="BT542" s="210">
        <f t="shared" si="782"/>
        <v>-492.79999999999995</v>
      </c>
      <c r="BU542" s="217">
        <f t="shared" si="783"/>
        <v>1681.2</v>
      </c>
      <c r="BV542" s="210">
        <f>Z542*1.19</f>
        <v>1667.1899999999998</v>
      </c>
      <c r="BW542" s="403">
        <f t="shared" si="785"/>
        <v>500.15699999999993</v>
      </c>
      <c r="BX542" s="403">
        <f t="shared" si="786"/>
        <v>833.59499999999991</v>
      </c>
      <c r="BY542" s="210">
        <f t="shared" si="787"/>
        <v>266.18999999999983</v>
      </c>
      <c r="BZ542" s="210">
        <f t="shared" si="788"/>
        <v>-506.81000000000017</v>
      </c>
      <c r="CA542" s="210">
        <f t="shared" si="789"/>
        <v>19</v>
      </c>
      <c r="CB542" s="404">
        <f t="shared" si="790"/>
        <v>1667.1899999999998</v>
      </c>
      <c r="CC542" s="404"/>
      <c r="CD542" s="537">
        <f t="shared" si="791"/>
        <v>396.06645000000003</v>
      </c>
      <c r="CE542" s="537">
        <f t="shared" si="823"/>
        <v>118.819935</v>
      </c>
      <c r="CF542" s="537">
        <f t="shared" si="792"/>
        <v>198.03322500000002</v>
      </c>
      <c r="CG542" s="210"/>
      <c r="CH542" s="210"/>
      <c r="CI542" s="210"/>
      <c r="CJ542" s="538">
        <f t="shared" si="793"/>
        <v>396.06645000000003</v>
      </c>
      <c r="CK542" s="216">
        <f t="shared" si="794"/>
        <v>163.25</v>
      </c>
      <c r="CL542" s="216">
        <f t="shared" si="824"/>
        <v>48.975000000000001</v>
      </c>
      <c r="CM542" s="216">
        <f t="shared" si="795"/>
        <v>81.625</v>
      </c>
      <c r="CN542" s="216"/>
      <c r="CO542" s="216"/>
      <c r="CP542" s="216"/>
      <c r="CQ542" s="217">
        <f t="shared" si="796"/>
        <v>163.25</v>
      </c>
      <c r="CR542" s="403">
        <f t="shared" si="797"/>
        <v>359.51895000000007</v>
      </c>
      <c r="CS542" s="403">
        <f t="shared" si="825"/>
        <v>107.85568500000002</v>
      </c>
      <c r="CT542" s="403">
        <f t="shared" si="798"/>
        <v>179.75947500000004</v>
      </c>
      <c r="CU542" s="403"/>
      <c r="CV542" s="403"/>
      <c r="CW542" s="403"/>
      <c r="CX542" s="404">
        <f t="shared" si="799"/>
        <v>359.51895000000007</v>
      </c>
      <c r="CY542" s="198"/>
      <c r="CZ542" s="222">
        <v>2174</v>
      </c>
      <c r="DA542" s="677">
        <f t="shared" si="800"/>
        <v>773</v>
      </c>
      <c r="DB542" s="676">
        <f t="shared" si="801"/>
        <v>55.174875089221985</v>
      </c>
      <c r="DC542" s="676">
        <f t="shared" si="826"/>
        <v>11.034975017844397</v>
      </c>
      <c r="DD542" s="208">
        <v>3105.2658000000001</v>
      </c>
      <c r="DE542" s="677">
        <f t="shared" si="802"/>
        <v>1704.2658000000001</v>
      </c>
      <c r="DF542" s="676">
        <f t="shared" si="803"/>
        <v>121.64638115631692</v>
      </c>
      <c r="DG542" s="676">
        <f t="shared" si="827"/>
        <v>24.329276231263385</v>
      </c>
      <c r="DH542" s="222">
        <v>15</v>
      </c>
      <c r="DI542" s="677">
        <f t="shared" si="804"/>
        <v>210.15</v>
      </c>
      <c r="DJ542" s="568">
        <f t="shared" si="805"/>
        <v>1611.15</v>
      </c>
      <c r="DK542" s="677">
        <f t="shared" si="806"/>
        <v>1611.15</v>
      </c>
      <c r="DL542" s="677">
        <f t="shared" si="828"/>
        <v>483.34500000000003</v>
      </c>
      <c r="DM542" s="677">
        <f t="shared" si="829"/>
        <v>805.57500000000005</v>
      </c>
      <c r="DN542" s="677">
        <f t="shared" si="807"/>
        <v>373.52895000000001</v>
      </c>
      <c r="DO542" s="677">
        <f t="shared" si="830"/>
        <v>112.058685</v>
      </c>
      <c r="DP542" s="677">
        <f t="shared" si="831"/>
        <v>186.764475</v>
      </c>
      <c r="DQ542" s="677">
        <f t="shared" si="808"/>
        <v>373.52895000000001</v>
      </c>
      <c r="DR542" s="222">
        <v>2174</v>
      </c>
      <c r="DS542" s="677">
        <f t="shared" si="809"/>
        <v>773</v>
      </c>
      <c r="DT542" s="676">
        <f t="shared" si="810"/>
        <v>55.174875089221985</v>
      </c>
      <c r="DU542" s="710">
        <f t="shared" si="832"/>
        <v>11.034975017844397</v>
      </c>
      <c r="DV542" s="208">
        <v>3105.2658000000001</v>
      </c>
      <c r="DW542" s="677">
        <f t="shared" si="811"/>
        <v>1704.2658000000001</v>
      </c>
      <c r="DX542" s="676">
        <f t="shared" si="812"/>
        <v>121.64638115631692</v>
      </c>
      <c r="DY542" s="710">
        <f t="shared" si="833"/>
        <v>24.329276231263385</v>
      </c>
      <c r="DZ542" s="222">
        <v>15</v>
      </c>
      <c r="EA542" s="677">
        <f t="shared" si="813"/>
        <v>210.15</v>
      </c>
      <c r="EB542" s="568">
        <f t="shared" si="814"/>
        <v>1611.15</v>
      </c>
      <c r="EC542" s="677">
        <f t="shared" si="815"/>
        <v>1611.15</v>
      </c>
      <c r="ED542" s="677">
        <f t="shared" si="834"/>
        <v>483.34500000000003</v>
      </c>
      <c r="EE542" s="677">
        <f t="shared" si="835"/>
        <v>805.57500000000005</v>
      </c>
      <c r="EF542" s="208">
        <f t="shared" si="836"/>
        <v>373.52895000000001</v>
      </c>
      <c r="EG542" s="208">
        <f t="shared" si="837"/>
        <v>112.058685</v>
      </c>
      <c r="EH542" s="208">
        <f t="shared" si="838"/>
        <v>186.764475</v>
      </c>
      <c r="EI542" s="677">
        <f t="shared" si="816"/>
        <v>373.52895000000001</v>
      </c>
    </row>
    <row r="543" spans="1:139" s="218" customFormat="1" ht="24.75" customHeight="1" x14ac:dyDescent="0.2">
      <c r="A543" s="506">
        <v>540</v>
      </c>
      <c r="B543" s="505" t="s">
        <v>1266</v>
      </c>
      <c r="C543" s="499" t="s">
        <v>1015</v>
      </c>
      <c r="D543" s="253" t="s">
        <v>158</v>
      </c>
      <c r="E543" s="253" t="s">
        <v>83</v>
      </c>
      <c r="F543" s="219" t="s">
        <v>10</v>
      </c>
      <c r="G543" s="219" t="s">
        <v>26</v>
      </c>
      <c r="H543" s="219" t="s">
        <v>28</v>
      </c>
      <c r="I543" s="248">
        <v>1</v>
      </c>
      <c r="J543" s="229">
        <v>1050</v>
      </c>
      <c r="K543" s="222"/>
      <c r="L543" s="219" t="s">
        <v>10</v>
      </c>
      <c r="M543" s="219" t="s">
        <v>26</v>
      </c>
      <c r="N543" s="219" t="s">
        <v>28</v>
      </c>
      <c r="O543" s="249">
        <v>1</v>
      </c>
      <c r="P543" s="230">
        <v>1050</v>
      </c>
      <c r="Q543" s="219"/>
      <c r="R543" s="219"/>
      <c r="S543" s="219"/>
      <c r="T543" s="249">
        <v>1</v>
      </c>
      <c r="U543" s="231">
        <v>1050</v>
      </c>
      <c r="V543" s="228" t="s">
        <v>10</v>
      </c>
      <c r="W543" s="228" t="s">
        <v>24</v>
      </c>
      <c r="X543" s="228" t="s">
        <v>25</v>
      </c>
      <c r="Y543" s="252">
        <v>1</v>
      </c>
      <c r="Z543" s="232">
        <v>1050</v>
      </c>
      <c r="AA543" s="207">
        <f t="shared" si="750"/>
        <v>1050</v>
      </c>
      <c r="AB543" s="222">
        <v>905</v>
      </c>
      <c r="AC543" s="544">
        <f t="shared" si="817"/>
        <v>-145</v>
      </c>
      <c r="AD543" s="208">
        <f>1.137*$AB$1</f>
        <v>1293.2920200000001</v>
      </c>
      <c r="AE543" s="678">
        <f t="shared" si="818"/>
        <v>243.29202000000009</v>
      </c>
      <c r="AF543" s="222">
        <v>1682</v>
      </c>
      <c r="AJ543" s="444">
        <f t="shared" si="751"/>
        <v>-145</v>
      </c>
      <c r="AK543" s="444">
        <f t="shared" si="752"/>
        <v>-13.80952380952381</v>
      </c>
      <c r="AL543" s="539">
        <f t="shared" si="819"/>
        <v>-2.7619047619047619E-2</v>
      </c>
      <c r="AM543" s="444">
        <f t="shared" si="753"/>
        <v>-29</v>
      </c>
      <c r="AN543" s="445">
        <f t="shared" si="754"/>
        <v>243.29202000000009</v>
      </c>
      <c r="AO543" s="445">
        <f t="shared" si="755"/>
        <v>23.170668571428578</v>
      </c>
      <c r="AP543" s="542">
        <f t="shared" si="820"/>
        <v>4.6341337142857153E-2</v>
      </c>
      <c r="AQ543" s="445">
        <f t="shared" si="756"/>
        <v>48.658404000000019</v>
      </c>
      <c r="AR543" s="227">
        <f t="shared" si="757"/>
        <v>1170</v>
      </c>
      <c r="AS543" s="210">
        <f t="shared" si="758"/>
        <v>1170</v>
      </c>
      <c r="AT543" s="209">
        <f t="shared" si="759"/>
        <v>351</v>
      </c>
      <c r="AU543" s="209">
        <f t="shared" si="760"/>
        <v>585</v>
      </c>
      <c r="AV543" s="211">
        <f t="shared" si="761"/>
        <v>905</v>
      </c>
      <c r="AW543" s="210">
        <f t="shared" si="762"/>
        <v>265</v>
      </c>
      <c r="AX543" s="210">
        <f t="shared" si="763"/>
        <v>120</v>
      </c>
      <c r="AY543" s="210">
        <f t="shared" si="764"/>
        <v>11.428571428571431</v>
      </c>
      <c r="AZ543" s="211">
        <f t="shared" si="765"/>
        <v>1293.2920200000001</v>
      </c>
      <c r="BA543" s="544">
        <f t="shared" si="821"/>
        <v>123.29202000000009</v>
      </c>
      <c r="BB543" s="210">
        <f t="shared" si="822"/>
        <v>30.823005000000023</v>
      </c>
      <c r="BC543" s="213">
        <f t="shared" si="766"/>
        <v>1163.9628180000002</v>
      </c>
      <c r="BD543" s="211">
        <f>[1]MAG_9pak!$F$10</f>
        <v>1163.9628180000002</v>
      </c>
      <c r="BE543" s="213">
        <f t="shared" si="767"/>
        <v>349.18884540000005</v>
      </c>
      <c r="BF543" s="213">
        <f t="shared" si="768"/>
        <v>581.9814090000001</v>
      </c>
      <c r="BG543" s="210">
        <f t="shared" si="769"/>
        <v>258.9628180000002</v>
      </c>
      <c r="BH543" s="210">
        <f t="shared" si="770"/>
        <v>113.9628180000002</v>
      </c>
      <c r="BI543" s="210">
        <f t="shared" si="771"/>
        <v>10.85360171428573</v>
      </c>
      <c r="BJ543" s="210">
        <f t="shared" si="772"/>
        <v>1302</v>
      </c>
      <c r="BK543" s="214">
        <f t="shared" si="773"/>
        <v>390.59999999999997</v>
      </c>
      <c r="BL543" s="214">
        <f t="shared" si="774"/>
        <v>651</v>
      </c>
      <c r="BM543" s="210">
        <f t="shared" si="775"/>
        <v>252</v>
      </c>
      <c r="BN543" s="210">
        <f t="shared" si="776"/>
        <v>397</v>
      </c>
      <c r="BO543" s="215">
        <f t="shared" si="777"/>
        <v>1302</v>
      </c>
      <c r="BP543" s="210">
        <f t="shared" ref="BP543:BP573" si="840">Z543*1.24</f>
        <v>1302</v>
      </c>
      <c r="BQ543" s="216">
        <f t="shared" si="779"/>
        <v>390.59999999999997</v>
      </c>
      <c r="BR543" s="216">
        <f t="shared" si="780"/>
        <v>651</v>
      </c>
      <c r="BS543" s="210">
        <f t="shared" si="781"/>
        <v>252</v>
      </c>
      <c r="BT543" s="210">
        <f t="shared" si="782"/>
        <v>397</v>
      </c>
      <c r="BU543" s="217">
        <f t="shared" si="783"/>
        <v>1302</v>
      </c>
      <c r="BV543" s="210">
        <f t="shared" ref="BV543:BV573" si="841">Z543*1.24</f>
        <v>1302</v>
      </c>
      <c r="BW543" s="403">
        <f t="shared" si="785"/>
        <v>390.59999999999997</v>
      </c>
      <c r="BX543" s="403">
        <f t="shared" si="786"/>
        <v>651</v>
      </c>
      <c r="BY543" s="210">
        <f t="shared" si="787"/>
        <v>252</v>
      </c>
      <c r="BZ543" s="210">
        <f t="shared" si="788"/>
        <v>397</v>
      </c>
      <c r="CA543" s="210">
        <f t="shared" si="789"/>
        <v>24</v>
      </c>
      <c r="CB543" s="404">
        <f t="shared" si="790"/>
        <v>1302</v>
      </c>
      <c r="CC543" s="404"/>
      <c r="CD543" s="537">
        <f t="shared" si="791"/>
        <v>30.823005000000023</v>
      </c>
      <c r="CE543" s="537">
        <f t="shared" si="823"/>
        <v>9.246901500000007</v>
      </c>
      <c r="CF543" s="537">
        <f t="shared" si="792"/>
        <v>15.411502500000012</v>
      </c>
      <c r="CG543" s="210"/>
      <c r="CH543" s="210"/>
      <c r="CI543" s="210"/>
      <c r="CJ543" s="538">
        <f t="shared" si="793"/>
        <v>30.823005000000023</v>
      </c>
      <c r="CK543" s="216">
        <f t="shared" si="794"/>
        <v>-66.25</v>
      </c>
      <c r="CL543" s="216">
        <f t="shared" si="824"/>
        <v>-19.875</v>
      </c>
      <c r="CM543" s="216">
        <f t="shared" si="795"/>
        <v>-33.125</v>
      </c>
      <c r="CN543" s="216"/>
      <c r="CO543" s="216"/>
      <c r="CP543" s="216"/>
      <c r="CQ543" s="217">
        <f t="shared" si="796"/>
        <v>-66.25</v>
      </c>
      <c r="CR543" s="403">
        <f t="shared" si="797"/>
        <v>-2.1769949999999767</v>
      </c>
      <c r="CS543" s="403">
        <f t="shared" si="825"/>
        <v>-0.65309849999999303</v>
      </c>
      <c r="CT543" s="403">
        <f t="shared" si="798"/>
        <v>-1.0884974999999883</v>
      </c>
      <c r="CU543" s="403"/>
      <c r="CV543" s="403"/>
      <c r="CW543" s="403"/>
      <c r="CX543" s="404">
        <f t="shared" si="799"/>
        <v>-2.1769949999999767</v>
      </c>
      <c r="CY543" s="198"/>
      <c r="CZ543" s="222">
        <v>905</v>
      </c>
      <c r="DA543" s="677">
        <f t="shared" si="800"/>
        <v>-145</v>
      </c>
      <c r="DB543" s="676">
        <f t="shared" si="801"/>
        <v>-13.80952380952381</v>
      </c>
      <c r="DC543" s="676">
        <f t="shared" si="826"/>
        <v>-2.7619047619047619</v>
      </c>
      <c r="DD543" s="208">
        <v>1293.2920200000001</v>
      </c>
      <c r="DE543" s="677">
        <f t="shared" si="802"/>
        <v>243.29202000000009</v>
      </c>
      <c r="DF543" s="676">
        <f t="shared" si="803"/>
        <v>23.170668571428578</v>
      </c>
      <c r="DG543" s="676">
        <f t="shared" si="827"/>
        <v>4.6341337142857153</v>
      </c>
      <c r="DH543" s="222">
        <v>20</v>
      </c>
      <c r="DI543" s="677">
        <f t="shared" si="804"/>
        <v>210</v>
      </c>
      <c r="DJ543" s="568">
        <f t="shared" si="805"/>
        <v>1260</v>
      </c>
      <c r="DK543" s="677">
        <f t="shared" si="806"/>
        <v>1260</v>
      </c>
      <c r="DL543" s="677">
        <f t="shared" si="828"/>
        <v>378</v>
      </c>
      <c r="DM543" s="677">
        <f t="shared" si="829"/>
        <v>630</v>
      </c>
      <c r="DN543" s="677">
        <f t="shared" si="807"/>
        <v>8.3230050000000233</v>
      </c>
      <c r="DO543" s="677">
        <f t="shared" si="830"/>
        <v>2.496901500000007</v>
      </c>
      <c r="DP543" s="677">
        <f t="shared" si="831"/>
        <v>4.1615025000000117</v>
      </c>
      <c r="DQ543" s="677">
        <f t="shared" si="808"/>
        <v>8.3230050000000233</v>
      </c>
      <c r="DR543" s="222">
        <v>905</v>
      </c>
      <c r="DS543" s="677">
        <f t="shared" si="809"/>
        <v>-145</v>
      </c>
      <c r="DT543" s="676">
        <f t="shared" si="810"/>
        <v>-13.80952380952381</v>
      </c>
      <c r="DU543" s="710">
        <f t="shared" si="832"/>
        <v>-2.7619047619047619</v>
      </c>
      <c r="DV543" s="208">
        <v>1293.2920200000001</v>
      </c>
      <c r="DW543" s="677">
        <f t="shared" si="811"/>
        <v>243.29202000000009</v>
      </c>
      <c r="DX543" s="676">
        <f t="shared" si="812"/>
        <v>23.170668571428578</v>
      </c>
      <c r="DY543" s="710">
        <f t="shared" si="833"/>
        <v>4.6341337142857153</v>
      </c>
      <c r="DZ543" s="222">
        <v>19</v>
      </c>
      <c r="EA543" s="677">
        <f t="shared" si="813"/>
        <v>199.5</v>
      </c>
      <c r="EB543" s="568">
        <f t="shared" si="814"/>
        <v>1249.5</v>
      </c>
      <c r="EC543" s="677">
        <f t="shared" si="815"/>
        <v>1249.5</v>
      </c>
      <c r="ED543" s="677">
        <f t="shared" si="834"/>
        <v>374.85</v>
      </c>
      <c r="EE543" s="677">
        <f t="shared" si="835"/>
        <v>624.75</v>
      </c>
      <c r="EF543" s="208">
        <f t="shared" si="836"/>
        <v>10.948005000000023</v>
      </c>
      <c r="EG543" s="208">
        <f t="shared" si="837"/>
        <v>3.2844015000000071</v>
      </c>
      <c r="EH543" s="208">
        <f t="shared" si="838"/>
        <v>5.4740025000000117</v>
      </c>
      <c r="EI543" s="677">
        <f t="shared" si="816"/>
        <v>10.948005000000023</v>
      </c>
    </row>
    <row r="544" spans="1:139" s="218" customFormat="1" ht="24.75" customHeight="1" x14ac:dyDescent="0.2">
      <c r="A544" s="505">
        <v>541</v>
      </c>
      <c r="B544" s="505" t="s">
        <v>1266</v>
      </c>
      <c r="C544" s="499" t="s">
        <v>1015</v>
      </c>
      <c r="D544" s="253" t="s">
        <v>158</v>
      </c>
      <c r="E544" s="253" t="s">
        <v>134</v>
      </c>
      <c r="F544" s="219" t="s">
        <v>5</v>
      </c>
      <c r="G544" s="219" t="s">
        <v>42</v>
      </c>
      <c r="H544" s="219" t="s">
        <v>52</v>
      </c>
      <c r="I544" s="248">
        <v>0.25</v>
      </c>
      <c r="J544" s="230">
        <v>679</v>
      </c>
      <c r="K544" s="222"/>
      <c r="L544" s="219" t="s">
        <v>5</v>
      </c>
      <c r="M544" s="219" t="s">
        <v>42</v>
      </c>
      <c r="N544" s="219" t="s">
        <v>52</v>
      </c>
      <c r="O544" s="249">
        <v>0.25</v>
      </c>
      <c r="P544" s="230">
        <v>679</v>
      </c>
      <c r="Q544" s="219"/>
      <c r="R544" s="219"/>
      <c r="S544" s="219"/>
      <c r="T544" s="249">
        <v>0.25</v>
      </c>
      <c r="U544" s="231">
        <v>679</v>
      </c>
      <c r="V544" s="228" t="s">
        <v>303</v>
      </c>
      <c r="W544" s="228" t="s">
        <v>42</v>
      </c>
      <c r="X544" s="228" t="s">
        <v>10</v>
      </c>
      <c r="Y544" s="252">
        <v>0.25</v>
      </c>
      <c r="Z544" s="232">
        <v>679</v>
      </c>
      <c r="AA544" s="207">
        <f t="shared" si="750"/>
        <v>169.75</v>
      </c>
      <c r="AB544" s="222">
        <v>648</v>
      </c>
      <c r="AC544" s="544">
        <f t="shared" si="817"/>
        <v>-31</v>
      </c>
      <c r="AD544" s="208">
        <f>0.814*$AB$1</f>
        <v>925.89243999999997</v>
      </c>
      <c r="AE544" s="678">
        <f t="shared" si="818"/>
        <v>246.89243999999997</v>
      </c>
      <c r="AF544" s="222">
        <v>1205</v>
      </c>
      <c r="AJ544" s="444">
        <f t="shared" si="751"/>
        <v>-31</v>
      </c>
      <c r="AK544" s="444">
        <f t="shared" si="752"/>
        <v>-4.5655375552282749</v>
      </c>
      <c r="AL544" s="539">
        <f t="shared" si="819"/>
        <v>-9.1310751104565508E-3</v>
      </c>
      <c r="AM544" s="444">
        <f t="shared" si="753"/>
        <v>-6.2</v>
      </c>
      <c r="AN544" s="445">
        <f t="shared" si="754"/>
        <v>246.89243999999997</v>
      </c>
      <c r="AO544" s="445">
        <f t="shared" si="755"/>
        <v>36.361184094256259</v>
      </c>
      <c r="AP544" s="542">
        <f t="shared" si="820"/>
        <v>7.2722368188512521E-2</v>
      </c>
      <c r="AQ544" s="445">
        <f t="shared" si="756"/>
        <v>49.37848799999999</v>
      </c>
      <c r="AR544" s="227">
        <f t="shared" si="757"/>
        <v>199.75</v>
      </c>
      <c r="AS544" s="210">
        <f t="shared" si="758"/>
        <v>799</v>
      </c>
      <c r="AT544" s="209">
        <f t="shared" si="759"/>
        <v>239.7</v>
      </c>
      <c r="AU544" s="209">
        <f t="shared" si="760"/>
        <v>399.5</v>
      </c>
      <c r="AV544" s="211">
        <f t="shared" si="761"/>
        <v>648</v>
      </c>
      <c r="AW544" s="210">
        <f t="shared" si="762"/>
        <v>151</v>
      </c>
      <c r="AX544" s="210">
        <f t="shared" si="763"/>
        <v>120</v>
      </c>
      <c r="AY544" s="210">
        <f t="shared" si="764"/>
        <v>17.673048600883661</v>
      </c>
      <c r="AZ544" s="211">
        <f t="shared" si="765"/>
        <v>925.89243999999997</v>
      </c>
      <c r="BA544" s="544">
        <f t="shared" si="821"/>
        <v>126.89243999999997</v>
      </c>
      <c r="BB544" s="210">
        <f t="shared" si="822"/>
        <v>31.723109999999991</v>
      </c>
      <c r="BC544" s="213">
        <f t="shared" si="766"/>
        <v>208.32579899999999</v>
      </c>
      <c r="BD544" s="211">
        <f>[1]MAG_9pak!$F$6</f>
        <v>833.30319599999996</v>
      </c>
      <c r="BE544" s="213">
        <f t="shared" si="767"/>
        <v>249.99095879999999</v>
      </c>
      <c r="BF544" s="213">
        <f t="shared" si="768"/>
        <v>416.65159799999998</v>
      </c>
      <c r="BG544" s="210">
        <f t="shared" si="769"/>
        <v>185.30319599999996</v>
      </c>
      <c r="BH544" s="210">
        <f t="shared" si="770"/>
        <v>154.30319599999996</v>
      </c>
      <c r="BI544" s="210">
        <f t="shared" si="771"/>
        <v>22.725065684830639</v>
      </c>
      <c r="BJ544" s="210">
        <f t="shared" si="772"/>
        <v>841.96</v>
      </c>
      <c r="BK544" s="214">
        <f t="shared" si="773"/>
        <v>252.58799999999999</v>
      </c>
      <c r="BL544" s="214">
        <f t="shared" si="774"/>
        <v>420.98</v>
      </c>
      <c r="BM544" s="210">
        <f t="shared" si="775"/>
        <v>162.96000000000004</v>
      </c>
      <c r="BN544" s="210">
        <f t="shared" si="776"/>
        <v>193.96000000000004</v>
      </c>
      <c r="BO544" s="215">
        <f t="shared" si="777"/>
        <v>210.49</v>
      </c>
      <c r="BP544" s="210">
        <f t="shared" si="840"/>
        <v>841.96</v>
      </c>
      <c r="BQ544" s="216">
        <f t="shared" si="779"/>
        <v>252.58799999999999</v>
      </c>
      <c r="BR544" s="216">
        <f t="shared" si="780"/>
        <v>420.98</v>
      </c>
      <c r="BS544" s="210">
        <f t="shared" si="781"/>
        <v>162.96000000000004</v>
      </c>
      <c r="BT544" s="210">
        <f t="shared" si="782"/>
        <v>193.96000000000004</v>
      </c>
      <c r="BU544" s="217">
        <f t="shared" si="783"/>
        <v>210.49</v>
      </c>
      <c r="BV544" s="210">
        <f t="shared" si="841"/>
        <v>841.96</v>
      </c>
      <c r="BW544" s="403">
        <f t="shared" si="785"/>
        <v>252.58799999999999</v>
      </c>
      <c r="BX544" s="403">
        <f t="shared" si="786"/>
        <v>420.98</v>
      </c>
      <c r="BY544" s="210">
        <f t="shared" si="787"/>
        <v>162.96000000000004</v>
      </c>
      <c r="BZ544" s="210">
        <f t="shared" si="788"/>
        <v>193.96000000000004</v>
      </c>
      <c r="CA544" s="210">
        <f t="shared" si="789"/>
        <v>24</v>
      </c>
      <c r="CB544" s="404">
        <f t="shared" si="790"/>
        <v>210.49</v>
      </c>
      <c r="CC544" s="404"/>
      <c r="CD544" s="537">
        <f t="shared" si="791"/>
        <v>31.723109999999991</v>
      </c>
      <c r="CE544" s="537">
        <f t="shared" si="823"/>
        <v>9.5169329999999963</v>
      </c>
      <c r="CF544" s="537">
        <f t="shared" si="792"/>
        <v>15.861554999999996</v>
      </c>
      <c r="CG544" s="210"/>
      <c r="CH544" s="210"/>
      <c r="CI544" s="210"/>
      <c r="CJ544" s="538">
        <f t="shared" si="793"/>
        <v>7.9307774999999978</v>
      </c>
      <c r="CK544" s="216">
        <f t="shared" si="794"/>
        <v>-37.75</v>
      </c>
      <c r="CL544" s="216">
        <f t="shared" si="824"/>
        <v>-11.324999999999999</v>
      </c>
      <c r="CM544" s="216">
        <f t="shared" si="795"/>
        <v>-18.875</v>
      </c>
      <c r="CN544" s="216"/>
      <c r="CO544" s="216"/>
      <c r="CP544" s="216"/>
      <c r="CQ544" s="217">
        <f t="shared" si="796"/>
        <v>-9.4375</v>
      </c>
      <c r="CR544" s="403">
        <f t="shared" si="797"/>
        <v>20.983109999999982</v>
      </c>
      <c r="CS544" s="403">
        <f t="shared" si="825"/>
        <v>6.2949329999999941</v>
      </c>
      <c r="CT544" s="403">
        <f t="shared" si="798"/>
        <v>10.491554999999991</v>
      </c>
      <c r="CU544" s="403"/>
      <c r="CV544" s="403"/>
      <c r="CW544" s="403"/>
      <c r="CX544" s="404">
        <f t="shared" si="799"/>
        <v>5.2457774999999955</v>
      </c>
      <c r="CY544" s="198"/>
      <c r="CZ544" s="222">
        <v>648</v>
      </c>
      <c r="DA544" s="677">
        <f t="shared" si="800"/>
        <v>-31</v>
      </c>
      <c r="DB544" s="676">
        <f t="shared" si="801"/>
        <v>-4.5655375552282749</v>
      </c>
      <c r="DC544" s="676">
        <f t="shared" si="826"/>
        <v>-0.91310751104565502</v>
      </c>
      <c r="DD544" s="208">
        <v>925.89243999999997</v>
      </c>
      <c r="DE544" s="677">
        <f t="shared" si="802"/>
        <v>246.89243999999997</v>
      </c>
      <c r="DF544" s="676">
        <f t="shared" si="803"/>
        <v>36.361184094256259</v>
      </c>
      <c r="DG544" s="676">
        <f t="shared" si="827"/>
        <v>7.2722368188512521</v>
      </c>
      <c r="DH544" s="222">
        <v>24</v>
      </c>
      <c r="DI544" s="677">
        <f t="shared" si="804"/>
        <v>162.96</v>
      </c>
      <c r="DJ544" s="568">
        <f t="shared" si="805"/>
        <v>841.96</v>
      </c>
      <c r="DK544" s="677">
        <f t="shared" si="806"/>
        <v>210.49</v>
      </c>
      <c r="DL544" s="677">
        <f t="shared" si="828"/>
        <v>252.58800000000002</v>
      </c>
      <c r="DM544" s="677">
        <f t="shared" si="829"/>
        <v>420.98</v>
      </c>
      <c r="DN544" s="677">
        <f t="shared" si="807"/>
        <v>20.983109999999982</v>
      </c>
      <c r="DO544" s="677">
        <f t="shared" si="830"/>
        <v>6.2949329999999941</v>
      </c>
      <c r="DP544" s="677">
        <f t="shared" si="831"/>
        <v>10.491554999999991</v>
      </c>
      <c r="DQ544" s="677">
        <f t="shared" si="808"/>
        <v>5.2457774999999955</v>
      </c>
      <c r="DR544" s="222">
        <v>648</v>
      </c>
      <c r="DS544" s="677">
        <f t="shared" si="809"/>
        <v>-31</v>
      </c>
      <c r="DT544" s="676">
        <f t="shared" si="810"/>
        <v>-4.5655375552282749</v>
      </c>
      <c r="DU544" s="710">
        <f t="shared" si="832"/>
        <v>-0.91310751104565502</v>
      </c>
      <c r="DV544" s="208">
        <v>925.89243999999997</v>
      </c>
      <c r="DW544" s="677">
        <f t="shared" si="811"/>
        <v>246.89243999999997</v>
      </c>
      <c r="DX544" s="676">
        <f t="shared" si="812"/>
        <v>36.361184094256259</v>
      </c>
      <c r="DY544" s="710">
        <f t="shared" si="833"/>
        <v>7.2722368188512521</v>
      </c>
      <c r="DZ544" s="222">
        <v>22</v>
      </c>
      <c r="EA544" s="677">
        <f t="shared" si="813"/>
        <v>149.38</v>
      </c>
      <c r="EB544" s="568">
        <f t="shared" si="814"/>
        <v>828.38</v>
      </c>
      <c r="EC544" s="677">
        <f t="shared" si="815"/>
        <v>207.095</v>
      </c>
      <c r="ED544" s="677">
        <f t="shared" si="834"/>
        <v>248.51400000000001</v>
      </c>
      <c r="EE544" s="677">
        <f t="shared" si="835"/>
        <v>414.19</v>
      </c>
      <c r="EF544" s="208">
        <f t="shared" si="836"/>
        <v>24.378109999999992</v>
      </c>
      <c r="EG544" s="208">
        <f t="shared" si="837"/>
        <v>7.3134329999999972</v>
      </c>
      <c r="EH544" s="208">
        <f t="shared" si="838"/>
        <v>12.189054999999996</v>
      </c>
      <c r="EI544" s="677">
        <f t="shared" si="816"/>
        <v>6.0945274999999981</v>
      </c>
    </row>
    <row r="545" spans="1:139" s="321" customFormat="1" ht="24.75" customHeight="1" x14ac:dyDescent="0.2">
      <c r="A545" s="505">
        <v>542</v>
      </c>
      <c r="B545" s="505" t="s">
        <v>1266</v>
      </c>
      <c r="C545" s="499" t="s">
        <v>1015</v>
      </c>
      <c r="D545" s="253" t="s">
        <v>158</v>
      </c>
      <c r="E545" s="253" t="s">
        <v>33</v>
      </c>
      <c r="F545" s="219" t="s">
        <v>41</v>
      </c>
      <c r="G545" s="219" t="s">
        <v>42</v>
      </c>
      <c r="H545" s="219" t="s">
        <v>25</v>
      </c>
      <c r="I545" s="248">
        <v>1</v>
      </c>
      <c r="J545" s="230">
        <v>866</v>
      </c>
      <c r="K545" s="222"/>
      <c r="L545" s="219" t="s">
        <v>41</v>
      </c>
      <c r="M545" s="219" t="s">
        <v>42</v>
      </c>
      <c r="N545" s="219" t="s">
        <v>25</v>
      </c>
      <c r="O545" s="249">
        <v>1</v>
      </c>
      <c r="P545" s="230">
        <v>866</v>
      </c>
      <c r="Q545" s="219"/>
      <c r="R545" s="219"/>
      <c r="S545" s="219"/>
      <c r="T545" s="249">
        <v>1</v>
      </c>
      <c r="U545" s="231">
        <v>866</v>
      </c>
      <c r="V545" s="228" t="s">
        <v>699</v>
      </c>
      <c r="W545" s="228" t="s">
        <v>42</v>
      </c>
      <c r="X545" s="228" t="s">
        <v>45</v>
      </c>
      <c r="Y545" s="252">
        <v>1</v>
      </c>
      <c r="Z545" s="232">
        <v>866</v>
      </c>
      <c r="AA545" s="207">
        <f t="shared" si="750"/>
        <v>866</v>
      </c>
      <c r="AB545" s="222">
        <v>758</v>
      </c>
      <c r="AC545" s="544">
        <f t="shared" si="817"/>
        <v>-108</v>
      </c>
      <c r="AD545" s="208">
        <f>0.95*$AB$1</f>
        <v>1080.587</v>
      </c>
      <c r="AE545" s="678">
        <f t="shared" si="818"/>
        <v>214.58699999999999</v>
      </c>
      <c r="AF545" s="222">
        <v>1406</v>
      </c>
      <c r="AG545" s="218"/>
      <c r="AH545" s="218"/>
      <c r="AI545" s="218"/>
      <c r="AJ545" s="444">
        <f t="shared" si="751"/>
        <v>-108</v>
      </c>
      <c r="AK545" s="444">
        <f t="shared" si="752"/>
        <v>-12.47113163972287</v>
      </c>
      <c r="AL545" s="539">
        <f t="shared" si="819"/>
        <v>-2.494226327944574E-2</v>
      </c>
      <c r="AM545" s="444">
        <f t="shared" si="753"/>
        <v>-21.6</v>
      </c>
      <c r="AN545" s="445">
        <f t="shared" si="754"/>
        <v>214.58699999999999</v>
      </c>
      <c r="AO545" s="445">
        <f t="shared" si="755"/>
        <v>24.779099307159356</v>
      </c>
      <c r="AP545" s="542">
        <f t="shared" si="820"/>
        <v>4.9558198614318719E-2</v>
      </c>
      <c r="AQ545" s="445">
        <f t="shared" si="756"/>
        <v>42.917400000000001</v>
      </c>
      <c r="AR545" s="227">
        <f t="shared" si="757"/>
        <v>986</v>
      </c>
      <c r="AS545" s="210">
        <f t="shared" si="758"/>
        <v>986</v>
      </c>
      <c r="AT545" s="209">
        <f t="shared" si="759"/>
        <v>295.8</v>
      </c>
      <c r="AU545" s="209">
        <f t="shared" si="760"/>
        <v>493</v>
      </c>
      <c r="AV545" s="211">
        <f t="shared" si="761"/>
        <v>758</v>
      </c>
      <c r="AW545" s="210">
        <f t="shared" si="762"/>
        <v>228</v>
      </c>
      <c r="AX545" s="210">
        <f t="shared" si="763"/>
        <v>120</v>
      </c>
      <c r="AY545" s="210">
        <f t="shared" si="764"/>
        <v>13.85681293302541</v>
      </c>
      <c r="AZ545" s="211">
        <f t="shared" si="765"/>
        <v>1080.587</v>
      </c>
      <c r="BA545" s="544">
        <f t="shared" si="821"/>
        <v>94.586999999999989</v>
      </c>
      <c r="BB545" s="210">
        <f t="shared" si="822"/>
        <v>23.646749999999997</v>
      </c>
      <c r="BC545" s="213">
        <f t="shared" si="766"/>
        <v>972.52830000000006</v>
      </c>
      <c r="BD545" s="211">
        <f>[1]MAG_9pak!$F$9</f>
        <v>972.52830000000006</v>
      </c>
      <c r="BE545" s="213">
        <f t="shared" si="767"/>
        <v>291.75848999999999</v>
      </c>
      <c r="BF545" s="213">
        <f t="shared" si="768"/>
        <v>486.26415000000003</v>
      </c>
      <c r="BG545" s="210">
        <f t="shared" si="769"/>
        <v>214.52830000000006</v>
      </c>
      <c r="BH545" s="210">
        <f t="shared" si="770"/>
        <v>106.52830000000006</v>
      </c>
      <c r="BI545" s="210">
        <f t="shared" si="771"/>
        <v>12.301189376443418</v>
      </c>
      <c r="BJ545" s="210">
        <f t="shared" si="772"/>
        <v>1073.8399999999999</v>
      </c>
      <c r="BK545" s="214">
        <f t="shared" si="773"/>
        <v>322.15199999999999</v>
      </c>
      <c r="BL545" s="214">
        <f t="shared" si="774"/>
        <v>536.91999999999996</v>
      </c>
      <c r="BM545" s="210">
        <f t="shared" si="775"/>
        <v>207.83999999999992</v>
      </c>
      <c r="BN545" s="210">
        <f t="shared" si="776"/>
        <v>315.83999999999992</v>
      </c>
      <c r="BO545" s="215">
        <f t="shared" si="777"/>
        <v>1073.8399999999999</v>
      </c>
      <c r="BP545" s="210">
        <f t="shared" si="840"/>
        <v>1073.8399999999999</v>
      </c>
      <c r="BQ545" s="216">
        <f t="shared" si="779"/>
        <v>322.15199999999999</v>
      </c>
      <c r="BR545" s="216">
        <f t="shared" si="780"/>
        <v>536.91999999999996</v>
      </c>
      <c r="BS545" s="210">
        <f t="shared" si="781"/>
        <v>207.83999999999992</v>
      </c>
      <c r="BT545" s="210">
        <f t="shared" si="782"/>
        <v>315.83999999999992</v>
      </c>
      <c r="BU545" s="217">
        <f t="shared" si="783"/>
        <v>1073.8399999999999</v>
      </c>
      <c r="BV545" s="210">
        <f t="shared" si="841"/>
        <v>1073.8399999999999</v>
      </c>
      <c r="BW545" s="403">
        <f t="shared" si="785"/>
        <v>322.15199999999999</v>
      </c>
      <c r="BX545" s="403">
        <f t="shared" si="786"/>
        <v>536.91999999999996</v>
      </c>
      <c r="BY545" s="210">
        <f t="shared" si="787"/>
        <v>207.83999999999992</v>
      </c>
      <c r="BZ545" s="210">
        <f t="shared" si="788"/>
        <v>315.83999999999992</v>
      </c>
      <c r="CA545" s="210">
        <f t="shared" si="789"/>
        <v>24</v>
      </c>
      <c r="CB545" s="404">
        <f t="shared" si="790"/>
        <v>1073.8399999999999</v>
      </c>
      <c r="CC545" s="404"/>
      <c r="CD545" s="537">
        <f t="shared" si="791"/>
        <v>23.646749999999997</v>
      </c>
      <c r="CE545" s="537">
        <f t="shared" si="823"/>
        <v>7.0940249999999994</v>
      </c>
      <c r="CF545" s="537">
        <f t="shared" si="792"/>
        <v>11.823374999999999</v>
      </c>
      <c r="CG545" s="210"/>
      <c r="CH545" s="210"/>
      <c r="CI545" s="210"/>
      <c r="CJ545" s="538">
        <f t="shared" si="793"/>
        <v>23.646749999999997</v>
      </c>
      <c r="CK545" s="216">
        <f t="shared" si="794"/>
        <v>-57</v>
      </c>
      <c r="CL545" s="216">
        <f t="shared" si="824"/>
        <v>-17.099999999999998</v>
      </c>
      <c r="CM545" s="216">
        <f t="shared" si="795"/>
        <v>-28.5</v>
      </c>
      <c r="CN545" s="216"/>
      <c r="CO545" s="216"/>
      <c r="CP545" s="216"/>
      <c r="CQ545" s="217">
        <f t="shared" si="796"/>
        <v>-57</v>
      </c>
      <c r="CR545" s="403">
        <f t="shared" si="797"/>
        <v>1.6867500000000177</v>
      </c>
      <c r="CS545" s="403">
        <f t="shared" si="825"/>
        <v>0.50602500000000528</v>
      </c>
      <c r="CT545" s="403">
        <f t="shared" si="798"/>
        <v>0.84337500000000887</v>
      </c>
      <c r="CU545" s="403"/>
      <c r="CV545" s="403"/>
      <c r="CW545" s="403"/>
      <c r="CX545" s="404">
        <f t="shared" si="799"/>
        <v>1.6867500000000177</v>
      </c>
      <c r="CY545" s="198"/>
      <c r="CZ545" s="266">
        <v>758</v>
      </c>
      <c r="DA545" s="677">
        <f t="shared" si="800"/>
        <v>-108</v>
      </c>
      <c r="DB545" s="676">
        <f t="shared" si="801"/>
        <v>-12.47113163972287</v>
      </c>
      <c r="DC545" s="676">
        <f t="shared" si="826"/>
        <v>-2.494226327944574</v>
      </c>
      <c r="DD545" s="684">
        <v>1080.587</v>
      </c>
      <c r="DE545" s="677">
        <f t="shared" si="802"/>
        <v>214.58699999999999</v>
      </c>
      <c r="DF545" s="676">
        <f t="shared" si="803"/>
        <v>24.779099307159356</v>
      </c>
      <c r="DG545" s="676">
        <f t="shared" si="827"/>
        <v>4.9558198614318716</v>
      </c>
      <c r="DH545" s="222">
        <v>20</v>
      </c>
      <c r="DI545" s="677">
        <f t="shared" si="804"/>
        <v>173.2</v>
      </c>
      <c r="DJ545" s="568">
        <f t="shared" si="805"/>
        <v>1039.2</v>
      </c>
      <c r="DK545" s="677">
        <f t="shared" si="806"/>
        <v>1039.2</v>
      </c>
      <c r="DL545" s="677">
        <f t="shared" si="828"/>
        <v>311.76</v>
      </c>
      <c r="DM545" s="677">
        <f t="shared" si="829"/>
        <v>519.6</v>
      </c>
      <c r="DN545" s="677">
        <f t="shared" si="807"/>
        <v>10.346749999999986</v>
      </c>
      <c r="DO545" s="677">
        <f t="shared" si="830"/>
        <v>3.1040249999999956</v>
      </c>
      <c r="DP545" s="677">
        <f t="shared" si="831"/>
        <v>5.173374999999993</v>
      </c>
      <c r="DQ545" s="677">
        <f t="shared" si="808"/>
        <v>10.346749999999986</v>
      </c>
      <c r="DR545" s="266">
        <v>758</v>
      </c>
      <c r="DS545" s="677">
        <f t="shared" si="809"/>
        <v>-108</v>
      </c>
      <c r="DT545" s="676">
        <f t="shared" si="810"/>
        <v>-12.47113163972287</v>
      </c>
      <c r="DU545" s="712">
        <f t="shared" si="832"/>
        <v>-2.494226327944574</v>
      </c>
      <c r="DV545" s="684">
        <v>1080.587</v>
      </c>
      <c r="DW545" s="677">
        <f t="shared" si="811"/>
        <v>214.58699999999999</v>
      </c>
      <c r="DX545" s="676">
        <f t="shared" si="812"/>
        <v>24.779099307159356</v>
      </c>
      <c r="DY545" s="712">
        <f t="shared" si="833"/>
        <v>4.9558198614318716</v>
      </c>
      <c r="DZ545" s="266">
        <v>19</v>
      </c>
      <c r="EA545" s="677">
        <f t="shared" si="813"/>
        <v>164.54</v>
      </c>
      <c r="EB545" s="568">
        <f t="shared" si="814"/>
        <v>1030.54</v>
      </c>
      <c r="EC545" s="677">
        <f t="shared" si="815"/>
        <v>1030.54</v>
      </c>
      <c r="ED545" s="677">
        <f t="shared" si="834"/>
        <v>309.16199999999998</v>
      </c>
      <c r="EE545" s="677">
        <f t="shared" si="835"/>
        <v>515.27</v>
      </c>
      <c r="EF545" s="684">
        <f t="shared" si="836"/>
        <v>12.511750000000006</v>
      </c>
      <c r="EG545" s="684">
        <f t="shared" si="837"/>
        <v>3.7535250000000016</v>
      </c>
      <c r="EH545" s="684">
        <f t="shared" si="838"/>
        <v>6.2558750000000032</v>
      </c>
      <c r="EI545" s="677">
        <f t="shared" si="816"/>
        <v>12.511750000000006</v>
      </c>
    </row>
    <row r="546" spans="1:139" s="321" customFormat="1" ht="24.75" customHeight="1" x14ac:dyDescent="0.2">
      <c r="A546" s="506">
        <v>543</v>
      </c>
      <c r="B546" s="505" t="s">
        <v>1266</v>
      </c>
      <c r="C546" s="499" t="s">
        <v>1015</v>
      </c>
      <c r="D546" s="253" t="s">
        <v>158</v>
      </c>
      <c r="E546" s="410" t="s">
        <v>8</v>
      </c>
      <c r="F546" s="219" t="s">
        <v>5</v>
      </c>
      <c r="G546" s="219" t="s">
        <v>6</v>
      </c>
      <c r="H546" s="219" t="s">
        <v>7</v>
      </c>
      <c r="I546" s="248">
        <v>1</v>
      </c>
      <c r="J546" s="230">
        <v>500</v>
      </c>
      <c r="K546" s="222"/>
      <c r="L546" s="219" t="s">
        <v>5</v>
      </c>
      <c r="M546" s="219" t="s">
        <v>6</v>
      </c>
      <c r="N546" s="219" t="s">
        <v>7</v>
      </c>
      <c r="O546" s="249">
        <v>1</v>
      </c>
      <c r="P546" s="230">
        <v>500</v>
      </c>
      <c r="Q546" s="219"/>
      <c r="R546" s="219"/>
      <c r="S546" s="219"/>
      <c r="T546" s="249">
        <v>1</v>
      </c>
      <c r="U546" s="231">
        <v>500</v>
      </c>
      <c r="V546" s="228" t="s">
        <v>303</v>
      </c>
      <c r="W546" s="228" t="s">
        <v>6</v>
      </c>
      <c r="X546" s="228" t="s">
        <v>7</v>
      </c>
      <c r="Y546" s="252">
        <v>1</v>
      </c>
      <c r="Z546" s="232">
        <v>500</v>
      </c>
      <c r="AA546" s="207">
        <f t="shared" si="750"/>
        <v>500</v>
      </c>
      <c r="AB546" s="222">
        <v>620</v>
      </c>
      <c r="AC546" s="544">
        <f t="shared" si="817"/>
        <v>120</v>
      </c>
      <c r="AD546" s="208">
        <f t="shared" ref="AD546:AD551" si="842">0.581*$AB$1</f>
        <v>660.86425999999994</v>
      </c>
      <c r="AE546" s="678">
        <f t="shared" si="818"/>
        <v>160.86425999999994</v>
      </c>
      <c r="AF546" s="222">
        <v>859</v>
      </c>
      <c r="AG546" s="218"/>
      <c r="AH546" s="218"/>
      <c r="AI546" s="218"/>
      <c r="AJ546" s="444">
        <f t="shared" si="751"/>
        <v>120</v>
      </c>
      <c r="AK546" s="444">
        <f t="shared" si="752"/>
        <v>24</v>
      </c>
      <c r="AL546" s="539">
        <f t="shared" si="819"/>
        <v>4.8000000000000001E-2</v>
      </c>
      <c r="AM546" s="444">
        <f t="shared" si="753"/>
        <v>24</v>
      </c>
      <c r="AN546" s="445">
        <f t="shared" si="754"/>
        <v>160.86425999999994</v>
      </c>
      <c r="AO546" s="445">
        <f t="shared" si="755"/>
        <v>32.172852000000006</v>
      </c>
      <c r="AP546" s="542">
        <f t="shared" si="820"/>
        <v>6.4345704000000004E-2</v>
      </c>
      <c r="AQ546" s="445">
        <f t="shared" si="756"/>
        <v>32.172851999999992</v>
      </c>
      <c r="AR546" s="227">
        <f t="shared" si="757"/>
        <v>620</v>
      </c>
      <c r="AS546" s="210">
        <f t="shared" si="758"/>
        <v>620</v>
      </c>
      <c r="AT546" s="209">
        <f t="shared" si="759"/>
        <v>186</v>
      </c>
      <c r="AU546" s="209">
        <f t="shared" si="760"/>
        <v>310</v>
      </c>
      <c r="AV546" s="211">
        <f t="shared" si="761"/>
        <v>620</v>
      </c>
      <c r="AW546" s="210">
        <f t="shared" si="762"/>
        <v>0</v>
      </c>
      <c r="AX546" s="210">
        <f t="shared" si="763"/>
        <v>120</v>
      </c>
      <c r="AY546" s="210">
        <f t="shared" si="764"/>
        <v>24</v>
      </c>
      <c r="AZ546" s="211">
        <f t="shared" si="765"/>
        <v>660.86425999999994</v>
      </c>
      <c r="BA546" s="544">
        <f t="shared" si="821"/>
        <v>40.864259999999945</v>
      </c>
      <c r="BB546" s="210">
        <f t="shared" si="822"/>
        <v>10.216064999999986</v>
      </c>
      <c r="BC546" s="213">
        <f t="shared" si="766"/>
        <v>620</v>
      </c>
      <c r="BD546" s="211">
        <f>[1]MAG_9pak!$F$4</f>
        <v>620</v>
      </c>
      <c r="BE546" s="213">
        <f t="shared" si="767"/>
        <v>186</v>
      </c>
      <c r="BF546" s="213">
        <f t="shared" si="768"/>
        <v>310</v>
      </c>
      <c r="BG546" s="210">
        <f t="shared" si="769"/>
        <v>0</v>
      </c>
      <c r="BH546" s="210">
        <f t="shared" si="770"/>
        <v>120</v>
      </c>
      <c r="BI546" s="210">
        <f t="shared" si="771"/>
        <v>24</v>
      </c>
      <c r="BJ546" s="210">
        <f t="shared" si="772"/>
        <v>620</v>
      </c>
      <c r="BK546" s="214">
        <f t="shared" si="773"/>
        <v>186</v>
      </c>
      <c r="BL546" s="214">
        <f t="shared" si="774"/>
        <v>310</v>
      </c>
      <c r="BM546" s="210">
        <f t="shared" si="775"/>
        <v>120</v>
      </c>
      <c r="BN546" s="210">
        <f t="shared" si="776"/>
        <v>0</v>
      </c>
      <c r="BO546" s="215">
        <f t="shared" si="777"/>
        <v>620</v>
      </c>
      <c r="BP546" s="210">
        <f t="shared" si="840"/>
        <v>620</v>
      </c>
      <c r="BQ546" s="216">
        <f t="shared" si="779"/>
        <v>186</v>
      </c>
      <c r="BR546" s="216">
        <f t="shared" si="780"/>
        <v>310</v>
      </c>
      <c r="BS546" s="210">
        <f t="shared" si="781"/>
        <v>120</v>
      </c>
      <c r="BT546" s="210">
        <f t="shared" si="782"/>
        <v>0</v>
      </c>
      <c r="BU546" s="217">
        <f t="shared" si="783"/>
        <v>620</v>
      </c>
      <c r="BV546" s="210">
        <f t="shared" si="841"/>
        <v>620</v>
      </c>
      <c r="BW546" s="403">
        <f t="shared" si="785"/>
        <v>186</v>
      </c>
      <c r="BX546" s="403">
        <f t="shared" si="786"/>
        <v>310</v>
      </c>
      <c r="BY546" s="210">
        <f t="shared" si="787"/>
        <v>120</v>
      </c>
      <c r="BZ546" s="210">
        <f t="shared" si="788"/>
        <v>0</v>
      </c>
      <c r="CA546" s="210">
        <f t="shared" si="789"/>
        <v>24</v>
      </c>
      <c r="CB546" s="404">
        <f t="shared" si="790"/>
        <v>620</v>
      </c>
      <c r="CC546" s="404"/>
      <c r="CD546" s="537">
        <f t="shared" si="791"/>
        <v>10.216064999999986</v>
      </c>
      <c r="CE546" s="537">
        <f t="shared" si="823"/>
        <v>3.0648194999999956</v>
      </c>
      <c r="CF546" s="537">
        <f t="shared" si="792"/>
        <v>5.1080324999999931</v>
      </c>
      <c r="CG546" s="210"/>
      <c r="CH546" s="210"/>
      <c r="CI546" s="210"/>
      <c r="CJ546" s="538">
        <f t="shared" si="793"/>
        <v>10.216064999999986</v>
      </c>
      <c r="CK546" s="216">
        <f t="shared" si="794"/>
        <v>0</v>
      </c>
      <c r="CL546" s="216">
        <f t="shared" si="824"/>
        <v>0</v>
      </c>
      <c r="CM546" s="216">
        <f t="shared" si="795"/>
        <v>0</v>
      </c>
      <c r="CN546" s="216"/>
      <c r="CO546" s="216"/>
      <c r="CP546" s="216"/>
      <c r="CQ546" s="217">
        <f t="shared" si="796"/>
        <v>0</v>
      </c>
      <c r="CR546" s="403">
        <f t="shared" si="797"/>
        <v>10.216064999999986</v>
      </c>
      <c r="CS546" s="403">
        <f t="shared" si="825"/>
        <v>3.0648194999999956</v>
      </c>
      <c r="CT546" s="403">
        <f t="shared" si="798"/>
        <v>5.1080324999999931</v>
      </c>
      <c r="CU546" s="403"/>
      <c r="CV546" s="403"/>
      <c r="CW546" s="403"/>
      <c r="CX546" s="404">
        <f t="shared" si="799"/>
        <v>10.216064999999986</v>
      </c>
      <c r="CY546" s="198"/>
      <c r="CZ546" s="266">
        <v>620</v>
      </c>
      <c r="DA546" s="677">
        <f t="shared" si="800"/>
        <v>120</v>
      </c>
      <c r="DB546" s="676">
        <f t="shared" si="801"/>
        <v>24</v>
      </c>
      <c r="DC546" s="676">
        <f t="shared" si="826"/>
        <v>4.8</v>
      </c>
      <c r="DD546" s="684">
        <v>660.86425999999994</v>
      </c>
      <c r="DE546" s="677">
        <f t="shared" si="802"/>
        <v>160.86425999999994</v>
      </c>
      <c r="DF546" s="676">
        <f t="shared" si="803"/>
        <v>32.172852000000006</v>
      </c>
      <c r="DG546" s="676">
        <f t="shared" si="827"/>
        <v>6.434570400000001</v>
      </c>
      <c r="DH546" s="266">
        <v>24</v>
      </c>
      <c r="DI546" s="677">
        <f t="shared" si="804"/>
        <v>120</v>
      </c>
      <c r="DJ546" s="568">
        <f t="shared" si="805"/>
        <v>620</v>
      </c>
      <c r="DK546" s="677">
        <f t="shared" si="806"/>
        <v>620</v>
      </c>
      <c r="DL546" s="677">
        <f t="shared" si="828"/>
        <v>186</v>
      </c>
      <c r="DM546" s="677">
        <f t="shared" si="829"/>
        <v>310</v>
      </c>
      <c r="DN546" s="677">
        <f t="shared" si="807"/>
        <v>10.216064999999986</v>
      </c>
      <c r="DO546" s="677">
        <f t="shared" si="830"/>
        <v>3.0648194999999956</v>
      </c>
      <c r="DP546" s="677">
        <f t="shared" si="831"/>
        <v>5.1080324999999931</v>
      </c>
      <c r="DQ546" s="677">
        <f t="shared" si="808"/>
        <v>10.216064999999986</v>
      </c>
      <c r="DR546" s="266">
        <v>620</v>
      </c>
      <c r="DS546" s="677">
        <f t="shared" si="809"/>
        <v>120</v>
      </c>
      <c r="DT546" s="676">
        <f t="shared" si="810"/>
        <v>24</v>
      </c>
      <c r="DU546" s="712">
        <f t="shared" si="832"/>
        <v>4.8</v>
      </c>
      <c r="DV546" s="684">
        <v>660.86425999999994</v>
      </c>
      <c r="DW546" s="677">
        <f t="shared" si="811"/>
        <v>160.86425999999994</v>
      </c>
      <c r="DX546" s="676">
        <f t="shared" si="812"/>
        <v>32.172852000000006</v>
      </c>
      <c r="DY546" s="712">
        <f t="shared" si="833"/>
        <v>6.434570400000001</v>
      </c>
      <c r="DZ546" s="266">
        <v>24</v>
      </c>
      <c r="EA546" s="677">
        <f t="shared" si="813"/>
        <v>120</v>
      </c>
      <c r="EB546" s="568">
        <f t="shared" si="814"/>
        <v>620</v>
      </c>
      <c r="EC546" s="677">
        <f t="shared" si="815"/>
        <v>620</v>
      </c>
      <c r="ED546" s="677">
        <f t="shared" si="834"/>
        <v>186</v>
      </c>
      <c r="EE546" s="677">
        <f t="shared" si="835"/>
        <v>310</v>
      </c>
      <c r="EF546" s="684">
        <f t="shared" si="836"/>
        <v>10.216064999999986</v>
      </c>
      <c r="EG546" s="684">
        <f t="shared" si="837"/>
        <v>3.0648194999999956</v>
      </c>
      <c r="EH546" s="684">
        <f t="shared" si="838"/>
        <v>5.1080324999999931</v>
      </c>
      <c r="EI546" s="677">
        <f t="shared" si="816"/>
        <v>10.216064999999986</v>
      </c>
    </row>
    <row r="547" spans="1:139" s="218" customFormat="1" ht="24.75" customHeight="1" x14ac:dyDescent="0.2">
      <c r="A547" s="505">
        <v>544</v>
      </c>
      <c r="B547" s="505" t="s">
        <v>1266</v>
      </c>
      <c r="C547" s="499" t="s">
        <v>1015</v>
      </c>
      <c r="D547" s="253" t="s">
        <v>158</v>
      </c>
      <c r="E547" s="253" t="s">
        <v>126</v>
      </c>
      <c r="F547" s="219" t="s">
        <v>5</v>
      </c>
      <c r="G547" s="219" t="s">
        <v>40</v>
      </c>
      <c r="H547" s="219" t="s">
        <v>39</v>
      </c>
      <c r="I547" s="248">
        <v>1</v>
      </c>
      <c r="J547" s="230">
        <v>530</v>
      </c>
      <c r="K547" s="222"/>
      <c r="L547" s="219" t="s">
        <v>5</v>
      </c>
      <c r="M547" s="219" t="s">
        <v>40</v>
      </c>
      <c r="N547" s="219" t="s">
        <v>39</v>
      </c>
      <c r="O547" s="249">
        <v>1</v>
      </c>
      <c r="P547" s="230">
        <v>530</v>
      </c>
      <c r="Q547" s="219" t="s">
        <v>303</v>
      </c>
      <c r="R547" s="219" t="s">
        <v>6</v>
      </c>
      <c r="S547" s="219" t="s">
        <v>7</v>
      </c>
      <c r="T547" s="249">
        <v>1</v>
      </c>
      <c r="U547" s="231">
        <v>530</v>
      </c>
      <c r="V547" s="228" t="s">
        <v>303</v>
      </c>
      <c r="W547" s="228" t="s">
        <v>6</v>
      </c>
      <c r="X547" s="228" t="s">
        <v>7</v>
      </c>
      <c r="Y547" s="252">
        <v>1</v>
      </c>
      <c r="Z547" s="232">
        <v>530</v>
      </c>
      <c r="AA547" s="207">
        <f t="shared" si="750"/>
        <v>530</v>
      </c>
      <c r="AB547" s="222">
        <v>620</v>
      </c>
      <c r="AC547" s="544">
        <f t="shared" si="817"/>
        <v>90</v>
      </c>
      <c r="AD547" s="208">
        <f t="shared" si="842"/>
        <v>660.86425999999994</v>
      </c>
      <c r="AE547" s="678">
        <f t="shared" si="818"/>
        <v>130.86425999999994</v>
      </c>
      <c r="AF547" s="222">
        <v>859</v>
      </c>
      <c r="AJ547" s="444">
        <f t="shared" si="751"/>
        <v>90</v>
      </c>
      <c r="AK547" s="444">
        <f t="shared" si="752"/>
        <v>16.981132075471692</v>
      </c>
      <c r="AL547" s="539">
        <f t="shared" si="819"/>
        <v>3.3962264150943382E-2</v>
      </c>
      <c r="AM547" s="444">
        <f t="shared" si="753"/>
        <v>18</v>
      </c>
      <c r="AN547" s="445">
        <f t="shared" si="754"/>
        <v>130.86425999999994</v>
      </c>
      <c r="AO547" s="445">
        <f t="shared" si="755"/>
        <v>24.69136981132074</v>
      </c>
      <c r="AP547" s="542">
        <f t="shared" si="820"/>
        <v>4.9382739622641482E-2</v>
      </c>
      <c r="AQ547" s="445">
        <f t="shared" si="756"/>
        <v>26.172851999999988</v>
      </c>
      <c r="AR547" s="227">
        <f t="shared" si="757"/>
        <v>650</v>
      </c>
      <c r="AS547" s="210">
        <f t="shared" si="758"/>
        <v>650</v>
      </c>
      <c r="AT547" s="209">
        <f t="shared" si="759"/>
        <v>195</v>
      </c>
      <c r="AU547" s="209">
        <f t="shared" si="760"/>
        <v>325</v>
      </c>
      <c r="AV547" s="211">
        <f t="shared" si="761"/>
        <v>620</v>
      </c>
      <c r="AW547" s="210">
        <f t="shared" si="762"/>
        <v>30</v>
      </c>
      <c r="AX547" s="210">
        <f t="shared" si="763"/>
        <v>120</v>
      </c>
      <c r="AY547" s="210">
        <f t="shared" si="764"/>
        <v>22.641509433962256</v>
      </c>
      <c r="AZ547" s="211">
        <f t="shared" si="765"/>
        <v>660.86425999999994</v>
      </c>
      <c r="BA547" s="544">
        <f t="shared" si="821"/>
        <v>10.864259999999945</v>
      </c>
      <c r="BB547" s="210">
        <f t="shared" si="822"/>
        <v>2.7160649999999862</v>
      </c>
      <c r="BC547" s="213">
        <f t="shared" si="766"/>
        <v>620</v>
      </c>
      <c r="BD547" s="211">
        <f>[1]MAG_9pak!$F$4</f>
        <v>620</v>
      </c>
      <c r="BE547" s="213">
        <f t="shared" si="767"/>
        <v>186</v>
      </c>
      <c r="BF547" s="213">
        <f t="shared" si="768"/>
        <v>310</v>
      </c>
      <c r="BG547" s="210">
        <f t="shared" si="769"/>
        <v>0</v>
      </c>
      <c r="BH547" s="210">
        <f t="shared" si="770"/>
        <v>90</v>
      </c>
      <c r="BI547" s="210">
        <f t="shared" si="771"/>
        <v>16.981132075471692</v>
      </c>
      <c r="BJ547" s="210">
        <f t="shared" si="772"/>
        <v>657.2</v>
      </c>
      <c r="BK547" s="214">
        <f t="shared" si="773"/>
        <v>197.16</v>
      </c>
      <c r="BL547" s="214">
        <f t="shared" si="774"/>
        <v>328.6</v>
      </c>
      <c r="BM547" s="210">
        <f t="shared" si="775"/>
        <v>127.20000000000005</v>
      </c>
      <c r="BN547" s="210">
        <f t="shared" si="776"/>
        <v>37.200000000000045</v>
      </c>
      <c r="BO547" s="215">
        <f t="shared" si="777"/>
        <v>657.2</v>
      </c>
      <c r="BP547" s="210">
        <f t="shared" si="840"/>
        <v>657.2</v>
      </c>
      <c r="BQ547" s="216">
        <f t="shared" si="779"/>
        <v>197.16</v>
      </c>
      <c r="BR547" s="216">
        <f t="shared" si="780"/>
        <v>328.6</v>
      </c>
      <c r="BS547" s="210">
        <f t="shared" si="781"/>
        <v>127.20000000000005</v>
      </c>
      <c r="BT547" s="210">
        <f t="shared" si="782"/>
        <v>37.200000000000045</v>
      </c>
      <c r="BU547" s="217">
        <f t="shared" si="783"/>
        <v>657.2</v>
      </c>
      <c r="BV547" s="210">
        <f t="shared" si="841"/>
        <v>657.2</v>
      </c>
      <c r="BW547" s="403">
        <f t="shared" si="785"/>
        <v>197.16</v>
      </c>
      <c r="BX547" s="403">
        <f t="shared" si="786"/>
        <v>328.6</v>
      </c>
      <c r="BY547" s="210">
        <f t="shared" si="787"/>
        <v>127.20000000000005</v>
      </c>
      <c r="BZ547" s="210">
        <f t="shared" si="788"/>
        <v>37.200000000000045</v>
      </c>
      <c r="CA547" s="210">
        <f t="shared" si="789"/>
        <v>24</v>
      </c>
      <c r="CB547" s="404">
        <f t="shared" si="790"/>
        <v>657.2</v>
      </c>
      <c r="CC547" s="404"/>
      <c r="CD547" s="537">
        <f t="shared" si="791"/>
        <v>2.7160649999999862</v>
      </c>
      <c r="CE547" s="537">
        <f t="shared" si="823"/>
        <v>0.81481949999999581</v>
      </c>
      <c r="CF547" s="537">
        <f t="shared" si="792"/>
        <v>1.3580324999999931</v>
      </c>
      <c r="CG547" s="210"/>
      <c r="CH547" s="210"/>
      <c r="CI547" s="210"/>
      <c r="CJ547" s="538">
        <f t="shared" si="793"/>
        <v>2.7160649999999862</v>
      </c>
      <c r="CK547" s="216">
        <f t="shared" si="794"/>
        <v>-7.5</v>
      </c>
      <c r="CL547" s="216">
        <f t="shared" si="824"/>
        <v>-2.25</v>
      </c>
      <c r="CM547" s="216">
        <f t="shared" si="795"/>
        <v>-3.75</v>
      </c>
      <c r="CN547" s="216"/>
      <c r="CO547" s="216"/>
      <c r="CP547" s="216"/>
      <c r="CQ547" s="217">
        <f t="shared" si="796"/>
        <v>-7.5</v>
      </c>
      <c r="CR547" s="403">
        <f t="shared" si="797"/>
        <v>0.91606499999997482</v>
      </c>
      <c r="CS547" s="403">
        <f t="shared" si="825"/>
        <v>0.27481949999999244</v>
      </c>
      <c r="CT547" s="403">
        <f t="shared" si="798"/>
        <v>0.45803249999998741</v>
      </c>
      <c r="CU547" s="403"/>
      <c r="CV547" s="403"/>
      <c r="CW547" s="403"/>
      <c r="CX547" s="404">
        <f t="shared" si="799"/>
        <v>0.91606499999997482</v>
      </c>
      <c r="CY547" s="198"/>
      <c r="CZ547" s="222">
        <v>620</v>
      </c>
      <c r="DA547" s="677">
        <f t="shared" si="800"/>
        <v>90</v>
      </c>
      <c r="DB547" s="676">
        <f t="shared" si="801"/>
        <v>16.981132075471692</v>
      </c>
      <c r="DC547" s="676">
        <f t="shared" si="826"/>
        <v>3.3962264150943384</v>
      </c>
      <c r="DD547" s="208">
        <v>660.86425999999994</v>
      </c>
      <c r="DE547" s="677">
        <f t="shared" si="802"/>
        <v>130.86425999999994</v>
      </c>
      <c r="DF547" s="676">
        <f t="shared" si="803"/>
        <v>24.69136981132074</v>
      </c>
      <c r="DG547" s="676">
        <f t="shared" si="827"/>
        <v>4.9382739622641481</v>
      </c>
      <c r="DH547" s="222">
        <v>24</v>
      </c>
      <c r="DI547" s="677">
        <f t="shared" si="804"/>
        <v>127.2</v>
      </c>
      <c r="DJ547" s="568">
        <f t="shared" si="805"/>
        <v>657.2</v>
      </c>
      <c r="DK547" s="677">
        <f t="shared" si="806"/>
        <v>657.2</v>
      </c>
      <c r="DL547" s="677">
        <f t="shared" si="828"/>
        <v>197.16</v>
      </c>
      <c r="DM547" s="677">
        <f t="shared" si="829"/>
        <v>328.6</v>
      </c>
      <c r="DN547" s="677">
        <f t="shared" si="807"/>
        <v>0.91606499999997482</v>
      </c>
      <c r="DO547" s="677">
        <f t="shared" si="830"/>
        <v>0.27481949999999244</v>
      </c>
      <c r="DP547" s="677">
        <f t="shared" si="831"/>
        <v>0.45803249999998741</v>
      </c>
      <c r="DQ547" s="677">
        <f t="shared" si="808"/>
        <v>0.91606499999997482</v>
      </c>
      <c r="DR547" s="222">
        <v>620</v>
      </c>
      <c r="DS547" s="677">
        <f t="shared" si="809"/>
        <v>90</v>
      </c>
      <c r="DT547" s="676">
        <f t="shared" si="810"/>
        <v>16.981132075471692</v>
      </c>
      <c r="DU547" s="710">
        <f t="shared" si="832"/>
        <v>3.3962264150943384</v>
      </c>
      <c r="DV547" s="208">
        <v>660.86425999999994</v>
      </c>
      <c r="DW547" s="677">
        <f t="shared" si="811"/>
        <v>130.86425999999994</v>
      </c>
      <c r="DX547" s="676">
        <f t="shared" si="812"/>
        <v>24.69136981132074</v>
      </c>
      <c r="DY547" s="710">
        <f t="shared" si="833"/>
        <v>4.9382739622641481</v>
      </c>
      <c r="DZ547" s="222">
        <v>24</v>
      </c>
      <c r="EA547" s="677">
        <f t="shared" si="813"/>
        <v>127.2</v>
      </c>
      <c r="EB547" s="568">
        <f t="shared" si="814"/>
        <v>657.2</v>
      </c>
      <c r="EC547" s="677">
        <f t="shared" si="815"/>
        <v>657.2</v>
      </c>
      <c r="ED547" s="677">
        <f t="shared" si="834"/>
        <v>197.16</v>
      </c>
      <c r="EE547" s="677">
        <f t="shared" si="835"/>
        <v>328.6</v>
      </c>
      <c r="EF547" s="208">
        <f t="shared" si="836"/>
        <v>0.91606499999997482</v>
      </c>
      <c r="EG547" s="208">
        <f t="shared" si="837"/>
        <v>0.27481949999999244</v>
      </c>
      <c r="EH547" s="208">
        <f t="shared" si="838"/>
        <v>0.45803249999998741</v>
      </c>
      <c r="EI547" s="677">
        <f t="shared" si="816"/>
        <v>0.91606499999997482</v>
      </c>
    </row>
    <row r="548" spans="1:139" s="218" customFormat="1" ht="24.75" customHeight="1" x14ac:dyDescent="0.2">
      <c r="A548" s="505">
        <v>545</v>
      </c>
      <c r="B548" s="505" t="s">
        <v>1266</v>
      </c>
      <c r="C548" s="499" t="s">
        <v>1015</v>
      </c>
      <c r="D548" s="253" t="s">
        <v>158</v>
      </c>
      <c r="E548" s="253" t="s">
        <v>159</v>
      </c>
      <c r="F548" s="219" t="s">
        <v>5</v>
      </c>
      <c r="G548" s="219" t="s">
        <v>40</v>
      </c>
      <c r="H548" s="219" t="s">
        <v>39</v>
      </c>
      <c r="I548" s="248">
        <v>0.1</v>
      </c>
      <c r="J548" s="230">
        <v>530</v>
      </c>
      <c r="K548" s="222" t="s">
        <v>649</v>
      </c>
      <c r="L548" s="219" t="s">
        <v>5</v>
      </c>
      <c r="M548" s="219" t="s">
        <v>40</v>
      </c>
      <c r="N548" s="219" t="s">
        <v>39</v>
      </c>
      <c r="O548" s="249">
        <v>0.1</v>
      </c>
      <c r="P548" s="230">
        <v>530</v>
      </c>
      <c r="Q548" s="219"/>
      <c r="R548" s="219"/>
      <c r="S548" s="219"/>
      <c r="T548" s="249">
        <v>0.1</v>
      </c>
      <c r="U548" s="231">
        <v>530</v>
      </c>
      <c r="V548" s="228" t="s">
        <v>303</v>
      </c>
      <c r="W548" s="228" t="s">
        <v>6</v>
      </c>
      <c r="X548" s="228" t="s">
        <v>7</v>
      </c>
      <c r="Y548" s="252">
        <v>0.1</v>
      </c>
      <c r="Z548" s="232">
        <v>530</v>
      </c>
      <c r="AA548" s="207">
        <f t="shared" si="750"/>
        <v>53</v>
      </c>
      <c r="AB548" s="222">
        <v>620</v>
      </c>
      <c r="AC548" s="544">
        <f t="shared" si="817"/>
        <v>90</v>
      </c>
      <c r="AD548" s="208">
        <f t="shared" si="842"/>
        <v>660.86425999999994</v>
      </c>
      <c r="AE548" s="678">
        <f t="shared" si="818"/>
        <v>130.86425999999994</v>
      </c>
      <c r="AF548" s="222">
        <v>859</v>
      </c>
      <c r="AJ548" s="444">
        <f t="shared" si="751"/>
        <v>90</v>
      </c>
      <c r="AK548" s="444">
        <f t="shared" si="752"/>
        <v>16.981132075471692</v>
      </c>
      <c r="AL548" s="539">
        <f t="shared" si="819"/>
        <v>3.3962264150943382E-2</v>
      </c>
      <c r="AM548" s="444">
        <f t="shared" si="753"/>
        <v>18</v>
      </c>
      <c r="AN548" s="445">
        <f t="shared" si="754"/>
        <v>130.86425999999994</v>
      </c>
      <c r="AO548" s="445">
        <f t="shared" si="755"/>
        <v>24.69136981132074</v>
      </c>
      <c r="AP548" s="542">
        <f t="shared" si="820"/>
        <v>4.9382739622641482E-2</v>
      </c>
      <c r="AQ548" s="445">
        <f t="shared" si="756"/>
        <v>26.172851999999988</v>
      </c>
      <c r="AR548" s="227">
        <f t="shared" si="757"/>
        <v>65</v>
      </c>
      <c r="AS548" s="210">
        <f t="shared" si="758"/>
        <v>650</v>
      </c>
      <c r="AT548" s="209">
        <f t="shared" si="759"/>
        <v>195</v>
      </c>
      <c r="AU548" s="209">
        <f t="shared" si="760"/>
        <v>325</v>
      </c>
      <c r="AV548" s="211">
        <f t="shared" si="761"/>
        <v>620</v>
      </c>
      <c r="AW548" s="210">
        <f t="shared" si="762"/>
        <v>30</v>
      </c>
      <c r="AX548" s="210">
        <f t="shared" si="763"/>
        <v>120</v>
      </c>
      <c r="AY548" s="210">
        <f t="shared" si="764"/>
        <v>22.641509433962256</v>
      </c>
      <c r="AZ548" s="211">
        <f t="shared" si="765"/>
        <v>660.86425999999994</v>
      </c>
      <c r="BA548" s="544">
        <f t="shared" si="821"/>
        <v>10.864259999999945</v>
      </c>
      <c r="BB548" s="210">
        <f t="shared" si="822"/>
        <v>2.7160649999999862</v>
      </c>
      <c r="BC548" s="213">
        <f t="shared" si="766"/>
        <v>62</v>
      </c>
      <c r="BD548" s="211">
        <f>[1]MAG_9pak!$F$4</f>
        <v>620</v>
      </c>
      <c r="BE548" s="213">
        <f t="shared" si="767"/>
        <v>186</v>
      </c>
      <c r="BF548" s="213">
        <f t="shared" si="768"/>
        <v>310</v>
      </c>
      <c r="BG548" s="210">
        <f t="shared" si="769"/>
        <v>0</v>
      </c>
      <c r="BH548" s="210">
        <f t="shared" si="770"/>
        <v>90</v>
      </c>
      <c r="BI548" s="210">
        <f t="shared" si="771"/>
        <v>16.981132075471692</v>
      </c>
      <c r="BJ548" s="210">
        <f t="shared" si="772"/>
        <v>657.2</v>
      </c>
      <c r="BK548" s="214">
        <f t="shared" si="773"/>
        <v>197.16</v>
      </c>
      <c r="BL548" s="214">
        <f t="shared" si="774"/>
        <v>328.6</v>
      </c>
      <c r="BM548" s="210">
        <f t="shared" si="775"/>
        <v>127.20000000000005</v>
      </c>
      <c r="BN548" s="210">
        <f t="shared" si="776"/>
        <v>37.200000000000045</v>
      </c>
      <c r="BO548" s="215">
        <f t="shared" si="777"/>
        <v>65.720000000000013</v>
      </c>
      <c r="BP548" s="210">
        <f t="shared" si="840"/>
        <v>657.2</v>
      </c>
      <c r="BQ548" s="216">
        <f t="shared" si="779"/>
        <v>197.16</v>
      </c>
      <c r="BR548" s="216">
        <f t="shared" si="780"/>
        <v>328.6</v>
      </c>
      <c r="BS548" s="210">
        <f t="shared" si="781"/>
        <v>127.20000000000005</v>
      </c>
      <c r="BT548" s="210">
        <f t="shared" si="782"/>
        <v>37.200000000000045</v>
      </c>
      <c r="BU548" s="217">
        <f t="shared" si="783"/>
        <v>65.720000000000013</v>
      </c>
      <c r="BV548" s="210">
        <f t="shared" si="841"/>
        <v>657.2</v>
      </c>
      <c r="BW548" s="403">
        <f t="shared" si="785"/>
        <v>197.16</v>
      </c>
      <c r="BX548" s="403">
        <f t="shared" si="786"/>
        <v>328.6</v>
      </c>
      <c r="BY548" s="210">
        <f t="shared" si="787"/>
        <v>127.20000000000005</v>
      </c>
      <c r="BZ548" s="210">
        <f t="shared" si="788"/>
        <v>37.200000000000045</v>
      </c>
      <c r="CA548" s="210">
        <f t="shared" si="789"/>
        <v>24</v>
      </c>
      <c r="CB548" s="404">
        <f t="shared" si="790"/>
        <v>65.720000000000013</v>
      </c>
      <c r="CC548" s="404"/>
      <c r="CD548" s="537">
        <f t="shared" si="791"/>
        <v>2.7160649999999862</v>
      </c>
      <c r="CE548" s="537">
        <f t="shared" si="823"/>
        <v>0.81481949999999581</v>
      </c>
      <c r="CF548" s="537">
        <f t="shared" si="792"/>
        <v>1.3580324999999931</v>
      </c>
      <c r="CG548" s="210"/>
      <c r="CH548" s="210"/>
      <c r="CI548" s="210"/>
      <c r="CJ548" s="538">
        <f t="shared" si="793"/>
        <v>0.27160649999999864</v>
      </c>
      <c r="CK548" s="216">
        <f t="shared" si="794"/>
        <v>-7.5</v>
      </c>
      <c r="CL548" s="216">
        <f t="shared" si="824"/>
        <v>-2.25</v>
      </c>
      <c r="CM548" s="216">
        <f t="shared" si="795"/>
        <v>-3.75</v>
      </c>
      <c r="CN548" s="216"/>
      <c r="CO548" s="216"/>
      <c r="CP548" s="216"/>
      <c r="CQ548" s="217">
        <f t="shared" si="796"/>
        <v>-0.75</v>
      </c>
      <c r="CR548" s="403">
        <f t="shared" si="797"/>
        <v>0.91606499999997482</v>
      </c>
      <c r="CS548" s="403">
        <f t="shared" si="825"/>
        <v>0.27481949999999244</v>
      </c>
      <c r="CT548" s="403">
        <f t="shared" si="798"/>
        <v>0.45803249999998741</v>
      </c>
      <c r="CU548" s="403"/>
      <c r="CV548" s="403"/>
      <c r="CW548" s="403"/>
      <c r="CX548" s="404">
        <f t="shared" si="799"/>
        <v>9.1606499999997482E-2</v>
      </c>
      <c r="CY548" s="198"/>
      <c r="CZ548" s="222">
        <v>620</v>
      </c>
      <c r="DA548" s="677">
        <f t="shared" si="800"/>
        <v>90</v>
      </c>
      <c r="DB548" s="676">
        <f t="shared" si="801"/>
        <v>16.981132075471692</v>
      </c>
      <c r="DC548" s="676">
        <f t="shared" si="826"/>
        <v>3.3962264150943384</v>
      </c>
      <c r="DD548" s="208">
        <v>660.86425999999994</v>
      </c>
      <c r="DE548" s="677">
        <f t="shared" si="802"/>
        <v>130.86425999999994</v>
      </c>
      <c r="DF548" s="676">
        <f t="shared" si="803"/>
        <v>24.69136981132074</v>
      </c>
      <c r="DG548" s="676">
        <f t="shared" si="827"/>
        <v>4.9382739622641481</v>
      </c>
      <c r="DH548" s="222">
        <v>24</v>
      </c>
      <c r="DI548" s="677">
        <f t="shared" si="804"/>
        <v>127.2</v>
      </c>
      <c r="DJ548" s="568">
        <f t="shared" si="805"/>
        <v>657.2</v>
      </c>
      <c r="DK548" s="677">
        <f t="shared" si="806"/>
        <v>65.720000000000013</v>
      </c>
      <c r="DL548" s="677">
        <f t="shared" si="828"/>
        <v>197.16</v>
      </c>
      <c r="DM548" s="677">
        <f t="shared" si="829"/>
        <v>328.6</v>
      </c>
      <c r="DN548" s="677">
        <f t="shared" si="807"/>
        <v>0.91606499999997482</v>
      </c>
      <c r="DO548" s="677">
        <f t="shared" si="830"/>
        <v>0.27481949999999244</v>
      </c>
      <c r="DP548" s="677">
        <f t="shared" si="831"/>
        <v>0.45803249999998741</v>
      </c>
      <c r="DQ548" s="677">
        <f t="shared" si="808"/>
        <v>9.1606499999997482E-2</v>
      </c>
      <c r="DR548" s="222">
        <v>620</v>
      </c>
      <c r="DS548" s="677">
        <f t="shared" si="809"/>
        <v>90</v>
      </c>
      <c r="DT548" s="676">
        <f t="shared" si="810"/>
        <v>16.981132075471692</v>
      </c>
      <c r="DU548" s="710">
        <f t="shared" si="832"/>
        <v>3.3962264150943384</v>
      </c>
      <c r="DV548" s="208">
        <v>660.86425999999994</v>
      </c>
      <c r="DW548" s="677">
        <f t="shared" si="811"/>
        <v>130.86425999999994</v>
      </c>
      <c r="DX548" s="676">
        <f t="shared" si="812"/>
        <v>24.69136981132074</v>
      </c>
      <c r="DY548" s="710">
        <f t="shared" si="833"/>
        <v>4.9382739622641481</v>
      </c>
      <c r="DZ548" s="222">
        <v>24</v>
      </c>
      <c r="EA548" s="677">
        <f t="shared" si="813"/>
        <v>127.2</v>
      </c>
      <c r="EB548" s="568">
        <f t="shared" si="814"/>
        <v>657.2</v>
      </c>
      <c r="EC548" s="677">
        <f t="shared" si="815"/>
        <v>65.720000000000013</v>
      </c>
      <c r="ED548" s="677">
        <f t="shared" si="834"/>
        <v>197.16</v>
      </c>
      <c r="EE548" s="677">
        <f t="shared" si="835"/>
        <v>328.6</v>
      </c>
      <c r="EF548" s="208">
        <f t="shared" si="836"/>
        <v>0.91606499999997482</v>
      </c>
      <c r="EG548" s="208">
        <f t="shared" si="837"/>
        <v>0.27481949999999244</v>
      </c>
      <c r="EH548" s="208">
        <f t="shared" si="838"/>
        <v>0.45803249999998741</v>
      </c>
      <c r="EI548" s="677">
        <f t="shared" si="816"/>
        <v>9.1606499999997482E-2</v>
      </c>
    </row>
    <row r="549" spans="1:139" s="218" customFormat="1" ht="24.75" customHeight="1" x14ac:dyDescent="0.2">
      <c r="A549" s="506">
        <v>546</v>
      </c>
      <c r="B549" s="506" t="s">
        <v>1268</v>
      </c>
      <c r="C549" s="499" t="s">
        <v>1016</v>
      </c>
      <c r="D549" s="253" t="s">
        <v>378</v>
      </c>
      <c r="E549" s="410" t="s">
        <v>8</v>
      </c>
      <c r="F549" s="219" t="s">
        <v>5</v>
      </c>
      <c r="G549" s="219" t="s">
        <v>6</v>
      </c>
      <c r="H549" s="219" t="s">
        <v>7</v>
      </c>
      <c r="I549" s="248">
        <v>0.5</v>
      </c>
      <c r="J549" s="230">
        <v>500</v>
      </c>
      <c r="K549" s="222"/>
      <c r="L549" s="219" t="s">
        <v>5</v>
      </c>
      <c r="M549" s="219" t="s">
        <v>6</v>
      </c>
      <c r="N549" s="219" t="s">
        <v>7</v>
      </c>
      <c r="O549" s="249">
        <v>0.5</v>
      </c>
      <c r="P549" s="230">
        <v>500</v>
      </c>
      <c r="Q549" s="219"/>
      <c r="R549" s="219"/>
      <c r="S549" s="219"/>
      <c r="T549" s="249">
        <v>0.5</v>
      </c>
      <c r="U549" s="231">
        <v>500</v>
      </c>
      <c r="V549" s="228" t="s">
        <v>303</v>
      </c>
      <c r="W549" s="228" t="s">
        <v>6</v>
      </c>
      <c r="X549" s="228" t="s">
        <v>7</v>
      </c>
      <c r="Y549" s="252">
        <v>0.5</v>
      </c>
      <c r="Z549" s="232">
        <v>500</v>
      </c>
      <c r="AA549" s="207">
        <f t="shared" si="750"/>
        <v>250</v>
      </c>
      <c r="AB549" s="222">
        <v>620</v>
      </c>
      <c r="AC549" s="544">
        <f t="shared" si="817"/>
        <v>120</v>
      </c>
      <c r="AD549" s="208">
        <f t="shared" si="842"/>
        <v>660.86425999999994</v>
      </c>
      <c r="AE549" s="678">
        <f t="shared" si="818"/>
        <v>160.86425999999994</v>
      </c>
      <c r="AF549" s="222">
        <v>859</v>
      </c>
      <c r="AJ549" s="444">
        <f t="shared" si="751"/>
        <v>120</v>
      </c>
      <c r="AK549" s="444">
        <f t="shared" si="752"/>
        <v>24</v>
      </c>
      <c r="AL549" s="539">
        <f t="shared" si="819"/>
        <v>4.8000000000000001E-2</v>
      </c>
      <c r="AM549" s="444">
        <f t="shared" si="753"/>
        <v>24</v>
      </c>
      <c r="AN549" s="445">
        <f t="shared" si="754"/>
        <v>160.86425999999994</v>
      </c>
      <c r="AO549" s="445">
        <f t="shared" si="755"/>
        <v>32.172852000000006</v>
      </c>
      <c r="AP549" s="542">
        <f t="shared" si="820"/>
        <v>6.4345704000000004E-2</v>
      </c>
      <c r="AQ549" s="445">
        <f t="shared" si="756"/>
        <v>32.172851999999992</v>
      </c>
      <c r="AR549" s="227">
        <f t="shared" si="757"/>
        <v>310</v>
      </c>
      <c r="AS549" s="210">
        <f t="shared" si="758"/>
        <v>620</v>
      </c>
      <c r="AT549" s="209">
        <f t="shared" si="759"/>
        <v>186</v>
      </c>
      <c r="AU549" s="209">
        <f t="shared" si="760"/>
        <v>310</v>
      </c>
      <c r="AV549" s="211">
        <f t="shared" si="761"/>
        <v>620</v>
      </c>
      <c r="AW549" s="210">
        <f t="shared" si="762"/>
        <v>0</v>
      </c>
      <c r="AX549" s="210">
        <f t="shared" si="763"/>
        <v>120</v>
      </c>
      <c r="AY549" s="210">
        <f t="shared" si="764"/>
        <v>24</v>
      </c>
      <c r="AZ549" s="211">
        <f t="shared" si="765"/>
        <v>660.86425999999994</v>
      </c>
      <c r="BA549" s="544">
        <f t="shared" si="821"/>
        <v>40.864259999999945</v>
      </c>
      <c r="BB549" s="210">
        <f t="shared" si="822"/>
        <v>10.216064999999986</v>
      </c>
      <c r="BC549" s="213">
        <f t="shared" si="766"/>
        <v>310</v>
      </c>
      <c r="BD549" s="211">
        <f>[1]MAG_9pak!$F$4</f>
        <v>620</v>
      </c>
      <c r="BE549" s="213">
        <f t="shared" si="767"/>
        <v>186</v>
      </c>
      <c r="BF549" s="213">
        <f t="shared" si="768"/>
        <v>310</v>
      </c>
      <c r="BG549" s="210">
        <f t="shared" si="769"/>
        <v>0</v>
      </c>
      <c r="BH549" s="210">
        <f t="shared" si="770"/>
        <v>120</v>
      </c>
      <c r="BI549" s="210">
        <f t="shared" si="771"/>
        <v>24</v>
      </c>
      <c r="BJ549" s="210">
        <f t="shared" si="772"/>
        <v>620</v>
      </c>
      <c r="BK549" s="214">
        <f t="shared" si="773"/>
        <v>186</v>
      </c>
      <c r="BL549" s="214">
        <f t="shared" si="774"/>
        <v>310</v>
      </c>
      <c r="BM549" s="210">
        <f t="shared" si="775"/>
        <v>120</v>
      </c>
      <c r="BN549" s="210">
        <f t="shared" si="776"/>
        <v>0</v>
      </c>
      <c r="BO549" s="215">
        <f t="shared" si="777"/>
        <v>310</v>
      </c>
      <c r="BP549" s="210">
        <f t="shared" si="840"/>
        <v>620</v>
      </c>
      <c r="BQ549" s="216">
        <f t="shared" si="779"/>
        <v>186</v>
      </c>
      <c r="BR549" s="216">
        <f t="shared" si="780"/>
        <v>310</v>
      </c>
      <c r="BS549" s="210">
        <f t="shared" si="781"/>
        <v>120</v>
      </c>
      <c r="BT549" s="210">
        <f t="shared" si="782"/>
        <v>0</v>
      </c>
      <c r="BU549" s="217">
        <f t="shared" si="783"/>
        <v>310</v>
      </c>
      <c r="BV549" s="210">
        <f t="shared" si="841"/>
        <v>620</v>
      </c>
      <c r="BW549" s="403">
        <f t="shared" si="785"/>
        <v>186</v>
      </c>
      <c r="BX549" s="403">
        <f t="shared" si="786"/>
        <v>310</v>
      </c>
      <c r="BY549" s="210">
        <f t="shared" si="787"/>
        <v>120</v>
      </c>
      <c r="BZ549" s="210">
        <f t="shared" si="788"/>
        <v>0</v>
      </c>
      <c r="CA549" s="210">
        <f t="shared" si="789"/>
        <v>24</v>
      </c>
      <c r="CB549" s="404">
        <f t="shared" si="790"/>
        <v>310</v>
      </c>
      <c r="CC549" s="404"/>
      <c r="CD549" s="537">
        <f t="shared" si="791"/>
        <v>10.216064999999986</v>
      </c>
      <c r="CE549" s="537">
        <f t="shared" si="823"/>
        <v>3.0648194999999956</v>
      </c>
      <c r="CF549" s="537">
        <f t="shared" si="792"/>
        <v>5.1080324999999931</v>
      </c>
      <c r="CG549" s="210"/>
      <c r="CH549" s="210"/>
      <c r="CI549" s="210"/>
      <c r="CJ549" s="538">
        <f t="shared" si="793"/>
        <v>5.1080324999999931</v>
      </c>
      <c r="CK549" s="216">
        <f t="shared" si="794"/>
        <v>0</v>
      </c>
      <c r="CL549" s="216">
        <f t="shared" si="824"/>
        <v>0</v>
      </c>
      <c r="CM549" s="216">
        <f t="shared" si="795"/>
        <v>0</v>
      </c>
      <c r="CN549" s="216"/>
      <c r="CO549" s="216"/>
      <c r="CP549" s="216"/>
      <c r="CQ549" s="217">
        <f t="shared" si="796"/>
        <v>0</v>
      </c>
      <c r="CR549" s="403">
        <f t="shared" si="797"/>
        <v>10.216064999999986</v>
      </c>
      <c r="CS549" s="403">
        <f t="shared" si="825"/>
        <v>3.0648194999999956</v>
      </c>
      <c r="CT549" s="403">
        <f t="shared" si="798"/>
        <v>5.1080324999999931</v>
      </c>
      <c r="CU549" s="403"/>
      <c r="CV549" s="403"/>
      <c r="CW549" s="403"/>
      <c r="CX549" s="404">
        <f t="shared" si="799"/>
        <v>5.1080324999999931</v>
      </c>
      <c r="CY549" s="198"/>
      <c r="CZ549" s="222">
        <v>620</v>
      </c>
      <c r="DA549" s="677">
        <f t="shared" si="800"/>
        <v>120</v>
      </c>
      <c r="DB549" s="676">
        <f t="shared" si="801"/>
        <v>24</v>
      </c>
      <c r="DC549" s="676">
        <f t="shared" si="826"/>
        <v>4.8</v>
      </c>
      <c r="DD549" s="208">
        <v>660.86425999999994</v>
      </c>
      <c r="DE549" s="677">
        <f t="shared" si="802"/>
        <v>160.86425999999994</v>
      </c>
      <c r="DF549" s="676">
        <f t="shared" si="803"/>
        <v>32.172852000000006</v>
      </c>
      <c r="DG549" s="676">
        <f t="shared" si="827"/>
        <v>6.434570400000001</v>
      </c>
      <c r="DH549" s="222">
        <v>24</v>
      </c>
      <c r="DI549" s="677">
        <f t="shared" si="804"/>
        <v>120</v>
      </c>
      <c r="DJ549" s="568">
        <f t="shared" si="805"/>
        <v>620</v>
      </c>
      <c r="DK549" s="677">
        <f t="shared" si="806"/>
        <v>310</v>
      </c>
      <c r="DL549" s="677">
        <f t="shared" si="828"/>
        <v>186</v>
      </c>
      <c r="DM549" s="677">
        <f t="shared" si="829"/>
        <v>310</v>
      </c>
      <c r="DN549" s="677">
        <f t="shared" si="807"/>
        <v>10.216064999999986</v>
      </c>
      <c r="DO549" s="677">
        <f t="shared" si="830"/>
        <v>3.0648194999999956</v>
      </c>
      <c r="DP549" s="677">
        <f t="shared" si="831"/>
        <v>5.1080324999999931</v>
      </c>
      <c r="DQ549" s="677">
        <f t="shared" si="808"/>
        <v>5.1080324999999931</v>
      </c>
      <c r="DR549" s="222">
        <v>620</v>
      </c>
      <c r="DS549" s="677">
        <f t="shared" si="809"/>
        <v>120</v>
      </c>
      <c r="DT549" s="676">
        <f t="shared" si="810"/>
        <v>24</v>
      </c>
      <c r="DU549" s="710">
        <f t="shared" si="832"/>
        <v>4.8</v>
      </c>
      <c r="DV549" s="208">
        <v>660.86425999999994</v>
      </c>
      <c r="DW549" s="677">
        <f t="shared" si="811"/>
        <v>160.86425999999994</v>
      </c>
      <c r="DX549" s="676">
        <f t="shared" si="812"/>
        <v>32.172852000000006</v>
      </c>
      <c r="DY549" s="710">
        <f t="shared" si="833"/>
        <v>6.434570400000001</v>
      </c>
      <c r="DZ549" s="222">
        <v>24</v>
      </c>
      <c r="EA549" s="677">
        <f t="shared" si="813"/>
        <v>120</v>
      </c>
      <c r="EB549" s="568">
        <f t="shared" si="814"/>
        <v>620</v>
      </c>
      <c r="EC549" s="677">
        <f t="shared" si="815"/>
        <v>310</v>
      </c>
      <c r="ED549" s="677">
        <f t="shared" si="834"/>
        <v>186</v>
      </c>
      <c r="EE549" s="677">
        <f t="shared" si="835"/>
        <v>310</v>
      </c>
      <c r="EF549" s="208">
        <f t="shared" si="836"/>
        <v>10.216064999999986</v>
      </c>
      <c r="EG549" s="208">
        <f t="shared" si="837"/>
        <v>3.0648194999999956</v>
      </c>
      <c r="EH549" s="208">
        <f t="shared" si="838"/>
        <v>5.1080324999999931</v>
      </c>
      <c r="EI549" s="677">
        <f t="shared" si="816"/>
        <v>5.1080324999999931</v>
      </c>
    </row>
    <row r="550" spans="1:139" s="218" customFormat="1" ht="24.75" customHeight="1" x14ac:dyDescent="0.2">
      <c r="A550" s="505">
        <v>547</v>
      </c>
      <c r="B550" s="506" t="s">
        <v>1268</v>
      </c>
      <c r="C550" s="499" t="s">
        <v>944</v>
      </c>
      <c r="D550" s="253" t="s">
        <v>379</v>
      </c>
      <c r="E550" s="253" t="s">
        <v>81</v>
      </c>
      <c r="F550" s="219" t="s">
        <v>5</v>
      </c>
      <c r="G550" s="219" t="s">
        <v>6</v>
      </c>
      <c r="H550" s="219" t="s">
        <v>7</v>
      </c>
      <c r="I550" s="248">
        <v>1</v>
      </c>
      <c r="J550" s="230">
        <v>500</v>
      </c>
      <c r="K550" s="222"/>
      <c r="L550" s="219" t="s">
        <v>5</v>
      </c>
      <c r="M550" s="219" t="s">
        <v>6</v>
      </c>
      <c r="N550" s="219" t="s">
        <v>7</v>
      </c>
      <c r="O550" s="249">
        <v>1</v>
      </c>
      <c r="P550" s="230">
        <v>500</v>
      </c>
      <c r="Q550" s="219"/>
      <c r="R550" s="219"/>
      <c r="S550" s="219"/>
      <c r="T550" s="249">
        <v>1</v>
      </c>
      <c r="U550" s="231">
        <v>500</v>
      </c>
      <c r="V550" s="228" t="s">
        <v>303</v>
      </c>
      <c r="W550" s="228" t="s">
        <v>6</v>
      </c>
      <c r="X550" s="228" t="s">
        <v>7</v>
      </c>
      <c r="Y550" s="252">
        <v>1</v>
      </c>
      <c r="Z550" s="232">
        <v>500</v>
      </c>
      <c r="AA550" s="207">
        <f t="shared" si="750"/>
        <v>500</v>
      </c>
      <c r="AB550" s="222">
        <v>620</v>
      </c>
      <c r="AC550" s="544">
        <f t="shared" si="817"/>
        <v>120</v>
      </c>
      <c r="AD550" s="208">
        <f t="shared" si="842"/>
        <v>660.86425999999994</v>
      </c>
      <c r="AE550" s="678">
        <f t="shared" si="818"/>
        <v>160.86425999999994</v>
      </c>
      <c r="AF550" s="222">
        <v>859</v>
      </c>
      <c r="AJ550" s="444">
        <f t="shared" si="751"/>
        <v>120</v>
      </c>
      <c r="AK550" s="444">
        <f t="shared" si="752"/>
        <v>24</v>
      </c>
      <c r="AL550" s="539">
        <f t="shared" si="819"/>
        <v>4.8000000000000001E-2</v>
      </c>
      <c r="AM550" s="444">
        <f t="shared" si="753"/>
        <v>24</v>
      </c>
      <c r="AN550" s="445">
        <f t="shared" si="754"/>
        <v>160.86425999999994</v>
      </c>
      <c r="AO550" s="445">
        <f t="shared" si="755"/>
        <v>32.172852000000006</v>
      </c>
      <c r="AP550" s="542">
        <f t="shared" si="820"/>
        <v>6.4345704000000004E-2</v>
      </c>
      <c r="AQ550" s="445">
        <f t="shared" si="756"/>
        <v>32.172851999999992</v>
      </c>
      <c r="AR550" s="227">
        <f t="shared" si="757"/>
        <v>620</v>
      </c>
      <c r="AS550" s="210">
        <f t="shared" si="758"/>
        <v>620</v>
      </c>
      <c r="AT550" s="209">
        <f t="shared" si="759"/>
        <v>186</v>
      </c>
      <c r="AU550" s="209">
        <f t="shared" si="760"/>
        <v>310</v>
      </c>
      <c r="AV550" s="211">
        <f t="shared" si="761"/>
        <v>620</v>
      </c>
      <c r="AW550" s="210">
        <f t="shared" si="762"/>
        <v>0</v>
      </c>
      <c r="AX550" s="210">
        <f t="shared" si="763"/>
        <v>120</v>
      </c>
      <c r="AY550" s="210">
        <f t="shared" si="764"/>
        <v>24</v>
      </c>
      <c r="AZ550" s="211">
        <f t="shared" si="765"/>
        <v>660.86425999999994</v>
      </c>
      <c r="BA550" s="544">
        <f t="shared" si="821"/>
        <v>40.864259999999945</v>
      </c>
      <c r="BB550" s="210">
        <f t="shared" si="822"/>
        <v>10.216064999999986</v>
      </c>
      <c r="BC550" s="213">
        <f t="shared" si="766"/>
        <v>620</v>
      </c>
      <c r="BD550" s="211">
        <f>[1]MAG_9pak!$F$4</f>
        <v>620</v>
      </c>
      <c r="BE550" s="213">
        <f t="shared" si="767"/>
        <v>186</v>
      </c>
      <c r="BF550" s="213">
        <f t="shared" si="768"/>
        <v>310</v>
      </c>
      <c r="BG550" s="210">
        <f t="shared" si="769"/>
        <v>0</v>
      </c>
      <c r="BH550" s="210">
        <f t="shared" si="770"/>
        <v>120</v>
      </c>
      <c r="BI550" s="210">
        <f t="shared" si="771"/>
        <v>24</v>
      </c>
      <c r="BJ550" s="210">
        <f t="shared" si="772"/>
        <v>620</v>
      </c>
      <c r="BK550" s="214">
        <f t="shared" si="773"/>
        <v>186</v>
      </c>
      <c r="BL550" s="214">
        <f t="shared" si="774"/>
        <v>310</v>
      </c>
      <c r="BM550" s="210">
        <f t="shared" si="775"/>
        <v>120</v>
      </c>
      <c r="BN550" s="210">
        <f t="shared" si="776"/>
        <v>0</v>
      </c>
      <c r="BO550" s="215">
        <f t="shared" si="777"/>
        <v>620</v>
      </c>
      <c r="BP550" s="210">
        <f t="shared" si="840"/>
        <v>620</v>
      </c>
      <c r="BQ550" s="216">
        <f t="shared" si="779"/>
        <v>186</v>
      </c>
      <c r="BR550" s="216">
        <f t="shared" si="780"/>
        <v>310</v>
      </c>
      <c r="BS550" s="210">
        <f t="shared" si="781"/>
        <v>120</v>
      </c>
      <c r="BT550" s="210">
        <f t="shared" si="782"/>
        <v>0</v>
      </c>
      <c r="BU550" s="217">
        <f t="shared" si="783"/>
        <v>620</v>
      </c>
      <c r="BV550" s="210">
        <f t="shared" si="841"/>
        <v>620</v>
      </c>
      <c r="BW550" s="403">
        <f t="shared" si="785"/>
        <v>186</v>
      </c>
      <c r="BX550" s="403">
        <f t="shared" si="786"/>
        <v>310</v>
      </c>
      <c r="BY550" s="210">
        <f t="shared" si="787"/>
        <v>120</v>
      </c>
      <c r="BZ550" s="210">
        <f t="shared" si="788"/>
        <v>0</v>
      </c>
      <c r="CA550" s="210">
        <f t="shared" si="789"/>
        <v>24</v>
      </c>
      <c r="CB550" s="404">
        <f t="shared" si="790"/>
        <v>620</v>
      </c>
      <c r="CC550" s="404"/>
      <c r="CD550" s="537">
        <f t="shared" si="791"/>
        <v>10.216064999999986</v>
      </c>
      <c r="CE550" s="537">
        <f t="shared" si="823"/>
        <v>3.0648194999999956</v>
      </c>
      <c r="CF550" s="537">
        <f t="shared" si="792"/>
        <v>5.1080324999999931</v>
      </c>
      <c r="CG550" s="210"/>
      <c r="CH550" s="210"/>
      <c r="CI550" s="210"/>
      <c r="CJ550" s="538">
        <f t="shared" si="793"/>
        <v>10.216064999999986</v>
      </c>
      <c r="CK550" s="216">
        <f t="shared" si="794"/>
        <v>0</v>
      </c>
      <c r="CL550" s="216">
        <f t="shared" si="824"/>
        <v>0</v>
      </c>
      <c r="CM550" s="216">
        <f t="shared" si="795"/>
        <v>0</v>
      </c>
      <c r="CN550" s="216"/>
      <c r="CO550" s="216"/>
      <c r="CP550" s="216"/>
      <c r="CQ550" s="217">
        <f t="shared" si="796"/>
        <v>0</v>
      </c>
      <c r="CR550" s="403">
        <f t="shared" si="797"/>
        <v>10.216064999999986</v>
      </c>
      <c r="CS550" s="403">
        <f t="shared" si="825"/>
        <v>3.0648194999999956</v>
      </c>
      <c r="CT550" s="403">
        <f t="shared" si="798"/>
        <v>5.1080324999999931</v>
      </c>
      <c r="CU550" s="403"/>
      <c r="CV550" s="403"/>
      <c r="CW550" s="403"/>
      <c r="CX550" s="404">
        <f t="shared" si="799"/>
        <v>10.216064999999986</v>
      </c>
      <c r="CY550" s="198"/>
      <c r="CZ550" s="222">
        <v>620</v>
      </c>
      <c r="DA550" s="677">
        <f t="shared" si="800"/>
        <v>120</v>
      </c>
      <c r="DB550" s="676">
        <f t="shared" si="801"/>
        <v>24</v>
      </c>
      <c r="DC550" s="676">
        <f t="shared" si="826"/>
        <v>4.8</v>
      </c>
      <c r="DD550" s="208">
        <v>660.86425999999994</v>
      </c>
      <c r="DE550" s="677">
        <f t="shared" si="802"/>
        <v>160.86425999999994</v>
      </c>
      <c r="DF550" s="676">
        <f t="shared" si="803"/>
        <v>32.172852000000006</v>
      </c>
      <c r="DG550" s="676">
        <f t="shared" si="827"/>
        <v>6.434570400000001</v>
      </c>
      <c r="DH550" s="222">
        <v>24</v>
      </c>
      <c r="DI550" s="677">
        <f t="shared" si="804"/>
        <v>120</v>
      </c>
      <c r="DJ550" s="568">
        <f t="shared" si="805"/>
        <v>620</v>
      </c>
      <c r="DK550" s="677">
        <f t="shared" si="806"/>
        <v>620</v>
      </c>
      <c r="DL550" s="677">
        <f t="shared" si="828"/>
        <v>186</v>
      </c>
      <c r="DM550" s="677">
        <f t="shared" si="829"/>
        <v>310</v>
      </c>
      <c r="DN550" s="677">
        <f t="shared" si="807"/>
        <v>10.216064999999986</v>
      </c>
      <c r="DO550" s="677">
        <f t="shared" si="830"/>
        <v>3.0648194999999956</v>
      </c>
      <c r="DP550" s="677">
        <f t="shared" si="831"/>
        <v>5.1080324999999931</v>
      </c>
      <c r="DQ550" s="677">
        <f t="shared" si="808"/>
        <v>10.216064999999986</v>
      </c>
      <c r="DR550" s="222">
        <v>620</v>
      </c>
      <c r="DS550" s="677">
        <f t="shared" si="809"/>
        <v>120</v>
      </c>
      <c r="DT550" s="676">
        <f t="shared" si="810"/>
        <v>24</v>
      </c>
      <c r="DU550" s="710">
        <f t="shared" si="832"/>
        <v>4.8</v>
      </c>
      <c r="DV550" s="208">
        <v>660.86425999999994</v>
      </c>
      <c r="DW550" s="677">
        <f t="shared" si="811"/>
        <v>160.86425999999994</v>
      </c>
      <c r="DX550" s="676">
        <f t="shared" si="812"/>
        <v>32.172852000000006</v>
      </c>
      <c r="DY550" s="710">
        <f t="shared" si="833"/>
        <v>6.434570400000001</v>
      </c>
      <c r="DZ550" s="222">
        <v>24</v>
      </c>
      <c r="EA550" s="677">
        <f t="shared" si="813"/>
        <v>120</v>
      </c>
      <c r="EB550" s="568">
        <f t="shared" si="814"/>
        <v>620</v>
      </c>
      <c r="EC550" s="677">
        <f t="shared" si="815"/>
        <v>620</v>
      </c>
      <c r="ED550" s="677">
        <f t="shared" si="834"/>
        <v>186</v>
      </c>
      <c r="EE550" s="677">
        <f t="shared" si="835"/>
        <v>310</v>
      </c>
      <c r="EF550" s="208">
        <f t="shared" si="836"/>
        <v>10.216064999999986</v>
      </c>
      <c r="EG550" s="208">
        <f t="shared" si="837"/>
        <v>3.0648194999999956</v>
      </c>
      <c r="EH550" s="208">
        <f t="shared" si="838"/>
        <v>5.1080324999999931</v>
      </c>
      <c r="EI550" s="677">
        <f t="shared" si="816"/>
        <v>10.216064999999986</v>
      </c>
    </row>
    <row r="551" spans="1:139" s="218" customFormat="1" ht="24.75" customHeight="1" x14ac:dyDescent="0.2">
      <c r="A551" s="505">
        <v>548</v>
      </c>
      <c r="B551" s="506" t="s">
        <v>1269</v>
      </c>
      <c r="C551" s="499" t="s">
        <v>945</v>
      </c>
      <c r="D551" s="253" t="s">
        <v>380</v>
      </c>
      <c r="E551" s="253" t="s">
        <v>81</v>
      </c>
      <c r="F551" s="219" t="s">
        <v>5</v>
      </c>
      <c r="G551" s="219" t="s">
        <v>6</v>
      </c>
      <c r="H551" s="219" t="s">
        <v>7</v>
      </c>
      <c r="I551" s="248">
        <v>1</v>
      </c>
      <c r="J551" s="230">
        <v>500</v>
      </c>
      <c r="K551" s="222"/>
      <c r="L551" s="219" t="s">
        <v>5</v>
      </c>
      <c r="M551" s="219" t="s">
        <v>6</v>
      </c>
      <c r="N551" s="219" t="s">
        <v>7</v>
      </c>
      <c r="O551" s="249">
        <v>1</v>
      </c>
      <c r="P551" s="230">
        <v>500</v>
      </c>
      <c r="Q551" s="219"/>
      <c r="R551" s="219"/>
      <c r="S551" s="219"/>
      <c r="T551" s="249">
        <v>1</v>
      </c>
      <c r="U551" s="231">
        <v>500</v>
      </c>
      <c r="V551" s="228" t="s">
        <v>303</v>
      </c>
      <c r="W551" s="228" t="s">
        <v>6</v>
      </c>
      <c r="X551" s="228" t="s">
        <v>7</v>
      </c>
      <c r="Y551" s="252">
        <v>1</v>
      </c>
      <c r="Z551" s="232">
        <v>500</v>
      </c>
      <c r="AA551" s="207">
        <f t="shared" si="750"/>
        <v>500</v>
      </c>
      <c r="AB551" s="222">
        <v>620</v>
      </c>
      <c r="AC551" s="544">
        <f t="shared" si="817"/>
        <v>120</v>
      </c>
      <c r="AD551" s="208">
        <f t="shared" si="842"/>
        <v>660.86425999999994</v>
      </c>
      <c r="AE551" s="678">
        <f t="shared" si="818"/>
        <v>160.86425999999994</v>
      </c>
      <c r="AF551" s="222">
        <v>859</v>
      </c>
      <c r="AJ551" s="444">
        <f t="shared" si="751"/>
        <v>120</v>
      </c>
      <c r="AK551" s="444">
        <f t="shared" si="752"/>
        <v>24</v>
      </c>
      <c r="AL551" s="539">
        <f t="shared" si="819"/>
        <v>4.8000000000000001E-2</v>
      </c>
      <c r="AM551" s="444">
        <f t="shared" si="753"/>
        <v>24</v>
      </c>
      <c r="AN551" s="445">
        <f t="shared" si="754"/>
        <v>160.86425999999994</v>
      </c>
      <c r="AO551" s="445">
        <f t="shared" si="755"/>
        <v>32.172852000000006</v>
      </c>
      <c r="AP551" s="542">
        <f t="shared" si="820"/>
        <v>6.4345704000000004E-2</v>
      </c>
      <c r="AQ551" s="445">
        <f t="shared" si="756"/>
        <v>32.172851999999992</v>
      </c>
      <c r="AR551" s="227">
        <f t="shared" si="757"/>
        <v>620</v>
      </c>
      <c r="AS551" s="210">
        <f t="shared" si="758"/>
        <v>620</v>
      </c>
      <c r="AT551" s="209">
        <f t="shared" si="759"/>
        <v>186</v>
      </c>
      <c r="AU551" s="209">
        <f t="shared" si="760"/>
        <v>310</v>
      </c>
      <c r="AV551" s="211">
        <f t="shared" si="761"/>
        <v>620</v>
      </c>
      <c r="AW551" s="210">
        <f t="shared" si="762"/>
        <v>0</v>
      </c>
      <c r="AX551" s="210">
        <f t="shared" si="763"/>
        <v>120</v>
      </c>
      <c r="AY551" s="210">
        <f t="shared" si="764"/>
        <v>24</v>
      </c>
      <c r="AZ551" s="211">
        <f t="shared" si="765"/>
        <v>660.86425999999994</v>
      </c>
      <c r="BA551" s="544">
        <f t="shared" si="821"/>
        <v>40.864259999999945</v>
      </c>
      <c r="BB551" s="210">
        <f t="shared" si="822"/>
        <v>10.216064999999986</v>
      </c>
      <c r="BC551" s="213">
        <f t="shared" si="766"/>
        <v>620</v>
      </c>
      <c r="BD551" s="211">
        <f>[1]MAG_9pak!$F$4</f>
        <v>620</v>
      </c>
      <c r="BE551" s="213">
        <f t="shared" si="767"/>
        <v>186</v>
      </c>
      <c r="BF551" s="213">
        <f t="shared" si="768"/>
        <v>310</v>
      </c>
      <c r="BG551" s="210">
        <f t="shared" si="769"/>
        <v>0</v>
      </c>
      <c r="BH551" s="210">
        <f t="shared" si="770"/>
        <v>120</v>
      </c>
      <c r="BI551" s="210">
        <f t="shared" si="771"/>
        <v>24</v>
      </c>
      <c r="BJ551" s="210">
        <f t="shared" si="772"/>
        <v>620</v>
      </c>
      <c r="BK551" s="214">
        <f t="shared" si="773"/>
        <v>186</v>
      </c>
      <c r="BL551" s="214">
        <f t="shared" si="774"/>
        <v>310</v>
      </c>
      <c r="BM551" s="210">
        <f t="shared" si="775"/>
        <v>120</v>
      </c>
      <c r="BN551" s="210">
        <f t="shared" si="776"/>
        <v>0</v>
      </c>
      <c r="BO551" s="215">
        <f t="shared" si="777"/>
        <v>620</v>
      </c>
      <c r="BP551" s="210">
        <f t="shared" si="840"/>
        <v>620</v>
      </c>
      <c r="BQ551" s="216">
        <f t="shared" si="779"/>
        <v>186</v>
      </c>
      <c r="BR551" s="216">
        <f t="shared" si="780"/>
        <v>310</v>
      </c>
      <c r="BS551" s="210">
        <f t="shared" si="781"/>
        <v>120</v>
      </c>
      <c r="BT551" s="210">
        <f t="shared" si="782"/>
        <v>0</v>
      </c>
      <c r="BU551" s="217">
        <f t="shared" si="783"/>
        <v>620</v>
      </c>
      <c r="BV551" s="210">
        <f t="shared" si="841"/>
        <v>620</v>
      </c>
      <c r="BW551" s="403">
        <f t="shared" si="785"/>
        <v>186</v>
      </c>
      <c r="BX551" s="403">
        <f t="shared" si="786"/>
        <v>310</v>
      </c>
      <c r="BY551" s="210">
        <f t="shared" si="787"/>
        <v>120</v>
      </c>
      <c r="BZ551" s="210">
        <f t="shared" si="788"/>
        <v>0</v>
      </c>
      <c r="CA551" s="210">
        <f t="shared" si="789"/>
        <v>24</v>
      </c>
      <c r="CB551" s="404">
        <f t="shared" si="790"/>
        <v>620</v>
      </c>
      <c r="CC551" s="404"/>
      <c r="CD551" s="537">
        <f t="shared" si="791"/>
        <v>10.216064999999986</v>
      </c>
      <c r="CE551" s="537">
        <f t="shared" si="823"/>
        <v>3.0648194999999956</v>
      </c>
      <c r="CF551" s="537">
        <f t="shared" si="792"/>
        <v>5.1080324999999931</v>
      </c>
      <c r="CG551" s="210"/>
      <c r="CH551" s="210"/>
      <c r="CI551" s="210"/>
      <c r="CJ551" s="538">
        <f t="shared" si="793"/>
        <v>10.216064999999986</v>
      </c>
      <c r="CK551" s="216">
        <f t="shared" si="794"/>
        <v>0</v>
      </c>
      <c r="CL551" s="216">
        <f t="shared" si="824"/>
        <v>0</v>
      </c>
      <c r="CM551" s="216">
        <f t="shared" si="795"/>
        <v>0</v>
      </c>
      <c r="CN551" s="216"/>
      <c r="CO551" s="216"/>
      <c r="CP551" s="216"/>
      <c r="CQ551" s="217">
        <f t="shared" si="796"/>
        <v>0</v>
      </c>
      <c r="CR551" s="403">
        <f t="shared" si="797"/>
        <v>10.216064999999986</v>
      </c>
      <c r="CS551" s="403">
        <f t="shared" si="825"/>
        <v>3.0648194999999956</v>
      </c>
      <c r="CT551" s="403">
        <f t="shared" si="798"/>
        <v>5.1080324999999931</v>
      </c>
      <c r="CU551" s="403"/>
      <c r="CV551" s="403"/>
      <c r="CW551" s="403"/>
      <c r="CX551" s="404">
        <f t="shared" si="799"/>
        <v>10.216064999999986</v>
      </c>
      <c r="CY551" s="198"/>
      <c r="CZ551" s="222">
        <v>620</v>
      </c>
      <c r="DA551" s="677">
        <f t="shared" si="800"/>
        <v>120</v>
      </c>
      <c r="DB551" s="676">
        <f t="shared" si="801"/>
        <v>24</v>
      </c>
      <c r="DC551" s="676">
        <f t="shared" si="826"/>
        <v>4.8</v>
      </c>
      <c r="DD551" s="208">
        <v>660.86425999999994</v>
      </c>
      <c r="DE551" s="677">
        <f t="shared" si="802"/>
        <v>160.86425999999994</v>
      </c>
      <c r="DF551" s="676">
        <f t="shared" si="803"/>
        <v>32.172852000000006</v>
      </c>
      <c r="DG551" s="676">
        <f t="shared" si="827"/>
        <v>6.434570400000001</v>
      </c>
      <c r="DH551" s="222">
        <v>24</v>
      </c>
      <c r="DI551" s="677">
        <f t="shared" si="804"/>
        <v>120</v>
      </c>
      <c r="DJ551" s="568">
        <f t="shared" si="805"/>
        <v>620</v>
      </c>
      <c r="DK551" s="677">
        <f t="shared" si="806"/>
        <v>620</v>
      </c>
      <c r="DL551" s="677">
        <f t="shared" si="828"/>
        <v>186</v>
      </c>
      <c r="DM551" s="677">
        <f t="shared" si="829"/>
        <v>310</v>
      </c>
      <c r="DN551" s="677">
        <f t="shared" si="807"/>
        <v>10.216064999999986</v>
      </c>
      <c r="DO551" s="677">
        <f t="shared" si="830"/>
        <v>3.0648194999999956</v>
      </c>
      <c r="DP551" s="677">
        <f t="shared" si="831"/>
        <v>5.1080324999999931</v>
      </c>
      <c r="DQ551" s="677">
        <f t="shared" si="808"/>
        <v>10.216064999999986</v>
      </c>
      <c r="DR551" s="222">
        <v>620</v>
      </c>
      <c r="DS551" s="677">
        <f t="shared" si="809"/>
        <v>120</v>
      </c>
      <c r="DT551" s="676">
        <f t="shared" si="810"/>
        <v>24</v>
      </c>
      <c r="DU551" s="710">
        <f t="shared" si="832"/>
        <v>4.8</v>
      </c>
      <c r="DV551" s="208">
        <v>660.86425999999994</v>
      </c>
      <c r="DW551" s="677">
        <f t="shared" si="811"/>
        <v>160.86425999999994</v>
      </c>
      <c r="DX551" s="676">
        <f t="shared" si="812"/>
        <v>32.172852000000006</v>
      </c>
      <c r="DY551" s="710">
        <f t="shared" si="833"/>
        <v>6.434570400000001</v>
      </c>
      <c r="DZ551" s="222">
        <v>24</v>
      </c>
      <c r="EA551" s="677">
        <f t="shared" si="813"/>
        <v>120</v>
      </c>
      <c r="EB551" s="568">
        <f t="shared" si="814"/>
        <v>620</v>
      </c>
      <c r="EC551" s="677">
        <f t="shared" si="815"/>
        <v>620</v>
      </c>
      <c r="ED551" s="677">
        <f t="shared" si="834"/>
        <v>186</v>
      </c>
      <c r="EE551" s="677">
        <f t="shared" si="835"/>
        <v>310</v>
      </c>
      <c r="EF551" s="208">
        <f t="shared" si="836"/>
        <v>10.216064999999986</v>
      </c>
      <c r="EG551" s="208">
        <f t="shared" si="837"/>
        <v>3.0648194999999956</v>
      </c>
      <c r="EH551" s="208">
        <f t="shared" si="838"/>
        <v>5.1080324999999931</v>
      </c>
      <c r="EI551" s="677">
        <f t="shared" si="816"/>
        <v>10.216064999999986</v>
      </c>
    </row>
    <row r="552" spans="1:139" s="218" customFormat="1" ht="24.75" customHeight="1" x14ac:dyDescent="0.2">
      <c r="A552" s="506">
        <v>549</v>
      </c>
      <c r="B552" s="506" t="s">
        <v>1270</v>
      </c>
      <c r="C552" s="499" t="s">
        <v>975</v>
      </c>
      <c r="D552" s="253" t="s">
        <v>1161</v>
      </c>
      <c r="E552" s="253" t="s">
        <v>112</v>
      </c>
      <c r="F552" s="219" t="s">
        <v>10</v>
      </c>
      <c r="G552" s="219" t="s">
        <v>40</v>
      </c>
      <c r="H552" s="219" t="s">
        <v>45</v>
      </c>
      <c r="I552" s="248">
        <v>1</v>
      </c>
      <c r="J552" s="229">
        <v>850</v>
      </c>
      <c r="K552" s="222"/>
      <c r="L552" s="219" t="s">
        <v>10</v>
      </c>
      <c r="M552" s="219" t="s">
        <v>40</v>
      </c>
      <c r="N552" s="219" t="s">
        <v>45</v>
      </c>
      <c r="O552" s="249">
        <v>1</v>
      </c>
      <c r="P552" s="230">
        <v>850</v>
      </c>
      <c r="Q552" s="219"/>
      <c r="R552" s="219"/>
      <c r="S552" s="219"/>
      <c r="T552" s="249">
        <v>1</v>
      </c>
      <c r="U552" s="231">
        <v>850</v>
      </c>
      <c r="V552" s="228" t="s">
        <v>10</v>
      </c>
      <c r="W552" s="228" t="s">
        <v>6</v>
      </c>
      <c r="X552" s="228" t="s">
        <v>27</v>
      </c>
      <c r="Y552" s="252">
        <v>1</v>
      </c>
      <c r="Z552" s="232">
        <v>850</v>
      </c>
      <c r="AA552" s="207">
        <f t="shared" si="750"/>
        <v>850</v>
      </c>
      <c r="AB552" s="222">
        <v>709</v>
      </c>
      <c r="AC552" s="544">
        <f t="shared" si="817"/>
        <v>-141</v>
      </c>
      <c r="AD552" s="208">
        <f>0.89*$AB$1</f>
        <v>1012.3394000000001</v>
      </c>
      <c r="AE552" s="678">
        <f t="shared" si="818"/>
        <v>162.33940000000007</v>
      </c>
      <c r="AF552" s="222">
        <v>1315</v>
      </c>
      <c r="AJ552" s="444">
        <f t="shared" si="751"/>
        <v>-141</v>
      </c>
      <c r="AK552" s="444">
        <f t="shared" si="752"/>
        <v>-16.588235294117652</v>
      </c>
      <c r="AL552" s="539">
        <f t="shared" si="819"/>
        <v>-3.3176470588235307E-2</v>
      </c>
      <c r="AM552" s="444">
        <f t="shared" si="753"/>
        <v>-28.2</v>
      </c>
      <c r="AN552" s="445">
        <f t="shared" si="754"/>
        <v>162.33940000000007</v>
      </c>
      <c r="AO552" s="445">
        <f t="shared" si="755"/>
        <v>19.098752941176485</v>
      </c>
      <c r="AP552" s="542">
        <f t="shared" si="820"/>
        <v>3.8197505882352968E-2</v>
      </c>
      <c r="AQ552" s="445">
        <f t="shared" si="756"/>
        <v>32.467880000000015</v>
      </c>
      <c r="AR552" s="227">
        <f t="shared" si="757"/>
        <v>970</v>
      </c>
      <c r="AS552" s="210">
        <f t="shared" si="758"/>
        <v>970</v>
      </c>
      <c r="AT552" s="209">
        <f t="shared" si="759"/>
        <v>291</v>
      </c>
      <c r="AU552" s="209">
        <f t="shared" si="760"/>
        <v>485</v>
      </c>
      <c r="AV552" s="211">
        <f t="shared" si="761"/>
        <v>709</v>
      </c>
      <c r="AW552" s="210">
        <f t="shared" si="762"/>
        <v>261</v>
      </c>
      <c r="AX552" s="210">
        <f t="shared" si="763"/>
        <v>120</v>
      </c>
      <c r="AY552" s="210">
        <f t="shared" si="764"/>
        <v>14.117647058823522</v>
      </c>
      <c r="AZ552" s="211">
        <f t="shared" si="765"/>
        <v>1012.3394000000001</v>
      </c>
      <c r="BA552" s="544">
        <f t="shared" si="821"/>
        <v>42.339400000000069</v>
      </c>
      <c r="BB552" s="210">
        <f t="shared" si="822"/>
        <v>10.584850000000017</v>
      </c>
      <c r="BC552" s="213">
        <f t="shared" si="766"/>
        <v>911.10546000000011</v>
      </c>
      <c r="BD552" s="211">
        <f>[1]MAG_9pak!$F$8</f>
        <v>911.10546000000011</v>
      </c>
      <c r="BE552" s="213">
        <f t="shared" si="767"/>
        <v>273.331638</v>
      </c>
      <c r="BF552" s="213">
        <f t="shared" si="768"/>
        <v>455.55273000000005</v>
      </c>
      <c r="BG552" s="210">
        <f t="shared" si="769"/>
        <v>202.10546000000011</v>
      </c>
      <c r="BH552" s="210">
        <f t="shared" si="770"/>
        <v>61.105460000000107</v>
      </c>
      <c r="BI552" s="210">
        <f t="shared" si="771"/>
        <v>7.1888776470588454</v>
      </c>
      <c r="BJ552" s="210">
        <f t="shared" si="772"/>
        <v>1054</v>
      </c>
      <c r="BK552" s="214">
        <f t="shared" si="773"/>
        <v>316.2</v>
      </c>
      <c r="BL552" s="214">
        <f t="shared" si="774"/>
        <v>527</v>
      </c>
      <c r="BM552" s="210">
        <f t="shared" si="775"/>
        <v>204</v>
      </c>
      <c r="BN552" s="210">
        <f t="shared" si="776"/>
        <v>345</v>
      </c>
      <c r="BO552" s="215">
        <f t="shared" si="777"/>
        <v>1054</v>
      </c>
      <c r="BP552" s="210">
        <f t="shared" si="840"/>
        <v>1054</v>
      </c>
      <c r="BQ552" s="216">
        <f t="shared" si="779"/>
        <v>316.2</v>
      </c>
      <c r="BR552" s="216">
        <f t="shared" si="780"/>
        <v>527</v>
      </c>
      <c r="BS552" s="210">
        <f t="shared" si="781"/>
        <v>204</v>
      </c>
      <c r="BT552" s="210">
        <f t="shared" si="782"/>
        <v>345</v>
      </c>
      <c r="BU552" s="217">
        <f t="shared" si="783"/>
        <v>1054</v>
      </c>
      <c r="BV552" s="210">
        <f t="shared" si="841"/>
        <v>1054</v>
      </c>
      <c r="BW552" s="403">
        <f t="shared" si="785"/>
        <v>316.2</v>
      </c>
      <c r="BX552" s="403">
        <f t="shared" si="786"/>
        <v>527</v>
      </c>
      <c r="BY552" s="210">
        <f t="shared" si="787"/>
        <v>204</v>
      </c>
      <c r="BZ552" s="210">
        <f t="shared" si="788"/>
        <v>345</v>
      </c>
      <c r="CA552" s="210">
        <f t="shared" si="789"/>
        <v>24</v>
      </c>
      <c r="CB552" s="404">
        <f t="shared" si="790"/>
        <v>1054</v>
      </c>
      <c r="CC552" s="211"/>
      <c r="CD552" s="537">
        <f t="shared" si="791"/>
        <v>10.584850000000017</v>
      </c>
      <c r="CE552" s="537">
        <f t="shared" si="823"/>
        <v>3.1754550000000052</v>
      </c>
      <c r="CF552" s="537">
        <f t="shared" si="792"/>
        <v>5.2924250000000086</v>
      </c>
      <c r="CG552" s="210"/>
      <c r="CH552" s="210"/>
      <c r="CI552" s="210"/>
      <c r="CJ552" s="538">
        <f t="shared" si="793"/>
        <v>10.584850000000017</v>
      </c>
      <c r="CK552" s="216">
        <f t="shared" si="794"/>
        <v>-65.25</v>
      </c>
      <c r="CL552" s="216">
        <f t="shared" si="824"/>
        <v>-19.574999999999999</v>
      </c>
      <c r="CM552" s="216">
        <f t="shared" si="795"/>
        <v>-32.625</v>
      </c>
      <c r="CN552" s="216"/>
      <c r="CO552" s="216"/>
      <c r="CP552" s="216"/>
      <c r="CQ552" s="217">
        <f t="shared" si="796"/>
        <v>-65.25</v>
      </c>
      <c r="CR552" s="403">
        <f t="shared" si="797"/>
        <v>-10.415149999999983</v>
      </c>
      <c r="CS552" s="403">
        <f t="shared" si="825"/>
        <v>-3.1245449999999946</v>
      </c>
      <c r="CT552" s="403">
        <f t="shared" si="798"/>
        <v>-5.2075749999999914</v>
      </c>
      <c r="CU552" s="403"/>
      <c r="CV552" s="403"/>
      <c r="CW552" s="403"/>
      <c r="CX552" s="404">
        <f t="shared" si="799"/>
        <v>-10.415149999999983</v>
      </c>
      <c r="CY552" s="198"/>
      <c r="CZ552" s="222">
        <v>709</v>
      </c>
      <c r="DA552" s="677">
        <f t="shared" si="800"/>
        <v>-141</v>
      </c>
      <c r="DB552" s="676">
        <f t="shared" si="801"/>
        <v>-16.588235294117652</v>
      </c>
      <c r="DC552" s="676">
        <f t="shared" si="826"/>
        <v>-3.3176470588235305</v>
      </c>
      <c r="DD552" s="208">
        <v>1012.3394000000001</v>
      </c>
      <c r="DE552" s="677">
        <f t="shared" si="802"/>
        <v>162.33940000000007</v>
      </c>
      <c r="DF552" s="676">
        <f t="shared" si="803"/>
        <v>19.098752941176485</v>
      </c>
      <c r="DG552" s="676">
        <f t="shared" si="827"/>
        <v>3.8197505882352969</v>
      </c>
      <c r="DH552" s="222">
        <v>20</v>
      </c>
      <c r="DI552" s="677">
        <f t="shared" si="804"/>
        <v>170</v>
      </c>
      <c r="DJ552" s="568">
        <f t="shared" si="805"/>
        <v>1020</v>
      </c>
      <c r="DK552" s="677">
        <f t="shared" si="806"/>
        <v>1020</v>
      </c>
      <c r="DL552" s="677">
        <f t="shared" si="828"/>
        <v>306</v>
      </c>
      <c r="DM552" s="677">
        <f t="shared" si="829"/>
        <v>510</v>
      </c>
      <c r="DN552" s="677">
        <f t="shared" si="807"/>
        <v>-1.9151499999999828</v>
      </c>
      <c r="DO552" s="677">
        <f t="shared" si="830"/>
        <v>-0.57454499999999487</v>
      </c>
      <c r="DP552" s="677">
        <f t="shared" si="831"/>
        <v>-0.95757499999999141</v>
      </c>
      <c r="DQ552" s="677">
        <f t="shared" si="808"/>
        <v>-1.9151499999999828</v>
      </c>
      <c r="DR552" s="222">
        <v>709</v>
      </c>
      <c r="DS552" s="677">
        <f t="shared" si="809"/>
        <v>-141</v>
      </c>
      <c r="DT552" s="676">
        <f t="shared" si="810"/>
        <v>-16.588235294117652</v>
      </c>
      <c r="DU552" s="710">
        <f t="shared" si="832"/>
        <v>-3.3176470588235305</v>
      </c>
      <c r="DV552" s="208">
        <v>1012.3394000000001</v>
      </c>
      <c r="DW552" s="677">
        <f t="shared" si="811"/>
        <v>162.33940000000007</v>
      </c>
      <c r="DX552" s="676">
        <f t="shared" si="812"/>
        <v>19.098752941176485</v>
      </c>
      <c r="DY552" s="710">
        <f t="shared" si="833"/>
        <v>3.8197505882352969</v>
      </c>
      <c r="DZ552" s="222">
        <v>19</v>
      </c>
      <c r="EA552" s="677">
        <f t="shared" si="813"/>
        <v>161.5</v>
      </c>
      <c r="EB552" s="568">
        <f t="shared" si="814"/>
        <v>1011.5</v>
      </c>
      <c r="EC552" s="677">
        <f t="shared" si="815"/>
        <v>1011.5</v>
      </c>
      <c r="ED552" s="677">
        <f t="shared" si="834"/>
        <v>303.45</v>
      </c>
      <c r="EE552" s="677">
        <f t="shared" si="835"/>
        <v>505.75</v>
      </c>
      <c r="EF552" s="208">
        <f t="shared" si="836"/>
        <v>0.20985000000001719</v>
      </c>
      <c r="EG552" s="208">
        <f t="shared" si="837"/>
        <v>6.295500000000516E-2</v>
      </c>
      <c r="EH552" s="208">
        <f t="shared" si="838"/>
        <v>0.10492500000000859</v>
      </c>
      <c r="EI552" s="677">
        <f t="shared" si="816"/>
        <v>0.20985000000001719</v>
      </c>
    </row>
    <row r="553" spans="1:139" s="218" customFormat="1" ht="24.75" customHeight="1" x14ac:dyDescent="0.2">
      <c r="A553" s="505">
        <v>550</v>
      </c>
      <c r="B553" s="505" t="s">
        <v>1270</v>
      </c>
      <c r="C553" s="499" t="s">
        <v>983</v>
      </c>
      <c r="D553" s="253" t="s">
        <v>1161</v>
      </c>
      <c r="E553" s="410" t="s">
        <v>8</v>
      </c>
      <c r="F553" s="219" t="s">
        <v>5</v>
      </c>
      <c r="G553" s="219" t="s">
        <v>6</v>
      </c>
      <c r="H553" s="219" t="s">
        <v>7</v>
      </c>
      <c r="I553" s="248">
        <v>4</v>
      </c>
      <c r="J553" s="230">
        <v>500</v>
      </c>
      <c r="K553" s="222"/>
      <c r="L553" s="219" t="s">
        <v>5</v>
      </c>
      <c r="M553" s="219" t="s">
        <v>6</v>
      </c>
      <c r="N553" s="219" t="s">
        <v>7</v>
      </c>
      <c r="O553" s="249">
        <v>4</v>
      </c>
      <c r="P553" s="230">
        <v>500</v>
      </c>
      <c r="Q553" s="219"/>
      <c r="R553" s="219"/>
      <c r="S553" s="219"/>
      <c r="T553" s="249">
        <v>4</v>
      </c>
      <c r="U553" s="231">
        <v>500</v>
      </c>
      <c r="V553" s="228" t="s">
        <v>303</v>
      </c>
      <c r="W553" s="228" t="s">
        <v>6</v>
      </c>
      <c r="X553" s="228" t="s">
        <v>7</v>
      </c>
      <c r="Y553" s="252">
        <v>4</v>
      </c>
      <c r="Z553" s="232">
        <v>500</v>
      </c>
      <c r="AA553" s="207">
        <f t="shared" si="750"/>
        <v>2000</v>
      </c>
      <c r="AB553" s="222">
        <v>620</v>
      </c>
      <c r="AC553" s="544">
        <f t="shared" si="817"/>
        <v>120</v>
      </c>
      <c r="AD553" s="208">
        <f t="shared" ref="AD553:AD558" si="843">0.581*$AB$1</f>
        <v>660.86425999999994</v>
      </c>
      <c r="AE553" s="678">
        <f t="shared" si="818"/>
        <v>160.86425999999994</v>
      </c>
      <c r="AF553" s="222">
        <v>859</v>
      </c>
      <c r="AJ553" s="444">
        <f t="shared" si="751"/>
        <v>120</v>
      </c>
      <c r="AK553" s="444">
        <f t="shared" si="752"/>
        <v>24</v>
      </c>
      <c r="AL553" s="539">
        <f t="shared" si="819"/>
        <v>4.8000000000000001E-2</v>
      </c>
      <c r="AM553" s="444">
        <f t="shared" si="753"/>
        <v>24</v>
      </c>
      <c r="AN553" s="445">
        <f t="shared" si="754"/>
        <v>160.86425999999994</v>
      </c>
      <c r="AO553" s="445">
        <f t="shared" si="755"/>
        <v>32.172852000000006</v>
      </c>
      <c r="AP553" s="542">
        <f t="shared" si="820"/>
        <v>6.4345704000000004E-2</v>
      </c>
      <c r="AQ553" s="445">
        <f t="shared" si="756"/>
        <v>32.172851999999992</v>
      </c>
      <c r="AR553" s="227">
        <f t="shared" si="757"/>
        <v>2480</v>
      </c>
      <c r="AS553" s="210">
        <f t="shared" si="758"/>
        <v>620</v>
      </c>
      <c r="AT553" s="209">
        <f t="shared" si="759"/>
        <v>186</v>
      </c>
      <c r="AU553" s="209">
        <f t="shared" si="760"/>
        <v>310</v>
      </c>
      <c r="AV553" s="211">
        <f t="shared" si="761"/>
        <v>620</v>
      </c>
      <c r="AW553" s="210">
        <f t="shared" si="762"/>
        <v>0</v>
      </c>
      <c r="AX553" s="210">
        <f t="shared" si="763"/>
        <v>120</v>
      </c>
      <c r="AY553" s="210">
        <f t="shared" si="764"/>
        <v>24</v>
      </c>
      <c r="AZ553" s="211">
        <f t="shared" si="765"/>
        <v>660.86425999999994</v>
      </c>
      <c r="BA553" s="544">
        <f t="shared" si="821"/>
        <v>40.864259999999945</v>
      </c>
      <c r="BB553" s="210">
        <f t="shared" si="822"/>
        <v>10.216064999999986</v>
      </c>
      <c r="BC553" s="213">
        <f t="shared" si="766"/>
        <v>2480</v>
      </c>
      <c r="BD553" s="211">
        <f>[1]MAG_9pak!$F$4</f>
        <v>620</v>
      </c>
      <c r="BE553" s="213">
        <f t="shared" si="767"/>
        <v>186</v>
      </c>
      <c r="BF553" s="213">
        <f t="shared" si="768"/>
        <v>310</v>
      </c>
      <c r="BG553" s="210">
        <f t="shared" si="769"/>
        <v>0</v>
      </c>
      <c r="BH553" s="210">
        <f t="shared" si="770"/>
        <v>120</v>
      </c>
      <c r="BI553" s="210">
        <f t="shared" si="771"/>
        <v>24</v>
      </c>
      <c r="BJ553" s="210">
        <f t="shared" si="772"/>
        <v>620</v>
      </c>
      <c r="BK553" s="214">
        <f t="shared" si="773"/>
        <v>186</v>
      </c>
      <c r="BL553" s="214">
        <f t="shared" si="774"/>
        <v>310</v>
      </c>
      <c r="BM553" s="210">
        <f t="shared" si="775"/>
        <v>120</v>
      </c>
      <c r="BN553" s="210">
        <f t="shared" si="776"/>
        <v>0</v>
      </c>
      <c r="BO553" s="215">
        <f t="shared" si="777"/>
        <v>2480</v>
      </c>
      <c r="BP553" s="210">
        <f t="shared" si="840"/>
        <v>620</v>
      </c>
      <c r="BQ553" s="216">
        <f t="shared" si="779"/>
        <v>186</v>
      </c>
      <c r="BR553" s="216">
        <f t="shared" si="780"/>
        <v>310</v>
      </c>
      <c r="BS553" s="210">
        <f t="shared" si="781"/>
        <v>120</v>
      </c>
      <c r="BT553" s="210">
        <f t="shared" si="782"/>
        <v>0</v>
      </c>
      <c r="BU553" s="217">
        <f t="shared" si="783"/>
        <v>2480</v>
      </c>
      <c r="BV553" s="210">
        <f t="shared" si="841"/>
        <v>620</v>
      </c>
      <c r="BW553" s="403">
        <f t="shared" si="785"/>
        <v>186</v>
      </c>
      <c r="BX553" s="403">
        <f t="shared" si="786"/>
        <v>310</v>
      </c>
      <c r="BY553" s="210">
        <f t="shared" si="787"/>
        <v>120</v>
      </c>
      <c r="BZ553" s="210">
        <f t="shared" si="788"/>
        <v>0</v>
      </c>
      <c r="CA553" s="210">
        <f t="shared" si="789"/>
        <v>24</v>
      </c>
      <c r="CB553" s="404">
        <f t="shared" si="790"/>
        <v>2480</v>
      </c>
      <c r="CC553" s="211"/>
      <c r="CD553" s="537">
        <f t="shared" si="791"/>
        <v>10.216064999999986</v>
      </c>
      <c r="CE553" s="537">
        <f t="shared" si="823"/>
        <v>3.0648194999999956</v>
      </c>
      <c r="CF553" s="537">
        <f t="shared" si="792"/>
        <v>5.1080324999999931</v>
      </c>
      <c r="CG553" s="210"/>
      <c r="CH553" s="210"/>
      <c r="CI553" s="210"/>
      <c r="CJ553" s="538">
        <f t="shared" si="793"/>
        <v>40.864259999999945</v>
      </c>
      <c r="CK553" s="216">
        <f t="shared" si="794"/>
        <v>0</v>
      </c>
      <c r="CL553" s="216">
        <f t="shared" si="824"/>
        <v>0</v>
      </c>
      <c r="CM553" s="216">
        <f t="shared" si="795"/>
        <v>0</v>
      </c>
      <c r="CN553" s="216"/>
      <c r="CO553" s="216"/>
      <c r="CP553" s="216"/>
      <c r="CQ553" s="217">
        <f t="shared" si="796"/>
        <v>0</v>
      </c>
      <c r="CR553" s="403">
        <f t="shared" si="797"/>
        <v>10.216064999999986</v>
      </c>
      <c r="CS553" s="403">
        <f t="shared" si="825"/>
        <v>3.0648194999999956</v>
      </c>
      <c r="CT553" s="403">
        <f t="shared" si="798"/>
        <v>5.1080324999999931</v>
      </c>
      <c r="CU553" s="403"/>
      <c r="CV553" s="403"/>
      <c r="CW553" s="403"/>
      <c r="CX553" s="404">
        <f t="shared" si="799"/>
        <v>40.864259999999945</v>
      </c>
      <c r="CY553" s="198"/>
      <c r="CZ553" s="222">
        <v>620</v>
      </c>
      <c r="DA553" s="677">
        <f t="shared" si="800"/>
        <v>120</v>
      </c>
      <c r="DB553" s="676">
        <f t="shared" si="801"/>
        <v>24</v>
      </c>
      <c r="DC553" s="676">
        <f t="shared" si="826"/>
        <v>4.8</v>
      </c>
      <c r="DD553" s="208">
        <v>660.86425999999994</v>
      </c>
      <c r="DE553" s="677">
        <f t="shared" si="802"/>
        <v>160.86425999999994</v>
      </c>
      <c r="DF553" s="676">
        <f t="shared" si="803"/>
        <v>32.172852000000006</v>
      </c>
      <c r="DG553" s="676">
        <f t="shared" si="827"/>
        <v>6.434570400000001</v>
      </c>
      <c r="DH553" s="222">
        <v>24</v>
      </c>
      <c r="DI553" s="677">
        <f t="shared" si="804"/>
        <v>120</v>
      </c>
      <c r="DJ553" s="568">
        <f t="shared" si="805"/>
        <v>620</v>
      </c>
      <c r="DK553" s="677">
        <f t="shared" si="806"/>
        <v>2480</v>
      </c>
      <c r="DL553" s="677">
        <f t="shared" si="828"/>
        <v>186</v>
      </c>
      <c r="DM553" s="677">
        <f t="shared" si="829"/>
        <v>310</v>
      </c>
      <c r="DN553" s="677">
        <f t="shared" si="807"/>
        <v>10.216064999999986</v>
      </c>
      <c r="DO553" s="677">
        <f t="shared" si="830"/>
        <v>3.0648194999999956</v>
      </c>
      <c r="DP553" s="677">
        <f t="shared" si="831"/>
        <v>5.1080324999999931</v>
      </c>
      <c r="DQ553" s="677">
        <f t="shared" si="808"/>
        <v>40.864259999999945</v>
      </c>
      <c r="DR553" s="222">
        <v>620</v>
      </c>
      <c r="DS553" s="677">
        <f t="shared" si="809"/>
        <v>120</v>
      </c>
      <c r="DT553" s="676">
        <f t="shared" si="810"/>
        <v>24</v>
      </c>
      <c r="DU553" s="710">
        <f t="shared" si="832"/>
        <v>4.8</v>
      </c>
      <c r="DV553" s="208">
        <v>660.86425999999994</v>
      </c>
      <c r="DW553" s="677">
        <f t="shared" si="811"/>
        <v>160.86425999999994</v>
      </c>
      <c r="DX553" s="676">
        <f t="shared" si="812"/>
        <v>32.172852000000006</v>
      </c>
      <c r="DY553" s="710">
        <f t="shared" si="833"/>
        <v>6.434570400000001</v>
      </c>
      <c r="DZ553" s="222">
        <v>24</v>
      </c>
      <c r="EA553" s="677">
        <f t="shared" si="813"/>
        <v>120</v>
      </c>
      <c r="EB553" s="568">
        <f t="shared" si="814"/>
        <v>620</v>
      </c>
      <c r="EC553" s="677">
        <f t="shared" si="815"/>
        <v>2480</v>
      </c>
      <c r="ED553" s="677">
        <f t="shared" si="834"/>
        <v>186</v>
      </c>
      <c r="EE553" s="677">
        <f t="shared" si="835"/>
        <v>310</v>
      </c>
      <c r="EF553" s="208">
        <f t="shared" si="836"/>
        <v>10.216064999999986</v>
      </c>
      <c r="EG553" s="208">
        <f t="shared" si="837"/>
        <v>3.0648194999999956</v>
      </c>
      <c r="EH553" s="208">
        <f t="shared" si="838"/>
        <v>5.1080324999999931</v>
      </c>
      <c r="EI553" s="677">
        <f t="shared" si="816"/>
        <v>40.864259999999945</v>
      </c>
    </row>
    <row r="554" spans="1:139" s="218" customFormat="1" ht="24.75" customHeight="1" x14ac:dyDescent="0.2">
      <c r="A554" s="505">
        <v>551</v>
      </c>
      <c r="B554" s="505" t="s">
        <v>1270</v>
      </c>
      <c r="C554" s="499" t="s">
        <v>975</v>
      </c>
      <c r="D554" s="253" t="s">
        <v>1161</v>
      </c>
      <c r="E554" s="253" t="s">
        <v>11</v>
      </c>
      <c r="F554" s="219" t="s">
        <v>5</v>
      </c>
      <c r="G554" s="219" t="s">
        <v>6</v>
      </c>
      <c r="H554" s="219" t="s">
        <v>7</v>
      </c>
      <c r="I554" s="248">
        <v>3</v>
      </c>
      <c r="J554" s="230">
        <v>500</v>
      </c>
      <c r="K554" s="222"/>
      <c r="L554" s="219" t="s">
        <v>5</v>
      </c>
      <c r="M554" s="219" t="s">
        <v>6</v>
      </c>
      <c r="N554" s="219" t="s">
        <v>7</v>
      </c>
      <c r="O554" s="249">
        <v>3</v>
      </c>
      <c r="P554" s="230">
        <v>500</v>
      </c>
      <c r="Q554" s="219"/>
      <c r="R554" s="219"/>
      <c r="S554" s="219"/>
      <c r="T554" s="249">
        <v>3</v>
      </c>
      <c r="U554" s="231">
        <v>500</v>
      </c>
      <c r="V554" s="228" t="s">
        <v>303</v>
      </c>
      <c r="W554" s="228" t="s">
        <v>6</v>
      </c>
      <c r="X554" s="228" t="s">
        <v>7</v>
      </c>
      <c r="Y554" s="252">
        <v>3</v>
      </c>
      <c r="Z554" s="232">
        <v>500</v>
      </c>
      <c r="AA554" s="207">
        <f t="shared" si="750"/>
        <v>1500</v>
      </c>
      <c r="AB554" s="222">
        <v>620</v>
      </c>
      <c r="AC554" s="544">
        <f t="shared" si="817"/>
        <v>120</v>
      </c>
      <c r="AD554" s="208">
        <f t="shared" si="843"/>
        <v>660.86425999999994</v>
      </c>
      <c r="AE554" s="678">
        <f t="shared" si="818"/>
        <v>160.86425999999994</v>
      </c>
      <c r="AF554" s="222">
        <v>859</v>
      </c>
      <c r="AJ554" s="444">
        <f t="shared" si="751"/>
        <v>120</v>
      </c>
      <c r="AK554" s="444">
        <f t="shared" si="752"/>
        <v>24</v>
      </c>
      <c r="AL554" s="539">
        <f t="shared" si="819"/>
        <v>4.8000000000000001E-2</v>
      </c>
      <c r="AM554" s="444">
        <f t="shared" si="753"/>
        <v>24</v>
      </c>
      <c r="AN554" s="445">
        <f t="shared" si="754"/>
        <v>160.86425999999994</v>
      </c>
      <c r="AO554" s="445">
        <f t="shared" si="755"/>
        <v>32.172852000000006</v>
      </c>
      <c r="AP554" s="542">
        <f t="shared" si="820"/>
        <v>6.4345704000000004E-2</v>
      </c>
      <c r="AQ554" s="445">
        <f t="shared" si="756"/>
        <v>32.172851999999992</v>
      </c>
      <c r="AR554" s="227">
        <f t="shared" si="757"/>
        <v>1860</v>
      </c>
      <c r="AS554" s="210">
        <f t="shared" si="758"/>
        <v>620</v>
      </c>
      <c r="AT554" s="209">
        <f t="shared" si="759"/>
        <v>186</v>
      </c>
      <c r="AU554" s="209">
        <f t="shared" si="760"/>
        <v>310</v>
      </c>
      <c r="AV554" s="211">
        <f t="shared" si="761"/>
        <v>620</v>
      </c>
      <c r="AW554" s="210">
        <f t="shared" si="762"/>
        <v>0</v>
      </c>
      <c r="AX554" s="210">
        <f t="shared" si="763"/>
        <v>120</v>
      </c>
      <c r="AY554" s="210">
        <f t="shared" si="764"/>
        <v>24</v>
      </c>
      <c r="AZ554" s="211">
        <f t="shared" si="765"/>
        <v>660.86425999999994</v>
      </c>
      <c r="BA554" s="544">
        <f t="shared" si="821"/>
        <v>40.864259999999945</v>
      </c>
      <c r="BB554" s="210">
        <f t="shared" si="822"/>
        <v>10.216064999999986</v>
      </c>
      <c r="BC554" s="213">
        <f t="shared" si="766"/>
        <v>1860</v>
      </c>
      <c r="BD554" s="211">
        <f>[1]MAG_9pak!$F$4</f>
        <v>620</v>
      </c>
      <c r="BE554" s="213">
        <f t="shared" si="767"/>
        <v>186</v>
      </c>
      <c r="BF554" s="213">
        <f t="shared" si="768"/>
        <v>310</v>
      </c>
      <c r="BG554" s="210">
        <f t="shared" si="769"/>
        <v>0</v>
      </c>
      <c r="BH554" s="210">
        <f t="shared" si="770"/>
        <v>120</v>
      </c>
      <c r="BI554" s="210">
        <f t="shared" si="771"/>
        <v>24</v>
      </c>
      <c r="BJ554" s="210">
        <f t="shared" si="772"/>
        <v>620</v>
      </c>
      <c r="BK554" s="214">
        <f t="shared" si="773"/>
        <v>186</v>
      </c>
      <c r="BL554" s="214">
        <f t="shared" si="774"/>
        <v>310</v>
      </c>
      <c r="BM554" s="210">
        <f t="shared" si="775"/>
        <v>120</v>
      </c>
      <c r="BN554" s="210">
        <f t="shared" si="776"/>
        <v>0</v>
      </c>
      <c r="BO554" s="215">
        <f t="shared" si="777"/>
        <v>1860</v>
      </c>
      <c r="BP554" s="210">
        <f t="shared" si="840"/>
        <v>620</v>
      </c>
      <c r="BQ554" s="216">
        <f t="shared" si="779"/>
        <v>186</v>
      </c>
      <c r="BR554" s="216">
        <f t="shared" si="780"/>
        <v>310</v>
      </c>
      <c r="BS554" s="210">
        <f t="shared" si="781"/>
        <v>120</v>
      </c>
      <c r="BT554" s="210">
        <f t="shared" si="782"/>
        <v>0</v>
      </c>
      <c r="BU554" s="217">
        <f t="shared" si="783"/>
        <v>1860</v>
      </c>
      <c r="BV554" s="210">
        <f t="shared" si="841"/>
        <v>620</v>
      </c>
      <c r="BW554" s="403">
        <f t="shared" si="785"/>
        <v>186</v>
      </c>
      <c r="BX554" s="403">
        <f t="shared" si="786"/>
        <v>310</v>
      </c>
      <c r="BY554" s="210">
        <f t="shared" si="787"/>
        <v>120</v>
      </c>
      <c r="BZ554" s="210">
        <f t="shared" si="788"/>
        <v>0</v>
      </c>
      <c r="CA554" s="210">
        <f t="shared" si="789"/>
        <v>24</v>
      </c>
      <c r="CB554" s="404">
        <f t="shared" si="790"/>
        <v>1860</v>
      </c>
      <c r="CC554" s="211"/>
      <c r="CD554" s="537">
        <f t="shared" si="791"/>
        <v>10.216064999999986</v>
      </c>
      <c r="CE554" s="537">
        <f t="shared" si="823"/>
        <v>3.0648194999999956</v>
      </c>
      <c r="CF554" s="537">
        <f t="shared" si="792"/>
        <v>5.1080324999999931</v>
      </c>
      <c r="CG554" s="210"/>
      <c r="CH554" s="210"/>
      <c r="CI554" s="210"/>
      <c r="CJ554" s="538">
        <f t="shared" si="793"/>
        <v>30.648194999999959</v>
      </c>
      <c r="CK554" s="216">
        <f t="shared" si="794"/>
        <v>0</v>
      </c>
      <c r="CL554" s="216">
        <f t="shared" si="824"/>
        <v>0</v>
      </c>
      <c r="CM554" s="216">
        <f t="shared" si="795"/>
        <v>0</v>
      </c>
      <c r="CN554" s="216"/>
      <c r="CO554" s="216"/>
      <c r="CP554" s="216"/>
      <c r="CQ554" s="217">
        <f t="shared" si="796"/>
        <v>0</v>
      </c>
      <c r="CR554" s="403">
        <f t="shared" si="797"/>
        <v>10.216064999999986</v>
      </c>
      <c r="CS554" s="403">
        <f t="shared" si="825"/>
        <v>3.0648194999999956</v>
      </c>
      <c r="CT554" s="403">
        <f t="shared" si="798"/>
        <v>5.1080324999999931</v>
      </c>
      <c r="CU554" s="403"/>
      <c r="CV554" s="403"/>
      <c r="CW554" s="403"/>
      <c r="CX554" s="404">
        <f t="shared" si="799"/>
        <v>30.648194999999959</v>
      </c>
      <c r="CY554" s="198"/>
      <c r="CZ554" s="222">
        <v>620</v>
      </c>
      <c r="DA554" s="677">
        <f t="shared" si="800"/>
        <v>120</v>
      </c>
      <c r="DB554" s="676">
        <f t="shared" si="801"/>
        <v>24</v>
      </c>
      <c r="DC554" s="676">
        <f t="shared" si="826"/>
        <v>4.8</v>
      </c>
      <c r="DD554" s="208">
        <v>660.86425999999994</v>
      </c>
      <c r="DE554" s="677">
        <f t="shared" si="802"/>
        <v>160.86425999999994</v>
      </c>
      <c r="DF554" s="676">
        <f t="shared" si="803"/>
        <v>32.172852000000006</v>
      </c>
      <c r="DG554" s="676">
        <f t="shared" si="827"/>
        <v>6.434570400000001</v>
      </c>
      <c r="DH554" s="222">
        <v>24</v>
      </c>
      <c r="DI554" s="677">
        <f t="shared" si="804"/>
        <v>120</v>
      </c>
      <c r="DJ554" s="568">
        <f t="shared" si="805"/>
        <v>620</v>
      </c>
      <c r="DK554" s="677">
        <f t="shared" si="806"/>
        <v>1860</v>
      </c>
      <c r="DL554" s="677">
        <f t="shared" si="828"/>
        <v>186</v>
      </c>
      <c r="DM554" s="677">
        <f t="shared" si="829"/>
        <v>310</v>
      </c>
      <c r="DN554" s="677">
        <f t="shared" si="807"/>
        <v>10.216064999999986</v>
      </c>
      <c r="DO554" s="677">
        <f t="shared" si="830"/>
        <v>3.0648194999999956</v>
      </c>
      <c r="DP554" s="677">
        <f t="shared" si="831"/>
        <v>5.1080324999999931</v>
      </c>
      <c r="DQ554" s="677">
        <f t="shared" si="808"/>
        <v>30.648194999999959</v>
      </c>
      <c r="DR554" s="222">
        <v>620</v>
      </c>
      <c r="DS554" s="677">
        <f t="shared" si="809"/>
        <v>120</v>
      </c>
      <c r="DT554" s="676">
        <f t="shared" si="810"/>
        <v>24</v>
      </c>
      <c r="DU554" s="710">
        <f t="shared" si="832"/>
        <v>4.8</v>
      </c>
      <c r="DV554" s="208">
        <v>660.86425999999994</v>
      </c>
      <c r="DW554" s="677">
        <f t="shared" si="811"/>
        <v>160.86425999999994</v>
      </c>
      <c r="DX554" s="676">
        <f t="shared" si="812"/>
        <v>32.172852000000006</v>
      </c>
      <c r="DY554" s="710">
        <f t="shared" si="833"/>
        <v>6.434570400000001</v>
      </c>
      <c r="DZ554" s="222">
        <v>24</v>
      </c>
      <c r="EA554" s="677">
        <f t="shared" si="813"/>
        <v>120</v>
      </c>
      <c r="EB554" s="568">
        <f t="shared" si="814"/>
        <v>620</v>
      </c>
      <c r="EC554" s="677">
        <f t="shared" si="815"/>
        <v>1860</v>
      </c>
      <c r="ED554" s="677">
        <f t="shared" si="834"/>
        <v>186</v>
      </c>
      <c r="EE554" s="677">
        <f t="shared" si="835"/>
        <v>310</v>
      </c>
      <c r="EF554" s="208">
        <f t="shared" si="836"/>
        <v>10.216064999999986</v>
      </c>
      <c r="EG554" s="208">
        <f t="shared" si="837"/>
        <v>3.0648194999999956</v>
      </c>
      <c r="EH554" s="208">
        <f t="shared" si="838"/>
        <v>5.1080324999999931</v>
      </c>
      <c r="EI554" s="677">
        <f t="shared" si="816"/>
        <v>30.648194999999959</v>
      </c>
    </row>
    <row r="555" spans="1:139" s="218" customFormat="1" ht="24.75" customHeight="1" x14ac:dyDescent="0.2">
      <c r="A555" s="506">
        <v>552</v>
      </c>
      <c r="B555" s="506" t="s">
        <v>1270</v>
      </c>
      <c r="C555" s="499" t="s">
        <v>987</v>
      </c>
      <c r="D555" s="253" t="s">
        <v>626</v>
      </c>
      <c r="E555" s="253" t="s">
        <v>32</v>
      </c>
      <c r="F555" s="219" t="s">
        <v>5</v>
      </c>
      <c r="G555" s="219" t="s">
        <v>40</v>
      </c>
      <c r="H555" s="219">
        <v>2</v>
      </c>
      <c r="I555" s="248">
        <v>0.5</v>
      </c>
      <c r="J555" s="230">
        <v>530</v>
      </c>
      <c r="K555" s="222"/>
      <c r="L555" s="219" t="s">
        <v>5</v>
      </c>
      <c r="M555" s="219" t="s">
        <v>40</v>
      </c>
      <c r="N555" s="219">
        <v>2</v>
      </c>
      <c r="O555" s="249">
        <v>0.5</v>
      </c>
      <c r="P555" s="230">
        <v>530</v>
      </c>
      <c r="Q555" s="219"/>
      <c r="R555" s="219"/>
      <c r="S555" s="219"/>
      <c r="T555" s="249">
        <v>0.5</v>
      </c>
      <c r="U555" s="231">
        <v>530</v>
      </c>
      <c r="V555" s="228" t="s">
        <v>303</v>
      </c>
      <c r="W555" s="228" t="s">
        <v>6</v>
      </c>
      <c r="X555" s="228" t="s">
        <v>7</v>
      </c>
      <c r="Y555" s="252">
        <v>0.5</v>
      </c>
      <c r="Z555" s="232">
        <v>530</v>
      </c>
      <c r="AA555" s="207">
        <f t="shared" si="750"/>
        <v>265</v>
      </c>
      <c r="AB555" s="222">
        <v>620</v>
      </c>
      <c r="AC555" s="544">
        <f t="shared" si="817"/>
        <v>90</v>
      </c>
      <c r="AD555" s="208">
        <f t="shared" si="843"/>
        <v>660.86425999999994</v>
      </c>
      <c r="AE555" s="678">
        <f t="shared" si="818"/>
        <v>130.86425999999994</v>
      </c>
      <c r="AF555" s="222">
        <v>859</v>
      </c>
      <c r="AJ555" s="444">
        <f t="shared" si="751"/>
        <v>90</v>
      </c>
      <c r="AK555" s="444">
        <f t="shared" si="752"/>
        <v>16.981132075471692</v>
      </c>
      <c r="AL555" s="539">
        <f t="shared" si="819"/>
        <v>3.3962264150943382E-2</v>
      </c>
      <c r="AM555" s="444">
        <f t="shared" si="753"/>
        <v>18</v>
      </c>
      <c r="AN555" s="445">
        <f t="shared" si="754"/>
        <v>130.86425999999994</v>
      </c>
      <c r="AO555" s="445">
        <f t="shared" si="755"/>
        <v>24.69136981132074</v>
      </c>
      <c r="AP555" s="542">
        <f t="shared" si="820"/>
        <v>4.9382739622641482E-2</v>
      </c>
      <c r="AQ555" s="445">
        <f t="shared" si="756"/>
        <v>26.172851999999988</v>
      </c>
      <c r="AR555" s="227">
        <f t="shared" si="757"/>
        <v>325</v>
      </c>
      <c r="AS555" s="210">
        <f t="shared" si="758"/>
        <v>650</v>
      </c>
      <c r="AT555" s="209">
        <f t="shared" si="759"/>
        <v>195</v>
      </c>
      <c r="AU555" s="209">
        <f t="shared" si="760"/>
        <v>325</v>
      </c>
      <c r="AV555" s="211">
        <f t="shared" si="761"/>
        <v>620</v>
      </c>
      <c r="AW555" s="210">
        <f t="shared" si="762"/>
        <v>30</v>
      </c>
      <c r="AX555" s="210">
        <f t="shared" si="763"/>
        <v>120</v>
      </c>
      <c r="AY555" s="210">
        <f t="shared" si="764"/>
        <v>22.641509433962256</v>
      </c>
      <c r="AZ555" s="211">
        <f t="shared" si="765"/>
        <v>660.86425999999994</v>
      </c>
      <c r="BA555" s="544">
        <f t="shared" si="821"/>
        <v>10.864259999999945</v>
      </c>
      <c r="BB555" s="210">
        <f t="shared" si="822"/>
        <v>2.7160649999999862</v>
      </c>
      <c r="BC555" s="213">
        <f t="shared" si="766"/>
        <v>310</v>
      </c>
      <c r="BD555" s="211">
        <f>[1]MAG_9pak!$F$4</f>
        <v>620</v>
      </c>
      <c r="BE555" s="213">
        <f t="shared" si="767"/>
        <v>186</v>
      </c>
      <c r="BF555" s="213">
        <f t="shared" si="768"/>
        <v>310</v>
      </c>
      <c r="BG555" s="210">
        <f t="shared" si="769"/>
        <v>0</v>
      </c>
      <c r="BH555" s="210">
        <f t="shared" si="770"/>
        <v>90</v>
      </c>
      <c r="BI555" s="210">
        <f t="shared" si="771"/>
        <v>16.981132075471692</v>
      </c>
      <c r="BJ555" s="210">
        <f t="shared" si="772"/>
        <v>657.2</v>
      </c>
      <c r="BK555" s="214">
        <f t="shared" si="773"/>
        <v>197.16</v>
      </c>
      <c r="BL555" s="214">
        <f t="shared" si="774"/>
        <v>328.6</v>
      </c>
      <c r="BM555" s="210">
        <f t="shared" si="775"/>
        <v>127.20000000000005</v>
      </c>
      <c r="BN555" s="210">
        <f t="shared" si="776"/>
        <v>37.200000000000045</v>
      </c>
      <c r="BO555" s="215">
        <f t="shared" si="777"/>
        <v>328.6</v>
      </c>
      <c r="BP555" s="210">
        <f t="shared" si="840"/>
        <v>657.2</v>
      </c>
      <c r="BQ555" s="216">
        <f t="shared" si="779"/>
        <v>197.16</v>
      </c>
      <c r="BR555" s="216">
        <f t="shared" si="780"/>
        <v>328.6</v>
      </c>
      <c r="BS555" s="210">
        <f t="shared" si="781"/>
        <v>127.20000000000005</v>
      </c>
      <c r="BT555" s="210">
        <f t="shared" si="782"/>
        <v>37.200000000000045</v>
      </c>
      <c r="BU555" s="217">
        <f t="shared" si="783"/>
        <v>328.6</v>
      </c>
      <c r="BV555" s="210">
        <f t="shared" si="841"/>
        <v>657.2</v>
      </c>
      <c r="BW555" s="403">
        <f t="shared" si="785"/>
        <v>197.16</v>
      </c>
      <c r="BX555" s="403">
        <f t="shared" si="786"/>
        <v>328.6</v>
      </c>
      <c r="BY555" s="210">
        <f t="shared" si="787"/>
        <v>127.20000000000005</v>
      </c>
      <c r="BZ555" s="210">
        <f t="shared" si="788"/>
        <v>37.200000000000045</v>
      </c>
      <c r="CA555" s="210">
        <f t="shared" si="789"/>
        <v>24</v>
      </c>
      <c r="CB555" s="404">
        <f t="shared" si="790"/>
        <v>328.6</v>
      </c>
      <c r="CC555" s="211"/>
      <c r="CD555" s="537">
        <f t="shared" si="791"/>
        <v>2.7160649999999862</v>
      </c>
      <c r="CE555" s="537">
        <f t="shared" si="823"/>
        <v>0.81481949999999581</v>
      </c>
      <c r="CF555" s="537">
        <f t="shared" si="792"/>
        <v>1.3580324999999931</v>
      </c>
      <c r="CG555" s="210"/>
      <c r="CH555" s="210"/>
      <c r="CI555" s="210"/>
      <c r="CJ555" s="538">
        <f t="shared" si="793"/>
        <v>1.3580324999999931</v>
      </c>
      <c r="CK555" s="216">
        <f t="shared" si="794"/>
        <v>-7.5</v>
      </c>
      <c r="CL555" s="216">
        <f t="shared" si="824"/>
        <v>-2.25</v>
      </c>
      <c r="CM555" s="216">
        <f t="shared" si="795"/>
        <v>-3.75</v>
      </c>
      <c r="CN555" s="216"/>
      <c r="CO555" s="216"/>
      <c r="CP555" s="216"/>
      <c r="CQ555" s="217">
        <f t="shared" si="796"/>
        <v>-3.75</v>
      </c>
      <c r="CR555" s="403">
        <f t="shared" si="797"/>
        <v>0.91606499999997482</v>
      </c>
      <c r="CS555" s="403">
        <f t="shared" si="825"/>
        <v>0.27481949999999244</v>
      </c>
      <c r="CT555" s="403">
        <f t="shared" si="798"/>
        <v>0.45803249999998741</v>
      </c>
      <c r="CU555" s="403"/>
      <c r="CV555" s="403"/>
      <c r="CW555" s="403"/>
      <c r="CX555" s="404">
        <f t="shared" si="799"/>
        <v>0.45803249999998741</v>
      </c>
      <c r="CY555" s="198"/>
      <c r="CZ555" s="222">
        <v>620</v>
      </c>
      <c r="DA555" s="677">
        <f t="shared" si="800"/>
        <v>90</v>
      </c>
      <c r="DB555" s="676">
        <f t="shared" si="801"/>
        <v>16.981132075471692</v>
      </c>
      <c r="DC555" s="676">
        <f t="shared" si="826"/>
        <v>3.3962264150943384</v>
      </c>
      <c r="DD555" s="208">
        <v>660.86425999999994</v>
      </c>
      <c r="DE555" s="677">
        <f t="shared" si="802"/>
        <v>130.86425999999994</v>
      </c>
      <c r="DF555" s="676">
        <f t="shared" si="803"/>
        <v>24.69136981132074</v>
      </c>
      <c r="DG555" s="676">
        <f t="shared" si="827"/>
        <v>4.9382739622641481</v>
      </c>
      <c r="DH555" s="222">
        <v>24</v>
      </c>
      <c r="DI555" s="677">
        <f t="shared" si="804"/>
        <v>127.2</v>
      </c>
      <c r="DJ555" s="568">
        <f t="shared" si="805"/>
        <v>657.2</v>
      </c>
      <c r="DK555" s="677">
        <f t="shared" si="806"/>
        <v>328.6</v>
      </c>
      <c r="DL555" s="677">
        <f t="shared" si="828"/>
        <v>197.16</v>
      </c>
      <c r="DM555" s="677">
        <f t="shared" si="829"/>
        <v>328.6</v>
      </c>
      <c r="DN555" s="677">
        <f t="shared" si="807"/>
        <v>0.91606499999997482</v>
      </c>
      <c r="DO555" s="677">
        <f t="shared" si="830"/>
        <v>0.27481949999999244</v>
      </c>
      <c r="DP555" s="677">
        <f t="shared" si="831"/>
        <v>0.45803249999998741</v>
      </c>
      <c r="DQ555" s="677">
        <f t="shared" si="808"/>
        <v>0.45803249999998741</v>
      </c>
      <c r="DR555" s="222">
        <v>620</v>
      </c>
      <c r="DS555" s="677">
        <f t="shared" si="809"/>
        <v>90</v>
      </c>
      <c r="DT555" s="676">
        <f t="shared" si="810"/>
        <v>16.981132075471692</v>
      </c>
      <c r="DU555" s="710">
        <f t="shared" si="832"/>
        <v>3.3962264150943384</v>
      </c>
      <c r="DV555" s="208">
        <v>660.86425999999994</v>
      </c>
      <c r="DW555" s="677">
        <f t="shared" si="811"/>
        <v>130.86425999999994</v>
      </c>
      <c r="DX555" s="676">
        <f t="shared" si="812"/>
        <v>24.69136981132074</v>
      </c>
      <c r="DY555" s="710">
        <f t="shared" si="833"/>
        <v>4.9382739622641481</v>
      </c>
      <c r="DZ555" s="222">
        <v>24</v>
      </c>
      <c r="EA555" s="677">
        <f t="shared" si="813"/>
        <v>127.2</v>
      </c>
      <c r="EB555" s="568">
        <f t="shared" si="814"/>
        <v>657.2</v>
      </c>
      <c r="EC555" s="677">
        <f t="shared" si="815"/>
        <v>328.6</v>
      </c>
      <c r="ED555" s="677">
        <f t="shared" si="834"/>
        <v>197.16</v>
      </c>
      <c r="EE555" s="677">
        <f t="shared" si="835"/>
        <v>328.6</v>
      </c>
      <c r="EF555" s="208">
        <f t="shared" si="836"/>
        <v>0.91606499999997482</v>
      </c>
      <c r="EG555" s="208">
        <f t="shared" si="837"/>
        <v>0.27481949999999244</v>
      </c>
      <c r="EH555" s="208">
        <f t="shared" si="838"/>
        <v>0.45803249999998741</v>
      </c>
      <c r="EI555" s="677">
        <f t="shared" si="816"/>
        <v>0.45803249999998741</v>
      </c>
    </row>
    <row r="556" spans="1:139" s="218" customFormat="1" ht="24.75" customHeight="1" x14ac:dyDescent="0.2">
      <c r="A556" s="505">
        <v>553</v>
      </c>
      <c r="B556" s="505" t="s">
        <v>1270</v>
      </c>
      <c r="C556" s="499" t="s">
        <v>987</v>
      </c>
      <c r="D556" s="253" t="s">
        <v>626</v>
      </c>
      <c r="E556" s="410" t="s">
        <v>8</v>
      </c>
      <c r="F556" s="219" t="s">
        <v>5</v>
      </c>
      <c r="G556" s="219" t="s">
        <v>6</v>
      </c>
      <c r="H556" s="219" t="s">
        <v>7</v>
      </c>
      <c r="I556" s="248">
        <v>0.5</v>
      </c>
      <c r="J556" s="230">
        <v>500</v>
      </c>
      <c r="K556" s="222"/>
      <c r="L556" s="219" t="s">
        <v>5</v>
      </c>
      <c r="M556" s="219" t="s">
        <v>6</v>
      </c>
      <c r="N556" s="219" t="s">
        <v>7</v>
      </c>
      <c r="O556" s="249">
        <v>0.5</v>
      </c>
      <c r="P556" s="230">
        <v>500</v>
      </c>
      <c r="Q556" s="219"/>
      <c r="R556" s="219"/>
      <c r="S556" s="219"/>
      <c r="T556" s="249">
        <v>0.5</v>
      </c>
      <c r="U556" s="231">
        <v>500</v>
      </c>
      <c r="V556" s="228" t="s">
        <v>303</v>
      </c>
      <c r="W556" s="228" t="s">
        <v>6</v>
      </c>
      <c r="X556" s="228" t="s">
        <v>7</v>
      </c>
      <c r="Y556" s="252">
        <v>0.5</v>
      </c>
      <c r="Z556" s="232">
        <v>500</v>
      </c>
      <c r="AA556" s="207">
        <f t="shared" si="750"/>
        <v>250</v>
      </c>
      <c r="AB556" s="222">
        <v>620</v>
      </c>
      <c r="AC556" s="544">
        <f t="shared" si="817"/>
        <v>120</v>
      </c>
      <c r="AD556" s="208">
        <f t="shared" si="843"/>
        <v>660.86425999999994</v>
      </c>
      <c r="AE556" s="678">
        <f t="shared" si="818"/>
        <v>160.86425999999994</v>
      </c>
      <c r="AF556" s="222">
        <v>859</v>
      </c>
      <c r="AJ556" s="444">
        <f t="shared" si="751"/>
        <v>120</v>
      </c>
      <c r="AK556" s="444">
        <f t="shared" si="752"/>
        <v>24</v>
      </c>
      <c r="AL556" s="539">
        <f t="shared" si="819"/>
        <v>4.8000000000000001E-2</v>
      </c>
      <c r="AM556" s="444">
        <f t="shared" si="753"/>
        <v>24</v>
      </c>
      <c r="AN556" s="445">
        <f t="shared" si="754"/>
        <v>160.86425999999994</v>
      </c>
      <c r="AO556" s="445">
        <f t="shared" si="755"/>
        <v>32.172852000000006</v>
      </c>
      <c r="AP556" s="542">
        <f t="shared" si="820"/>
        <v>6.4345704000000004E-2</v>
      </c>
      <c r="AQ556" s="445">
        <f t="shared" si="756"/>
        <v>32.172851999999992</v>
      </c>
      <c r="AR556" s="227">
        <f t="shared" si="757"/>
        <v>310</v>
      </c>
      <c r="AS556" s="210">
        <f t="shared" si="758"/>
        <v>620</v>
      </c>
      <c r="AT556" s="209">
        <f t="shared" si="759"/>
        <v>186</v>
      </c>
      <c r="AU556" s="209">
        <f t="shared" si="760"/>
        <v>310</v>
      </c>
      <c r="AV556" s="211">
        <f t="shared" si="761"/>
        <v>620</v>
      </c>
      <c r="AW556" s="210">
        <f t="shared" si="762"/>
        <v>0</v>
      </c>
      <c r="AX556" s="210">
        <f t="shared" si="763"/>
        <v>120</v>
      </c>
      <c r="AY556" s="210">
        <f t="shared" si="764"/>
        <v>24</v>
      </c>
      <c r="AZ556" s="211">
        <f t="shared" si="765"/>
        <v>660.86425999999994</v>
      </c>
      <c r="BA556" s="544">
        <f t="shared" si="821"/>
        <v>40.864259999999945</v>
      </c>
      <c r="BB556" s="210">
        <f t="shared" si="822"/>
        <v>10.216064999999986</v>
      </c>
      <c r="BC556" s="213">
        <f t="shared" si="766"/>
        <v>310</v>
      </c>
      <c r="BD556" s="211">
        <f>[1]MAG_9pak!$F$4</f>
        <v>620</v>
      </c>
      <c r="BE556" s="213">
        <f t="shared" si="767"/>
        <v>186</v>
      </c>
      <c r="BF556" s="213">
        <f t="shared" si="768"/>
        <v>310</v>
      </c>
      <c r="BG556" s="210">
        <f t="shared" si="769"/>
        <v>0</v>
      </c>
      <c r="BH556" s="210">
        <f t="shared" si="770"/>
        <v>120</v>
      </c>
      <c r="BI556" s="210">
        <f t="shared" si="771"/>
        <v>24</v>
      </c>
      <c r="BJ556" s="210">
        <f t="shared" si="772"/>
        <v>620</v>
      </c>
      <c r="BK556" s="214">
        <f t="shared" si="773"/>
        <v>186</v>
      </c>
      <c r="BL556" s="214">
        <f t="shared" si="774"/>
        <v>310</v>
      </c>
      <c r="BM556" s="210">
        <f t="shared" si="775"/>
        <v>120</v>
      </c>
      <c r="BN556" s="210">
        <f t="shared" si="776"/>
        <v>0</v>
      </c>
      <c r="BO556" s="215">
        <f t="shared" si="777"/>
        <v>310</v>
      </c>
      <c r="BP556" s="210">
        <f t="shared" si="840"/>
        <v>620</v>
      </c>
      <c r="BQ556" s="216">
        <f t="shared" si="779"/>
        <v>186</v>
      </c>
      <c r="BR556" s="216">
        <f t="shared" si="780"/>
        <v>310</v>
      </c>
      <c r="BS556" s="210">
        <f t="shared" si="781"/>
        <v>120</v>
      </c>
      <c r="BT556" s="210">
        <f t="shared" si="782"/>
        <v>0</v>
      </c>
      <c r="BU556" s="217">
        <f t="shared" si="783"/>
        <v>310</v>
      </c>
      <c r="BV556" s="210">
        <f t="shared" si="841"/>
        <v>620</v>
      </c>
      <c r="BW556" s="403">
        <f t="shared" si="785"/>
        <v>186</v>
      </c>
      <c r="BX556" s="403">
        <f t="shared" si="786"/>
        <v>310</v>
      </c>
      <c r="BY556" s="210">
        <f t="shared" si="787"/>
        <v>120</v>
      </c>
      <c r="BZ556" s="210">
        <f t="shared" si="788"/>
        <v>0</v>
      </c>
      <c r="CA556" s="210">
        <f t="shared" si="789"/>
        <v>24</v>
      </c>
      <c r="CB556" s="404">
        <f t="shared" si="790"/>
        <v>310</v>
      </c>
      <c r="CC556" s="211"/>
      <c r="CD556" s="537">
        <f t="shared" si="791"/>
        <v>10.216064999999986</v>
      </c>
      <c r="CE556" s="537">
        <f t="shared" si="823"/>
        <v>3.0648194999999956</v>
      </c>
      <c r="CF556" s="537">
        <f t="shared" si="792"/>
        <v>5.1080324999999931</v>
      </c>
      <c r="CG556" s="210"/>
      <c r="CH556" s="210"/>
      <c r="CI556" s="210"/>
      <c r="CJ556" s="538">
        <f t="shared" si="793"/>
        <v>5.1080324999999931</v>
      </c>
      <c r="CK556" s="216">
        <f t="shared" si="794"/>
        <v>0</v>
      </c>
      <c r="CL556" s="216">
        <f t="shared" si="824"/>
        <v>0</v>
      </c>
      <c r="CM556" s="216">
        <f t="shared" si="795"/>
        <v>0</v>
      </c>
      <c r="CN556" s="216"/>
      <c r="CO556" s="216"/>
      <c r="CP556" s="216"/>
      <c r="CQ556" s="217">
        <f t="shared" si="796"/>
        <v>0</v>
      </c>
      <c r="CR556" s="403">
        <f t="shared" si="797"/>
        <v>10.216064999999986</v>
      </c>
      <c r="CS556" s="403">
        <f t="shared" si="825"/>
        <v>3.0648194999999956</v>
      </c>
      <c r="CT556" s="403">
        <f t="shared" si="798"/>
        <v>5.1080324999999931</v>
      </c>
      <c r="CU556" s="403"/>
      <c r="CV556" s="403"/>
      <c r="CW556" s="403"/>
      <c r="CX556" s="404">
        <f t="shared" si="799"/>
        <v>5.1080324999999931</v>
      </c>
      <c r="CY556" s="198"/>
      <c r="CZ556" s="222">
        <v>620</v>
      </c>
      <c r="DA556" s="677">
        <f t="shared" si="800"/>
        <v>120</v>
      </c>
      <c r="DB556" s="676">
        <f t="shared" si="801"/>
        <v>24</v>
      </c>
      <c r="DC556" s="676">
        <f t="shared" si="826"/>
        <v>4.8</v>
      </c>
      <c r="DD556" s="208">
        <v>660.86425999999994</v>
      </c>
      <c r="DE556" s="677">
        <f t="shared" si="802"/>
        <v>160.86425999999994</v>
      </c>
      <c r="DF556" s="676">
        <f t="shared" si="803"/>
        <v>32.172852000000006</v>
      </c>
      <c r="DG556" s="676">
        <f t="shared" si="827"/>
        <v>6.434570400000001</v>
      </c>
      <c r="DH556" s="222">
        <v>24</v>
      </c>
      <c r="DI556" s="677">
        <f t="shared" si="804"/>
        <v>120</v>
      </c>
      <c r="DJ556" s="568">
        <f t="shared" si="805"/>
        <v>620</v>
      </c>
      <c r="DK556" s="677">
        <f t="shared" si="806"/>
        <v>310</v>
      </c>
      <c r="DL556" s="677">
        <f t="shared" si="828"/>
        <v>186</v>
      </c>
      <c r="DM556" s="677">
        <f t="shared" si="829"/>
        <v>310</v>
      </c>
      <c r="DN556" s="677">
        <f t="shared" si="807"/>
        <v>10.216064999999986</v>
      </c>
      <c r="DO556" s="677">
        <f t="shared" si="830"/>
        <v>3.0648194999999956</v>
      </c>
      <c r="DP556" s="677">
        <f t="shared" si="831"/>
        <v>5.1080324999999931</v>
      </c>
      <c r="DQ556" s="677">
        <f t="shared" si="808"/>
        <v>5.1080324999999931</v>
      </c>
      <c r="DR556" s="222">
        <v>620</v>
      </c>
      <c r="DS556" s="677">
        <f t="shared" si="809"/>
        <v>120</v>
      </c>
      <c r="DT556" s="676">
        <f t="shared" si="810"/>
        <v>24</v>
      </c>
      <c r="DU556" s="710">
        <f t="shared" si="832"/>
        <v>4.8</v>
      </c>
      <c r="DV556" s="208">
        <v>660.86425999999994</v>
      </c>
      <c r="DW556" s="677">
        <f t="shared" si="811"/>
        <v>160.86425999999994</v>
      </c>
      <c r="DX556" s="676">
        <f t="shared" si="812"/>
        <v>32.172852000000006</v>
      </c>
      <c r="DY556" s="710">
        <f t="shared" si="833"/>
        <v>6.434570400000001</v>
      </c>
      <c r="DZ556" s="222">
        <v>24</v>
      </c>
      <c r="EA556" s="677">
        <f t="shared" si="813"/>
        <v>120</v>
      </c>
      <c r="EB556" s="568">
        <f t="shared" si="814"/>
        <v>620</v>
      </c>
      <c r="EC556" s="677">
        <f t="shared" si="815"/>
        <v>310</v>
      </c>
      <c r="ED556" s="677">
        <f t="shared" si="834"/>
        <v>186</v>
      </c>
      <c r="EE556" s="677">
        <f t="shared" si="835"/>
        <v>310</v>
      </c>
      <c r="EF556" s="208">
        <f t="shared" si="836"/>
        <v>10.216064999999986</v>
      </c>
      <c r="EG556" s="208">
        <f t="shared" si="837"/>
        <v>3.0648194999999956</v>
      </c>
      <c r="EH556" s="208">
        <f t="shared" si="838"/>
        <v>5.1080324999999931</v>
      </c>
      <c r="EI556" s="677">
        <f t="shared" si="816"/>
        <v>5.1080324999999931</v>
      </c>
    </row>
    <row r="557" spans="1:139" s="218" customFormat="1" ht="24.75" customHeight="1" x14ac:dyDescent="0.2">
      <c r="A557" s="505">
        <v>554</v>
      </c>
      <c r="B557" s="505" t="s">
        <v>1270</v>
      </c>
      <c r="C557" s="499" t="s">
        <v>987</v>
      </c>
      <c r="D557" s="253" t="s">
        <v>626</v>
      </c>
      <c r="E557" s="253" t="s">
        <v>11</v>
      </c>
      <c r="F557" s="219" t="s">
        <v>5</v>
      </c>
      <c r="G557" s="219" t="s">
        <v>6</v>
      </c>
      <c r="H557" s="219" t="s">
        <v>7</v>
      </c>
      <c r="I557" s="248">
        <v>1</v>
      </c>
      <c r="J557" s="230">
        <v>500</v>
      </c>
      <c r="K557" s="222"/>
      <c r="L557" s="219" t="s">
        <v>5</v>
      </c>
      <c r="M557" s="219" t="s">
        <v>6</v>
      </c>
      <c r="N557" s="219" t="s">
        <v>7</v>
      </c>
      <c r="O557" s="249">
        <v>1</v>
      </c>
      <c r="P557" s="230">
        <v>500</v>
      </c>
      <c r="Q557" s="219"/>
      <c r="R557" s="219"/>
      <c r="S557" s="219"/>
      <c r="T557" s="249">
        <v>1</v>
      </c>
      <c r="U557" s="231">
        <v>500</v>
      </c>
      <c r="V557" s="228" t="s">
        <v>303</v>
      </c>
      <c r="W557" s="228" t="s">
        <v>6</v>
      </c>
      <c r="X557" s="228" t="s">
        <v>7</v>
      </c>
      <c r="Y557" s="252">
        <v>1</v>
      </c>
      <c r="Z557" s="232">
        <v>500</v>
      </c>
      <c r="AA557" s="207">
        <f t="shared" si="750"/>
        <v>500</v>
      </c>
      <c r="AB557" s="222">
        <v>620</v>
      </c>
      <c r="AC557" s="544">
        <f t="shared" si="817"/>
        <v>120</v>
      </c>
      <c r="AD557" s="208">
        <f t="shared" si="843"/>
        <v>660.86425999999994</v>
      </c>
      <c r="AE557" s="678">
        <f t="shared" si="818"/>
        <v>160.86425999999994</v>
      </c>
      <c r="AF557" s="222">
        <v>859</v>
      </c>
      <c r="AJ557" s="444">
        <f t="shared" si="751"/>
        <v>120</v>
      </c>
      <c r="AK557" s="444">
        <f t="shared" si="752"/>
        <v>24</v>
      </c>
      <c r="AL557" s="539">
        <f t="shared" si="819"/>
        <v>4.8000000000000001E-2</v>
      </c>
      <c r="AM557" s="444">
        <f t="shared" si="753"/>
        <v>24</v>
      </c>
      <c r="AN557" s="445">
        <f t="shared" si="754"/>
        <v>160.86425999999994</v>
      </c>
      <c r="AO557" s="445">
        <f t="shared" si="755"/>
        <v>32.172852000000006</v>
      </c>
      <c r="AP557" s="542">
        <f t="shared" si="820"/>
        <v>6.4345704000000004E-2</v>
      </c>
      <c r="AQ557" s="445">
        <f t="shared" si="756"/>
        <v>32.172851999999992</v>
      </c>
      <c r="AR557" s="227">
        <f t="shared" si="757"/>
        <v>620</v>
      </c>
      <c r="AS557" s="210">
        <f t="shared" si="758"/>
        <v>620</v>
      </c>
      <c r="AT557" s="209">
        <f t="shared" si="759"/>
        <v>186</v>
      </c>
      <c r="AU557" s="209">
        <f t="shared" si="760"/>
        <v>310</v>
      </c>
      <c r="AV557" s="211">
        <f t="shared" si="761"/>
        <v>620</v>
      </c>
      <c r="AW557" s="210">
        <f t="shared" si="762"/>
        <v>0</v>
      </c>
      <c r="AX557" s="210">
        <f t="shared" si="763"/>
        <v>120</v>
      </c>
      <c r="AY557" s="210">
        <f t="shared" si="764"/>
        <v>24</v>
      </c>
      <c r="AZ557" s="211">
        <f t="shared" si="765"/>
        <v>660.86425999999994</v>
      </c>
      <c r="BA557" s="544">
        <f t="shared" si="821"/>
        <v>40.864259999999945</v>
      </c>
      <c r="BB557" s="210">
        <f t="shared" si="822"/>
        <v>10.216064999999986</v>
      </c>
      <c r="BC557" s="213">
        <f t="shared" si="766"/>
        <v>620</v>
      </c>
      <c r="BD557" s="211">
        <f>[1]MAG_9pak!$F$4</f>
        <v>620</v>
      </c>
      <c r="BE557" s="213">
        <f t="shared" si="767"/>
        <v>186</v>
      </c>
      <c r="BF557" s="213">
        <f t="shared" si="768"/>
        <v>310</v>
      </c>
      <c r="BG557" s="210">
        <f t="shared" si="769"/>
        <v>0</v>
      </c>
      <c r="BH557" s="210">
        <f t="shared" si="770"/>
        <v>120</v>
      </c>
      <c r="BI557" s="210">
        <f t="shared" si="771"/>
        <v>24</v>
      </c>
      <c r="BJ557" s="210">
        <f t="shared" si="772"/>
        <v>620</v>
      </c>
      <c r="BK557" s="214">
        <f t="shared" si="773"/>
        <v>186</v>
      </c>
      <c r="BL557" s="214">
        <f t="shared" si="774"/>
        <v>310</v>
      </c>
      <c r="BM557" s="210">
        <f t="shared" si="775"/>
        <v>120</v>
      </c>
      <c r="BN557" s="210">
        <f t="shared" si="776"/>
        <v>0</v>
      </c>
      <c r="BO557" s="215">
        <f t="shared" si="777"/>
        <v>620</v>
      </c>
      <c r="BP557" s="210">
        <f t="shared" si="840"/>
        <v>620</v>
      </c>
      <c r="BQ557" s="216">
        <f t="shared" si="779"/>
        <v>186</v>
      </c>
      <c r="BR557" s="216">
        <f t="shared" si="780"/>
        <v>310</v>
      </c>
      <c r="BS557" s="210">
        <f t="shared" si="781"/>
        <v>120</v>
      </c>
      <c r="BT557" s="210">
        <f t="shared" si="782"/>
        <v>0</v>
      </c>
      <c r="BU557" s="217">
        <f t="shared" si="783"/>
        <v>620</v>
      </c>
      <c r="BV557" s="210">
        <f t="shared" si="841"/>
        <v>620</v>
      </c>
      <c r="BW557" s="403">
        <f t="shared" si="785"/>
        <v>186</v>
      </c>
      <c r="BX557" s="403">
        <f t="shared" si="786"/>
        <v>310</v>
      </c>
      <c r="BY557" s="210">
        <f t="shared" si="787"/>
        <v>120</v>
      </c>
      <c r="BZ557" s="210">
        <f t="shared" si="788"/>
        <v>0</v>
      </c>
      <c r="CA557" s="210">
        <f t="shared" si="789"/>
        <v>24</v>
      </c>
      <c r="CB557" s="404">
        <f t="shared" si="790"/>
        <v>620</v>
      </c>
      <c r="CC557" s="211"/>
      <c r="CD557" s="537">
        <f t="shared" si="791"/>
        <v>10.216064999999986</v>
      </c>
      <c r="CE557" s="537">
        <f t="shared" si="823"/>
        <v>3.0648194999999956</v>
      </c>
      <c r="CF557" s="537">
        <f t="shared" si="792"/>
        <v>5.1080324999999931</v>
      </c>
      <c r="CG557" s="210"/>
      <c r="CH557" s="210"/>
      <c r="CI557" s="210"/>
      <c r="CJ557" s="538">
        <f t="shared" si="793"/>
        <v>10.216064999999986</v>
      </c>
      <c r="CK557" s="216">
        <f t="shared" si="794"/>
        <v>0</v>
      </c>
      <c r="CL557" s="216">
        <f t="shared" si="824"/>
        <v>0</v>
      </c>
      <c r="CM557" s="216">
        <f t="shared" si="795"/>
        <v>0</v>
      </c>
      <c r="CN557" s="216"/>
      <c r="CO557" s="216"/>
      <c r="CP557" s="216"/>
      <c r="CQ557" s="217">
        <f t="shared" si="796"/>
        <v>0</v>
      </c>
      <c r="CR557" s="403">
        <f t="shared" si="797"/>
        <v>10.216064999999986</v>
      </c>
      <c r="CS557" s="403">
        <f t="shared" si="825"/>
        <v>3.0648194999999956</v>
      </c>
      <c r="CT557" s="403">
        <f t="shared" si="798"/>
        <v>5.1080324999999931</v>
      </c>
      <c r="CU557" s="403"/>
      <c r="CV557" s="403"/>
      <c r="CW557" s="403"/>
      <c r="CX557" s="404">
        <f t="shared" si="799"/>
        <v>10.216064999999986</v>
      </c>
      <c r="CY557" s="198"/>
      <c r="CZ557" s="222">
        <v>620</v>
      </c>
      <c r="DA557" s="677">
        <f t="shared" si="800"/>
        <v>120</v>
      </c>
      <c r="DB557" s="676">
        <f t="shared" si="801"/>
        <v>24</v>
      </c>
      <c r="DC557" s="676">
        <f t="shared" si="826"/>
        <v>4.8</v>
      </c>
      <c r="DD557" s="208">
        <v>660.86425999999994</v>
      </c>
      <c r="DE557" s="677">
        <f t="shared" si="802"/>
        <v>160.86425999999994</v>
      </c>
      <c r="DF557" s="676">
        <f t="shared" si="803"/>
        <v>32.172852000000006</v>
      </c>
      <c r="DG557" s="676">
        <f t="shared" si="827"/>
        <v>6.434570400000001</v>
      </c>
      <c r="DH557" s="222">
        <v>24</v>
      </c>
      <c r="DI557" s="677">
        <f t="shared" si="804"/>
        <v>120</v>
      </c>
      <c r="DJ557" s="568">
        <f t="shared" si="805"/>
        <v>620</v>
      </c>
      <c r="DK557" s="677">
        <f t="shared" si="806"/>
        <v>620</v>
      </c>
      <c r="DL557" s="677">
        <f t="shared" si="828"/>
        <v>186</v>
      </c>
      <c r="DM557" s="677">
        <f t="shared" si="829"/>
        <v>310</v>
      </c>
      <c r="DN557" s="677">
        <f t="shared" si="807"/>
        <v>10.216064999999986</v>
      </c>
      <c r="DO557" s="677">
        <f t="shared" si="830"/>
        <v>3.0648194999999956</v>
      </c>
      <c r="DP557" s="677">
        <f t="shared" si="831"/>
        <v>5.1080324999999931</v>
      </c>
      <c r="DQ557" s="677">
        <f t="shared" si="808"/>
        <v>10.216064999999986</v>
      </c>
      <c r="DR557" s="222">
        <v>620</v>
      </c>
      <c r="DS557" s="677">
        <f t="shared" si="809"/>
        <v>120</v>
      </c>
      <c r="DT557" s="676">
        <f t="shared" si="810"/>
        <v>24</v>
      </c>
      <c r="DU557" s="710">
        <f t="shared" si="832"/>
        <v>4.8</v>
      </c>
      <c r="DV557" s="208">
        <v>660.86425999999994</v>
      </c>
      <c r="DW557" s="677">
        <f t="shared" si="811"/>
        <v>160.86425999999994</v>
      </c>
      <c r="DX557" s="676">
        <f t="shared" si="812"/>
        <v>32.172852000000006</v>
      </c>
      <c r="DY557" s="710">
        <f t="shared" si="833"/>
        <v>6.434570400000001</v>
      </c>
      <c r="DZ557" s="222">
        <v>24</v>
      </c>
      <c r="EA557" s="677">
        <f t="shared" si="813"/>
        <v>120</v>
      </c>
      <c r="EB557" s="568">
        <f t="shared" si="814"/>
        <v>620</v>
      </c>
      <c r="EC557" s="677">
        <f t="shared" si="815"/>
        <v>620</v>
      </c>
      <c r="ED557" s="677">
        <f t="shared" si="834"/>
        <v>186</v>
      </c>
      <c r="EE557" s="677">
        <f t="shared" si="835"/>
        <v>310</v>
      </c>
      <c r="EF557" s="208">
        <f t="shared" si="836"/>
        <v>10.216064999999986</v>
      </c>
      <c r="EG557" s="208">
        <f t="shared" si="837"/>
        <v>3.0648194999999956</v>
      </c>
      <c r="EH557" s="208">
        <f t="shared" si="838"/>
        <v>5.1080324999999931</v>
      </c>
      <c r="EI557" s="677">
        <f t="shared" si="816"/>
        <v>10.216064999999986</v>
      </c>
    </row>
    <row r="558" spans="1:139" s="218" customFormat="1" ht="24.75" customHeight="1" x14ac:dyDescent="0.2">
      <c r="A558" s="506">
        <v>555</v>
      </c>
      <c r="B558" s="506" t="s">
        <v>1269</v>
      </c>
      <c r="C558" s="499" t="s">
        <v>945</v>
      </c>
      <c r="D558" s="253" t="s">
        <v>642</v>
      </c>
      <c r="E558" s="253" t="s">
        <v>81</v>
      </c>
      <c r="F558" s="219">
        <v>13</v>
      </c>
      <c r="G558" s="219" t="s">
        <v>6</v>
      </c>
      <c r="H558" s="219">
        <v>1</v>
      </c>
      <c r="I558" s="240">
        <v>2</v>
      </c>
      <c r="J558" s="234">
        <v>500</v>
      </c>
      <c r="K558" s="222" t="s">
        <v>643</v>
      </c>
      <c r="L558" s="219">
        <v>13</v>
      </c>
      <c r="M558" s="219" t="s">
        <v>6</v>
      </c>
      <c r="N558" s="219">
        <v>1</v>
      </c>
      <c r="O558" s="240">
        <v>1</v>
      </c>
      <c r="P558" s="234">
        <v>500</v>
      </c>
      <c r="Q558" s="219"/>
      <c r="R558" s="219"/>
      <c r="S558" s="219"/>
      <c r="T558" s="240">
        <v>1</v>
      </c>
      <c r="U558" s="235">
        <v>500</v>
      </c>
      <c r="V558" s="228" t="s">
        <v>303</v>
      </c>
      <c r="W558" s="228" t="s">
        <v>6</v>
      </c>
      <c r="X558" s="228" t="s">
        <v>7</v>
      </c>
      <c r="Y558" s="242">
        <v>1</v>
      </c>
      <c r="Z558" s="236">
        <v>500</v>
      </c>
      <c r="AA558" s="207">
        <f t="shared" si="750"/>
        <v>500</v>
      </c>
      <c r="AB558" s="222">
        <v>620</v>
      </c>
      <c r="AC558" s="544">
        <f t="shared" si="817"/>
        <v>120</v>
      </c>
      <c r="AD558" s="208">
        <f t="shared" si="843"/>
        <v>660.86425999999994</v>
      </c>
      <c r="AE558" s="678">
        <f t="shared" si="818"/>
        <v>160.86425999999994</v>
      </c>
      <c r="AF558" s="222">
        <v>859</v>
      </c>
      <c r="AJ558" s="444">
        <f t="shared" si="751"/>
        <v>120</v>
      </c>
      <c r="AK558" s="444">
        <f t="shared" si="752"/>
        <v>24</v>
      </c>
      <c r="AL558" s="539">
        <f t="shared" si="819"/>
        <v>4.8000000000000001E-2</v>
      </c>
      <c r="AM558" s="444">
        <f t="shared" si="753"/>
        <v>24</v>
      </c>
      <c r="AN558" s="445">
        <f t="shared" si="754"/>
        <v>160.86425999999994</v>
      </c>
      <c r="AO558" s="445">
        <f t="shared" si="755"/>
        <v>32.172852000000006</v>
      </c>
      <c r="AP558" s="542">
        <f t="shared" si="820"/>
        <v>6.4345704000000004E-2</v>
      </c>
      <c r="AQ558" s="445">
        <f t="shared" si="756"/>
        <v>32.172851999999992</v>
      </c>
      <c r="AR558" s="227">
        <f t="shared" si="757"/>
        <v>620</v>
      </c>
      <c r="AS558" s="210">
        <f t="shared" si="758"/>
        <v>620</v>
      </c>
      <c r="AT558" s="209">
        <f t="shared" si="759"/>
        <v>186</v>
      </c>
      <c r="AU558" s="209">
        <f t="shared" si="760"/>
        <v>310</v>
      </c>
      <c r="AV558" s="211">
        <f t="shared" si="761"/>
        <v>620</v>
      </c>
      <c r="AW558" s="210">
        <f t="shared" si="762"/>
        <v>0</v>
      </c>
      <c r="AX558" s="210">
        <f t="shared" si="763"/>
        <v>120</v>
      </c>
      <c r="AY558" s="210">
        <f t="shared" si="764"/>
        <v>24</v>
      </c>
      <c r="AZ558" s="211">
        <f t="shared" si="765"/>
        <v>660.86425999999994</v>
      </c>
      <c r="BA558" s="544">
        <f t="shared" si="821"/>
        <v>40.864259999999945</v>
      </c>
      <c r="BB558" s="210">
        <f t="shared" si="822"/>
        <v>10.216064999999986</v>
      </c>
      <c r="BC558" s="213">
        <f t="shared" si="766"/>
        <v>620</v>
      </c>
      <c r="BD558" s="211">
        <f>[1]MAG_9pak!$F$4</f>
        <v>620</v>
      </c>
      <c r="BE558" s="213">
        <f t="shared" si="767"/>
        <v>186</v>
      </c>
      <c r="BF558" s="213">
        <f t="shared" si="768"/>
        <v>310</v>
      </c>
      <c r="BG558" s="210">
        <f t="shared" si="769"/>
        <v>0</v>
      </c>
      <c r="BH558" s="210">
        <f t="shared" si="770"/>
        <v>120</v>
      </c>
      <c r="BI558" s="210">
        <f t="shared" si="771"/>
        <v>24</v>
      </c>
      <c r="BJ558" s="210">
        <f t="shared" si="772"/>
        <v>620</v>
      </c>
      <c r="BK558" s="214">
        <f t="shared" si="773"/>
        <v>186</v>
      </c>
      <c r="BL558" s="214">
        <f t="shared" si="774"/>
        <v>310</v>
      </c>
      <c r="BM558" s="210">
        <f t="shared" si="775"/>
        <v>120</v>
      </c>
      <c r="BN558" s="210">
        <f t="shared" si="776"/>
        <v>0</v>
      </c>
      <c r="BO558" s="215">
        <f t="shared" si="777"/>
        <v>620</v>
      </c>
      <c r="BP558" s="210">
        <f t="shared" si="840"/>
        <v>620</v>
      </c>
      <c r="BQ558" s="216">
        <f t="shared" si="779"/>
        <v>186</v>
      </c>
      <c r="BR558" s="216">
        <f t="shared" si="780"/>
        <v>310</v>
      </c>
      <c r="BS558" s="210">
        <f t="shared" si="781"/>
        <v>120</v>
      </c>
      <c r="BT558" s="210">
        <f t="shared" si="782"/>
        <v>0</v>
      </c>
      <c r="BU558" s="217">
        <f t="shared" si="783"/>
        <v>620</v>
      </c>
      <c r="BV558" s="210">
        <f t="shared" si="841"/>
        <v>620</v>
      </c>
      <c r="BW558" s="403">
        <f t="shared" si="785"/>
        <v>186</v>
      </c>
      <c r="BX558" s="403">
        <f t="shared" si="786"/>
        <v>310</v>
      </c>
      <c r="BY558" s="210">
        <f t="shared" si="787"/>
        <v>120</v>
      </c>
      <c r="BZ558" s="210">
        <f t="shared" si="788"/>
        <v>0</v>
      </c>
      <c r="CA558" s="210">
        <f t="shared" si="789"/>
        <v>24</v>
      </c>
      <c r="CB558" s="404">
        <f t="shared" si="790"/>
        <v>620</v>
      </c>
      <c r="CC558" s="404"/>
      <c r="CD558" s="537">
        <f t="shared" si="791"/>
        <v>10.216064999999986</v>
      </c>
      <c r="CE558" s="537">
        <f t="shared" si="823"/>
        <v>3.0648194999999956</v>
      </c>
      <c r="CF558" s="537">
        <f t="shared" si="792"/>
        <v>5.1080324999999931</v>
      </c>
      <c r="CG558" s="210"/>
      <c r="CH558" s="210"/>
      <c r="CI558" s="210"/>
      <c r="CJ558" s="538">
        <f t="shared" si="793"/>
        <v>10.216064999999986</v>
      </c>
      <c r="CK558" s="216">
        <f t="shared" si="794"/>
        <v>0</v>
      </c>
      <c r="CL558" s="216">
        <f t="shared" si="824"/>
        <v>0</v>
      </c>
      <c r="CM558" s="216">
        <f t="shared" si="795"/>
        <v>0</v>
      </c>
      <c r="CN558" s="216"/>
      <c r="CO558" s="216"/>
      <c r="CP558" s="216"/>
      <c r="CQ558" s="217">
        <f t="shared" si="796"/>
        <v>0</v>
      </c>
      <c r="CR558" s="403">
        <f t="shared" si="797"/>
        <v>10.216064999999986</v>
      </c>
      <c r="CS558" s="403">
        <f t="shared" si="825"/>
        <v>3.0648194999999956</v>
      </c>
      <c r="CT558" s="403">
        <f t="shared" si="798"/>
        <v>5.1080324999999931</v>
      </c>
      <c r="CU558" s="403"/>
      <c r="CV558" s="403"/>
      <c r="CW558" s="403"/>
      <c r="CX558" s="404">
        <f t="shared" si="799"/>
        <v>10.216064999999986</v>
      </c>
      <c r="CY558" s="198"/>
      <c r="CZ558" s="222">
        <v>620</v>
      </c>
      <c r="DA558" s="677">
        <f t="shared" si="800"/>
        <v>120</v>
      </c>
      <c r="DB558" s="676">
        <f t="shared" si="801"/>
        <v>24</v>
      </c>
      <c r="DC558" s="676">
        <f t="shared" si="826"/>
        <v>4.8</v>
      </c>
      <c r="DD558" s="208">
        <v>660.86425999999994</v>
      </c>
      <c r="DE558" s="677">
        <f t="shared" si="802"/>
        <v>160.86425999999994</v>
      </c>
      <c r="DF558" s="676">
        <f t="shared" si="803"/>
        <v>32.172852000000006</v>
      </c>
      <c r="DG558" s="676">
        <f t="shared" si="827"/>
        <v>6.434570400000001</v>
      </c>
      <c r="DH558" s="222">
        <v>24</v>
      </c>
      <c r="DI558" s="677">
        <f t="shared" si="804"/>
        <v>120</v>
      </c>
      <c r="DJ558" s="568">
        <f t="shared" si="805"/>
        <v>620</v>
      </c>
      <c r="DK558" s="677">
        <f t="shared" si="806"/>
        <v>620</v>
      </c>
      <c r="DL558" s="677">
        <f t="shared" si="828"/>
        <v>186</v>
      </c>
      <c r="DM558" s="677">
        <f t="shared" si="829"/>
        <v>310</v>
      </c>
      <c r="DN558" s="677">
        <f t="shared" si="807"/>
        <v>10.216064999999986</v>
      </c>
      <c r="DO558" s="677">
        <f t="shared" si="830"/>
        <v>3.0648194999999956</v>
      </c>
      <c r="DP558" s="677">
        <f t="shared" si="831"/>
        <v>5.1080324999999931</v>
      </c>
      <c r="DQ558" s="677">
        <f t="shared" si="808"/>
        <v>10.216064999999986</v>
      </c>
      <c r="DR558" s="222">
        <v>620</v>
      </c>
      <c r="DS558" s="677">
        <f t="shared" si="809"/>
        <v>120</v>
      </c>
      <c r="DT558" s="676">
        <f t="shared" si="810"/>
        <v>24</v>
      </c>
      <c r="DU558" s="710">
        <f t="shared" si="832"/>
        <v>4.8</v>
      </c>
      <c r="DV558" s="208">
        <v>660.86425999999994</v>
      </c>
      <c r="DW558" s="677">
        <f t="shared" si="811"/>
        <v>160.86425999999994</v>
      </c>
      <c r="DX558" s="676">
        <f t="shared" si="812"/>
        <v>32.172852000000006</v>
      </c>
      <c r="DY558" s="710">
        <f t="shared" si="833"/>
        <v>6.434570400000001</v>
      </c>
      <c r="DZ558" s="222">
        <v>24</v>
      </c>
      <c r="EA558" s="677">
        <f t="shared" si="813"/>
        <v>120</v>
      </c>
      <c r="EB558" s="568">
        <f t="shared" si="814"/>
        <v>620</v>
      </c>
      <c r="EC558" s="677">
        <f t="shared" si="815"/>
        <v>620</v>
      </c>
      <c r="ED558" s="677">
        <f t="shared" si="834"/>
        <v>186</v>
      </c>
      <c r="EE558" s="677">
        <f t="shared" si="835"/>
        <v>310</v>
      </c>
      <c r="EF558" s="208">
        <f t="shared" si="836"/>
        <v>10.216064999999986</v>
      </c>
      <c r="EG558" s="208">
        <f t="shared" si="837"/>
        <v>3.0648194999999956</v>
      </c>
      <c r="EH558" s="208">
        <f t="shared" si="838"/>
        <v>5.1080324999999931</v>
      </c>
      <c r="EI558" s="677">
        <f t="shared" si="816"/>
        <v>10.216064999999986</v>
      </c>
    </row>
    <row r="559" spans="1:139" s="218" customFormat="1" ht="24.75" customHeight="1" x14ac:dyDescent="0.2">
      <c r="A559" s="505">
        <v>556</v>
      </c>
      <c r="B559" s="505" t="s">
        <v>1270</v>
      </c>
      <c r="C559" s="499" t="s">
        <v>975</v>
      </c>
      <c r="D559" s="253" t="s">
        <v>1162</v>
      </c>
      <c r="E559" s="253" t="s">
        <v>36</v>
      </c>
      <c r="F559" s="219" t="s">
        <v>43</v>
      </c>
      <c r="G559" s="219" t="s">
        <v>42</v>
      </c>
      <c r="H559" s="219" t="s">
        <v>25</v>
      </c>
      <c r="I559" s="248">
        <v>0.3</v>
      </c>
      <c r="J559" s="230">
        <v>1032</v>
      </c>
      <c r="K559" s="222" t="s">
        <v>650</v>
      </c>
      <c r="L559" s="219" t="s">
        <v>43</v>
      </c>
      <c r="M559" s="219" t="s">
        <v>42</v>
      </c>
      <c r="N559" s="219" t="s">
        <v>25</v>
      </c>
      <c r="O559" s="249">
        <v>0.3</v>
      </c>
      <c r="P559" s="230">
        <v>1032</v>
      </c>
      <c r="Q559" s="219"/>
      <c r="R559" s="219"/>
      <c r="S559" s="219"/>
      <c r="T559" s="249">
        <v>0.3</v>
      </c>
      <c r="U559" s="231">
        <v>1032</v>
      </c>
      <c r="V559" s="228" t="s">
        <v>695</v>
      </c>
      <c r="W559" s="228" t="s">
        <v>180</v>
      </c>
      <c r="X559" s="228" t="s">
        <v>45</v>
      </c>
      <c r="Y559" s="252">
        <v>0.3</v>
      </c>
      <c r="Z559" s="551">
        <v>1032</v>
      </c>
      <c r="AA559" s="207">
        <f t="shared" si="750"/>
        <v>309.59999999999997</v>
      </c>
      <c r="AB559" s="552">
        <v>758</v>
      </c>
      <c r="AC559" s="544">
        <f t="shared" si="817"/>
        <v>-274</v>
      </c>
      <c r="AD559" s="553">
        <f>0.95*$AB$1</f>
        <v>1080.587</v>
      </c>
      <c r="AE559" s="678">
        <f t="shared" si="818"/>
        <v>48.586999999999989</v>
      </c>
      <c r="AF559" s="222">
        <v>1406</v>
      </c>
      <c r="AJ559" s="444">
        <f t="shared" si="751"/>
        <v>-274</v>
      </c>
      <c r="AK559" s="444">
        <f t="shared" si="752"/>
        <v>-26.550387596899228</v>
      </c>
      <c r="AL559" s="539">
        <f t="shared" si="819"/>
        <v>-5.3100775193798452E-2</v>
      </c>
      <c r="AM559" s="444">
        <f t="shared" si="753"/>
        <v>-54.8</v>
      </c>
      <c r="AN559" s="445">
        <f t="shared" si="754"/>
        <v>48.586999999999989</v>
      </c>
      <c r="AO559" s="445">
        <f t="shared" si="755"/>
        <v>4.7080426356589129</v>
      </c>
      <c r="AP559" s="542">
        <f t="shared" si="820"/>
        <v>9.4160852713178252E-3</v>
      </c>
      <c r="AQ559" s="445">
        <f t="shared" si="756"/>
        <v>9.7173999999999978</v>
      </c>
      <c r="AR559" s="227">
        <f t="shared" si="757"/>
        <v>345.59999999999997</v>
      </c>
      <c r="AS559" s="554">
        <f t="shared" si="758"/>
        <v>1152</v>
      </c>
      <c r="AT559" s="209">
        <f t="shared" si="759"/>
        <v>345.59999999999997</v>
      </c>
      <c r="AU559" s="209">
        <f t="shared" si="760"/>
        <v>576</v>
      </c>
      <c r="AV559" s="211">
        <f t="shared" si="761"/>
        <v>758</v>
      </c>
      <c r="AW559" s="545">
        <f t="shared" si="762"/>
        <v>394</v>
      </c>
      <c r="AX559" s="210">
        <f t="shared" si="763"/>
        <v>120</v>
      </c>
      <c r="AY559" s="210">
        <f t="shared" si="764"/>
        <v>11.627906976744185</v>
      </c>
      <c r="AZ559" s="211">
        <f t="shared" si="765"/>
        <v>1080.587</v>
      </c>
      <c r="BA559" s="544">
        <f t="shared" si="821"/>
        <v>-71.413000000000011</v>
      </c>
      <c r="BB559" s="210">
        <f t="shared" si="822"/>
        <v>-17.853250000000003</v>
      </c>
      <c r="BC559" s="213">
        <f t="shared" si="766"/>
        <v>291.75848999999999</v>
      </c>
      <c r="BD559" s="211">
        <f>[1]MAG_9pak!$F$9</f>
        <v>972.52830000000006</v>
      </c>
      <c r="BE559" s="213">
        <f t="shared" si="767"/>
        <v>291.75848999999999</v>
      </c>
      <c r="BF559" s="213">
        <f t="shared" si="768"/>
        <v>486.26415000000003</v>
      </c>
      <c r="BG559" s="210">
        <f t="shared" si="769"/>
        <v>214.52830000000006</v>
      </c>
      <c r="BH559" s="210">
        <f t="shared" si="770"/>
        <v>-59.471699999999942</v>
      </c>
      <c r="BI559" s="210">
        <f t="shared" si="771"/>
        <v>-5.7627616279069827</v>
      </c>
      <c r="BJ559" s="210">
        <f t="shared" si="772"/>
        <v>1279.68</v>
      </c>
      <c r="BK559" s="214">
        <f t="shared" si="773"/>
        <v>383.904</v>
      </c>
      <c r="BL559" s="214">
        <f t="shared" si="774"/>
        <v>639.84</v>
      </c>
      <c r="BM559" s="210">
        <f t="shared" si="775"/>
        <v>247.68000000000006</v>
      </c>
      <c r="BN559" s="210">
        <f t="shared" si="776"/>
        <v>521.68000000000006</v>
      </c>
      <c r="BO559" s="215">
        <f t="shared" si="777"/>
        <v>383.904</v>
      </c>
      <c r="BP559" s="210">
        <f t="shared" si="840"/>
        <v>1279.68</v>
      </c>
      <c r="BQ559" s="216">
        <f t="shared" si="779"/>
        <v>383.904</v>
      </c>
      <c r="BR559" s="216">
        <f t="shared" si="780"/>
        <v>639.84</v>
      </c>
      <c r="BS559" s="210">
        <f t="shared" si="781"/>
        <v>247.68000000000006</v>
      </c>
      <c r="BT559" s="210">
        <f t="shared" si="782"/>
        <v>521.68000000000006</v>
      </c>
      <c r="BU559" s="217">
        <f t="shared" si="783"/>
        <v>383.904</v>
      </c>
      <c r="BV559" s="210">
        <f t="shared" si="841"/>
        <v>1279.68</v>
      </c>
      <c r="BW559" s="403">
        <f t="shared" si="785"/>
        <v>383.904</v>
      </c>
      <c r="BX559" s="403">
        <f t="shared" si="786"/>
        <v>639.84</v>
      </c>
      <c r="BY559" s="210">
        <f t="shared" si="787"/>
        <v>247.68000000000006</v>
      </c>
      <c r="BZ559" s="210">
        <f t="shared" si="788"/>
        <v>521.68000000000006</v>
      </c>
      <c r="CA559" s="210">
        <f t="shared" si="789"/>
        <v>24</v>
      </c>
      <c r="CB559" s="404">
        <f t="shared" si="790"/>
        <v>383.904</v>
      </c>
      <c r="CC559" s="211"/>
      <c r="CD559" s="537">
        <f t="shared" si="791"/>
        <v>-17.853250000000003</v>
      </c>
      <c r="CE559" s="537">
        <f t="shared" si="823"/>
        <v>-5.3559750000000008</v>
      </c>
      <c r="CF559" s="537">
        <f t="shared" si="792"/>
        <v>-8.9266250000000014</v>
      </c>
      <c r="CG559" s="210"/>
      <c r="CH559" s="210"/>
      <c r="CI559" s="210"/>
      <c r="CJ559" s="538">
        <f t="shared" si="793"/>
        <v>-5.3559750000000008</v>
      </c>
      <c r="CK559" s="216">
        <f t="shared" si="794"/>
        <v>-98.5</v>
      </c>
      <c r="CL559" s="216">
        <f t="shared" si="824"/>
        <v>-29.549999999999997</v>
      </c>
      <c r="CM559" s="216">
        <f t="shared" si="795"/>
        <v>-49.25</v>
      </c>
      <c r="CN559" s="216"/>
      <c r="CO559" s="216"/>
      <c r="CP559" s="216"/>
      <c r="CQ559" s="217">
        <f t="shared" si="796"/>
        <v>-29.549999999999997</v>
      </c>
      <c r="CR559" s="403">
        <f t="shared" si="797"/>
        <v>-49.773250000000019</v>
      </c>
      <c r="CS559" s="403">
        <f t="shared" si="825"/>
        <v>-14.931975000000005</v>
      </c>
      <c r="CT559" s="403">
        <f t="shared" si="798"/>
        <v>-24.886625000000009</v>
      </c>
      <c r="CU559" s="403"/>
      <c r="CV559" s="403"/>
      <c r="CW559" s="403"/>
      <c r="CX559" s="404">
        <f t="shared" si="799"/>
        <v>-14.931975000000005</v>
      </c>
      <c r="CY559" s="198"/>
      <c r="CZ559" s="222">
        <v>758</v>
      </c>
      <c r="DA559" s="677">
        <f t="shared" si="800"/>
        <v>-274</v>
      </c>
      <c r="DB559" s="676">
        <f t="shared" si="801"/>
        <v>-26.550387596899228</v>
      </c>
      <c r="DC559" s="676">
        <f t="shared" si="826"/>
        <v>-5.3100775193798455</v>
      </c>
      <c r="DD559" s="208">
        <v>1080.587</v>
      </c>
      <c r="DE559" s="677">
        <f t="shared" si="802"/>
        <v>48.586999999999989</v>
      </c>
      <c r="DF559" s="676">
        <f t="shared" si="803"/>
        <v>4.7080426356589129</v>
      </c>
      <c r="DG559" s="676">
        <f t="shared" si="827"/>
        <v>0.94160852713178256</v>
      </c>
      <c r="DH559" s="222">
        <v>20</v>
      </c>
      <c r="DI559" s="677">
        <f t="shared" si="804"/>
        <v>206.4</v>
      </c>
      <c r="DJ559" s="568">
        <f t="shared" si="805"/>
        <v>1238.4000000000001</v>
      </c>
      <c r="DK559" s="677">
        <f t="shared" si="806"/>
        <v>371.52000000000004</v>
      </c>
      <c r="DL559" s="677">
        <f t="shared" si="828"/>
        <v>371.52</v>
      </c>
      <c r="DM559" s="677">
        <f t="shared" si="829"/>
        <v>619.20000000000005</v>
      </c>
      <c r="DN559" s="677">
        <f t="shared" si="807"/>
        <v>-39.453250000000025</v>
      </c>
      <c r="DO559" s="677">
        <f t="shared" si="830"/>
        <v>-11.835975000000007</v>
      </c>
      <c r="DP559" s="677">
        <f t="shared" si="831"/>
        <v>-19.726625000000013</v>
      </c>
      <c r="DQ559" s="677">
        <f t="shared" si="808"/>
        <v>-11.835975000000007</v>
      </c>
      <c r="DR559" s="222">
        <v>758</v>
      </c>
      <c r="DS559" s="677">
        <f t="shared" si="809"/>
        <v>-274</v>
      </c>
      <c r="DT559" s="676">
        <f t="shared" si="810"/>
        <v>-26.550387596899228</v>
      </c>
      <c r="DU559" s="710">
        <f t="shared" si="832"/>
        <v>-5.3100775193798455</v>
      </c>
      <c r="DV559" s="208">
        <v>1080.587</v>
      </c>
      <c r="DW559" s="677">
        <f t="shared" si="811"/>
        <v>48.586999999999989</v>
      </c>
      <c r="DX559" s="676">
        <f t="shared" si="812"/>
        <v>4.7080426356589129</v>
      </c>
      <c r="DY559" s="710">
        <f t="shared" si="833"/>
        <v>0.94160852713178256</v>
      </c>
      <c r="DZ559" s="222">
        <v>19</v>
      </c>
      <c r="EA559" s="677">
        <f t="shared" si="813"/>
        <v>196.08</v>
      </c>
      <c r="EB559" s="568">
        <f t="shared" si="814"/>
        <v>1228.08</v>
      </c>
      <c r="EC559" s="677">
        <f t="shared" si="815"/>
        <v>368.42399999999998</v>
      </c>
      <c r="ED559" s="677">
        <f t="shared" si="834"/>
        <v>368.42399999999992</v>
      </c>
      <c r="EE559" s="677">
        <f t="shared" si="835"/>
        <v>614.04</v>
      </c>
      <c r="EF559" s="208">
        <f t="shared" si="836"/>
        <v>-36.873249999999985</v>
      </c>
      <c r="EG559" s="208">
        <f t="shared" si="837"/>
        <v>-11.061974999999995</v>
      </c>
      <c r="EH559" s="208">
        <f t="shared" si="838"/>
        <v>-18.436624999999992</v>
      </c>
      <c r="EI559" s="677">
        <f t="shared" si="816"/>
        <v>-11.061974999999995</v>
      </c>
    </row>
    <row r="560" spans="1:139" s="218" customFormat="1" ht="24.75" customHeight="1" x14ac:dyDescent="0.2">
      <c r="A560" s="505">
        <v>557</v>
      </c>
      <c r="B560" s="505" t="s">
        <v>1270</v>
      </c>
      <c r="C560" s="499" t="s">
        <v>975</v>
      </c>
      <c r="D560" s="253" t="s">
        <v>1162</v>
      </c>
      <c r="E560" s="253" t="s">
        <v>92</v>
      </c>
      <c r="F560" s="219" t="s">
        <v>96</v>
      </c>
      <c r="G560" s="219" t="s">
        <v>24</v>
      </c>
      <c r="H560" s="219" t="s">
        <v>28</v>
      </c>
      <c r="I560" s="248">
        <v>0.2</v>
      </c>
      <c r="J560" s="230">
        <v>739</v>
      </c>
      <c r="K560" s="222"/>
      <c r="L560" s="219" t="s">
        <v>96</v>
      </c>
      <c r="M560" s="219" t="s">
        <v>24</v>
      </c>
      <c r="N560" s="219" t="s">
        <v>28</v>
      </c>
      <c r="O560" s="249">
        <v>0.2</v>
      </c>
      <c r="P560" s="230">
        <v>739</v>
      </c>
      <c r="Q560" s="219"/>
      <c r="R560" s="219"/>
      <c r="S560" s="219"/>
      <c r="T560" s="249">
        <v>0.2</v>
      </c>
      <c r="U560" s="231">
        <v>739</v>
      </c>
      <c r="V560" s="228" t="s">
        <v>674</v>
      </c>
      <c r="W560" s="228" t="s">
        <v>6</v>
      </c>
      <c r="X560" s="228" t="s">
        <v>28</v>
      </c>
      <c r="Y560" s="252">
        <v>0.2</v>
      </c>
      <c r="Z560" s="232">
        <v>739</v>
      </c>
      <c r="AA560" s="207">
        <f t="shared" si="750"/>
        <v>147.80000000000001</v>
      </c>
      <c r="AB560" s="222">
        <v>967</v>
      </c>
      <c r="AC560" s="544">
        <f t="shared" si="817"/>
        <v>228</v>
      </c>
      <c r="AD560" s="208">
        <f>1.22*$AB$1</f>
        <v>1387.7012</v>
      </c>
      <c r="AE560" s="678">
        <f t="shared" si="818"/>
        <v>648.70119999999997</v>
      </c>
      <c r="AF560" s="222">
        <v>1796</v>
      </c>
      <c r="AJ560" s="444">
        <f t="shared" si="751"/>
        <v>228</v>
      </c>
      <c r="AK560" s="444">
        <f t="shared" si="752"/>
        <v>30.852503382949948</v>
      </c>
      <c r="AL560" s="539">
        <f t="shared" si="819"/>
        <v>6.1705006765899899E-2</v>
      </c>
      <c r="AM560" s="444">
        <f t="shared" si="753"/>
        <v>45.6</v>
      </c>
      <c r="AN560" s="445">
        <f t="shared" si="754"/>
        <v>648.70119999999997</v>
      </c>
      <c r="AO560" s="445">
        <f t="shared" si="755"/>
        <v>87.780947225981038</v>
      </c>
      <c r="AP560" s="542">
        <f t="shared" si="820"/>
        <v>0.17556189445196207</v>
      </c>
      <c r="AQ560" s="445">
        <f t="shared" si="756"/>
        <v>129.74024</v>
      </c>
      <c r="AR560" s="227">
        <f t="shared" si="757"/>
        <v>171.8</v>
      </c>
      <c r="AS560" s="210">
        <f t="shared" si="758"/>
        <v>859</v>
      </c>
      <c r="AT560" s="209">
        <f t="shared" si="759"/>
        <v>257.7</v>
      </c>
      <c r="AU560" s="209">
        <f t="shared" si="760"/>
        <v>429.5</v>
      </c>
      <c r="AV560" s="211">
        <f t="shared" si="761"/>
        <v>967</v>
      </c>
      <c r="AW560" s="212">
        <f t="shared" si="762"/>
        <v>-108</v>
      </c>
      <c r="AX560" s="210">
        <f t="shared" si="763"/>
        <v>120</v>
      </c>
      <c r="AY560" s="210">
        <f t="shared" si="764"/>
        <v>16.238159675236801</v>
      </c>
      <c r="AZ560" s="211">
        <f t="shared" si="765"/>
        <v>1387.7012</v>
      </c>
      <c r="BA560" s="544">
        <f t="shared" si="821"/>
        <v>528.70119999999997</v>
      </c>
      <c r="BB560" s="210">
        <f t="shared" si="822"/>
        <v>132.17529999999999</v>
      </c>
      <c r="BC560" s="213">
        <f t="shared" si="766"/>
        <v>249.78621600000002</v>
      </c>
      <c r="BD560" s="211">
        <f>[1]MAG_9pak!$F$11</f>
        <v>1248.9310800000001</v>
      </c>
      <c r="BE560" s="213">
        <f t="shared" si="767"/>
        <v>374.67932400000001</v>
      </c>
      <c r="BF560" s="213">
        <f t="shared" si="768"/>
        <v>624.46554000000003</v>
      </c>
      <c r="BG560" s="210">
        <f t="shared" si="769"/>
        <v>281.93108000000007</v>
      </c>
      <c r="BH560" s="210">
        <f t="shared" si="770"/>
        <v>509.93108000000007</v>
      </c>
      <c r="BI560" s="210">
        <f t="shared" si="771"/>
        <v>69.002852503382968</v>
      </c>
      <c r="BJ560" s="210">
        <f t="shared" si="772"/>
        <v>916.36</v>
      </c>
      <c r="BK560" s="214">
        <f t="shared" si="773"/>
        <v>274.90800000000002</v>
      </c>
      <c r="BL560" s="214">
        <f t="shared" si="774"/>
        <v>458.18</v>
      </c>
      <c r="BM560" s="210">
        <f t="shared" si="775"/>
        <v>177.36</v>
      </c>
      <c r="BN560" s="210">
        <f t="shared" si="776"/>
        <v>-50.639999999999986</v>
      </c>
      <c r="BO560" s="215">
        <f t="shared" si="777"/>
        <v>183.27200000000002</v>
      </c>
      <c r="BP560" s="210">
        <f t="shared" si="840"/>
        <v>916.36</v>
      </c>
      <c r="BQ560" s="216">
        <f t="shared" si="779"/>
        <v>274.90800000000002</v>
      </c>
      <c r="BR560" s="216">
        <f t="shared" si="780"/>
        <v>458.18</v>
      </c>
      <c r="BS560" s="210">
        <f t="shared" si="781"/>
        <v>177.36</v>
      </c>
      <c r="BT560" s="210">
        <f t="shared" si="782"/>
        <v>-50.639999999999986</v>
      </c>
      <c r="BU560" s="217">
        <f t="shared" si="783"/>
        <v>183.27200000000002</v>
      </c>
      <c r="BV560" s="210">
        <f t="shared" si="841"/>
        <v>916.36</v>
      </c>
      <c r="BW560" s="403">
        <f t="shared" si="785"/>
        <v>274.90800000000002</v>
      </c>
      <c r="BX560" s="403">
        <f t="shared" si="786"/>
        <v>458.18</v>
      </c>
      <c r="BY560" s="210">
        <f t="shared" si="787"/>
        <v>177.36</v>
      </c>
      <c r="BZ560" s="210">
        <f t="shared" si="788"/>
        <v>-50.639999999999986</v>
      </c>
      <c r="CA560" s="210">
        <f t="shared" si="789"/>
        <v>24</v>
      </c>
      <c r="CB560" s="404">
        <f t="shared" si="790"/>
        <v>183.27200000000002</v>
      </c>
      <c r="CC560" s="211"/>
      <c r="CD560" s="537">
        <f t="shared" si="791"/>
        <v>132.17529999999999</v>
      </c>
      <c r="CE560" s="537">
        <f t="shared" si="823"/>
        <v>39.652589999999996</v>
      </c>
      <c r="CF560" s="537">
        <f t="shared" si="792"/>
        <v>66.087649999999996</v>
      </c>
      <c r="CG560" s="210"/>
      <c r="CH560" s="210"/>
      <c r="CI560" s="210"/>
      <c r="CJ560" s="538">
        <f t="shared" si="793"/>
        <v>26.43506</v>
      </c>
      <c r="CK560" s="216">
        <f t="shared" si="794"/>
        <v>27</v>
      </c>
      <c r="CL560" s="216">
        <f t="shared" si="824"/>
        <v>8.1</v>
      </c>
      <c r="CM560" s="216">
        <f t="shared" si="795"/>
        <v>13.5</v>
      </c>
      <c r="CN560" s="216"/>
      <c r="CO560" s="216"/>
      <c r="CP560" s="216"/>
      <c r="CQ560" s="217">
        <f t="shared" si="796"/>
        <v>5.4</v>
      </c>
      <c r="CR560" s="403">
        <f t="shared" si="797"/>
        <v>117.83529999999999</v>
      </c>
      <c r="CS560" s="403">
        <f t="shared" si="825"/>
        <v>35.350589999999997</v>
      </c>
      <c r="CT560" s="403">
        <f t="shared" si="798"/>
        <v>58.917649999999995</v>
      </c>
      <c r="CU560" s="403"/>
      <c r="CV560" s="403"/>
      <c r="CW560" s="403"/>
      <c r="CX560" s="404">
        <f t="shared" si="799"/>
        <v>23.567059999999998</v>
      </c>
      <c r="CY560" s="198"/>
      <c r="CZ560" s="222">
        <v>967</v>
      </c>
      <c r="DA560" s="677">
        <f t="shared" si="800"/>
        <v>228</v>
      </c>
      <c r="DB560" s="676">
        <f t="shared" si="801"/>
        <v>30.852503382949948</v>
      </c>
      <c r="DC560" s="676">
        <f t="shared" si="826"/>
        <v>6.1705006765899899</v>
      </c>
      <c r="DD560" s="208">
        <v>1387.7012</v>
      </c>
      <c r="DE560" s="677">
        <f t="shared" si="802"/>
        <v>648.70119999999997</v>
      </c>
      <c r="DF560" s="676">
        <f t="shared" si="803"/>
        <v>87.780947225981038</v>
      </c>
      <c r="DG560" s="676">
        <f t="shared" si="827"/>
        <v>17.556189445196207</v>
      </c>
      <c r="DH560" s="222">
        <v>20</v>
      </c>
      <c r="DI560" s="677">
        <f t="shared" si="804"/>
        <v>147.80000000000001</v>
      </c>
      <c r="DJ560" s="568">
        <f t="shared" si="805"/>
        <v>886.8</v>
      </c>
      <c r="DK560" s="677">
        <f t="shared" si="806"/>
        <v>177.36</v>
      </c>
      <c r="DL560" s="677">
        <f t="shared" si="828"/>
        <v>266.04000000000002</v>
      </c>
      <c r="DM560" s="677">
        <f t="shared" si="829"/>
        <v>443.4</v>
      </c>
      <c r="DN560" s="677">
        <f t="shared" si="807"/>
        <v>125.2253</v>
      </c>
      <c r="DO560" s="677">
        <f t="shared" si="830"/>
        <v>37.567590000000003</v>
      </c>
      <c r="DP560" s="677">
        <f t="shared" si="831"/>
        <v>62.612650000000002</v>
      </c>
      <c r="DQ560" s="677">
        <f t="shared" si="808"/>
        <v>25.045060000000003</v>
      </c>
      <c r="DR560" s="222">
        <v>967</v>
      </c>
      <c r="DS560" s="677">
        <f t="shared" si="809"/>
        <v>228</v>
      </c>
      <c r="DT560" s="676">
        <f t="shared" si="810"/>
        <v>30.852503382949948</v>
      </c>
      <c r="DU560" s="710">
        <f t="shared" si="832"/>
        <v>6.1705006765899899</v>
      </c>
      <c r="DV560" s="208">
        <v>1387.7012</v>
      </c>
      <c r="DW560" s="677">
        <f t="shared" si="811"/>
        <v>648.70119999999997</v>
      </c>
      <c r="DX560" s="676">
        <f t="shared" si="812"/>
        <v>87.780947225981038</v>
      </c>
      <c r="DY560" s="710">
        <f t="shared" si="833"/>
        <v>17.556189445196207</v>
      </c>
      <c r="DZ560" s="222">
        <v>19</v>
      </c>
      <c r="EA560" s="677">
        <f t="shared" si="813"/>
        <v>140.41</v>
      </c>
      <c r="EB560" s="568">
        <f t="shared" si="814"/>
        <v>879.41</v>
      </c>
      <c r="EC560" s="677">
        <f t="shared" si="815"/>
        <v>175.88200000000001</v>
      </c>
      <c r="ED560" s="677">
        <f t="shared" si="834"/>
        <v>263.82299999999998</v>
      </c>
      <c r="EE560" s="677">
        <f t="shared" si="835"/>
        <v>439.70499999999998</v>
      </c>
      <c r="EF560" s="208">
        <f t="shared" si="836"/>
        <v>127.0728</v>
      </c>
      <c r="EG560" s="208">
        <f t="shared" si="837"/>
        <v>38.121839999999999</v>
      </c>
      <c r="EH560" s="208">
        <f t="shared" si="838"/>
        <v>63.5364</v>
      </c>
      <c r="EI560" s="677">
        <f t="shared" si="816"/>
        <v>25.414560000000002</v>
      </c>
    </row>
    <row r="561" spans="1:139" s="218" customFormat="1" ht="24.75" customHeight="1" x14ac:dyDescent="0.2">
      <c r="A561" s="506">
        <v>558</v>
      </c>
      <c r="B561" s="506" t="s">
        <v>1270</v>
      </c>
      <c r="C561" s="499" t="s">
        <v>975</v>
      </c>
      <c r="D561" s="253" t="s">
        <v>1162</v>
      </c>
      <c r="E561" s="253" t="s">
        <v>14</v>
      </c>
      <c r="F561" s="219" t="s">
        <v>38</v>
      </c>
      <c r="G561" s="219" t="s">
        <v>24</v>
      </c>
      <c r="H561" s="219" t="s">
        <v>25</v>
      </c>
      <c r="I561" s="248">
        <v>0.8</v>
      </c>
      <c r="J561" s="229">
        <v>700</v>
      </c>
      <c r="K561" s="222"/>
      <c r="L561" s="219" t="s">
        <v>38</v>
      </c>
      <c r="M561" s="219" t="s">
        <v>24</v>
      </c>
      <c r="N561" s="219" t="s">
        <v>25</v>
      </c>
      <c r="O561" s="249">
        <v>0.8</v>
      </c>
      <c r="P561" s="230">
        <v>700</v>
      </c>
      <c r="Q561" s="219"/>
      <c r="R561" s="219"/>
      <c r="S561" s="219"/>
      <c r="T561" s="249">
        <v>0.8</v>
      </c>
      <c r="U561" s="231">
        <v>700</v>
      </c>
      <c r="V561" s="228" t="s">
        <v>660</v>
      </c>
      <c r="W561" s="228" t="s">
        <v>6</v>
      </c>
      <c r="X561" s="228" t="s">
        <v>45</v>
      </c>
      <c r="Y561" s="252">
        <v>0.8</v>
      </c>
      <c r="Z561" s="232">
        <v>700</v>
      </c>
      <c r="AA561" s="207">
        <f t="shared" si="750"/>
        <v>560</v>
      </c>
      <c r="AB561" s="222">
        <v>758</v>
      </c>
      <c r="AC561" s="544">
        <f t="shared" si="817"/>
        <v>58</v>
      </c>
      <c r="AD561" s="208">
        <f>0.95*$AB$1</f>
        <v>1080.587</v>
      </c>
      <c r="AE561" s="678">
        <f t="shared" si="818"/>
        <v>380.58699999999999</v>
      </c>
      <c r="AF561" s="222">
        <v>1406</v>
      </c>
      <c r="AJ561" s="444">
        <f t="shared" si="751"/>
        <v>58</v>
      </c>
      <c r="AK561" s="444">
        <f t="shared" si="752"/>
        <v>8.2857142857142918</v>
      </c>
      <c r="AL561" s="539">
        <f t="shared" si="819"/>
        <v>1.6571428571428584E-2</v>
      </c>
      <c r="AM561" s="444">
        <f t="shared" si="753"/>
        <v>11.6</v>
      </c>
      <c r="AN561" s="445">
        <f t="shared" si="754"/>
        <v>380.58699999999999</v>
      </c>
      <c r="AO561" s="445">
        <f t="shared" si="755"/>
        <v>54.369571428571419</v>
      </c>
      <c r="AP561" s="542">
        <f t="shared" si="820"/>
        <v>0.10873914285714284</v>
      </c>
      <c r="AQ561" s="445">
        <f t="shared" si="756"/>
        <v>76.117400000000004</v>
      </c>
      <c r="AR561" s="227">
        <f t="shared" si="757"/>
        <v>656</v>
      </c>
      <c r="AS561" s="210">
        <f t="shared" si="758"/>
        <v>820</v>
      </c>
      <c r="AT561" s="209">
        <f t="shared" si="759"/>
        <v>246</v>
      </c>
      <c r="AU561" s="209">
        <f t="shared" si="760"/>
        <v>410</v>
      </c>
      <c r="AV561" s="211">
        <f t="shared" si="761"/>
        <v>758</v>
      </c>
      <c r="AW561" s="210">
        <f t="shared" si="762"/>
        <v>62</v>
      </c>
      <c r="AX561" s="210">
        <f t="shared" si="763"/>
        <v>120</v>
      </c>
      <c r="AY561" s="210">
        <f t="shared" si="764"/>
        <v>17.142857142857153</v>
      </c>
      <c r="AZ561" s="211">
        <f t="shared" si="765"/>
        <v>1080.587</v>
      </c>
      <c r="BA561" s="544">
        <f t="shared" si="821"/>
        <v>260.58699999999999</v>
      </c>
      <c r="BB561" s="210">
        <f t="shared" si="822"/>
        <v>65.146749999999997</v>
      </c>
      <c r="BC561" s="213">
        <f t="shared" si="766"/>
        <v>778.02264000000014</v>
      </c>
      <c r="BD561" s="211">
        <f>[1]MAG_9pak!$F$9</f>
        <v>972.52830000000006</v>
      </c>
      <c r="BE561" s="213">
        <f t="shared" si="767"/>
        <v>291.75848999999999</v>
      </c>
      <c r="BF561" s="213">
        <f t="shared" si="768"/>
        <v>486.26415000000003</v>
      </c>
      <c r="BG561" s="210">
        <f t="shared" si="769"/>
        <v>214.52830000000006</v>
      </c>
      <c r="BH561" s="210">
        <f t="shared" si="770"/>
        <v>272.52830000000006</v>
      </c>
      <c r="BI561" s="210">
        <f t="shared" si="771"/>
        <v>38.932614285714294</v>
      </c>
      <c r="BJ561" s="210">
        <f t="shared" si="772"/>
        <v>868</v>
      </c>
      <c r="BK561" s="214">
        <f t="shared" si="773"/>
        <v>260.39999999999998</v>
      </c>
      <c r="BL561" s="214">
        <f t="shared" si="774"/>
        <v>434</v>
      </c>
      <c r="BM561" s="210">
        <f t="shared" si="775"/>
        <v>168</v>
      </c>
      <c r="BN561" s="210">
        <f t="shared" si="776"/>
        <v>110</v>
      </c>
      <c r="BO561" s="215">
        <f t="shared" si="777"/>
        <v>694.40000000000009</v>
      </c>
      <c r="BP561" s="210">
        <f t="shared" si="840"/>
        <v>868</v>
      </c>
      <c r="BQ561" s="216">
        <f t="shared" si="779"/>
        <v>260.39999999999998</v>
      </c>
      <c r="BR561" s="216">
        <f t="shared" si="780"/>
        <v>434</v>
      </c>
      <c r="BS561" s="210">
        <f t="shared" si="781"/>
        <v>168</v>
      </c>
      <c r="BT561" s="210">
        <f t="shared" si="782"/>
        <v>110</v>
      </c>
      <c r="BU561" s="217">
        <f t="shared" si="783"/>
        <v>694.40000000000009</v>
      </c>
      <c r="BV561" s="210">
        <f t="shared" si="841"/>
        <v>868</v>
      </c>
      <c r="BW561" s="403">
        <f t="shared" si="785"/>
        <v>260.39999999999998</v>
      </c>
      <c r="BX561" s="403">
        <f t="shared" si="786"/>
        <v>434</v>
      </c>
      <c r="BY561" s="210">
        <f t="shared" si="787"/>
        <v>168</v>
      </c>
      <c r="BZ561" s="210">
        <f t="shared" si="788"/>
        <v>110</v>
      </c>
      <c r="CA561" s="210">
        <f t="shared" si="789"/>
        <v>24</v>
      </c>
      <c r="CB561" s="404">
        <f t="shared" si="790"/>
        <v>694.40000000000009</v>
      </c>
      <c r="CC561" s="211"/>
      <c r="CD561" s="537">
        <f t="shared" si="791"/>
        <v>65.146749999999997</v>
      </c>
      <c r="CE561" s="537">
        <f t="shared" si="823"/>
        <v>19.544024999999998</v>
      </c>
      <c r="CF561" s="537">
        <f t="shared" si="792"/>
        <v>32.573374999999999</v>
      </c>
      <c r="CG561" s="210"/>
      <c r="CH561" s="210"/>
      <c r="CI561" s="210"/>
      <c r="CJ561" s="538">
        <f t="shared" si="793"/>
        <v>52.117400000000004</v>
      </c>
      <c r="CK561" s="216">
        <f t="shared" si="794"/>
        <v>-15.5</v>
      </c>
      <c r="CL561" s="216">
        <f t="shared" si="824"/>
        <v>-4.6499999999999995</v>
      </c>
      <c r="CM561" s="216">
        <f t="shared" si="795"/>
        <v>-7.75</v>
      </c>
      <c r="CN561" s="216"/>
      <c r="CO561" s="216"/>
      <c r="CP561" s="216"/>
      <c r="CQ561" s="217">
        <f t="shared" si="796"/>
        <v>-12.4</v>
      </c>
      <c r="CR561" s="403">
        <f t="shared" si="797"/>
        <v>53.146749999999997</v>
      </c>
      <c r="CS561" s="403">
        <f t="shared" si="825"/>
        <v>15.944024999999998</v>
      </c>
      <c r="CT561" s="403">
        <f t="shared" si="798"/>
        <v>26.573374999999999</v>
      </c>
      <c r="CU561" s="403"/>
      <c r="CV561" s="403"/>
      <c r="CW561" s="403"/>
      <c r="CX561" s="404">
        <f t="shared" si="799"/>
        <v>42.517400000000002</v>
      </c>
      <c r="CY561" s="198"/>
      <c r="CZ561" s="222">
        <v>758</v>
      </c>
      <c r="DA561" s="677">
        <f t="shared" si="800"/>
        <v>58</v>
      </c>
      <c r="DB561" s="676">
        <f t="shared" si="801"/>
        <v>8.2857142857142918</v>
      </c>
      <c r="DC561" s="676">
        <f t="shared" si="826"/>
        <v>1.6571428571428584</v>
      </c>
      <c r="DD561" s="208">
        <v>1080.587</v>
      </c>
      <c r="DE561" s="677">
        <f t="shared" si="802"/>
        <v>380.58699999999999</v>
      </c>
      <c r="DF561" s="676">
        <f t="shared" si="803"/>
        <v>54.369571428571419</v>
      </c>
      <c r="DG561" s="676">
        <f t="shared" si="827"/>
        <v>10.873914285714283</v>
      </c>
      <c r="DH561" s="222">
        <v>20</v>
      </c>
      <c r="DI561" s="677">
        <f t="shared" si="804"/>
        <v>140</v>
      </c>
      <c r="DJ561" s="568">
        <f t="shared" si="805"/>
        <v>840</v>
      </c>
      <c r="DK561" s="677">
        <f t="shared" si="806"/>
        <v>672</v>
      </c>
      <c r="DL561" s="677">
        <f t="shared" si="828"/>
        <v>252</v>
      </c>
      <c r="DM561" s="677">
        <f t="shared" si="829"/>
        <v>420</v>
      </c>
      <c r="DN561" s="677">
        <f t="shared" si="807"/>
        <v>60.146749999999997</v>
      </c>
      <c r="DO561" s="677">
        <f t="shared" si="830"/>
        <v>18.044024999999998</v>
      </c>
      <c r="DP561" s="677">
        <f t="shared" si="831"/>
        <v>30.073374999999999</v>
      </c>
      <c r="DQ561" s="677">
        <f t="shared" si="808"/>
        <v>48.117400000000004</v>
      </c>
      <c r="DR561" s="222">
        <v>758</v>
      </c>
      <c r="DS561" s="677">
        <f t="shared" si="809"/>
        <v>58</v>
      </c>
      <c r="DT561" s="676">
        <f t="shared" si="810"/>
        <v>8.2857142857142918</v>
      </c>
      <c r="DU561" s="710">
        <f t="shared" si="832"/>
        <v>1.6571428571428584</v>
      </c>
      <c r="DV561" s="208">
        <v>1080.587</v>
      </c>
      <c r="DW561" s="677">
        <f t="shared" si="811"/>
        <v>380.58699999999999</v>
      </c>
      <c r="DX561" s="676">
        <f t="shared" si="812"/>
        <v>54.369571428571419</v>
      </c>
      <c r="DY561" s="710">
        <f t="shared" si="833"/>
        <v>10.873914285714283</v>
      </c>
      <c r="DZ561" s="222">
        <v>19</v>
      </c>
      <c r="EA561" s="677">
        <f t="shared" si="813"/>
        <v>133</v>
      </c>
      <c r="EB561" s="568">
        <f t="shared" si="814"/>
        <v>833</v>
      </c>
      <c r="EC561" s="677">
        <f t="shared" si="815"/>
        <v>666.40000000000009</v>
      </c>
      <c r="ED561" s="677">
        <f t="shared" si="834"/>
        <v>249.9</v>
      </c>
      <c r="EE561" s="677">
        <f t="shared" si="835"/>
        <v>416.5</v>
      </c>
      <c r="EF561" s="208">
        <f t="shared" si="836"/>
        <v>61.896749999999997</v>
      </c>
      <c r="EG561" s="208">
        <f t="shared" si="837"/>
        <v>18.569025</v>
      </c>
      <c r="EH561" s="208">
        <f t="shared" si="838"/>
        <v>30.948374999999999</v>
      </c>
      <c r="EI561" s="677">
        <f t="shared" si="816"/>
        <v>49.517400000000002</v>
      </c>
    </row>
    <row r="562" spans="1:139" s="218" customFormat="1" ht="24.75" customHeight="1" x14ac:dyDescent="0.2">
      <c r="A562" s="505">
        <v>559</v>
      </c>
      <c r="B562" s="505" t="s">
        <v>1270</v>
      </c>
      <c r="C562" s="499" t="s">
        <v>975</v>
      </c>
      <c r="D562" s="253" t="s">
        <v>1162</v>
      </c>
      <c r="E562" s="253" t="s">
        <v>94</v>
      </c>
      <c r="F562" s="219" t="s">
        <v>97</v>
      </c>
      <c r="G562" s="219" t="s">
        <v>6</v>
      </c>
      <c r="H562" s="219" t="s">
        <v>45</v>
      </c>
      <c r="I562" s="248">
        <v>0.3</v>
      </c>
      <c r="J562" s="230">
        <v>647</v>
      </c>
      <c r="K562" s="222"/>
      <c r="L562" s="219" t="s">
        <v>97</v>
      </c>
      <c r="M562" s="219" t="s">
        <v>6</v>
      </c>
      <c r="N562" s="219" t="s">
        <v>45</v>
      </c>
      <c r="O562" s="249">
        <v>0.3</v>
      </c>
      <c r="P562" s="230">
        <v>647</v>
      </c>
      <c r="Q562" s="219"/>
      <c r="R562" s="219"/>
      <c r="S562" s="219"/>
      <c r="T562" s="249">
        <v>0.3</v>
      </c>
      <c r="U562" s="231">
        <v>647</v>
      </c>
      <c r="V562" s="224" t="s">
        <v>693</v>
      </c>
      <c r="W562" s="224" t="s">
        <v>6</v>
      </c>
      <c r="X562" s="224" t="s">
        <v>25</v>
      </c>
      <c r="Y562" s="252">
        <v>0.3</v>
      </c>
      <c r="Z562" s="232">
        <v>647</v>
      </c>
      <c r="AA562" s="207">
        <f t="shared" si="750"/>
        <v>194.1</v>
      </c>
      <c r="AB562" s="222">
        <v>905</v>
      </c>
      <c r="AC562" s="544">
        <f t="shared" si="817"/>
        <v>258</v>
      </c>
      <c r="AD562" s="208">
        <f>1.137*$AB$1</f>
        <v>1293.2920200000001</v>
      </c>
      <c r="AE562" s="678">
        <f t="shared" si="818"/>
        <v>646.29202000000009</v>
      </c>
      <c r="AF562" s="222">
        <v>1682</v>
      </c>
      <c r="AJ562" s="444">
        <f t="shared" si="751"/>
        <v>258</v>
      </c>
      <c r="AK562" s="444">
        <f t="shared" si="752"/>
        <v>39.876352395672342</v>
      </c>
      <c r="AL562" s="539">
        <f t="shared" si="819"/>
        <v>7.9752704791344678E-2</v>
      </c>
      <c r="AM562" s="444">
        <f t="shared" si="753"/>
        <v>51.6</v>
      </c>
      <c r="AN562" s="445">
        <f t="shared" si="754"/>
        <v>646.29202000000009</v>
      </c>
      <c r="AO562" s="445">
        <f t="shared" si="755"/>
        <v>99.89057496136013</v>
      </c>
      <c r="AP562" s="542">
        <f t="shared" si="820"/>
        <v>0.19978114992272025</v>
      </c>
      <c r="AQ562" s="445">
        <f t="shared" si="756"/>
        <v>129.25840400000001</v>
      </c>
      <c r="AR562" s="227">
        <f t="shared" si="757"/>
        <v>230.1</v>
      </c>
      <c r="AS562" s="210">
        <f t="shared" si="758"/>
        <v>767</v>
      </c>
      <c r="AT562" s="209">
        <f t="shared" si="759"/>
        <v>230.1</v>
      </c>
      <c r="AU562" s="209">
        <f t="shared" si="760"/>
        <v>383.5</v>
      </c>
      <c r="AV562" s="211">
        <f t="shared" si="761"/>
        <v>905</v>
      </c>
      <c r="AW562" s="212">
        <f t="shared" si="762"/>
        <v>-138</v>
      </c>
      <c r="AX562" s="210">
        <f t="shared" si="763"/>
        <v>120</v>
      </c>
      <c r="AY562" s="210">
        <f t="shared" si="764"/>
        <v>18.547140649149924</v>
      </c>
      <c r="AZ562" s="211">
        <f t="shared" si="765"/>
        <v>1293.2920200000001</v>
      </c>
      <c r="BA562" s="544">
        <f t="shared" si="821"/>
        <v>526.29202000000009</v>
      </c>
      <c r="BB562" s="210">
        <f t="shared" si="822"/>
        <v>131.57300500000002</v>
      </c>
      <c r="BC562" s="213">
        <f t="shared" si="766"/>
        <v>349.18884540000005</v>
      </c>
      <c r="BD562" s="211">
        <f>[1]MAG_9pak!$F$10</f>
        <v>1163.9628180000002</v>
      </c>
      <c r="BE562" s="213">
        <f t="shared" si="767"/>
        <v>349.18884540000005</v>
      </c>
      <c r="BF562" s="213">
        <f t="shared" si="768"/>
        <v>581.9814090000001</v>
      </c>
      <c r="BG562" s="210">
        <f t="shared" si="769"/>
        <v>258.9628180000002</v>
      </c>
      <c r="BH562" s="210">
        <f t="shared" si="770"/>
        <v>516.9628180000002</v>
      </c>
      <c r="BI562" s="210">
        <f t="shared" si="771"/>
        <v>79.901517465224146</v>
      </c>
      <c r="BJ562" s="210">
        <f t="shared" si="772"/>
        <v>802.28</v>
      </c>
      <c r="BK562" s="214">
        <f t="shared" si="773"/>
        <v>240.68399999999997</v>
      </c>
      <c r="BL562" s="214">
        <f t="shared" si="774"/>
        <v>401.14</v>
      </c>
      <c r="BM562" s="210">
        <f t="shared" si="775"/>
        <v>155.27999999999997</v>
      </c>
      <c r="BN562" s="210">
        <f t="shared" si="776"/>
        <v>-102.72000000000003</v>
      </c>
      <c r="BO562" s="215">
        <f t="shared" si="777"/>
        <v>240.68399999999997</v>
      </c>
      <c r="BP562" s="210">
        <f t="shared" si="840"/>
        <v>802.28</v>
      </c>
      <c r="BQ562" s="216">
        <f t="shared" si="779"/>
        <v>240.68399999999997</v>
      </c>
      <c r="BR562" s="216">
        <f t="shared" si="780"/>
        <v>401.14</v>
      </c>
      <c r="BS562" s="210">
        <f t="shared" si="781"/>
        <v>155.27999999999997</v>
      </c>
      <c r="BT562" s="210">
        <f t="shared" si="782"/>
        <v>-102.72000000000003</v>
      </c>
      <c r="BU562" s="217">
        <f t="shared" si="783"/>
        <v>240.68399999999997</v>
      </c>
      <c r="BV562" s="210">
        <f t="shared" si="841"/>
        <v>802.28</v>
      </c>
      <c r="BW562" s="403">
        <f t="shared" si="785"/>
        <v>240.68399999999997</v>
      </c>
      <c r="BX562" s="403">
        <f t="shared" si="786"/>
        <v>401.14</v>
      </c>
      <c r="BY562" s="210">
        <f t="shared" si="787"/>
        <v>155.27999999999997</v>
      </c>
      <c r="BZ562" s="210">
        <f t="shared" si="788"/>
        <v>-102.72000000000003</v>
      </c>
      <c r="CA562" s="210">
        <f t="shared" si="789"/>
        <v>24</v>
      </c>
      <c r="CB562" s="404">
        <f t="shared" si="790"/>
        <v>240.68399999999997</v>
      </c>
      <c r="CC562" s="211"/>
      <c r="CD562" s="537">
        <f t="shared" si="791"/>
        <v>131.57300500000002</v>
      </c>
      <c r="CE562" s="537">
        <f t="shared" si="823"/>
        <v>39.471901500000008</v>
      </c>
      <c r="CF562" s="537">
        <f t="shared" si="792"/>
        <v>65.786502500000012</v>
      </c>
      <c r="CG562" s="210"/>
      <c r="CH562" s="210"/>
      <c r="CI562" s="210"/>
      <c r="CJ562" s="538">
        <f t="shared" si="793"/>
        <v>39.471901500000008</v>
      </c>
      <c r="CK562" s="216">
        <f t="shared" si="794"/>
        <v>34.5</v>
      </c>
      <c r="CL562" s="216">
        <f t="shared" si="824"/>
        <v>10.35</v>
      </c>
      <c r="CM562" s="216">
        <f t="shared" si="795"/>
        <v>17.25</v>
      </c>
      <c r="CN562" s="216"/>
      <c r="CO562" s="216"/>
      <c r="CP562" s="216"/>
      <c r="CQ562" s="217">
        <f t="shared" si="796"/>
        <v>10.35</v>
      </c>
      <c r="CR562" s="403">
        <f t="shared" si="797"/>
        <v>122.75300500000003</v>
      </c>
      <c r="CS562" s="403">
        <f t="shared" si="825"/>
        <v>36.825901500000008</v>
      </c>
      <c r="CT562" s="403">
        <f t="shared" si="798"/>
        <v>61.376502500000015</v>
      </c>
      <c r="CU562" s="403"/>
      <c r="CV562" s="403"/>
      <c r="CW562" s="403"/>
      <c r="CX562" s="404">
        <f t="shared" si="799"/>
        <v>36.825901500000008</v>
      </c>
      <c r="CY562" s="198"/>
      <c r="CZ562" s="222">
        <v>905</v>
      </c>
      <c r="DA562" s="677">
        <f t="shared" si="800"/>
        <v>258</v>
      </c>
      <c r="DB562" s="676">
        <f t="shared" si="801"/>
        <v>39.876352395672342</v>
      </c>
      <c r="DC562" s="676">
        <f t="shared" si="826"/>
        <v>7.9752704791344682</v>
      </c>
      <c r="DD562" s="208">
        <v>1293.2920200000001</v>
      </c>
      <c r="DE562" s="677">
        <f t="shared" si="802"/>
        <v>646.29202000000009</v>
      </c>
      <c r="DF562" s="676">
        <f t="shared" si="803"/>
        <v>99.89057496136013</v>
      </c>
      <c r="DG562" s="676">
        <f t="shared" si="827"/>
        <v>19.978114992272026</v>
      </c>
      <c r="DH562" s="222">
        <v>20</v>
      </c>
      <c r="DI562" s="677">
        <f t="shared" si="804"/>
        <v>129.4</v>
      </c>
      <c r="DJ562" s="568">
        <f t="shared" si="805"/>
        <v>776.4</v>
      </c>
      <c r="DK562" s="677">
        <f t="shared" si="806"/>
        <v>232.92</v>
      </c>
      <c r="DL562" s="677">
        <f t="shared" si="828"/>
        <v>232.92</v>
      </c>
      <c r="DM562" s="677">
        <f t="shared" si="829"/>
        <v>388.2</v>
      </c>
      <c r="DN562" s="677">
        <f t="shared" si="807"/>
        <v>129.22300500000003</v>
      </c>
      <c r="DO562" s="677">
        <f t="shared" si="830"/>
        <v>38.76690150000001</v>
      </c>
      <c r="DP562" s="677">
        <f t="shared" si="831"/>
        <v>64.611502500000014</v>
      </c>
      <c r="DQ562" s="677">
        <f t="shared" si="808"/>
        <v>38.76690150000001</v>
      </c>
      <c r="DR562" s="222">
        <v>905</v>
      </c>
      <c r="DS562" s="677">
        <f t="shared" si="809"/>
        <v>258</v>
      </c>
      <c r="DT562" s="676">
        <f t="shared" si="810"/>
        <v>39.876352395672342</v>
      </c>
      <c r="DU562" s="710">
        <f t="shared" si="832"/>
        <v>7.9752704791344682</v>
      </c>
      <c r="DV562" s="208">
        <v>1293.2920200000001</v>
      </c>
      <c r="DW562" s="677">
        <f t="shared" si="811"/>
        <v>646.29202000000009</v>
      </c>
      <c r="DX562" s="676">
        <f t="shared" si="812"/>
        <v>99.89057496136013</v>
      </c>
      <c r="DY562" s="710">
        <f t="shared" si="833"/>
        <v>19.978114992272026</v>
      </c>
      <c r="DZ562" s="222">
        <v>19</v>
      </c>
      <c r="EA562" s="677">
        <f t="shared" si="813"/>
        <v>122.93</v>
      </c>
      <c r="EB562" s="568">
        <f t="shared" si="814"/>
        <v>769.93000000000006</v>
      </c>
      <c r="EC562" s="677">
        <f t="shared" si="815"/>
        <v>230.97900000000001</v>
      </c>
      <c r="ED562" s="677">
        <f t="shared" si="834"/>
        <v>230.97900000000001</v>
      </c>
      <c r="EE562" s="677">
        <f t="shared" si="835"/>
        <v>384.96499999999997</v>
      </c>
      <c r="EF562" s="208">
        <f t="shared" si="836"/>
        <v>130.84050500000001</v>
      </c>
      <c r="EG562" s="208">
        <f t="shared" si="837"/>
        <v>39.252151500000004</v>
      </c>
      <c r="EH562" s="208">
        <f t="shared" si="838"/>
        <v>65.420252500000004</v>
      </c>
      <c r="EI562" s="677">
        <f t="shared" si="816"/>
        <v>39.252151500000004</v>
      </c>
    </row>
    <row r="563" spans="1:139" s="218" customFormat="1" ht="24.75" customHeight="1" x14ac:dyDescent="0.2">
      <c r="A563" s="505">
        <v>560</v>
      </c>
      <c r="B563" s="505" t="s">
        <v>1270</v>
      </c>
      <c r="C563" s="499" t="s">
        <v>115</v>
      </c>
      <c r="D563" s="253" t="s">
        <v>1162</v>
      </c>
      <c r="E563" s="253" t="s">
        <v>95</v>
      </c>
      <c r="F563" s="219" t="s">
        <v>5</v>
      </c>
      <c r="G563" s="219" t="s">
        <v>6</v>
      </c>
      <c r="H563" s="219" t="s">
        <v>7</v>
      </c>
      <c r="I563" s="248">
        <v>1</v>
      </c>
      <c r="J563" s="230">
        <v>500</v>
      </c>
      <c r="K563" s="222"/>
      <c r="L563" s="219" t="s">
        <v>5</v>
      </c>
      <c r="M563" s="219" t="s">
        <v>6</v>
      </c>
      <c r="N563" s="219" t="s">
        <v>7</v>
      </c>
      <c r="O563" s="249">
        <v>1</v>
      </c>
      <c r="P563" s="230">
        <v>500</v>
      </c>
      <c r="Q563" s="219"/>
      <c r="R563" s="219"/>
      <c r="S563" s="219"/>
      <c r="T563" s="249">
        <v>1</v>
      </c>
      <c r="U563" s="231">
        <v>500</v>
      </c>
      <c r="V563" s="228" t="s">
        <v>303</v>
      </c>
      <c r="W563" s="228" t="s">
        <v>6</v>
      </c>
      <c r="X563" s="228" t="s">
        <v>7</v>
      </c>
      <c r="Y563" s="252">
        <v>1</v>
      </c>
      <c r="Z563" s="232">
        <v>500</v>
      </c>
      <c r="AA563" s="207">
        <f t="shared" si="750"/>
        <v>500</v>
      </c>
      <c r="AB563" s="222">
        <v>620</v>
      </c>
      <c r="AC563" s="544">
        <f t="shared" si="817"/>
        <v>120</v>
      </c>
      <c r="AD563" s="208">
        <f>0.581*$AB$1</f>
        <v>660.86425999999994</v>
      </c>
      <c r="AE563" s="678">
        <f t="shared" si="818"/>
        <v>160.86425999999994</v>
      </c>
      <c r="AF563" s="222">
        <v>859</v>
      </c>
      <c r="AJ563" s="444">
        <f t="shared" si="751"/>
        <v>120</v>
      </c>
      <c r="AK563" s="444">
        <f t="shared" si="752"/>
        <v>24</v>
      </c>
      <c r="AL563" s="539">
        <f t="shared" si="819"/>
        <v>4.8000000000000001E-2</v>
      </c>
      <c r="AM563" s="444">
        <f t="shared" si="753"/>
        <v>24</v>
      </c>
      <c r="AN563" s="445">
        <f t="shared" si="754"/>
        <v>160.86425999999994</v>
      </c>
      <c r="AO563" s="445">
        <f t="shared" si="755"/>
        <v>32.172852000000006</v>
      </c>
      <c r="AP563" s="542">
        <f t="shared" si="820"/>
        <v>6.4345704000000004E-2</v>
      </c>
      <c r="AQ563" s="445">
        <f t="shared" si="756"/>
        <v>32.172851999999992</v>
      </c>
      <c r="AR563" s="227">
        <f t="shared" si="757"/>
        <v>620</v>
      </c>
      <c r="AS563" s="210">
        <f t="shared" si="758"/>
        <v>620</v>
      </c>
      <c r="AT563" s="209">
        <f t="shared" si="759"/>
        <v>186</v>
      </c>
      <c r="AU563" s="209">
        <f t="shared" si="760"/>
        <v>310</v>
      </c>
      <c r="AV563" s="211">
        <f t="shared" si="761"/>
        <v>620</v>
      </c>
      <c r="AW563" s="210">
        <f t="shared" si="762"/>
        <v>0</v>
      </c>
      <c r="AX563" s="210">
        <f t="shared" si="763"/>
        <v>120</v>
      </c>
      <c r="AY563" s="210">
        <f t="shared" si="764"/>
        <v>24</v>
      </c>
      <c r="AZ563" s="211">
        <f t="shared" si="765"/>
        <v>660.86425999999994</v>
      </c>
      <c r="BA563" s="544">
        <f t="shared" si="821"/>
        <v>40.864259999999945</v>
      </c>
      <c r="BB563" s="210">
        <f t="shared" si="822"/>
        <v>10.216064999999986</v>
      </c>
      <c r="BC563" s="213">
        <f t="shared" si="766"/>
        <v>620</v>
      </c>
      <c r="BD563" s="211">
        <f>[1]MAG_9pak!$F$4</f>
        <v>620</v>
      </c>
      <c r="BE563" s="213">
        <f t="shared" si="767"/>
        <v>186</v>
      </c>
      <c r="BF563" s="213">
        <f t="shared" si="768"/>
        <v>310</v>
      </c>
      <c r="BG563" s="210">
        <f t="shared" si="769"/>
        <v>0</v>
      </c>
      <c r="BH563" s="210">
        <f t="shared" si="770"/>
        <v>120</v>
      </c>
      <c r="BI563" s="210">
        <f t="shared" si="771"/>
        <v>24</v>
      </c>
      <c r="BJ563" s="210">
        <f t="shared" si="772"/>
        <v>620</v>
      </c>
      <c r="BK563" s="214">
        <f t="shared" si="773"/>
        <v>186</v>
      </c>
      <c r="BL563" s="214">
        <f t="shared" si="774"/>
        <v>310</v>
      </c>
      <c r="BM563" s="210">
        <f t="shared" si="775"/>
        <v>120</v>
      </c>
      <c r="BN563" s="210">
        <f t="shared" si="776"/>
        <v>0</v>
      </c>
      <c r="BO563" s="215">
        <f t="shared" si="777"/>
        <v>620</v>
      </c>
      <c r="BP563" s="210">
        <f t="shared" si="840"/>
        <v>620</v>
      </c>
      <c r="BQ563" s="216">
        <f t="shared" si="779"/>
        <v>186</v>
      </c>
      <c r="BR563" s="216">
        <f t="shared" si="780"/>
        <v>310</v>
      </c>
      <c r="BS563" s="210">
        <f t="shared" si="781"/>
        <v>120</v>
      </c>
      <c r="BT563" s="210">
        <f t="shared" si="782"/>
        <v>0</v>
      </c>
      <c r="BU563" s="217">
        <f t="shared" si="783"/>
        <v>620</v>
      </c>
      <c r="BV563" s="210">
        <f t="shared" si="841"/>
        <v>620</v>
      </c>
      <c r="BW563" s="403">
        <f t="shared" si="785"/>
        <v>186</v>
      </c>
      <c r="BX563" s="403">
        <f t="shared" si="786"/>
        <v>310</v>
      </c>
      <c r="BY563" s="210">
        <f t="shared" si="787"/>
        <v>120</v>
      </c>
      <c r="BZ563" s="210">
        <f t="shared" si="788"/>
        <v>0</v>
      </c>
      <c r="CA563" s="210">
        <f t="shared" si="789"/>
        <v>24</v>
      </c>
      <c r="CB563" s="404">
        <f t="shared" si="790"/>
        <v>620</v>
      </c>
      <c r="CC563" s="211"/>
      <c r="CD563" s="537">
        <f t="shared" si="791"/>
        <v>10.216064999999986</v>
      </c>
      <c r="CE563" s="537">
        <f t="shared" si="823"/>
        <v>3.0648194999999956</v>
      </c>
      <c r="CF563" s="537">
        <f t="shared" si="792"/>
        <v>5.1080324999999931</v>
      </c>
      <c r="CG563" s="210"/>
      <c r="CH563" s="210"/>
      <c r="CI563" s="210"/>
      <c r="CJ563" s="538">
        <f t="shared" si="793"/>
        <v>10.216064999999986</v>
      </c>
      <c r="CK563" s="216">
        <f t="shared" si="794"/>
        <v>0</v>
      </c>
      <c r="CL563" s="216">
        <f t="shared" si="824"/>
        <v>0</v>
      </c>
      <c r="CM563" s="216">
        <f t="shared" si="795"/>
        <v>0</v>
      </c>
      <c r="CN563" s="216"/>
      <c r="CO563" s="216"/>
      <c r="CP563" s="216"/>
      <c r="CQ563" s="217">
        <f t="shared" si="796"/>
        <v>0</v>
      </c>
      <c r="CR563" s="403">
        <f t="shared" si="797"/>
        <v>10.216064999999986</v>
      </c>
      <c r="CS563" s="403">
        <f t="shared" si="825"/>
        <v>3.0648194999999956</v>
      </c>
      <c r="CT563" s="403">
        <f t="shared" si="798"/>
        <v>5.1080324999999931</v>
      </c>
      <c r="CU563" s="403"/>
      <c r="CV563" s="403"/>
      <c r="CW563" s="403"/>
      <c r="CX563" s="404">
        <f t="shared" si="799"/>
        <v>10.216064999999986</v>
      </c>
      <c r="CY563" s="198"/>
      <c r="CZ563" s="222">
        <v>620</v>
      </c>
      <c r="DA563" s="677">
        <f t="shared" si="800"/>
        <v>120</v>
      </c>
      <c r="DB563" s="676">
        <f t="shared" si="801"/>
        <v>24</v>
      </c>
      <c r="DC563" s="676">
        <f t="shared" si="826"/>
        <v>4.8</v>
      </c>
      <c r="DD563" s="208">
        <v>660.86425999999994</v>
      </c>
      <c r="DE563" s="677">
        <f t="shared" si="802"/>
        <v>160.86425999999994</v>
      </c>
      <c r="DF563" s="676">
        <f t="shared" si="803"/>
        <v>32.172852000000006</v>
      </c>
      <c r="DG563" s="676">
        <f t="shared" si="827"/>
        <v>6.434570400000001</v>
      </c>
      <c r="DH563" s="222">
        <v>24</v>
      </c>
      <c r="DI563" s="677">
        <f t="shared" si="804"/>
        <v>120</v>
      </c>
      <c r="DJ563" s="568">
        <f t="shared" si="805"/>
        <v>620</v>
      </c>
      <c r="DK563" s="677">
        <f t="shared" si="806"/>
        <v>620</v>
      </c>
      <c r="DL563" s="677">
        <f t="shared" si="828"/>
        <v>186</v>
      </c>
      <c r="DM563" s="677">
        <f t="shared" si="829"/>
        <v>310</v>
      </c>
      <c r="DN563" s="677">
        <f t="shared" si="807"/>
        <v>10.216064999999986</v>
      </c>
      <c r="DO563" s="677">
        <f t="shared" si="830"/>
        <v>3.0648194999999956</v>
      </c>
      <c r="DP563" s="677">
        <f t="shared" si="831"/>
        <v>5.1080324999999931</v>
      </c>
      <c r="DQ563" s="677">
        <f t="shared" si="808"/>
        <v>10.216064999999986</v>
      </c>
      <c r="DR563" s="222">
        <v>620</v>
      </c>
      <c r="DS563" s="677">
        <f t="shared" si="809"/>
        <v>120</v>
      </c>
      <c r="DT563" s="676">
        <f t="shared" si="810"/>
        <v>24</v>
      </c>
      <c r="DU563" s="710">
        <f t="shared" si="832"/>
        <v>4.8</v>
      </c>
      <c r="DV563" s="208">
        <v>660.86425999999994</v>
      </c>
      <c r="DW563" s="677">
        <f t="shared" si="811"/>
        <v>160.86425999999994</v>
      </c>
      <c r="DX563" s="676">
        <f t="shared" si="812"/>
        <v>32.172852000000006</v>
      </c>
      <c r="DY563" s="710">
        <f t="shared" si="833"/>
        <v>6.434570400000001</v>
      </c>
      <c r="DZ563" s="222">
        <v>24</v>
      </c>
      <c r="EA563" s="677">
        <f t="shared" si="813"/>
        <v>120</v>
      </c>
      <c r="EB563" s="568">
        <f t="shared" si="814"/>
        <v>620</v>
      </c>
      <c r="EC563" s="677">
        <f t="shared" si="815"/>
        <v>620</v>
      </c>
      <c r="ED563" s="677">
        <f t="shared" si="834"/>
        <v>186</v>
      </c>
      <c r="EE563" s="677">
        <f t="shared" si="835"/>
        <v>310</v>
      </c>
      <c r="EF563" s="208">
        <f t="shared" si="836"/>
        <v>10.216064999999986</v>
      </c>
      <c r="EG563" s="208">
        <f t="shared" si="837"/>
        <v>3.0648194999999956</v>
      </c>
      <c r="EH563" s="208">
        <f t="shared" si="838"/>
        <v>5.1080324999999931</v>
      </c>
      <c r="EI563" s="677">
        <f t="shared" si="816"/>
        <v>10.216064999999986</v>
      </c>
    </row>
    <row r="564" spans="1:139" s="218" customFormat="1" ht="13.5" customHeight="1" x14ac:dyDescent="0.2">
      <c r="A564" s="506">
        <v>561</v>
      </c>
      <c r="B564" s="506" t="s">
        <v>1270</v>
      </c>
      <c r="C564" s="499" t="s">
        <v>987</v>
      </c>
      <c r="D564" s="253" t="s">
        <v>356</v>
      </c>
      <c r="E564" s="253" t="s">
        <v>36</v>
      </c>
      <c r="F564" s="219" t="s">
        <v>43</v>
      </c>
      <c r="G564" s="219" t="s">
        <v>42</v>
      </c>
      <c r="H564" s="219" t="s">
        <v>25</v>
      </c>
      <c r="I564" s="248">
        <v>0.7</v>
      </c>
      <c r="J564" s="230">
        <v>1032</v>
      </c>
      <c r="K564" s="222" t="s">
        <v>650</v>
      </c>
      <c r="L564" s="219" t="s">
        <v>43</v>
      </c>
      <c r="M564" s="219" t="s">
        <v>42</v>
      </c>
      <c r="N564" s="219" t="s">
        <v>25</v>
      </c>
      <c r="O564" s="249">
        <v>0.7</v>
      </c>
      <c r="P564" s="230">
        <v>1032</v>
      </c>
      <c r="Q564" s="219"/>
      <c r="R564" s="219"/>
      <c r="S564" s="219"/>
      <c r="T564" s="249">
        <v>0.7</v>
      </c>
      <c r="U564" s="231">
        <v>1032</v>
      </c>
      <c r="V564" s="228" t="s">
        <v>695</v>
      </c>
      <c r="W564" s="228" t="s">
        <v>180</v>
      </c>
      <c r="X564" s="228" t="s">
        <v>45</v>
      </c>
      <c r="Y564" s="252">
        <v>0.7</v>
      </c>
      <c r="Z564" s="551">
        <v>1032</v>
      </c>
      <c r="AA564" s="207">
        <f t="shared" si="750"/>
        <v>722.4</v>
      </c>
      <c r="AB564" s="552">
        <v>758</v>
      </c>
      <c r="AC564" s="544">
        <f t="shared" si="817"/>
        <v>-274</v>
      </c>
      <c r="AD564" s="553">
        <f>0.95*$AB$1</f>
        <v>1080.587</v>
      </c>
      <c r="AE564" s="678">
        <f t="shared" si="818"/>
        <v>48.586999999999989</v>
      </c>
      <c r="AF564" s="222">
        <v>1406</v>
      </c>
      <c r="AJ564" s="444">
        <f t="shared" si="751"/>
        <v>-274</v>
      </c>
      <c r="AK564" s="444">
        <f t="shared" si="752"/>
        <v>-26.550387596899228</v>
      </c>
      <c r="AL564" s="539">
        <f t="shared" si="819"/>
        <v>-5.3100775193798452E-2</v>
      </c>
      <c r="AM564" s="444">
        <f t="shared" si="753"/>
        <v>-54.8</v>
      </c>
      <c r="AN564" s="445">
        <f t="shared" si="754"/>
        <v>48.586999999999989</v>
      </c>
      <c r="AO564" s="445">
        <f t="shared" si="755"/>
        <v>4.7080426356589129</v>
      </c>
      <c r="AP564" s="542">
        <f t="shared" si="820"/>
        <v>9.4160852713178252E-3</v>
      </c>
      <c r="AQ564" s="445">
        <f t="shared" si="756"/>
        <v>9.7173999999999978</v>
      </c>
      <c r="AR564" s="227">
        <f t="shared" si="757"/>
        <v>806.4</v>
      </c>
      <c r="AS564" s="554">
        <f t="shared" si="758"/>
        <v>1152</v>
      </c>
      <c r="AT564" s="209">
        <f t="shared" si="759"/>
        <v>345.59999999999997</v>
      </c>
      <c r="AU564" s="209">
        <f t="shared" si="760"/>
        <v>576</v>
      </c>
      <c r="AV564" s="211">
        <f t="shared" si="761"/>
        <v>758</v>
      </c>
      <c r="AW564" s="545">
        <f t="shared" si="762"/>
        <v>394</v>
      </c>
      <c r="AX564" s="210">
        <f t="shared" si="763"/>
        <v>120</v>
      </c>
      <c r="AY564" s="210">
        <f t="shared" si="764"/>
        <v>11.627906976744185</v>
      </c>
      <c r="AZ564" s="211">
        <f t="shared" si="765"/>
        <v>1080.587</v>
      </c>
      <c r="BA564" s="544">
        <f t="shared" si="821"/>
        <v>-71.413000000000011</v>
      </c>
      <c r="BB564" s="210">
        <f t="shared" si="822"/>
        <v>-17.853250000000003</v>
      </c>
      <c r="BC564" s="213">
        <f t="shared" si="766"/>
        <v>680.76981000000001</v>
      </c>
      <c r="BD564" s="211">
        <f>[1]MAG_9pak!$F$9</f>
        <v>972.52830000000006</v>
      </c>
      <c r="BE564" s="213">
        <f t="shared" si="767"/>
        <v>291.75848999999999</v>
      </c>
      <c r="BF564" s="213">
        <f t="shared" si="768"/>
        <v>486.26415000000003</v>
      </c>
      <c r="BG564" s="210">
        <f t="shared" si="769"/>
        <v>214.52830000000006</v>
      </c>
      <c r="BH564" s="210">
        <f t="shared" si="770"/>
        <v>-59.471699999999942</v>
      </c>
      <c r="BI564" s="210">
        <f t="shared" si="771"/>
        <v>-5.7627616279069827</v>
      </c>
      <c r="BJ564" s="210">
        <f t="shared" si="772"/>
        <v>1279.68</v>
      </c>
      <c r="BK564" s="214">
        <f t="shared" si="773"/>
        <v>383.904</v>
      </c>
      <c r="BL564" s="214">
        <f t="shared" si="774"/>
        <v>639.84</v>
      </c>
      <c r="BM564" s="210">
        <f t="shared" si="775"/>
        <v>247.68000000000006</v>
      </c>
      <c r="BN564" s="210">
        <f t="shared" si="776"/>
        <v>521.68000000000006</v>
      </c>
      <c r="BO564" s="215">
        <f t="shared" si="777"/>
        <v>895.77599999999995</v>
      </c>
      <c r="BP564" s="210">
        <f t="shared" si="840"/>
        <v>1279.68</v>
      </c>
      <c r="BQ564" s="216">
        <f t="shared" si="779"/>
        <v>383.904</v>
      </c>
      <c r="BR564" s="216">
        <f t="shared" si="780"/>
        <v>639.84</v>
      </c>
      <c r="BS564" s="210">
        <f t="shared" si="781"/>
        <v>247.68000000000006</v>
      </c>
      <c r="BT564" s="210">
        <f t="shared" si="782"/>
        <v>521.68000000000006</v>
      </c>
      <c r="BU564" s="217">
        <f t="shared" si="783"/>
        <v>895.77599999999995</v>
      </c>
      <c r="BV564" s="210">
        <f t="shared" si="841"/>
        <v>1279.68</v>
      </c>
      <c r="BW564" s="403">
        <f t="shared" si="785"/>
        <v>383.904</v>
      </c>
      <c r="BX564" s="403">
        <f t="shared" si="786"/>
        <v>639.84</v>
      </c>
      <c r="BY564" s="210">
        <f t="shared" si="787"/>
        <v>247.68000000000006</v>
      </c>
      <c r="BZ564" s="210">
        <f t="shared" si="788"/>
        <v>521.68000000000006</v>
      </c>
      <c r="CA564" s="210">
        <f t="shared" si="789"/>
        <v>24</v>
      </c>
      <c r="CB564" s="404">
        <f t="shared" si="790"/>
        <v>895.77599999999995</v>
      </c>
      <c r="CC564" s="211"/>
      <c r="CD564" s="537">
        <f t="shared" si="791"/>
        <v>-17.853250000000003</v>
      </c>
      <c r="CE564" s="537">
        <f t="shared" si="823"/>
        <v>-5.3559750000000008</v>
      </c>
      <c r="CF564" s="537">
        <f t="shared" si="792"/>
        <v>-8.9266250000000014</v>
      </c>
      <c r="CG564" s="210"/>
      <c r="CH564" s="210"/>
      <c r="CI564" s="210"/>
      <c r="CJ564" s="538">
        <f t="shared" si="793"/>
        <v>-12.497275000000002</v>
      </c>
      <c r="CK564" s="216">
        <f t="shared" si="794"/>
        <v>-98.5</v>
      </c>
      <c r="CL564" s="216">
        <f t="shared" si="824"/>
        <v>-29.549999999999997</v>
      </c>
      <c r="CM564" s="216">
        <f t="shared" si="795"/>
        <v>-49.25</v>
      </c>
      <c r="CN564" s="216"/>
      <c r="CO564" s="216"/>
      <c r="CP564" s="216"/>
      <c r="CQ564" s="217">
        <f t="shared" si="796"/>
        <v>-68.949999999999989</v>
      </c>
      <c r="CR564" s="403">
        <f t="shared" si="797"/>
        <v>-49.773250000000019</v>
      </c>
      <c r="CS564" s="403">
        <f t="shared" si="825"/>
        <v>-14.931975000000005</v>
      </c>
      <c r="CT564" s="403">
        <f t="shared" si="798"/>
        <v>-24.886625000000009</v>
      </c>
      <c r="CU564" s="403"/>
      <c r="CV564" s="403"/>
      <c r="CW564" s="403"/>
      <c r="CX564" s="404">
        <f t="shared" si="799"/>
        <v>-34.84127500000001</v>
      </c>
      <c r="CY564" s="198"/>
      <c r="CZ564" s="222">
        <v>758</v>
      </c>
      <c r="DA564" s="677">
        <f t="shared" si="800"/>
        <v>-274</v>
      </c>
      <c r="DB564" s="676">
        <f t="shared" si="801"/>
        <v>-26.550387596899228</v>
      </c>
      <c r="DC564" s="676">
        <f t="shared" si="826"/>
        <v>-5.3100775193798455</v>
      </c>
      <c r="DD564" s="208">
        <v>1080.587</v>
      </c>
      <c r="DE564" s="677">
        <f t="shared" si="802"/>
        <v>48.586999999999989</v>
      </c>
      <c r="DF564" s="676">
        <f t="shared" si="803"/>
        <v>4.7080426356589129</v>
      </c>
      <c r="DG564" s="676">
        <f t="shared" si="827"/>
        <v>0.94160852713178256</v>
      </c>
      <c r="DH564" s="222">
        <v>20</v>
      </c>
      <c r="DI564" s="677">
        <f t="shared" si="804"/>
        <v>206.4</v>
      </c>
      <c r="DJ564" s="568">
        <f t="shared" si="805"/>
        <v>1238.4000000000001</v>
      </c>
      <c r="DK564" s="677">
        <f t="shared" si="806"/>
        <v>866.88</v>
      </c>
      <c r="DL564" s="677">
        <f t="shared" si="828"/>
        <v>371.52</v>
      </c>
      <c r="DM564" s="677">
        <f t="shared" si="829"/>
        <v>619.20000000000005</v>
      </c>
      <c r="DN564" s="677">
        <f t="shared" si="807"/>
        <v>-39.453250000000025</v>
      </c>
      <c r="DO564" s="677">
        <f t="shared" si="830"/>
        <v>-11.835975000000007</v>
      </c>
      <c r="DP564" s="677">
        <f t="shared" si="831"/>
        <v>-19.726625000000013</v>
      </c>
      <c r="DQ564" s="677">
        <f t="shared" si="808"/>
        <v>-27.617275000000017</v>
      </c>
      <c r="DR564" s="222">
        <v>758</v>
      </c>
      <c r="DS564" s="677">
        <f t="shared" si="809"/>
        <v>-274</v>
      </c>
      <c r="DT564" s="676">
        <f t="shared" si="810"/>
        <v>-26.550387596899228</v>
      </c>
      <c r="DU564" s="710">
        <f t="shared" si="832"/>
        <v>-5.3100775193798455</v>
      </c>
      <c r="DV564" s="208">
        <v>1080.587</v>
      </c>
      <c r="DW564" s="677">
        <f t="shared" si="811"/>
        <v>48.586999999999989</v>
      </c>
      <c r="DX564" s="676">
        <f t="shared" si="812"/>
        <v>4.7080426356589129</v>
      </c>
      <c r="DY564" s="710">
        <f t="shared" si="833"/>
        <v>0.94160852713178256</v>
      </c>
      <c r="DZ564" s="222">
        <v>19</v>
      </c>
      <c r="EA564" s="677">
        <f t="shared" si="813"/>
        <v>196.08</v>
      </c>
      <c r="EB564" s="568">
        <f t="shared" si="814"/>
        <v>1228.08</v>
      </c>
      <c r="EC564" s="677">
        <f t="shared" si="815"/>
        <v>859.65599999999995</v>
      </c>
      <c r="ED564" s="677">
        <f t="shared" si="834"/>
        <v>368.42399999999992</v>
      </c>
      <c r="EE564" s="677">
        <f t="shared" si="835"/>
        <v>614.04</v>
      </c>
      <c r="EF564" s="208">
        <f t="shared" si="836"/>
        <v>-36.873249999999985</v>
      </c>
      <c r="EG564" s="208">
        <f t="shared" si="837"/>
        <v>-11.061974999999995</v>
      </c>
      <c r="EH564" s="208">
        <f t="shared" si="838"/>
        <v>-18.436624999999992</v>
      </c>
      <c r="EI564" s="677">
        <f t="shared" si="816"/>
        <v>-25.811274999999988</v>
      </c>
    </row>
    <row r="565" spans="1:139" s="218" customFormat="1" ht="13.5" customHeight="1" x14ac:dyDescent="0.2">
      <c r="A565" s="505">
        <v>562</v>
      </c>
      <c r="B565" s="505" t="s">
        <v>1270</v>
      </c>
      <c r="C565" s="499" t="s">
        <v>977</v>
      </c>
      <c r="D565" s="253" t="s">
        <v>356</v>
      </c>
      <c r="E565" s="253" t="s">
        <v>92</v>
      </c>
      <c r="F565" s="219" t="s">
        <v>96</v>
      </c>
      <c r="G565" s="219" t="s">
        <v>24</v>
      </c>
      <c r="H565" s="219" t="s">
        <v>28</v>
      </c>
      <c r="I565" s="248">
        <v>0.2</v>
      </c>
      <c r="J565" s="230">
        <v>739</v>
      </c>
      <c r="K565" s="222"/>
      <c r="L565" s="219" t="s">
        <v>96</v>
      </c>
      <c r="M565" s="219" t="s">
        <v>24</v>
      </c>
      <c r="N565" s="219" t="s">
        <v>28</v>
      </c>
      <c r="O565" s="249">
        <v>0.2</v>
      </c>
      <c r="P565" s="230">
        <v>739</v>
      </c>
      <c r="Q565" s="219"/>
      <c r="R565" s="219"/>
      <c r="S565" s="219"/>
      <c r="T565" s="249">
        <v>0.2</v>
      </c>
      <c r="U565" s="231">
        <v>739</v>
      </c>
      <c r="V565" s="228" t="s">
        <v>674</v>
      </c>
      <c r="W565" s="228" t="s">
        <v>6</v>
      </c>
      <c r="X565" s="228" t="s">
        <v>28</v>
      </c>
      <c r="Y565" s="252">
        <v>0.2</v>
      </c>
      <c r="Z565" s="232">
        <v>739</v>
      </c>
      <c r="AA565" s="207">
        <f t="shared" si="750"/>
        <v>147.80000000000001</v>
      </c>
      <c r="AB565" s="222">
        <v>967</v>
      </c>
      <c r="AC565" s="544">
        <f t="shared" si="817"/>
        <v>228</v>
      </c>
      <c r="AD565" s="208">
        <f>1.22*$AB$1</f>
        <v>1387.7012</v>
      </c>
      <c r="AE565" s="678">
        <f t="shared" si="818"/>
        <v>648.70119999999997</v>
      </c>
      <c r="AF565" s="222">
        <v>1796</v>
      </c>
      <c r="AJ565" s="444">
        <f t="shared" si="751"/>
        <v>228</v>
      </c>
      <c r="AK565" s="444">
        <f t="shared" si="752"/>
        <v>30.852503382949948</v>
      </c>
      <c r="AL565" s="539">
        <f t="shared" si="819"/>
        <v>6.1705006765899899E-2</v>
      </c>
      <c r="AM565" s="444">
        <f t="shared" si="753"/>
        <v>45.6</v>
      </c>
      <c r="AN565" s="445">
        <f t="shared" si="754"/>
        <v>648.70119999999997</v>
      </c>
      <c r="AO565" s="445">
        <f t="shared" si="755"/>
        <v>87.780947225981038</v>
      </c>
      <c r="AP565" s="542">
        <f t="shared" si="820"/>
        <v>0.17556189445196207</v>
      </c>
      <c r="AQ565" s="445">
        <f t="shared" si="756"/>
        <v>129.74024</v>
      </c>
      <c r="AR565" s="227">
        <f t="shared" si="757"/>
        <v>171.8</v>
      </c>
      <c r="AS565" s="210">
        <f t="shared" si="758"/>
        <v>859</v>
      </c>
      <c r="AT565" s="209">
        <f t="shared" si="759"/>
        <v>257.7</v>
      </c>
      <c r="AU565" s="209">
        <f t="shared" si="760"/>
        <v>429.5</v>
      </c>
      <c r="AV565" s="211">
        <f t="shared" si="761"/>
        <v>967</v>
      </c>
      <c r="AW565" s="212">
        <f t="shared" si="762"/>
        <v>-108</v>
      </c>
      <c r="AX565" s="210">
        <f t="shared" si="763"/>
        <v>120</v>
      </c>
      <c r="AY565" s="210">
        <f t="shared" si="764"/>
        <v>16.238159675236801</v>
      </c>
      <c r="AZ565" s="211">
        <f t="shared" si="765"/>
        <v>1387.7012</v>
      </c>
      <c r="BA565" s="544">
        <f t="shared" si="821"/>
        <v>528.70119999999997</v>
      </c>
      <c r="BB565" s="210">
        <f t="shared" si="822"/>
        <v>132.17529999999999</v>
      </c>
      <c r="BC565" s="213">
        <f t="shared" si="766"/>
        <v>249.78621600000002</v>
      </c>
      <c r="BD565" s="211">
        <f>[1]MAG_9pak!$F$11</f>
        <v>1248.9310800000001</v>
      </c>
      <c r="BE565" s="213">
        <f t="shared" si="767"/>
        <v>374.67932400000001</v>
      </c>
      <c r="BF565" s="213">
        <f t="shared" si="768"/>
        <v>624.46554000000003</v>
      </c>
      <c r="BG565" s="210">
        <f t="shared" si="769"/>
        <v>281.93108000000007</v>
      </c>
      <c r="BH565" s="210">
        <f t="shared" si="770"/>
        <v>509.93108000000007</v>
      </c>
      <c r="BI565" s="210">
        <f t="shared" si="771"/>
        <v>69.002852503382968</v>
      </c>
      <c r="BJ565" s="210">
        <f t="shared" si="772"/>
        <v>916.36</v>
      </c>
      <c r="BK565" s="214">
        <f t="shared" si="773"/>
        <v>274.90800000000002</v>
      </c>
      <c r="BL565" s="214">
        <f t="shared" si="774"/>
        <v>458.18</v>
      </c>
      <c r="BM565" s="210">
        <f t="shared" si="775"/>
        <v>177.36</v>
      </c>
      <c r="BN565" s="210">
        <f t="shared" si="776"/>
        <v>-50.639999999999986</v>
      </c>
      <c r="BO565" s="215">
        <f t="shared" si="777"/>
        <v>183.27200000000002</v>
      </c>
      <c r="BP565" s="210">
        <f t="shared" si="840"/>
        <v>916.36</v>
      </c>
      <c r="BQ565" s="216">
        <f t="shared" si="779"/>
        <v>274.90800000000002</v>
      </c>
      <c r="BR565" s="216">
        <f t="shared" si="780"/>
        <v>458.18</v>
      </c>
      <c r="BS565" s="210">
        <f t="shared" si="781"/>
        <v>177.36</v>
      </c>
      <c r="BT565" s="210">
        <f t="shared" si="782"/>
        <v>-50.639999999999986</v>
      </c>
      <c r="BU565" s="217">
        <f t="shared" si="783"/>
        <v>183.27200000000002</v>
      </c>
      <c r="BV565" s="210">
        <f t="shared" si="841"/>
        <v>916.36</v>
      </c>
      <c r="BW565" s="403">
        <f t="shared" si="785"/>
        <v>274.90800000000002</v>
      </c>
      <c r="BX565" s="403">
        <f t="shared" si="786"/>
        <v>458.18</v>
      </c>
      <c r="BY565" s="210">
        <f t="shared" si="787"/>
        <v>177.36</v>
      </c>
      <c r="BZ565" s="210">
        <f t="shared" si="788"/>
        <v>-50.639999999999986</v>
      </c>
      <c r="CA565" s="210">
        <f t="shared" si="789"/>
        <v>24</v>
      </c>
      <c r="CB565" s="404">
        <f t="shared" si="790"/>
        <v>183.27200000000002</v>
      </c>
      <c r="CC565" s="211"/>
      <c r="CD565" s="537">
        <f t="shared" si="791"/>
        <v>132.17529999999999</v>
      </c>
      <c r="CE565" s="537">
        <f t="shared" si="823"/>
        <v>39.652589999999996</v>
      </c>
      <c r="CF565" s="537">
        <f t="shared" si="792"/>
        <v>66.087649999999996</v>
      </c>
      <c r="CG565" s="210"/>
      <c r="CH565" s="210"/>
      <c r="CI565" s="210"/>
      <c r="CJ565" s="538">
        <f t="shared" si="793"/>
        <v>26.43506</v>
      </c>
      <c r="CK565" s="216">
        <f t="shared" si="794"/>
        <v>27</v>
      </c>
      <c r="CL565" s="216">
        <f t="shared" si="824"/>
        <v>8.1</v>
      </c>
      <c r="CM565" s="216">
        <f t="shared" si="795"/>
        <v>13.5</v>
      </c>
      <c r="CN565" s="216"/>
      <c r="CO565" s="216"/>
      <c r="CP565" s="216"/>
      <c r="CQ565" s="217">
        <f t="shared" si="796"/>
        <v>5.4</v>
      </c>
      <c r="CR565" s="403">
        <f t="shared" si="797"/>
        <v>117.83529999999999</v>
      </c>
      <c r="CS565" s="403">
        <f t="shared" si="825"/>
        <v>35.350589999999997</v>
      </c>
      <c r="CT565" s="403">
        <f t="shared" si="798"/>
        <v>58.917649999999995</v>
      </c>
      <c r="CU565" s="403"/>
      <c r="CV565" s="403"/>
      <c r="CW565" s="403"/>
      <c r="CX565" s="404">
        <f t="shared" si="799"/>
        <v>23.567059999999998</v>
      </c>
      <c r="CY565" s="198"/>
      <c r="CZ565" s="222">
        <v>967</v>
      </c>
      <c r="DA565" s="677">
        <f t="shared" si="800"/>
        <v>228</v>
      </c>
      <c r="DB565" s="676">
        <f t="shared" si="801"/>
        <v>30.852503382949948</v>
      </c>
      <c r="DC565" s="676">
        <f t="shared" si="826"/>
        <v>6.1705006765899899</v>
      </c>
      <c r="DD565" s="208">
        <v>1387.7012</v>
      </c>
      <c r="DE565" s="677">
        <f t="shared" si="802"/>
        <v>648.70119999999997</v>
      </c>
      <c r="DF565" s="676">
        <f t="shared" si="803"/>
        <v>87.780947225981038</v>
      </c>
      <c r="DG565" s="676">
        <f t="shared" si="827"/>
        <v>17.556189445196207</v>
      </c>
      <c r="DH565" s="222">
        <v>20</v>
      </c>
      <c r="DI565" s="677">
        <f t="shared" si="804"/>
        <v>147.80000000000001</v>
      </c>
      <c r="DJ565" s="568">
        <f t="shared" si="805"/>
        <v>886.8</v>
      </c>
      <c r="DK565" s="677">
        <f t="shared" si="806"/>
        <v>177.36</v>
      </c>
      <c r="DL565" s="677">
        <f t="shared" si="828"/>
        <v>266.04000000000002</v>
      </c>
      <c r="DM565" s="677">
        <f t="shared" si="829"/>
        <v>443.4</v>
      </c>
      <c r="DN565" s="677">
        <f t="shared" si="807"/>
        <v>125.2253</v>
      </c>
      <c r="DO565" s="677">
        <f t="shared" si="830"/>
        <v>37.567590000000003</v>
      </c>
      <c r="DP565" s="677">
        <f t="shared" si="831"/>
        <v>62.612650000000002</v>
      </c>
      <c r="DQ565" s="677">
        <f t="shared" si="808"/>
        <v>25.045060000000003</v>
      </c>
      <c r="DR565" s="222">
        <v>967</v>
      </c>
      <c r="DS565" s="677">
        <f t="shared" si="809"/>
        <v>228</v>
      </c>
      <c r="DT565" s="676">
        <f t="shared" si="810"/>
        <v>30.852503382949948</v>
      </c>
      <c r="DU565" s="710">
        <f t="shared" si="832"/>
        <v>6.1705006765899899</v>
      </c>
      <c r="DV565" s="208">
        <v>1387.7012</v>
      </c>
      <c r="DW565" s="677">
        <f t="shared" si="811"/>
        <v>648.70119999999997</v>
      </c>
      <c r="DX565" s="676">
        <f t="shared" si="812"/>
        <v>87.780947225981038</v>
      </c>
      <c r="DY565" s="710">
        <f t="shared" si="833"/>
        <v>17.556189445196207</v>
      </c>
      <c r="DZ565" s="222">
        <v>19</v>
      </c>
      <c r="EA565" s="677">
        <f t="shared" si="813"/>
        <v>140.41</v>
      </c>
      <c r="EB565" s="568">
        <f t="shared" si="814"/>
        <v>879.41</v>
      </c>
      <c r="EC565" s="677">
        <f t="shared" si="815"/>
        <v>175.88200000000001</v>
      </c>
      <c r="ED565" s="677">
        <f t="shared" si="834"/>
        <v>263.82299999999998</v>
      </c>
      <c r="EE565" s="677">
        <f t="shared" si="835"/>
        <v>439.70499999999998</v>
      </c>
      <c r="EF565" s="208">
        <f t="shared" si="836"/>
        <v>127.0728</v>
      </c>
      <c r="EG565" s="208">
        <f t="shared" si="837"/>
        <v>38.121839999999999</v>
      </c>
      <c r="EH565" s="208">
        <f t="shared" si="838"/>
        <v>63.5364</v>
      </c>
      <c r="EI565" s="677">
        <f t="shared" si="816"/>
        <v>25.414560000000002</v>
      </c>
    </row>
    <row r="566" spans="1:139" s="218" customFormat="1" ht="13.5" customHeight="1" x14ac:dyDescent="0.2">
      <c r="A566" s="505">
        <v>563</v>
      </c>
      <c r="B566" s="505" t="s">
        <v>1270</v>
      </c>
      <c r="C566" s="499" t="s">
        <v>987</v>
      </c>
      <c r="D566" s="253" t="s">
        <v>356</v>
      </c>
      <c r="E566" s="253" t="s">
        <v>14</v>
      </c>
      <c r="F566" s="219" t="s">
        <v>38</v>
      </c>
      <c r="G566" s="219" t="s">
        <v>24</v>
      </c>
      <c r="H566" s="219" t="s">
        <v>25</v>
      </c>
      <c r="I566" s="248">
        <v>0.2</v>
      </c>
      <c r="J566" s="229">
        <v>700</v>
      </c>
      <c r="K566" s="222"/>
      <c r="L566" s="219" t="s">
        <v>38</v>
      </c>
      <c r="M566" s="219" t="s">
        <v>24</v>
      </c>
      <c r="N566" s="219" t="s">
        <v>25</v>
      </c>
      <c r="O566" s="249">
        <v>0.2</v>
      </c>
      <c r="P566" s="230">
        <v>700</v>
      </c>
      <c r="Q566" s="219"/>
      <c r="R566" s="219"/>
      <c r="S566" s="219"/>
      <c r="T566" s="249">
        <v>0.2</v>
      </c>
      <c r="U566" s="231">
        <v>700</v>
      </c>
      <c r="V566" s="228" t="s">
        <v>660</v>
      </c>
      <c r="W566" s="228" t="s">
        <v>6</v>
      </c>
      <c r="X566" s="228" t="s">
        <v>45</v>
      </c>
      <c r="Y566" s="252">
        <v>0.2</v>
      </c>
      <c r="Z566" s="232">
        <v>700</v>
      </c>
      <c r="AA566" s="207">
        <f t="shared" si="750"/>
        <v>140</v>
      </c>
      <c r="AB566" s="222">
        <v>758</v>
      </c>
      <c r="AC566" s="544">
        <f t="shared" si="817"/>
        <v>58</v>
      </c>
      <c r="AD566" s="208">
        <f>0.95*$AB$1</f>
        <v>1080.587</v>
      </c>
      <c r="AE566" s="678">
        <f t="shared" si="818"/>
        <v>380.58699999999999</v>
      </c>
      <c r="AF566" s="222">
        <v>1406</v>
      </c>
      <c r="AJ566" s="444">
        <f t="shared" si="751"/>
        <v>58</v>
      </c>
      <c r="AK566" s="444">
        <f t="shared" si="752"/>
        <v>8.2857142857142918</v>
      </c>
      <c r="AL566" s="539">
        <f t="shared" si="819"/>
        <v>1.6571428571428584E-2</v>
      </c>
      <c r="AM566" s="444">
        <f t="shared" si="753"/>
        <v>11.6</v>
      </c>
      <c r="AN566" s="445">
        <f t="shared" si="754"/>
        <v>380.58699999999999</v>
      </c>
      <c r="AO566" s="445">
        <f t="shared" si="755"/>
        <v>54.369571428571419</v>
      </c>
      <c r="AP566" s="542">
        <f t="shared" si="820"/>
        <v>0.10873914285714284</v>
      </c>
      <c r="AQ566" s="445">
        <f t="shared" si="756"/>
        <v>76.117400000000004</v>
      </c>
      <c r="AR566" s="227">
        <f t="shared" si="757"/>
        <v>164</v>
      </c>
      <c r="AS566" s="210">
        <f t="shared" si="758"/>
        <v>820</v>
      </c>
      <c r="AT566" s="209">
        <f t="shared" si="759"/>
        <v>246</v>
      </c>
      <c r="AU566" s="209">
        <f t="shared" si="760"/>
        <v>410</v>
      </c>
      <c r="AV566" s="211">
        <f t="shared" si="761"/>
        <v>758</v>
      </c>
      <c r="AW566" s="210">
        <f t="shared" si="762"/>
        <v>62</v>
      </c>
      <c r="AX566" s="210">
        <f t="shared" si="763"/>
        <v>120</v>
      </c>
      <c r="AY566" s="210">
        <f t="shared" si="764"/>
        <v>17.142857142857153</v>
      </c>
      <c r="AZ566" s="211">
        <f t="shared" si="765"/>
        <v>1080.587</v>
      </c>
      <c r="BA566" s="544">
        <f t="shared" si="821"/>
        <v>260.58699999999999</v>
      </c>
      <c r="BB566" s="210">
        <f t="shared" si="822"/>
        <v>65.146749999999997</v>
      </c>
      <c r="BC566" s="213">
        <f t="shared" si="766"/>
        <v>194.50566000000003</v>
      </c>
      <c r="BD566" s="211">
        <f>[1]MAG_9pak!$F$9</f>
        <v>972.52830000000006</v>
      </c>
      <c r="BE566" s="213">
        <f t="shared" si="767"/>
        <v>291.75848999999999</v>
      </c>
      <c r="BF566" s="213">
        <f t="shared" si="768"/>
        <v>486.26415000000003</v>
      </c>
      <c r="BG566" s="210">
        <f t="shared" si="769"/>
        <v>214.52830000000006</v>
      </c>
      <c r="BH566" s="210">
        <f t="shared" si="770"/>
        <v>272.52830000000006</v>
      </c>
      <c r="BI566" s="210">
        <f t="shared" si="771"/>
        <v>38.932614285714294</v>
      </c>
      <c r="BJ566" s="210">
        <f t="shared" si="772"/>
        <v>868</v>
      </c>
      <c r="BK566" s="214">
        <f t="shared" si="773"/>
        <v>260.39999999999998</v>
      </c>
      <c r="BL566" s="214">
        <f t="shared" si="774"/>
        <v>434</v>
      </c>
      <c r="BM566" s="210">
        <f t="shared" si="775"/>
        <v>168</v>
      </c>
      <c r="BN566" s="210">
        <f t="shared" si="776"/>
        <v>110</v>
      </c>
      <c r="BO566" s="215">
        <f t="shared" si="777"/>
        <v>173.60000000000002</v>
      </c>
      <c r="BP566" s="210">
        <f t="shared" si="840"/>
        <v>868</v>
      </c>
      <c r="BQ566" s="216">
        <f t="shared" si="779"/>
        <v>260.39999999999998</v>
      </c>
      <c r="BR566" s="216">
        <f t="shared" si="780"/>
        <v>434</v>
      </c>
      <c r="BS566" s="210">
        <f t="shared" si="781"/>
        <v>168</v>
      </c>
      <c r="BT566" s="210">
        <f t="shared" si="782"/>
        <v>110</v>
      </c>
      <c r="BU566" s="217">
        <f t="shared" si="783"/>
        <v>173.60000000000002</v>
      </c>
      <c r="BV566" s="210">
        <f t="shared" si="841"/>
        <v>868</v>
      </c>
      <c r="BW566" s="403">
        <f t="shared" si="785"/>
        <v>260.39999999999998</v>
      </c>
      <c r="BX566" s="403">
        <f t="shared" si="786"/>
        <v>434</v>
      </c>
      <c r="BY566" s="210">
        <f t="shared" si="787"/>
        <v>168</v>
      </c>
      <c r="BZ566" s="210">
        <f t="shared" si="788"/>
        <v>110</v>
      </c>
      <c r="CA566" s="210">
        <f t="shared" si="789"/>
        <v>24</v>
      </c>
      <c r="CB566" s="404">
        <f t="shared" si="790"/>
        <v>173.60000000000002</v>
      </c>
      <c r="CC566" s="211"/>
      <c r="CD566" s="537">
        <f t="shared" si="791"/>
        <v>65.146749999999997</v>
      </c>
      <c r="CE566" s="537">
        <f t="shared" si="823"/>
        <v>19.544024999999998</v>
      </c>
      <c r="CF566" s="537">
        <f t="shared" si="792"/>
        <v>32.573374999999999</v>
      </c>
      <c r="CG566" s="210"/>
      <c r="CH566" s="210"/>
      <c r="CI566" s="210"/>
      <c r="CJ566" s="538">
        <f t="shared" si="793"/>
        <v>13.029350000000001</v>
      </c>
      <c r="CK566" s="216">
        <f t="shared" si="794"/>
        <v>-15.5</v>
      </c>
      <c r="CL566" s="216">
        <f t="shared" si="824"/>
        <v>-4.6499999999999995</v>
      </c>
      <c r="CM566" s="216">
        <f t="shared" si="795"/>
        <v>-7.75</v>
      </c>
      <c r="CN566" s="216"/>
      <c r="CO566" s="216"/>
      <c r="CP566" s="216"/>
      <c r="CQ566" s="217">
        <f t="shared" si="796"/>
        <v>-3.1</v>
      </c>
      <c r="CR566" s="403">
        <f t="shared" si="797"/>
        <v>53.146749999999997</v>
      </c>
      <c r="CS566" s="403">
        <f t="shared" si="825"/>
        <v>15.944024999999998</v>
      </c>
      <c r="CT566" s="403">
        <f t="shared" si="798"/>
        <v>26.573374999999999</v>
      </c>
      <c r="CU566" s="403"/>
      <c r="CV566" s="403"/>
      <c r="CW566" s="403"/>
      <c r="CX566" s="404">
        <f t="shared" si="799"/>
        <v>10.629350000000001</v>
      </c>
      <c r="CY566" s="198"/>
      <c r="CZ566" s="222">
        <v>758</v>
      </c>
      <c r="DA566" s="677">
        <f t="shared" si="800"/>
        <v>58</v>
      </c>
      <c r="DB566" s="676">
        <f t="shared" si="801"/>
        <v>8.2857142857142918</v>
      </c>
      <c r="DC566" s="676">
        <f t="shared" si="826"/>
        <v>1.6571428571428584</v>
      </c>
      <c r="DD566" s="208">
        <v>1080.587</v>
      </c>
      <c r="DE566" s="677">
        <f t="shared" si="802"/>
        <v>380.58699999999999</v>
      </c>
      <c r="DF566" s="676">
        <f t="shared" si="803"/>
        <v>54.369571428571419</v>
      </c>
      <c r="DG566" s="676">
        <f t="shared" si="827"/>
        <v>10.873914285714283</v>
      </c>
      <c r="DH566" s="222">
        <v>20</v>
      </c>
      <c r="DI566" s="677">
        <f t="shared" si="804"/>
        <v>140</v>
      </c>
      <c r="DJ566" s="568">
        <f t="shared" si="805"/>
        <v>840</v>
      </c>
      <c r="DK566" s="677">
        <f t="shared" si="806"/>
        <v>168</v>
      </c>
      <c r="DL566" s="677">
        <f t="shared" si="828"/>
        <v>252</v>
      </c>
      <c r="DM566" s="677">
        <f t="shared" si="829"/>
        <v>420</v>
      </c>
      <c r="DN566" s="677">
        <f t="shared" si="807"/>
        <v>60.146749999999997</v>
      </c>
      <c r="DO566" s="677">
        <f t="shared" si="830"/>
        <v>18.044024999999998</v>
      </c>
      <c r="DP566" s="677">
        <f t="shared" si="831"/>
        <v>30.073374999999999</v>
      </c>
      <c r="DQ566" s="677">
        <f t="shared" si="808"/>
        <v>12.029350000000001</v>
      </c>
      <c r="DR566" s="222">
        <v>758</v>
      </c>
      <c r="DS566" s="677">
        <f t="shared" si="809"/>
        <v>58</v>
      </c>
      <c r="DT566" s="676">
        <f t="shared" si="810"/>
        <v>8.2857142857142918</v>
      </c>
      <c r="DU566" s="710">
        <f t="shared" si="832"/>
        <v>1.6571428571428584</v>
      </c>
      <c r="DV566" s="208">
        <v>1080.587</v>
      </c>
      <c r="DW566" s="677">
        <f t="shared" si="811"/>
        <v>380.58699999999999</v>
      </c>
      <c r="DX566" s="676">
        <f t="shared" si="812"/>
        <v>54.369571428571419</v>
      </c>
      <c r="DY566" s="710">
        <f t="shared" si="833"/>
        <v>10.873914285714283</v>
      </c>
      <c r="DZ566" s="222">
        <v>19</v>
      </c>
      <c r="EA566" s="677">
        <f t="shared" si="813"/>
        <v>133</v>
      </c>
      <c r="EB566" s="568">
        <f t="shared" si="814"/>
        <v>833</v>
      </c>
      <c r="EC566" s="677">
        <f t="shared" si="815"/>
        <v>166.60000000000002</v>
      </c>
      <c r="ED566" s="677">
        <f t="shared" si="834"/>
        <v>249.9</v>
      </c>
      <c r="EE566" s="677">
        <f t="shared" si="835"/>
        <v>416.5</v>
      </c>
      <c r="EF566" s="208">
        <f t="shared" si="836"/>
        <v>61.896749999999997</v>
      </c>
      <c r="EG566" s="208">
        <f t="shared" si="837"/>
        <v>18.569025</v>
      </c>
      <c r="EH566" s="208">
        <f t="shared" si="838"/>
        <v>30.948374999999999</v>
      </c>
      <c r="EI566" s="677">
        <f t="shared" si="816"/>
        <v>12.379350000000001</v>
      </c>
    </row>
    <row r="567" spans="1:139" s="218" customFormat="1" ht="13.5" customHeight="1" x14ac:dyDescent="0.2">
      <c r="A567" s="506">
        <v>564</v>
      </c>
      <c r="B567" s="506" t="s">
        <v>1270</v>
      </c>
      <c r="C567" s="499" t="s">
        <v>987</v>
      </c>
      <c r="D567" s="253" t="s">
        <v>356</v>
      </c>
      <c r="E567" s="253" t="s">
        <v>93</v>
      </c>
      <c r="F567" s="219" t="s">
        <v>90</v>
      </c>
      <c r="G567" s="219" t="s">
        <v>6</v>
      </c>
      <c r="H567" s="219" t="s">
        <v>52</v>
      </c>
      <c r="I567" s="248">
        <v>7</v>
      </c>
      <c r="J567" s="230">
        <v>639</v>
      </c>
      <c r="K567" s="222"/>
      <c r="L567" s="219" t="s">
        <v>90</v>
      </c>
      <c r="M567" s="219" t="s">
        <v>6</v>
      </c>
      <c r="N567" s="219" t="s">
        <v>52</v>
      </c>
      <c r="O567" s="249">
        <v>7</v>
      </c>
      <c r="P567" s="230">
        <v>639</v>
      </c>
      <c r="Q567" s="219"/>
      <c r="R567" s="219"/>
      <c r="S567" s="219"/>
      <c r="T567" s="249">
        <v>7</v>
      </c>
      <c r="U567" s="231">
        <v>639</v>
      </c>
      <c r="V567" s="228" t="s">
        <v>171</v>
      </c>
      <c r="W567" s="228" t="s">
        <v>6</v>
      </c>
      <c r="X567" s="228" t="s">
        <v>52</v>
      </c>
      <c r="Y567" s="252">
        <v>7</v>
      </c>
      <c r="Z567" s="232">
        <v>688</v>
      </c>
      <c r="AA567" s="207">
        <f t="shared" si="750"/>
        <v>4816</v>
      </c>
      <c r="AB567" s="222">
        <v>662</v>
      </c>
      <c r="AC567" s="544">
        <f t="shared" si="817"/>
        <v>-26</v>
      </c>
      <c r="AD567" s="208">
        <f>0.832*$AB$1</f>
        <v>946.36671999999999</v>
      </c>
      <c r="AE567" s="678">
        <f t="shared" si="818"/>
        <v>258.36671999999999</v>
      </c>
      <c r="AF567" s="222">
        <v>1228</v>
      </c>
      <c r="AJ567" s="444">
        <f t="shared" si="751"/>
        <v>-26</v>
      </c>
      <c r="AK567" s="444">
        <f t="shared" si="752"/>
        <v>-3.7790697674418539</v>
      </c>
      <c r="AL567" s="539">
        <f t="shared" si="819"/>
        <v>-7.5581395348837078E-3</v>
      </c>
      <c r="AM567" s="444">
        <f t="shared" si="753"/>
        <v>-5.2</v>
      </c>
      <c r="AN567" s="445">
        <f t="shared" si="754"/>
        <v>258.36671999999999</v>
      </c>
      <c r="AO567" s="445">
        <f t="shared" si="755"/>
        <v>37.55330232558137</v>
      </c>
      <c r="AP567" s="542">
        <f t="shared" si="820"/>
        <v>7.5106604651162742E-2</v>
      </c>
      <c r="AQ567" s="445">
        <f t="shared" si="756"/>
        <v>51.673344</v>
      </c>
      <c r="AR567" s="227">
        <f t="shared" si="757"/>
        <v>5656</v>
      </c>
      <c r="AS567" s="210">
        <f t="shared" si="758"/>
        <v>808</v>
      </c>
      <c r="AT567" s="209">
        <f t="shared" si="759"/>
        <v>242.39999999999998</v>
      </c>
      <c r="AU567" s="209">
        <f t="shared" si="760"/>
        <v>404</v>
      </c>
      <c r="AV567" s="211">
        <f t="shared" si="761"/>
        <v>662</v>
      </c>
      <c r="AW567" s="210">
        <f t="shared" si="762"/>
        <v>146</v>
      </c>
      <c r="AX567" s="210">
        <f t="shared" si="763"/>
        <v>120</v>
      </c>
      <c r="AY567" s="210">
        <f t="shared" si="764"/>
        <v>17.441860465116292</v>
      </c>
      <c r="AZ567" s="211">
        <f t="shared" si="765"/>
        <v>946.36671999999999</v>
      </c>
      <c r="BA567" s="544">
        <f t="shared" si="821"/>
        <v>138.36671999999999</v>
      </c>
      <c r="BB567" s="210">
        <f t="shared" si="822"/>
        <v>34.591679999999997</v>
      </c>
      <c r="BC567" s="213">
        <f t="shared" si="766"/>
        <v>5962.1103359999997</v>
      </c>
      <c r="BD567" s="211">
        <f>[1]MAG_9pak!$F$7</f>
        <v>851.73004800000001</v>
      </c>
      <c r="BE567" s="213">
        <f t="shared" si="767"/>
        <v>255.5190144</v>
      </c>
      <c r="BF567" s="213">
        <f t="shared" si="768"/>
        <v>425.86502400000001</v>
      </c>
      <c r="BG567" s="210">
        <f t="shared" si="769"/>
        <v>189.73004800000001</v>
      </c>
      <c r="BH567" s="210">
        <f t="shared" si="770"/>
        <v>163.73004800000001</v>
      </c>
      <c r="BI567" s="210">
        <f t="shared" si="771"/>
        <v>23.797972093023262</v>
      </c>
      <c r="BJ567" s="210">
        <f t="shared" si="772"/>
        <v>853.12</v>
      </c>
      <c r="BK567" s="214">
        <f t="shared" si="773"/>
        <v>255.93599999999998</v>
      </c>
      <c r="BL567" s="214">
        <f t="shared" si="774"/>
        <v>426.56</v>
      </c>
      <c r="BM567" s="210">
        <f t="shared" si="775"/>
        <v>165.12</v>
      </c>
      <c r="BN567" s="210">
        <f t="shared" si="776"/>
        <v>191.12</v>
      </c>
      <c r="BO567" s="215">
        <f t="shared" si="777"/>
        <v>5971.84</v>
      </c>
      <c r="BP567" s="210">
        <f t="shared" si="840"/>
        <v>853.12</v>
      </c>
      <c r="BQ567" s="216">
        <f t="shared" si="779"/>
        <v>255.93599999999998</v>
      </c>
      <c r="BR567" s="216">
        <f t="shared" si="780"/>
        <v>426.56</v>
      </c>
      <c r="BS567" s="210">
        <f t="shared" si="781"/>
        <v>165.12</v>
      </c>
      <c r="BT567" s="210">
        <f t="shared" si="782"/>
        <v>191.12</v>
      </c>
      <c r="BU567" s="217">
        <f t="shared" si="783"/>
        <v>5971.84</v>
      </c>
      <c r="BV567" s="210">
        <f t="shared" si="841"/>
        <v>853.12</v>
      </c>
      <c r="BW567" s="403">
        <f t="shared" si="785"/>
        <v>255.93599999999998</v>
      </c>
      <c r="BX567" s="403">
        <f t="shared" si="786"/>
        <v>426.56</v>
      </c>
      <c r="BY567" s="210">
        <f t="shared" si="787"/>
        <v>165.12</v>
      </c>
      <c r="BZ567" s="210">
        <f t="shared" si="788"/>
        <v>191.12</v>
      </c>
      <c r="CA567" s="210">
        <f t="shared" si="789"/>
        <v>24</v>
      </c>
      <c r="CB567" s="404">
        <f t="shared" si="790"/>
        <v>5971.84</v>
      </c>
      <c r="CC567" s="211"/>
      <c r="CD567" s="537">
        <f t="shared" si="791"/>
        <v>34.591679999999997</v>
      </c>
      <c r="CE567" s="537">
        <f t="shared" si="823"/>
        <v>10.377503999999998</v>
      </c>
      <c r="CF567" s="537">
        <f t="shared" si="792"/>
        <v>17.295839999999998</v>
      </c>
      <c r="CG567" s="210"/>
      <c r="CH567" s="210"/>
      <c r="CI567" s="210"/>
      <c r="CJ567" s="538">
        <f t="shared" si="793"/>
        <v>242.14175999999998</v>
      </c>
      <c r="CK567" s="216">
        <f t="shared" si="794"/>
        <v>-36.5</v>
      </c>
      <c r="CL567" s="216">
        <f t="shared" si="824"/>
        <v>-10.95</v>
      </c>
      <c r="CM567" s="216">
        <f t="shared" si="795"/>
        <v>-18.25</v>
      </c>
      <c r="CN567" s="216"/>
      <c r="CO567" s="216"/>
      <c r="CP567" s="216"/>
      <c r="CQ567" s="217">
        <f t="shared" si="796"/>
        <v>-255.5</v>
      </c>
      <c r="CR567" s="403">
        <f t="shared" si="797"/>
        <v>23.311679999999996</v>
      </c>
      <c r="CS567" s="403">
        <f t="shared" si="825"/>
        <v>6.9935039999999988</v>
      </c>
      <c r="CT567" s="403">
        <f t="shared" si="798"/>
        <v>11.655839999999998</v>
      </c>
      <c r="CU567" s="403"/>
      <c r="CV567" s="403"/>
      <c r="CW567" s="403"/>
      <c r="CX567" s="404">
        <f t="shared" si="799"/>
        <v>163.18175999999997</v>
      </c>
      <c r="CY567" s="198"/>
      <c r="CZ567" s="222">
        <v>662</v>
      </c>
      <c r="DA567" s="677">
        <f t="shared" si="800"/>
        <v>-26</v>
      </c>
      <c r="DB567" s="676">
        <f t="shared" si="801"/>
        <v>-3.7790697674418539</v>
      </c>
      <c r="DC567" s="676">
        <f t="shared" si="826"/>
        <v>-0.75581395348837077</v>
      </c>
      <c r="DD567" s="208">
        <v>946.36671999999999</v>
      </c>
      <c r="DE567" s="677">
        <f t="shared" si="802"/>
        <v>258.36671999999999</v>
      </c>
      <c r="DF567" s="676">
        <f t="shared" si="803"/>
        <v>37.55330232558137</v>
      </c>
      <c r="DG567" s="676">
        <f t="shared" si="827"/>
        <v>7.5106604651162741</v>
      </c>
      <c r="DH567" s="222">
        <v>24</v>
      </c>
      <c r="DI567" s="677">
        <f t="shared" si="804"/>
        <v>165.12</v>
      </c>
      <c r="DJ567" s="568">
        <f t="shared" si="805"/>
        <v>853.12</v>
      </c>
      <c r="DK567" s="677">
        <f t="shared" si="806"/>
        <v>5971.84</v>
      </c>
      <c r="DL567" s="677">
        <f t="shared" si="828"/>
        <v>255.93599999999998</v>
      </c>
      <c r="DM567" s="677">
        <f t="shared" si="829"/>
        <v>426.56</v>
      </c>
      <c r="DN567" s="677">
        <f t="shared" si="807"/>
        <v>23.311679999999996</v>
      </c>
      <c r="DO567" s="677">
        <f t="shared" si="830"/>
        <v>6.9935039999999988</v>
      </c>
      <c r="DP567" s="677">
        <f t="shared" si="831"/>
        <v>11.655839999999998</v>
      </c>
      <c r="DQ567" s="677">
        <f t="shared" si="808"/>
        <v>163.18175999999997</v>
      </c>
      <c r="DR567" s="222">
        <v>662</v>
      </c>
      <c r="DS567" s="677">
        <f t="shared" si="809"/>
        <v>-26</v>
      </c>
      <c r="DT567" s="676">
        <f t="shared" si="810"/>
        <v>-3.7790697674418539</v>
      </c>
      <c r="DU567" s="710">
        <f t="shared" si="832"/>
        <v>-0.75581395348837077</v>
      </c>
      <c r="DV567" s="208">
        <v>946.36671999999999</v>
      </c>
      <c r="DW567" s="677">
        <f t="shared" si="811"/>
        <v>258.36671999999999</v>
      </c>
      <c r="DX567" s="676">
        <f t="shared" si="812"/>
        <v>37.55330232558137</v>
      </c>
      <c r="DY567" s="710">
        <f t="shared" si="833"/>
        <v>7.5106604651162741</v>
      </c>
      <c r="DZ567" s="222">
        <v>22</v>
      </c>
      <c r="EA567" s="677">
        <f t="shared" si="813"/>
        <v>151.36000000000001</v>
      </c>
      <c r="EB567" s="568">
        <f t="shared" si="814"/>
        <v>839.36</v>
      </c>
      <c r="EC567" s="677">
        <f t="shared" si="815"/>
        <v>5875.52</v>
      </c>
      <c r="ED567" s="677">
        <f t="shared" si="834"/>
        <v>251.80799999999999</v>
      </c>
      <c r="EE567" s="677">
        <f t="shared" si="835"/>
        <v>419.68</v>
      </c>
      <c r="EF567" s="208">
        <f t="shared" si="836"/>
        <v>26.751679999999993</v>
      </c>
      <c r="EG567" s="208">
        <f t="shared" si="837"/>
        <v>8.025503999999998</v>
      </c>
      <c r="EH567" s="208">
        <f t="shared" si="838"/>
        <v>13.375839999999997</v>
      </c>
      <c r="EI567" s="677">
        <f t="shared" si="816"/>
        <v>187.26175999999995</v>
      </c>
    </row>
    <row r="568" spans="1:139" s="218" customFormat="1" ht="13.5" customHeight="1" x14ac:dyDescent="0.2">
      <c r="A568" s="505">
        <v>565</v>
      </c>
      <c r="B568" s="505" t="s">
        <v>1270</v>
      </c>
      <c r="C568" s="499" t="s">
        <v>978</v>
      </c>
      <c r="D568" s="253" t="s">
        <v>165</v>
      </c>
      <c r="E568" s="253" t="s">
        <v>36</v>
      </c>
      <c r="F568" s="219" t="s">
        <v>43</v>
      </c>
      <c r="G568" s="219" t="s">
        <v>42</v>
      </c>
      <c r="H568" s="219" t="s">
        <v>25</v>
      </c>
      <c r="I568" s="248">
        <v>1</v>
      </c>
      <c r="J568" s="229">
        <v>908</v>
      </c>
      <c r="K568" s="222" t="s">
        <v>650</v>
      </c>
      <c r="L568" s="219" t="s">
        <v>43</v>
      </c>
      <c r="M568" s="219" t="s">
        <v>42</v>
      </c>
      <c r="N568" s="219" t="s">
        <v>25</v>
      </c>
      <c r="O568" s="249">
        <v>1</v>
      </c>
      <c r="P568" s="230">
        <v>908</v>
      </c>
      <c r="Q568" s="219"/>
      <c r="R568" s="219"/>
      <c r="S568" s="219"/>
      <c r="T568" s="249">
        <v>1</v>
      </c>
      <c r="U568" s="231">
        <v>908</v>
      </c>
      <c r="V568" s="228" t="s">
        <v>695</v>
      </c>
      <c r="W568" s="228" t="s">
        <v>180</v>
      </c>
      <c r="X568" s="228" t="s">
        <v>45</v>
      </c>
      <c r="Y568" s="252">
        <v>1</v>
      </c>
      <c r="Z568" s="232">
        <v>908</v>
      </c>
      <c r="AA568" s="207">
        <f t="shared" si="750"/>
        <v>908</v>
      </c>
      <c r="AB568" s="222">
        <v>758</v>
      </c>
      <c r="AC568" s="544">
        <f t="shared" si="817"/>
        <v>-150</v>
      </c>
      <c r="AD568" s="208">
        <f>0.95*$AB$1</f>
        <v>1080.587</v>
      </c>
      <c r="AE568" s="678">
        <f t="shared" si="818"/>
        <v>172.58699999999999</v>
      </c>
      <c r="AF568" s="222">
        <v>1406</v>
      </c>
      <c r="AJ568" s="444">
        <f t="shared" si="751"/>
        <v>-150</v>
      </c>
      <c r="AK568" s="444">
        <f t="shared" si="752"/>
        <v>-16.519823788546248</v>
      </c>
      <c r="AL568" s="539">
        <f t="shared" si="819"/>
        <v>-3.3039647577092497E-2</v>
      </c>
      <c r="AM568" s="444">
        <f t="shared" si="753"/>
        <v>-30</v>
      </c>
      <c r="AN568" s="445">
        <f t="shared" si="754"/>
        <v>172.58699999999999</v>
      </c>
      <c r="AO568" s="445">
        <f t="shared" si="755"/>
        <v>19.007378854625557</v>
      </c>
      <c r="AP568" s="542">
        <f t="shared" si="820"/>
        <v>3.8014757709251112E-2</v>
      </c>
      <c r="AQ568" s="445">
        <f t="shared" si="756"/>
        <v>34.517399999999995</v>
      </c>
      <c r="AR568" s="227">
        <f t="shared" si="757"/>
        <v>1028</v>
      </c>
      <c r="AS568" s="210">
        <f t="shared" si="758"/>
        <v>1028</v>
      </c>
      <c r="AT568" s="209">
        <f t="shared" si="759"/>
        <v>308.39999999999998</v>
      </c>
      <c r="AU568" s="209">
        <f t="shared" si="760"/>
        <v>514</v>
      </c>
      <c r="AV568" s="211">
        <f t="shared" si="761"/>
        <v>758</v>
      </c>
      <c r="AW568" s="210">
        <f t="shared" si="762"/>
        <v>270</v>
      </c>
      <c r="AX568" s="210">
        <f t="shared" si="763"/>
        <v>120</v>
      </c>
      <c r="AY568" s="210">
        <f t="shared" si="764"/>
        <v>13.215859030836995</v>
      </c>
      <c r="AZ568" s="211">
        <f t="shared" si="765"/>
        <v>1080.587</v>
      </c>
      <c r="BA568" s="544">
        <f t="shared" si="821"/>
        <v>52.586999999999989</v>
      </c>
      <c r="BB568" s="210">
        <f t="shared" si="822"/>
        <v>13.146749999999997</v>
      </c>
      <c r="BC568" s="213">
        <f t="shared" si="766"/>
        <v>972.52830000000006</v>
      </c>
      <c r="BD568" s="211">
        <f>[1]MAG_9pak!$F$9</f>
        <v>972.52830000000006</v>
      </c>
      <c r="BE568" s="213">
        <f t="shared" si="767"/>
        <v>291.75848999999999</v>
      </c>
      <c r="BF568" s="213">
        <f t="shared" si="768"/>
        <v>486.26415000000003</v>
      </c>
      <c r="BG568" s="210">
        <f t="shared" si="769"/>
        <v>214.52830000000006</v>
      </c>
      <c r="BH568" s="210">
        <f t="shared" si="770"/>
        <v>64.528300000000058</v>
      </c>
      <c r="BI568" s="210">
        <f t="shared" si="771"/>
        <v>7.1066409691630099</v>
      </c>
      <c r="BJ568" s="210">
        <f t="shared" si="772"/>
        <v>1125.92</v>
      </c>
      <c r="BK568" s="214">
        <f t="shared" si="773"/>
        <v>337.77600000000001</v>
      </c>
      <c r="BL568" s="214">
        <f t="shared" si="774"/>
        <v>562.96</v>
      </c>
      <c r="BM568" s="210">
        <f t="shared" si="775"/>
        <v>217.92000000000007</v>
      </c>
      <c r="BN568" s="210">
        <f t="shared" si="776"/>
        <v>367.92000000000007</v>
      </c>
      <c r="BO568" s="215">
        <f t="shared" si="777"/>
        <v>1125.92</v>
      </c>
      <c r="BP568" s="210">
        <f t="shared" si="840"/>
        <v>1125.92</v>
      </c>
      <c r="BQ568" s="216">
        <f t="shared" si="779"/>
        <v>337.77600000000001</v>
      </c>
      <c r="BR568" s="216">
        <f t="shared" si="780"/>
        <v>562.96</v>
      </c>
      <c r="BS568" s="210">
        <f t="shared" si="781"/>
        <v>217.92000000000007</v>
      </c>
      <c r="BT568" s="210">
        <f t="shared" si="782"/>
        <v>367.92000000000007</v>
      </c>
      <c r="BU568" s="217">
        <f t="shared" si="783"/>
        <v>1125.92</v>
      </c>
      <c r="BV568" s="210">
        <f t="shared" si="841"/>
        <v>1125.92</v>
      </c>
      <c r="BW568" s="403">
        <f t="shared" si="785"/>
        <v>337.77600000000001</v>
      </c>
      <c r="BX568" s="403">
        <f t="shared" si="786"/>
        <v>562.96</v>
      </c>
      <c r="BY568" s="210">
        <f t="shared" si="787"/>
        <v>217.92000000000007</v>
      </c>
      <c r="BZ568" s="210">
        <f t="shared" si="788"/>
        <v>367.92000000000007</v>
      </c>
      <c r="CA568" s="210">
        <f t="shared" si="789"/>
        <v>24</v>
      </c>
      <c r="CB568" s="404">
        <f t="shared" si="790"/>
        <v>1125.92</v>
      </c>
      <c r="CC568" s="211"/>
      <c r="CD568" s="537">
        <f t="shared" si="791"/>
        <v>13.146749999999997</v>
      </c>
      <c r="CE568" s="537">
        <f t="shared" si="823"/>
        <v>3.944024999999999</v>
      </c>
      <c r="CF568" s="537">
        <f t="shared" si="792"/>
        <v>6.5733749999999986</v>
      </c>
      <c r="CG568" s="210"/>
      <c r="CH568" s="210"/>
      <c r="CI568" s="210"/>
      <c r="CJ568" s="538">
        <f t="shared" si="793"/>
        <v>13.146749999999997</v>
      </c>
      <c r="CK568" s="216">
        <f t="shared" si="794"/>
        <v>-67.5</v>
      </c>
      <c r="CL568" s="216">
        <f t="shared" si="824"/>
        <v>-20.25</v>
      </c>
      <c r="CM568" s="216">
        <f t="shared" si="795"/>
        <v>-33.75</v>
      </c>
      <c r="CN568" s="216"/>
      <c r="CO568" s="216"/>
      <c r="CP568" s="216"/>
      <c r="CQ568" s="217">
        <f t="shared" si="796"/>
        <v>-67.5</v>
      </c>
      <c r="CR568" s="403">
        <f t="shared" si="797"/>
        <v>-11.333250000000021</v>
      </c>
      <c r="CS568" s="403">
        <f t="shared" si="825"/>
        <v>-3.3999750000000062</v>
      </c>
      <c r="CT568" s="403">
        <f t="shared" si="798"/>
        <v>-5.6666250000000105</v>
      </c>
      <c r="CU568" s="403"/>
      <c r="CV568" s="403"/>
      <c r="CW568" s="403"/>
      <c r="CX568" s="404">
        <f t="shared" si="799"/>
        <v>-11.333250000000021</v>
      </c>
      <c r="CY568" s="198"/>
      <c r="CZ568" s="222">
        <v>758</v>
      </c>
      <c r="DA568" s="677">
        <f t="shared" si="800"/>
        <v>-150</v>
      </c>
      <c r="DB568" s="676">
        <f t="shared" si="801"/>
        <v>-16.519823788546248</v>
      </c>
      <c r="DC568" s="676">
        <f t="shared" si="826"/>
        <v>-3.3039647577092497</v>
      </c>
      <c r="DD568" s="208">
        <v>1080.587</v>
      </c>
      <c r="DE568" s="677">
        <f t="shared" si="802"/>
        <v>172.58699999999999</v>
      </c>
      <c r="DF568" s="676">
        <f t="shared" si="803"/>
        <v>19.007378854625557</v>
      </c>
      <c r="DG568" s="676">
        <f t="shared" si="827"/>
        <v>3.8014757709251112</v>
      </c>
      <c r="DH568" s="222">
        <v>20</v>
      </c>
      <c r="DI568" s="677">
        <f t="shared" si="804"/>
        <v>181.6</v>
      </c>
      <c r="DJ568" s="568">
        <f t="shared" si="805"/>
        <v>1089.5999999999999</v>
      </c>
      <c r="DK568" s="677">
        <f t="shared" si="806"/>
        <v>1089.5999999999999</v>
      </c>
      <c r="DL568" s="677">
        <f t="shared" si="828"/>
        <v>326.87999999999994</v>
      </c>
      <c r="DM568" s="677">
        <f t="shared" si="829"/>
        <v>544.79999999999995</v>
      </c>
      <c r="DN568" s="677">
        <f t="shared" si="807"/>
        <v>-2.25324999999998</v>
      </c>
      <c r="DO568" s="677">
        <f t="shared" si="830"/>
        <v>-0.675974999999994</v>
      </c>
      <c r="DP568" s="677">
        <f t="shared" si="831"/>
        <v>-1.12662499999999</v>
      </c>
      <c r="DQ568" s="677">
        <f t="shared" si="808"/>
        <v>-2.25324999999998</v>
      </c>
      <c r="DR568" s="222">
        <v>758</v>
      </c>
      <c r="DS568" s="677">
        <f t="shared" si="809"/>
        <v>-150</v>
      </c>
      <c r="DT568" s="676">
        <f t="shared" si="810"/>
        <v>-16.519823788546248</v>
      </c>
      <c r="DU568" s="710">
        <f t="shared" si="832"/>
        <v>-3.3039647577092497</v>
      </c>
      <c r="DV568" s="208">
        <v>1080.587</v>
      </c>
      <c r="DW568" s="677">
        <f t="shared" si="811"/>
        <v>172.58699999999999</v>
      </c>
      <c r="DX568" s="676">
        <f t="shared" si="812"/>
        <v>19.007378854625557</v>
      </c>
      <c r="DY568" s="710">
        <f t="shared" si="833"/>
        <v>3.8014757709251112</v>
      </c>
      <c r="DZ568" s="222">
        <v>19</v>
      </c>
      <c r="EA568" s="677">
        <f t="shared" si="813"/>
        <v>172.52</v>
      </c>
      <c r="EB568" s="568">
        <f t="shared" si="814"/>
        <v>1080.52</v>
      </c>
      <c r="EC568" s="677">
        <f t="shared" si="815"/>
        <v>1080.52</v>
      </c>
      <c r="ED568" s="677">
        <f t="shared" si="834"/>
        <v>324.15600000000001</v>
      </c>
      <c r="EE568" s="677">
        <f t="shared" si="835"/>
        <v>540.26</v>
      </c>
      <c r="EF568" s="208">
        <f t="shared" si="836"/>
        <v>1.6750000000001819E-2</v>
      </c>
      <c r="EG568" s="208">
        <f t="shared" si="837"/>
        <v>5.0250000000005455E-3</v>
      </c>
      <c r="EH568" s="208">
        <f t="shared" si="838"/>
        <v>8.3750000000009095E-3</v>
      </c>
      <c r="EI568" s="677">
        <f t="shared" si="816"/>
        <v>1.6750000000001819E-2</v>
      </c>
    </row>
    <row r="569" spans="1:139" s="218" customFormat="1" ht="13.5" customHeight="1" x14ac:dyDescent="0.2">
      <c r="A569" s="505">
        <v>566</v>
      </c>
      <c r="B569" s="505" t="s">
        <v>1270</v>
      </c>
      <c r="C569" s="499" t="s">
        <v>978</v>
      </c>
      <c r="D569" s="253" t="s">
        <v>165</v>
      </c>
      <c r="E569" s="253" t="s">
        <v>92</v>
      </c>
      <c r="F569" s="219" t="s">
        <v>96</v>
      </c>
      <c r="G569" s="219" t="s">
        <v>24</v>
      </c>
      <c r="H569" s="219" t="s">
        <v>28</v>
      </c>
      <c r="I569" s="248">
        <v>0.2</v>
      </c>
      <c r="J569" s="229">
        <v>739</v>
      </c>
      <c r="K569" s="222"/>
      <c r="L569" s="219" t="s">
        <v>96</v>
      </c>
      <c r="M569" s="219" t="s">
        <v>24</v>
      </c>
      <c r="N569" s="219" t="s">
        <v>28</v>
      </c>
      <c r="O569" s="249">
        <v>0.2</v>
      </c>
      <c r="P569" s="230">
        <v>739</v>
      </c>
      <c r="Q569" s="219"/>
      <c r="R569" s="219"/>
      <c r="S569" s="219"/>
      <c r="T569" s="249">
        <v>0.2</v>
      </c>
      <c r="U569" s="231">
        <v>739</v>
      </c>
      <c r="V569" s="228" t="s">
        <v>674</v>
      </c>
      <c r="W569" s="228" t="s">
        <v>6</v>
      </c>
      <c r="X569" s="228" t="s">
        <v>28</v>
      </c>
      <c r="Y569" s="252">
        <v>0.2</v>
      </c>
      <c r="Z569" s="232">
        <v>739</v>
      </c>
      <c r="AA569" s="207">
        <f t="shared" si="750"/>
        <v>147.80000000000001</v>
      </c>
      <c r="AB569" s="222">
        <v>967</v>
      </c>
      <c r="AC569" s="544">
        <f t="shared" si="817"/>
        <v>228</v>
      </c>
      <c r="AD569" s="208">
        <f>1.22*$AB$1</f>
        <v>1387.7012</v>
      </c>
      <c r="AE569" s="678">
        <f t="shared" si="818"/>
        <v>648.70119999999997</v>
      </c>
      <c r="AF569" s="222">
        <v>1796</v>
      </c>
      <c r="AJ569" s="444">
        <f t="shared" si="751"/>
        <v>228</v>
      </c>
      <c r="AK569" s="444">
        <f t="shared" si="752"/>
        <v>30.852503382949948</v>
      </c>
      <c r="AL569" s="539">
        <f t="shared" si="819"/>
        <v>6.1705006765899899E-2</v>
      </c>
      <c r="AM569" s="444">
        <f t="shared" si="753"/>
        <v>45.6</v>
      </c>
      <c r="AN569" s="445">
        <f t="shared" si="754"/>
        <v>648.70119999999997</v>
      </c>
      <c r="AO569" s="445">
        <f t="shared" si="755"/>
        <v>87.780947225981038</v>
      </c>
      <c r="AP569" s="542">
        <f t="shared" si="820"/>
        <v>0.17556189445196207</v>
      </c>
      <c r="AQ569" s="445">
        <f t="shared" si="756"/>
        <v>129.74024</v>
      </c>
      <c r="AR569" s="227">
        <f t="shared" si="757"/>
        <v>171.8</v>
      </c>
      <c r="AS569" s="210">
        <f t="shared" si="758"/>
        <v>859</v>
      </c>
      <c r="AT569" s="209">
        <f t="shared" si="759"/>
        <v>257.7</v>
      </c>
      <c r="AU569" s="209">
        <f t="shared" si="760"/>
        <v>429.5</v>
      </c>
      <c r="AV569" s="211">
        <f t="shared" si="761"/>
        <v>967</v>
      </c>
      <c r="AW569" s="212">
        <f t="shared" si="762"/>
        <v>-108</v>
      </c>
      <c r="AX569" s="210">
        <f t="shared" si="763"/>
        <v>120</v>
      </c>
      <c r="AY569" s="210">
        <f t="shared" si="764"/>
        <v>16.238159675236801</v>
      </c>
      <c r="AZ569" s="211">
        <f t="shared" si="765"/>
        <v>1387.7012</v>
      </c>
      <c r="BA569" s="544">
        <f t="shared" si="821"/>
        <v>528.70119999999997</v>
      </c>
      <c r="BB569" s="210">
        <f t="shared" si="822"/>
        <v>132.17529999999999</v>
      </c>
      <c r="BC569" s="213">
        <f t="shared" si="766"/>
        <v>249.78621600000002</v>
      </c>
      <c r="BD569" s="211">
        <f>[1]MAG_9pak!$F$11</f>
        <v>1248.9310800000001</v>
      </c>
      <c r="BE569" s="213">
        <f t="shared" si="767"/>
        <v>374.67932400000001</v>
      </c>
      <c r="BF569" s="213">
        <f t="shared" si="768"/>
        <v>624.46554000000003</v>
      </c>
      <c r="BG569" s="210">
        <f t="shared" si="769"/>
        <v>281.93108000000007</v>
      </c>
      <c r="BH569" s="210">
        <f t="shared" si="770"/>
        <v>509.93108000000007</v>
      </c>
      <c r="BI569" s="210">
        <f t="shared" si="771"/>
        <v>69.002852503382968</v>
      </c>
      <c r="BJ569" s="210">
        <f t="shared" si="772"/>
        <v>916.36</v>
      </c>
      <c r="BK569" s="214">
        <f t="shared" si="773"/>
        <v>274.90800000000002</v>
      </c>
      <c r="BL569" s="214">
        <f t="shared" si="774"/>
        <v>458.18</v>
      </c>
      <c r="BM569" s="210">
        <f t="shared" si="775"/>
        <v>177.36</v>
      </c>
      <c r="BN569" s="210">
        <f t="shared" si="776"/>
        <v>-50.639999999999986</v>
      </c>
      <c r="BO569" s="215">
        <f t="shared" si="777"/>
        <v>183.27200000000002</v>
      </c>
      <c r="BP569" s="210">
        <f t="shared" si="840"/>
        <v>916.36</v>
      </c>
      <c r="BQ569" s="216">
        <f t="shared" si="779"/>
        <v>274.90800000000002</v>
      </c>
      <c r="BR569" s="216">
        <f t="shared" si="780"/>
        <v>458.18</v>
      </c>
      <c r="BS569" s="210">
        <f t="shared" si="781"/>
        <v>177.36</v>
      </c>
      <c r="BT569" s="210">
        <f t="shared" si="782"/>
        <v>-50.639999999999986</v>
      </c>
      <c r="BU569" s="217">
        <f t="shared" si="783"/>
        <v>183.27200000000002</v>
      </c>
      <c r="BV569" s="210">
        <f t="shared" si="841"/>
        <v>916.36</v>
      </c>
      <c r="BW569" s="403">
        <f t="shared" si="785"/>
        <v>274.90800000000002</v>
      </c>
      <c r="BX569" s="403">
        <f t="shared" si="786"/>
        <v>458.18</v>
      </c>
      <c r="BY569" s="210">
        <f t="shared" si="787"/>
        <v>177.36</v>
      </c>
      <c r="BZ569" s="210">
        <f t="shared" si="788"/>
        <v>-50.639999999999986</v>
      </c>
      <c r="CA569" s="210">
        <f t="shared" si="789"/>
        <v>24</v>
      </c>
      <c r="CB569" s="404">
        <f t="shared" si="790"/>
        <v>183.27200000000002</v>
      </c>
      <c r="CC569" s="211"/>
      <c r="CD569" s="537">
        <f t="shared" si="791"/>
        <v>132.17529999999999</v>
      </c>
      <c r="CE569" s="537">
        <f t="shared" si="823"/>
        <v>39.652589999999996</v>
      </c>
      <c r="CF569" s="537">
        <f t="shared" si="792"/>
        <v>66.087649999999996</v>
      </c>
      <c r="CG569" s="210"/>
      <c r="CH569" s="210"/>
      <c r="CI569" s="210"/>
      <c r="CJ569" s="538">
        <f t="shared" si="793"/>
        <v>26.43506</v>
      </c>
      <c r="CK569" s="216">
        <f t="shared" si="794"/>
        <v>27</v>
      </c>
      <c r="CL569" s="216">
        <f t="shared" si="824"/>
        <v>8.1</v>
      </c>
      <c r="CM569" s="216">
        <f t="shared" si="795"/>
        <v>13.5</v>
      </c>
      <c r="CN569" s="216"/>
      <c r="CO569" s="216"/>
      <c r="CP569" s="216"/>
      <c r="CQ569" s="217">
        <f t="shared" si="796"/>
        <v>5.4</v>
      </c>
      <c r="CR569" s="403">
        <f t="shared" si="797"/>
        <v>117.83529999999999</v>
      </c>
      <c r="CS569" s="403">
        <f t="shared" si="825"/>
        <v>35.350589999999997</v>
      </c>
      <c r="CT569" s="403">
        <f t="shared" si="798"/>
        <v>58.917649999999995</v>
      </c>
      <c r="CU569" s="403"/>
      <c r="CV569" s="403"/>
      <c r="CW569" s="403"/>
      <c r="CX569" s="404">
        <f t="shared" si="799"/>
        <v>23.567059999999998</v>
      </c>
      <c r="CY569" s="198"/>
      <c r="CZ569" s="222">
        <v>967</v>
      </c>
      <c r="DA569" s="677">
        <f t="shared" si="800"/>
        <v>228</v>
      </c>
      <c r="DB569" s="676">
        <f t="shared" si="801"/>
        <v>30.852503382949948</v>
      </c>
      <c r="DC569" s="676">
        <f t="shared" si="826"/>
        <v>6.1705006765899899</v>
      </c>
      <c r="DD569" s="208">
        <v>1387.7012</v>
      </c>
      <c r="DE569" s="677">
        <f t="shared" si="802"/>
        <v>648.70119999999997</v>
      </c>
      <c r="DF569" s="676">
        <f t="shared" si="803"/>
        <v>87.780947225981038</v>
      </c>
      <c r="DG569" s="676">
        <f t="shared" si="827"/>
        <v>17.556189445196207</v>
      </c>
      <c r="DH569" s="222">
        <v>20</v>
      </c>
      <c r="DI569" s="677">
        <f t="shared" si="804"/>
        <v>147.80000000000001</v>
      </c>
      <c r="DJ569" s="568">
        <f t="shared" si="805"/>
        <v>886.8</v>
      </c>
      <c r="DK569" s="677">
        <f t="shared" si="806"/>
        <v>177.36</v>
      </c>
      <c r="DL569" s="677">
        <f t="shared" si="828"/>
        <v>266.04000000000002</v>
      </c>
      <c r="DM569" s="677">
        <f t="shared" si="829"/>
        <v>443.4</v>
      </c>
      <c r="DN569" s="677">
        <f t="shared" si="807"/>
        <v>125.2253</v>
      </c>
      <c r="DO569" s="677">
        <f t="shared" si="830"/>
        <v>37.567590000000003</v>
      </c>
      <c r="DP569" s="677">
        <f t="shared" si="831"/>
        <v>62.612650000000002</v>
      </c>
      <c r="DQ569" s="677">
        <f t="shared" si="808"/>
        <v>25.045060000000003</v>
      </c>
      <c r="DR569" s="222">
        <v>967</v>
      </c>
      <c r="DS569" s="677">
        <f t="shared" si="809"/>
        <v>228</v>
      </c>
      <c r="DT569" s="676">
        <f t="shared" si="810"/>
        <v>30.852503382949948</v>
      </c>
      <c r="DU569" s="710">
        <f t="shared" si="832"/>
        <v>6.1705006765899899</v>
      </c>
      <c r="DV569" s="208">
        <v>1387.7012</v>
      </c>
      <c r="DW569" s="677">
        <f t="shared" si="811"/>
        <v>648.70119999999997</v>
      </c>
      <c r="DX569" s="676">
        <f t="shared" si="812"/>
        <v>87.780947225981038</v>
      </c>
      <c r="DY569" s="710">
        <f t="shared" si="833"/>
        <v>17.556189445196207</v>
      </c>
      <c r="DZ569" s="222">
        <v>19</v>
      </c>
      <c r="EA569" s="677">
        <f t="shared" si="813"/>
        <v>140.41</v>
      </c>
      <c r="EB569" s="568">
        <f t="shared" si="814"/>
        <v>879.41</v>
      </c>
      <c r="EC569" s="677">
        <f t="shared" si="815"/>
        <v>175.88200000000001</v>
      </c>
      <c r="ED569" s="677">
        <f t="shared" si="834"/>
        <v>263.82299999999998</v>
      </c>
      <c r="EE569" s="677">
        <f t="shared" si="835"/>
        <v>439.70499999999998</v>
      </c>
      <c r="EF569" s="208">
        <f t="shared" si="836"/>
        <v>127.0728</v>
      </c>
      <c r="EG569" s="208">
        <f t="shared" si="837"/>
        <v>38.121839999999999</v>
      </c>
      <c r="EH569" s="208">
        <f t="shared" si="838"/>
        <v>63.5364</v>
      </c>
      <c r="EI569" s="677">
        <f t="shared" si="816"/>
        <v>25.414560000000002</v>
      </c>
    </row>
    <row r="570" spans="1:139" s="218" customFormat="1" ht="13.5" customHeight="1" x14ac:dyDescent="0.2">
      <c r="A570" s="506">
        <v>567</v>
      </c>
      <c r="B570" s="506" t="s">
        <v>1270</v>
      </c>
      <c r="C570" s="499" t="s">
        <v>978</v>
      </c>
      <c r="D570" s="253" t="s">
        <v>165</v>
      </c>
      <c r="E570" s="253" t="s">
        <v>14</v>
      </c>
      <c r="F570" s="219" t="s">
        <v>38</v>
      </c>
      <c r="G570" s="219" t="s">
        <v>24</v>
      </c>
      <c r="H570" s="219" t="s">
        <v>25</v>
      </c>
      <c r="I570" s="248">
        <v>0.8</v>
      </c>
      <c r="J570" s="229">
        <v>776</v>
      </c>
      <c r="K570" s="222"/>
      <c r="L570" s="219" t="s">
        <v>38</v>
      </c>
      <c r="M570" s="219" t="s">
        <v>24</v>
      </c>
      <c r="N570" s="219" t="s">
        <v>25</v>
      </c>
      <c r="O570" s="249">
        <v>0.8</v>
      </c>
      <c r="P570" s="230">
        <v>776</v>
      </c>
      <c r="Q570" s="219"/>
      <c r="R570" s="219"/>
      <c r="S570" s="219"/>
      <c r="T570" s="249">
        <v>0.8</v>
      </c>
      <c r="U570" s="231">
        <v>776</v>
      </c>
      <c r="V570" s="228" t="s">
        <v>660</v>
      </c>
      <c r="W570" s="228" t="s">
        <v>6</v>
      </c>
      <c r="X570" s="228" t="s">
        <v>45</v>
      </c>
      <c r="Y570" s="252">
        <v>0.8</v>
      </c>
      <c r="Z570" s="232">
        <v>776</v>
      </c>
      <c r="AA570" s="207">
        <f t="shared" si="750"/>
        <v>620.80000000000007</v>
      </c>
      <c r="AB570" s="222">
        <v>758</v>
      </c>
      <c r="AC570" s="544">
        <f t="shared" si="817"/>
        <v>-18</v>
      </c>
      <c r="AD570" s="208">
        <f>0.95*$AB$1</f>
        <v>1080.587</v>
      </c>
      <c r="AE570" s="678">
        <f t="shared" si="818"/>
        <v>304.58699999999999</v>
      </c>
      <c r="AF570" s="222">
        <v>1406</v>
      </c>
      <c r="AJ570" s="444">
        <f t="shared" si="751"/>
        <v>-18</v>
      </c>
      <c r="AK570" s="444">
        <f t="shared" si="752"/>
        <v>-2.3195876288659889</v>
      </c>
      <c r="AL570" s="539">
        <f t="shared" si="819"/>
        <v>-4.6391752577319778E-3</v>
      </c>
      <c r="AM570" s="444">
        <f t="shared" si="753"/>
        <v>-3.6</v>
      </c>
      <c r="AN570" s="445">
        <f t="shared" si="754"/>
        <v>304.58699999999999</v>
      </c>
      <c r="AO570" s="445">
        <f t="shared" si="755"/>
        <v>39.250902061855669</v>
      </c>
      <c r="AP570" s="542">
        <f t="shared" si="820"/>
        <v>7.8501804123711341E-2</v>
      </c>
      <c r="AQ570" s="445">
        <f t="shared" si="756"/>
        <v>60.917400000000001</v>
      </c>
      <c r="AR570" s="227">
        <f t="shared" si="757"/>
        <v>716.80000000000007</v>
      </c>
      <c r="AS570" s="210">
        <f t="shared" si="758"/>
        <v>896</v>
      </c>
      <c r="AT570" s="209">
        <f t="shared" si="759"/>
        <v>268.8</v>
      </c>
      <c r="AU570" s="209">
        <f t="shared" si="760"/>
        <v>448</v>
      </c>
      <c r="AV570" s="211">
        <f t="shared" si="761"/>
        <v>758</v>
      </c>
      <c r="AW570" s="210">
        <f t="shared" si="762"/>
        <v>138</v>
      </c>
      <c r="AX570" s="210">
        <f t="shared" si="763"/>
        <v>120</v>
      </c>
      <c r="AY570" s="210">
        <f t="shared" si="764"/>
        <v>15.463917525773184</v>
      </c>
      <c r="AZ570" s="211">
        <f t="shared" si="765"/>
        <v>1080.587</v>
      </c>
      <c r="BA570" s="544">
        <f t="shared" si="821"/>
        <v>184.58699999999999</v>
      </c>
      <c r="BB570" s="210">
        <f t="shared" si="822"/>
        <v>46.146749999999997</v>
      </c>
      <c r="BC570" s="213">
        <f t="shared" si="766"/>
        <v>778.02264000000014</v>
      </c>
      <c r="BD570" s="211">
        <f>[1]MAG_9pak!$F$9</f>
        <v>972.52830000000006</v>
      </c>
      <c r="BE570" s="213">
        <f t="shared" si="767"/>
        <v>291.75848999999999</v>
      </c>
      <c r="BF570" s="213">
        <f t="shared" si="768"/>
        <v>486.26415000000003</v>
      </c>
      <c r="BG570" s="210">
        <f t="shared" si="769"/>
        <v>214.52830000000006</v>
      </c>
      <c r="BH570" s="210">
        <f t="shared" si="770"/>
        <v>196.52830000000006</v>
      </c>
      <c r="BI570" s="210">
        <f t="shared" si="771"/>
        <v>25.325811855670111</v>
      </c>
      <c r="BJ570" s="210">
        <f t="shared" si="772"/>
        <v>962.24</v>
      </c>
      <c r="BK570" s="214">
        <f t="shared" si="773"/>
        <v>288.67199999999997</v>
      </c>
      <c r="BL570" s="214">
        <f t="shared" si="774"/>
        <v>481.12</v>
      </c>
      <c r="BM570" s="210">
        <f t="shared" si="775"/>
        <v>186.24</v>
      </c>
      <c r="BN570" s="210">
        <f t="shared" si="776"/>
        <v>204.24</v>
      </c>
      <c r="BO570" s="215">
        <f t="shared" si="777"/>
        <v>769.79200000000003</v>
      </c>
      <c r="BP570" s="210">
        <f t="shared" si="840"/>
        <v>962.24</v>
      </c>
      <c r="BQ570" s="216">
        <f t="shared" si="779"/>
        <v>288.67199999999997</v>
      </c>
      <c r="BR570" s="216">
        <f t="shared" si="780"/>
        <v>481.12</v>
      </c>
      <c r="BS570" s="210">
        <f t="shared" si="781"/>
        <v>186.24</v>
      </c>
      <c r="BT570" s="210">
        <f t="shared" si="782"/>
        <v>204.24</v>
      </c>
      <c r="BU570" s="217">
        <f t="shared" si="783"/>
        <v>769.79200000000003</v>
      </c>
      <c r="BV570" s="210">
        <f t="shared" si="841"/>
        <v>962.24</v>
      </c>
      <c r="BW570" s="403">
        <f t="shared" si="785"/>
        <v>288.67199999999997</v>
      </c>
      <c r="BX570" s="403">
        <f t="shared" si="786"/>
        <v>481.12</v>
      </c>
      <c r="BY570" s="210">
        <f t="shared" si="787"/>
        <v>186.24</v>
      </c>
      <c r="BZ570" s="210">
        <f t="shared" si="788"/>
        <v>204.24</v>
      </c>
      <c r="CA570" s="210">
        <f t="shared" si="789"/>
        <v>24</v>
      </c>
      <c r="CB570" s="404">
        <f t="shared" si="790"/>
        <v>769.79200000000003</v>
      </c>
      <c r="CC570" s="211"/>
      <c r="CD570" s="537">
        <f t="shared" si="791"/>
        <v>46.146749999999997</v>
      </c>
      <c r="CE570" s="537">
        <f t="shared" si="823"/>
        <v>13.844024999999998</v>
      </c>
      <c r="CF570" s="537">
        <f t="shared" si="792"/>
        <v>23.073374999999999</v>
      </c>
      <c r="CG570" s="210"/>
      <c r="CH570" s="210"/>
      <c r="CI570" s="210"/>
      <c r="CJ570" s="538">
        <f t="shared" si="793"/>
        <v>36.917400000000001</v>
      </c>
      <c r="CK570" s="216">
        <f t="shared" si="794"/>
        <v>-34.5</v>
      </c>
      <c r="CL570" s="216">
        <f t="shared" si="824"/>
        <v>-10.35</v>
      </c>
      <c r="CM570" s="216">
        <f t="shared" si="795"/>
        <v>-17.25</v>
      </c>
      <c r="CN570" s="216"/>
      <c r="CO570" s="216"/>
      <c r="CP570" s="216"/>
      <c r="CQ570" s="217">
        <f t="shared" si="796"/>
        <v>-27.6</v>
      </c>
      <c r="CR570" s="403">
        <f t="shared" si="797"/>
        <v>29.586749999999995</v>
      </c>
      <c r="CS570" s="403">
        <f t="shared" si="825"/>
        <v>8.8760249999999985</v>
      </c>
      <c r="CT570" s="403">
        <f t="shared" si="798"/>
        <v>14.793374999999997</v>
      </c>
      <c r="CU570" s="403"/>
      <c r="CV570" s="403"/>
      <c r="CW570" s="403"/>
      <c r="CX570" s="404">
        <f t="shared" si="799"/>
        <v>23.669399999999996</v>
      </c>
      <c r="CY570" s="198"/>
      <c r="CZ570" s="222">
        <v>758</v>
      </c>
      <c r="DA570" s="677">
        <f t="shared" si="800"/>
        <v>-18</v>
      </c>
      <c r="DB570" s="676">
        <f t="shared" si="801"/>
        <v>-2.3195876288659889</v>
      </c>
      <c r="DC570" s="676">
        <f t="shared" si="826"/>
        <v>-0.46391752577319778</v>
      </c>
      <c r="DD570" s="208">
        <v>1080.587</v>
      </c>
      <c r="DE570" s="677">
        <f t="shared" si="802"/>
        <v>304.58699999999999</v>
      </c>
      <c r="DF570" s="676">
        <f t="shared" si="803"/>
        <v>39.250902061855669</v>
      </c>
      <c r="DG570" s="676">
        <f t="shared" si="827"/>
        <v>7.8501804123711336</v>
      </c>
      <c r="DH570" s="222">
        <v>20</v>
      </c>
      <c r="DI570" s="677">
        <f t="shared" si="804"/>
        <v>155.19999999999999</v>
      </c>
      <c r="DJ570" s="568">
        <f t="shared" si="805"/>
        <v>931.2</v>
      </c>
      <c r="DK570" s="677">
        <f t="shared" si="806"/>
        <v>744.96</v>
      </c>
      <c r="DL570" s="677">
        <f t="shared" si="828"/>
        <v>279.36</v>
      </c>
      <c r="DM570" s="677">
        <f t="shared" si="829"/>
        <v>465.6</v>
      </c>
      <c r="DN570" s="677">
        <f t="shared" si="807"/>
        <v>37.346749999999986</v>
      </c>
      <c r="DO570" s="677">
        <f t="shared" si="830"/>
        <v>11.204024999999996</v>
      </c>
      <c r="DP570" s="677">
        <f t="shared" si="831"/>
        <v>18.673374999999993</v>
      </c>
      <c r="DQ570" s="677">
        <f t="shared" si="808"/>
        <v>29.877399999999991</v>
      </c>
      <c r="DR570" s="222">
        <v>758</v>
      </c>
      <c r="DS570" s="677">
        <f t="shared" si="809"/>
        <v>-18</v>
      </c>
      <c r="DT570" s="676">
        <f t="shared" si="810"/>
        <v>-2.3195876288659889</v>
      </c>
      <c r="DU570" s="710">
        <f t="shared" si="832"/>
        <v>-0.46391752577319778</v>
      </c>
      <c r="DV570" s="208">
        <v>1080.587</v>
      </c>
      <c r="DW570" s="677">
        <f t="shared" si="811"/>
        <v>304.58699999999999</v>
      </c>
      <c r="DX570" s="676">
        <f t="shared" si="812"/>
        <v>39.250902061855669</v>
      </c>
      <c r="DY570" s="710">
        <f t="shared" si="833"/>
        <v>7.8501804123711336</v>
      </c>
      <c r="DZ570" s="222">
        <v>19</v>
      </c>
      <c r="EA570" s="677">
        <f t="shared" si="813"/>
        <v>147.44</v>
      </c>
      <c r="EB570" s="568">
        <f t="shared" si="814"/>
        <v>923.44</v>
      </c>
      <c r="EC570" s="677">
        <f t="shared" si="815"/>
        <v>738.75200000000007</v>
      </c>
      <c r="ED570" s="677">
        <f t="shared" si="834"/>
        <v>277.03199999999998</v>
      </c>
      <c r="EE570" s="677">
        <f t="shared" si="835"/>
        <v>461.72</v>
      </c>
      <c r="EF570" s="208">
        <f t="shared" si="836"/>
        <v>39.286749999999984</v>
      </c>
      <c r="EG570" s="208">
        <f t="shared" si="837"/>
        <v>11.786024999999995</v>
      </c>
      <c r="EH570" s="208">
        <f t="shared" si="838"/>
        <v>19.643374999999992</v>
      </c>
      <c r="EI570" s="677">
        <f t="shared" si="816"/>
        <v>31.429399999999987</v>
      </c>
    </row>
    <row r="571" spans="1:139" s="218" customFormat="1" ht="13.5" customHeight="1" x14ac:dyDescent="0.2">
      <c r="A571" s="505">
        <v>568</v>
      </c>
      <c r="B571" s="505" t="s">
        <v>1270</v>
      </c>
      <c r="C571" s="499" t="s">
        <v>1114</v>
      </c>
      <c r="D571" s="253" t="s">
        <v>165</v>
      </c>
      <c r="E571" s="253" t="s">
        <v>93</v>
      </c>
      <c r="F571" s="219" t="s">
        <v>90</v>
      </c>
      <c r="G571" s="219" t="s">
        <v>6</v>
      </c>
      <c r="H571" s="219" t="s">
        <v>52</v>
      </c>
      <c r="I571" s="248">
        <v>3.3</v>
      </c>
      <c r="J571" s="229">
        <v>639</v>
      </c>
      <c r="K571" s="222"/>
      <c r="L571" s="219" t="s">
        <v>90</v>
      </c>
      <c r="M571" s="219" t="s">
        <v>6</v>
      </c>
      <c r="N571" s="219" t="s">
        <v>52</v>
      </c>
      <c r="O571" s="249">
        <v>3.3</v>
      </c>
      <c r="P571" s="230">
        <v>639</v>
      </c>
      <c r="Q571" s="219"/>
      <c r="R571" s="219"/>
      <c r="S571" s="219"/>
      <c r="T571" s="249">
        <v>3.3</v>
      </c>
      <c r="U571" s="231">
        <v>639</v>
      </c>
      <c r="V571" s="228" t="s">
        <v>171</v>
      </c>
      <c r="W571" s="228" t="s">
        <v>6</v>
      </c>
      <c r="X571" s="228" t="s">
        <v>52</v>
      </c>
      <c r="Y571" s="252">
        <v>3.3</v>
      </c>
      <c r="Z571" s="232">
        <v>688</v>
      </c>
      <c r="AA571" s="207">
        <f t="shared" si="750"/>
        <v>2270.4</v>
      </c>
      <c r="AB571" s="222">
        <v>662</v>
      </c>
      <c r="AC571" s="544">
        <f t="shared" si="817"/>
        <v>-26</v>
      </c>
      <c r="AD571" s="208">
        <f>0.832*$AB$1</f>
        <v>946.36671999999999</v>
      </c>
      <c r="AE571" s="678">
        <f t="shared" si="818"/>
        <v>258.36671999999999</v>
      </c>
      <c r="AF571" s="222">
        <v>1228</v>
      </c>
      <c r="AJ571" s="444">
        <f t="shared" si="751"/>
        <v>-26</v>
      </c>
      <c r="AK571" s="444">
        <f t="shared" si="752"/>
        <v>-3.7790697674418539</v>
      </c>
      <c r="AL571" s="539">
        <f t="shared" si="819"/>
        <v>-7.5581395348837078E-3</v>
      </c>
      <c r="AM571" s="444">
        <f t="shared" si="753"/>
        <v>-5.2</v>
      </c>
      <c r="AN571" s="445">
        <f t="shared" si="754"/>
        <v>258.36671999999999</v>
      </c>
      <c r="AO571" s="445">
        <f t="shared" si="755"/>
        <v>37.55330232558137</v>
      </c>
      <c r="AP571" s="542">
        <f t="shared" si="820"/>
        <v>7.5106604651162742E-2</v>
      </c>
      <c r="AQ571" s="445">
        <f t="shared" si="756"/>
        <v>51.673344</v>
      </c>
      <c r="AR571" s="227">
        <f t="shared" si="757"/>
        <v>2666.3999999999996</v>
      </c>
      <c r="AS571" s="210">
        <f t="shared" si="758"/>
        <v>808</v>
      </c>
      <c r="AT571" s="209">
        <f t="shared" si="759"/>
        <v>242.39999999999998</v>
      </c>
      <c r="AU571" s="209">
        <f t="shared" si="760"/>
        <v>404</v>
      </c>
      <c r="AV571" s="211">
        <f t="shared" si="761"/>
        <v>662</v>
      </c>
      <c r="AW571" s="210">
        <f t="shared" si="762"/>
        <v>146</v>
      </c>
      <c r="AX571" s="210">
        <f t="shared" si="763"/>
        <v>120</v>
      </c>
      <c r="AY571" s="210">
        <f t="shared" si="764"/>
        <v>17.441860465116292</v>
      </c>
      <c r="AZ571" s="211">
        <f t="shared" si="765"/>
        <v>946.36671999999999</v>
      </c>
      <c r="BA571" s="544">
        <f t="shared" si="821"/>
        <v>138.36671999999999</v>
      </c>
      <c r="BB571" s="210">
        <f t="shared" si="822"/>
        <v>34.591679999999997</v>
      </c>
      <c r="BC571" s="213">
        <f t="shared" si="766"/>
        <v>2810.7091584</v>
      </c>
      <c r="BD571" s="211">
        <f>[1]MAG_9pak!$F$7</f>
        <v>851.73004800000001</v>
      </c>
      <c r="BE571" s="213">
        <f t="shared" si="767"/>
        <v>255.5190144</v>
      </c>
      <c r="BF571" s="213">
        <f t="shared" si="768"/>
        <v>425.86502400000001</v>
      </c>
      <c r="BG571" s="210">
        <f t="shared" si="769"/>
        <v>189.73004800000001</v>
      </c>
      <c r="BH571" s="210">
        <f t="shared" si="770"/>
        <v>163.73004800000001</v>
      </c>
      <c r="BI571" s="210">
        <f t="shared" si="771"/>
        <v>23.797972093023262</v>
      </c>
      <c r="BJ571" s="210">
        <f t="shared" si="772"/>
        <v>853.12</v>
      </c>
      <c r="BK571" s="214">
        <f t="shared" si="773"/>
        <v>255.93599999999998</v>
      </c>
      <c r="BL571" s="214">
        <f t="shared" si="774"/>
        <v>426.56</v>
      </c>
      <c r="BM571" s="210">
        <f t="shared" si="775"/>
        <v>165.12</v>
      </c>
      <c r="BN571" s="210">
        <f t="shared" si="776"/>
        <v>191.12</v>
      </c>
      <c r="BO571" s="215">
        <f t="shared" si="777"/>
        <v>2815.2959999999998</v>
      </c>
      <c r="BP571" s="210">
        <f t="shared" si="840"/>
        <v>853.12</v>
      </c>
      <c r="BQ571" s="216">
        <f t="shared" si="779"/>
        <v>255.93599999999998</v>
      </c>
      <c r="BR571" s="216">
        <f t="shared" si="780"/>
        <v>426.56</v>
      </c>
      <c r="BS571" s="210">
        <f t="shared" si="781"/>
        <v>165.12</v>
      </c>
      <c r="BT571" s="210">
        <f t="shared" si="782"/>
        <v>191.12</v>
      </c>
      <c r="BU571" s="217">
        <f t="shared" si="783"/>
        <v>2815.2959999999998</v>
      </c>
      <c r="BV571" s="210">
        <f t="shared" si="841"/>
        <v>853.12</v>
      </c>
      <c r="BW571" s="403">
        <f t="shared" si="785"/>
        <v>255.93599999999998</v>
      </c>
      <c r="BX571" s="403">
        <f t="shared" si="786"/>
        <v>426.56</v>
      </c>
      <c r="BY571" s="210">
        <f t="shared" si="787"/>
        <v>165.12</v>
      </c>
      <c r="BZ571" s="210">
        <f t="shared" si="788"/>
        <v>191.12</v>
      </c>
      <c r="CA571" s="210">
        <f t="shared" si="789"/>
        <v>24</v>
      </c>
      <c r="CB571" s="404">
        <f t="shared" si="790"/>
        <v>2815.2959999999998</v>
      </c>
      <c r="CC571" s="211"/>
      <c r="CD571" s="537">
        <f t="shared" si="791"/>
        <v>34.591679999999997</v>
      </c>
      <c r="CE571" s="537">
        <f t="shared" si="823"/>
        <v>10.377503999999998</v>
      </c>
      <c r="CF571" s="537">
        <f t="shared" si="792"/>
        <v>17.295839999999998</v>
      </c>
      <c r="CG571" s="210"/>
      <c r="CH571" s="210"/>
      <c r="CI571" s="210"/>
      <c r="CJ571" s="538">
        <f t="shared" si="793"/>
        <v>114.15254399999998</v>
      </c>
      <c r="CK571" s="216">
        <f t="shared" si="794"/>
        <v>-36.5</v>
      </c>
      <c r="CL571" s="216">
        <f t="shared" si="824"/>
        <v>-10.95</v>
      </c>
      <c r="CM571" s="216">
        <f t="shared" si="795"/>
        <v>-18.25</v>
      </c>
      <c r="CN571" s="216"/>
      <c r="CO571" s="216"/>
      <c r="CP571" s="216"/>
      <c r="CQ571" s="217">
        <f t="shared" si="796"/>
        <v>-120.44999999999999</v>
      </c>
      <c r="CR571" s="403">
        <f t="shared" si="797"/>
        <v>23.311679999999996</v>
      </c>
      <c r="CS571" s="403">
        <f t="shared" si="825"/>
        <v>6.9935039999999988</v>
      </c>
      <c r="CT571" s="403">
        <f t="shared" si="798"/>
        <v>11.655839999999998</v>
      </c>
      <c r="CU571" s="403"/>
      <c r="CV571" s="403"/>
      <c r="CW571" s="403"/>
      <c r="CX571" s="404">
        <f t="shared" si="799"/>
        <v>76.928543999999988</v>
      </c>
      <c r="CY571" s="198"/>
      <c r="CZ571" s="222">
        <v>662</v>
      </c>
      <c r="DA571" s="677">
        <f t="shared" si="800"/>
        <v>-26</v>
      </c>
      <c r="DB571" s="676">
        <f t="shared" si="801"/>
        <v>-3.7790697674418539</v>
      </c>
      <c r="DC571" s="676">
        <f t="shared" si="826"/>
        <v>-0.75581395348837077</v>
      </c>
      <c r="DD571" s="208">
        <v>946.36671999999999</v>
      </c>
      <c r="DE571" s="677">
        <f t="shared" si="802"/>
        <v>258.36671999999999</v>
      </c>
      <c r="DF571" s="676">
        <f t="shared" si="803"/>
        <v>37.55330232558137</v>
      </c>
      <c r="DG571" s="676">
        <f t="shared" si="827"/>
        <v>7.5106604651162741</v>
      </c>
      <c r="DH571" s="222">
        <v>24</v>
      </c>
      <c r="DI571" s="677">
        <f t="shared" si="804"/>
        <v>165.12</v>
      </c>
      <c r="DJ571" s="568">
        <f t="shared" si="805"/>
        <v>853.12</v>
      </c>
      <c r="DK571" s="677">
        <f t="shared" si="806"/>
        <v>2815.2959999999998</v>
      </c>
      <c r="DL571" s="677">
        <f t="shared" si="828"/>
        <v>255.93599999999998</v>
      </c>
      <c r="DM571" s="677">
        <f t="shared" si="829"/>
        <v>426.56</v>
      </c>
      <c r="DN571" s="677">
        <f t="shared" si="807"/>
        <v>23.311679999999996</v>
      </c>
      <c r="DO571" s="677">
        <f t="shared" si="830"/>
        <v>6.9935039999999988</v>
      </c>
      <c r="DP571" s="677">
        <f t="shared" si="831"/>
        <v>11.655839999999998</v>
      </c>
      <c r="DQ571" s="677">
        <f t="shared" si="808"/>
        <v>76.928543999999988</v>
      </c>
      <c r="DR571" s="222">
        <v>662</v>
      </c>
      <c r="DS571" s="677">
        <f t="shared" si="809"/>
        <v>-26</v>
      </c>
      <c r="DT571" s="676">
        <f t="shared" si="810"/>
        <v>-3.7790697674418539</v>
      </c>
      <c r="DU571" s="710">
        <f t="shared" si="832"/>
        <v>-0.75581395348837077</v>
      </c>
      <c r="DV571" s="208">
        <v>946.36671999999999</v>
      </c>
      <c r="DW571" s="677">
        <f t="shared" si="811"/>
        <v>258.36671999999999</v>
      </c>
      <c r="DX571" s="676">
        <f t="shared" si="812"/>
        <v>37.55330232558137</v>
      </c>
      <c r="DY571" s="710">
        <f t="shared" si="833"/>
        <v>7.5106604651162741</v>
      </c>
      <c r="DZ571" s="222">
        <v>22</v>
      </c>
      <c r="EA571" s="677">
        <f t="shared" si="813"/>
        <v>151.36000000000001</v>
      </c>
      <c r="EB571" s="568">
        <f t="shared" si="814"/>
        <v>839.36</v>
      </c>
      <c r="EC571" s="677">
        <f t="shared" si="815"/>
        <v>2769.8879999999999</v>
      </c>
      <c r="ED571" s="677">
        <f t="shared" si="834"/>
        <v>251.80799999999999</v>
      </c>
      <c r="EE571" s="677">
        <f t="shared" si="835"/>
        <v>419.68</v>
      </c>
      <c r="EF571" s="208">
        <f t="shared" si="836"/>
        <v>26.751679999999993</v>
      </c>
      <c r="EG571" s="208">
        <f t="shared" si="837"/>
        <v>8.025503999999998</v>
      </c>
      <c r="EH571" s="208">
        <f t="shared" si="838"/>
        <v>13.375839999999997</v>
      </c>
      <c r="EI571" s="677">
        <f t="shared" si="816"/>
        <v>88.280543999999978</v>
      </c>
    </row>
    <row r="572" spans="1:139" s="218" customFormat="1" ht="13.5" customHeight="1" x14ac:dyDescent="0.2">
      <c r="A572" s="505">
        <v>569</v>
      </c>
      <c r="B572" s="505" t="s">
        <v>1270</v>
      </c>
      <c r="C572" s="499" t="s">
        <v>978</v>
      </c>
      <c r="D572" s="253" t="s">
        <v>165</v>
      </c>
      <c r="E572" s="253" t="s">
        <v>94</v>
      </c>
      <c r="F572" s="219" t="s">
        <v>97</v>
      </c>
      <c r="G572" s="219" t="s">
        <v>6</v>
      </c>
      <c r="H572" s="219" t="s">
        <v>45</v>
      </c>
      <c r="I572" s="248">
        <v>0.3</v>
      </c>
      <c r="J572" s="229">
        <v>647</v>
      </c>
      <c r="K572" s="222"/>
      <c r="L572" s="219" t="s">
        <v>97</v>
      </c>
      <c r="M572" s="219" t="s">
        <v>6</v>
      </c>
      <c r="N572" s="219" t="s">
        <v>45</v>
      </c>
      <c r="O572" s="249">
        <v>0.3</v>
      </c>
      <c r="P572" s="230">
        <v>647</v>
      </c>
      <c r="Q572" s="219"/>
      <c r="R572" s="219"/>
      <c r="S572" s="219"/>
      <c r="T572" s="249">
        <v>0.3</v>
      </c>
      <c r="U572" s="231">
        <v>647</v>
      </c>
      <c r="V572" s="224" t="s">
        <v>693</v>
      </c>
      <c r="W572" s="224" t="s">
        <v>6</v>
      </c>
      <c r="X572" s="224" t="s">
        <v>25</v>
      </c>
      <c r="Y572" s="252">
        <v>0.3</v>
      </c>
      <c r="Z572" s="232">
        <v>647</v>
      </c>
      <c r="AA572" s="207">
        <f t="shared" si="750"/>
        <v>194.1</v>
      </c>
      <c r="AB572" s="222">
        <v>905</v>
      </c>
      <c r="AC572" s="544">
        <f t="shared" si="817"/>
        <v>258</v>
      </c>
      <c r="AD572" s="208">
        <f>1.137*$AB$1</f>
        <v>1293.2920200000001</v>
      </c>
      <c r="AE572" s="678">
        <f t="shared" si="818"/>
        <v>646.29202000000009</v>
      </c>
      <c r="AF572" s="222">
        <v>1682</v>
      </c>
      <c r="AJ572" s="444">
        <f t="shared" si="751"/>
        <v>258</v>
      </c>
      <c r="AK572" s="444">
        <f t="shared" si="752"/>
        <v>39.876352395672342</v>
      </c>
      <c r="AL572" s="539">
        <f t="shared" si="819"/>
        <v>7.9752704791344678E-2</v>
      </c>
      <c r="AM572" s="444">
        <f t="shared" si="753"/>
        <v>51.6</v>
      </c>
      <c r="AN572" s="445">
        <f t="shared" si="754"/>
        <v>646.29202000000009</v>
      </c>
      <c r="AO572" s="445">
        <f t="shared" si="755"/>
        <v>99.89057496136013</v>
      </c>
      <c r="AP572" s="542">
        <f t="shared" si="820"/>
        <v>0.19978114992272025</v>
      </c>
      <c r="AQ572" s="445">
        <f t="shared" si="756"/>
        <v>129.25840400000001</v>
      </c>
      <c r="AR572" s="227">
        <f t="shared" si="757"/>
        <v>230.1</v>
      </c>
      <c r="AS572" s="210">
        <f t="shared" si="758"/>
        <v>767</v>
      </c>
      <c r="AT572" s="209">
        <f t="shared" si="759"/>
        <v>230.1</v>
      </c>
      <c r="AU572" s="209">
        <f t="shared" si="760"/>
        <v>383.5</v>
      </c>
      <c r="AV572" s="211">
        <f t="shared" si="761"/>
        <v>905</v>
      </c>
      <c r="AW572" s="212">
        <f t="shared" si="762"/>
        <v>-138</v>
      </c>
      <c r="AX572" s="210">
        <f t="shared" si="763"/>
        <v>120</v>
      </c>
      <c r="AY572" s="210">
        <f t="shared" si="764"/>
        <v>18.547140649149924</v>
      </c>
      <c r="AZ572" s="211">
        <f t="shared" si="765"/>
        <v>1293.2920200000001</v>
      </c>
      <c r="BA572" s="544">
        <f t="shared" si="821"/>
        <v>526.29202000000009</v>
      </c>
      <c r="BB572" s="210">
        <f t="shared" si="822"/>
        <v>131.57300500000002</v>
      </c>
      <c r="BC572" s="213">
        <f t="shared" si="766"/>
        <v>349.18884540000005</v>
      </c>
      <c r="BD572" s="211">
        <f>[1]MAG_9pak!$F$10</f>
        <v>1163.9628180000002</v>
      </c>
      <c r="BE572" s="213">
        <f t="shared" si="767"/>
        <v>349.18884540000005</v>
      </c>
      <c r="BF572" s="213">
        <f t="shared" si="768"/>
        <v>581.9814090000001</v>
      </c>
      <c r="BG572" s="210">
        <f t="shared" si="769"/>
        <v>258.9628180000002</v>
      </c>
      <c r="BH572" s="210">
        <f t="shared" si="770"/>
        <v>516.9628180000002</v>
      </c>
      <c r="BI572" s="210">
        <f t="shared" si="771"/>
        <v>79.901517465224146</v>
      </c>
      <c r="BJ572" s="210">
        <f t="shared" si="772"/>
        <v>802.28</v>
      </c>
      <c r="BK572" s="214">
        <f t="shared" si="773"/>
        <v>240.68399999999997</v>
      </c>
      <c r="BL572" s="214">
        <f t="shared" si="774"/>
        <v>401.14</v>
      </c>
      <c r="BM572" s="210">
        <f t="shared" si="775"/>
        <v>155.27999999999997</v>
      </c>
      <c r="BN572" s="210">
        <f t="shared" si="776"/>
        <v>-102.72000000000003</v>
      </c>
      <c r="BO572" s="215">
        <f t="shared" si="777"/>
        <v>240.68399999999997</v>
      </c>
      <c r="BP572" s="210">
        <f t="shared" si="840"/>
        <v>802.28</v>
      </c>
      <c r="BQ572" s="216">
        <f t="shared" si="779"/>
        <v>240.68399999999997</v>
      </c>
      <c r="BR572" s="216">
        <f t="shared" si="780"/>
        <v>401.14</v>
      </c>
      <c r="BS572" s="210">
        <f t="shared" si="781"/>
        <v>155.27999999999997</v>
      </c>
      <c r="BT572" s="210">
        <f t="shared" si="782"/>
        <v>-102.72000000000003</v>
      </c>
      <c r="BU572" s="217">
        <f t="shared" si="783"/>
        <v>240.68399999999997</v>
      </c>
      <c r="BV572" s="210">
        <f t="shared" si="841"/>
        <v>802.28</v>
      </c>
      <c r="BW572" s="403">
        <f t="shared" si="785"/>
        <v>240.68399999999997</v>
      </c>
      <c r="BX572" s="403">
        <f t="shared" si="786"/>
        <v>401.14</v>
      </c>
      <c r="BY572" s="210">
        <f t="shared" si="787"/>
        <v>155.27999999999997</v>
      </c>
      <c r="BZ572" s="210">
        <f t="shared" si="788"/>
        <v>-102.72000000000003</v>
      </c>
      <c r="CA572" s="210">
        <f t="shared" si="789"/>
        <v>24</v>
      </c>
      <c r="CB572" s="404">
        <f t="shared" si="790"/>
        <v>240.68399999999997</v>
      </c>
      <c r="CC572" s="211"/>
      <c r="CD572" s="537">
        <f t="shared" si="791"/>
        <v>131.57300500000002</v>
      </c>
      <c r="CE572" s="537">
        <f t="shared" si="823"/>
        <v>39.471901500000008</v>
      </c>
      <c r="CF572" s="537">
        <f t="shared" si="792"/>
        <v>65.786502500000012</v>
      </c>
      <c r="CG572" s="210"/>
      <c r="CH572" s="210"/>
      <c r="CI572" s="210"/>
      <c r="CJ572" s="538">
        <f t="shared" si="793"/>
        <v>39.471901500000008</v>
      </c>
      <c r="CK572" s="216">
        <f t="shared" si="794"/>
        <v>34.5</v>
      </c>
      <c r="CL572" s="216">
        <f t="shared" si="824"/>
        <v>10.35</v>
      </c>
      <c r="CM572" s="216">
        <f t="shared" si="795"/>
        <v>17.25</v>
      </c>
      <c r="CN572" s="216"/>
      <c r="CO572" s="216"/>
      <c r="CP572" s="216"/>
      <c r="CQ572" s="217">
        <f t="shared" si="796"/>
        <v>10.35</v>
      </c>
      <c r="CR572" s="403">
        <f t="shared" si="797"/>
        <v>122.75300500000003</v>
      </c>
      <c r="CS572" s="403">
        <f t="shared" si="825"/>
        <v>36.825901500000008</v>
      </c>
      <c r="CT572" s="403">
        <f t="shared" si="798"/>
        <v>61.376502500000015</v>
      </c>
      <c r="CU572" s="403"/>
      <c r="CV572" s="403"/>
      <c r="CW572" s="403"/>
      <c r="CX572" s="404">
        <f t="shared" si="799"/>
        <v>36.825901500000008</v>
      </c>
      <c r="CY572" s="198"/>
      <c r="CZ572" s="222">
        <v>905</v>
      </c>
      <c r="DA572" s="677">
        <f t="shared" si="800"/>
        <v>258</v>
      </c>
      <c r="DB572" s="676">
        <f t="shared" si="801"/>
        <v>39.876352395672342</v>
      </c>
      <c r="DC572" s="676">
        <f t="shared" si="826"/>
        <v>7.9752704791344682</v>
      </c>
      <c r="DD572" s="208">
        <v>1293.2920200000001</v>
      </c>
      <c r="DE572" s="677">
        <f t="shared" si="802"/>
        <v>646.29202000000009</v>
      </c>
      <c r="DF572" s="676">
        <f t="shared" si="803"/>
        <v>99.89057496136013</v>
      </c>
      <c r="DG572" s="676">
        <f t="shared" si="827"/>
        <v>19.978114992272026</v>
      </c>
      <c r="DH572" s="222">
        <v>20</v>
      </c>
      <c r="DI572" s="677">
        <f t="shared" si="804"/>
        <v>129.4</v>
      </c>
      <c r="DJ572" s="568">
        <f t="shared" si="805"/>
        <v>776.4</v>
      </c>
      <c r="DK572" s="677">
        <f t="shared" si="806"/>
        <v>232.92</v>
      </c>
      <c r="DL572" s="677">
        <f t="shared" si="828"/>
        <v>232.92</v>
      </c>
      <c r="DM572" s="677">
        <f t="shared" si="829"/>
        <v>388.2</v>
      </c>
      <c r="DN572" s="677">
        <f t="shared" si="807"/>
        <v>129.22300500000003</v>
      </c>
      <c r="DO572" s="677">
        <f t="shared" si="830"/>
        <v>38.76690150000001</v>
      </c>
      <c r="DP572" s="677">
        <f t="shared" si="831"/>
        <v>64.611502500000014</v>
      </c>
      <c r="DQ572" s="677">
        <f t="shared" si="808"/>
        <v>38.76690150000001</v>
      </c>
      <c r="DR572" s="222">
        <v>905</v>
      </c>
      <c r="DS572" s="677">
        <f t="shared" si="809"/>
        <v>258</v>
      </c>
      <c r="DT572" s="676">
        <f t="shared" si="810"/>
        <v>39.876352395672342</v>
      </c>
      <c r="DU572" s="710">
        <f t="shared" si="832"/>
        <v>7.9752704791344682</v>
      </c>
      <c r="DV572" s="208">
        <v>1293.2920200000001</v>
      </c>
      <c r="DW572" s="677">
        <f t="shared" si="811"/>
        <v>646.29202000000009</v>
      </c>
      <c r="DX572" s="676">
        <f t="shared" si="812"/>
        <v>99.89057496136013</v>
      </c>
      <c r="DY572" s="710">
        <f t="shared" si="833"/>
        <v>19.978114992272026</v>
      </c>
      <c r="DZ572" s="222">
        <v>19</v>
      </c>
      <c r="EA572" s="677">
        <f t="shared" si="813"/>
        <v>122.93</v>
      </c>
      <c r="EB572" s="568">
        <f t="shared" si="814"/>
        <v>769.93000000000006</v>
      </c>
      <c r="EC572" s="677">
        <f t="shared" si="815"/>
        <v>230.97900000000001</v>
      </c>
      <c r="ED572" s="677">
        <f t="shared" si="834"/>
        <v>230.97900000000001</v>
      </c>
      <c r="EE572" s="677">
        <f t="shared" si="835"/>
        <v>384.96499999999997</v>
      </c>
      <c r="EF572" s="208">
        <f t="shared" si="836"/>
        <v>130.84050500000001</v>
      </c>
      <c r="EG572" s="208">
        <f t="shared" si="837"/>
        <v>39.252151500000004</v>
      </c>
      <c r="EH572" s="208">
        <f t="shared" si="838"/>
        <v>65.420252500000004</v>
      </c>
      <c r="EI572" s="677">
        <f t="shared" si="816"/>
        <v>39.252151500000004</v>
      </c>
    </row>
    <row r="573" spans="1:139" s="218" customFormat="1" ht="13.5" customHeight="1" x14ac:dyDescent="0.2">
      <c r="A573" s="506">
        <v>570</v>
      </c>
      <c r="B573" s="506" t="s">
        <v>1270</v>
      </c>
      <c r="C573" s="499" t="s">
        <v>978</v>
      </c>
      <c r="D573" s="253" t="s">
        <v>165</v>
      </c>
      <c r="E573" s="253" t="s">
        <v>95</v>
      </c>
      <c r="F573" s="219" t="s">
        <v>5</v>
      </c>
      <c r="G573" s="219" t="s">
        <v>6</v>
      </c>
      <c r="H573" s="219" t="s">
        <v>7</v>
      </c>
      <c r="I573" s="248">
        <v>1</v>
      </c>
      <c r="J573" s="229">
        <v>500</v>
      </c>
      <c r="K573" s="222"/>
      <c r="L573" s="219" t="s">
        <v>5</v>
      </c>
      <c r="M573" s="219" t="s">
        <v>6</v>
      </c>
      <c r="N573" s="219" t="s">
        <v>7</v>
      </c>
      <c r="O573" s="249">
        <v>1</v>
      </c>
      <c r="P573" s="230">
        <v>500</v>
      </c>
      <c r="Q573" s="219"/>
      <c r="R573" s="219"/>
      <c r="S573" s="219"/>
      <c r="T573" s="249">
        <v>1</v>
      </c>
      <c r="U573" s="231">
        <v>500</v>
      </c>
      <c r="V573" s="228" t="s">
        <v>303</v>
      </c>
      <c r="W573" s="228" t="s">
        <v>6</v>
      </c>
      <c r="X573" s="228" t="s">
        <v>7</v>
      </c>
      <c r="Y573" s="252">
        <v>1</v>
      </c>
      <c r="Z573" s="232">
        <v>500</v>
      </c>
      <c r="AA573" s="207">
        <f t="shared" si="750"/>
        <v>500</v>
      </c>
      <c r="AB573" s="222">
        <v>620</v>
      </c>
      <c r="AC573" s="544">
        <f t="shared" si="817"/>
        <v>120</v>
      </c>
      <c r="AD573" s="208">
        <f>0.581*$AB$1</f>
        <v>660.86425999999994</v>
      </c>
      <c r="AE573" s="678">
        <f t="shared" si="818"/>
        <v>160.86425999999994</v>
      </c>
      <c r="AF573" s="222">
        <v>859</v>
      </c>
      <c r="AJ573" s="444">
        <f t="shared" si="751"/>
        <v>120</v>
      </c>
      <c r="AK573" s="444">
        <f t="shared" si="752"/>
        <v>24</v>
      </c>
      <c r="AL573" s="539">
        <f t="shared" si="819"/>
        <v>4.8000000000000001E-2</v>
      </c>
      <c r="AM573" s="444">
        <f t="shared" si="753"/>
        <v>24</v>
      </c>
      <c r="AN573" s="445">
        <f t="shared" si="754"/>
        <v>160.86425999999994</v>
      </c>
      <c r="AO573" s="445">
        <f t="shared" si="755"/>
        <v>32.172852000000006</v>
      </c>
      <c r="AP573" s="542">
        <f t="shared" si="820"/>
        <v>6.4345704000000004E-2</v>
      </c>
      <c r="AQ573" s="445">
        <f t="shared" si="756"/>
        <v>32.172851999999992</v>
      </c>
      <c r="AR573" s="227">
        <f t="shared" si="757"/>
        <v>620</v>
      </c>
      <c r="AS573" s="210">
        <f t="shared" si="758"/>
        <v>620</v>
      </c>
      <c r="AT573" s="209">
        <f t="shared" si="759"/>
        <v>186</v>
      </c>
      <c r="AU573" s="209">
        <f t="shared" si="760"/>
        <v>310</v>
      </c>
      <c r="AV573" s="211">
        <f t="shared" si="761"/>
        <v>620</v>
      </c>
      <c r="AW573" s="210">
        <f t="shared" si="762"/>
        <v>0</v>
      </c>
      <c r="AX573" s="210">
        <f t="shared" si="763"/>
        <v>120</v>
      </c>
      <c r="AY573" s="210">
        <f t="shared" si="764"/>
        <v>24</v>
      </c>
      <c r="AZ573" s="211">
        <f t="shared" si="765"/>
        <v>660.86425999999994</v>
      </c>
      <c r="BA573" s="544">
        <f t="shared" si="821"/>
        <v>40.864259999999945</v>
      </c>
      <c r="BB573" s="210">
        <f t="shared" si="822"/>
        <v>10.216064999999986</v>
      </c>
      <c r="BC573" s="213">
        <f t="shared" si="766"/>
        <v>620</v>
      </c>
      <c r="BD573" s="211">
        <f>[1]MAG_9pak!$F$4</f>
        <v>620</v>
      </c>
      <c r="BE573" s="213">
        <f t="shared" si="767"/>
        <v>186</v>
      </c>
      <c r="BF573" s="213">
        <f t="shared" si="768"/>
        <v>310</v>
      </c>
      <c r="BG573" s="210">
        <f t="shared" si="769"/>
        <v>0</v>
      </c>
      <c r="BH573" s="210">
        <f t="shared" si="770"/>
        <v>120</v>
      </c>
      <c r="BI573" s="210">
        <f t="shared" si="771"/>
        <v>24</v>
      </c>
      <c r="BJ573" s="210">
        <f t="shared" si="772"/>
        <v>620</v>
      </c>
      <c r="BK573" s="214">
        <f t="shared" si="773"/>
        <v>186</v>
      </c>
      <c r="BL573" s="214">
        <f t="shared" si="774"/>
        <v>310</v>
      </c>
      <c r="BM573" s="210">
        <f t="shared" si="775"/>
        <v>120</v>
      </c>
      <c r="BN573" s="210">
        <f t="shared" si="776"/>
        <v>0</v>
      </c>
      <c r="BO573" s="215">
        <f t="shared" si="777"/>
        <v>620</v>
      </c>
      <c r="BP573" s="210">
        <f t="shared" si="840"/>
        <v>620</v>
      </c>
      <c r="BQ573" s="216">
        <f t="shared" si="779"/>
        <v>186</v>
      </c>
      <c r="BR573" s="216">
        <f t="shared" si="780"/>
        <v>310</v>
      </c>
      <c r="BS573" s="210">
        <f t="shared" si="781"/>
        <v>120</v>
      </c>
      <c r="BT573" s="210">
        <f t="shared" si="782"/>
        <v>0</v>
      </c>
      <c r="BU573" s="217">
        <f t="shared" si="783"/>
        <v>620</v>
      </c>
      <c r="BV573" s="210">
        <f t="shared" si="841"/>
        <v>620</v>
      </c>
      <c r="BW573" s="403">
        <f t="shared" si="785"/>
        <v>186</v>
      </c>
      <c r="BX573" s="403">
        <f t="shared" si="786"/>
        <v>310</v>
      </c>
      <c r="BY573" s="210">
        <f t="shared" si="787"/>
        <v>120</v>
      </c>
      <c r="BZ573" s="210">
        <f t="shared" si="788"/>
        <v>0</v>
      </c>
      <c r="CA573" s="210">
        <f t="shared" si="789"/>
        <v>24</v>
      </c>
      <c r="CB573" s="404">
        <f t="shared" si="790"/>
        <v>620</v>
      </c>
      <c r="CC573" s="211"/>
      <c r="CD573" s="537">
        <f t="shared" si="791"/>
        <v>10.216064999999986</v>
      </c>
      <c r="CE573" s="537">
        <f t="shared" si="823"/>
        <v>3.0648194999999956</v>
      </c>
      <c r="CF573" s="537">
        <f t="shared" si="792"/>
        <v>5.1080324999999931</v>
      </c>
      <c r="CG573" s="210"/>
      <c r="CH573" s="210"/>
      <c r="CI573" s="210"/>
      <c r="CJ573" s="538">
        <f t="shared" si="793"/>
        <v>10.216064999999986</v>
      </c>
      <c r="CK573" s="216">
        <f t="shared" si="794"/>
        <v>0</v>
      </c>
      <c r="CL573" s="216">
        <f t="shared" si="824"/>
        <v>0</v>
      </c>
      <c r="CM573" s="216">
        <f t="shared" si="795"/>
        <v>0</v>
      </c>
      <c r="CN573" s="216"/>
      <c r="CO573" s="216"/>
      <c r="CP573" s="216"/>
      <c r="CQ573" s="217">
        <f t="shared" si="796"/>
        <v>0</v>
      </c>
      <c r="CR573" s="403">
        <f t="shared" si="797"/>
        <v>10.216064999999986</v>
      </c>
      <c r="CS573" s="403">
        <f t="shared" si="825"/>
        <v>3.0648194999999956</v>
      </c>
      <c r="CT573" s="403">
        <f t="shared" si="798"/>
        <v>5.1080324999999931</v>
      </c>
      <c r="CU573" s="403"/>
      <c r="CV573" s="403"/>
      <c r="CW573" s="403"/>
      <c r="CX573" s="404">
        <f t="shared" si="799"/>
        <v>10.216064999999986</v>
      </c>
      <c r="CY573" s="198"/>
      <c r="CZ573" s="222">
        <v>620</v>
      </c>
      <c r="DA573" s="677">
        <f t="shared" si="800"/>
        <v>120</v>
      </c>
      <c r="DB573" s="676">
        <f t="shared" si="801"/>
        <v>24</v>
      </c>
      <c r="DC573" s="676">
        <f t="shared" si="826"/>
        <v>4.8</v>
      </c>
      <c r="DD573" s="208">
        <v>660.86425999999994</v>
      </c>
      <c r="DE573" s="677">
        <f t="shared" si="802"/>
        <v>160.86425999999994</v>
      </c>
      <c r="DF573" s="676">
        <f t="shared" si="803"/>
        <v>32.172852000000006</v>
      </c>
      <c r="DG573" s="676">
        <f t="shared" si="827"/>
        <v>6.434570400000001</v>
      </c>
      <c r="DH573" s="222">
        <v>24</v>
      </c>
      <c r="DI573" s="677">
        <f t="shared" si="804"/>
        <v>120</v>
      </c>
      <c r="DJ573" s="568">
        <f t="shared" si="805"/>
        <v>620</v>
      </c>
      <c r="DK573" s="677">
        <f t="shared" si="806"/>
        <v>620</v>
      </c>
      <c r="DL573" s="677">
        <f t="shared" si="828"/>
        <v>186</v>
      </c>
      <c r="DM573" s="677">
        <f t="shared" si="829"/>
        <v>310</v>
      </c>
      <c r="DN573" s="677">
        <f t="shared" si="807"/>
        <v>10.216064999999986</v>
      </c>
      <c r="DO573" s="677">
        <f t="shared" si="830"/>
        <v>3.0648194999999956</v>
      </c>
      <c r="DP573" s="677">
        <f t="shared" si="831"/>
        <v>5.1080324999999931</v>
      </c>
      <c r="DQ573" s="677">
        <f t="shared" si="808"/>
        <v>10.216064999999986</v>
      </c>
      <c r="DR573" s="222">
        <v>620</v>
      </c>
      <c r="DS573" s="677">
        <f t="shared" si="809"/>
        <v>120</v>
      </c>
      <c r="DT573" s="676">
        <f t="shared" si="810"/>
        <v>24</v>
      </c>
      <c r="DU573" s="710">
        <f t="shared" si="832"/>
        <v>4.8</v>
      </c>
      <c r="DV573" s="208">
        <v>660.86425999999994</v>
      </c>
      <c r="DW573" s="677">
        <f t="shared" si="811"/>
        <v>160.86425999999994</v>
      </c>
      <c r="DX573" s="676">
        <f t="shared" si="812"/>
        <v>32.172852000000006</v>
      </c>
      <c r="DY573" s="710">
        <f t="shared" si="833"/>
        <v>6.434570400000001</v>
      </c>
      <c r="DZ573" s="222">
        <v>24</v>
      </c>
      <c r="EA573" s="677">
        <f t="shared" si="813"/>
        <v>120</v>
      </c>
      <c r="EB573" s="568">
        <f t="shared" si="814"/>
        <v>620</v>
      </c>
      <c r="EC573" s="677">
        <f t="shared" si="815"/>
        <v>620</v>
      </c>
      <c r="ED573" s="677">
        <f t="shared" si="834"/>
        <v>186</v>
      </c>
      <c r="EE573" s="677">
        <f t="shared" si="835"/>
        <v>310</v>
      </c>
      <c r="EF573" s="208">
        <f t="shared" si="836"/>
        <v>10.216064999999986</v>
      </c>
      <c r="EG573" s="208">
        <f t="shared" si="837"/>
        <v>3.0648194999999956</v>
      </c>
      <c r="EH573" s="208">
        <f t="shared" si="838"/>
        <v>5.1080324999999931</v>
      </c>
      <c r="EI573" s="677">
        <f t="shared" si="816"/>
        <v>10.216064999999986</v>
      </c>
    </row>
    <row r="574" spans="1:139" s="218" customFormat="1" ht="27.75" customHeight="1" x14ac:dyDescent="0.2">
      <c r="A574" s="505">
        <v>571</v>
      </c>
      <c r="B574" s="505" t="s">
        <v>1266</v>
      </c>
      <c r="C574" s="501" t="s">
        <v>147</v>
      </c>
      <c r="D574" s="253" t="s">
        <v>173</v>
      </c>
      <c r="E574" s="253" t="s">
        <v>13</v>
      </c>
      <c r="F574" s="219" t="s">
        <v>7</v>
      </c>
      <c r="G574" s="219" t="s">
        <v>89</v>
      </c>
      <c r="H574" s="219" t="s">
        <v>5</v>
      </c>
      <c r="I574" s="248">
        <v>1</v>
      </c>
      <c r="J574" s="234">
        <v>1401</v>
      </c>
      <c r="K574" s="222"/>
      <c r="L574" s="219" t="s">
        <v>7</v>
      </c>
      <c r="M574" s="219" t="s">
        <v>89</v>
      </c>
      <c r="N574" s="219" t="s">
        <v>5</v>
      </c>
      <c r="O574" s="249">
        <v>1</v>
      </c>
      <c r="P574" s="234">
        <v>1401</v>
      </c>
      <c r="Q574" s="219"/>
      <c r="R574" s="219"/>
      <c r="S574" s="219"/>
      <c r="T574" s="249">
        <v>1</v>
      </c>
      <c r="U574" s="235">
        <v>1401</v>
      </c>
      <c r="V574" s="228" t="s">
        <v>664</v>
      </c>
      <c r="W574" s="228" t="s">
        <v>6</v>
      </c>
      <c r="X574" s="228" t="s">
        <v>88</v>
      </c>
      <c r="Y574" s="252">
        <v>1</v>
      </c>
      <c r="Z574" s="236">
        <v>1401</v>
      </c>
      <c r="AA574" s="207">
        <f t="shared" si="750"/>
        <v>1401</v>
      </c>
      <c r="AB574" s="222">
        <v>2174</v>
      </c>
      <c r="AC574" s="544">
        <f t="shared" si="817"/>
        <v>773</v>
      </c>
      <c r="AD574" s="208">
        <f>2.73*$AB$1</f>
        <v>3105.2658000000001</v>
      </c>
      <c r="AE574" s="678">
        <f t="shared" si="818"/>
        <v>1704.2658000000001</v>
      </c>
      <c r="AF574" s="222">
        <v>3726</v>
      </c>
      <c r="AJ574" s="444">
        <f t="shared" si="751"/>
        <v>773</v>
      </c>
      <c r="AK574" s="444">
        <f t="shared" si="752"/>
        <v>55.174875089221985</v>
      </c>
      <c r="AL574" s="539">
        <f t="shared" si="819"/>
        <v>0.11034975017844398</v>
      </c>
      <c r="AM574" s="444">
        <f t="shared" si="753"/>
        <v>154.6</v>
      </c>
      <c r="AN574" s="445">
        <f t="shared" si="754"/>
        <v>1704.2658000000001</v>
      </c>
      <c r="AO574" s="445">
        <f t="shared" si="755"/>
        <v>121.64638115631692</v>
      </c>
      <c r="AP574" s="542">
        <f t="shared" si="820"/>
        <v>0.24329276231263386</v>
      </c>
      <c r="AQ574" s="445">
        <f t="shared" si="756"/>
        <v>340.85316</v>
      </c>
      <c r="AR574" s="227">
        <f t="shared" si="757"/>
        <v>1521</v>
      </c>
      <c r="AS574" s="210">
        <f t="shared" si="758"/>
        <v>1521</v>
      </c>
      <c r="AT574" s="209">
        <f t="shared" si="759"/>
        <v>456.3</v>
      </c>
      <c r="AU574" s="209">
        <f t="shared" si="760"/>
        <v>760.5</v>
      </c>
      <c r="AV574" s="211">
        <f t="shared" si="761"/>
        <v>2174</v>
      </c>
      <c r="AW574" s="212">
        <f t="shared" si="762"/>
        <v>-653</v>
      </c>
      <c r="AX574" s="210">
        <f t="shared" si="763"/>
        <v>120</v>
      </c>
      <c r="AY574" s="210">
        <f t="shared" si="764"/>
        <v>8.5653104925053469</v>
      </c>
      <c r="AZ574" s="211">
        <f t="shared" si="765"/>
        <v>3105.2658000000001</v>
      </c>
      <c r="BA574" s="544">
        <f t="shared" si="821"/>
        <v>1584.2658000000001</v>
      </c>
      <c r="BB574" s="210">
        <f t="shared" si="822"/>
        <v>396.06645000000003</v>
      </c>
      <c r="BC574" s="213">
        <f t="shared" si="766"/>
        <v>2173.68606</v>
      </c>
      <c r="BD574" s="211">
        <f>[1]MAG_9pak!$C$15</f>
        <v>2173.68606</v>
      </c>
      <c r="BE574" s="213">
        <f t="shared" si="767"/>
        <v>652.105818</v>
      </c>
      <c r="BF574" s="213">
        <f t="shared" si="768"/>
        <v>1086.84303</v>
      </c>
      <c r="BG574" s="210">
        <f t="shared" si="769"/>
        <v>-0.31394000000000233</v>
      </c>
      <c r="BH574" s="210">
        <f t="shared" si="770"/>
        <v>772.68606</v>
      </c>
      <c r="BI574" s="210">
        <f t="shared" si="771"/>
        <v>55.152466809421838</v>
      </c>
      <c r="BJ574" s="210">
        <f t="shared" si="772"/>
        <v>1737.24</v>
      </c>
      <c r="BK574" s="214">
        <f t="shared" si="773"/>
        <v>521.17200000000003</v>
      </c>
      <c r="BL574" s="214">
        <f t="shared" si="774"/>
        <v>868.62</v>
      </c>
      <c r="BM574" s="210">
        <f t="shared" si="775"/>
        <v>336.24</v>
      </c>
      <c r="BN574" s="210">
        <f t="shared" si="776"/>
        <v>-436.76</v>
      </c>
      <c r="BO574" s="215">
        <f t="shared" si="777"/>
        <v>1737.24</v>
      </c>
      <c r="BP574" s="210">
        <f>Z574*1.2</f>
        <v>1681.2</v>
      </c>
      <c r="BQ574" s="216">
        <f t="shared" si="779"/>
        <v>504.36</v>
      </c>
      <c r="BR574" s="216">
        <f t="shared" si="780"/>
        <v>840.6</v>
      </c>
      <c r="BS574" s="210">
        <f t="shared" si="781"/>
        <v>280.20000000000005</v>
      </c>
      <c r="BT574" s="210">
        <f t="shared" si="782"/>
        <v>-492.79999999999995</v>
      </c>
      <c r="BU574" s="217">
        <f t="shared" si="783"/>
        <v>1681.2</v>
      </c>
      <c r="BV574" s="210">
        <f>Z574*1.19</f>
        <v>1667.1899999999998</v>
      </c>
      <c r="BW574" s="403">
        <f t="shared" si="785"/>
        <v>500.15699999999993</v>
      </c>
      <c r="BX574" s="403">
        <f t="shared" si="786"/>
        <v>833.59499999999991</v>
      </c>
      <c r="BY574" s="210">
        <f t="shared" si="787"/>
        <v>266.18999999999983</v>
      </c>
      <c r="BZ574" s="210">
        <f t="shared" si="788"/>
        <v>-506.81000000000017</v>
      </c>
      <c r="CA574" s="210">
        <f t="shared" si="789"/>
        <v>19</v>
      </c>
      <c r="CB574" s="404">
        <f t="shared" si="790"/>
        <v>1667.1899999999998</v>
      </c>
      <c r="CC574" s="404"/>
      <c r="CD574" s="537">
        <f t="shared" si="791"/>
        <v>396.06645000000003</v>
      </c>
      <c r="CE574" s="537">
        <f t="shared" si="823"/>
        <v>118.819935</v>
      </c>
      <c r="CF574" s="537">
        <f t="shared" si="792"/>
        <v>198.03322500000002</v>
      </c>
      <c r="CG574" s="210"/>
      <c r="CH574" s="210"/>
      <c r="CI574" s="210"/>
      <c r="CJ574" s="538">
        <f t="shared" si="793"/>
        <v>396.06645000000003</v>
      </c>
      <c r="CK574" s="216">
        <f t="shared" si="794"/>
        <v>163.25</v>
      </c>
      <c r="CL574" s="216">
        <f t="shared" si="824"/>
        <v>48.975000000000001</v>
      </c>
      <c r="CM574" s="216">
        <f t="shared" si="795"/>
        <v>81.625</v>
      </c>
      <c r="CN574" s="216"/>
      <c r="CO574" s="216"/>
      <c r="CP574" s="216"/>
      <c r="CQ574" s="217">
        <f t="shared" si="796"/>
        <v>163.25</v>
      </c>
      <c r="CR574" s="403">
        <f t="shared" si="797"/>
        <v>359.51895000000007</v>
      </c>
      <c r="CS574" s="403">
        <f t="shared" si="825"/>
        <v>107.85568500000002</v>
      </c>
      <c r="CT574" s="403">
        <f t="shared" si="798"/>
        <v>179.75947500000004</v>
      </c>
      <c r="CU574" s="403"/>
      <c r="CV574" s="403"/>
      <c r="CW574" s="403"/>
      <c r="CX574" s="404">
        <f t="shared" si="799"/>
        <v>359.51895000000007</v>
      </c>
      <c r="CY574" s="198"/>
      <c r="CZ574" s="222">
        <v>2174</v>
      </c>
      <c r="DA574" s="677">
        <f t="shared" si="800"/>
        <v>773</v>
      </c>
      <c r="DB574" s="676">
        <f t="shared" si="801"/>
        <v>55.174875089221985</v>
      </c>
      <c r="DC574" s="676">
        <f t="shared" si="826"/>
        <v>11.034975017844397</v>
      </c>
      <c r="DD574" s="208">
        <v>3105.2658000000001</v>
      </c>
      <c r="DE574" s="677">
        <f t="shared" si="802"/>
        <v>1704.2658000000001</v>
      </c>
      <c r="DF574" s="676">
        <f t="shared" si="803"/>
        <v>121.64638115631692</v>
      </c>
      <c r="DG574" s="676">
        <f t="shared" si="827"/>
        <v>24.329276231263385</v>
      </c>
      <c r="DH574" s="222">
        <v>15</v>
      </c>
      <c r="DI574" s="677">
        <f t="shared" si="804"/>
        <v>210.15</v>
      </c>
      <c r="DJ574" s="568">
        <f t="shared" si="805"/>
        <v>1611.15</v>
      </c>
      <c r="DK574" s="677">
        <f t="shared" si="806"/>
        <v>1611.15</v>
      </c>
      <c r="DL574" s="677">
        <f t="shared" si="828"/>
        <v>483.34500000000003</v>
      </c>
      <c r="DM574" s="677">
        <f t="shared" si="829"/>
        <v>805.57500000000005</v>
      </c>
      <c r="DN574" s="677">
        <f t="shared" si="807"/>
        <v>373.52895000000001</v>
      </c>
      <c r="DO574" s="677">
        <f t="shared" si="830"/>
        <v>112.058685</v>
      </c>
      <c r="DP574" s="677">
        <f t="shared" si="831"/>
        <v>186.764475</v>
      </c>
      <c r="DQ574" s="677">
        <f t="shared" si="808"/>
        <v>373.52895000000001</v>
      </c>
      <c r="DR574" s="222">
        <v>2174</v>
      </c>
      <c r="DS574" s="677">
        <f t="shared" si="809"/>
        <v>773</v>
      </c>
      <c r="DT574" s="676">
        <f t="shared" si="810"/>
        <v>55.174875089221985</v>
      </c>
      <c r="DU574" s="710">
        <f t="shared" si="832"/>
        <v>11.034975017844397</v>
      </c>
      <c r="DV574" s="208">
        <v>3105.2658000000001</v>
      </c>
      <c r="DW574" s="677">
        <f t="shared" si="811"/>
        <v>1704.2658000000001</v>
      </c>
      <c r="DX574" s="676">
        <f t="shared" si="812"/>
        <v>121.64638115631692</v>
      </c>
      <c r="DY574" s="710">
        <f t="shared" si="833"/>
        <v>24.329276231263385</v>
      </c>
      <c r="DZ574" s="222">
        <v>15</v>
      </c>
      <c r="EA574" s="677">
        <f t="shared" si="813"/>
        <v>210.15</v>
      </c>
      <c r="EB574" s="568">
        <f t="shared" si="814"/>
        <v>1611.15</v>
      </c>
      <c r="EC574" s="677">
        <f t="shared" si="815"/>
        <v>1611.15</v>
      </c>
      <c r="ED574" s="677">
        <f t="shared" si="834"/>
        <v>483.34500000000003</v>
      </c>
      <c r="EE574" s="677">
        <f t="shared" si="835"/>
        <v>805.57500000000005</v>
      </c>
      <c r="EF574" s="208">
        <f t="shared" si="836"/>
        <v>373.52895000000001</v>
      </c>
      <c r="EG574" s="208">
        <f t="shared" si="837"/>
        <v>112.058685</v>
      </c>
      <c r="EH574" s="208">
        <f t="shared" si="838"/>
        <v>186.764475</v>
      </c>
      <c r="EI574" s="677">
        <f t="shared" si="816"/>
        <v>373.52895000000001</v>
      </c>
    </row>
    <row r="575" spans="1:139" s="218" customFormat="1" ht="27.75" customHeight="1" x14ac:dyDescent="0.2">
      <c r="A575" s="505">
        <v>572</v>
      </c>
      <c r="B575" s="505" t="s">
        <v>1266</v>
      </c>
      <c r="C575" s="499" t="s">
        <v>947</v>
      </c>
      <c r="D575" s="253" t="s">
        <v>173</v>
      </c>
      <c r="E575" s="253" t="s">
        <v>83</v>
      </c>
      <c r="F575" s="219" t="s">
        <v>10</v>
      </c>
      <c r="G575" s="219" t="s">
        <v>26</v>
      </c>
      <c r="H575" s="219" t="s">
        <v>28</v>
      </c>
      <c r="I575" s="248">
        <v>1</v>
      </c>
      <c r="J575" s="229">
        <v>1050</v>
      </c>
      <c r="K575" s="222"/>
      <c r="L575" s="219" t="s">
        <v>10</v>
      </c>
      <c r="M575" s="219" t="s">
        <v>26</v>
      </c>
      <c r="N575" s="219" t="s">
        <v>28</v>
      </c>
      <c r="O575" s="249">
        <v>1</v>
      </c>
      <c r="P575" s="230">
        <v>1050</v>
      </c>
      <c r="Q575" s="219"/>
      <c r="R575" s="219"/>
      <c r="S575" s="219"/>
      <c r="T575" s="249">
        <v>1</v>
      </c>
      <c r="U575" s="231">
        <v>1050</v>
      </c>
      <c r="V575" s="228" t="s">
        <v>10</v>
      </c>
      <c r="W575" s="228" t="s">
        <v>24</v>
      </c>
      <c r="X575" s="228" t="s">
        <v>25</v>
      </c>
      <c r="Y575" s="252">
        <v>1</v>
      </c>
      <c r="Z575" s="232">
        <v>1050</v>
      </c>
      <c r="AA575" s="207">
        <f t="shared" si="750"/>
        <v>1050</v>
      </c>
      <c r="AB575" s="222">
        <v>905</v>
      </c>
      <c r="AC575" s="544">
        <f t="shared" si="817"/>
        <v>-145</v>
      </c>
      <c r="AD575" s="208">
        <f>1.137*$AB$1</f>
        <v>1293.2920200000001</v>
      </c>
      <c r="AE575" s="678">
        <f t="shared" si="818"/>
        <v>243.29202000000009</v>
      </c>
      <c r="AF575" s="222">
        <v>1682</v>
      </c>
      <c r="AJ575" s="444">
        <f t="shared" si="751"/>
        <v>-145</v>
      </c>
      <c r="AK575" s="444">
        <f t="shared" si="752"/>
        <v>-13.80952380952381</v>
      </c>
      <c r="AL575" s="539">
        <f t="shared" si="819"/>
        <v>-2.7619047619047619E-2</v>
      </c>
      <c r="AM575" s="444">
        <f t="shared" si="753"/>
        <v>-29</v>
      </c>
      <c r="AN575" s="445">
        <f t="shared" si="754"/>
        <v>243.29202000000009</v>
      </c>
      <c r="AO575" s="445">
        <f t="shared" si="755"/>
        <v>23.170668571428578</v>
      </c>
      <c r="AP575" s="542">
        <f t="shared" si="820"/>
        <v>4.6341337142857153E-2</v>
      </c>
      <c r="AQ575" s="445">
        <f t="shared" si="756"/>
        <v>48.658404000000019</v>
      </c>
      <c r="AR575" s="227">
        <f t="shared" si="757"/>
        <v>1170</v>
      </c>
      <c r="AS575" s="210">
        <f t="shared" si="758"/>
        <v>1170</v>
      </c>
      <c r="AT575" s="209">
        <f t="shared" si="759"/>
        <v>351</v>
      </c>
      <c r="AU575" s="209">
        <f t="shared" si="760"/>
        <v>585</v>
      </c>
      <c r="AV575" s="211">
        <f t="shared" si="761"/>
        <v>905</v>
      </c>
      <c r="AW575" s="210">
        <f t="shared" si="762"/>
        <v>265</v>
      </c>
      <c r="AX575" s="210">
        <f t="shared" si="763"/>
        <v>120</v>
      </c>
      <c r="AY575" s="210">
        <f t="shared" si="764"/>
        <v>11.428571428571431</v>
      </c>
      <c r="AZ575" s="211">
        <f t="shared" si="765"/>
        <v>1293.2920200000001</v>
      </c>
      <c r="BA575" s="544">
        <f t="shared" si="821"/>
        <v>123.29202000000009</v>
      </c>
      <c r="BB575" s="210">
        <f t="shared" si="822"/>
        <v>30.823005000000023</v>
      </c>
      <c r="BC575" s="213">
        <f t="shared" si="766"/>
        <v>1163.9628180000002</v>
      </c>
      <c r="BD575" s="211">
        <f>[1]MAG_9pak!$F$10</f>
        <v>1163.9628180000002</v>
      </c>
      <c r="BE575" s="213">
        <f t="shared" si="767"/>
        <v>349.18884540000005</v>
      </c>
      <c r="BF575" s="213">
        <f t="shared" si="768"/>
        <v>581.9814090000001</v>
      </c>
      <c r="BG575" s="210">
        <f t="shared" si="769"/>
        <v>258.9628180000002</v>
      </c>
      <c r="BH575" s="210">
        <f t="shared" si="770"/>
        <v>113.9628180000002</v>
      </c>
      <c r="BI575" s="210">
        <f t="shared" si="771"/>
        <v>10.85360171428573</v>
      </c>
      <c r="BJ575" s="210">
        <f t="shared" si="772"/>
        <v>1302</v>
      </c>
      <c r="BK575" s="214">
        <f t="shared" si="773"/>
        <v>390.59999999999997</v>
      </c>
      <c r="BL575" s="214">
        <f t="shared" si="774"/>
        <v>651</v>
      </c>
      <c r="BM575" s="210">
        <f t="shared" si="775"/>
        <v>252</v>
      </c>
      <c r="BN575" s="210">
        <f t="shared" si="776"/>
        <v>397</v>
      </c>
      <c r="BO575" s="215">
        <f t="shared" si="777"/>
        <v>1302</v>
      </c>
      <c r="BP575" s="210">
        <f t="shared" ref="BP575:BP597" si="844">Z575*1.24</f>
        <v>1302</v>
      </c>
      <c r="BQ575" s="216">
        <f t="shared" si="779"/>
        <v>390.59999999999997</v>
      </c>
      <c r="BR575" s="216">
        <f t="shared" si="780"/>
        <v>651</v>
      </c>
      <c r="BS575" s="210">
        <f t="shared" si="781"/>
        <v>252</v>
      </c>
      <c r="BT575" s="210">
        <f t="shared" si="782"/>
        <v>397</v>
      </c>
      <c r="BU575" s="217">
        <f t="shared" si="783"/>
        <v>1302</v>
      </c>
      <c r="BV575" s="210">
        <f t="shared" ref="BV575:BV597" si="845">Z575*1.24</f>
        <v>1302</v>
      </c>
      <c r="BW575" s="403">
        <f t="shared" si="785"/>
        <v>390.59999999999997</v>
      </c>
      <c r="BX575" s="403">
        <f t="shared" si="786"/>
        <v>651</v>
      </c>
      <c r="BY575" s="210">
        <f t="shared" si="787"/>
        <v>252</v>
      </c>
      <c r="BZ575" s="210">
        <f t="shared" si="788"/>
        <v>397</v>
      </c>
      <c r="CA575" s="210">
        <f t="shared" si="789"/>
        <v>24</v>
      </c>
      <c r="CB575" s="404">
        <f t="shared" si="790"/>
        <v>1302</v>
      </c>
      <c r="CC575" s="404"/>
      <c r="CD575" s="537">
        <f t="shared" si="791"/>
        <v>30.823005000000023</v>
      </c>
      <c r="CE575" s="537">
        <f t="shared" si="823"/>
        <v>9.246901500000007</v>
      </c>
      <c r="CF575" s="537">
        <f t="shared" si="792"/>
        <v>15.411502500000012</v>
      </c>
      <c r="CG575" s="210"/>
      <c r="CH575" s="210"/>
      <c r="CI575" s="210"/>
      <c r="CJ575" s="538">
        <f t="shared" si="793"/>
        <v>30.823005000000023</v>
      </c>
      <c r="CK575" s="216">
        <f t="shared" si="794"/>
        <v>-66.25</v>
      </c>
      <c r="CL575" s="216">
        <f t="shared" si="824"/>
        <v>-19.875</v>
      </c>
      <c r="CM575" s="216">
        <f t="shared" si="795"/>
        <v>-33.125</v>
      </c>
      <c r="CN575" s="216"/>
      <c r="CO575" s="216"/>
      <c r="CP575" s="216"/>
      <c r="CQ575" s="217">
        <f t="shared" si="796"/>
        <v>-66.25</v>
      </c>
      <c r="CR575" s="403">
        <f t="shared" si="797"/>
        <v>-2.1769949999999767</v>
      </c>
      <c r="CS575" s="403">
        <f t="shared" si="825"/>
        <v>-0.65309849999999303</v>
      </c>
      <c r="CT575" s="403">
        <f t="shared" si="798"/>
        <v>-1.0884974999999883</v>
      </c>
      <c r="CU575" s="403"/>
      <c r="CV575" s="403"/>
      <c r="CW575" s="403"/>
      <c r="CX575" s="404">
        <f t="shared" si="799"/>
        <v>-2.1769949999999767</v>
      </c>
      <c r="CY575" s="198"/>
      <c r="CZ575" s="222">
        <v>905</v>
      </c>
      <c r="DA575" s="677">
        <f t="shared" si="800"/>
        <v>-145</v>
      </c>
      <c r="DB575" s="676">
        <f t="shared" si="801"/>
        <v>-13.80952380952381</v>
      </c>
      <c r="DC575" s="676">
        <f t="shared" si="826"/>
        <v>-2.7619047619047619</v>
      </c>
      <c r="DD575" s="208">
        <v>1293.2920200000001</v>
      </c>
      <c r="DE575" s="677">
        <f t="shared" si="802"/>
        <v>243.29202000000009</v>
      </c>
      <c r="DF575" s="676">
        <f t="shared" si="803"/>
        <v>23.170668571428578</v>
      </c>
      <c r="DG575" s="676">
        <f t="shared" si="827"/>
        <v>4.6341337142857153</v>
      </c>
      <c r="DH575" s="222">
        <v>20</v>
      </c>
      <c r="DI575" s="677">
        <f t="shared" si="804"/>
        <v>210</v>
      </c>
      <c r="DJ575" s="568">
        <f t="shared" si="805"/>
        <v>1260</v>
      </c>
      <c r="DK575" s="677">
        <f t="shared" si="806"/>
        <v>1260</v>
      </c>
      <c r="DL575" s="677">
        <f t="shared" si="828"/>
        <v>378</v>
      </c>
      <c r="DM575" s="677">
        <f t="shared" si="829"/>
        <v>630</v>
      </c>
      <c r="DN575" s="677">
        <f t="shared" si="807"/>
        <v>8.3230050000000233</v>
      </c>
      <c r="DO575" s="677">
        <f t="shared" si="830"/>
        <v>2.496901500000007</v>
      </c>
      <c r="DP575" s="677">
        <f t="shared" si="831"/>
        <v>4.1615025000000117</v>
      </c>
      <c r="DQ575" s="677">
        <f t="shared" si="808"/>
        <v>8.3230050000000233</v>
      </c>
      <c r="DR575" s="222">
        <v>905</v>
      </c>
      <c r="DS575" s="677">
        <f t="shared" si="809"/>
        <v>-145</v>
      </c>
      <c r="DT575" s="676">
        <f t="shared" si="810"/>
        <v>-13.80952380952381</v>
      </c>
      <c r="DU575" s="710">
        <f t="shared" si="832"/>
        <v>-2.7619047619047619</v>
      </c>
      <c r="DV575" s="208">
        <v>1293.2920200000001</v>
      </c>
      <c r="DW575" s="677">
        <f t="shared" si="811"/>
        <v>243.29202000000009</v>
      </c>
      <c r="DX575" s="676">
        <f t="shared" si="812"/>
        <v>23.170668571428578</v>
      </c>
      <c r="DY575" s="710">
        <f t="shared" si="833"/>
        <v>4.6341337142857153</v>
      </c>
      <c r="DZ575" s="222">
        <v>19</v>
      </c>
      <c r="EA575" s="677">
        <f t="shared" si="813"/>
        <v>199.5</v>
      </c>
      <c r="EB575" s="568">
        <f t="shared" si="814"/>
        <v>1249.5</v>
      </c>
      <c r="EC575" s="677">
        <f t="shared" si="815"/>
        <v>1249.5</v>
      </c>
      <c r="ED575" s="677">
        <f t="shared" si="834"/>
        <v>374.85</v>
      </c>
      <c r="EE575" s="677">
        <f t="shared" si="835"/>
        <v>624.75</v>
      </c>
      <c r="EF575" s="208">
        <f t="shared" si="836"/>
        <v>10.948005000000023</v>
      </c>
      <c r="EG575" s="208">
        <f t="shared" si="837"/>
        <v>3.2844015000000071</v>
      </c>
      <c r="EH575" s="208">
        <f t="shared" si="838"/>
        <v>5.4740025000000117</v>
      </c>
      <c r="EI575" s="677">
        <f t="shared" si="816"/>
        <v>10.948005000000023</v>
      </c>
    </row>
    <row r="576" spans="1:139" s="218" customFormat="1" ht="27.75" customHeight="1" x14ac:dyDescent="0.2">
      <c r="A576" s="506">
        <v>573</v>
      </c>
      <c r="B576" s="505" t="s">
        <v>1266</v>
      </c>
      <c r="C576" s="499" t="s">
        <v>947</v>
      </c>
      <c r="D576" s="253" t="s">
        <v>173</v>
      </c>
      <c r="E576" s="253" t="s">
        <v>133</v>
      </c>
      <c r="F576" s="219" t="s">
        <v>5</v>
      </c>
      <c r="G576" s="219" t="s">
        <v>40</v>
      </c>
      <c r="H576" s="219" t="s">
        <v>39</v>
      </c>
      <c r="I576" s="248">
        <v>2</v>
      </c>
      <c r="J576" s="229">
        <v>530</v>
      </c>
      <c r="K576" s="222"/>
      <c r="L576" s="219" t="s">
        <v>5</v>
      </c>
      <c r="M576" s="219" t="s">
        <v>40</v>
      </c>
      <c r="N576" s="219" t="s">
        <v>39</v>
      </c>
      <c r="O576" s="249">
        <v>2</v>
      </c>
      <c r="P576" s="230">
        <v>530</v>
      </c>
      <c r="Q576" s="219"/>
      <c r="R576" s="219"/>
      <c r="S576" s="219"/>
      <c r="T576" s="249">
        <v>2</v>
      </c>
      <c r="U576" s="231">
        <v>530</v>
      </c>
      <c r="V576" s="228" t="s">
        <v>303</v>
      </c>
      <c r="W576" s="228" t="s">
        <v>6</v>
      </c>
      <c r="X576" s="228" t="s">
        <v>7</v>
      </c>
      <c r="Y576" s="252">
        <v>2</v>
      </c>
      <c r="Z576" s="232">
        <v>530</v>
      </c>
      <c r="AA576" s="207">
        <f t="shared" si="750"/>
        <v>1060</v>
      </c>
      <c r="AB576" s="222">
        <v>620</v>
      </c>
      <c r="AC576" s="544">
        <f t="shared" si="817"/>
        <v>90</v>
      </c>
      <c r="AD576" s="208">
        <f>0.581*$AB$1</f>
        <v>660.86425999999994</v>
      </c>
      <c r="AE576" s="678">
        <f t="shared" si="818"/>
        <v>130.86425999999994</v>
      </c>
      <c r="AF576" s="222">
        <v>859</v>
      </c>
      <c r="AJ576" s="444">
        <f t="shared" si="751"/>
        <v>90</v>
      </c>
      <c r="AK576" s="444">
        <f t="shared" si="752"/>
        <v>16.981132075471692</v>
      </c>
      <c r="AL576" s="539">
        <f t="shared" si="819"/>
        <v>3.3962264150943382E-2</v>
      </c>
      <c r="AM576" s="444">
        <f t="shared" si="753"/>
        <v>18</v>
      </c>
      <c r="AN576" s="445">
        <f t="shared" si="754"/>
        <v>130.86425999999994</v>
      </c>
      <c r="AO576" s="445">
        <f t="shared" si="755"/>
        <v>24.69136981132074</v>
      </c>
      <c r="AP576" s="542">
        <f t="shared" si="820"/>
        <v>4.9382739622641482E-2</v>
      </c>
      <c r="AQ576" s="445">
        <f t="shared" si="756"/>
        <v>26.172851999999988</v>
      </c>
      <c r="AR576" s="227">
        <f t="shared" si="757"/>
        <v>1300</v>
      </c>
      <c r="AS576" s="210">
        <f t="shared" si="758"/>
        <v>650</v>
      </c>
      <c r="AT576" s="209">
        <f t="shared" si="759"/>
        <v>195</v>
      </c>
      <c r="AU576" s="209">
        <f t="shared" si="760"/>
        <v>325</v>
      </c>
      <c r="AV576" s="211">
        <f t="shared" si="761"/>
        <v>620</v>
      </c>
      <c r="AW576" s="210">
        <f t="shared" si="762"/>
        <v>30</v>
      </c>
      <c r="AX576" s="210">
        <f t="shared" si="763"/>
        <v>120</v>
      </c>
      <c r="AY576" s="210">
        <f t="shared" si="764"/>
        <v>22.641509433962256</v>
      </c>
      <c r="AZ576" s="211">
        <f t="shared" si="765"/>
        <v>660.86425999999994</v>
      </c>
      <c r="BA576" s="544">
        <f t="shared" si="821"/>
        <v>10.864259999999945</v>
      </c>
      <c r="BB576" s="210">
        <f t="shared" si="822"/>
        <v>2.7160649999999862</v>
      </c>
      <c r="BC576" s="213">
        <f t="shared" si="766"/>
        <v>1240</v>
      </c>
      <c r="BD576" s="211">
        <f>[1]MAG_9pak!$F$4</f>
        <v>620</v>
      </c>
      <c r="BE576" s="213">
        <f t="shared" si="767"/>
        <v>186</v>
      </c>
      <c r="BF576" s="213">
        <f t="shared" si="768"/>
        <v>310</v>
      </c>
      <c r="BG576" s="210">
        <f t="shared" si="769"/>
        <v>0</v>
      </c>
      <c r="BH576" s="210">
        <f t="shared" si="770"/>
        <v>90</v>
      </c>
      <c r="BI576" s="210">
        <f t="shared" si="771"/>
        <v>16.981132075471692</v>
      </c>
      <c r="BJ576" s="210">
        <f t="shared" si="772"/>
        <v>657.2</v>
      </c>
      <c r="BK576" s="214">
        <f t="shared" si="773"/>
        <v>197.16</v>
      </c>
      <c r="BL576" s="214">
        <f t="shared" si="774"/>
        <v>328.6</v>
      </c>
      <c r="BM576" s="210">
        <f t="shared" si="775"/>
        <v>127.20000000000005</v>
      </c>
      <c r="BN576" s="210">
        <f t="shared" si="776"/>
        <v>37.200000000000045</v>
      </c>
      <c r="BO576" s="215">
        <f t="shared" si="777"/>
        <v>1314.4</v>
      </c>
      <c r="BP576" s="210">
        <f t="shared" si="844"/>
        <v>657.2</v>
      </c>
      <c r="BQ576" s="216">
        <f t="shared" si="779"/>
        <v>197.16</v>
      </c>
      <c r="BR576" s="216">
        <f t="shared" si="780"/>
        <v>328.6</v>
      </c>
      <c r="BS576" s="210">
        <f t="shared" si="781"/>
        <v>127.20000000000005</v>
      </c>
      <c r="BT576" s="210">
        <f t="shared" si="782"/>
        <v>37.200000000000045</v>
      </c>
      <c r="BU576" s="217">
        <f t="shared" si="783"/>
        <v>1314.4</v>
      </c>
      <c r="BV576" s="210">
        <f t="shared" si="845"/>
        <v>657.2</v>
      </c>
      <c r="BW576" s="403">
        <f t="shared" si="785"/>
        <v>197.16</v>
      </c>
      <c r="BX576" s="403">
        <f t="shared" si="786"/>
        <v>328.6</v>
      </c>
      <c r="BY576" s="210">
        <f t="shared" si="787"/>
        <v>127.20000000000005</v>
      </c>
      <c r="BZ576" s="210">
        <f t="shared" si="788"/>
        <v>37.200000000000045</v>
      </c>
      <c r="CA576" s="210">
        <f t="shared" si="789"/>
        <v>24</v>
      </c>
      <c r="CB576" s="404">
        <f t="shared" si="790"/>
        <v>1314.4</v>
      </c>
      <c r="CC576" s="404"/>
      <c r="CD576" s="537">
        <f t="shared" si="791"/>
        <v>2.7160649999999862</v>
      </c>
      <c r="CE576" s="537">
        <f t="shared" si="823"/>
        <v>0.81481949999999581</v>
      </c>
      <c r="CF576" s="537">
        <f t="shared" si="792"/>
        <v>1.3580324999999931</v>
      </c>
      <c r="CG576" s="210"/>
      <c r="CH576" s="210"/>
      <c r="CI576" s="210"/>
      <c r="CJ576" s="538">
        <f t="shared" si="793"/>
        <v>5.4321299999999724</v>
      </c>
      <c r="CK576" s="216">
        <f t="shared" si="794"/>
        <v>-7.5</v>
      </c>
      <c r="CL576" s="216">
        <f t="shared" si="824"/>
        <v>-2.25</v>
      </c>
      <c r="CM576" s="216">
        <f t="shared" si="795"/>
        <v>-3.75</v>
      </c>
      <c r="CN576" s="216"/>
      <c r="CO576" s="216"/>
      <c r="CP576" s="216"/>
      <c r="CQ576" s="217">
        <f t="shared" si="796"/>
        <v>-15</v>
      </c>
      <c r="CR576" s="403">
        <f t="shared" si="797"/>
        <v>0.91606499999997482</v>
      </c>
      <c r="CS576" s="403">
        <f t="shared" si="825"/>
        <v>0.27481949999999244</v>
      </c>
      <c r="CT576" s="403">
        <f t="shared" si="798"/>
        <v>0.45803249999998741</v>
      </c>
      <c r="CU576" s="403"/>
      <c r="CV576" s="403"/>
      <c r="CW576" s="403"/>
      <c r="CX576" s="404">
        <f t="shared" si="799"/>
        <v>1.8321299999999496</v>
      </c>
      <c r="CY576" s="198"/>
      <c r="CZ576" s="222">
        <v>620</v>
      </c>
      <c r="DA576" s="677">
        <f t="shared" si="800"/>
        <v>90</v>
      </c>
      <c r="DB576" s="676">
        <f t="shared" si="801"/>
        <v>16.981132075471692</v>
      </c>
      <c r="DC576" s="676">
        <f t="shared" si="826"/>
        <v>3.3962264150943384</v>
      </c>
      <c r="DD576" s="208">
        <v>660.86425999999994</v>
      </c>
      <c r="DE576" s="677">
        <f t="shared" si="802"/>
        <v>130.86425999999994</v>
      </c>
      <c r="DF576" s="676">
        <f t="shared" si="803"/>
        <v>24.69136981132074</v>
      </c>
      <c r="DG576" s="676">
        <f t="shared" si="827"/>
        <v>4.9382739622641481</v>
      </c>
      <c r="DH576" s="222">
        <v>24</v>
      </c>
      <c r="DI576" s="677">
        <f t="shared" si="804"/>
        <v>127.2</v>
      </c>
      <c r="DJ576" s="568">
        <f t="shared" si="805"/>
        <v>657.2</v>
      </c>
      <c r="DK576" s="677">
        <f t="shared" si="806"/>
        <v>1314.4</v>
      </c>
      <c r="DL576" s="677">
        <f t="shared" si="828"/>
        <v>197.16</v>
      </c>
      <c r="DM576" s="677">
        <f t="shared" si="829"/>
        <v>328.6</v>
      </c>
      <c r="DN576" s="677">
        <f t="shared" si="807"/>
        <v>0.91606499999997482</v>
      </c>
      <c r="DO576" s="677">
        <f t="shared" si="830"/>
        <v>0.27481949999999244</v>
      </c>
      <c r="DP576" s="677">
        <f t="shared" si="831"/>
        <v>0.45803249999998741</v>
      </c>
      <c r="DQ576" s="677">
        <f t="shared" si="808"/>
        <v>1.8321299999999496</v>
      </c>
      <c r="DR576" s="222">
        <v>620</v>
      </c>
      <c r="DS576" s="677">
        <f t="shared" si="809"/>
        <v>90</v>
      </c>
      <c r="DT576" s="676">
        <f t="shared" si="810"/>
        <v>16.981132075471692</v>
      </c>
      <c r="DU576" s="710">
        <f t="shared" si="832"/>
        <v>3.3962264150943384</v>
      </c>
      <c r="DV576" s="208">
        <v>660.86425999999994</v>
      </c>
      <c r="DW576" s="677">
        <f t="shared" si="811"/>
        <v>130.86425999999994</v>
      </c>
      <c r="DX576" s="676">
        <f t="shared" si="812"/>
        <v>24.69136981132074</v>
      </c>
      <c r="DY576" s="710">
        <f t="shared" si="833"/>
        <v>4.9382739622641481</v>
      </c>
      <c r="DZ576" s="222">
        <v>24</v>
      </c>
      <c r="EA576" s="677">
        <f t="shared" si="813"/>
        <v>127.2</v>
      </c>
      <c r="EB576" s="568">
        <f t="shared" si="814"/>
        <v>657.2</v>
      </c>
      <c r="EC576" s="677">
        <f t="shared" si="815"/>
        <v>1314.4</v>
      </c>
      <c r="ED576" s="677">
        <f t="shared" si="834"/>
        <v>197.16</v>
      </c>
      <c r="EE576" s="677">
        <f t="shared" si="835"/>
        <v>328.6</v>
      </c>
      <c r="EF576" s="208">
        <f t="shared" si="836"/>
        <v>0.91606499999997482</v>
      </c>
      <c r="EG576" s="208">
        <f t="shared" si="837"/>
        <v>0.27481949999999244</v>
      </c>
      <c r="EH576" s="208">
        <f t="shared" si="838"/>
        <v>0.45803249999998741</v>
      </c>
      <c r="EI576" s="677">
        <f t="shared" si="816"/>
        <v>1.8321299999999496</v>
      </c>
    </row>
    <row r="577" spans="1:139" s="218" customFormat="1" ht="27.75" customHeight="1" x14ac:dyDescent="0.2">
      <c r="A577" s="505">
        <v>574</v>
      </c>
      <c r="B577" s="505" t="s">
        <v>1266</v>
      </c>
      <c r="C577" s="499" t="s">
        <v>947</v>
      </c>
      <c r="D577" s="253" t="s">
        <v>173</v>
      </c>
      <c r="E577" s="253" t="s">
        <v>33</v>
      </c>
      <c r="F577" s="219" t="s">
        <v>41</v>
      </c>
      <c r="G577" s="219" t="s">
        <v>42</v>
      </c>
      <c r="H577" s="219" t="s">
        <v>25</v>
      </c>
      <c r="I577" s="248">
        <v>1</v>
      </c>
      <c r="J577" s="229">
        <v>866</v>
      </c>
      <c r="K577" s="222"/>
      <c r="L577" s="219" t="s">
        <v>41</v>
      </c>
      <c r="M577" s="219" t="s">
        <v>42</v>
      </c>
      <c r="N577" s="219" t="s">
        <v>25</v>
      </c>
      <c r="O577" s="249">
        <v>1</v>
      </c>
      <c r="P577" s="230">
        <v>866</v>
      </c>
      <c r="Q577" s="219"/>
      <c r="R577" s="219"/>
      <c r="S577" s="219"/>
      <c r="T577" s="249">
        <v>1</v>
      </c>
      <c r="U577" s="231">
        <v>866</v>
      </c>
      <c r="V577" s="228" t="s">
        <v>699</v>
      </c>
      <c r="W577" s="228" t="s">
        <v>42</v>
      </c>
      <c r="X577" s="228" t="s">
        <v>45</v>
      </c>
      <c r="Y577" s="252">
        <v>1</v>
      </c>
      <c r="Z577" s="232">
        <v>866</v>
      </c>
      <c r="AA577" s="207">
        <f t="shared" si="750"/>
        <v>866</v>
      </c>
      <c r="AB577" s="222">
        <v>758</v>
      </c>
      <c r="AC577" s="544">
        <f t="shared" si="817"/>
        <v>-108</v>
      </c>
      <c r="AD577" s="208">
        <f>0.95*$AB$1</f>
        <v>1080.587</v>
      </c>
      <c r="AE577" s="678">
        <f t="shared" si="818"/>
        <v>214.58699999999999</v>
      </c>
      <c r="AF577" s="222">
        <v>1406</v>
      </c>
      <c r="AJ577" s="444">
        <f t="shared" si="751"/>
        <v>-108</v>
      </c>
      <c r="AK577" s="444">
        <f t="shared" si="752"/>
        <v>-12.47113163972287</v>
      </c>
      <c r="AL577" s="539">
        <f t="shared" si="819"/>
        <v>-2.494226327944574E-2</v>
      </c>
      <c r="AM577" s="444">
        <f t="shared" si="753"/>
        <v>-21.6</v>
      </c>
      <c r="AN577" s="445">
        <f t="shared" si="754"/>
        <v>214.58699999999999</v>
      </c>
      <c r="AO577" s="445">
        <f t="shared" si="755"/>
        <v>24.779099307159356</v>
      </c>
      <c r="AP577" s="542">
        <f t="shared" si="820"/>
        <v>4.9558198614318719E-2</v>
      </c>
      <c r="AQ577" s="445">
        <f t="shared" si="756"/>
        <v>42.917400000000001</v>
      </c>
      <c r="AR577" s="227">
        <f t="shared" si="757"/>
        <v>986</v>
      </c>
      <c r="AS577" s="210">
        <f t="shared" si="758"/>
        <v>986</v>
      </c>
      <c r="AT577" s="209">
        <f t="shared" si="759"/>
        <v>295.8</v>
      </c>
      <c r="AU577" s="209">
        <f t="shared" si="760"/>
        <v>493</v>
      </c>
      <c r="AV577" s="211">
        <f t="shared" si="761"/>
        <v>758</v>
      </c>
      <c r="AW577" s="210">
        <f t="shared" si="762"/>
        <v>228</v>
      </c>
      <c r="AX577" s="210">
        <f t="shared" si="763"/>
        <v>120</v>
      </c>
      <c r="AY577" s="210">
        <f t="shared" si="764"/>
        <v>13.85681293302541</v>
      </c>
      <c r="AZ577" s="211">
        <f t="shared" si="765"/>
        <v>1080.587</v>
      </c>
      <c r="BA577" s="544">
        <f t="shared" si="821"/>
        <v>94.586999999999989</v>
      </c>
      <c r="BB577" s="210">
        <f t="shared" si="822"/>
        <v>23.646749999999997</v>
      </c>
      <c r="BC577" s="213">
        <f t="shared" si="766"/>
        <v>972.52830000000006</v>
      </c>
      <c r="BD577" s="211">
        <f>[1]MAG_9pak!$F$9</f>
        <v>972.52830000000006</v>
      </c>
      <c r="BE577" s="213">
        <f t="shared" si="767"/>
        <v>291.75848999999999</v>
      </c>
      <c r="BF577" s="213">
        <f t="shared" si="768"/>
        <v>486.26415000000003</v>
      </c>
      <c r="BG577" s="210">
        <f t="shared" si="769"/>
        <v>214.52830000000006</v>
      </c>
      <c r="BH577" s="210">
        <f t="shared" si="770"/>
        <v>106.52830000000006</v>
      </c>
      <c r="BI577" s="210">
        <f t="shared" si="771"/>
        <v>12.301189376443418</v>
      </c>
      <c r="BJ577" s="210">
        <f t="shared" si="772"/>
        <v>1073.8399999999999</v>
      </c>
      <c r="BK577" s="214">
        <f t="shared" si="773"/>
        <v>322.15199999999999</v>
      </c>
      <c r="BL577" s="214">
        <f t="shared" si="774"/>
        <v>536.91999999999996</v>
      </c>
      <c r="BM577" s="210">
        <f t="shared" si="775"/>
        <v>207.83999999999992</v>
      </c>
      <c r="BN577" s="210">
        <f t="shared" si="776"/>
        <v>315.83999999999992</v>
      </c>
      <c r="BO577" s="215">
        <f t="shared" si="777"/>
        <v>1073.8399999999999</v>
      </c>
      <c r="BP577" s="210">
        <f t="shared" si="844"/>
        <v>1073.8399999999999</v>
      </c>
      <c r="BQ577" s="216">
        <f t="shared" si="779"/>
        <v>322.15199999999999</v>
      </c>
      <c r="BR577" s="216">
        <f t="shared" si="780"/>
        <v>536.91999999999996</v>
      </c>
      <c r="BS577" s="210">
        <f t="shared" si="781"/>
        <v>207.83999999999992</v>
      </c>
      <c r="BT577" s="210">
        <f t="shared" si="782"/>
        <v>315.83999999999992</v>
      </c>
      <c r="BU577" s="217">
        <f t="shared" si="783"/>
        <v>1073.8399999999999</v>
      </c>
      <c r="BV577" s="210">
        <f t="shared" si="845"/>
        <v>1073.8399999999999</v>
      </c>
      <c r="BW577" s="403">
        <f t="shared" si="785"/>
        <v>322.15199999999999</v>
      </c>
      <c r="BX577" s="403">
        <f t="shared" si="786"/>
        <v>536.91999999999996</v>
      </c>
      <c r="BY577" s="210">
        <f t="shared" si="787"/>
        <v>207.83999999999992</v>
      </c>
      <c r="BZ577" s="210">
        <f t="shared" si="788"/>
        <v>315.83999999999992</v>
      </c>
      <c r="CA577" s="210">
        <f t="shared" si="789"/>
        <v>24</v>
      </c>
      <c r="CB577" s="404">
        <f t="shared" si="790"/>
        <v>1073.8399999999999</v>
      </c>
      <c r="CC577" s="404"/>
      <c r="CD577" s="537">
        <f t="shared" si="791"/>
        <v>23.646749999999997</v>
      </c>
      <c r="CE577" s="537">
        <f t="shared" si="823"/>
        <v>7.0940249999999994</v>
      </c>
      <c r="CF577" s="537">
        <f t="shared" si="792"/>
        <v>11.823374999999999</v>
      </c>
      <c r="CG577" s="210"/>
      <c r="CH577" s="210"/>
      <c r="CI577" s="210"/>
      <c r="CJ577" s="538">
        <f t="shared" si="793"/>
        <v>23.646749999999997</v>
      </c>
      <c r="CK577" s="216">
        <f t="shared" si="794"/>
        <v>-57</v>
      </c>
      <c r="CL577" s="216">
        <f t="shared" si="824"/>
        <v>-17.099999999999998</v>
      </c>
      <c r="CM577" s="216">
        <f t="shared" si="795"/>
        <v>-28.5</v>
      </c>
      <c r="CN577" s="216"/>
      <c r="CO577" s="216"/>
      <c r="CP577" s="216"/>
      <c r="CQ577" s="217">
        <f t="shared" si="796"/>
        <v>-57</v>
      </c>
      <c r="CR577" s="403">
        <f t="shared" si="797"/>
        <v>1.6867500000000177</v>
      </c>
      <c r="CS577" s="403">
        <f t="shared" si="825"/>
        <v>0.50602500000000528</v>
      </c>
      <c r="CT577" s="403">
        <f t="shared" si="798"/>
        <v>0.84337500000000887</v>
      </c>
      <c r="CU577" s="403"/>
      <c r="CV577" s="403"/>
      <c r="CW577" s="403"/>
      <c r="CX577" s="404">
        <f t="shared" si="799"/>
        <v>1.6867500000000177</v>
      </c>
      <c r="CY577" s="198"/>
      <c r="CZ577" s="222">
        <v>758</v>
      </c>
      <c r="DA577" s="677">
        <f t="shared" si="800"/>
        <v>-108</v>
      </c>
      <c r="DB577" s="676">
        <f t="shared" si="801"/>
        <v>-12.47113163972287</v>
      </c>
      <c r="DC577" s="676">
        <f t="shared" si="826"/>
        <v>-2.494226327944574</v>
      </c>
      <c r="DD577" s="208">
        <v>1080.587</v>
      </c>
      <c r="DE577" s="677">
        <f t="shared" si="802"/>
        <v>214.58699999999999</v>
      </c>
      <c r="DF577" s="676">
        <f t="shared" si="803"/>
        <v>24.779099307159356</v>
      </c>
      <c r="DG577" s="676">
        <f t="shared" si="827"/>
        <v>4.9558198614318716</v>
      </c>
      <c r="DH577" s="222">
        <v>20</v>
      </c>
      <c r="DI577" s="677">
        <f t="shared" si="804"/>
        <v>173.2</v>
      </c>
      <c r="DJ577" s="568">
        <f t="shared" si="805"/>
        <v>1039.2</v>
      </c>
      <c r="DK577" s="677">
        <f t="shared" si="806"/>
        <v>1039.2</v>
      </c>
      <c r="DL577" s="677">
        <f t="shared" si="828"/>
        <v>311.76</v>
      </c>
      <c r="DM577" s="677">
        <f t="shared" si="829"/>
        <v>519.6</v>
      </c>
      <c r="DN577" s="677">
        <f t="shared" si="807"/>
        <v>10.346749999999986</v>
      </c>
      <c r="DO577" s="677">
        <f t="shared" si="830"/>
        <v>3.1040249999999956</v>
      </c>
      <c r="DP577" s="677">
        <f t="shared" si="831"/>
        <v>5.173374999999993</v>
      </c>
      <c r="DQ577" s="677">
        <f t="shared" si="808"/>
        <v>10.346749999999986</v>
      </c>
      <c r="DR577" s="222">
        <v>758</v>
      </c>
      <c r="DS577" s="677">
        <f t="shared" si="809"/>
        <v>-108</v>
      </c>
      <c r="DT577" s="676">
        <f t="shared" si="810"/>
        <v>-12.47113163972287</v>
      </c>
      <c r="DU577" s="710">
        <f t="shared" si="832"/>
        <v>-2.494226327944574</v>
      </c>
      <c r="DV577" s="208">
        <v>1080.587</v>
      </c>
      <c r="DW577" s="677">
        <f t="shared" si="811"/>
        <v>214.58699999999999</v>
      </c>
      <c r="DX577" s="676">
        <f t="shared" si="812"/>
        <v>24.779099307159356</v>
      </c>
      <c r="DY577" s="710">
        <f t="shared" si="833"/>
        <v>4.9558198614318716</v>
      </c>
      <c r="DZ577" s="222">
        <v>19</v>
      </c>
      <c r="EA577" s="677">
        <f t="shared" si="813"/>
        <v>164.54</v>
      </c>
      <c r="EB577" s="568">
        <f t="shared" si="814"/>
        <v>1030.54</v>
      </c>
      <c r="EC577" s="677">
        <f t="shared" si="815"/>
        <v>1030.54</v>
      </c>
      <c r="ED577" s="677">
        <f t="shared" si="834"/>
        <v>309.16199999999998</v>
      </c>
      <c r="EE577" s="677">
        <f t="shared" si="835"/>
        <v>515.27</v>
      </c>
      <c r="EF577" s="208">
        <f t="shared" si="836"/>
        <v>12.511750000000006</v>
      </c>
      <c r="EG577" s="208">
        <f t="shared" si="837"/>
        <v>3.7535250000000016</v>
      </c>
      <c r="EH577" s="208">
        <f t="shared" si="838"/>
        <v>6.2558750000000032</v>
      </c>
      <c r="EI577" s="677">
        <f t="shared" si="816"/>
        <v>12.511750000000006</v>
      </c>
    </row>
    <row r="578" spans="1:139" s="218" customFormat="1" ht="27.75" customHeight="1" x14ac:dyDescent="0.2">
      <c r="A578" s="505">
        <v>575</v>
      </c>
      <c r="B578" s="505" t="s">
        <v>1266</v>
      </c>
      <c r="C578" s="499" t="s">
        <v>947</v>
      </c>
      <c r="D578" s="253" t="s">
        <v>173</v>
      </c>
      <c r="E578" s="253" t="s">
        <v>81</v>
      </c>
      <c r="F578" s="219" t="s">
        <v>5</v>
      </c>
      <c r="G578" s="219" t="s">
        <v>6</v>
      </c>
      <c r="H578" s="219" t="s">
        <v>7</v>
      </c>
      <c r="I578" s="248">
        <v>2.5</v>
      </c>
      <c r="J578" s="229">
        <v>500</v>
      </c>
      <c r="K578" s="222"/>
      <c r="L578" s="219" t="s">
        <v>5</v>
      </c>
      <c r="M578" s="219" t="s">
        <v>6</v>
      </c>
      <c r="N578" s="219" t="s">
        <v>7</v>
      </c>
      <c r="O578" s="249">
        <v>2.5</v>
      </c>
      <c r="P578" s="230">
        <v>500</v>
      </c>
      <c r="Q578" s="219"/>
      <c r="R578" s="219"/>
      <c r="S578" s="219"/>
      <c r="T578" s="249">
        <v>2.5</v>
      </c>
      <c r="U578" s="231">
        <v>500</v>
      </c>
      <c r="V578" s="228" t="s">
        <v>303</v>
      </c>
      <c r="W578" s="228" t="s">
        <v>6</v>
      </c>
      <c r="X578" s="228" t="s">
        <v>7</v>
      </c>
      <c r="Y578" s="252">
        <v>2.5</v>
      </c>
      <c r="Z578" s="232">
        <v>500</v>
      </c>
      <c r="AA578" s="207">
        <f t="shared" si="750"/>
        <v>1250</v>
      </c>
      <c r="AB578" s="222">
        <v>620</v>
      </c>
      <c r="AC578" s="544">
        <f t="shared" si="817"/>
        <v>120</v>
      </c>
      <c r="AD578" s="208">
        <f>0.581*$AB$1</f>
        <v>660.86425999999994</v>
      </c>
      <c r="AE578" s="678">
        <f t="shared" si="818"/>
        <v>160.86425999999994</v>
      </c>
      <c r="AF578" s="222">
        <v>859</v>
      </c>
      <c r="AJ578" s="444">
        <f t="shared" si="751"/>
        <v>120</v>
      </c>
      <c r="AK578" s="444">
        <f t="shared" si="752"/>
        <v>24</v>
      </c>
      <c r="AL578" s="539">
        <f t="shared" si="819"/>
        <v>4.8000000000000001E-2</v>
      </c>
      <c r="AM578" s="444">
        <f t="shared" si="753"/>
        <v>24</v>
      </c>
      <c r="AN578" s="445">
        <f t="shared" si="754"/>
        <v>160.86425999999994</v>
      </c>
      <c r="AO578" s="445">
        <f t="shared" si="755"/>
        <v>32.172852000000006</v>
      </c>
      <c r="AP578" s="542">
        <f t="shared" si="820"/>
        <v>6.4345704000000004E-2</v>
      </c>
      <c r="AQ578" s="445">
        <f t="shared" si="756"/>
        <v>32.172851999999992</v>
      </c>
      <c r="AR578" s="227">
        <f t="shared" si="757"/>
        <v>1550</v>
      </c>
      <c r="AS578" s="210">
        <f t="shared" si="758"/>
        <v>620</v>
      </c>
      <c r="AT578" s="209">
        <f t="shared" si="759"/>
        <v>186</v>
      </c>
      <c r="AU578" s="209">
        <f t="shared" si="760"/>
        <v>310</v>
      </c>
      <c r="AV578" s="211">
        <f t="shared" si="761"/>
        <v>620</v>
      </c>
      <c r="AW578" s="210">
        <f t="shared" si="762"/>
        <v>0</v>
      </c>
      <c r="AX578" s="210">
        <f t="shared" si="763"/>
        <v>120</v>
      </c>
      <c r="AY578" s="210">
        <f t="shared" si="764"/>
        <v>24</v>
      </c>
      <c r="AZ578" s="211">
        <f t="shared" si="765"/>
        <v>660.86425999999994</v>
      </c>
      <c r="BA578" s="544">
        <f t="shared" si="821"/>
        <v>40.864259999999945</v>
      </c>
      <c r="BB578" s="210">
        <f t="shared" si="822"/>
        <v>10.216064999999986</v>
      </c>
      <c r="BC578" s="213">
        <f t="shared" si="766"/>
        <v>1550</v>
      </c>
      <c r="BD578" s="211">
        <f>[1]MAG_9pak!$F$4</f>
        <v>620</v>
      </c>
      <c r="BE578" s="213">
        <f t="shared" si="767"/>
        <v>186</v>
      </c>
      <c r="BF578" s="213">
        <f t="shared" si="768"/>
        <v>310</v>
      </c>
      <c r="BG578" s="210">
        <f t="shared" si="769"/>
        <v>0</v>
      </c>
      <c r="BH578" s="210">
        <f t="shared" si="770"/>
        <v>120</v>
      </c>
      <c r="BI578" s="210">
        <f t="shared" si="771"/>
        <v>24</v>
      </c>
      <c r="BJ578" s="210">
        <f t="shared" si="772"/>
        <v>620</v>
      </c>
      <c r="BK578" s="214">
        <f t="shared" si="773"/>
        <v>186</v>
      </c>
      <c r="BL578" s="214">
        <f t="shared" si="774"/>
        <v>310</v>
      </c>
      <c r="BM578" s="210">
        <f t="shared" si="775"/>
        <v>120</v>
      </c>
      <c r="BN578" s="210">
        <f t="shared" si="776"/>
        <v>0</v>
      </c>
      <c r="BO578" s="215">
        <f t="shared" si="777"/>
        <v>1550</v>
      </c>
      <c r="BP578" s="210">
        <f t="shared" si="844"/>
        <v>620</v>
      </c>
      <c r="BQ578" s="216">
        <f t="shared" si="779"/>
        <v>186</v>
      </c>
      <c r="BR578" s="216">
        <f t="shared" si="780"/>
        <v>310</v>
      </c>
      <c r="BS578" s="210">
        <f t="shared" si="781"/>
        <v>120</v>
      </c>
      <c r="BT578" s="210">
        <f t="shared" si="782"/>
        <v>0</v>
      </c>
      <c r="BU578" s="217">
        <f t="shared" si="783"/>
        <v>1550</v>
      </c>
      <c r="BV578" s="210">
        <f t="shared" si="845"/>
        <v>620</v>
      </c>
      <c r="BW578" s="403">
        <f t="shared" si="785"/>
        <v>186</v>
      </c>
      <c r="BX578" s="403">
        <f t="shared" si="786"/>
        <v>310</v>
      </c>
      <c r="BY578" s="210">
        <f t="shared" si="787"/>
        <v>120</v>
      </c>
      <c r="BZ578" s="210">
        <f t="shared" si="788"/>
        <v>0</v>
      </c>
      <c r="CA578" s="210">
        <f t="shared" si="789"/>
        <v>24</v>
      </c>
      <c r="CB578" s="404">
        <f t="shared" si="790"/>
        <v>1550</v>
      </c>
      <c r="CC578" s="404"/>
      <c r="CD578" s="537">
        <f t="shared" si="791"/>
        <v>10.216064999999986</v>
      </c>
      <c r="CE578" s="537">
        <f t="shared" si="823"/>
        <v>3.0648194999999956</v>
      </c>
      <c r="CF578" s="537">
        <f t="shared" si="792"/>
        <v>5.1080324999999931</v>
      </c>
      <c r="CG578" s="210"/>
      <c r="CH578" s="210"/>
      <c r="CI578" s="210"/>
      <c r="CJ578" s="538">
        <f t="shared" si="793"/>
        <v>25.540162499999965</v>
      </c>
      <c r="CK578" s="216">
        <f t="shared" si="794"/>
        <v>0</v>
      </c>
      <c r="CL578" s="216">
        <f t="shared" si="824"/>
        <v>0</v>
      </c>
      <c r="CM578" s="216">
        <f t="shared" si="795"/>
        <v>0</v>
      </c>
      <c r="CN578" s="216"/>
      <c r="CO578" s="216"/>
      <c r="CP578" s="216"/>
      <c r="CQ578" s="217">
        <f t="shared" si="796"/>
        <v>0</v>
      </c>
      <c r="CR578" s="403">
        <f t="shared" si="797"/>
        <v>10.216064999999986</v>
      </c>
      <c r="CS578" s="403">
        <f t="shared" si="825"/>
        <v>3.0648194999999956</v>
      </c>
      <c r="CT578" s="403">
        <f t="shared" si="798"/>
        <v>5.1080324999999931</v>
      </c>
      <c r="CU578" s="403"/>
      <c r="CV578" s="403"/>
      <c r="CW578" s="403"/>
      <c r="CX578" s="404">
        <f t="shared" si="799"/>
        <v>25.540162499999965</v>
      </c>
      <c r="CY578" s="198"/>
      <c r="CZ578" s="222">
        <v>620</v>
      </c>
      <c r="DA578" s="677">
        <f t="shared" si="800"/>
        <v>120</v>
      </c>
      <c r="DB578" s="676">
        <f t="shared" si="801"/>
        <v>24</v>
      </c>
      <c r="DC578" s="676">
        <f t="shared" si="826"/>
        <v>4.8</v>
      </c>
      <c r="DD578" s="208">
        <v>660.86425999999994</v>
      </c>
      <c r="DE578" s="677">
        <f t="shared" si="802"/>
        <v>160.86425999999994</v>
      </c>
      <c r="DF578" s="676">
        <f t="shared" si="803"/>
        <v>32.172852000000006</v>
      </c>
      <c r="DG578" s="676">
        <f t="shared" si="827"/>
        <v>6.434570400000001</v>
      </c>
      <c r="DH578" s="222">
        <v>24</v>
      </c>
      <c r="DI578" s="677">
        <f t="shared" si="804"/>
        <v>120</v>
      </c>
      <c r="DJ578" s="568">
        <f t="shared" si="805"/>
        <v>620</v>
      </c>
      <c r="DK578" s="677">
        <f t="shared" si="806"/>
        <v>1550</v>
      </c>
      <c r="DL578" s="677">
        <f t="shared" si="828"/>
        <v>186</v>
      </c>
      <c r="DM578" s="677">
        <f t="shared" si="829"/>
        <v>310</v>
      </c>
      <c r="DN578" s="677">
        <f t="shared" si="807"/>
        <v>10.216064999999986</v>
      </c>
      <c r="DO578" s="677">
        <f t="shared" si="830"/>
        <v>3.0648194999999956</v>
      </c>
      <c r="DP578" s="677">
        <f t="shared" si="831"/>
        <v>5.1080324999999931</v>
      </c>
      <c r="DQ578" s="677">
        <f t="shared" si="808"/>
        <v>25.540162499999965</v>
      </c>
      <c r="DR578" s="222">
        <v>620</v>
      </c>
      <c r="DS578" s="677">
        <f t="shared" si="809"/>
        <v>120</v>
      </c>
      <c r="DT578" s="676">
        <f t="shared" si="810"/>
        <v>24</v>
      </c>
      <c r="DU578" s="710">
        <f t="shared" si="832"/>
        <v>4.8</v>
      </c>
      <c r="DV578" s="208">
        <v>660.86425999999994</v>
      </c>
      <c r="DW578" s="677">
        <f t="shared" si="811"/>
        <v>160.86425999999994</v>
      </c>
      <c r="DX578" s="676">
        <f t="shared" si="812"/>
        <v>32.172852000000006</v>
      </c>
      <c r="DY578" s="710">
        <f t="shared" si="833"/>
        <v>6.434570400000001</v>
      </c>
      <c r="DZ578" s="222">
        <v>24</v>
      </c>
      <c r="EA578" s="677">
        <f t="shared" si="813"/>
        <v>120</v>
      </c>
      <c r="EB578" s="568">
        <f t="shared" si="814"/>
        <v>620</v>
      </c>
      <c r="EC578" s="677">
        <f t="shared" si="815"/>
        <v>1550</v>
      </c>
      <c r="ED578" s="677">
        <f t="shared" si="834"/>
        <v>186</v>
      </c>
      <c r="EE578" s="677">
        <f t="shared" si="835"/>
        <v>310</v>
      </c>
      <c r="EF578" s="208">
        <f t="shared" si="836"/>
        <v>10.216064999999986</v>
      </c>
      <c r="EG578" s="208">
        <f t="shared" si="837"/>
        <v>3.0648194999999956</v>
      </c>
      <c r="EH578" s="208">
        <f t="shared" si="838"/>
        <v>5.1080324999999931</v>
      </c>
      <c r="EI578" s="677">
        <f t="shared" si="816"/>
        <v>25.540162499999965</v>
      </c>
    </row>
    <row r="579" spans="1:139" s="218" customFormat="1" ht="27.75" customHeight="1" x14ac:dyDescent="0.2">
      <c r="A579" s="506">
        <v>576</v>
      </c>
      <c r="B579" s="505" t="s">
        <v>1266</v>
      </c>
      <c r="C579" s="499" t="s">
        <v>947</v>
      </c>
      <c r="D579" s="253" t="s">
        <v>173</v>
      </c>
      <c r="E579" s="253" t="s">
        <v>126</v>
      </c>
      <c r="F579" s="219" t="s">
        <v>5</v>
      </c>
      <c r="G579" s="219" t="s">
        <v>42</v>
      </c>
      <c r="H579" s="219" t="s">
        <v>52</v>
      </c>
      <c r="I579" s="248">
        <v>2.2999999999999998</v>
      </c>
      <c r="J579" s="229">
        <v>705</v>
      </c>
      <c r="K579" s="222"/>
      <c r="L579" s="219" t="s">
        <v>5</v>
      </c>
      <c r="M579" s="219" t="s">
        <v>42</v>
      </c>
      <c r="N579" s="219" t="s">
        <v>52</v>
      </c>
      <c r="O579" s="249">
        <v>2.2999999999999998</v>
      </c>
      <c r="P579" s="230">
        <v>705</v>
      </c>
      <c r="Q579" s="219" t="s">
        <v>303</v>
      </c>
      <c r="R579" s="219" t="s">
        <v>24</v>
      </c>
      <c r="S579" s="219" t="s">
        <v>39</v>
      </c>
      <c r="T579" s="249">
        <v>2.2999999999999998</v>
      </c>
      <c r="U579" s="231">
        <v>705</v>
      </c>
      <c r="V579" s="228" t="s">
        <v>303</v>
      </c>
      <c r="W579" s="228" t="s">
        <v>42</v>
      </c>
      <c r="X579" s="228" t="s">
        <v>10</v>
      </c>
      <c r="Y579" s="252">
        <v>2.2999999999999998</v>
      </c>
      <c r="Z579" s="232">
        <v>705</v>
      </c>
      <c r="AA579" s="207">
        <f t="shared" si="750"/>
        <v>1621.4999999999998</v>
      </c>
      <c r="AB579" s="222">
        <v>648</v>
      </c>
      <c r="AC579" s="544">
        <f t="shared" si="817"/>
        <v>-57</v>
      </c>
      <c r="AD579" s="208">
        <f>0.814*$AB$1</f>
        <v>925.89243999999997</v>
      </c>
      <c r="AE579" s="678">
        <f t="shared" si="818"/>
        <v>220.89243999999997</v>
      </c>
      <c r="AF579" s="222">
        <v>1205</v>
      </c>
      <c r="AJ579" s="444">
        <f t="shared" si="751"/>
        <v>-57</v>
      </c>
      <c r="AK579" s="444">
        <f t="shared" si="752"/>
        <v>-8.0851063829787222</v>
      </c>
      <c r="AL579" s="539">
        <f t="shared" si="819"/>
        <v>-1.6170212765957443E-2</v>
      </c>
      <c r="AM579" s="444">
        <f t="shared" si="753"/>
        <v>-11.4</v>
      </c>
      <c r="AN579" s="445">
        <f t="shared" si="754"/>
        <v>220.89243999999997</v>
      </c>
      <c r="AO579" s="445">
        <f t="shared" si="755"/>
        <v>31.332260992907806</v>
      </c>
      <c r="AP579" s="542">
        <f t="shared" si="820"/>
        <v>6.2664521985815611E-2</v>
      </c>
      <c r="AQ579" s="445">
        <f t="shared" si="756"/>
        <v>44.178487999999994</v>
      </c>
      <c r="AR579" s="227">
        <f t="shared" si="757"/>
        <v>1897.4999999999998</v>
      </c>
      <c r="AS579" s="210">
        <f t="shared" si="758"/>
        <v>825</v>
      </c>
      <c r="AT579" s="209">
        <f t="shared" si="759"/>
        <v>247.5</v>
      </c>
      <c r="AU579" s="209">
        <f t="shared" si="760"/>
        <v>412.5</v>
      </c>
      <c r="AV579" s="211">
        <f t="shared" si="761"/>
        <v>648</v>
      </c>
      <c r="AW579" s="210">
        <f t="shared" si="762"/>
        <v>177</v>
      </c>
      <c r="AX579" s="210">
        <f t="shared" si="763"/>
        <v>120</v>
      </c>
      <c r="AY579" s="210">
        <f t="shared" si="764"/>
        <v>17.021276595744681</v>
      </c>
      <c r="AZ579" s="211">
        <f t="shared" si="765"/>
        <v>925.89243999999997</v>
      </c>
      <c r="BA579" s="544">
        <f t="shared" si="821"/>
        <v>100.89243999999997</v>
      </c>
      <c r="BB579" s="210">
        <f t="shared" si="822"/>
        <v>25.223109999999991</v>
      </c>
      <c r="BC579" s="213">
        <f t="shared" si="766"/>
        <v>1916.5973507999997</v>
      </c>
      <c r="BD579" s="211">
        <f>[1]MAG_9pak!$F$6</f>
        <v>833.30319599999996</v>
      </c>
      <c r="BE579" s="213">
        <f t="shared" si="767"/>
        <v>249.99095879999999</v>
      </c>
      <c r="BF579" s="213">
        <f t="shared" si="768"/>
        <v>416.65159799999998</v>
      </c>
      <c r="BG579" s="210">
        <f t="shared" si="769"/>
        <v>185.30319599999996</v>
      </c>
      <c r="BH579" s="210">
        <f t="shared" si="770"/>
        <v>128.30319599999996</v>
      </c>
      <c r="BI579" s="210">
        <f t="shared" si="771"/>
        <v>18.199034893617011</v>
      </c>
      <c r="BJ579" s="210">
        <f t="shared" si="772"/>
        <v>874.2</v>
      </c>
      <c r="BK579" s="214">
        <f t="shared" si="773"/>
        <v>262.26</v>
      </c>
      <c r="BL579" s="214">
        <f t="shared" si="774"/>
        <v>437.1</v>
      </c>
      <c r="BM579" s="210">
        <f t="shared" si="775"/>
        <v>169.20000000000005</v>
      </c>
      <c r="BN579" s="210">
        <f t="shared" si="776"/>
        <v>226.20000000000005</v>
      </c>
      <c r="BO579" s="215">
        <f t="shared" si="777"/>
        <v>2010.6599999999999</v>
      </c>
      <c r="BP579" s="210">
        <f t="shared" si="844"/>
        <v>874.2</v>
      </c>
      <c r="BQ579" s="216">
        <f t="shared" si="779"/>
        <v>262.26</v>
      </c>
      <c r="BR579" s="216">
        <f t="shared" si="780"/>
        <v>437.1</v>
      </c>
      <c r="BS579" s="210">
        <f t="shared" si="781"/>
        <v>169.20000000000005</v>
      </c>
      <c r="BT579" s="210">
        <f t="shared" si="782"/>
        <v>226.20000000000005</v>
      </c>
      <c r="BU579" s="217">
        <f t="shared" si="783"/>
        <v>2010.6599999999999</v>
      </c>
      <c r="BV579" s="210">
        <f t="shared" si="845"/>
        <v>874.2</v>
      </c>
      <c r="BW579" s="403">
        <f t="shared" si="785"/>
        <v>262.26</v>
      </c>
      <c r="BX579" s="403">
        <f t="shared" si="786"/>
        <v>437.1</v>
      </c>
      <c r="BY579" s="210">
        <f t="shared" si="787"/>
        <v>169.20000000000005</v>
      </c>
      <c r="BZ579" s="210">
        <f t="shared" si="788"/>
        <v>226.20000000000005</v>
      </c>
      <c r="CA579" s="210">
        <f t="shared" si="789"/>
        <v>24</v>
      </c>
      <c r="CB579" s="404">
        <f t="shared" si="790"/>
        <v>2010.6599999999999</v>
      </c>
      <c r="CC579" s="404"/>
      <c r="CD579" s="537">
        <f t="shared" si="791"/>
        <v>25.223109999999991</v>
      </c>
      <c r="CE579" s="537">
        <f t="shared" si="823"/>
        <v>7.566932999999997</v>
      </c>
      <c r="CF579" s="537">
        <f t="shared" si="792"/>
        <v>12.611554999999996</v>
      </c>
      <c r="CG579" s="210"/>
      <c r="CH579" s="210"/>
      <c r="CI579" s="210"/>
      <c r="CJ579" s="538">
        <f t="shared" si="793"/>
        <v>58.013152999999974</v>
      </c>
      <c r="CK579" s="216">
        <f t="shared" si="794"/>
        <v>-44.25</v>
      </c>
      <c r="CL579" s="216">
        <f t="shared" si="824"/>
        <v>-13.275</v>
      </c>
      <c r="CM579" s="216">
        <f t="shared" si="795"/>
        <v>-22.125</v>
      </c>
      <c r="CN579" s="216"/>
      <c r="CO579" s="216"/>
      <c r="CP579" s="216"/>
      <c r="CQ579" s="217">
        <f t="shared" si="796"/>
        <v>-101.77499999999999</v>
      </c>
      <c r="CR579" s="403">
        <f t="shared" si="797"/>
        <v>12.92310999999998</v>
      </c>
      <c r="CS579" s="403">
        <f t="shared" si="825"/>
        <v>3.876932999999994</v>
      </c>
      <c r="CT579" s="403">
        <f t="shared" si="798"/>
        <v>6.4615549999999899</v>
      </c>
      <c r="CU579" s="403"/>
      <c r="CV579" s="403"/>
      <c r="CW579" s="403"/>
      <c r="CX579" s="404">
        <f t="shared" si="799"/>
        <v>29.72315299999995</v>
      </c>
      <c r="CY579" s="198"/>
      <c r="CZ579" s="222">
        <v>648</v>
      </c>
      <c r="DA579" s="677">
        <f t="shared" si="800"/>
        <v>-57</v>
      </c>
      <c r="DB579" s="676">
        <f t="shared" si="801"/>
        <v>-8.0851063829787222</v>
      </c>
      <c r="DC579" s="676">
        <f t="shared" si="826"/>
        <v>-1.6170212765957444</v>
      </c>
      <c r="DD579" s="208">
        <v>925.89243999999997</v>
      </c>
      <c r="DE579" s="677">
        <f t="shared" si="802"/>
        <v>220.89243999999997</v>
      </c>
      <c r="DF579" s="676">
        <f t="shared" si="803"/>
        <v>31.332260992907806</v>
      </c>
      <c r="DG579" s="676">
        <f t="shared" si="827"/>
        <v>6.2664521985815611</v>
      </c>
      <c r="DH579" s="222">
        <v>24</v>
      </c>
      <c r="DI579" s="677">
        <f t="shared" si="804"/>
        <v>169.2</v>
      </c>
      <c r="DJ579" s="568">
        <f t="shared" si="805"/>
        <v>874.2</v>
      </c>
      <c r="DK579" s="677">
        <f t="shared" si="806"/>
        <v>2010.6599999999999</v>
      </c>
      <c r="DL579" s="677">
        <f t="shared" si="828"/>
        <v>262.26</v>
      </c>
      <c r="DM579" s="677">
        <f t="shared" si="829"/>
        <v>437.1</v>
      </c>
      <c r="DN579" s="677">
        <f t="shared" si="807"/>
        <v>12.92310999999998</v>
      </c>
      <c r="DO579" s="677">
        <f t="shared" si="830"/>
        <v>3.876932999999994</v>
      </c>
      <c r="DP579" s="677">
        <f t="shared" si="831"/>
        <v>6.4615549999999899</v>
      </c>
      <c r="DQ579" s="677">
        <f t="shared" si="808"/>
        <v>29.72315299999995</v>
      </c>
      <c r="DR579" s="222">
        <v>648</v>
      </c>
      <c r="DS579" s="677">
        <f t="shared" si="809"/>
        <v>-57</v>
      </c>
      <c r="DT579" s="676">
        <f t="shared" si="810"/>
        <v>-8.0851063829787222</v>
      </c>
      <c r="DU579" s="710">
        <f t="shared" si="832"/>
        <v>-1.6170212765957444</v>
      </c>
      <c r="DV579" s="208">
        <v>925.89243999999997</v>
      </c>
      <c r="DW579" s="677">
        <f t="shared" si="811"/>
        <v>220.89243999999997</v>
      </c>
      <c r="DX579" s="676">
        <f t="shared" si="812"/>
        <v>31.332260992907806</v>
      </c>
      <c r="DY579" s="710">
        <f t="shared" si="833"/>
        <v>6.2664521985815611</v>
      </c>
      <c r="DZ579" s="222">
        <v>22</v>
      </c>
      <c r="EA579" s="677">
        <f t="shared" si="813"/>
        <v>155.1</v>
      </c>
      <c r="EB579" s="568">
        <f t="shared" si="814"/>
        <v>860.1</v>
      </c>
      <c r="EC579" s="677">
        <f t="shared" si="815"/>
        <v>1978.2299999999998</v>
      </c>
      <c r="ED579" s="677">
        <f t="shared" si="834"/>
        <v>258.02999999999997</v>
      </c>
      <c r="EE579" s="677">
        <f t="shared" si="835"/>
        <v>430.05</v>
      </c>
      <c r="EF579" s="208">
        <f t="shared" si="836"/>
        <v>16.448109999999986</v>
      </c>
      <c r="EG579" s="208">
        <f t="shared" si="837"/>
        <v>4.9344329999999959</v>
      </c>
      <c r="EH579" s="208">
        <f t="shared" si="838"/>
        <v>8.2240549999999928</v>
      </c>
      <c r="EI579" s="677">
        <f t="shared" si="816"/>
        <v>37.830652999999963</v>
      </c>
    </row>
    <row r="580" spans="1:139" s="218" customFormat="1" ht="27.75" customHeight="1" x14ac:dyDescent="0.2">
      <c r="A580" s="505">
        <v>577</v>
      </c>
      <c r="B580" s="505" t="s">
        <v>1266</v>
      </c>
      <c r="C580" s="499" t="s">
        <v>947</v>
      </c>
      <c r="D580" s="253" t="s">
        <v>173</v>
      </c>
      <c r="E580" s="253" t="s">
        <v>153</v>
      </c>
      <c r="F580" s="219" t="s">
        <v>5</v>
      </c>
      <c r="G580" s="219" t="s">
        <v>42</v>
      </c>
      <c r="H580" s="219" t="s">
        <v>52</v>
      </c>
      <c r="I580" s="248">
        <v>0.5</v>
      </c>
      <c r="J580" s="234">
        <v>679</v>
      </c>
      <c r="K580" s="222"/>
      <c r="L580" s="219" t="s">
        <v>5</v>
      </c>
      <c r="M580" s="219" t="s">
        <v>42</v>
      </c>
      <c r="N580" s="219" t="s">
        <v>52</v>
      </c>
      <c r="O580" s="249">
        <v>0.5</v>
      </c>
      <c r="P580" s="234">
        <v>679</v>
      </c>
      <c r="Q580" s="219"/>
      <c r="R580" s="219"/>
      <c r="S580" s="219"/>
      <c r="T580" s="249">
        <v>0.5</v>
      </c>
      <c r="U580" s="235">
        <v>679</v>
      </c>
      <c r="V580" s="228" t="s">
        <v>303</v>
      </c>
      <c r="W580" s="228" t="s">
        <v>42</v>
      </c>
      <c r="X580" s="228" t="s">
        <v>10</v>
      </c>
      <c r="Y580" s="252">
        <v>0.5</v>
      </c>
      <c r="Z580" s="236">
        <v>679</v>
      </c>
      <c r="AA580" s="207">
        <f t="shared" ref="AA580:AA643" si="846">Z580*Y580</f>
        <v>339.5</v>
      </c>
      <c r="AB580" s="222">
        <v>648</v>
      </c>
      <c r="AC580" s="544">
        <f t="shared" si="817"/>
        <v>-31</v>
      </c>
      <c r="AD580" s="208">
        <f>0.814*$AB$1</f>
        <v>925.89243999999997</v>
      </c>
      <c r="AE580" s="678">
        <f t="shared" si="818"/>
        <v>246.89243999999997</v>
      </c>
      <c r="AF580" s="222">
        <v>1205</v>
      </c>
      <c r="AJ580" s="444">
        <f t="shared" ref="AJ580:AJ643" si="847">AB580-Z580</f>
        <v>-31</v>
      </c>
      <c r="AK580" s="444">
        <f t="shared" ref="AK580:AK643" si="848">(AB580/Z580)*100-100</f>
        <v>-4.5655375552282749</v>
      </c>
      <c r="AL580" s="539">
        <f t="shared" si="819"/>
        <v>-9.1310751104565508E-3</v>
      </c>
      <c r="AM580" s="444">
        <f t="shared" ref="AM580:AM643" si="849">AJ580/5</f>
        <v>-6.2</v>
      </c>
      <c r="AN580" s="445">
        <f t="shared" ref="AN580:AN643" si="850">AD580-Z580</f>
        <v>246.89243999999997</v>
      </c>
      <c r="AO580" s="445">
        <f t="shared" ref="AO580:AO643" si="851">(AD580/Z580)*100-100</f>
        <v>36.361184094256259</v>
      </c>
      <c r="AP580" s="542">
        <f t="shared" si="820"/>
        <v>7.2722368188512521E-2</v>
      </c>
      <c r="AQ580" s="445">
        <f t="shared" ref="AQ580:AQ643" si="852">AN580/5</f>
        <v>49.37848799999999</v>
      </c>
      <c r="AR580" s="227">
        <f t="shared" ref="AR580:AR643" si="853">(Z580+120)*Y580</f>
        <v>399.5</v>
      </c>
      <c r="AS580" s="210">
        <f t="shared" ref="AS580:AS643" si="854">SUM(Z580+120)</f>
        <v>799</v>
      </c>
      <c r="AT580" s="209">
        <f t="shared" ref="AT580:AT643" si="855">AS580*0.3</f>
        <v>239.7</v>
      </c>
      <c r="AU580" s="209">
        <f t="shared" ref="AU580:AU643" si="856">AS580*0.5</f>
        <v>399.5</v>
      </c>
      <c r="AV580" s="211">
        <f t="shared" ref="AV580:AV643" si="857">AB580</f>
        <v>648</v>
      </c>
      <c r="AW580" s="210">
        <f t="shared" ref="AW580:AW643" si="858">SUM(AS580-AV580)</f>
        <v>151</v>
      </c>
      <c r="AX580" s="210">
        <f t="shared" ref="AX580:AX643" si="859">AS580-Z580</f>
        <v>120</v>
      </c>
      <c r="AY580" s="210">
        <f t="shared" ref="AY580:AY643" si="860">(AS580/Z580*100)-100</f>
        <v>17.673048600883661</v>
      </c>
      <c r="AZ580" s="211">
        <f t="shared" ref="AZ580:AZ643" si="861">AD580</f>
        <v>925.89243999999997</v>
      </c>
      <c r="BA580" s="544">
        <f t="shared" si="821"/>
        <v>126.89243999999997</v>
      </c>
      <c r="BB580" s="210">
        <f t="shared" si="822"/>
        <v>31.723109999999991</v>
      </c>
      <c r="BC580" s="213">
        <f t="shared" ref="BC580:BC643" si="862">BD580*Y580</f>
        <v>416.65159799999998</v>
      </c>
      <c r="BD580" s="211">
        <f>[1]MAG_9pak!$F$6</f>
        <v>833.30319599999996</v>
      </c>
      <c r="BE580" s="213">
        <f t="shared" ref="BE580:BE643" si="863">BD580*0.3</f>
        <v>249.99095879999999</v>
      </c>
      <c r="BF580" s="213">
        <f t="shared" ref="BF580:BF643" si="864">BD580*0.5</f>
        <v>416.65159799999998</v>
      </c>
      <c r="BG580" s="210">
        <f t="shared" ref="BG580:BG643" si="865">BD580-AB580</f>
        <v>185.30319599999996</v>
      </c>
      <c r="BH580" s="210">
        <f t="shared" ref="BH580:BH643" si="866">SUM(BD580-Z580)</f>
        <v>154.30319599999996</v>
      </c>
      <c r="BI580" s="210">
        <f t="shared" ref="BI580:BI643" si="867">(BD580/Z580*100)-100</f>
        <v>22.725065684830639</v>
      </c>
      <c r="BJ580" s="210">
        <f t="shared" ref="BJ580:BJ643" si="868">Z580*1.24</f>
        <v>841.96</v>
      </c>
      <c r="BK580" s="214">
        <f t="shared" ref="BK580:BK643" si="869">BJ580*0.3</f>
        <v>252.58799999999999</v>
      </c>
      <c r="BL580" s="214">
        <f t="shared" ref="BL580:BL643" si="870">BJ580*0.5</f>
        <v>420.98</v>
      </c>
      <c r="BM580" s="210">
        <f t="shared" ref="BM580:BM643" si="871">BJ580-Z580</f>
        <v>162.96000000000004</v>
      </c>
      <c r="BN580" s="210">
        <f t="shared" ref="BN580:BN643" si="872">BJ580-AB580</f>
        <v>193.96000000000004</v>
      </c>
      <c r="BO580" s="215">
        <f t="shared" ref="BO580:BO643" si="873">BJ580*Y580</f>
        <v>420.98</v>
      </c>
      <c r="BP580" s="210">
        <f t="shared" si="844"/>
        <v>841.96</v>
      </c>
      <c r="BQ580" s="216">
        <f t="shared" ref="BQ580:BQ643" si="874">BP580*0.3</f>
        <v>252.58799999999999</v>
      </c>
      <c r="BR580" s="216">
        <f t="shared" ref="BR580:BR643" si="875">BP580*0.5</f>
        <v>420.98</v>
      </c>
      <c r="BS580" s="210">
        <f t="shared" ref="BS580:BS643" si="876">BP580-Z580</f>
        <v>162.96000000000004</v>
      </c>
      <c r="BT580" s="210">
        <f t="shared" ref="BT580:BT643" si="877">BP580-AB580</f>
        <v>193.96000000000004</v>
      </c>
      <c r="BU580" s="217">
        <f t="shared" ref="BU580:BU643" si="878">BP580*Y580</f>
        <v>420.98</v>
      </c>
      <c r="BV580" s="210">
        <f t="shared" si="845"/>
        <v>841.96</v>
      </c>
      <c r="BW580" s="403">
        <f t="shared" ref="BW580:BW643" si="879">BV580*0.3</f>
        <v>252.58799999999999</v>
      </c>
      <c r="BX580" s="403">
        <f t="shared" ref="BX580:BX643" si="880">BV580*0.5</f>
        <v>420.98</v>
      </c>
      <c r="BY580" s="210">
        <f t="shared" ref="BY580:BY643" si="881">BV580-Z580</f>
        <v>162.96000000000004</v>
      </c>
      <c r="BZ580" s="210">
        <f t="shared" ref="BZ580:BZ643" si="882">BV580-AB580</f>
        <v>193.96000000000004</v>
      </c>
      <c r="CA580" s="210">
        <f t="shared" ref="CA580:CA643" si="883">(BV580/Z580*100)-100</f>
        <v>24</v>
      </c>
      <c r="CB580" s="404">
        <f t="shared" ref="CB580:CB643" si="884">BV580*Y580</f>
        <v>420.98</v>
      </c>
      <c r="CC580" s="404"/>
      <c r="CD580" s="537">
        <f t="shared" ref="CD580:CD643" si="885">(AD580-AS580)/4</f>
        <v>31.723109999999991</v>
      </c>
      <c r="CE580" s="537">
        <f t="shared" si="823"/>
        <v>9.5169329999999963</v>
      </c>
      <c r="CF580" s="537">
        <f t="shared" ref="CF580:CF643" si="886">CD580*0.5</f>
        <v>15.861554999999996</v>
      </c>
      <c r="CG580" s="210"/>
      <c r="CH580" s="210"/>
      <c r="CI580" s="210"/>
      <c r="CJ580" s="538">
        <f t="shared" ref="CJ580:CJ643" si="887">CD580*Y580</f>
        <v>15.861554999999996</v>
      </c>
      <c r="CK580" s="216">
        <f t="shared" ref="CK580:CK643" si="888">(AB580-AS580)/4</f>
        <v>-37.75</v>
      </c>
      <c r="CL580" s="216">
        <f t="shared" si="824"/>
        <v>-11.324999999999999</v>
      </c>
      <c r="CM580" s="216">
        <f t="shared" ref="CM580:CM643" si="889">CK580*0.5</f>
        <v>-18.875</v>
      </c>
      <c r="CN580" s="216"/>
      <c r="CO580" s="216"/>
      <c r="CP580" s="216"/>
      <c r="CQ580" s="217">
        <f t="shared" ref="CQ580:CQ643" si="890">CK580*Y580</f>
        <v>-18.875</v>
      </c>
      <c r="CR580" s="403">
        <f t="shared" ref="CR580:CR643" si="891">(AD580-BV580)/4</f>
        <v>20.983109999999982</v>
      </c>
      <c r="CS580" s="403">
        <f t="shared" si="825"/>
        <v>6.2949329999999941</v>
      </c>
      <c r="CT580" s="403">
        <f t="shared" ref="CT580:CT643" si="892">CR580*0.5</f>
        <v>10.491554999999991</v>
      </c>
      <c r="CU580" s="403"/>
      <c r="CV580" s="403"/>
      <c r="CW580" s="403"/>
      <c r="CX580" s="404">
        <f t="shared" ref="CX580:CX643" si="893">CR580*Y580</f>
        <v>10.491554999999991</v>
      </c>
      <c r="CY580" s="198"/>
      <c r="CZ580" s="222">
        <v>648</v>
      </c>
      <c r="DA580" s="677">
        <f t="shared" ref="DA580:DA643" si="894">CZ580-Z580</f>
        <v>-31</v>
      </c>
      <c r="DB580" s="676">
        <f t="shared" ref="DB580:DB643" si="895">(CZ580/Z580*100)-100</f>
        <v>-4.5655375552282749</v>
      </c>
      <c r="DC580" s="676">
        <f t="shared" si="826"/>
        <v>-0.91310751104565502</v>
      </c>
      <c r="DD580" s="208">
        <v>925.89243999999997</v>
      </c>
      <c r="DE580" s="677">
        <f t="shared" ref="DE580:DE643" si="896">DD580-Z580</f>
        <v>246.89243999999997</v>
      </c>
      <c r="DF580" s="676">
        <f t="shared" ref="DF580:DF643" si="897">(DD580/Z580)*100-100</f>
        <v>36.361184094256259</v>
      </c>
      <c r="DG580" s="676">
        <f t="shared" si="827"/>
        <v>7.2722368188512521</v>
      </c>
      <c r="DH580" s="222">
        <v>24</v>
      </c>
      <c r="DI580" s="677">
        <f t="shared" ref="DI580:DI643" si="898">Z580*DH580/100</f>
        <v>162.96</v>
      </c>
      <c r="DJ580" s="568">
        <f t="shared" ref="DJ580:DJ643" si="899">Z580+DI580</f>
        <v>841.96</v>
      </c>
      <c r="DK580" s="677">
        <f t="shared" ref="DK580:DK643" si="900">DJ580*Y580</f>
        <v>420.98</v>
      </c>
      <c r="DL580" s="677">
        <f t="shared" si="828"/>
        <v>252.58800000000002</v>
      </c>
      <c r="DM580" s="677">
        <f t="shared" si="829"/>
        <v>420.98</v>
      </c>
      <c r="DN580" s="677">
        <f t="shared" ref="DN580:DN643" si="901">(DD580-DJ580)/4</f>
        <v>20.983109999999982</v>
      </c>
      <c r="DO580" s="677">
        <f t="shared" si="830"/>
        <v>6.2949329999999941</v>
      </c>
      <c r="DP580" s="677">
        <f t="shared" si="831"/>
        <v>10.491554999999991</v>
      </c>
      <c r="DQ580" s="677">
        <f t="shared" ref="DQ580:DQ643" si="902">DN580*Y580</f>
        <v>10.491554999999991</v>
      </c>
      <c r="DR580" s="222">
        <v>648</v>
      </c>
      <c r="DS580" s="677">
        <f t="shared" ref="DS580:DS643" si="903">DR580-Z580</f>
        <v>-31</v>
      </c>
      <c r="DT580" s="676">
        <f t="shared" ref="DT580:DT643" si="904">(DR580/Z580*100)-100</f>
        <v>-4.5655375552282749</v>
      </c>
      <c r="DU580" s="710">
        <f t="shared" si="832"/>
        <v>-0.91310751104565502</v>
      </c>
      <c r="DV580" s="208">
        <v>925.89243999999997</v>
      </c>
      <c r="DW580" s="677">
        <f t="shared" ref="DW580:DW643" si="905">DV580-Z580</f>
        <v>246.89243999999997</v>
      </c>
      <c r="DX580" s="676">
        <f t="shared" ref="DX580:DX643" si="906">(DV580/Z580)*100-100</f>
        <v>36.361184094256259</v>
      </c>
      <c r="DY580" s="710">
        <f t="shared" si="833"/>
        <v>7.2722368188512521</v>
      </c>
      <c r="DZ580" s="222">
        <v>22</v>
      </c>
      <c r="EA580" s="677">
        <f t="shared" ref="EA580:EA643" si="907">Z580*DZ580/100</f>
        <v>149.38</v>
      </c>
      <c r="EB580" s="568">
        <f t="shared" ref="EB580:EB643" si="908">Z580+EA580</f>
        <v>828.38</v>
      </c>
      <c r="EC580" s="677">
        <f t="shared" ref="EC580:EC643" si="909">EB580*Y580</f>
        <v>414.19</v>
      </c>
      <c r="ED580" s="677">
        <f t="shared" si="834"/>
        <v>248.51400000000001</v>
      </c>
      <c r="EE580" s="677">
        <f t="shared" si="835"/>
        <v>414.19</v>
      </c>
      <c r="EF580" s="208">
        <f t="shared" si="836"/>
        <v>24.378109999999992</v>
      </c>
      <c r="EG580" s="208">
        <f t="shared" si="837"/>
        <v>7.3134329999999972</v>
      </c>
      <c r="EH580" s="208">
        <f t="shared" si="838"/>
        <v>12.189054999999996</v>
      </c>
      <c r="EI580" s="677">
        <f t="shared" ref="EI580:EI643" si="910">EF580*Y580</f>
        <v>12.189054999999996</v>
      </c>
    </row>
    <row r="581" spans="1:139" s="218" customFormat="1" ht="27.75" customHeight="1" x14ac:dyDescent="0.2">
      <c r="A581" s="505">
        <v>578</v>
      </c>
      <c r="B581" s="505" t="s">
        <v>1270</v>
      </c>
      <c r="C581" s="499" t="s">
        <v>107</v>
      </c>
      <c r="D581" s="253" t="s">
        <v>640</v>
      </c>
      <c r="E581" s="253" t="s">
        <v>133</v>
      </c>
      <c r="F581" s="219" t="s">
        <v>5</v>
      </c>
      <c r="G581" s="219" t="s">
        <v>40</v>
      </c>
      <c r="H581" s="219" t="s">
        <v>39</v>
      </c>
      <c r="I581" s="259">
        <v>1</v>
      </c>
      <c r="J581" s="229">
        <v>530</v>
      </c>
      <c r="K581" s="222"/>
      <c r="L581" s="219" t="s">
        <v>5</v>
      </c>
      <c r="M581" s="219" t="s">
        <v>40</v>
      </c>
      <c r="N581" s="219" t="s">
        <v>39</v>
      </c>
      <c r="O581" s="260">
        <v>1</v>
      </c>
      <c r="P581" s="230">
        <v>530</v>
      </c>
      <c r="Q581" s="219"/>
      <c r="R581" s="219"/>
      <c r="S581" s="219"/>
      <c r="T581" s="260">
        <v>1</v>
      </c>
      <c r="U581" s="231">
        <v>530</v>
      </c>
      <c r="V581" s="228" t="s">
        <v>303</v>
      </c>
      <c r="W581" s="228" t="s">
        <v>6</v>
      </c>
      <c r="X581" s="228" t="s">
        <v>7</v>
      </c>
      <c r="Y581" s="261">
        <v>1</v>
      </c>
      <c r="Z581" s="232">
        <v>530</v>
      </c>
      <c r="AA581" s="207">
        <f t="shared" si="846"/>
        <v>530</v>
      </c>
      <c r="AB581" s="222">
        <v>620</v>
      </c>
      <c r="AC581" s="544">
        <f t="shared" ref="AC581:AC644" si="911">AB581-Z581</f>
        <v>90</v>
      </c>
      <c r="AD581" s="208">
        <f>0.581*$AB$1</f>
        <v>660.86425999999994</v>
      </c>
      <c r="AE581" s="678">
        <f t="shared" ref="AE581:AE644" si="912">AD581-Z581</f>
        <v>130.86425999999994</v>
      </c>
      <c r="AF581" s="222">
        <v>859</v>
      </c>
      <c r="AJ581" s="444">
        <f t="shared" si="847"/>
        <v>90</v>
      </c>
      <c r="AK581" s="444">
        <f t="shared" si="848"/>
        <v>16.981132075471692</v>
      </c>
      <c r="AL581" s="539">
        <f t="shared" ref="AL581:AL644" si="913">AK581/5/100</f>
        <v>3.3962264150943382E-2</v>
      </c>
      <c r="AM581" s="444">
        <f t="shared" si="849"/>
        <v>18</v>
      </c>
      <c r="AN581" s="445">
        <f t="shared" si="850"/>
        <v>130.86425999999994</v>
      </c>
      <c r="AO581" s="445">
        <f t="shared" si="851"/>
        <v>24.69136981132074</v>
      </c>
      <c r="AP581" s="542">
        <f t="shared" ref="AP581:AP644" si="914">AO581/5/100</f>
        <v>4.9382739622641482E-2</v>
      </c>
      <c r="AQ581" s="445">
        <f t="shared" si="852"/>
        <v>26.172851999999988</v>
      </c>
      <c r="AR581" s="227">
        <f t="shared" si="853"/>
        <v>650</v>
      </c>
      <c r="AS581" s="210">
        <f t="shared" si="854"/>
        <v>650</v>
      </c>
      <c r="AT581" s="209">
        <f t="shared" si="855"/>
        <v>195</v>
      </c>
      <c r="AU581" s="209">
        <f t="shared" si="856"/>
        <v>325</v>
      </c>
      <c r="AV581" s="211">
        <f t="shared" si="857"/>
        <v>620</v>
      </c>
      <c r="AW581" s="210">
        <f t="shared" si="858"/>
        <v>30</v>
      </c>
      <c r="AX581" s="210">
        <f t="shared" si="859"/>
        <v>120</v>
      </c>
      <c r="AY581" s="210">
        <f t="shared" si="860"/>
        <v>22.641509433962256</v>
      </c>
      <c r="AZ581" s="211">
        <f t="shared" si="861"/>
        <v>660.86425999999994</v>
      </c>
      <c r="BA581" s="544">
        <f t="shared" ref="BA581:BA644" si="915">AZ581-AS581</f>
        <v>10.864259999999945</v>
      </c>
      <c r="BB581" s="210">
        <f t="shared" ref="BB581:BB644" si="916">BA581/4</f>
        <v>2.7160649999999862</v>
      </c>
      <c r="BC581" s="213">
        <f t="shared" si="862"/>
        <v>620</v>
      </c>
      <c r="BD581" s="211">
        <f>[1]MAG_9pak!$F$4</f>
        <v>620</v>
      </c>
      <c r="BE581" s="213">
        <f t="shared" si="863"/>
        <v>186</v>
      </c>
      <c r="BF581" s="213">
        <f t="shared" si="864"/>
        <v>310</v>
      </c>
      <c r="BG581" s="210">
        <f t="shared" si="865"/>
        <v>0</v>
      </c>
      <c r="BH581" s="210">
        <f t="shared" si="866"/>
        <v>90</v>
      </c>
      <c r="BI581" s="210">
        <f t="shared" si="867"/>
        <v>16.981132075471692</v>
      </c>
      <c r="BJ581" s="210">
        <f t="shared" si="868"/>
        <v>657.2</v>
      </c>
      <c r="BK581" s="214">
        <f t="shared" si="869"/>
        <v>197.16</v>
      </c>
      <c r="BL581" s="214">
        <f t="shared" si="870"/>
        <v>328.6</v>
      </c>
      <c r="BM581" s="210">
        <f t="shared" si="871"/>
        <v>127.20000000000005</v>
      </c>
      <c r="BN581" s="210">
        <f t="shared" si="872"/>
        <v>37.200000000000045</v>
      </c>
      <c r="BO581" s="215">
        <f t="shared" si="873"/>
        <v>657.2</v>
      </c>
      <c r="BP581" s="210">
        <f t="shared" si="844"/>
        <v>657.2</v>
      </c>
      <c r="BQ581" s="216">
        <f t="shared" si="874"/>
        <v>197.16</v>
      </c>
      <c r="BR581" s="216">
        <f t="shared" si="875"/>
        <v>328.6</v>
      </c>
      <c r="BS581" s="210">
        <f t="shared" si="876"/>
        <v>127.20000000000005</v>
      </c>
      <c r="BT581" s="210">
        <f t="shared" si="877"/>
        <v>37.200000000000045</v>
      </c>
      <c r="BU581" s="217">
        <f t="shared" si="878"/>
        <v>657.2</v>
      </c>
      <c r="BV581" s="210">
        <f t="shared" si="845"/>
        <v>657.2</v>
      </c>
      <c r="BW581" s="403">
        <f t="shared" si="879"/>
        <v>197.16</v>
      </c>
      <c r="BX581" s="403">
        <f t="shared" si="880"/>
        <v>328.6</v>
      </c>
      <c r="BY581" s="210">
        <f t="shared" si="881"/>
        <v>127.20000000000005</v>
      </c>
      <c r="BZ581" s="210">
        <f t="shared" si="882"/>
        <v>37.200000000000045</v>
      </c>
      <c r="CA581" s="210">
        <f t="shared" si="883"/>
        <v>24</v>
      </c>
      <c r="CB581" s="404">
        <f t="shared" si="884"/>
        <v>657.2</v>
      </c>
      <c r="CC581" s="211"/>
      <c r="CD581" s="537">
        <f t="shared" si="885"/>
        <v>2.7160649999999862</v>
      </c>
      <c r="CE581" s="537">
        <f t="shared" ref="CE581:CE644" si="917">CD581*0.3</f>
        <v>0.81481949999999581</v>
      </c>
      <c r="CF581" s="537">
        <f t="shared" si="886"/>
        <v>1.3580324999999931</v>
      </c>
      <c r="CG581" s="210"/>
      <c r="CH581" s="210"/>
      <c r="CI581" s="210"/>
      <c r="CJ581" s="538">
        <f t="shared" si="887"/>
        <v>2.7160649999999862</v>
      </c>
      <c r="CK581" s="216">
        <f t="shared" si="888"/>
        <v>-7.5</v>
      </c>
      <c r="CL581" s="216">
        <f t="shared" ref="CL581:CL644" si="918">CK581*0.3</f>
        <v>-2.25</v>
      </c>
      <c r="CM581" s="216">
        <f t="shared" si="889"/>
        <v>-3.75</v>
      </c>
      <c r="CN581" s="216"/>
      <c r="CO581" s="216"/>
      <c r="CP581" s="216"/>
      <c r="CQ581" s="217">
        <f t="shared" si="890"/>
        <v>-7.5</v>
      </c>
      <c r="CR581" s="403">
        <f t="shared" si="891"/>
        <v>0.91606499999997482</v>
      </c>
      <c r="CS581" s="403">
        <f t="shared" ref="CS581:CS644" si="919">CR581*0.3</f>
        <v>0.27481949999999244</v>
      </c>
      <c r="CT581" s="403">
        <f t="shared" si="892"/>
        <v>0.45803249999998741</v>
      </c>
      <c r="CU581" s="403"/>
      <c r="CV581" s="403"/>
      <c r="CW581" s="403"/>
      <c r="CX581" s="404">
        <f t="shared" si="893"/>
        <v>0.91606499999997482</v>
      </c>
      <c r="CY581" s="198"/>
      <c r="CZ581" s="222">
        <v>620</v>
      </c>
      <c r="DA581" s="677">
        <f t="shared" si="894"/>
        <v>90</v>
      </c>
      <c r="DB581" s="676">
        <f t="shared" si="895"/>
        <v>16.981132075471692</v>
      </c>
      <c r="DC581" s="676">
        <f t="shared" ref="DC581:DC644" si="920">DB581/5</f>
        <v>3.3962264150943384</v>
      </c>
      <c r="DD581" s="208">
        <v>660.86425999999994</v>
      </c>
      <c r="DE581" s="677">
        <f t="shared" si="896"/>
        <v>130.86425999999994</v>
      </c>
      <c r="DF581" s="676">
        <f t="shared" si="897"/>
        <v>24.69136981132074</v>
      </c>
      <c r="DG581" s="676">
        <f t="shared" ref="DG581:DG644" si="921">DF581/5</f>
        <v>4.9382739622641481</v>
      </c>
      <c r="DH581" s="222">
        <v>24</v>
      </c>
      <c r="DI581" s="677">
        <f t="shared" si="898"/>
        <v>127.2</v>
      </c>
      <c r="DJ581" s="568">
        <f t="shared" si="899"/>
        <v>657.2</v>
      </c>
      <c r="DK581" s="677">
        <f t="shared" si="900"/>
        <v>657.2</v>
      </c>
      <c r="DL581" s="677">
        <f t="shared" ref="DL581:DL644" si="922">DJ581*30/100</f>
        <v>197.16</v>
      </c>
      <c r="DM581" s="677">
        <f t="shared" ref="DM581:DM644" si="923">DJ581*50/100</f>
        <v>328.6</v>
      </c>
      <c r="DN581" s="677">
        <f t="shared" si="901"/>
        <v>0.91606499999997482</v>
      </c>
      <c r="DO581" s="677">
        <f t="shared" ref="DO581:DO644" si="924">DN581*0.3</f>
        <v>0.27481949999999244</v>
      </c>
      <c r="DP581" s="677">
        <f t="shared" ref="DP581:DP644" si="925">DN581*0.5</f>
        <v>0.45803249999998741</v>
      </c>
      <c r="DQ581" s="677">
        <f t="shared" si="902"/>
        <v>0.91606499999997482</v>
      </c>
      <c r="DR581" s="222">
        <v>620</v>
      </c>
      <c r="DS581" s="677">
        <f t="shared" si="903"/>
        <v>90</v>
      </c>
      <c r="DT581" s="676">
        <f t="shared" si="904"/>
        <v>16.981132075471692</v>
      </c>
      <c r="DU581" s="710">
        <f t="shared" ref="DU581:DU644" si="926">DT581/5</f>
        <v>3.3962264150943384</v>
      </c>
      <c r="DV581" s="208">
        <v>660.86425999999994</v>
      </c>
      <c r="DW581" s="677">
        <f t="shared" si="905"/>
        <v>130.86425999999994</v>
      </c>
      <c r="DX581" s="676">
        <f t="shared" si="906"/>
        <v>24.69136981132074</v>
      </c>
      <c r="DY581" s="710">
        <f t="shared" ref="DY581:DY644" si="927">DX581/5</f>
        <v>4.9382739622641481</v>
      </c>
      <c r="DZ581" s="222">
        <v>24</v>
      </c>
      <c r="EA581" s="677">
        <f t="shared" si="907"/>
        <v>127.2</v>
      </c>
      <c r="EB581" s="568">
        <f t="shared" si="908"/>
        <v>657.2</v>
      </c>
      <c r="EC581" s="677">
        <f t="shared" si="909"/>
        <v>657.2</v>
      </c>
      <c r="ED581" s="677">
        <f t="shared" ref="ED581:ED644" si="928">EB581*30/100</f>
        <v>197.16</v>
      </c>
      <c r="EE581" s="677">
        <f t="shared" ref="EE581:EE644" si="929">EB581*50/100</f>
        <v>328.6</v>
      </c>
      <c r="EF581" s="208">
        <f t="shared" ref="EF581:EF644" si="930">(DV581-EB581)/4</f>
        <v>0.91606499999997482</v>
      </c>
      <c r="EG581" s="208">
        <f t="shared" ref="EG581:EG644" si="931">EF581*0.3</f>
        <v>0.27481949999999244</v>
      </c>
      <c r="EH581" s="208">
        <f t="shared" ref="EH581:EH644" si="932">EF581*0.5</f>
        <v>0.45803249999998741</v>
      </c>
      <c r="EI581" s="677">
        <f t="shared" si="910"/>
        <v>0.91606499999997482</v>
      </c>
    </row>
    <row r="582" spans="1:139" s="218" customFormat="1" ht="27.75" customHeight="1" x14ac:dyDescent="0.2">
      <c r="A582" s="506">
        <v>579</v>
      </c>
      <c r="B582" s="506" t="s">
        <v>1270</v>
      </c>
      <c r="C582" s="499" t="s">
        <v>107</v>
      </c>
      <c r="D582" s="253" t="s">
        <v>640</v>
      </c>
      <c r="E582" s="253" t="s">
        <v>133</v>
      </c>
      <c r="F582" s="219" t="s">
        <v>5</v>
      </c>
      <c r="G582" s="219" t="s">
        <v>40</v>
      </c>
      <c r="H582" s="219" t="s">
        <v>39</v>
      </c>
      <c r="I582" s="259">
        <v>1</v>
      </c>
      <c r="J582" s="229">
        <v>530</v>
      </c>
      <c r="K582" s="222"/>
      <c r="L582" s="219" t="s">
        <v>5</v>
      </c>
      <c r="M582" s="219" t="s">
        <v>40</v>
      </c>
      <c r="N582" s="219" t="s">
        <v>39</v>
      </c>
      <c r="O582" s="260">
        <v>1</v>
      </c>
      <c r="P582" s="230">
        <v>530</v>
      </c>
      <c r="Q582" s="219"/>
      <c r="R582" s="219"/>
      <c r="S582" s="219"/>
      <c r="T582" s="260">
        <v>1</v>
      </c>
      <c r="U582" s="231">
        <v>530</v>
      </c>
      <c r="V582" s="228" t="s">
        <v>303</v>
      </c>
      <c r="W582" s="228" t="s">
        <v>6</v>
      </c>
      <c r="X582" s="228" t="s">
        <v>7</v>
      </c>
      <c r="Y582" s="261">
        <v>1</v>
      </c>
      <c r="Z582" s="232">
        <v>530</v>
      </c>
      <c r="AA582" s="207">
        <f t="shared" si="846"/>
        <v>530</v>
      </c>
      <c r="AB582" s="222">
        <v>620</v>
      </c>
      <c r="AC582" s="544">
        <f t="shared" si="911"/>
        <v>90</v>
      </c>
      <c r="AD582" s="208">
        <f>0.581*$AB$1</f>
        <v>660.86425999999994</v>
      </c>
      <c r="AE582" s="678">
        <f t="shared" si="912"/>
        <v>130.86425999999994</v>
      </c>
      <c r="AF582" s="222">
        <v>859</v>
      </c>
      <c r="AJ582" s="444">
        <f t="shared" si="847"/>
        <v>90</v>
      </c>
      <c r="AK582" s="444">
        <f t="shared" si="848"/>
        <v>16.981132075471692</v>
      </c>
      <c r="AL582" s="539">
        <f t="shared" si="913"/>
        <v>3.3962264150943382E-2</v>
      </c>
      <c r="AM582" s="444">
        <f t="shared" si="849"/>
        <v>18</v>
      </c>
      <c r="AN582" s="445">
        <f t="shared" si="850"/>
        <v>130.86425999999994</v>
      </c>
      <c r="AO582" s="445">
        <f t="shared" si="851"/>
        <v>24.69136981132074</v>
      </c>
      <c r="AP582" s="542">
        <f t="shared" si="914"/>
        <v>4.9382739622641482E-2</v>
      </c>
      <c r="AQ582" s="445">
        <f t="shared" si="852"/>
        <v>26.172851999999988</v>
      </c>
      <c r="AR582" s="227">
        <f t="shared" si="853"/>
        <v>650</v>
      </c>
      <c r="AS582" s="210">
        <f t="shared" si="854"/>
        <v>650</v>
      </c>
      <c r="AT582" s="209">
        <f t="shared" si="855"/>
        <v>195</v>
      </c>
      <c r="AU582" s="209">
        <f t="shared" si="856"/>
        <v>325</v>
      </c>
      <c r="AV582" s="211">
        <f t="shared" si="857"/>
        <v>620</v>
      </c>
      <c r="AW582" s="210">
        <f t="shared" si="858"/>
        <v>30</v>
      </c>
      <c r="AX582" s="210">
        <f t="shared" si="859"/>
        <v>120</v>
      </c>
      <c r="AY582" s="210">
        <f t="shared" si="860"/>
        <v>22.641509433962256</v>
      </c>
      <c r="AZ582" s="211">
        <f t="shared" si="861"/>
        <v>660.86425999999994</v>
      </c>
      <c r="BA582" s="544">
        <f t="shared" si="915"/>
        <v>10.864259999999945</v>
      </c>
      <c r="BB582" s="210">
        <f t="shared" si="916"/>
        <v>2.7160649999999862</v>
      </c>
      <c r="BC582" s="213">
        <f t="shared" si="862"/>
        <v>620</v>
      </c>
      <c r="BD582" s="211">
        <f>[1]MAG_9pak!$F$4</f>
        <v>620</v>
      </c>
      <c r="BE582" s="213">
        <f t="shared" si="863"/>
        <v>186</v>
      </c>
      <c r="BF582" s="213">
        <f t="shared" si="864"/>
        <v>310</v>
      </c>
      <c r="BG582" s="210">
        <f t="shared" si="865"/>
        <v>0</v>
      </c>
      <c r="BH582" s="210">
        <f t="shared" si="866"/>
        <v>90</v>
      </c>
      <c r="BI582" s="210">
        <f t="shared" si="867"/>
        <v>16.981132075471692</v>
      </c>
      <c r="BJ582" s="210">
        <f t="shared" si="868"/>
        <v>657.2</v>
      </c>
      <c r="BK582" s="214">
        <f t="shared" si="869"/>
        <v>197.16</v>
      </c>
      <c r="BL582" s="214">
        <f t="shared" si="870"/>
        <v>328.6</v>
      </c>
      <c r="BM582" s="210">
        <f t="shared" si="871"/>
        <v>127.20000000000005</v>
      </c>
      <c r="BN582" s="210">
        <f t="shared" si="872"/>
        <v>37.200000000000045</v>
      </c>
      <c r="BO582" s="215">
        <f t="shared" si="873"/>
        <v>657.2</v>
      </c>
      <c r="BP582" s="210">
        <f t="shared" si="844"/>
        <v>657.2</v>
      </c>
      <c r="BQ582" s="216">
        <f t="shared" si="874"/>
        <v>197.16</v>
      </c>
      <c r="BR582" s="216">
        <f t="shared" si="875"/>
        <v>328.6</v>
      </c>
      <c r="BS582" s="210">
        <f t="shared" si="876"/>
        <v>127.20000000000005</v>
      </c>
      <c r="BT582" s="210">
        <f t="shared" si="877"/>
        <v>37.200000000000045</v>
      </c>
      <c r="BU582" s="217">
        <f t="shared" si="878"/>
        <v>657.2</v>
      </c>
      <c r="BV582" s="210">
        <f t="shared" si="845"/>
        <v>657.2</v>
      </c>
      <c r="BW582" s="403">
        <f t="shared" si="879"/>
        <v>197.16</v>
      </c>
      <c r="BX582" s="403">
        <f t="shared" si="880"/>
        <v>328.6</v>
      </c>
      <c r="BY582" s="210">
        <f t="shared" si="881"/>
        <v>127.20000000000005</v>
      </c>
      <c r="BZ582" s="210">
        <f t="shared" si="882"/>
        <v>37.200000000000045</v>
      </c>
      <c r="CA582" s="210">
        <f t="shared" si="883"/>
        <v>24</v>
      </c>
      <c r="CB582" s="404">
        <f t="shared" si="884"/>
        <v>657.2</v>
      </c>
      <c r="CC582" s="211"/>
      <c r="CD582" s="537">
        <f t="shared" si="885"/>
        <v>2.7160649999999862</v>
      </c>
      <c r="CE582" s="537">
        <f t="shared" si="917"/>
        <v>0.81481949999999581</v>
      </c>
      <c r="CF582" s="537">
        <f t="shared" si="886"/>
        <v>1.3580324999999931</v>
      </c>
      <c r="CG582" s="210"/>
      <c r="CH582" s="210"/>
      <c r="CI582" s="210"/>
      <c r="CJ582" s="538">
        <f t="shared" si="887"/>
        <v>2.7160649999999862</v>
      </c>
      <c r="CK582" s="216">
        <f t="shared" si="888"/>
        <v>-7.5</v>
      </c>
      <c r="CL582" s="216">
        <f t="shared" si="918"/>
        <v>-2.25</v>
      </c>
      <c r="CM582" s="216">
        <f t="shared" si="889"/>
        <v>-3.75</v>
      </c>
      <c r="CN582" s="216"/>
      <c r="CO582" s="216"/>
      <c r="CP582" s="216"/>
      <c r="CQ582" s="217">
        <f t="shared" si="890"/>
        <v>-7.5</v>
      </c>
      <c r="CR582" s="403">
        <f t="shared" si="891"/>
        <v>0.91606499999997482</v>
      </c>
      <c r="CS582" s="403">
        <f t="shared" si="919"/>
        <v>0.27481949999999244</v>
      </c>
      <c r="CT582" s="403">
        <f t="shared" si="892"/>
        <v>0.45803249999998741</v>
      </c>
      <c r="CU582" s="403"/>
      <c r="CV582" s="403"/>
      <c r="CW582" s="403"/>
      <c r="CX582" s="404">
        <f t="shared" si="893"/>
        <v>0.91606499999997482</v>
      </c>
      <c r="CY582" s="198"/>
      <c r="CZ582" s="222">
        <v>620</v>
      </c>
      <c r="DA582" s="677">
        <f t="shared" si="894"/>
        <v>90</v>
      </c>
      <c r="DB582" s="676">
        <f t="shared" si="895"/>
        <v>16.981132075471692</v>
      </c>
      <c r="DC582" s="676">
        <f t="shared" si="920"/>
        <v>3.3962264150943384</v>
      </c>
      <c r="DD582" s="208">
        <v>660.86425999999994</v>
      </c>
      <c r="DE582" s="677">
        <f t="shared" si="896"/>
        <v>130.86425999999994</v>
      </c>
      <c r="DF582" s="676">
        <f t="shared" si="897"/>
        <v>24.69136981132074</v>
      </c>
      <c r="DG582" s="676">
        <f t="shared" si="921"/>
        <v>4.9382739622641481</v>
      </c>
      <c r="DH582" s="222">
        <v>24</v>
      </c>
      <c r="DI582" s="677">
        <f t="shared" si="898"/>
        <v>127.2</v>
      </c>
      <c r="DJ582" s="568">
        <f t="shared" si="899"/>
        <v>657.2</v>
      </c>
      <c r="DK582" s="677">
        <f t="shared" si="900"/>
        <v>657.2</v>
      </c>
      <c r="DL582" s="677">
        <f t="shared" si="922"/>
        <v>197.16</v>
      </c>
      <c r="DM582" s="677">
        <f t="shared" si="923"/>
        <v>328.6</v>
      </c>
      <c r="DN582" s="677">
        <f t="shared" si="901"/>
        <v>0.91606499999997482</v>
      </c>
      <c r="DO582" s="677">
        <f t="shared" si="924"/>
        <v>0.27481949999999244</v>
      </c>
      <c r="DP582" s="677">
        <f t="shared" si="925"/>
        <v>0.45803249999998741</v>
      </c>
      <c r="DQ582" s="677">
        <f t="shared" si="902"/>
        <v>0.91606499999997482</v>
      </c>
      <c r="DR582" s="222">
        <v>620</v>
      </c>
      <c r="DS582" s="677">
        <f t="shared" si="903"/>
        <v>90</v>
      </c>
      <c r="DT582" s="676">
        <f t="shared" si="904"/>
        <v>16.981132075471692</v>
      </c>
      <c r="DU582" s="710">
        <f t="shared" si="926"/>
        <v>3.3962264150943384</v>
      </c>
      <c r="DV582" s="208">
        <v>660.86425999999994</v>
      </c>
      <c r="DW582" s="677">
        <f t="shared" si="905"/>
        <v>130.86425999999994</v>
      </c>
      <c r="DX582" s="676">
        <f t="shared" si="906"/>
        <v>24.69136981132074</v>
      </c>
      <c r="DY582" s="710">
        <f t="shared" si="927"/>
        <v>4.9382739622641481</v>
      </c>
      <c r="DZ582" s="222">
        <v>24</v>
      </c>
      <c r="EA582" s="677">
        <f t="shared" si="907"/>
        <v>127.2</v>
      </c>
      <c r="EB582" s="568">
        <f t="shared" si="908"/>
        <v>657.2</v>
      </c>
      <c r="EC582" s="677">
        <f t="shared" si="909"/>
        <v>657.2</v>
      </c>
      <c r="ED582" s="677">
        <f t="shared" si="928"/>
        <v>197.16</v>
      </c>
      <c r="EE582" s="677">
        <f t="shared" si="929"/>
        <v>328.6</v>
      </c>
      <c r="EF582" s="208">
        <f t="shared" si="930"/>
        <v>0.91606499999997482</v>
      </c>
      <c r="EG582" s="208">
        <f t="shared" si="931"/>
        <v>0.27481949999999244</v>
      </c>
      <c r="EH582" s="208">
        <f t="shared" si="932"/>
        <v>0.45803249999998741</v>
      </c>
      <c r="EI582" s="677">
        <f t="shared" si="910"/>
        <v>0.91606499999997482</v>
      </c>
    </row>
    <row r="583" spans="1:139" s="218" customFormat="1" ht="27.75" customHeight="1" x14ac:dyDescent="0.2">
      <c r="A583" s="505">
        <v>580</v>
      </c>
      <c r="B583" s="505" t="s">
        <v>1270</v>
      </c>
      <c r="C583" s="499" t="s">
        <v>1160</v>
      </c>
      <c r="D583" s="253" t="s">
        <v>640</v>
      </c>
      <c r="E583" s="253" t="s">
        <v>33</v>
      </c>
      <c r="F583" s="219" t="s">
        <v>41</v>
      </c>
      <c r="G583" s="219" t="s">
        <v>42</v>
      </c>
      <c r="H583" s="219" t="s">
        <v>25</v>
      </c>
      <c r="I583" s="259">
        <v>1</v>
      </c>
      <c r="J583" s="229">
        <v>866</v>
      </c>
      <c r="K583" s="222"/>
      <c r="L583" s="219" t="s">
        <v>41</v>
      </c>
      <c r="M583" s="219" t="s">
        <v>42</v>
      </c>
      <c r="N583" s="219" t="s">
        <v>25</v>
      </c>
      <c r="O583" s="260">
        <v>1</v>
      </c>
      <c r="P583" s="230">
        <v>866</v>
      </c>
      <c r="Q583" s="219"/>
      <c r="R583" s="219"/>
      <c r="S583" s="219"/>
      <c r="T583" s="260">
        <v>1</v>
      </c>
      <c r="U583" s="231">
        <v>866</v>
      </c>
      <c r="V583" s="228" t="s">
        <v>699</v>
      </c>
      <c r="W583" s="228" t="s">
        <v>42</v>
      </c>
      <c r="X583" s="228" t="s">
        <v>45</v>
      </c>
      <c r="Y583" s="261">
        <v>1</v>
      </c>
      <c r="Z583" s="232">
        <v>866</v>
      </c>
      <c r="AA583" s="207">
        <f t="shared" si="846"/>
        <v>866</v>
      </c>
      <c r="AB583" s="222">
        <v>758</v>
      </c>
      <c r="AC583" s="544">
        <f t="shared" si="911"/>
        <v>-108</v>
      </c>
      <c r="AD583" s="208">
        <f>0.95*$AB$1</f>
        <v>1080.587</v>
      </c>
      <c r="AE583" s="678">
        <f t="shared" si="912"/>
        <v>214.58699999999999</v>
      </c>
      <c r="AF583" s="222">
        <v>1406</v>
      </c>
      <c r="AJ583" s="444">
        <f t="shared" si="847"/>
        <v>-108</v>
      </c>
      <c r="AK583" s="444">
        <f t="shared" si="848"/>
        <v>-12.47113163972287</v>
      </c>
      <c r="AL583" s="539">
        <f t="shared" si="913"/>
        <v>-2.494226327944574E-2</v>
      </c>
      <c r="AM583" s="444">
        <f t="shared" si="849"/>
        <v>-21.6</v>
      </c>
      <c r="AN583" s="445">
        <f t="shared" si="850"/>
        <v>214.58699999999999</v>
      </c>
      <c r="AO583" s="445">
        <f t="shared" si="851"/>
        <v>24.779099307159356</v>
      </c>
      <c r="AP583" s="542">
        <f t="shared" si="914"/>
        <v>4.9558198614318719E-2</v>
      </c>
      <c r="AQ583" s="445">
        <f t="shared" si="852"/>
        <v>42.917400000000001</v>
      </c>
      <c r="AR583" s="227">
        <f t="shared" si="853"/>
        <v>986</v>
      </c>
      <c r="AS583" s="210">
        <f t="shared" si="854"/>
        <v>986</v>
      </c>
      <c r="AT583" s="209">
        <f t="shared" si="855"/>
        <v>295.8</v>
      </c>
      <c r="AU583" s="209">
        <f t="shared" si="856"/>
        <v>493</v>
      </c>
      <c r="AV583" s="211">
        <f t="shared" si="857"/>
        <v>758</v>
      </c>
      <c r="AW583" s="210">
        <f t="shared" si="858"/>
        <v>228</v>
      </c>
      <c r="AX583" s="210">
        <f t="shared" si="859"/>
        <v>120</v>
      </c>
      <c r="AY583" s="210">
        <f t="shared" si="860"/>
        <v>13.85681293302541</v>
      </c>
      <c r="AZ583" s="211">
        <f t="shared" si="861"/>
        <v>1080.587</v>
      </c>
      <c r="BA583" s="544">
        <f t="shared" si="915"/>
        <v>94.586999999999989</v>
      </c>
      <c r="BB583" s="210">
        <f t="shared" si="916"/>
        <v>23.646749999999997</v>
      </c>
      <c r="BC583" s="213">
        <f t="shared" si="862"/>
        <v>972.52830000000006</v>
      </c>
      <c r="BD583" s="211">
        <f>[1]MAG_9pak!$F$9</f>
        <v>972.52830000000006</v>
      </c>
      <c r="BE583" s="213">
        <f t="shared" si="863"/>
        <v>291.75848999999999</v>
      </c>
      <c r="BF583" s="213">
        <f t="shared" si="864"/>
        <v>486.26415000000003</v>
      </c>
      <c r="BG583" s="210">
        <f t="shared" si="865"/>
        <v>214.52830000000006</v>
      </c>
      <c r="BH583" s="210">
        <f t="shared" si="866"/>
        <v>106.52830000000006</v>
      </c>
      <c r="BI583" s="210">
        <f t="shared" si="867"/>
        <v>12.301189376443418</v>
      </c>
      <c r="BJ583" s="210">
        <f t="shared" si="868"/>
        <v>1073.8399999999999</v>
      </c>
      <c r="BK583" s="214">
        <f t="shared" si="869"/>
        <v>322.15199999999999</v>
      </c>
      <c r="BL583" s="214">
        <f t="shared" si="870"/>
        <v>536.91999999999996</v>
      </c>
      <c r="BM583" s="210">
        <f t="shared" si="871"/>
        <v>207.83999999999992</v>
      </c>
      <c r="BN583" s="210">
        <f t="shared" si="872"/>
        <v>315.83999999999992</v>
      </c>
      <c r="BO583" s="215">
        <f t="shared" si="873"/>
        <v>1073.8399999999999</v>
      </c>
      <c r="BP583" s="210">
        <f t="shared" si="844"/>
        <v>1073.8399999999999</v>
      </c>
      <c r="BQ583" s="216">
        <f t="shared" si="874"/>
        <v>322.15199999999999</v>
      </c>
      <c r="BR583" s="216">
        <f t="shared" si="875"/>
        <v>536.91999999999996</v>
      </c>
      <c r="BS583" s="210">
        <f t="shared" si="876"/>
        <v>207.83999999999992</v>
      </c>
      <c r="BT583" s="210">
        <f t="shared" si="877"/>
        <v>315.83999999999992</v>
      </c>
      <c r="BU583" s="217">
        <f t="shared" si="878"/>
        <v>1073.8399999999999</v>
      </c>
      <c r="BV583" s="210">
        <f t="shared" si="845"/>
        <v>1073.8399999999999</v>
      </c>
      <c r="BW583" s="403">
        <f t="shared" si="879"/>
        <v>322.15199999999999</v>
      </c>
      <c r="BX583" s="403">
        <f t="shared" si="880"/>
        <v>536.91999999999996</v>
      </c>
      <c r="BY583" s="210">
        <f t="shared" si="881"/>
        <v>207.83999999999992</v>
      </c>
      <c r="BZ583" s="210">
        <f t="shared" si="882"/>
        <v>315.83999999999992</v>
      </c>
      <c r="CA583" s="210">
        <f t="shared" si="883"/>
        <v>24</v>
      </c>
      <c r="CB583" s="404">
        <f t="shared" si="884"/>
        <v>1073.8399999999999</v>
      </c>
      <c r="CC583" s="211"/>
      <c r="CD583" s="537">
        <f t="shared" si="885"/>
        <v>23.646749999999997</v>
      </c>
      <c r="CE583" s="537">
        <f t="shared" si="917"/>
        <v>7.0940249999999994</v>
      </c>
      <c r="CF583" s="537">
        <f t="shared" si="886"/>
        <v>11.823374999999999</v>
      </c>
      <c r="CG583" s="210"/>
      <c r="CH583" s="210"/>
      <c r="CI583" s="210"/>
      <c r="CJ583" s="538">
        <f t="shared" si="887"/>
        <v>23.646749999999997</v>
      </c>
      <c r="CK583" s="216">
        <f t="shared" si="888"/>
        <v>-57</v>
      </c>
      <c r="CL583" s="216">
        <f t="shared" si="918"/>
        <v>-17.099999999999998</v>
      </c>
      <c r="CM583" s="216">
        <f t="shared" si="889"/>
        <v>-28.5</v>
      </c>
      <c r="CN583" s="216"/>
      <c r="CO583" s="216"/>
      <c r="CP583" s="216"/>
      <c r="CQ583" s="217">
        <f t="shared" si="890"/>
        <v>-57</v>
      </c>
      <c r="CR583" s="403">
        <f t="shared" si="891"/>
        <v>1.6867500000000177</v>
      </c>
      <c r="CS583" s="403">
        <f t="shared" si="919"/>
        <v>0.50602500000000528</v>
      </c>
      <c r="CT583" s="403">
        <f t="shared" si="892"/>
        <v>0.84337500000000887</v>
      </c>
      <c r="CU583" s="403"/>
      <c r="CV583" s="403"/>
      <c r="CW583" s="403"/>
      <c r="CX583" s="404">
        <f t="shared" si="893"/>
        <v>1.6867500000000177</v>
      </c>
      <c r="CY583" s="198"/>
      <c r="CZ583" s="222">
        <v>758</v>
      </c>
      <c r="DA583" s="677">
        <f t="shared" si="894"/>
        <v>-108</v>
      </c>
      <c r="DB583" s="676">
        <f t="shared" si="895"/>
        <v>-12.47113163972287</v>
      </c>
      <c r="DC583" s="676">
        <f t="shared" si="920"/>
        <v>-2.494226327944574</v>
      </c>
      <c r="DD583" s="208">
        <v>1080.587</v>
      </c>
      <c r="DE583" s="677">
        <f t="shared" si="896"/>
        <v>214.58699999999999</v>
      </c>
      <c r="DF583" s="676">
        <f t="shared" si="897"/>
        <v>24.779099307159356</v>
      </c>
      <c r="DG583" s="676">
        <f t="shared" si="921"/>
        <v>4.9558198614318716</v>
      </c>
      <c r="DH583" s="222">
        <v>20</v>
      </c>
      <c r="DI583" s="677">
        <f t="shared" si="898"/>
        <v>173.2</v>
      </c>
      <c r="DJ583" s="568">
        <f t="shared" si="899"/>
        <v>1039.2</v>
      </c>
      <c r="DK583" s="677">
        <f t="shared" si="900"/>
        <v>1039.2</v>
      </c>
      <c r="DL583" s="677">
        <f t="shared" si="922"/>
        <v>311.76</v>
      </c>
      <c r="DM583" s="677">
        <f t="shared" si="923"/>
        <v>519.6</v>
      </c>
      <c r="DN583" s="677">
        <f t="shared" si="901"/>
        <v>10.346749999999986</v>
      </c>
      <c r="DO583" s="677">
        <f t="shared" si="924"/>
        <v>3.1040249999999956</v>
      </c>
      <c r="DP583" s="677">
        <f t="shared" si="925"/>
        <v>5.173374999999993</v>
      </c>
      <c r="DQ583" s="677">
        <f t="shared" si="902"/>
        <v>10.346749999999986</v>
      </c>
      <c r="DR583" s="222">
        <v>758</v>
      </c>
      <c r="DS583" s="677">
        <f t="shared" si="903"/>
        <v>-108</v>
      </c>
      <c r="DT583" s="676">
        <f t="shared" si="904"/>
        <v>-12.47113163972287</v>
      </c>
      <c r="DU583" s="710">
        <f t="shared" si="926"/>
        <v>-2.494226327944574</v>
      </c>
      <c r="DV583" s="208">
        <v>1080.587</v>
      </c>
      <c r="DW583" s="677">
        <f t="shared" si="905"/>
        <v>214.58699999999999</v>
      </c>
      <c r="DX583" s="676">
        <f t="shared" si="906"/>
        <v>24.779099307159356</v>
      </c>
      <c r="DY583" s="710">
        <f t="shared" si="927"/>
        <v>4.9558198614318716</v>
      </c>
      <c r="DZ583" s="222">
        <v>19</v>
      </c>
      <c r="EA583" s="677">
        <f t="shared" si="907"/>
        <v>164.54</v>
      </c>
      <c r="EB583" s="568">
        <f t="shared" si="908"/>
        <v>1030.54</v>
      </c>
      <c r="EC583" s="677">
        <f t="shared" si="909"/>
        <v>1030.54</v>
      </c>
      <c r="ED583" s="677">
        <f t="shared" si="928"/>
        <v>309.16199999999998</v>
      </c>
      <c r="EE583" s="677">
        <f t="shared" si="929"/>
        <v>515.27</v>
      </c>
      <c r="EF583" s="208">
        <f t="shared" si="930"/>
        <v>12.511750000000006</v>
      </c>
      <c r="EG583" s="208">
        <f t="shared" si="931"/>
        <v>3.7535250000000016</v>
      </c>
      <c r="EH583" s="208">
        <f t="shared" si="932"/>
        <v>6.2558750000000032</v>
      </c>
      <c r="EI583" s="677">
        <f t="shared" si="910"/>
        <v>12.511750000000006</v>
      </c>
    </row>
    <row r="584" spans="1:139" s="218" customFormat="1" ht="27.75" customHeight="1" x14ac:dyDescent="0.2">
      <c r="A584" s="505">
        <v>581</v>
      </c>
      <c r="B584" s="506" t="s">
        <v>1269</v>
      </c>
      <c r="C584" s="499" t="s">
        <v>946</v>
      </c>
      <c r="D584" s="253" t="s">
        <v>381</v>
      </c>
      <c r="E584" s="253" t="s">
        <v>81</v>
      </c>
      <c r="F584" s="219" t="s">
        <v>5</v>
      </c>
      <c r="G584" s="219" t="s">
        <v>6</v>
      </c>
      <c r="H584" s="219" t="s">
        <v>7</v>
      </c>
      <c r="I584" s="248">
        <v>1</v>
      </c>
      <c r="J584" s="229">
        <v>500</v>
      </c>
      <c r="K584" s="222"/>
      <c r="L584" s="219" t="s">
        <v>5</v>
      </c>
      <c r="M584" s="219" t="s">
        <v>6</v>
      </c>
      <c r="N584" s="219" t="s">
        <v>7</v>
      </c>
      <c r="O584" s="249">
        <v>1</v>
      </c>
      <c r="P584" s="230">
        <v>500</v>
      </c>
      <c r="Q584" s="219"/>
      <c r="R584" s="219"/>
      <c r="S584" s="219"/>
      <c r="T584" s="249">
        <v>1</v>
      </c>
      <c r="U584" s="231">
        <v>500</v>
      </c>
      <c r="V584" s="228" t="s">
        <v>303</v>
      </c>
      <c r="W584" s="228" t="s">
        <v>6</v>
      </c>
      <c r="X584" s="228" t="s">
        <v>7</v>
      </c>
      <c r="Y584" s="252">
        <v>1</v>
      </c>
      <c r="Z584" s="232">
        <v>500</v>
      </c>
      <c r="AA584" s="207">
        <f t="shared" si="846"/>
        <v>500</v>
      </c>
      <c r="AB584" s="222">
        <v>620</v>
      </c>
      <c r="AC584" s="544">
        <f t="shared" si="911"/>
        <v>120</v>
      </c>
      <c r="AD584" s="208">
        <f>0.581*$AB$1</f>
        <v>660.86425999999994</v>
      </c>
      <c r="AE584" s="678">
        <f t="shared" si="912"/>
        <v>160.86425999999994</v>
      </c>
      <c r="AF584" s="222">
        <v>859</v>
      </c>
      <c r="AJ584" s="444">
        <f t="shared" si="847"/>
        <v>120</v>
      </c>
      <c r="AK584" s="444">
        <f t="shared" si="848"/>
        <v>24</v>
      </c>
      <c r="AL584" s="539">
        <f t="shared" si="913"/>
        <v>4.8000000000000001E-2</v>
      </c>
      <c r="AM584" s="444">
        <f t="shared" si="849"/>
        <v>24</v>
      </c>
      <c r="AN584" s="445">
        <f t="shared" si="850"/>
        <v>160.86425999999994</v>
      </c>
      <c r="AO584" s="445">
        <f t="shared" si="851"/>
        <v>32.172852000000006</v>
      </c>
      <c r="AP584" s="542">
        <f t="shared" si="914"/>
        <v>6.4345704000000004E-2</v>
      </c>
      <c r="AQ584" s="445">
        <f t="shared" si="852"/>
        <v>32.172851999999992</v>
      </c>
      <c r="AR584" s="227">
        <f t="shared" si="853"/>
        <v>620</v>
      </c>
      <c r="AS584" s="210">
        <f t="shared" si="854"/>
        <v>620</v>
      </c>
      <c r="AT584" s="209">
        <f t="shared" si="855"/>
        <v>186</v>
      </c>
      <c r="AU584" s="209">
        <f t="shared" si="856"/>
        <v>310</v>
      </c>
      <c r="AV584" s="211">
        <f t="shared" si="857"/>
        <v>620</v>
      </c>
      <c r="AW584" s="210">
        <f t="shared" si="858"/>
        <v>0</v>
      </c>
      <c r="AX584" s="210">
        <f t="shared" si="859"/>
        <v>120</v>
      </c>
      <c r="AY584" s="210">
        <f t="shared" si="860"/>
        <v>24</v>
      </c>
      <c r="AZ584" s="211">
        <f t="shared" si="861"/>
        <v>660.86425999999994</v>
      </c>
      <c r="BA584" s="544">
        <f t="shared" si="915"/>
        <v>40.864259999999945</v>
      </c>
      <c r="BB584" s="210">
        <f t="shared" si="916"/>
        <v>10.216064999999986</v>
      </c>
      <c r="BC584" s="213">
        <f t="shared" si="862"/>
        <v>620</v>
      </c>
      <c r="BD584" s="211">
        <f>[1]MAG_9pak!$F$4</f>
        <v>620</v>
      </c>
      <c r="BE584" s="213">
        <f t="shared" si="863"/>
        <v>186</v>
      </c>
      <c r="BF584" s="213">
        <f t="shared" si="864"/>
        <v>310</v>
      </c>
      <c r="BG584" s="210">
        <f t="shared" si="865"/>
        <v>0</v>
      </c>
      <c r="BH584" s="210">
        <f t="shared" si="866"/>
        <v>120</v>
      </c>
      <c r="BI584" s="210">
        <f t="shared" si="867"/>
        <v>24</v>
      </c>
      <c r="BJ584" s="210">
        <f t="shared" si="868"/>
        <v>620</v>
      </c>
      <c r="BK584" s="214">
        <f t="shared" si="869"/>
        <v>186</v>
      </c>
      <c r="BL584" s="214">
        <f t="shared" si="870"/>
        <v>310</v>
      </c>
      <c r="BM584" s="210">
        <f t="shared" si="871"/>
        <v>120</v>
      </c>
      <c r="BN584" s="210">
        <f t="shared" si="872"/>
        <v>0</v>
      </c>
      <c r="BO584" s="215">
        <f t="shared" si="873"/>
        <v>620</v>
      </c>
      <c r="BP584" s="210">
        <f t="shared" si="844"/>
        <v>620</v>
      </c>
      <c r="BQ584" s="216">
        <f t="shared" si="874"/>
        <v>186</v>
      </c>
      <c r="BR584" s="216">
        <f t="shared" si="875"/>
        <v>310</v>
      </c>
      <c r="BS584" s="210">
        <f t="shared" si="876"/>
        <v>120</v>
      </c>
      <c r="BT584" s="210">
        <f t="shared" si="877"/>
        <v>0</v>
      </c>
      <c r="BU584" s="217">
        <f t="shared" si="878"/>
        <v>620</v>
      </c>
      <c r="BV584" s="210">
        <f t="shared" si="845"/>
        <v>620</v>
      </c>
      <c r="BW584" s="403">
        <f t="shared" si="879"/>
        <v>186</v>
      </c>
      <c r="BX584" s="403">
        <f t="shared" si="880"/>
        <v>310</v>
      </c>
      <c r="BY584" s="210">
        <f t="shared" si="881"/>
        <v>120</v>
      </c>
      <c r="BZ584" s="210">
        <f t="shared" si="882"/>
        <v>0</v>
      </c>
      <c r="CA584" s="210">
        <f t="shared" si="883"/>
        <v>24</v>
      </c>
      <c r="CB584" s="404">
        <f t="shared" si="884"/>
        <v>620</v>
      </c>
      <c r="CC584" s="404"/>
      <c r="CD584" s="537">
        <f t="shared" si="885"/>
        <v>10.216064999999986</v>
      </c>
      <c r="CE584" s="537">
        <f t="shared" si="917"/>
        <v>3.0648194999999956</v>
      </c>
      <c r="CF584" s="537">
        <f t="shared" si="886"/>
        <v>5.1080324999999931</v>
      </c>
      <c r="CG584" s="210"/>
      <c r="CH584" s="210"/>
      <c r="CI584" s="210"/>
      <c r="CJ584" s="538">
        <f t="shared" si="887"/>
        <v>10.216064999999986</v>
      </c>
      <c r="CK584" s="216">
        <f t="shared" si="888"/>
        <v>0</v>
      </c>
      <c r="CL584" s="216">
        <f t="shared" si="918"/>
        <v>0</v>
      </c>
      <c r="CM584" s="216">
        <f t="shared" si="889"/>
        <v>0</v>
      </c>
      <c r="CN584" s="216"/>
      <c r="CO584" s="216"/>
      <c r="CP584" s="216"/>
      <c r="CQ584" s="217">
        <f t="shared" si="890"/>
        <v>0</v>
      </c>
      <c r="CR584" s="403">
        <f t="shared" si="891"/>
        <v>10.216064999999986</v>
      </c>
      <c r="CS584" s="403">
        <f t="shared" si="919"/>
        <v>3.0648194999999956</v>
      </c>
      <c r="CT584" s="403">
        <f t="shared" si="892"/>
        <v>5.1080324999999931</v>
      </c>
      <c r="CU584" s="403"/>
      <c r="CV584" s="403"/>
      <c r="CW584" s="403"/>
      <c r="CX584" s="404">
        <f t="shared" si="893"/>
        <v>10.216064999999986</v>
      </c>
      <c r="CY584" s="198"/>
      <c r="CZ584" s="222">
        <v>620</v>
      </c>
      <c r="DA584" s="677">
        <f t="shared" si="894"/>
        <v>120</v>
      </c>
      <c r="DB584" s="676">
        <f t="shared" si="895"/>
        <v>24</v>
      </c>
      <c r="DC584" s="676">
        <f t="shared" si="920"/>
        <v>4.8</v>
      </c>
      <c r="DD584" s="208">
        <v>660.86425999999994</v>
      </c>
      <c r="DE584" s="677">
        <f t="shared" si="896"/>
        <v>160.86425999999994</v>
      </c>
      <c r="DF584" s="676">
        <f t="shared" si="897"/>
        <v>32.172852000000006</v>
      </c>
      <c r="DG584" s="676">
        <f t="shared" si="921"/>
        <v>6.434570400000001</v>
      </c>
      <c r="DH584" s="222">
        <v>24</v>
      </c>
      <c r="DI584" s="677">
        <f t="shared" si="898"/>
        <v>120</v>
      </c>
      <c r="DJ584" s="568">
        <f t="shared" si="899"/>
        <v>620</v>
      </c>
      <c r="DK584" s="677">
        <f t="shared" si="900"/>
        <v>620</v>
      </c>
      <c r="DL584" s="677">
        <f t="shared" si="922"/>
        <v>186</v>
      </c>
      <c r="DM584" s="677">
        <f t="shared" si="923"/>
        <v>310</v>
      </c>
      <c r="DN584" s="677">
        <f t="shared" si="901"/>
        <v>10.216064999999986</v>
      </c>
      <c r="DO584" s="677">
        <f t="shared" si="924"/>
        <v>3.0648194999999956</v>
      </c>
      <c r="DP584" s="677">
        <f t="shared" si="925"/>
        <v>5.1080324999999931</v>
      </c>
      <c r="DQ584" s="677">
        <f t="shared" si="902"/>
        <v>10.216064999999986</v>
      </c>
      <c r="DR584" s="222">
        <v>620</v>
      </c>
      <c r="DS584" s="677">
        <f t="shared" si="903"/>
        <v>120</v>
      </c>
      <c r="DT584" s="676">
        <f t="shared" si="904"/>
        <v>24</v>
      </c>
      <c r="DU584" s="710">
        <f t="shared" si="926"/>
        <v>4.8</v>
      </c>
      <c r="DV584" s="208">
        <v>660.86425999999994</v>
      </c>
      <c r="DW584" s="677">
        <f t="shared" si="905"/>
        <v>160.86425999999994</v>
      </c>
      <c r="DX584" s="676">
        <f t="shared" si="906"/>
        <v>32.172852000000006</v>
      </c>
      <c r="DY584" s="710">
        <f t="shared" si="927"/>
        <v>6.434570400000001</v>
      </c>
      <c r="DZ584" s="222">
        <v>24</v>
      </c>
      <c r="EA584" s="677">
        <f t="shared" si="907"/>
        <v>120</v>
      </c>
      <c r="EB584" s="568">
        <f t="shared" si="908"/>
        <v>620</v>
      </c>
      <c r="EC584" s="677">
        <f t="shared" si="909"/>
        <v>620</v>
      </c>
      <c r="ED584" s="677">
        <f t="shared" si="928"/>
        <v>186</v>
      </c>
      <c r="EE584" s="677">
        <f t="shared" si="929"/>
        <v>310</v>
      </c>
      <c r="EF584" s="208">
        <f t="shared" si="930"/>
        <v>10.216064999999986</v>
      </c>
      <c r="EG584" s="208">
        <f t="shared" si="931"/>
        <v>3.0648194999999956</v>
      </c>
      <c r="EH584" s="208">
        <f t="shared" si="932"/>
        <v>5.1080324999999931</v>
      </c>
      <c r="EI584" s="677">
        <f t="shared" si="910"/>
        <v>10.216064999999986</v>
      </c>
    </row>
    <row r="585" spans="1:139" s="218" customFormat="1" ht="27.75" customHeight="1" x14ac:dyDescent="0.2">
      <c r="A585" s="506">
        <v>582</v>
      </c>
      <c r="B585" s="506" t="s">
        <v>1268</v>
      </c>
      <c r="C585" s="499" t="s">
        <v>948</v>
      </c>
      <c r="D585" s="253" t="s">
        <v>382</v>
      </c>
      <c r="E585" s="253" t="s">
        <v>81</v>
      </c>
      <c r="F585" s="219" t="s">
        <v>5</v>
      </c>
      <c r="G585" s="219" t="s">
        <v>6</v>
      </c>
      <c r="H585" s="219" t="s">
        <v>7</v>
      </c>
      <c r="I585" s="248">
        <v>1</v>
      </c>
      <c r="J585" s="229">
        <v>500</v>
      </c>
      <c r="K585" s="222"/>
      <c r="L585" s="219" t="s">
        <v>5</v>
      </c>
      <c r="M585" s="219" t="s">
        <v>6</v>
      </c>
      <c r="N585" s="219" t="s">
        <v>7</v>
      </c>
      <c r="O585" s="249">
        <v>1</v>
      </c>
      <c r="P585" s="230">
        <v>500</v>
      </c>
      <c r="Q585" s="219"/>
      <c r="R585" s="219"/>
      <c r="S585" s="219"/>
      <c r="T585" s="249">
        <v>1</v>
      </c>
      <c r="U585" s="231">
        <v>500</v>
      </c>
      <c r="V585" s="228" t="s">
        <v>303</v>
      </c>
      <c r="W585" s="228" t="s">
        <v>6</v>
      </c>
      <c r="X585" s="228" t="s">
        <v>7</v>
      </c>
      <c r="Y585" s="252">
        <v>1</v>
      </c>
      <c r="Z585" s="232">
        <v>500</v>
      </c>
      <c r="AA585" s="207">
        <f t="shared" si="846"/>
        <v>500</v>
      </c>
      <c r="AB585" s="222">
        <v>620</v>
      </c>
      <c r="AC585" s="544">
        <f t="shared" si="911"/>
        <v>120</v>
      </c>
      <c r="AD585" s="208">
        <f>0.581*$AB$1</f>
        <v>660.86425999999994</v>
      </c>
      <c r="AE585" s="678">
        <f t="shared" si="912"/>
        <v>160.86425999999994</v>
      </c>
      <c r="AF585" s="222">
        <v>859</v>
      </c>
      <c r="AJ585" s="444">
        <f t="shared" si="847"/>
        <v>120</v>
      </c>
      <c r="AK585" s="444">
        <f t="shared" si="848"/>
        <v>24</v>
      </c>
      <c r="AL585" s="539">
        <f t="shared" si="913"/>
        <v>4.8000000000000001E-2</v>
      </c>
      <c r="AM585" s="444">
        <f t="shared" si="849"/>
        <v>24</v>
      </c>
      <c r="AN585" s="445">
        <f t="shared" si="850"/>
        <v>160.86425999999994</v>
      </c>
      <c r="AO585" s="445">
        <f t="shared" si="851"/>
        <v>32.172852000000006</v>
      </c>
      <c r="AP585" s="542">
        <f t="shared" si="914"/>
        <v>6.4345704000000004E-2</v>
      </c>
      <c r="AQ585" s="445">
        <f t="shared" si="852"/>
        <v>32.172851999999992</v>
      </c>
      <c r="AR585" s="227">
        <f t="shared" si="853"/>
        <v>620</v>
      </c>
      <c r="AS585" s="210">
        <f t="shared" si="854"/>
        <v>620</v>
      </c>
      <c r="AT585" s="209">
        <f t="shared" si="855"/>
        <v>186</v>
      </c>
      <c r="AU585" s="209">
        <f t="shared" si="856"/>
        <v>310</v>
      </c>
      <c r="AV585" s="211">
        <f t="shared" si="857"/>
        <v>620</v>
      </c>
      <c r="AW585" s="210">
        <f t="shared" si="858"/>
        <v>0</v>
      </c>
      <c r="AX585" s="210">
        <f t="shared" si="859"/>
        <v>120</v>
      </c>
      <c r="AY585" s="210">
        <f t="shared" si="860"/>
        <v>24</v>
      </c>
      <c r="AZ585" s="211">
        <f t="shared" si="861"/>
        <v>660.86425999999994</v>
      </c>
      <c r="BA585" s="544">
        <f t="shared" si="915"/>
        <v>40.864259999999945</v>
      </c>
      <c r="BB585" s="210">
        <f t="shared" si="916"/>
        <v>10.216064999999986</v>
      </c>
      <c r="BC585" s="213">
        <f t="shared" si="862"/>
        <v>620</v>
      </c>
      <c r="BD585" s="211">
        <f>[1]MAG_9pak!$F$4</f>
        <v>620</v>
      </c>
      <c r="BE585" s="213">
        <f t="shared" si="863"/>
        <v>186</v>
      </c>
      <c r="BF585" s="213">
        <f t="shared" si="864"/>
        <v>310</v>
      </c>
      <c r="BG585" s="210">
        <f t="shared" si="865"/>
        <v>0</v>
      </c>
      <c r="BH585" s="210">
        <f t="shared" si="866"/>
        <v>120</v>
      </c>
      <c r="BI585" s="210">
        <f t="shared" si="867"/>
        <v>24</v>
      </c>
      <c r="BJ585" s="210">
        <f t="shared" si="868"/>
        <v>620</v>
      </c>
      <c r="BK585" s="214">
        <f t="shared" si="869"/>
        <v>186</v>
      </c>
      <c r="BL585" s="214">
        <f t="shared" si="870"/>
        <v>310</v>
      </c>
      <c r="BM585" s="210">
        <f t="shared" si="871"/>
        <v>120</v>
      </c>
      <c r="BN585" s="210">
        <f t="shared" si="872"/>
        <v>0</v>
      </c>
      <c r="BO585" s="215">
        <f t="shared" si="873"/>
        <v>620</v>
      </c>
      <c r="BP585" s="210">
        <f t="shared" si="844"/>
        <v>620</v>
      </c>
      <c r="BQ585" s="216">
        <f t="shared" si="874"/>
        <v>186</v>
      </c>
      <c r="BR585" s="216">
        <f t="shared" si="875"/>
        <v>310</v>
      </c>
      <c r="BS585" s="210">
        <f t="shared" si="876"/>
        <v>120</v>
      </c>
      <c r="BT585" s="210">
        <f t="shared" si="877"/>
        <v>0</v>
      </c>
      <c r="BU585" s="217">
        <f t="shared" si="878"/>
        <v>620</v>
      </c>
      <c r="BV585" s="210">
        <f t="shared" si="845"/>
        <v>620</v>
      </c>
      <c r="BW585" s="403">
        <f t="shared" si="879"/>
        <v>186</v>
      </c>
      <c r="BX585" s="403">
        <f t="shared" si="880"/>
        <v>310</v>
      </c>
      <c r="BY585" s="210">
        <f t="shared" si="881"/>
        <v>120</v>
      </c>
      <c r="BZ585" s="210">
        <f t="shared" si="882"/>
        <v>0</v>
      </c>
      <c r="CA585" s="210">
        <f t="shared" si="883"/>
        <v>24</v>
      </c>
      <c r="CB585" s="404">
        <f t="shared" si="884"/>
        <v>620</v>
      </c>
      <c r="CC585" s="404"/>
      <c r="CD585" s="537">
        <f t="shared" si="885"/>
        <v>10.216064999999986</v>
      </c>
      <c r="CE585" s="537">
        <f t="shared" si="917"/>
        <v>3.0648194999999956</v>
      </c>
      <c r="CF585" s="537">
        <f t="shared" si="886"/>
        <v>5.1080324999999931</v>
      </c>
      <c r="CG585" s="210"/>
      <c r="CH585" s="210"/>
      <c r="CI585" s="210"/>
      <c r="CJ585" s="538">
        <f t="shared" si="887"/>
        <v>10.216064999999986</v>
      </c>
      <c r="CK585" s="216">
        <f t="shared" si="888"/>
        <v>0</v>
      </c>
      <c r="CL585" s="216">
        <f t="shared" si="918"/>
        <v>0</v>
      </c>
      <c r="CM585" s="216">
        <f t="shared" si="889"/>
        <v>0</v>
      </c>
      <c r="CN585" s="216"/>
      <c r="CO585" s="216"/>
      <c r="CP585" s="216"/>
      <c r="CQ585" s="217">
        <f t="shared" si="890"/>
        <v>0</v>
      </c>
      <c r="CR585" s="403">
        <f t="shared" si="891"/>
        <v>10.216064999999986</v>
      </c>
      <c r="CS585" s="403">
        <f t="shared" si="919"/>
        <v>3.0648194999999956</v>
      </c>
      <c r="CT585" s="403">
        <f t="shared" si="892"/>
        <v>5.1080324999999931</v>
      </c>
      <c r="CU585" s="403"/>
      <c r="CV585" s="403"/>
      <c r="CW585" s="403"/>
      <c r="CX585" s="404">
        <f t="shared" si="893"/>
        <v>10.216064999999986</v>
      </c>
      <c r="CY585" s="198"/>
      <c r="CZ585" s="222">
        <v>620</v>
      </c>
      <c r="DA585" s="677">
        <f t="shared" si="894"/>
        <v>120</v>
      </c>
      <c r="DB585" s="676">
        <f t="shared" si="895"/>
        <v>24</v>
      </c>
      <c r="DC585" s="676">
        <f t="shared" si="920"/>
        <v>4.8</v>
      </c>
      <c r="DD585" s="208">
        <v>660.86425999999994</v>
      </c>
      <c r="DE585" s="677">
        <f t="shared" si="896"/>
        <v>160.86425999999994</v>
      </c>
      <c r="DF585" s="676">
        <f t="shared" si="897"/>
        <v>32.172852000000006</v>
      </c>
      <c r="DG585" s="676">
        <f t="shared" si="921"/>
        <v>6.434570400000001</v>
      </c>
      <c r="DH585" s="222">
        <v>24</v>
      </c>
      <c r="DI585" s="677">
        <f t="shared" si="898"/>
        <v>120</v>
      </c>
      <c r="DJ585" s="568">
        <f t="shared" si="899"/>
        <v>620</v>
      </c>
      <c r="DK585" s="677">
        <f t="shared" si="900"/>
        <v>620</v>
      </c>
      <c r="DL585" s="677">
        <f t="shared" si="922"/>
        <v>186</v>
      </c>
      <c r="DM585" s="677">
        <f t="shared" si="923"/>
        <v>310</v>
      </c>
      <c r="DN585" s="677">
        <f t="shared" si="901"/>
        <v>10.216064999999986</v>
      </c>
      <c r="DO585" s="677">
        <f t="shared" si="924"/>
        <v>3.0648194999999956</v>
      </c>
      <c r="DP585" s="677">
        <f t="shared" si="925"/>
        <v>5.1080324999999931</v>
      </c>
      <c r="DQ585" s="677">
        <f t="shared" si="902"/>
        <v>10.216064999999986</v>
      </c>
      <c r="DR585" s="222">
        <v>620</v>
      </c>
      <c r="DS585" s="677">
        <f t="shared" si="903"/>
        <v>120</v>
      </c>
      <c r="DT585" s="676">
        <f t="shared" si="904"/>
        <v>24</v>
      </c>
      <c r="DU585" s="710">
        <f t="shared" si="926"/>
        <v>4.8</v>
      </c>
      <c r="DV585" s="208">
        <v>660.86425999999994</v>
      </c>
      <c r="DW585" s="677">
        <f t="shared" si="905"/>
        <v>160.86425999999994</v>
      </c>
      <c r="DX585" s="676">
        <f t="shared" si="906"/>
        <v>32.172852000000006</v>
      </c>
      <c r="DY585" s="710">
        <f t="shared" si="927"/>
        <v>6.434570400000001</v>
      </c>
      <c r="DZ585" s="222">
        <v>24</v>
      </c>
      <c r="EA585" s="677">
        <f t="shared" si="907"/>
        <v>120</v>
      </c>
      <c r="EB585" s="568">
        <f t="shared" si="908"/>
        <v>620</v>
      </c>
      <c r="EC585" s="677">
        <f t="shared" si="909"/>
        <v>620</v>
      </c>
      <c r="ED585" s="677">
        <f t="shared" si="928"/>
        <v>186</v>
      </c>
      <c r="EE585" s="677">
        <f t="shared" si="929"/>
        <v>310</v>
      </c>
      <c r="EF585" s="208">
        <f t="shared" si="930"/>
        <v>10.216064999999986</v>
      </c>
      <c r="EG585" s="208">
        <f t="shared" si="931"/>
        <v>3.0648194999999956</v>
      </c>
      <c r="EH585" s="208">
        <f t="shared" si="932"/>
        <v>5.1080324999999931</v>
      </c>
      <c r="EI585" s="677">
        <f t="shared" si="910"/>
        <v>10.216064999999986</v>
      </c>
    </row>
    <row r="586" spans="1:139" s="218" customFormat="1" ht="27.75" customHeight="1" x14ac:dyDescent="0.2">
      <c r="A586" s="505">
        <v>583</v>
      </c>
      <c r="B586" s="505" t="s">
        <v>1270</v>
      </c>
      <c r="C586" s="499" t="s">
        <v>1024</v>
      </c>
      <c r="D586" s="253" t="s">
        <v>123</v>
      </c>
      <c r="E586" s="253" t="s">
        <v>36</v>
      </c>
      <c r="F586" s="219" t="s">
        <v>43</v>
      </c>
      <c r="G586" s="219" t="s">
        <v>42</v>
      </c>
      <c r="H586" s="219">
        <v>7</v>
      </c>
      <c r="I586" s="248">
        <v>1</v>
      </c>
      <c r="J586" s="230">
        <v>908</v>
      </c>
      <c r="K586" s="222" t="s">
        <v>650</v>
      </c>
      <c r="L586" s="219" t="s">
        <v>43</v>
      </c>
      <c r="M586" s="219" t="s">
        <v>42</v>
      </c>
      <c r="N586" s="219">
        <v>7</v>
      </c>
      <c r="O586" s="249">
        <v>1</v>
      </c>
      <c r="P586" s="230">
        <v>908</v>
      </c>
      <c r="Q586" s="219"/>
      <c r="R586" s="219"/>
      <c r="S586" s="219"/>
      <c r="T586" s="249">
        <v>1</v>
      </c>
      <c r="U586" s="231">
        <v>908</v>
      </c>
      <c r="V586" s="228" t="s">
        <v>695</v>
      </c>
      <c r="W586" s="228" t="s">
        <v>180</v>
      </c>
      <c r="X586" s="228" t="s">
        <v>45</v>
      </c>
      <c r="Y586" s="252">
        <v>1</v>
      </c>
      <c r="Z586" s="232">
        <v>908</v>
      </c>
      <c r="AA586" s="207">
        <f t="shared" si="846"/>
        <v>908</v>
      </c>
      <c r="AB586" s="222">
        <v>758</v>
      </c>
      <c r="AC586" s="544">
        <f t="shared" si="911"/>
        <v>-150</v>
      </c>
      <c r="AD586" s="208">
        <f>0.95*$AB$1</f>
        <v>1080.587</v>
      </c>
      <c r="AE586" s="678">
        <f t="shared" si="912"/>
        <v>172.58699999999999</v>
      </c>
      <c r="AF586" s="222">
        <v>1406</v>
      </c>
      <c r="AJ586" s="444">
        <f t="shared" si="847"/>
        <v>-150</v>
      </c>
      <c r="AK586" s="444">
        <f t="shared" si="848"/>
        <v>-16.519823788546248</v>
      </c>
      <c r="AL586" s="539">
        <f t="shared" si="913"/>
        <v>-3.3039647577092497E-2</v>
      </c>
      <c r="AM586" s="444">
        <f t="shared" si="849"/>
        <v>-30</v>
      </c>
      <c r="AN586" s="445">
        <f t="shared" si="850"/>
        <v>172.58699999999999</v>
      </c>
      <c r="AO586" s="445">
        <f t="shared" si="851"/>
        <v>19.007378854625557</v>
      </c>
      <c r="AP586" s="542">
        <f t="shared" si="914"/>
        <v>3.8014757709251112E-2</v>
      </c>
      <c r="AQ586" s="445">
        <f t="shared" si="852"/>
        <v>34.517399999999995</v>
      </c>
      <c r="AR586" s="227">
        <f t="shared" si="853"/>
        <v>1028</v>
      </c>
      <c r="AS586" s="210">
        <f t="shared" si="854"/>
        <v>1028</v>
      </c>
      <c r="AT586" s="209">
        <f t="shared" si="855"/>
        <v>308.39999999999998</v>
      </c>
      <c r="AU586" s="209">
        <f t="shared" si="856"/>
        <v>514</v>
      </c>
      <c r="AV586" s="211">
        <f t="shared" si="857"/>
        <v>758</v>
      </c>
      <c r="AW586" s="210">
        <f t="shared" si="858"/>
        <v>270</v>
      </c>
      <c r="AX586" s="210">
        <f t="shared" si="859"/>
        <v>120</v>
      </c>
      <c r="AY586" s="210">
        <f t="shared" si="860"/>
        <v>13.215859030836995</v>
      </c>
      <c r="AZ586" s="211">
        <f t="shared" si="861"/>
        <v>1080.587</v>
      </c>
      <c r="BA586" s="544">
        <f t="shared" si="915"/>
        <v>52.586999999999989</v>
      </c>
      <c r="BB586" s="210">
        <f t="shared" si="916"/>
        <v>13.146749999999997</v>
      </c>
      <c r="BC586" s="213">
        <f t="shared" si="862"/>
        <v>972.52830000000006</v>
      </c>
      <c r="BD586" s="211">
        <f>[1]MAG_9pak!$F$9</f>
        <v>972.52830000000006</v>
      </c>
      <c r="BE586" s="213">
        <f t="shared" si="863"/>
        <v>291.75848999999999</v>
      </c>
      <c r="BF586" s="213">
        <f t="shared" si="864"/>
        <v>486.26415000000003</v>
      </c>
      <c r="BG586" s="210">
        <f t="shared" si="865"/>
        <v>214.52830000000006</v>
      </c>
      <c r="BH586" s="210">
        <f t="shared" si="866"/>
        <v>64.528300000000058</v>
      </c>
      <c r="BI586" s="210">
        <f t="shared" si="867"/>
        <v>7.1066409691630099</v>
      </c>
      <c r="BJ586" s="210">
        <f t="shared" si="868"/>
        <v>1125.92</v>
      </c>
      <c r="BK586" s="214">
        <f t="shared" si="869"/>
        <v>337.77600000000001</v>
      </c>
      <c r="BL586" s="214">
        <f t="shared" si="870"/>
        <v>562.96</v>
      </c>
      <c r="BM586" s="210">
        <f t="shared" si="871"/>
        <v>217.92000000000007</v>
      </c>
      <c r="BN586" s="210">
        <f t="shared" si="872"/>
        <v>367.92000000000007</v>
      </c>
      <c r="BO586" s="215">
        <f t="shared" si="873"/>
        <v>1125.92</v>
      </c>
      <c r="BP586" s="210">
        <f t="shared" si="844"/>
        <v>1125.92</v>
      </c>
      <c r="BQ586" s="216">
        <f t="shared" si="874"/>
        <v>337.77600000000001</v>
      </c>
      <c r="BR586" s="216">
        <f t="shared" si="875"/>
        <v>562.96</v>
      </c>
      <c r="BS586" s="210">
        <f t="shared" si="876"/>
        <v>217.92000000000007</v>
      </c>
      <c r="BT586" s="210">
        <f t="shared" si="877"/>
        <v>367.92000000000007</v>
      </c>
      <c r="BU586" s="217">
        <f t="shared" si="878"/>
        <v>1125.92</v>
      </c>
      <c r="BV586" s="210">
        <f t="shared" si="845"/>
        <v>1125.92</v>
      </c>
      <c r="BW586" s="403">
        <f t="shared" si="879"/>
        <v>337.77600000000001</v>
      </c>
      <c r="BX586" s="403">
        <f t="shared" si="880"/>
        <v>562.96</v>
      </c>
      <c r="BY586" s="210">
        <f t="shared" si="881"/>
        <v>217.92000000000007</v>
      </c>
      <c r="BZ586" s="210">
        <f t="shared" si="882"/>
        <v>367.92000000000007</v>
      </c>
      <c r="CA586" s="210">
        <f t="shared" si="883"/>
        <v>24</v>
      </c>
      <c r="CB586" s="404">
        <f t="shared" si="884"/>
        <v>1125.92</v>
      </c>
      <c r="CC586" s="211"/>
      <c r="CD586" s="537">
        <f t="shared" si="885"/>
        <v>13.146749999999997</v>
      </c>
      <c r="CE586" s="537">
        <f t="shared" si="917"/>
        <v>3.944024999999999</v>
      </c>
      <c r="CF586" s="537">
        <f t="shared" si="886"/>
        <v>6.5733749999999986</v>
      </c>
      <c r="CG586" s="210"/>
      <c r="CH586" s="210"/>
      <c r="CI586" s="210"/>
      <c r="CJ586" s="538">
        <f t="shared" si="887"/>
        <v>13.146749999999997</v>
      </c>
      <c r="CK586" s="216">
        <f t="shared" si="888"/>
        <v>-67.5</v>
      </c>
      <c r="CL586" s="216">
        <f t="shared" si="918"/>
        <v>-20.25</v>
      </c>
      <c r="CM586" s="216">
        <f t="shared" si="889"/>
        <v>-33.75</v>
      </c>
      <c r="CN586" s="216"/>
      <c r="CO586" s="216"/>
      <c r="CP586" s="216"/>
      <c r="CQ586" s="217">
        <f t="shared" si="890"/>
        <v>-67.5</v>
      </c>
      <c r="CR586" s="403">
        <f t="shared" si="891"/>
        <v>-11.333250000000021</v>
      </c>
      <c r="CS586" s="403">
        <f t="shared" si="919"/>
        <v>-3.3999750000000062</v>
      </c>
      <c r="CT586" s="403">
        <f t="shared" si="892"/>
        <v>-5.6666250000000105</v>
      </c>
      <c r="CU586" s="403"/>
      <c r="CV586" s="403"/>
      <c r="CW586" s="403"/>
      <c r="CX586" s="404">
        <f t="shared" si="893"/>
        <v>-11.333250000000021</v>
      </c>
      <c r="CY586" s="198"/>
      <c r="CZ586" s="222">
        <v>758</v>
      </c>
      <c r="DA586" s="677">
        <f t="shared" si="894"/>
        <v>-150</v>
      </c>
      <c r="DB586" s="676">
        <f t="shared" si="895"/>
        <v>-16.519823788546248</v>
      </c>
      <c r="DC586" s="676">
        <f t="shared" si="920"/>
        <v>-3.3039647577092497</v>
      </c>
      <c r="DD586" s="208">
        <v>1080.587</v>
      </c>
      <c r="DE586" s="677">
        <f t="shared" si="896"/>
        <v>172.58699999999999</v>
      </c>
      <c r="DF586" s="676">
        <f t="shared" si="897"/>
        <v>19.007378854625557</v>
      </c>
      <c r="DG586" s="676">
        <f t="shared" si="921"/>
        <v>3.8014757709251112</v>
      </c>
      <c r="DH586" s="222">
        <v>20</v>
      </c>
      <c r="DI586" s="677">
        <f t="shared" si="898"/>
        <v>181.6</v>
      </c>
      <c r="DJ586" s="568">
        <f t="shared" si="899"/>
        <v>1089.5999999999999</v>
      </c>
      <c r="DK586" s="677">
        <f t="shared" si="900"/>
        <v>1089.5999999999999</v>
      </c>
      <c r="DL586" s="677">
        <f t="shared" si="922"/>
        <v>326.87999999999994</v>
      </c>
      <c r="DM586" s="677">
        <f t="shared" si="923"/>
        <v>544.79999999999995</v>
      </c>
      <c r="DN586" s="677">
        <f t="shared" si="901"/>
        <v>-2.25324999999998</v>
      </c>
      <c r="DO586" s="677">
        <f t="shared" si="924"/>
        <v>-0.675974999999994</v>
      </c>
      <c r="DP586" s="677">
        <f t="shared" si="925"/>
        <v>-1.12662499999999</v>
      </c>
      <c r="DQ586" s="677">
        <f t="shared" si="902"/>
        <v>-2.25324999999998</v>
      </c>
      <c r="DR586" s="222">
        <v>758</v>
      </c>
      <c r="DS586" s="677">
        <f t="shared" si="903"/>
        <v>-150</v>
      </c>
      <c r="DT586" s="676">
        <f t="shared" si="904"/>
        <v>-16.519823788546248</v>
      </c>
      <c r="DU586" s="710">
        <f t="shared" si="926"/>
        <v>-3.3039647577092497</v>
      </c>
      <c r="DV586" s="208">
        <v>1080.587</v>
      </c>
      <c r="DW586" s="677">
        <f t="shared" si="905"/>
        <v>172.58699999999999</v>
      </c>
      <c r="DX586" s="676">
        <f t="shared" si="906"/>
        <v>19.007378854625557</v>
      </c>
      <c r="DY586" s="710">
        <f t="shared" si="927"/>
        <v>3.8014757709251112</v>
      </c>
      <c r="DZ586" s="222">
        <v>19</v>
      </c>
      <c r="EA586" s="677">
        <f t="shared" si="907"/>
        <v>172.52</v>
      </c>
      <c r="EB586" s="568">
        <f t="shared" si="908"/>
        <v>1080.52</v>
      </c>
      <c r="EC586" s="677">
        <f t="shared" si="909"/>
        <v>1080.52</v>
      </c>
      <c r="ED586" s="677">
        <f t="shared" si="928"/>
        <v>324.15600000000001</v>
      </c>
      <c r="EE586" s="677">
        <f t="shared" si="929"/>
        <v>540.26</v>
      </c>
      <c r="EF586" s="208">
        <f t="shared" si="930"/>
        <v>1.6750000000001819E-2</v>
      </c>
      <c r="EG586" s="208">
        <f t="shared" si="931"/>
        <v>5.0250000000005455E-3</v>
      </c>
      <c r="EH586" s="208">
        <f t="shared" si="932"/>
        <v>8.3750000000009095E-3</v>
      </c>
      <c r="EI586" s="677">
        <f t="shared" si="910"/>
        <v>1.6750000000001819E-2</v>
      </c>
    </row>
    <row r="587" spans="1:139" s="218" customFormat="1" ht="27.75" customHeight="1" x14ac:dyDescent="0.2">
      <c r="A587" s="505">
        <v>584</v>
      </c>
      <c r="B587" s="505" t="s">
        <v>1270</v>
      </c>
      <c r="C587" s="499" t="s">
        <v>1024</v>
      </c>
      <c r="D587" s="253" t="s">
        <v>123</v>
      </c>
      <c r="E587" s="253" t="s">
        <v>36</v>
      </c>
      <c r="F587" s="219" t="s">
        <v>43</v>
      </c>
      <c r="G587" s="219" t="s">
        <v>42</v>
      </c>
      <c r="H587" s="219" t="s">
        <v>25</v>
      </c>
      <c r="I587" s="248">
        <v>1</v>
      </c>
      <c r="J587" s="230">
        <v>1032</v>
      </c>
      <c r="K587" s="222" t="s">
        <v>650</v>
      </c>
      <c r="L587" s="219" t="s">
        <v>43</v>
      </c>
      <c r="M587" s="219" t="s">
        <v>42</v>
      </c>
      <c r="N587" s="219" t="s">
        <v>25</v>
      </c>
      <c r="O587" s="249">
        <v>1</v>
      </c>
      <c r="P587" s="230">
        <v>1032</v>
      </c>
      <c r="Q587" s="219"/>
      <c r="R587" s="219"/>
      <c r="S587" s="219"/>
      <c r="T587" s="249">
        <v>1</v>
      </c>
      <c r="U587" s="231">
        <v>1032</v>
      </c>
      <c r="V587" s="228" t="s">
        <v>695</v>
      </c>
      <c r="W587" s="228" t="s">
        <v>180</v>
      </c>
      <c r="X587" s="228" t="s">
        <v>45</v>
      </c>
      <c r="Y587" s="252">
        <v>1</v>
      </c>
      <c r="Z587" s="551">
        <v>1032</v>
      </c>
      <c r="AA587" s="207">
        <f t="shared" si="846"/>
        <v>1032</v>
      </c>
      <c r="AB587" s="552">
        <v>758</v>
      </c>
      <c r="AC587" s="544">
        <f t="shared" si="911"/>
        <v>-274</v>
      </c>
      <c r="AD587" s="553">
        <f>0.95*$AB$1</f>
        <v>1080.587</v>
      </c>
      <c r="AE587" s="678">
        <f t="shared" si="912"/>
        <v>48.586999999999989</v>
      </c>
      <c r="AF587" s="222">
        <v>1406</v>
      </c>
      <c r="AJ587" s="444">
        <f t="shared" si="847"/>
        <v>-274</v>
      </c>
      <c r="AK587" s="444">
        <f t="shared" si="848"/>
        <v>-26.550387596899228</v>
      </c>
      <c r="AL587" s="539">
        <f t="shared" si="913"/>
        <v>-5.3100775193798452E-2</v>
      </c>
      <c r="AM587" s="444">
        <f t="shared" si="849"/>
        <v>-54.8</v>
      </c>
      <c r="AN587" s="445">
        <f t="shared" si="850"/>
        <v>48.586999999999989</v>
      </c>
      <c r="AO587" s="445">
        <f t="shared" si="851"/>
        <v>4.7080426356589129</v>
      </c>
      <c r="AP587" s="542">
        <f t="shared" si="914"/>
        <v>9.4160852713178252E-3</v>
      </c>
      <c r="AQ587" s="445">
        <f t="shared" si="852"/>
        <v>9.7173999999999978</v>
      </c>
      <c r="AR587" s="227">
        <f t="shared" si="853"/>
        <v>1152</v>
      </c>
      <c r="AS587" s="554">
        <f t="shared" si="854"/>
        <v>1152</v>
      </c>
      <c r="AT587" s="209">
        <f t="shared" si="855"/>
        <v>345.59999999999997</v>
      </c>
      <c r="AU587" s="209">
        <f t="shared" si="856"/>
        <v>576</v>
      </c>
      <c r="AV587" s="211">
        <f t="shared" si="857"/>
        <v>758</v>
      </c>
      <c r="AW587" s="545">
        <f t="shared" si="858"/>
        <v>394</v>
      </c>
      <c r="AX587" s="210">
        <f t="shared" si="859"/>
        <v>120</v>
      </c>
      <c r="AY587" s="210">
        <f t="shared" si="860"/>
        <v>11.627906976744185</v>
      </c>
      <c r="AZ587" s="211">
        <f t="shared" si="861"/>
        <v>1080.587</v>
      </c>
      <c r="BA587" s="544">
        <f t="shared" si="915"/>
        <v>-71.413000000000011</v>
      </c>
      <c r="BB587" s="210">
        <f t="shared" si="916"/>
        <v>-17.853250000000003</v>
      </c>
      <c r="BC587" s="213">
        <f t="shared" si="862"/>
        <v>972.52830000000006</v>
      </c>
      <c r="BD587" s="211">
        <f>[1]MAG_9pak!$F$9</f>
        <v>972.52830000000006</v>
      </c>
      <c r="BE587" s="213">
        <f t="shared" si="863"/>
        <v>291.75848999999999</v>
      </c>
      <c r="BF587" s="213">
        <f t="shared" si="864"/>
        <v>486.26415000000003</v>
      </c>
      <c r="BG587" s="210">
        <f t="shared" si="865"/>
        <v>214.52830000000006</v>
      </c>
      <c r="BH587" s="210">
        <f t="shared" si="866"/>
        <v>-59.471699999999942</v>
      </c>
      <c r="BI587" s="210">
        <f t="shared" si="867"/>
        <v>-5.7627616279069827</v>
      </c>
      <c r="BJ587" s="210">
        <f t="shared" si="868"/>
        <v>1279.68</v>
      </c>
      <c r="BK587" s="214">
        <f t="shared" si="869"/>
        <v>383.904</v>
      </c>
      <c r="BL587" s="214">
        <f t="shared" si="870"/>
        <v>639.84</v>
      </c>
      <c r="BM587" s="210">
        <f t="shared" si="871"/>
        <v>247.68000000000006</v>
      </c>
      <c r="BN587" s="210">
        <f t="shared" si="872"/>
        <v>521.68000000000006</v>
      </c>
      <c r="BO587" s="215">
        <f t="shared" si="873"/>
        <v>1279.68</v>
      </c>
      <c r="BP587" s="210">
        <f t="shared" si="844"/>
        <v>1279.68</v>
      </c>
      <c r="BQ587" s="216">
        <f t="shared" si="874"/>
        <v>383.904</v>
      </c>
      <c r="BR587" s="216">
        <f t="shared" si="875"/>
        <v>639.84</v>
      </c>
      <c r="BS587" s="210">
        <f t="shared" si="876"/>
        <v>247.68000000000006</v>
      </c>
      <c r="BT587" s="210">
        <f t="shared" si="877"/>
        <v>521.68000000000006</v>
      </c>
      <c r="BU587" s="217">
        <f t="shared" si="878"/>
        <v>1279.68</v>
      </c>
      <c r="BV587" s="210">
        <f t="shared" si="845"/>
        <v>1279.68</v>
      </c>
      <c r="BW587" s="403">
        <f t="shared" si="879"/>
        <v>383.904</v>
      </c>
      <c r="BX587" s="403">
        <f t="shared" si="880"/>
        <v>639.84</v>
      </c>
      <c r="BY587" s="210">
        <f t="shared" si="881"/>
        <v>247.68000000000006</v>
      </c>
      <c r="BZ587" s="210">
        <f t="shared" si="882"/>
        <v>521.68000000000006</v>
      </c>
      <c r="CA587" s="210">
        <f t="shared" si="883"/>
        <v>24</v>
      </c>
      <c r="CB587" s="404">
        <f t="shared" si="884"/>
        <v>1279.68</v>
      </c>
      <c r="CC587" s="211"/>
      <c r="CD587" s="537">
        <f t="shared" si="885"/>
        <v>-17.853250000000003</v>
      </c>
      <c r="CE587" s="537">
        <f t="shared" si="917"/>
        <v>-5.3559750000000008</v>
      </c>
      <c r="CF587" s="537">
        <f t="shared" si="886"/>
        <v>-8.9266250000000014</v>
      </c>
      <c r="CG587" s="210"/>
      <c r="CH587" s="210"/>
      <c r="CI587" s="210"/>
      <c r="CJ587" s="538">
        <f t="shared" si="887"/>
        <v>-17.853250000000003</v>
      </c>
      <c r="CK587" s="216">
        <f t="shared" si="888"/>
        <v>-98.5</v>
      </c>
      <c r="CL587" s="216">
        <f t="shared" si="918"/>
        <v>-29.549999999999997</v>
      </c>
      <c r="CM587" s="216">
        <f t="shared" si="889"/>
        <v>-49.25</v>
      </c>
      <c r="CN587" s="216"/>
      <c r="CO587" s="216"/>
      <c r="CP587" s="216"/>
      <c r="CQ587" s="217">
        <f t="shared" si="890"/>
        <v>-98.5</v>
      </c>
      <c r="CR587" s="403">
        <f t="shared" si="891"/>
        <v>-49.773250000000019</v>
      </c>
      <c r="CS587" s="403">
        <f t="shared" si="919"/>
        <v>-14.931975000000005</v>
      </c>
      <c r="CT587" s="403">
        <f t="shared" si="892"/>
        <v>-24.886625000000009</v>
      </c>
      <c r="CU587" s="403"/>
      <c r="CV587" s="403"/>
      <c r="CW587" s="403"/>
      <c r="CX587" s="404">
        <f t="shared" si="893"/>
        <v>-49.773250000000019</v>
      </c>
      <c r="CY587" s="198"/>
      <c r="CZ587" s="222">
        <v>758</v>
      </c>
      <c r="DA587" s="677">
        <f t="shared" si="894"/>
        <v>-274</v>
      </c>
      <c r="DB587" s="676">
        <f t="shared" si="895"/>
        <v>-26.550387596899228</v>
      </c>
      <c r="DC587" s="676">
        <f t="shared" si="920"/>
        <v>-5.3100775193798455</v>
      </c>
      <c r="DD587" s="208">
        <v>1080.587</v>
      </c>
      <c r="DE587" s="677">
        <f t="shared" si="896"/>
        <v>48.586999999999989</v>
      </c>
      <c r="DF587" s="676">
        <f t="shared" si="897"/>
        <v>4.7080426356589129</v>
      </c>
      <c r="DG587" s="676">
        <f t="shared" si="921"/>
        <v>0.94160852713178256</v>
      </c>
      <c r="DH587" s="222">
        <v>20</v>
      </c>
      <c r="DI587" s="677">
        <f t="shared" si="898"/>
        <v>206.4</v>
      </c>
      <c r="DJ587" s="568">
        <f t="shared" si="899"/>
        <v>1238.4000000000001</v>
      </c>
      <c r="DK587" s="677">
        <f t="shared" si="900"/>
        <v>1238.4000000000001</v>
      </c>
      <c r="DL587" s="677">
        <f t="shared" si="922"/>
        <v>371.52</v>
      </c>
      <c r="DM587" s="677">
        <f t="shared" si="923"/>
        <v>619.20000000000005</v>
      </c>
      <c r="DN587" s="677">
        <f t="shared" si="901"/>
        <v>-39.453250000000025</v>
      </c>
      <c r="DO587" s="677">
        <f t="shared" si="924"/>
        <v>-11.835975000000007</v>
      </c>
      <c r="DP587" s="677">
        <f t="shared" si="925"/>
        <v>-19.726625000000013</v>
      </c>
      <c r="DQ587" s="677">
        <f t="shared" si="902"/>
        <v>-39.453250000000025</v>
      </c>
      <c r="DR587" s="222">
        <v>758</v>
      </c>
      <c r="DS587" s="677">
        <f t="shared" si="903"/>
        <v>-274</v>
      </c>
      <c r="DT587" s="676">
        <f t="shared" si="904"/>
        <v>-26.550387596899228</v>
      </c>
      <c r="DU587" s="710">
        <f t="shared" si="926"/>
        <v>-5.3100775193798455</v>
      </c>
      <c r="DV587" s="208">
        <v>1080.587</v>
      </c>
      <c r="DW587" s="677">
        <f t="shared" si="905"/>
        <v>48.586999999999989</v>
      </c>
      <c r="DX587" s="676">
        <f t="shared" si="906"/>
        <v>4.7080426356589129</v>
      </c>
      <c r="DY587" s="710">
        <f t="shared" si="927"/>
        <v>0.94160852713178256</v>
      </c>
      <c r="DZ587" s="222">
        <v>19</v>
      </c>
      <c r="EA587" s="677">
        <f t="shared" si="907"/>
        <v>196.08</v>
      </c>
      <c r="EB587" s="568">
        <f t="shared" si="908"/>
        <v>1228.08</v>
      </c>
      <c r="EC587" s="677">
        <f t="shared" si="909"/>
        <v>1228.08</v>
      </c>
      <c r="ED587" s="677">
        <f t="shared" si="928"/>
        <v>368.42399999999992</v>
      </c>
      <c r="EE587" s="677">
        <f t="shared" si="929"/>
        <v>614.04</v>
      </c>
      <c r="EF587" s="208">
        <f t="shared" si="930"/>
        <v>-36.873249999999985</v>
      </c>
      <c r="EG587" s="208">
        <f t="shared" si="931"/>
        <v>-11.061974999999995</v>
      </c>
      <c r="EH587" s="208">
        <f t="shared" si="932"/>
        <v>-18.436624999999992</v>
      </c>
      <c r="EI587" s="677">
        <f t="shared" si="910"/>
        <v>-36.873249999999985</v>
      </c>
    </row>
    <row r="588" spans="1:139" s="218" customFormat="1" ht="27.75" customHeight="1" x14ac:dyDescent="0.2">
      <c r="A588" s="506">
        <v>585</v>
      </c>
      <c r="B588" s="506" t="s">
        <v>1270</v>
      </c>
      <c r="C588" s="499" t="s">
        <v>1024</v>
      </c>
      <c r="D588" s="253" t="s">
        <v>123</v>
      </c>
      <c r="E588" s="253" t="s">
        <v>124</v>
      </c>
      <c r="F588" s="219" t="s">
        <v>105</v>
      </c>
      <c r="G588" s="219" t="s">
        <v>6</v>
      </c>
      <c r="H588" s="219" t="s">
        <v>28</v>
      </c>
      <c r="I588" s="248">
        <v>0.25</v>
      </c>
      <c r="J588" s="230">
        <v>800</v>
      </c>
      <c r="K588" s="222"/>
      <c r="L588" s="219" t="s">
        <v>105</v>
      </c>
      <c r="M588" s="219" t="s">
        <v>6</v>
      </c>
      <c r="N588" s="219" t="s">
        <v>28</v>
      </c>
      <c r="O588" s="249">
        <v>0.25</v>
      </c>
      <c r="P588" s="230">
        <v>800</v>
      </c>
      <c r="Q588" s="219"/>
      <c r="R588" s="219"/>
      <c r="S588" s="219"/>
      <c r="T588" s="249">
        <v>0.25</v>
      </c>
      <c r="U588" s="231">
        <v>800</v>
      </c>
      <c r="V588" s="228" t="s">
        <v>704</v>
      </c>
      <c r="W588" s="228" t="s">
        <v>6</v>
      </c>
      <c r="X588" s="228" t="s">
        <v>28</v>
      </c>
      <c r="Y588" s="252">
        <v>0.25</v>
      </c>
      <c r="Z588" s="232">
        <v>800</v>
      </c>
      <c r="AA588" s="207">
        <f t="shared" si="846"/>
        <v>200</v>
      </c>
      <c r="AB588" s="222">
        <v>967</v>
      </c>
      <c r="AC588" s="544">
        <f t="shared" si="911"/>
        <v>167</v>
      </c>
      <c r="AD588" s="208">
        <f>1.22*$AB$1</f>
        <v>1387.7012</v>
      </c>
      <c r="AE588" s="678">
        <f t="shared" si="912"/>
        <v>587.70119999999997</v>
      </c>
      <c r="AF588" s="222">
        <v>1796</v>
      </c>
      <c r="AJ588" s="444">
        <f t="shared" si="847"/>
        <v>167</v>
      </c>
      <c r="AK588" s="444">
        <f t="shared" si="848"/>
        <v>20.875</v>
      </c>
      <c r="AL588" s="539">
        <f t="shared" si="913"/>
        <v>4.1749999999999995E-2</v>
      </c>
      <c r="AM588" s="444">
        <f t="shared" si="849"/>
        <v>33.4</v>
      </c>
      <c r="AN588" s="445">
        <f t="shared" si="850"/>
        <v>587.70119999999997</v>
      </c>
      <c r="AO588" s="445">
        <f t="shared" si="851"/>
        <v>73.462649999999996</v>
      </c>
      <c r="AP588" s="542">
        <f t="shared" si="914"/>
        <v>0.14692530000000001</v>
      </c>
      <c r="AQ588" s="445">
        <f t="shared" si="852"/>
        <v>117.54024</v>
      </c>
      <c r="AR588" s="227">
        <f t="shared" si="853"/>
        <v>230</v>
      </c>
      <c r="AS588" s="210">
        <f t="shared" si="854"/>
        <v>920</v>
      </c>
      <c r="AT588" s="209">
        <f t="shared" si="855"/>
        <v>276</v>
      </c>
      <c r="AU588" s="209">
        <f t="shared" si="856"/>
        <v>460</v>
      </c>
      <c r="AV588" s="211">
        <f t="shared" si="857"/>
        <v>967</v>
      </c>
      <c r="AW588" s="212">
        <f t="shared" si="858"/>
        <v>-47</v>
      </c>
      <c r="AX588" s="210">
        <f t="shared" si="859"/>
        <v>120</v>
      </c>
      <c r="AY588" s="210">
        <f t="shared" si="860"/>
        <v>14.999999999999986</v>
      </c>
      <c r="AZ588" s="211">
        <f t="shared" si="861"/>
        <v>1387.7012</v>
      </c>
      <c r="BA588" s="544">
        <f t="shared" si="915"/>
        <v>467.70119999999997</v>
      </c>
      <c r="BB588" s="210">
        <f t="shared" si="916"/>
        <v>116.92529999999999</v>
      </c>
      <c r="BC588" s="213">
        <f t="shared" si="862"/>
        <v>312.23277000000002</v>
      </c>
      <c r="BD588" s="211">
        <f>[1]MAG_9pak!$F$11</f>
        <v>1248.9310800000001</v>
      </c>
      <c r="BE588" s="213">
        <f t="shared" si="863"/>
        <v>374.67932400000001</v>
      </c>
      <c r="BF588" s="213">
        <f t="shared" si="864"/>
        <v>624.46554000000003</v>
      </c>
      <c r="BG588" s="210">
        <f t="shared" si="865"/>
        <v>281.93108000000007</v>
      </c>
      <c r="BH588" s="210">
        <f t="shared" si="866"/>
        <v>448.93108000000007</v>
      </c>
      <c r="BI588" s="210">
        <f t="shared" si="867"/>
        <v>56.116385000000008</v>
      </c>
      <c r="BJ588" s="210">
        <f t="shared" si="868"/>
        <v>992</v>
      </c>
      <c r="BK588" s="214">
        <f t="shared" si="869"/>
        <v>297.59999999999997</v>
      </c>
      <c r="BL588" s="214">
        <f t="shared" si="870"/>
        <v>496</v>
      </c>
      <c r="BM588" s="210">
        <f t="shared" si="871"/>
        <v>192</v>
      </c>
      <c r="BN588" s="210">
        <f t="shared" si="872"/>
        <v>25</v>
      </c>
      <c r="BO588" s="215">
        <f t="shared" si="873"/>
        <v>248</v>
      </c>
      <c r="BP588" s="210">
        <f t="shared" si="844"/>
        <v>992</v>
      </c>
      <c r="BQ588" s="216">
        <f t="shared" si="874"/>
        <v>297.59999999999997</v>
      </c>
      <c r="BR588" s="216">
        <f t="shared" si="875"/>
        <v>496</v>
      </c>
      <c r="BS588" s="210">
        <f t="shared" si="876"/>
        <v>192</v>
      </c>
      <c r="BT588" s="210">
        <f t="shared" si="877"/>
        <v>25</v>
      </c>
      <c r="BU588" s="217">
        <f t="shared" si="878"/>
        <v>248</v>
      </c>
      <c r="BV588" s="210">
        <f t="shared" si="845"/>
        <v>992</v>
      </c>
      <c r="BW588" s="403">
        <f t="shared" si="879"/>
        <v>297.59999999999997</v>
      </c>
      <c r="BX588" s="403">
        <f t="shared" si="880"/>
        <v>496</v>
      </c>
      <c r="BY588" s="210">
        <f t="shared" si="881"/>
        <v>192</v>
      </c>
      <c r="BZ588" s="210">
        <f t="shared" si="882"/>
        <v>25</v>
      </c>
      <c r="CA588" s="210">
        <f t="shared" si="883"/>
        <v>24</v>
      </c>
      <c r="CB588" s="404">
        <f t="shared" si="884"/>
        <v>248</v>
      </c>
      <c r="CC588" s="211"/>
      <c r="CD588" s="537">
        <f t="shared" si="885"/>
        <v>116.92529999999999</v>
      </c>
      <c r="CE588" s="537">
        <f t="shared" si="917"/>
        <v>35.077589999999994</v>
      </c>
      <c r="CF588" s="537">
        <f t="shared" si="886"/>
        <v>58.462649999999996</v>
      </c>
      <c r="CG588" s="210"/>
      <c r="CH588" s="210"/>
      <c r="CI588" s="210"/>
      <c r="CJ588" s="538">
        <f t="shared" si="887"/>
        <v>29.231324999999998</v>
      </c>
      <c r="CK588" s="216">
        <f t="shared" si="888"/>
        <v>11.75</v>
      </c>
      <c r="CL588" s="216">
        <f t="shared" si="918"/>
        <v>3.5249999999999999</v>
      </c>
      <c r="CM588" s="216">
        <f t="shared" si="889"/>
        <v>5.875</v>
      </c>
      <c r="CN588" s="216"/>
      <c r="CO588" s="216"/>
      <c r="CP588" s="216"/>
      <c r="CQ588" s="217">
        <f t="shared" si="890"/>
        <v>2.9375</v>
      </c>
      <c r="CR588" s="403">
        <f t="shared" si="891"/>
        <v>98.925299999999993</v>
      </c>
      <c r="CS588" s="403">
        <f t="shared" si="919"/>
        <v>29.677589999999995</v>
      </c>
      <c r="CT588" s="403">
        <f t="shared" si="892"/>
        <v>49.462649999999996</v>
      </c>
      <c r="CU588" s="403"/>
      <c r="CV588" s="403"/>
      <c r="CW588" s="403"/>
      <c r="CX588" s="404">
        <f t="shared" si="893"/>
        <v>24.731324999999998</v>
      </c>
      <c r="CY588" s="198"/>
      <c r="CZ588" s="222">
        <v>967</v>
      </c>
      <c r="DA588" s="677">
        <f t="shared" si="894"/>
        <v>167</v>
      </c>
      <c r="DB588" s="676">
        <f t="shared" si="895"/>
        <v>20.875</v>
      </c>
      <c r="DC588" s="676">
        <f t="shared" si="920"/>
        <v>4.1749999999999998</v>
      </c>
      <c r="DD588" s="208">
        <v>1387.7012</v>
      </c>
      <c r="DE588" s="677">
        <f t="shared" si="896"/>
        <v>587.70119999999997</v>
      </c>
      <c r="DF588" s="676">
        <f t="shared" si="897"/>
        <v>73.462649999999996</v>
      </c>
      <c r="DG588" s="676">
        <f t="shared" si="921"/>
        <v>14.69253</v>
      </c>
      <c r="DH588" s="222">
        <v>20</v>
      </c>
      <c r="DI588" s="677">
        <f t="shared" si="898"/>
        <v>160</v>
      </c>
      <c r="DJ588" s="568">
        <f t="shared" si="899"/>
        <v>960</v>
      </c>
      <c r="DK588" s="677">
        <f t="shared" si="900"/>
        <v>240</v>
      </c>
      <c r="DL588" s="677">
        <f t="shared" si="922"/>
        <v>288</v>
      </c>
      <c r="DM588" s="677">
        <f t="shared" si="923"/>
        <v>480</v>
      </c>
      <c r="DN588" s="677">
        <f t="shared" si="901"/>
        <v>106.92529999999999</v>
      </c>
      <c r="DO588" s="677">
        <f t="shared" si="924"/>
        <v>32.077589999999994</v>
      </c>
      <c r="DP588" s="677">
        <f t="shared" si="925"/>
        <v>53.462649999999996</v>
      </c>
      <c r="DQ588" s="677">
        <f t="shared" si="902"/>
        <v>26.731324999999998</v>
      </c>
      <c r="DR588" s="222">
        <v>967</v>
      </c>
      <c r="DS588" s="677">
        <f t="shared" si="903"/>
        <v>167</v>
      </c>
      <c r="DT588" s="676">
        <f t="shared" si="904"/>
        <v>20.875</v>
      </c>
      <c r="DU588" s="710">
        <f t="shared" si="926"/>
        <v>4.1749999999999998</v>
      </c>
      <c r="DV588" s="208">
        <v>1387.7012</v>
      </c>
      <c r="DW588" s="677">
        <f t="shared" si="905"/>
        <v>587.70119999999997</v>
      </c>
      <c r="DX588" s="676">
        <f t="shared" si="906"/>
        <v>73.462649999999996</v>
      </c>
      <c r="DY588" s="710">
        <f t="shared" si="927"/>
        <v>14.69253</v>
      </c>
      <c r="DZ588" s="222">
        <v>19</v>
      </c>
      <c r="EA588" s="677">
        <f t="shared" si="907"/>
        <v>152</v>
      </c>
      <c r="EB588" s="568">
        <f t="shared" si="908"/>
        <v>952</v>
      </c>
      <c r="EC588" s="677">
        <f t="shared" si="909"/>
        <v>238</v>
      </c>
      <c r="ED588" s="677">
        <f t="shared" si="928"/>
        <v>285.60000000000002</v>
      </c>
      <c r="EE588" s="677">
        <f t="shared" si="929"/>
        <v>476</v>
      </c>
      <c r="EF588" s="208">
        <f t="shared" si="930"/>
        <v>108.92529999999999</v>
      </c>
      <c r="EG588" s="208">
        <f t="shared" si="931"/>
        <v>32.677589999999995</v>
      </c>
      <c r="EH588" s="208">
        <f t="shared" si="932"/>
        <v>54.462649999999996</v>
      </c>
      <c r="EI588" s="677">
        <f t="shared" si="910"/>
        <v>27.231324999999998</v>
      </c>
    </row>
    <row r="589" spans="1:139" s="218" customFormat="1" ht="27.75" customHeight="1" x14ac:dyDescent="0.2">
      <c r="A589" s="505">
        <v>586</v>
      </c>
      <c r="B589" s="505" t="s">
        <v>1270</v>
      </c>
      <c r="C589" s="499" t="s">
        <v>1024</v>
      </c>
      <c r="D589" s="253" t="s">
        <v>123</v>
      </c>
      <c r="E589" s="253" t="s">
        <v>92</v>
      </c>
      <c r="F589" s="219" t="s">
        <v>96</v>
      </c>
      <c r="G589" s="219" t="s">
        <v>24</v>
      </c>
      <c r="H589" s="219" t="s">
        <v>28</v>
      </c>
      <c r="I589" s="248">
        <v>0.2</v>
      </c>
      <c r="J589" s="230">
        <v>739</v>
      </c>
      <c r="K589" s="222"/>
      <c r="L589" s="219" t="s">
        <v>96</v>
      </c>
      <c r="M589" s="219" t="s">
        <v>24</v>
      </c>
      <c r="N589" s="219" t="s">
        <v>28</v>
      </c>
      <c r="O589" s="249">
        <v>0.2</v>
      </c>
      <c r="P589" s="230">
        <v>739</v>
      </c>
      <c r="Q589" s="219"/>
      <c r="R589" s="219"/>
      <c r="S589" s="219"/>
      <c r="T589" s="249">
        <v>0.2</v>
      </c>
      <c r="U589" s="231">
        <v>739</v>
      </c>
      <c r="V589" s="228" t="s">
        <v>674</v>
      </c>
      <c r="W589" s="228" t="s">
        <v>6</v>
      </c>
      <c r="X589" s="228" t="s">
        <v>28</v>
      </c>
      <c r="Y589" s="252">
        <v>0.2</v>
      </c>
      <c r="Z589" s="232">
        <v>739</v>
      </c>
      <c r="AA589" s="207">
        <f t="shared" si="846"/>
        <v>147.80000000000001</v>
      </c>
      <c r="AB589" s="222">
        <v>967</v>
      </c>
      <c r="AC589" s="544">
        <f t="shared" si="911"/>
        <v>228</v>
      </c>
      <c r="AD589" s="208">
        <f>1.22*$AB$1</f>
        <v>1387.7012</v>
      </c>
      <c r="AE589" s="678">
        <f t="shared" si="912"/>
        <v>648.70119999999997</v>
      </c>
      <c r="AF589" s="222">
        <v>1796</v>
      </c>
      <c r="AJ589" s="444">
        <f t="shared" si="847"/>
        <v>228</v>
      </c>
      <c r="AK589" s="444">
        <f t="shared" si="848"/>
        <v>30.852503382949948</v>
      </c>
      <c r="AL589" s="539">
        <f t="shared" si="913"/>
        <v>6.1705006765899899E-2</v>
      </c>
      <c r="AM589" s="444">
        <f t="shared" si="849"/>
        <v>45.6</v>
      </c>
      <c r="AN589" s="445">
        <f t="shared" si="850"/>
        <v>648.70119999999997</v>
      </c>
      <c r="AO589" s="445">
        <f t="shared" si="851"/>
        <v>87.780947225981038</v>
      </c>
      <c r="AP589" s="542">
        <f t="shared" si="914"/>
        <v>0.17556189445196207</v>
      </c>
      <c r="AQ589" s="445">
        <f t="shared" si="852"/>
        <v>129.74024</v>
      </c>
      <c r="AR589" s="227">
        <f t="shared" si="853"/>
        <v>171.8</v>
      </c>
      <c r="AS589" s="210">
        <f t="shared" si="854"/>
        <v>859</v>
      </c>
      <c r="AT589" s="209">
        <f t="shared" si="855"/>
        <v>257.7</v>
      </c>
      <c r="AU589" s="209">
        <f t="shared" si="856"/>
        <v>429.5</v>
      </c>
      <c r="AV589" s="211">
        <f t="shared" si="857"/>
        <v>967</v>
      </c>
      <c r="AW589" s="212">
        <f t="shared" si="858"/>
        <v>-108</v>
      </c>
      <c r="AX589" s="210">
        <f t="shared" si="859"/>
        <v>120</v>
      </c>
      <c r="AY589" s="210">
        <f t="shared" si="860"/>
        <v>16.238159675236801</v>
      </c>
      <c r="AZ589" s="211">
        <f t="shared" si="861"/>
        <v>1387.7012</v>
      </c>
      <c r="BA589" s="544">
        <f t="shared" si="915"/>
        <v>528.70119999999997</v>
      </c>
      <c r="BB589" s="210">
        <f t="shared" si="916"/>
        <v>132.17529999999999</v>
      </c>
      <c r="BC589" s="213">
        <f t="shared" si="862"/>
        <v>249.78621600000002</v>
      </c>
      <c r="BD589" s="211">
        <f>[1]MAG_9pak!$F$11</f>
        <v>1248.9310800000001</v>
      </c>
      <c r="BE589" s="213">
        <f t="shared" si="863"/>
        <v>374.67932400000001</v>
      </c>
      <c r="BF589" s="213">
        <f t="shared" si="864"/>
        <v>624.46554000000003</v>
      </c>
      <c r="BG589" s="210">
        <f t="shared" si="865"/>
        <v>281.93108000000007</v>
      </c>
      <c r="BH589" s="210">
        <f t="shared" si="866"/>
        <v>509.93108000000007</v>
      </c>
      <c r="BI589" s="210">
        <f t="shared" si="867"/>
        <v>69.002852503382968</v>
      </c>
      <c r="BJ589" s="210">
        <f t="shared" si="868"/>
        <v>916.36</v>
      </c>
      <c r="BK589" s="214">
        <f t="shared" si="869"/>
        <v>274.90800000000002</v>
      </c>
      <c r="BL589" s="214">
        <f t="shared" si="870"/>
        <v>458.18</v>
      </c>
      <c r="BM589" s="210">
        <f t="shared" si="871"/>
        <v>177.36</v>
      </c>
      <c r="BN589" s="210">
        <f t="shared" si="872"/>
        <v>-50.639999999999986</v>
      </c>
      <c r="BO589" s="215">
        <f t="shared" si="873"/>
        <v>183.27200000000002</v>
      </c>
      <c r="BP589" s="210">
        <f t="shared" si="844"/>
        <v>916.36</v>
      </c>
      <c r="BQ589" s="216">
        <f t="shared" si="874"/>
        <v>274.90800000000002</v>
      </c>
      <c r="BR589" s="216">
        <f t="shared" si="875"/>
        <v>458.18</v>
      </c>
      <c r="BS589" s="210">
        <f t="shared" si="876"/>
        <v>177.36</v>
      </c>
      <c r="BT589" s="210">
        <f t="shared" si="877"/>
        <v>-50.639999999999986</v>
      </c>
      <c r="BU589" s="217">
        <f t="shared" si="878"/>
        <v>183.27200000000002</v>
      </c>
      <c r="BV589" s="210">
        <f t="shared" si="845"/>
        <v>916.36</v>
      </c>
      <c r="BW589" s="403">
        <f t="shared" si="879"/>
        <v>274.90800000000002</v>
      </c>
      <c r="BX589" s="403">
        <f t="shared" si="880"/>
        <v>458.18</v>
      </c>
      <c r="BY589" s="210">
        <f t="shared" si="881"/>
        <v>177.36</v>
      </c>
      <c r="BZ589" s="210">
        <f t="shared" si="882"/>
        <v>-50.639999999999986</v>
      </c>
      <c r="CA589" s="210">
        <f t="shared" si="883"/>
        <v>24</v>
      </c>
      <c r="CB589" s="404">
        <f t="shared" si="884"/>
        <v>183.27200000000002</v>
      </c>
      <c r="CC589" s="211"/>
      <c r="CD589" s="537">
        <f t="shared" si="885"/>
        <v>132.17529999999999</v>
      </c>
      <c r="CE589" s="537">
        <f t="shared" si="917"/>
        <v>39.652589999999996</v>
      </c>
      <c r="CF589" s="537">
        <f t="shared" si="886"/>
        <v>66.087649999999996</v>
      </c>
      <c r="CG589" s="210"/>
      <c r="CH589" s="210"/>
      <c r="CI589" s="210"/>
      <c r="CJ589" s="538">
        <f t="shared" si="887"/>
        <v>26.43506</v>
      </c>
      <c r="CK589" s="216">
        <f t="shared" si="888"/>
        <v>27</v>
      </c>
      <c r="CL589" s="216">
        <f t="shared" si="918"/>
        <v>8.1</v>
      </c>
      <c r="CM589" s="216">
        <f t="shared" si="889"/>
        <v>13.5</v>
      </c>
      <c r="CN589" s="216"/>
      <c r="CO589" s="216"/>
      <c r="CP589" s="216"/>
      <c r="CQ589" s="217">
        <f t="shared" si="890"/>
        <v>5.4</v>
      </c>
      <c r="CR589" s="403">
        <f t="shared" si="891"/>
        <v>117.83529999999999</v>
      </c>
      <c r="CS589" s="403">
        <f t="shared" si="919"/>
        <v>35.350589999999997</v>
      </c>
      <c r="CT589" s="403">
        <f t="shared" si="892"/>
        <v>58.917649999999995</v>
      </c>
      <c r="CU589" s="403"/>
      <c r="CV589" s="403"/>
      <c r="CW589" s="403"/>
      <c r="CX589" s="404">
        <f t="shared" si="893"/>
        <v>23.567059999999998</v>
      </c>
      <c r="CY589" s="198"/>
      <c r="CZ589" s="222">
        <v>967</v>
      </c>
      <c r="DA589" s="677">
        <f t="shared" si="894"/>
        <v>228</v>
      </c>
      <c r="DB589" s="676">
        <f t="shared" si="895"/>
        <v>30.852503382949948</v>
      </c>
      <c r="DC589" s="676">
        <f t="shared" si="920"/>
        <v>6.1705006765899899</v>
      </c>
      <c r="DD589" s="208">
        <v>1387.7012</v>
      </c>
      <c r="DE589" s="677">
        <f t="shared" si="896"/>
        <v>648.70119999999997</v>
      </c>
      <c r="DF589" s="676">
        <f t="shared" si="897"/>
        <v>87.780947225981038</v>
      </c>
      <c r="DG589" s="676">
        <f t="shared" si="921"/>
        <v>17.556189445196207</v>
      </c>
      <c r="DH589" s="222">
        <v>20</v>
      </c>
      <c r="DI589" s="677">
        <f t="shared" si="898"/>
        <v>147.80000000000001</v>
      </c>
      <c r="DJ589" s="568">
        <f t="shared" si="899"/>
        <v>886.8</v>
      </c>
      <c r="DK589" s="677">
        <f t="shared" si="900"/>
        <v>177.36</v>
      </c>
      <c r="DL589" s="677">
        <f t="shared" si="922"/>
        <v>266.04000000000002</v>
      </c>
      <c r="DM589" s="677">
        <f t="shared" si="923"/>
        <v>443.4</v>
      </c>
      <c r="DN589" s="677">
        <f t="shared" si="901"/>
        <v>125.2253</v>
      </c>
      <c r="DO589" s="677">
        <f t="shared" si="924"/>
        <v>37.567590000000003</v>
      </c>
      <c r="DP589" s="677">
        <f t="shared" si="925"/>
        <v>62.612650000000002</v>
      </c>
      <c r="DQ589" s="677">
        <f t="shared" si="902"/>
        <v>25.045060000000003</v>
      </c>
      <c r="DR589" s="222">
        <v>967</v>
      </c>
      <c r="DS589" s="677">
        <f t="shared" si="903"/>
        <v>228</v>
      </c>
      <c r="DT589" s="676">
        <f t="shared" si="904"/>
        <v>30.852503382949948</v>
      </c>
      <c r="DU589" s="710">
        <f t="shared" si="926"/>
        <v>6.1705006765899899</v>
      </c>
      <c r="DV589" s="208">
        <v>1387.7012</v>
      </c>
      <c r="DW589" s="677">
        <f t="shared" si="905"/>
        <v>648.70119999999997</v>
      </c>
      <c r="DX589" s="676">
        <f t="shared" si="906"/>
        <v>87.780947225981038</v>
      </c>
      <c r="DY589" s="710">
        <f t="shared" si="927"/>
        <v>17.556189445196207</v>
      </c>
      <c r="DZ589" s="222">
        <v>19</v>
      </c>
      <c r="EA589" s="677">
        <f t="shared" si="907"/>
        <v>140.41</v>
      </c>
      <c r="EB589" s="568">
        <f t="shared" si="908"/>
        <v>879.41</v>
      </c>
      <c r="EC589" s="677">
        <f t="shared" si="909"/>
        <v>175.88200000000001</v>
      </c>
      <c r="ED589" s="677">
        <f t="shared" si="928"/>
        <v>263.82299999999998</v>
      </c>
      <c r="EE589" s="677">
        <f t="shared" si="929"/>
        <v>439.70499999999998</v>
      </c>
      <c r="EF589" s="208">
        <f t="shared" si="930"/>
        <v>127.0728</v>
      </c>
      <c r="EG589" s="208">
        <f t="shared" si="931"/>
        <v>38.121839999999999</v>
      </c>
      <c r="EH589" s="208">
        <f t="shared" si="932"/>
        <v>63.5364</v>
      </c>
      <c r="EI589" s="677">
        <f t="shared" si="910"/>
        <v>25.414560000000002</v>
      </c>
    </row>
    <row r="590" spans="1:139" s="218" customFormat="1" ht="27.75" customHeight="1" x14ac:dyDescent="0.2">
      <c r="A590" s="505">
        <v>587</v>
      </c>
      <c r="B590" s="505" t="s">
        <v>1270</v>
      </c>
      <c r="C590" s="499" t="s">
        <v>1024</v>
      </c>
      <c r="D590" s="253" t="s">
        <v>123</v>
      </c>
      <c r="E590" s="253" t="s">
        <v>14</v>
      </c>
      <c r="F590" s="219" t="s">
        <v>38</v>
      </c>
      <c r="G590" s="219" t="s">
        <v>24</v>
      </c>
      <c r="H590" s="219" t="s">
        <v>25</v>
      </c>
      <c r="I590" s="248">
        <v>0.8</v>
      </c>
      <c r="J590" s="230">
        <v>739</v>
      </c>
      <c r="K590" s="222"/>
      <c r="L590" s="219" t="s">
        <v>38</v>
      </c>
      <c r="M590" s="219" t="s">
        <v>24</v>
      </c>
      <c r="N590" s="219" t="s">
        <v>25</v>
      </c>
      <c r="O590" s="249">
        <v>0.8</v>
      </c>
      <c r="P590" s="230">
        <v>739</v>
      </c>
      <c r="Q590" s="219"/>
      <c r="R590" s="219"/>
      <c r="S590" s="219"/>
      <c r="T590" s="249">
        <v>0.8</v>
      </c>
      <c r="U590" s="231">
        <v>739</v>
      </c>
      <c r="V590" s="228" t="s">
        <v>660</v>
      </c>
      <c r="W590" s="228" t="s">
        <v>6</v>
      </c>
      <c r="X590" s="228" t="s">
        <v>45</v>
      </c>
      <c r="Y590" s="252">
        <v>0.8</v>
      </c>
      <c r="Z590" s="232">
        <v>739</v>
      </c>
      <c r="AA590" s="207">
        <f t="shared" si="846"/>
        <v>591.20000000000005</v>
      </c>
      <c r="AB590" s="222">
        <v>758</v>
      </c>
      <c r="AC590" s="544">
        <f t="shared" si="911"/>
        <v>19</v>
      </c>
      <c r="AD590" s="208">
        <f>0.95*$AB$1</f>
        <v>1080.587</v>
      </c>
      <c r="AE590" s="678">
        <f t="shared" si="912"/>
        <v>341.58699999999999</v>
      </c>
      <c r="AF590" s="222">
        <v>1406</v>
      </c>
      <c r="AJ590" s="444">
        <f t="shared" si="847"/>
        <v>19</v>
      </c>
      <c r="AK590" s="444">
        <f t="shared" si="848"/>
        <v>2.5710419485791505</v>
      </c>
      <c r="AL590" s="539">
        <f t="shared" si="913"/>
        <v>5.1420838971583003E-3</v>
      </c>
      <c r="AM590" s="444">
        <f t="shared" si="849"/>
        <v>3.8</v>
      </c>
      <c r="AN590" s="445">
        <f t="shared" si="850"/>
        <v>341.58699999999999</v>
      </c>
      <c r="AO590" s="445">
        <f t="shared" si="851"/>
        <v>46.222868741542612</v>
      </c>
      <c r="AP590" s="542">
        <f t="shared" si="914"/>
        <v>9.2445737483085211E-2</v>
      </c>
      <c r="AQ590" s="445">
        <f t="shared" si="852"/>
        <v>68.317399999999992</v>
      </c>
      <c r="AR590" s="227">
        <f t="shared" si="853"/>
        <v>687.2</v>
      </c>
      <c r="AS590" s="210">
        <f t="shared" si="854"/>
        <v>859</v>
      </c>
      <c r="AT590" s="209">
        <f t="shared" si="855"/>
        <v>257.7</v>
      </c>
      <c r="AU590" s="209">
        <f t="shared" si="856"/>
        <v>429.5</v>
      </c>
      <c r="AV590" s="211">
        <f t="shared" si="857"/>
        <v>758</v>
      </c>
      <c r="AW590" s="210">
        <f t="shared" si="858"/>
        <v>101</v>
      </c>
      <c r="AX590" s="210">
        <f t="shared" si="859"/>
        <v>120</v>
      </c>
      <c r="AY590" s="210">
        <f t="shared" si="860"/>
        <v>16.238159675236801</v>
      </c>
      <c r="AZ590" s="211">
        <f t="shared" si="861"/>
        <v>1080.587</v>
      </c>
      <c r="BA590" s="544">
        <f t="shared" si="915"/>
        <v>221.58699999999999</v>
      </c>
      <c r="BB590" s="210">
        <f t="shared" si="916"/>
        <v>55.396749999999997</v>
      </c>
      <c r="BC590" s="213">
        <f t="shared" si="862"/>
        <v>778.02264000000014</v>
      </c>
      <c r="BD590" s="211">
        <f>[1]MAG_9pak!$F$9</f>
        <v>972.52830000000006</v>
      </c>
      <c r="BE590" s="213">
        <f t="shared" si="863"/>
        <v>291.75848999999999</v>
      </c>
      <c r="BF590" s="213">
        <f t="shared" si="864"/>
        <v>486.26415000000003</v>
      </c>
      <c r="BG590" s="210">
        <f t="shared" si="865"/>
        <v>214.52830000000006</v>
      </c>
      <c r="BH590" s="210">
        <f t="shared" si="866"/>
        <v>233.52830000000006</v>
      </c>
      <c r="BI590" s="210">
        <f t="shared" si="867"/>
        <v>31.600581867388371</v>
      </c>
      <c r="BJ590" s="210">
        <f t="shared" si="868"/>
        <v>916.36</v>
      </c>
      <c r="BK590" s="214">
        <f t="shared" si="869"/>
        <v>274.90800000000002</v>
      </c>
      <c r="BL590" s="214">
        <f t="shared" si="870"/>
        <v>458.18</v>
      </c>
      <c r="BM590" s="210">
        <f t="shared" si="871"/>
        <v>177.36</v>
      </c>
      <c r="BN590" s="210">
        <f t="shared" si="872"/>
        <v>158.36000000000001</v>
      </c>
      <c r="BO590" s="215">
        <f t="shared" si="873"/>
        <v>733.08800000000008</v>
      </c>
      <c r="BP590" s="210">
        <f t="shared" si="844"/>
        <v>916.36</v>
      </c>
      <c r="BQ590" s="216">
        <f t="shared" si="874"/>
        <v>274.90800000000002</v>
      </c>
      <c r="BR590" s="216">
        <f t="shared" si="875"/>
        <v>458.18</v>
      </c>
      <c r="BS590" s="210">
        <f t="shared" si="876"/>
        <v>177.36</v>
      </c>
      <c r="BT590" s="210">
        <f t="shared" si="877"/>
        <v>158.36000000000001</v>
      </c>
      <c r="BU590" s="217">
        <f t="shared" si="878"/>
        <v>733.08800000000008</v>
      </c>
      <c r="BV590" s="210">
        <f t="shared" si="845"/>
        <v>916.36</v>
      </c>
      <c r="BW590" s="403">
        <f t="shared" si="879"/>
        <v>274.90800000000002</v>
      </c>
      <c r="BX590" s="403">
        <f t="shared" si="880"/>
        <v>458.18</v>
      </c>
      <c r="BY590" s="210">
        <f t="shared" si="881"/>
        <v>177.36</v>
      </c>
      <c r="BZ590" s="210">
        <f t="shared" si="882"/>
        <v>158.36000000000001</v>
      </c>
      <c r="CA590" s="210">
        <f t="shared" si="883"/>
        <v>24</v>
      </c>
      <c r="CB590" s="404">
        <f t="shared" si="884"/>
        <v>733.08800000000008</v>
      </c>
      <c r="CC590" s="211"/>
      <c r="CD590" s="537">
        <f t="shared" si="885"/>
        <v>55.396749999999997</v>
      </c>
      <c r="CE590" s="537">
        <f t="shared" si="917"/>
        <v>16.619024999999997</v>
      </c>
      <c r="CF590" s="537">
        <f t="shared" si="886"/>
        <v>27.698374999999999</v>
      </c>
      <c r="CG590" s="210"/>
      <c r="CH590" s="210"/>
      <c r="CI590" s="210"/>
      <c r="CJ590" s="538">
        <f t="shared" si="887"/>
        <v>44.317399999999999</v>
      </c>
      <c r="CK590" s="216">
        <f t="shared" si="888"/>
        <v>-25.25</v>
      </c>
      <c r="CL590" s="216">
        <f t="shared" si="918"/>
        <v>-7.5749999999999993</v>
      </c>
      <c r="CM590" s="216">
        <f t="shared" si="889"/>
        <v>-12.625</v>
      </c>
      <c r="CN590" s="216"/>
      <c r="CO590" s="216"/>
      <c r="CP590" s="216"/>
      <c r="CQ590" s="217">
        <f t="shared" si="890"/>
        <v>-20.200000000000003</v>
      </c>
      <c r="CR590" s="403">
        <f t="shared" si="891"/>
        <v>41.056749999999994</v>
      </c>
      <c r="CS590" s="403">
        <f t="shared" si="919"/>
        <v>12.317024999999997</v>
      </c>
      <c r="CT590" s="403">
        <f t="shared" si="892"/>
        <v>20.528374999999997</v>
      </c>
      <c r="CU590" s="403"/>
      <c r="CV590" s="403"/>
      <c r="CW590" s="403"/>
      <c r="CX590" s="404">
        <f t="shared" si="893"/>
        <v>32.845399999999998</v>
      </c>
      <c r="CY590" s="198"/>
      <c r="CZ590" s="222">
        <v>758</v>
      </c>
      <c r="DA590" s="677">
        <f t="shared" si="894"/>
        <v>19</v>
      </c>
      <c r="DB590" s="676">
        <f t="shared" si="895"/>
        <v>2.5710419485791505</v>
      </c>
      <c r="DC590" s="676">
        <f t="shared" si="920"/>
        <v>0.51420838971583005</v>
      </c>
      <c r="DD590" s="208">
        <v>1080.587</v>
      </c>
      <c r="DE590" s="677">
        <f t="shared" si="896"/>
        <v>341.58699999999999</v>
      </c>
      <c r="DF590" s="676">
        <f t="shared" si="897"/>
        <v>46.222868741542612</v>
      </c>
      <c r="DG590" s="676">
        <f t="shared" si="921"/>
        <v>9.2445737483085217</v>
      </c>
      <c r="DH590" s="222">
        <v>20</v>
      </c>
      <c r="DI590" s="677">
        <f t="shared" si="898"/>
        <v>147.80000000000001</v>
      </c>
      <c r="DJ590" s="568">
        <f t="shared" si="899"/>
        <v>886.8</v>
      </c>
      <c r="DK590" s="677">
        <f t="shared" si="900"/>
        <v>709.44</v>
      </c>
      <c r="DL590" s="677">
        <f t="shared" si="922"/>
        <v>266.04000000000002</v>
      </c>
      <c r="DM590" s="677">
        <f t="shared" si="923"/>
        <v>443.4</v>
      </c>
      <c r="DN590" s="677">
        <f t="shared" si="901"/>
        <v>48.446750000000009</v>
      </c>
      <c r="DO590" s="677">
        <f t="shared" si="924"/>
        <v>14.534025000000002</v>
      </c>
      <c r="DP590" s="677">
        <f t="shared" si="925"/>
        <v>24.223375000000004</v>
      </c>
      <c r="DQ590" s="677">
        <f t="shared" si="902"/>
        <v>38.757400000000011</v>
      </c>
      <c r="DR590" s="222">
        <v>758</v>
      </c>
      <c r="DS590" s="677">
        <f t="shared" si="903"/>
        <v>19</v>
      </c>
      <c r="DT590" s="676">
        <f t="shared" si="904"/>
        <v>2.5710419485791505</v>
      </c>
      <c r="DU590" s="710">
        <f t="shared" si="926"/>
        <v>0.51420838971583005</v>
      </c>
      <c r="DV590" s="208">
        <v>1080.587</v>
      </c>
      <c r="DW590" s="677">
        <f t="shared" si="905"/>
        <v>341.58699999999999</v>
      </c>
      <c r="DX590" s="676">
        <f t="shared" si="906"/>
        <v>46.222868741542612</v>
      </c>
      <c r="DY590" s="710">
        <f t="shared" si="927"/>
        <v>9.2445737483085217</v>
      </c>
      <c r="DZ590" s="222">
        <v>19</v>
      </c>
      <c r="EA590" s="677">
        <f t="shared" si="907"/>
        <v>140.41</v>
      </c>
      <c r="EB590" s="568">
        <f t="shared" si="908"/>
        <v>879.41</v>
      </c>
      <c r="EC590" s="677">
        <f t="shared" si="909"/>
        <v>703.52800000000002</v>
      </c>
      <c r="ED590" s="677">
        <f t="shared" si="928"/>
        <v>263.82299999999998</v>
      </c>
      <c r="EE590" s="677">
        <f t="shared" si="929"/>
        <v>439.70499999999998</v>
      </c>
      <c r="EF590" s="208">
        <f t="shared" si="930"/>
        <v>50.294250000000005</v>
      </c>
      <c r="EG590" s="208">
        <f t="shared" si="931"/>
        <v>15.088275000000001</v>
      </c>
      <c r="EH590" s="208">
        <f t="shared" si="932"/>
        <v>25.147125000000003</v>
      </c>
      <c r="EI590" s="677">
        <f t="shared" si="910"/>
        <v>40.235400000000006</v>
      </c>
    </row>
    <row r="591" spans="1:139" s="218" customFormat="1" ht="27.75" customHeight="1" x14ac:dyDescent="0.2">
      <c r="A591" s="506">
        <v>588</v>
      </c>
      <c r="B591" s="506" t="s">
        <v>1270</v>
      </c>
      <c r="C591" s="499" t="s">
        <v>1024</v>
      </c>
      <c r="D591" s="253" t="s">
        <v>123</v>
      </c>
      <c r="E591" s="253" t="s">
        <v>31</v>
      </c>
      <c r="F591" s="219" t="s">
        <v>39</v>
      </c>
      <c r="G591" s="219" t="s">
        <v>6</v>
      </c>
      <c r="H591" s="219" t="s">
        <v>27</v>
      </c>
      <c r="I591" s="248">
        <v>1</v>
      </c>
      <c r="J591" s="234">
        <v>610</v>
      </c>
      <c r="K591" s="222"/>
      <c r="L591" s="219" t="s">
        <v>39</v>
      </c>
      <c r="M591" s="219" t="s">
        <v>6</v>
      </c>
      <c r="N591" s="219" t="s">
        <v>27</v>
      </c>
      <c r="O591" s="249">
        <v>1</v>
      </c>
      <c r="P591" s="234">
        <v>610</v>
      </c>
      <c r="Q591" s="219"/>
      <c r="R591" s="219"/>
      <c r="S591" s="219"/>
      <c r="T591" s="249">
        <v>1</v>
      </c>
      <c r="U591" s="235">
        <v>610</v>
      </c>
      <c r="V591" s="228" t="s">
        <v>39</v>
      </c>
      <c r="W591" s="228" t="s">
        <v>6</v>
      </c>
      <c r="X591" s="228" t="s">
        <v>52</v>
      </c>
      <c r="Y591" s="252">
        <v>1</v>
      </c>
      <c r="Z591" s="236">
        <v>610</v>
      </c>
      <c r="AA591" s="207">
        <f t="shared" si="846"/>
        <v>610</v>
      </c>
      <c r="AB591" s="222">
        <v>662</v>
      </c>
      <c r="AC591" s="544">
        <f t="shared" si="911"/>
        <v>52</v>
      </c>
      <c r="AD591" s="208">
        <f>0.832*$AB$1</f>
        <v>946.36671999999999</v>
      </c>
      <c r="AE591" s="678">
        <f t="shared" si="912"/>
        <v>336.36671999999999</v>
      </c>
      <c r="AF591" s="222">
        <v>1228</v>
      </c>
      <c r="AJ591" s="444">
        <f t="shared" si="847"/>
        <v>52</v>
      </c>
      <c r="AK591" s="444">
        <f t="shared" si="848"/>
        <v>8.5245901639344339</v>
      </c>
      <c r="AL591" s="539">
        <f t="shared" si="913"/>
        <v>1.7049180327868868E-2</v>
      </c>
      <c r="AM591" s="444">
        <f t="shared" si="849"/>
        <v>10.4</v>
      </c>
      <c r="AN591" s="445">
        <f t="shared" si="850"/>
        <v>336.36671999999999</v>
      </c>
      <c r="AO591" s="445">
        <f t="shared" si="851"/>
        <v>55.142085245901626</v>
      </c>
      <c r="AP591" s="542">
        <f t="shared" si="914"/>
        <v>0.11028417049180325</v>
      </c>
      <c r="AQ591" s="445">
        <f t="shared" si="852"/>
        <v>67.273343999999994</v>
      </c>
      <c r="AR591" s="227">
        <f t="shared" si="853"/>
        <v>730</v>
      </c>
      <c r="AS591" s="210">
        <f t="shared" si="854"/>
        <v>730</v>
      </c>
      <c r="AT591" s="209">
        <f t="shared" si="855"/>
        <v>219</v>
      </c>
      <c r="AU591" s="209">
        <f t="shared" si="856"/>
        <v>365</v>
      </c>
      <c r="AV591" s="211">
        <f t="shared" si="857"/>
        <v>662</v>
      </c>
      <c r="AW591" s="210">
        <f t="shared" si="858"/>
        <v>68</v>
      </c>
      <c r="AX591" s="210">
        <f t="shared" si="859"/>
        <v>120</v>
      </c>
      <c r="AY591" s="210">
        <f t="shared" si="860"/>
        <v>19.672131147540981</v>
      </c>
      <c r="AZ591" s="211">
        <f t="shared" si="861"/>
        <v>946.36671999999999</v>
      </c>
      <c r="BA591" s="544">
        <f t="shared" si="915"/>
        <v>216.36671999999999</v>
      </c>
      <c r="BB591" s="210">
        <f t="shared" si="916"/>
        <v>54.091679999999997</v>
      </c>
      <c r="BC591" s="213">
        <f t="shared" si="862"/>
        <v>851.73004800000001</v>
      </c>
      <c r="BD591" s="211">
        <f>[1]MAG_9pak!$F$7</f>
        <v>851.73004800000001</v>
      </c>
      <c r="BE591" s="213">
        <f t="shared" si="863"/>
        <v>255.5190144</v>
      </c>
      <c r="BF591" s="213">
        <f t="shared" si="864"/>
        <v>425.86502400000001</v>
      </c>
      <c r="BG591" s="210">
        <f t="shared" si="865"/>
        <v>189.73004800000001</v>
      </c>
      <c r="BH591" s="210">
        <f t="shared" si="866"/>
        <v>241.73004800000001</v>
      </c>
      <c r="BI591" s="210">
        <f t="shared" si="867"/>
        <v>39.62787672131148</v>
      </c>
      <c r="BJ591" s="210">
        <f t="shared" si="868"/>
        <v>756.4</v>
      </c>
      <c r="BK591" s="214">
        <f t="shared" si="869"/>
        <v>226.92</v>
      </c>
      <c r="BL591" s="214">
        <f t="shared" si="870"/>
        <v>378.2</v>
      </c>
      <c r="BM591" s="210">
        <f t="shared" si="871"/>
        <v>146.39999999999998</v>
      </c>
      <c r="BN591" s="210">
        <f t="shared" si="872"/>
        <v>94.399999999999977</v>
      </c>
      <c r="BO591" s="215">
        <f t="shared" si="873"/>
        <v>756.4</v>
      </c>
      <c r="BP591" s="210">
        <f t="shared" si="844"/>
        <v>756.4</v>
      </c>
      <c r="BQ591" s="216">
        <f t="shared" si="874"/>
        <v>226.92</v>
      </c>
      <c r="BR591" s="216">
        <f t="shared" si="875"/>
        <v>378.2</v>
      </c>
      <c r="BS591" s="210">
        <f t="shared" si="876"/>
        <v>146.39999999999998</v>
      </c>
      <c r="BT591" s="210">
        <f t="shared" si="877"/>
        <v>94.399999999999977</v>
      </c>
      <c r="BU591" s="217">
        <f t="shared" si="878"/>
        <v>756.4</v>
      </c>
      <c r="BV591" s="210">
        <f t="shared" si="845"/>
        <v>756.4</v>
      </c>
      <c r="BW591" s="403">
        <f t="shared" si="879"/>
        <v>226.92</v>
      </c>
      <c r="BX591" s="403">
        <f t="shared" si="880"/>
        <v>378.2</v>
      </c>
      <c r="BY591" s="210">
        <f t="shared" si="881"/>
        <v>146.39999999999998</v>
      </c>
      <c r="BZ591" s="210">
        <f t="shared" si="882"/>
        <v>94.399999999999977</v>
      </c>
      <c r="CA591" s="210">
        <f t="shared" si="883"/>
        <v>24</v>
      </c>
      <c r="CB591" s="404">
        <f t="shared" si="884"/>
        <v>756.4</v>
      </c>
      <c r="CC591" s="211"/>
      <c r="CD591" s="537">
        <f t="shared" si="885"/>
        <v>54.091679999999997</v>
      </c>
      <c r="CE591" s="537">
        <f t="shared" si="917"/>
        <v>16.227504</v>
      </c>
      <c r="CF591" s="537">
        <f t="shared" si="886"/>
        <v>27.045839999999998</v>
      </c>
      <c r="CG591" s="210"/>
      <c r="CH591" s="210"/>
      <c r="CI591" s="210"/>
      <c r="CJ591" s="538">
        <f t="shared" si="887"/>
        <v>54.091679999999997</v>
      </c>
      <c r="CK591" s="216">
        <f t="shared" si="888"/>
        <v>-17</v>
      </c>
      <c r="CL591" s="216">
        <f t="shared" si="918"/>
        <v>-5.0999999999999996</v>
      </c>
      <c r="CM591" s="216">
        <f t="shared" si="889"/>
        <v>-8.5</v>
      </c>
      <c r="CN591" s="216"/>
      <c r="CO591" s="216"/>
      <c r="CP591" s="216"/>
      <c r="CQ591" s="217">
        <f t="shared" si="890"/>
        <v>-17</v>
      </c>
      <c r="CR591" s="403">
        <f t="shared" si="891"/>
        <v>47.491680000000002</v>
      </c>
      <c r="CS591" s="403">
        <f t="shared" si="919"/>
        <v>14.247504000000001</v>
      </c>
      <c r="CT591" s="403">
        <f t="shared" si="892"/>
        <v>23.745840000000001</v>
      </c>
      <c r="CU591" s="403"/>
      <c r="CV591" s="403"/>
      <c r="CW591" s="403"/>
      <c r="CX591" s="404">
        <f t="shared" si="893"/>
        <v>47.491680000000002</v>
      </c>
      <c r="CY591" s="198"/>
      <c r="CZ591" s="222">
        <v>662</v>
      </c>
      <c r="DA591" s="677">
        <f t="shared" si="894"/>
        <v>52</v>
      </c>
      <c r="DB591" s="676">
        <f t="shared" si="895"/>
        <v>8.5245901639344339</v>
      </c>
      <c r="DC591" s="676">
        <f t="shared" si="920"/>
        <v>1.7049180327868867</v>
      </c>
      <c r="DD591" s="208">
        <v>946.36671999999999</v>
      </c>
      <c r="DE591" s="677">
        <f t="shared" si="896"/>
        <v>336.36671999999999</v>
      </c>
      <c r="DF591" s="676">
        <f t="shared" si="897"/>
        <v>55.142085245901626</v>
      </c>
      <c r="DG591" s="676">
        <f t="shared" si="921"/>
        <v>11.028417049180325</v>
      </c>
      <c r="DH591" s="222">
        <v>24</v>
      </c>
      <c r="DI591" s="677">
        <f t="shared" si="898"/>
        <v>146.4</v>
      </c>
      <c r="DJ591" s="568">
        <f t="shared" si="899"/>
        <v>756.4</v>
      </c>
      <c r="DK591" s="677">
        <f t="shared" si="900"/>
        <v>756.4</v>
      </c>
      <c r="DL591" s="677">
        <f t="shared" si="922"/>
        <v>226.92</v>
      </c>
      <c r="DM591" s="677">
        <f t="shared" si="923"/>
        <v>378.2</v>
      </c>
      <c r="DN591" s="677">
        <f t="shared" si="901"/>
        <v>47.491680000000002</v>
      </c>
      <c r="DO591" s="677">
        <f t="shared" si="924"/>
        <v>14.247504000000001</v>
      </c>
      <c r="DP591" s="677">
        <f t="shared" si="925"/>
        <v>23.745840000000001</v>
      </c>
      <c r="DQ591" s="677">
        <f t="shared" si="902"/>
        <v>47.491680000000002</v>
      </c>
      <c r="DR591" s="222">
        <v>662</v>
      </c>
      <c r="DS591" s="677">
        <f t="shared" si="903"/>
        <v>52</v>
      </c>
      <c r="DT591" s="676">
        <f t="shared" si="904"/>
        <v>8.5245901639344339</v>
      </c>
      <c r="DU591" s="710">
        <f t="shared" si="926"/>
        <v>1.7049180327868867</v>
      </c>
      <c r="DV591" s="208">
        <v>946.36671999999999</v>
      </c>
      <c r="DW591" s="677">
        <f t="shared" si="905"/>
        <v>336.36671999999999</v>
      </c>
      <c r="DX591" s="676">
        <f t="shared" si="906"/>
        <v>55.142085245901626</v>
      </c>
      <c r="DY591" s="710">
        <f t="shared" si="927"/>
        <v>11.028417049180325</v>
      </c>
      <c r="DZ591" s="222">
        <v>22</v>
      </c>
      <c r="EA591" s="677">
        <f t="shared" si="907"/>
        <v>134.19999999999999</v>
      </c>
      <c r="EB591" s="568">
        <f t="shared" si="908"/>
        <v>744.2</v>
      </c>
      <c r="EC591" s="677">
        <f t="shared" si="909"/>
        <v>744.2</v>
      </c>
      <c r="ED591" s="677">
        <f t="shared" si="928"/>
        <v>223.26</v>
      </c>
      <c r="EE591" s="677">
        <f t="shared" si="929"/>
        <v>372.1</v>
      </c>
      <c r="EF591" s="208">
        <f t="shared" si="930"/>
        <v>50.541679999999985</v>
      </c>
      <c r="EG591" s="208">
        <f t="shared" si="931"/>
        <v>15.162503999999995</v>
      </c>
      <c r="EH591" s="208">
        <f t="shared" si="932"/>
        <v>25.270839999999993</v>
      </c>
      <c r="EI591" s="677">
        <f t="shared" si="910"/>
        <v>50.541679999999985</v>
      </c>
    </row>
    <row r="592" spans="1:139" s="218" customFormat="1" ht="27.75" customHeight="1" x14ac:dyDescent="0.2">
      <c r="A592" s="505">
        <v>589</v>
      </c>
      <c r="B592" s="505" t="s">
        <v>1270</v>
      </c>
      <c r="C592" s="499" t="s">
        <v>1023</v>
      </c>
      <c r="D592" s="253" t="s">
        <v>123</v>
      </c>
      <c r="E592" s="253" t="s">
        <v>83</v>
      </c>
      <c r="F592" s="219" t="s">
        <v>10</v>
      </c>
      <c r="G592" s="219" t="s">
        <v>26</v>
      </c>
      <c r="H592" s="219" t="s">
        <v>28</v>
      </c>
      <c r="I592" s="248">
        <v>1</v>
      </c>
      <c r="J592" s="229">
        <v>1050</v>
      </c>
      <c r="K592" s="222"/>
      <c r="L592" s="219" t="s">
        <v>10</v>
      </c>
      <c r="M592" s="219" t="s">
        <v>26</v>
      </c>
      <c r="N592" s="219" t="s">
        <v>28</v>
      </c>
      <c r="O592" s="249">
        <v>1</v>
      </c>
      <c r="P592" s="230">
        <v>1050</v>
      </c>
      <c r="Q592" s="219"/>
      <c r="R592" s="219"/>
      <c r="S592" s="219"/>
      <c r="T592" s="249">
        <v>1</v>
      </c>
      <c r="U592" s="231">
        <v>1050</v>
      </c>
      <c r="V592" s="228" t="s">
        <v>10</v>
      </c>
      <c r="W592" s="228" t="s">
        <v>24</v>
      </c>
      <c r="X592" s="228" t="s">
        <v>25</v>
      </c>
      <c r="Y592" s="252">
        <v>1</v>
      </c>
      <c r="Z592" s="232">
        <v>1050</v>
      </c>
      <c r="AA592" s="207">
        <f t="shared" si="846"/>
        <v>1050</v>
      </c>
      <c r="AB592" s="222">
        <v>905</v>
      </c>
      <c r="AC592" s="544">
        <f t="shared" si="911"/>
        <v>-145</v>
      </c>
      <c r="AD592" s="208">
        <f>1.137*$AB$1</f>
        <v>1293.2920200000001</v>
      </c>
      <c r="AE592" s="678">
        <f t="shared" si="912"/>
        <v>243.29202000000009</v>
      </c>
      <c r="AF592" s="222">
        <v>1682</v>
      </c>
      <c r="AJ592" s="444">
        <f t="shared" si="847"/>
        <v>-145</v>
      </c>
      <c r="AK592" s="444">
        <f t="shared" si="848"/>
        <v>-13.80952380952381</v>
      </c>
      <c r="AL592" s="539">
        <f t="shared" si="913"/>
        <v>-2.7619047619047619E-2</v>
      </c>
      <c r="AM592" s="444">
        <f t="shared" si="849"/>
        <v>-29</v>
      </c>
      <c r="AN592" s="445">
        <f t="shared" si="850"/>
        <v>243.29202000000009</v>
      </c>
      <c r="AO592" s="445">
        <f t="shared" si="851"/>
        <v>23.170668571428578</v>
      </c>
      <c r="AP592" s="542">
        <f t="shared" si="914"/>
        <v>4.6341337142857153E-2</v>
      </c>
      <c r="AQ592" s="445">
        <f t="shared" si="852"/>
        <v>48.658404000000019</v>
      </c>
      <c r="AR592" s="227">
        <f t="shared" si="853"/>
        <v>1170</v>
      </c>
      <c r="AS592" s="210">
        <f t="shared" si="854"/>
        <v>1170</v>
      </c>
      <c r="AT592" s="209">
        <f t="shared" si="855"/>
        <v>351</v>
      </c>
      <c r="AU592" s="209">
        <f t="shared" si="856"/>
        <v>585</v>
      </c>
      <c r="AV592" s="211">
        <f t="shared" si="857"/>
        <v>905</v>
      </c>
      <c r="AW592" s="210">
        <f t="shared" si="858"/>
        <v>265</v>
      </c>
      <c r="AX592" s="210">
        <f t="shared" si="859"/>
        <v>120</v>
      </c>
      <c r="AY592" s="210">
        <f t="shared" si="860"/>
        <v>11.428571428571431</v>
      </c>
      <c r="AZ592" s="211">
        <f t="shared" si="861"/>
        <v>1293.2920200000001</v>
      </c>
      <c r="BA592" s="544">
        <f t="shared" si="915"/>
        <v>123.29202000000009</v>
      </c>
      <c r="BB592" s="210">
        <f t="shared" si="916"/>
        <v>30.823005000000023</v>
      </c>
      <c r="BC592" s="213">
        <f t="shared" si="862"/>
        <v>1163.9628180000002</v>
      </c>
      <c r="BD592" s="211">
        <f>[1]MAG_9pak!$F$10</f>
        <v>1163.9628180000002</v>
      </c>
      <c r="BE592" s="213">
        <f t="shared" si="863"/>
        <v>349.18884540000005</v>
      </c>
      <c r="BF592" s="213">
        <f t="shared" si="864"/>
        <v>581.9814090000001</v>
      </c>
      <c r="BG592" s="210">
        <f t="shared" si="865"/>
        <v>258.9628180000002</v>
      </c>
      <c r="BH592" s="210">
        <f t="shared" si="866"/>
        <v>113.9628180000002</v>
      </c>
      <c r="BI592" s="210">
        <f t="shared" si="867"/>
        <v>10.85360171428573</v>
      </c>
      <c r="BJ592" s="210">
        <f t="shared" si="868"/>
        <v>1302</v>
      </c>
      <c r="BK592" s="214">
        <f t="shared" si="869"/>
        <v>390.59999999999997</v>
      </c>
      <c r="BL592" s="214">
        <f t="shared" si="870"/>
        <v>651</v>
      </c>
      <c r="BM592" s="210">
        <f t="shared" si="871"/>
        <v>252</v>
      </c>
      <c r="BN592" s="210">
        <f t="shared" si="872"/>
        <v>397</v>
      </c>
      <c r="BO592" s="215">
        <f t="shared" si="873"/>
        <v>1302</v>
      </c>
      <c r="BP592" s="210">
        <f t="shared" si="844"/>
        <v>1302</v>
      </c>
      <c r="BQ592" s="216">
        <f t="shared" si="874"/>
        <v>390.59999999999997</v>
      </c>
      <c r="BR592" s="216">
        <f t="shared" si="875"/>
        <v>651</v>
      </c>
      <c r="BS592" s="210">
        <f t="shared" si="876"/>
        <v>252</v>
      </c>
      <c r="BT592" s="210">
        <f t="shared" si="877"/>
        <v>397</v>
      </c>
      <c r="BU592" s="217">
        <f t="shared" si="878"/>
        <v>1302</v>
      </c>
      <c r="BV592" s="210">
        <f t="shared" si="845"/>
        <v>1302</v>
      </c>
      <c r="BW592" s="403">
        <f t="shared" si="879"/>
        <v>390.59999999999997</v>
      </c>
      <c r="BX592" s="403">
        <f t="shared" si="880"/>
        <v>651</v>
      </c>
      <c r="BY592" s="210">
        <f t="shared" si="881"/>
        <v>252</v>
      </c>
      <c r="BZ592" s="210">
        <f t="shared" si="882"/>
        <v>397</v>
      </c>
      <c r="CA592" s="210">
        <f t="shared" si="883"/>
        <v>24</v>
      </c>
      <c r="CB592" s="404">
        <f t="shared" si="884"/>
        <v>1302</v>
      </c>
      <c r="CC592" s="211"/>
      <c r="CD592" s="537">
        <f t="shared" si="885"/>
        <v>30.823005000000023</v>
      </c>
      <c r="CE592" s="537">
        <f t="shared" si="917"/>
        <v>9.246901500000007</v>
      </c>
      <c r="CF592" s="537">
        <f t="shared" si="886"/>
        <v>15.411502500000012</v>
      </c>
      <c r="CG592" s="210"/>
      <c r="CH592" s="210"/>
      <c r="CI592" s="210"/>
      <c r="CJ592" s="538">
        <f t="shared" si="887"/>
        <v>30.823005000000023</v>
      </c>
      <c r="CK592" s="216">
        <f t="shared" si="888"/>
        <v>-66.25</v>
      </c>
      <c r="CL592" s="216">
        <f t="shared" si="918"/>
        <v>-19.875</v>
      </c>
      <c r="CM592" s="216">
        <f t="shared" si="889"/>
        <v>-33.125</v>
      </c>
      <c r="CN592" s="216"/>
      <c r="CO592" s="216"/>
      <c r="CP592" s="216"/>
      <c r="CQ592" s="217">
        <f t="shared" si="890"/>
        <v>-66.25</v>
      </c>
      <c r="CR592" s="403">
        <f t="shared" si="891"/>
        <v>-2.1769949999999767</v>
      </c>
      <c r="CS592" s="403">
        <f t="shared" si="919"/>
        <v>-0.65309849999999303</v>
      </c>
      <c r="CT592" s="403">
        <f t="shared" si="892"/>
        <v>-1.0884974999999883</v>
      </c>
      <c r="CU592" s="403"/>
      <c r="CV592" s="403"/>
      <c r="CW592" s="403"/>
      <c r="CX592" s="404">
        <f t="shared" si="893"/>
        <v>-2.1769949999999767</v>
      </c>
      <c r="CY592" s="198"/>
      <c r="CZ592" s="222">
        <v>905</v>
      </c>
      <c r="DA592" s="677">
        <f t="shared" si="894"/>
        <v>-145</v>
      </c>
      <c r="DB592" s="676">
        <f t="shared" si="895"/>
        <v>-13.80952380952381</v>
      </c>
      <c r="DC592" s="676">
        <f t="shared" si="920"/>
        <v>-2.7619047619047619</v>
      </c>
      <c r="DD592" s="208">
        <v>1293.2920200000001</v>
      </c>
      <c r="DE592" s="677">
        <f t="shared" si="896"/>
        <v>243.29202000000009</v>
      </c>
      <c r="DF592" s="676">
        <f t="shared" si="897"/>
        <v>23.170668571428578</v>
      </c>
      <c r="DG592" s="676">
        <f t="shared" si="921"/>
        <v>4.6341337142857153</v>
      </c>
      <c r="DH592" s="222">
        <v>20</v>
      </c>
      <c r="DI592" s="677">
        <f t="shared" si="898"/>
        <v>210</v>
      </c>
      <c r="DJ592" s="568">
        <f t="shared" si="899"/>
        <v>1260</v>
      </c>
      <c r="DK592" s="677">
        <f t="shared" si="900"/>
        <v>1260</v>
      </c>
      <c r="DL592" s="677">
        <f t="shared" si="922"/>
        <v>378</v>
      </c>
      <c r="DM592" s="677">
        <f t="shared" si="923"/>
        <v>630</v>
      </c>
      <c r="DN592" s="677">
        <f t="shared" si="901"/>
        <v>8.3230050000000233</v>
      </c>
      <c r="DO592" s="677">
        <f t="shared" si="924"/>
        <v>2.496901500000007</v>
      </c>
      <c r="DP592" s="677">
        <f t="shared" si="925"/>
        <v>4.1615025000000117</v>
      </c>
      <c r="DQ592" s="677">
        <f t="shared" si="902"/>
        <v>8.3230050000000233</v>
      </c>
      <c r="DR592" s="222">
        <v>905</v>
      </c>
      <c r="DS592" s="677">
        <f t="shared" si="903"/>
        <v>-145</v>
      </c>
      <c r="DT592" s="676">
        <f t="shared" si="904"/>
        <v>-13.80952380952381</v>
      </c>
      <c r="DU592" s="710">
        <f t="shared" si="926"/>
        <v>-2.7619047619047619</v>
      </c>
      <c r="DV592" s="208">
        <v>1293.2920200000001</v>
      </c>
      <c r="DW592" s="677">
        <f t="shared" si="905"/>
        <v>243.29202000000009</v>
      </c>
      <c r="DX592" s="676">
        <f t="shared" si="906"/>
        <v>23.170668571428578</v>
      </c>
      <c r="DY592" s="710">
        <f t="shared" si="927"/>
        <v>4.6341337142857153</v>
      </c>
      <c r="DZ592" s="222">
        <v>19</v>
      </c>
      <c r="EA592" s="677">
        <f t="shared" si="907"/>
        <v>199.5</v>
      </c>
      <c r="EB592" s="568">
        <f t="shared" si="908"/>
        <v>1249.5</v>
      </c>
      <c r="EC592" s="677">
        <f t="shared" si="909"/>
        <v>1249.5</v>
      </c>
      <c r="ED592" s="677">
        <f t="shared" si="928"/>
        <v>374.85</v>
      </c>
      <c r="EE592" s="677">
        <f t="shared" si="929"/>
        <v>624.75</v>
      </c>
      <c r="EF592" s="208">
        <f t="shared" si="930"/>
        <v>10.948005000000023</v>
      </c>
      <c r="EG592" s="208">
        <f t="shared" si="931"/>
        <v>3.2844015000000071</v>
      </c>
      <c r="EH592" s="208">
        <f t="shared" si="932"/>
        <v>5.4740025000000117</v>
      </c>
      <c r="EI592" s="677">
        <f t="shared" si="910"/>
        <v>10.948005000000023</v>
      </c>
    </row>
    <row r="593" spans="1:139" s="218" customFormat="1" ht="27.75" customHeight="1" x14ac:dyDescent="0.2">
      <c r="A593" s="505">
        <v>590</v>
      </c>
      <c r="B593" s="505" t="s">
        <v>1270</v>
      </c>
      <c r="C593" s="499" t="s">
        <v>1024</v>
      </c>
      <c r="D593" s="253" t="s">
        <v>123</v>
      </c>
      <c r="E593" s="253" t="s">
        <v>125</v>
      </c>
      <c r="F593" s="219" t="s">
        <v>20</v>
      </c>
      <c r="G593" s="219" t="s">
        <v>6</v>
      </c>
      <c r="H593" s="219" t="s">
        <v>10</v>
      </c>
      <c r="I593" s="248">
        <v>7.2</v>
      </c>
      <c r="J593" s="230">
        <v>533</v>
      </c>
      <c r="K593" s="222"/>
      <c r="L593" s="219" t="s">
        <v>20</v>
      </c>
      <c r="M593" s="219" t="s">
        <v>6</v>
      </c>
      <c r="N593" s="219" t="s">
        <v>10</v>
      </c>
      <c r="O593" s="249">
        <v>6.4</v>
      </c>
      <c r="P593" s="230">
        <v>533</v>
      </c>
      <c r="Q593" s="219"/>
      <c r="R593" s="219"/>
      <c r="S593" s="219"/>
      <c r="T593" s="249">
        <v>6.4</v>
      </c>
      <c r="U593" s="231">
        <v>533</v>
      </c>
      <c r="V593" s="228" t="s">
        <v>697</v>
      </c>
      <c r="W593" s="228" t="s">
        <v>47</v>
      </c>
      <c r="X593" s="228" t="s">
        <v>52</v>
      </c>
      <c r="Y593" s="252">
        <v>6.4</v>
      </c>
      <c r="Z593" s="232">
        <v>533</v>
      </c>
      <c r="AA593" s="207">
        <f t="shared" si="846"/>
        <v>3411.2000000000003</v>
      </c>
      <c r="AB593" s="222">
        <v>662</v>
      </c>
      <c r="AC593" s="544">
        <f t="shared" si="911"/>
        <v>129</v>
      </c>
      <c r="AD593" s="208">
        <f>0.832*$AB$1</f>
        <v>946.36671999999999</v>
      </c>
      <c r="AE593" s="678">
        <f t="shared" si="912"/>
        <v>413.36671999999999</v>
      </c>
      <c r="AF593" s="222">
        <v>1228</v>
      </c>
      <c r="AJ593" s="444">
        <f t="shared" si="847"/>
        <v>129</v>
      </c>
      <c r="AK593" s="444">
        <f t="shared" si="848"/>
        <v>24.202626641651023</v>
      </c>
      <c r="AL593" s="539">
        <f t="shared" si="913"/>
        <v>4.8405253283302044E-2</v>
      </c>
      <c r="AM593" s="444">
        <f t="shared" si="849"/>
        <v>25.8</v>
      </c>
      <c r="AN593" s="445">
        <f t="shared" si="850"/>
        <v>413.36671999999999</v>
      </c>
      <c r="AO593" s="445">
        <f t="shared" si="851"/>
        <v>77.554731707317075</v>
      </c>
      <c r="AP593" s="542">
        <f t="shared" si="914"/>
        <v>0.15510946341463414</v>
      </c>
      <c r="AQ593" s="445">
        <f t="shared" si="852"/>
        <v>82.673344</v>
      </c>
      <c r="AR593" s="227">
        <f t="shared" si="853"/>
        <v>4179.2</v>
      </c>
      <c r="AS593" s="210">
        <f t="shared" si="854"/>
        <v>653</v>
      </c>
      <c r="AT593" s="209">
        <f t="shared" si="855"/>
        <v>195.9</v>
      </c>
      <c r="AU593" s="209">
        <f t="shared" si="856"/>
        <v>326.5</v>
      </c>
      <c r="AV593" s="211">
        <f t="shared" si="857"/>
        <v>662</v>
      </c>
      <c r="AW593" s="212">
        <f t="shared" si="858"/>
        <v>-9</v>
      </c>
      <c r="AX593" s="210">
        <f t="shared" si="859"/>
        <v>120</v>
      </c>
      <c r="AY593" s="210">
        <f t="shared" si="860"/>
        <v>22.514071294559088</v>
      </c>
      <c r="AZ593" s="211">
        <f t="shared" si="861"/>
        <v>946.36671999999999</v>
      </c>
      <c r="BA593" s="544">
        <f t="shared" si="915"/>
        <v>293.36671999999999</v>
      </c>
      <c r="BB593" s="210">
        <f t="shared" si="916"/>
        <v>73.341679999999997</v>
      </c>
      <c r="BC593" s="213">
        <f t="shared" si="862"/>
        <v>5451.0723072000001</v>
      </c>
      <c r="BD593" s="211">
        <f>[1]MAG_9pak!$F$7</f>
        <v>851.73004800000001</v>
      </c>
      <c r="BE593" s="213">
        <f t="shared" si="863"/>
        <v>255.5190144</v>
      </c>
      <c r="BF593" s="213">
        <f t="shared" si="864"/>
        <v>425.86502400000001</v>
      </c>
      <c r="BG593" s="210">
        <f t="shared" si="865"/>
        <v>189.73004800000001</v>
      </c>
      <c r="BH593" s="210">
        <f t="shared" si="866"/>
        <v>318.73004800000001</v>
      </c>
      <c r="BI593" s="210">
        <f t="shared" si="867"/>
        <v>59.79925853658537</v>
      </c>
      <c r="BJ593" s="210">
        <f t="shared" si="868"/>
        <v>660.92</v>
      </c>
      <c r="BK593" s="214">
        <f t="shared" si="869"/>
        <v>198.27599999999998</v>
      </c>
      <c r="BL593" s="214">
        <f t="shared" si="870"/>
        <v>330.46</v>
      </c>
      <c r="BM593" s="210">
        <f t="shared" si="871"/>
        <v>127.91999999999996</v>
      </c>
      <c r="BN593" s="210">
        <f t="shared" si="872"/>
        <v>-1.0800000000000409</v>
      </c>
      <c r="BO593" s="215">
        <f t="shared" si="873"/>
        <v>4229.8879999999999</v>
      </c>
      <c r="BP593" s="210">
        <f t="shared" si="844"/>
        <v>660.92</v>
      </c>
      <c r="BQ593" s="216">
        <f t="shared" si="874"/>
        <v>198.27599999999998</v>
      </c>
      <c r="BR593" s="216">
        <f t="shared" si="875"/>
        <v>330.46</v>
      </c>
      <c r="BS593" s="210">
        <f t="shared" si="876"/>
        <v>127.91999999999996</v>
      </c>
      <c r="BT593" s="210">
        <f t="shared" si="877"/>
        <v>-1.0800000000000409</v>
      </c>
      <c r="BU593" s="217">
        <f t="shared" si="878"/>
        <v>4229.8879999999999</v>
      </c>
      <c r="BV593" s="210">
        <f t="shared" si="845"/>
        <v>660.92</v>
      </c>
      <c r="BW593" s="403">
        <f t="shared" si="879"/>
        <v>198.27599999999998</v>
      </c>
      <c r="BX593" s="403">
        <f t="shared" si="880"/>
        <v>330.46</v>
      </c>
      <c r="BY593" s="210">
        <f t="shared" si="881"/>
        <v>127.91999999999996</v>
      </c>
      <c r="BZ593" s="210">
        <f t="shared" si="882"/>
        <v>-1.0800000000000409</v>
      </c>
      <c r="CA593" s="210">
        <f t="shared" si="883"/>
        <v>24</v>
      </c>
      <c r="CB593" s="404">
        <f t="shared" si="884"/>
        <v>4229.8879999999999</v>
      </c>
      <c r="CC593" s="211"/>
      <c r="CD593" s="537">
        <f t="shared" si="885"/>
        <v>73.341679999999997</v>
      </c>
      <c r="CE593" s="537">
        <f t="shared" si="917"/>
        <v>22.002503999999998</v>
      </c>
      <c r="CF593" s="537">
        <f t="shared" si="886"/>
        <v>36.670839999999998</v>
      </c>
      <c r="CG593" s="210"/>
      <c r="CH593" s="210"/>
      <c r="CI593" s="210"/>
      <c r="CJ593" s="538">
        <f t="shared" si="887"/>
        <v>469.386752</v>
      </c>
      <c r="CK593" s="216">
        <f t="shared" si="888"/>
        <v>2.25</v>
      </c>
      <c r="CL593" s="216">
        <f t="shared" si="918"/>
        <v>0.67499999999999993</v>
      </c>
      <c r="CM593" s="216">
        <f t="shared" si="889"/>
        <v>1.125</v>
      </c>
      <c r="CN593" s="216"/>
      <c r="CO593" s="216"/>
      <c r="CP593" s="216"/>
      <c r="CQ593" s="217">
        <f t="shared" si="890"/>
        <v>14.4</v>
      </c>
      <c r="CR593" s="403">
        <f t="shared" si="891"/>
        <v>71.361680000000007</v>
      </c>
      <c r="CS593" s="403">
        <f t="shared" si="919"/>
        <v>21.408504000000001</v>
      </c>
      <c r="CT593" s="403">
        <f t="shared" si="892"/>
        <v>35.680840000000003</v>
      </c>
      <c r="CU593" s="403"/>
      <c r="CV593" s="403"/>
      <c r="CW593" s="403"/>
      <c r="CX593" s="404">
        <f t="shared" si="893"/>
        <v>456.71475200000009</v>
      </c>
      <c r="CY593" s="198"/>
      <c r="CZ593" s="222">
        <v>662</v>
      </c>
      <c r="DA593" s="677">
        <f t="shared" si="894"/>
        <v>129</v>
      </c>
      <c r="DB593" s="676">
        <f t="shared" si="895"/>
        <v>24.202626641651023</v>
      </c>
      <c r="DC593" s="676">
        <f t="shared" si="920"/>
        <v>4.8405253283302043</v>
      </c>
      <c r="DD593" s="208">
        <v>946.36671999999999</v>
      </c>
      <c r="DE593" s="677">
        <f t="shared" si="896"/>
        <v>413.36671999999999</v>
      </c>
      <c r="DF593" s="676">
        <f t="shared" si="897"/>
        <v>77.554731707317075</v>
      </c>
      <c r="DG593" s="676">
        <f t="shared" si="921"/>
        <v>15.510946341463415</v>
      </c>
      <c r="DH593" s="222">
        <v>24</v>
      </c>
      <c r="DI593" s="677">
        <f t="shared" si="898"/>
        <v>127.92</v>
      </c>
      <c r="DJ593" s="568">
        <f t="shared" si="899"/>
        <v>660.92</v>
      </c>
      <c r="DK593" s="677">
        <f t="shared" si="900"/>
        <v>4229.8879999999999</v>
      </c>
      <c r="DL593" s="677">
        <f t="shared" si="922"/>
        <v>198.27599999999998</v>
      </c>
      <c r="DM593" s="677">
        <f t="shared" si="923"/>
        <v>330.46</v>
      </c>
      <c r="DN593" s="677">
        <f t="shared" si="901"/>
        <v>71.361680000000007</v>
      </c>
      <c r="DO593" s="677">
        <f t="shared" si="924"/>
        <v>21.408504000000001</v>
      </c>
      <c r="DP593" s="677">
        <f t="shared" si="925"/>
        <v>35.680840000000003</v>
      </c>
      <c r="DQ593" s="677">
        <f t="shared" si="902"/>
        <v>456.71475200000009</v>
      </c>
      <c r="DR593" s="222">
        <v>662</v>
      </c>
      <c r="DS593" s="677">
        <f t="shared" si="903"/>
        <v>129</v>
      </c>
      <c r="DT593" s="676">
        <f t="shared" si="904"/>
        <v>24.202626641651023</v>
      </c>
      <c r="DU593" s="710">
        <f t="shared" si="926"/>
        <v>4.8405253283302043</v>
      </c>
      <c r="DV593" s="208">
        <v>946.36671999999999</v>
      </c>
      <c r="DW593" s="677">
        <f t="shared" si="905"/>
        <v>413.36671999999999</v>
      </c>
      <c r="DX593" s="676">
        <f t="shared" si="906"/>
        <v>77.554731707317075</v>
      </c>
      <c r="DY593" s="710">
        <f t="shared" si="927"/>
        <v>15.510946341463415</v>
      </c>
      <c r="DZ593" s="222">
        <v>22</v>
      </c>
      <c r="EA593" s="677">
        <f t="shared" si="907"/>
        <v>117.26</v>
      </c>
      <c r="EB593" s="568">
        <f t="shared" si="908"/>
        <v>650.26</v>
      </c>
      <c r="EC593" s="677">
        <f t="shared" si="909"/>
        <v>4161.6639999999998</v>
      </c>
      <c r="ED593" s="677">
        <f t="shared" si="928"/>
        <v>195.078</v>
      </c>
      <c r="EE593" s="677">
        <f t="shared" si="929"/>
        <v>325.13</v>
      </c>
      <c r="EF593" s="208">
        <f t="shared" si="930"/>
        <v>74.026679999999999</v>
      </c>
      <c r="EG593" s="208">
        <f t="shared" si="931"/>
        <v>22.208003999999999</v>
      </c>
      <c r="EH593" s="208">
        <f t="shared" si="932"/>
        <v>37.013339999999999</v>
      </c>
      <c r="EI593" s="677">
        <f t="shared" si="910"/>
        <v>473.77075200000002</v>
      </c>
    </row>
    <row r="594" spans="1:139" s="218" customFormat="1" ht="27.75" customHeight="1" x14ac:dyDescent="0.2">
      <c r="A594" s="506">
        <v>591</v>
      </c>
      <c r="B594" s="506" t="s">
        <v>1270</v>
      </c>
      <c r="C594" s="499" t="s">
        <v>1024</v>
      </c>
      <c r="D594" s="253" t="s">
        <v>123</v>
      </c>
      <c r="E594" s="355" t="s">
        <v>19</v>
      </c>
      <c r="F594" s="219" t="s">
        <v>20</v>
      </c>
      <c r="G594" s="219" t="s">
        <v>6</v>
      </c>
      <c r="H594" s="219" t="s">
        <v>10</v>
      </c>
      <c r="I594" s="248">
        <v>3</v>
      </c>
      <c r="J594" s="229">
        <v>608</v>
      </c>
      <c r="K594" s="222"/>
      <c r="L594" s="219" t="s">
        <v>20</v>
      </c>
      <c r="M594" s="219" t="s">
        <v>6</v>
      </c>
      <c r="N594" s="219" t="s">
        <v>10</v>
      </c>
      <c r="O594" s="249">
        <v>3</v>
      </c>
      <c r="P594" s="230">
        <v>608</v>
      </c>
      <c r="Q594" s="219"/>
      <c r="R594" s="219"/>
      <c r="S594" s="219"/>
      <c r="T594" s="249">
        <v>3</v>
      </c>
      <c r="U594" s="231">
        <v>608</v>
      </c>
      <c r="V594" s="228" t="s">
        <v>697</v>
      </c>
      <c r="W594" s="228" t="s">
        <v>47</v>
      </c>
      <c r="X594" s="228" t="s">
        <v>52</v>
      </c>
      <c r="Y594" s="252">
        <v>3</v>
      </c>
      <c r="Z594" s="232">
        <v>608</v>
      </c>
      <c r="AA594" s="207">
        <f t="shared" si="846"/>
        <v>1824</v>
      </c>
      <c r="AB594" s="222">
        <v>662</v>
      </c>
      <c r="AC594" s="544">
        <f t="shared" si="911"/>
        <v>54</v>
      </c>
      <c r="AD594" s="208">
        <f>0.832*$AB$1</f>
        <v>946.36671999999999</v>
      </c>
      <c r="AE594" s="678">
        <f t="shared" si="912"/>
        <v>338.36671999999999</v>
      </c>
      <c r="AF594" s="222">
        <v>1228</v>
      </c>
      <c r="AJ594" s="444">
        <f t="shared" si="847"/>
        <v>54</v>
      </c>
      <c r="AK594" s="444">
        <f t="shared" si="848"/>
        <v>8.8815789473684248</v>
      </c>
      <c r="AL594" s="539">
        <f t="shared" si="913"/>
        <v>1.7763157894736849E-2</v>
      </c>
      <c r="AM594" s="444">
        <f t="shared" si="849"/>
        <v>10.8</v>
      </c>
      <c r="AN594" s="445">
        <f t="shared" si="850"/>
        <v>338.36671999999999</v>
      </c>
      <c r="AO594" s="445">
        <f t="shared" si="851"/>
        <v>55.652421052631581</v>
      </c>
      <c r="AP594" s="542">
        <f t="shared" si="914"/>
        <v>0.11130484210526316</v>
      </c>
      <c r="AQ594" s="445">
        <f t="shared" si="852"/>
        <v>67.673344</v>
      </c>
      <c r="AR594" s="227">
        <f t="shared" si="853"/>
        <v>2184</v>
      </c>
      <c r="AS594" s="210">
        <f t="shared" si="854"/>
        <v>728</v>
      </c>
      <c r="AT594" s="209">
        <f t="shared" si="855"/>
        <v>218.4</v>
      </c>
      <c r="AU594" s="209">
        <f t="shared" si="856"/>
        <v>364</v>
      </c>
      <c r="AV594" s="211">
        <f t="shared" si="857"/>
        <v>662</v>
      </c>
      <c r="AW594" s="210">
        <f t="shared" si="858"/>
        <v>66</v>
      </c>
      <c r="AX594" s="210">
        <f t="shared" si="859"/>
        <v>120</v>
      </c>
      <c r="AY594" s="210">
        <f t="shared" si="860"/>
        <v>19.736842105263165</v>
      </c>
      <c r="AZ594" s="211">
        <f t="shared" si="861"/>
        <v>946.36671999999999</v>
      </c>
      <c r="BA594" s="544">
        <f t="shared" si="915"/>
        <v>218.36671999999999</v>
      </c>
      <c r="BB594" s="210">
        <f t="shared" si="916"/>
        <v>54.591679999999997</v>
      </c>
      <c r="BC594" s="213">
        <f t="shared" si="862"/>
        <v>2555.1901440000001</v>
      </c>
      <c r="BD594" s="211">
        <f>[1]MAG_9pak!$F$7</f>
        <v>851.73004800000001</v>
      </c>
      <c r="BE594" s="213">
        <f t="shared" si="863"/>
        <v>255.5190144</v>
      </c>
      <c r="BF594" s="213">
        <f t="shared" si="864"/>
        <v>425.86502400000001</v>
      </c>
      <c r="BG594" s="210">
        <f t="shared" si="865"/>
        <v>189.73004800000001</v>
      </c>
      <c r="BH594" s="210">
        <f t="shared" si="866"/>
        <v>243.73004800000001</v>
      </c>
      <c r="BI594" s="210">
        <f t="shared" si="867"/>
        <v>40.087178947368415</v>
      </c>
      <c r="BJ594" s="210">
        <f t="shared" si="868"/>
        <v>753.92</v>
      </c>
      <c r="BK594" s="214">
        <f t="shared" si="869"/>
        <v>226.17599999999999</v>
      </c>
      <c r="BL594" s="214">
        <f t="shared" si="870"/>
        <v>376.96</v>
      </c>
      <c r="BM594" s="210">
        <f t="shared" si="871"/>
        <v>145.91999999999996</v>
      </c>
      <c r="BN594" s="210">
        <f t="shared" si="872"/>
        <v>91.919999999999959</v>
      </c>
      <c r="BO594" s="215">
        <f t="shared" si="873"/>
        <v>2261.7599999999998</v>
      </c>
      <c r="BP594" s="210">
        <f t="shared" si="844"/>
        <v>753.92</v>
      </c>
      <c r="BQ594" s="216">
        <f t="shared" si="874"/>
        <v>226.17599999999999</v>
      </c>
      <c r="BR594" s="216">
        <f t="shared" si="875"/>
        <v>376.96</v>
      </c>
      <c r="BS594" s="210">
        <f t="shared" si="876"/>
        <v>145.91999999999996</v>
      </c>
      <c r="BT594" s="210">
        <f t="shared" si="877"/>
        <v>91.919999999999959</v>
      </c>
      <c r="BU594" s="217">
        <f t="shared" si="878"/>
        <v>2261.7599999999998</v>
      </c>
      <c r="BV594" s="210">
        <f t="shared" si="845"/>
        <v>753.92</v>
      </c>
      <c r="BW594" s="403">
        <f t="shared" si="879"/>
        <v>226.17599999999999</v>
      </c>
      <c r="BX594" s="403">
        <f t="shared" si="880"/>
        <v>376.96</v>
      </c>
      <c r="BY594" s="210">
        <f t="shared" si="881"/>
        <v>145.91999999999996</v>
      </c>
      <c r="BZ594" s="210">
        <f t="shared" si="882"/>
        <v>91.919999999999959</v>
      </c>
      <c r="CA594" s="210">
        <f t="shared" si="883"/>
        <v>24</v>
      </c>
      <c r="CB594" s="404">
        <f t="shared" si="884"/>
        <v>2261.7599999999998</v>
      </c>
      <c r="CC594" s="211"/>
      <c r="CD594" s="537">
        <f t="shared" si="885"/>
        <v>54.591679999999997</v>
      </c>
      <c r="CE594" s="537">
        <f t="shared" si="917"/>
        <v>16.377503999999998</v>
      </c>
      <c r="CF594" s="537">
        <f t="shared" si="886"/>
        <v>27.295839999999998</v>
      </c>
      <c r="CG594" s="210"/>
      <c r="CH594" s="210"/>
      <c r="CI594" s="210"/>
      <c r="CJ594" s="538">
        <f t="shared" si="887"/>
        <v>163.77503999999999</v>
      </c>
      <c r="CK594" s="216">
        <f t="shared" si="888"/>
        <v>-16.5</v>
      </c>
      <c r="CL594" s="216">
        <f t="shared" si="918"/>
        <v>-4.95</v>
      </c>
      <c r="CM594" s="216">
        <f t="shared" si="889"/>
        <v>-8.25</v>
      </c>
      <c r="CN594" s="216"/>
      <c r="CO594" s="216"/>
      <c r="CP594" s="216"/>
      <c r="CQ594" s="217">
        <f t="shared" si="890"/>
        <v>-49.5</v>
      </c>
      <c r="CR594" s="403">
        <f t="shared" si="891"/>
        <v>48.111680000000007</v>
      </c>
      <c r="CS594" s="403">
        <f t="shared" si="919"/>
        <v>14.433504000000001</v>
      </c>
      <c r="CT594" s="403">
        <f t="shared" si="892"/>
        <v>24.055840000000003</v>
      </c>
      <c r="CU594" s="403"/>
      <c r="CV594" s="403"/>
      <c r="CW594" s="403"/>
      <c r="CX594" s="404">
        <f t="shared" si="893"/>
        <v>144.33504000000002</v>
      </c>
      <c r="CY594" s="198"/>
      <c r="CZ594" s="222">
        <v>662</v>
      </c>
      <c r="DA594" s="677">
        <f t="shared" si="894"/>
        <v>54</v>
      </c>
      <c r="DB594" s="676">
        <f t="shared" si="895"/>
        <v>8.8815789473684248</v>
      </c>
      <c r="DC594" s="676">
        <f t="shared" si="920"/>
        <v>1.776315789473685</v>
      </c>
      <c r="DD594" s="208">
        <v>946.36671999999999</v>
      </c>
      <c r="DE594" s="677">
        <f t="shared" si="896"/>
        <v>338.36671999999999</v>
      </c>
      <c r="DF594" s="676">
        <f t="shared" si="897"/>
        <v>55.652421052631581</v>
      </c>
      <c r="DG594" s="676">
        <f t="shared" si="921"/>
        <v>11.130484210526316</v>
      </c>
      <c r="DH594" s="222">
        <v>24</v>
      </c>
      <c r="DI594" s="677">
        <f t="shared" si="898"/>
        <v>145.91999999999999</v>
      </c>
      <c r="DJ594" s="568">
        <f t="shared" si="899"/>
        <v>753.92</v>
      </c>
      <c r="DK594" s="677">
        <f t="shared" si="900"/>
        <v>2261.7599999999998</v>
      </c>
      <c r="DL594" s="677">
        <f t="shared" si="922"/>
        <v>226.17599999999999</v>
      </c>
      <c r="DM594" s="677">
        <f t="shared" si="923"/>
        <v>376.96</v>
      </c>
      <c r="DN594" s="677">
        <f t="shared" si="901"/>
        <v>48.111680000000007</v>
      </c>
      <c r="DO594" s="677">
        <f t="shared" si="924"/>
        <v>14.433504000000001</v>
      </c>
      <c r="DP594" s="677">
        <f t="shared" si="925"/>
        <v>24.055840000000003</v>
      </c>
      <c r="DQ594" s="677">
        <f t="shared" si="902"/>
        <v>144.33504000000002</v>
      </c>
      <c r="DR594" s="222">
        <v>662</v>
      </c>
      <c r="DS594" s="677">
        <f t="shared" si="903"/>
        <v>54</v>
      </c>
      <c r="DT594" s="676">
        <f t="shared" si="904"/>
        <v>8.8815789473684248</v>
      </c>
      <c r="DU594" s="710">
        <f t="shared" si="926"/>
        <v>1.776315789473685</v>
      </c>
      <c r="DV594" s="208">
        <v>946.36671999999999</v>
      </c>
      <c r="DW594" s="677">
        <f t="shared" si="905"/>
        <v>338.36671999999999</v>
      </c>
      <c r="DX594" s="676">
        <f t="shared" si="906"/>
        <v>55.652421052631581</v>
      </c>
      <c r="DY594" s="710">
        <f t="shared" si="927"/>
        <v>11.130484210526316</v>
      </c>
      <c r="DZ594" s="222">
        <v>22</v>
      </c>
      <c r="EA594" s="677">
        <f t="shared" si="907"/>
        <v>133.76</v>
      </c>
      <c r="EB594" s="568">
        <f t="shared" si="908"/>
        <v>741.76</v>
      </c>
      <c r="EC594" s="677">
        <f t="shared" si="909"/>
        <v>2225.2799999999997</v>
      </c>
      <c r="ED594" s="677">
        <f t="shared" si="928"/>
        <v>222.52799999999999</v>
      </c>
      <c r="EE594" s="677">
        <f t="shared" si="929"/>
        <v>370.88</v>
      </c>
      <c r="EF594" s="208">
        <f t="shared" si="930"/>
        <v>51.151679999999999</v>
      </c>
      <c r="EG594" s="208">
        <f t="shared" si="931"/>
        <v>15.345503999999998</v>
      </c>
      <c r="EH594" s="208">
        <f t="shared" si="932"/>
        <v>25.575839999999999</v>
      </c>
      <c r="EI594" s="677">
        <f t="shared" si="910"/>
        <v>153.45504</v>
      </c>
    </row>
    <row r="595" spans="1:139" s="218" customFormat="1" ht="27.75" customHeight="1" x14ac:dyDescent="0.2">
      <c r="A595" s="505">
        <v>592</v>
      </c>
      <c r="B595" s="505" t="s">
        <v>1270</v>
      </c>
      <c r="C595" s="499" t="s">
        <v>1024</v>
      </c>
      <c r="D595" s="253" t="s">
        <v>123</v>
      </c>
      <c r="E595" s="410" t="s">
        <v>8</v>
      </c>
      <c r="F595" s="219" t="s">
        <v>5</v>
      </c>
      <c r="G595" s="219" t="s">
        <v>6</v>
      </c>
      <c r="H595" s="219" t="s">
        <v>7</v>
      </c>
      <c r="I595" s="248">
        <v>2</v>
      </c>
      <c r="J595" s="230">
        <v>500</v>
      </c>
      <c r="K595" s="222"/>
      <c r="L595" s="219" t="s">
        <v>5</v>
      </c>
      <c r="M595" s="219" t="s">
        <v>6</v>
      </c>
      <c r="N595" s="219" t="s">
        <v>7</v>
      </c>
      <c r="O595" s="249">
        <v>2</v>
      </c>
      <c r="P595" s="230">
        <v>500</v>
      </c>
      <c r="Q595" s="219"/>
      <c r="R595" s="219"/>
      <c r="S595" s="219"/>
      <c r="T595" s="249">
        <v>2</v>
      </c>
      <c r="U595" s="231">
        <v>500</v>
      </c>
      <c r="V595" s="228" t="s">
        <v>303</v>
      </c>
      <c r="W595" s="228" t="s">
        <v>6</v>
      </c>
      <c r="X595" s="228" t="s">
        <v>7</v>
      </c>
      <c r="Y595" s="252">
        <v>2</v>
      </c>
      <c r="Z595" s="232">
        <v>500</v>
      </c>
      <c r="AA595" s="207">
        <f t="shared" si="846"/>
        <v>1000</v>
      </c>
      <c r="AB595" s="222">
        <v>620</v>
      </c>
      <c r="AC595" s="544">
        <f t="shared" si="911"/>
        <v>120</v>
      </c>
      <c r="AD595" s="208">
        <f>0.581*$AB$1</f>
        <v>660.86425999999994</v>
      </c>
      <c r="AE595" s="678">
        <f t="shared" si="912"/>
        <v>160.86425999999994</v>
      </c>
      <c r="AF595" s="222">
        <v>859</v>
      </c>
      <c r="AJ595" s="444">
        <f t="shared" si="847"/>
        <v>120</v>
      </c>
      <c r="AK595" s="444">
        <f t="shared" si="848"/>
        <v>24</v>
      </c>
      <c r="AL595" s="539">
        <f t="shared" si="913"/>
        <v>4.8000000000000001E-2</v>
      </c>
      <c r="AM595" s="444">
        <f t="shared" si="849"/>
        <v>24</v>
      </c>
      <c r="AN595" s="445">
        <f t="shared" si="850"/>
        <v>160.86425999999994</v>
      </c>
      <c r="AO595" s="445">
        <f t="shared" si="851"/>
        <v>32.172852000000006</v>
      </c>
      <c r="AP595" s="542">
        <f t="shared" si="914"/>
        <v>6.4345704000000004E-2</v>
      </c>
      <c r="AQ595" s="445">
        <f t="shared" si="852"/>
        <v>32.172851999999992</v>
      </c>
      <c r="AR595" s="227">
        <f t="shared" si="853"/>
        <v>1240</v>
      </c>
      <c r="AS595" s="210">
        <f t="shared" si="854"/>
        <v>620</v>
      </c>
      <c r="AT595" s="209">
        <f t="shared" si="855"/>
        <v>186</v>
      </c>
      <c r="AU595" s="209">
        <f t="shared" si="856"/>
        <v>310</v>
      </c>
      <c r="AV595" s="211">
        <f t="shared" si="857"/>
        <v>620</v>
      </c>
      <c r="AW595" s="210">
        <f t="shared" si="858"/>
        <v>0</v>
      </c>
      <c r="AX595" s="210">
        <f t="shared" si="859"/>
        <v>120</v>
      </c>
      <c r="AY595" s="210">
        <f t="shared" si="860"/>
        <v>24</v>
      </c>
      <c r="AZ595" s="211">
        <f t="shared" si="861"/>
        <v>660.86425999999994</v>
      </c>
      <c r="BA595" s="544">
        <f t="shared" si="915"/>
        <v>40.864259999999945</v>
      </c>
      <c r="BB595" s="210">
        <f t="shared" si="916"/>
        <v>10.216064999999986</v>
      </c>
      <c r="BC595" s="213">
        <f t="shared" si="862"/>
        <v>1240</v>
      </c>
      <c r="BD595" s="211">
        <f>[1]MAG_9pak!$F$4</f>
        <v>620</v>
      </c>
      <c r="BE595" s="213">
        <f t="shared" si="863"/>
        <v>186</v>
      </c>
      <c r="BF595" s="213">
        <f t="shared" si="864"/>
        <v>310</v>
      </c>
      <c r="BG595" s="210">
        <f t="shared" si="865"/>
        <v>0</v>
      </c>
      <c r="BH595" s="210">
        <f t="shared" si="866"/>
        <v>120</v>
      </c>
      <c r="BI595" s="210">
        <f t="shared" si="867"/>
        <v>24</v>
      </c>
      <c r="BJ595" s="210">
        <f t="shared" si="868"/>
        <v>620</v>
      </c>
      <c r="BK595" s="214">
        <f t="shared" si="869"/>
        <v>186</v>
      </c>
      <c r="BL595" s="214">
        <f t="shared" si="870"/>
        <v>310</v>
      </c>
      <c r="BM595" s="210">
        <f t="shared" si="871"/>
        <v>120</v>
      </c>
      <c r="BN595" s="210">
        <f t="shared" si="872"/>
        <v>0</v>
      </c>
      <c r="BO595" s="215">
        <f t="shared" si="873"/>
        <v>1240</v>
      </c>
      <c r="BP595" s="210">
        <f t="shared" si="844"/>
        <v>620</v>
      </c>
      <c r="BQ595" s="216">
        <f t="shared" si="874"/>
        <v>186</v>
      </c>
      <c r="BR595" s="216">
        <f t="shared" si="875"/>
        <v>310</v>
      </c>
      <c r="BS595" s="210">
        <f t="shared" si="876"/>
        <v>120</v>
      </c>
      <c r="BT595" s="210">
        <f t="shared" si="877"/>
        <v>0</v>
      </c>
      <c r="BU595" s="217">
        <f t="shared" si="878"/>
        <v>1240</v>
      </c>
      <c r="BV595" s="210">
        <f t="shared" si="845"/>
        <v>620</v>
      </c>
      <c r="BW595" s="403">
        <f t="shared" si="879"/>
        <v>186</v>
      </c>
      <c r="BX595" s="403">
        <f t="shared" si="880"/>
        <v>310</v>
      </c>
      <c r="BY595" s="210">
        <f t="shared" si="881"/>
        <v>120</v>
      </c>
      <c r="BZ595" s="210">
        <f t="shared" si="882"/>
        <v>0</v>
      </c>
      <c r="CA595" s="210">
        <f t="shared" si="883"/>
        <v>24</v>
      </c>
      <c r="CB595" s="404">
        <f t="shared" si="884"/>
        <v>1240</v>
      </c>
      <c r="CC595" s="211"/>
      <c r="CD595" s="537">
        <f t="shared" si="885"/>
        <v>10.216064999999986</v>
      </c>
      <c r="CE595" s="537">
        <f t="shared" si="917"/>
        <v>3.0648194999999956</v>
      </c>
      <c r="CF595" s="537">
        <f t="shared" si="886"/>
        <v>5.1080324999999931</v>
      </c>
      <c r="CG595" s="210"/>
      <c r="CH595" s="210"/>
      <c r="CI595" s="210"/>
      <c r="CJ595" s="538">
        <f t="shared" si="887"/>
        <v>20.432129999999972</v>
      </c>
      <c r="CK595" s="216">
        <f t="shared" si="888"/>
        <v>0</v>
      </c>
      <c r="CL595" s="216">
        <f t="shared" si="918"/>
        <v>0</v>
      </c>
      <c r="CM595" s="216">
        <f t="shared" si="889"/>
        <v>0</v>
      </c>
      <c r="CN595" s="216"/>
      <c r="CO595" s="216"/>
      <c r="CP595" s="216"/>
      <c r="CQ595" s="217">
        <f t="shared" si="890"/>
        <v>0</v>
      </c>
      <c r="CR595" s="403">
        <f t="shared" si="891"/>
        <v>10.216064999999986</v>
      </c>
      <c r="CS595" s="403">
        <f t="shared" si="919"/>
        <v>3.0648194999999956</v>
      </c>
      <c r="CT595" s="403">
        <f t="shared" si="892"/>
        <v>5.1080324999999931</v>
      </c>
      <c r="CU595" s="403"/>
      <c r="CV595" s="403"/>
      <c r="CW595" s="403"/>
      <c r="CX595" s="404">
        <f t="shared" si="893"/>
        <v>20.432129999999972</v>
      </c>
      <c r="CY595" s="198"/>
      <c r="CZ595" s="222">
        <v>620</v>
      </c>
      <c r="DA595" s="677">
        <f t="shared" si="894"/>
        <v>120</v>
      </c>
      <c r="DB595" s="676">
        <f t="shared" si="895"/>
        <v>24</v>
      </c>
      <c r="DC595" s="676">
        <f t="shared" si="920"/>
        <v>4.8</v>
      </c>
      <c r="DD595" s="208">
        <v>660.86425999999994</v>
      </c>
      <c r="DE595" s="677">
        <f t="shared" si="896"/>
        <v>160.86425999999994</v>
      </c>
      <c r="DF595" s="676">
        <f t="shared" si="897"/>
        <v>32.172852000000006</v>
      </c>
      <c r="DG595" s="676">
        <f t="shared" si="921"/>
        <v>6.434570400000001</v>
      </c>
      <c r="DH595" s="222">
        <v>24</v>
      </c>
      <c r="DI595" s="677">
        <f t="shared" si="898"/>
        <v>120</v>
      </c>
      <c r="DJ595" s="568">
        <f t="shared" si="899"/>
        <v>620</v>
      </c>
      <c r="DK595" s="677">
        <f t="shared" si="900"/>
        <v>1240</v>
      </c>
      <c r="DL595" s="677">
        <f t="shared" si="922"/>
        <v>186</v>
      </c>
      <c r="DM595" s="677">
        <f t="shared" si="923"/>
        <v>310</v>
      </c>
      <c r="DN595" s="677">
        <f t="shared" si="901"/>
        <v>10.216064999999986</v>
      </c>
      <c r="DO595" s="677">
        <f t="shared" si="924"/>
        <v>3.0648194999999956</v>
      </c>
      <c r="DP595" s="677">
        <f t="shared" si="925"/>
        <v>5.1080324999999931</v>
      </c>
      <c r="DQ595" s="677">
        <f t="shared" si="902"/>
        <v>20.432129999999972</v>
      </c>
      <c r="DR595" s="222">
        <v>620</v>
      </c>
      <c r="DS595" s="677">
        <f t="shared" si="903"/>
        <v>120</v>
      </c>
      <c r="DT595" s="676">
        <f t="shared" si="904"/>
        <v>24</v>
      </c>
      <c r="DU595" s="710">
        <f t="shared" si="926"/>
        <v>4.8</v>
      </c>
      <c r="DV595" s="208">
        <v>660.86425999999994</v>
      </c>
      <c r="DW595" s="677">
        <f t="shared" si="905"/>
        <v>160.86425999999994</v>
      </c>
      <c r="DX595" s="676">
        <f t="shared" si="906"/>
        <v>32.172852000000006</v>
      </c>
      <c r="DY595" s="710">
        <f t="shared" si="927"/>
        <v>6.434570400000001</v>
      </c>
      <c r="DZ595" s="222">
        <v>24</v>
      </c>
      <c r="EA595" s="677">
        <f t="shared" si="907"/>
        <v>120</v>
      </c>
      <c r="EB595" s="568">
        <f t="shared" si="908"/>
        <v>620</v>
      </c>
      <c r="EC595" s="677">
        <f t="shared" si="909"/>
        <v>1240</v>
      </c>
      <c r="ED595" s="677">
        <f t="shared" si="928"/>
        <v>186</v>
      </c>
      <c r="EE595" s="677">
        <f t="shared" si="929"/>
        <v>310</v>
      </c>
      <c r="EF595" s="208">
        <f t="shared" si="930"/>
        <v>10.216064999999986</v>
      </c>
      <c r="EG595" s="208">
        <f t="shared" si="931"/>
        <v>3.0648194999999956</v>
      </c>
      <c r="EH595" s="208">
        <f t="shared" si="932"/>
        <v>5.1080324999999931</v>
      </c>
      <c r="EI595" s="677">
        <f t="shared" si="910"/>
        <v>20.432129999999972</v>
      </c>
    </row>
    <row r="596" spans="1:139" s="218" customFormat="1" ht="27.75" customHeight="1" x14ac:dyDescent="0.2">
      <c r="A596" s="505">
        <v>593</v>
      </c>
      <c r="B596" s="505" t="s">
        <v>1270</v>
      </c>
      <c r="C596" s="499" t="s">
        <v>1024</v>
      </c>
      <c r="D596" s="253" t="s">
        <v>123</v>
      </c>
      <c r="E596" s="253" t="s">
        <v>126</v>
      </c>
      <c r="F596" s="219" t="s">
        <v>5</v>
      </c>
      <c r="G596" s="219" t="s">
        <v>42</v>
      </c>
      <c r="H596" s="219" t="s">
        <v>52</v>
      </c>
      <c r="I596" s="240">
        <v>0.2</v>
      </c>
      <c r="J596" s="229">
        <v>705</v>
      </c>
      <c r="K596" s="222"/>
      <c r="L596" s="219" t="s">
        <v>5</v>
      </c>
      <c r="M596" s="219" t="s">
        <v>42</v>
      </c>
      <c r="N596" s="219" t="s">
        <v>52</v>
      </c>
      <c r="O596" s="240">
        <v>0.2</v>
      </c>
      <c r="P596" s="230">
        <v>705</v>
      </c>
      <c r="Q596" s="219" t="s">
        <v>303</v>
      </c>
      <c r="R596" s="219" t="s">
        <v>24</v>
      </c>
      <c r="S596" s="219" t="s">
        <v>39</v>
      </c>
      <c r="T596" s="240">
        <v>0.2</v>
      </c>
      <c r="U596" s="231">
        <v>705</v>
      </c>
      <c r="V596" s="228" t="s">
        <v>303</v>
      </c>
      <c r="W596" s="228" t="s">
        <v>42</v>
      </c>
      <c r="X596" s="228" t="s">
        <v>10</v>
      </c>
      <c r="Y596" s="242">
        <v>0.2</v>
      </c>
      <c r="Z596" s="232">
        <v>705</v>
      </c>
      <c r="AA596" s="207">
        <f t="shared" si="846"/>
        <v>141</v>
      </c>
      <c r="AB596" s="222">
        <v>648</v>
      </c>
      <c r="AC596" s="544">
        <f t="shared" si="911"/>
        <v>-57</v>
      </c>
      <c r="AD596" s="208">
        <f>0.814*$AB$1</f>
        <v>925.89243999999997</v>
      </c>
      <c r="AE596" s="678">
        <f t="shared" si="912"/>
        <v>220.89243999999997</v>
      </c>
      <c r="AF596" s="222">
        <v>1205</v>
      </c>
      <c r="AJ596" s="444">
        <f t="shared" si="847"/>
        <v>-57</v>
      </c>
      <c r="AK596" s="444">
        <f t="shared" si="848"/>
        <v>-8.0851063829787222</v>
      </c>
      <c r="AL596" s="539">
        <f t="shared" si="913"/>
        <v>-1.6170212765957443E-2</v>
      </c>
      <c r="AM596" s="444">
        <f t="shared" si="849"/>
        <v>-11.4</v>
      </c>
      <c r="AN596" s="445">
        <f t="shared" si="850"/>
        <v>220.89243999999997</v>
      </c>
      <c r="AO596" s="445">
        <f t="shared" si="851"/>
        <v>31.332260992907806</v>
      </c>
      <c r="AP596" s="542">
        <f t="shared" si="914"/>
        <v>6.2664521985815611E-2</v>
      </c>
      <c r="AQ596" s="445">
        <f t="shared" si="852"/>
        <v>44.178487999999994</v>
      </c>
      <c r="AR596" s="227">
        <f t="shared" si="853"/>
        <v>165</v>
      </c>
      <c r="AS596" s="210">
        <f t="shared" si="854"/>
        <v>825</v>
      </c>
      <c r="AT596" s="209">
        <f t="shared" si="855"/>
        <v>247.5</v>
      </c>
      <c r="AU596" s="209">
        <f t="shared" si="856"/>
        <v>412.5</v>
      </c>
      <c r="AV596" s="211">
        <f t="shared" si="857"/>
        <v>648</v>
      </c>
      <c r="AW596" s="210">
        <f t="shared" si="858"/>
        <v>177</v>
      </c>
      <c r="AX596" s="210">
        <f t="shared" si="859"/>
        <v>120</v>
      </c>
      <c r="AY596" s="210">
        <f t="shared" si="860"/>
        <v>17.021276595744681</v>
      </c>
      <c r="AZ596" s="211">
        <f t="shared" si="861"/>
        <v>925.89243999999997</v>
      </c>
      <c r="BA596" s="544">
        <f t="shared" si="915"/>
        <v>100.89243999999997</v>
      </c>
      <c r="BB596" s="210">
        <f t="shared" si="916"/>
        <v>25.223109999999991</v>
      </c>
      <c r="BC596" s="213">
        <f t="shared" si="862"/>
        <v>166.66063919999999</v>
      </c>
      <c r="BD596" s="211">
        <f>[1]MAG_9pak!$F$6</f>
        <v>833.30319599999996</v>
      </c>
      <c r="BE596" s="213">
        <f t="shared" si="863"/>
        <v>249.99095879999999</v>
      </c>
      <c r="BF596" s="213">
        <f t="shared" si="864"/>
        <v>416.65159799999998</v>
      </c>
      <c r="BG596" s="210">
        <f t="shared" si="865"/>
        <v>185.30319599999996</v>
      </c>
      <c r="BH596" s="210">
        <f t="shared" si="866"/>
        <v>128.30319599999996</v>
      </c>
      <c r="BI596" s="210">
        <f t="shared" si="867"/>
        <v>18.199034893617011</v>
      </c>
      <c r="BJ596" s="210">
        <f t="shared" si="868"/>
        <v>874.2</v>
      </c>
      <c r="BK596" s="214">
        <f t="shared" si="869"/>
        <v>262.26</v>
      </c>
      <c r="BL596" s="214">
        <f t="shared" si="870"/>
        <v>437.1</v>
      </c>
      <c r="BM596" s="210">
        <f t="shared" si="871"/>
        <v>169.20000000000005</v>
      </c>
      <c r="BN596" s="210">
        <f t="shared" si="872"/>
        <v>226.20000000000005</v>
      </c>
      <c r="BO596" s="215">
        <f t="shared" si="873"/>
        <v>174.84000000000003</v>
      </c>
      <c r="BP596" s="210">
        <f t="shared" si="844"/>
        <v>874.2</v>
      </c>
      <c r="BQ596" s="216">
        <f t="shared" si="874"/>
        <v>262.26</v>
      </c>
      <c r="BR596" s="216">
        <f t="shared" si="875"/>
        <v>437.1</v>
      </c>
      <c r="BS596" s="210">
        <f t="shared" si="876"/>
        <v>169.20000000000005</v>
      </c>
      <c r="BT596" s="210">
        <f t="shared" si="877"/>
        <v>226.20000000000005</v>
      </c>
      <c r="BU596" s="217">
        <f t="shared" si="878"/>
        <v>174.84000000000003</v>
      </c>
      <c r="BV596" s="210">
        <f t="shared" si="845"/>
        <v>874.2</v>
      </c>
      <c r="BW596" s="403">
        <f t="shared" si="879"/>
        <v>262.26</v>
      </c>
      <c r="BX596" s="403">
        <f t="shared" si="880"/>
        <v>437.1</v>
      </c>
      <c r="BY596" s="210">
        <f t="shared" si="881"/>
        <v>169.20000000000005</v>
      </c>
      <c r="BZ596" s="210">
        <f t="shared" si="882"/>
        <v>226.20000000000005</v>
      </c>
      <c r="CA596" s="210">
        <f t="shared" si="883"/>
        <v>24</v>
      </c>
      <c r="CB596" s="404">
        <f t="shared" si="884"/>
        <v>174.84000000000003</v>
      </c>
      <c r="CC596" s="211"/>
      <c r="CD596" s="537">
        <f t="shared" si="885"/>
        <v>25.223109999999991</v>
      </c>
      <c r="CE596" s="537">
        <f t="shared" si="917"/>
        <v>7.566932999999997</v>
      </c>
      <c r="CF596" s="537">
        <f t="shared" si="886"/>
        <v>12.611554999999996</v>
      </c>
      <c r="CG596" s="210"/>
      <c r="CH596" s="210"/>
      <c r="CI596" s="210"/>
      <c r="CJ596" s="538">
        <f t="shared" si="887"/>
        <v>5.0446219999999986</v>
      </c>
      <c r="CK596" s="216">
        <f t="shared" si="888"/>
        <v>-44.25</v>
      </c>
      <c r="CL596" s="216">
        <f t="shared" si="918"/>
        <v>-13.275</v>
      </c>
      <c r="CM596" s="216">
        <f t="shared" si="889"/>
        <v>-22.125</v>
      </c>
      <c r="CN596" s="216"/>
      <c r="CO596" s="216"/>
      <c r="CP596" s="216"/>
      <c r="CQ596" s="217">
        <f t="shared" si="890"/>
        <v>-8.85</v>
      </c>
      <c r="CR596" s="403">
        <f t="shared" si="891"/>
        <v>12.92310999999998</v>
      </c>
      <c r="CS596" s="403">
        <f t="shared" si="919"/>
        <v>3.876932999999994</v>
      </c>
      <c r="CT596" s="403">
        <f t="shared" si="892"/>
        <v>6.4615549999999899</v>
      </c>
      <c r="CU596" s="403"/>
      <c r="CV596" s="403"/>
      <c r="CW596" s="403"/>
      <c r="CX596" s="404">
        <f t="shared" si="893"/>
        <v>2.584621999999996</v>
      </c>
      <c r="CY596" s="198"/>
      <c r="CZ596" s="222">
        <v>648</v>
      </c>
      <c r="DA596" s="677">
        <f t="shared" si="894"/>
        <v>-57</v>
      </c>
      <c r="DB596" s="676">
        <f t="shared" si="895"/>
        <v>-8.0851063829787222</v>
      </c>
      <c r="DC596" s="676">
        <f t="shared" si="920"/>
        <v>-1.6170212765957444</v>
      </c>
      <c r="DD596" s="208">
        <v>925.89243999999997</v>
      </c>
      <c r="DE596" s="677">
        <f t="shared" si="896"/>
        <v>220.89243999999997</v>
      </c>
      <c r="DF596" s="676">
        <f t="shared" si="897"/>
        <v>31.332260992907806</v>
      </c>
      <c r="DG596" s="676">
        <f t="shared" si="921"/>
        <v>6.2664521985815611</v>
      </c>
      <c r="DH596" s="222">
        <v>24</v>
      </c>
      <c r="DI596" s="677">
        <f t="shared" si="898"/>
        <v>169.2</v>
      </c>
      <c r="DJ596" s="568">
        <f t="shared" si="899"/>
        <v>874.2</v>
      </c>
      <c r="DK596" s="677">
        <f t="shared" si="900"/>
        <v>174.84000000000003</v>
      </c>
      <c r="DL596" s="677">
        <f t="shared" si="922"/>
        <v>262.26</v>
      </c>
      <c r="DM596" s="677">
        <f t="shared" si="923"/>
        <v>437.1</v>
      </c>
      <c r="DN596" s="677">
        <f t="shared" si="901"/>
        <v>12.92310999999998</v>
      </c>
      <c r="DO596" s="677">
        <f t="shared" si="924"/>
        <v>3.876932999999994</v>
      </c>
      <c r="DP596" s="677">
        <f t="shared" si="925"/>
        <v>6.4615549999999899</v>
      </c>
      <c r="DQ596" s="677">
        <f t="shared" si="902"/>
        <v>2.584621999999996</v>
      </c>
      <c r="DR596" s="222">
        <v>648</v>
      </c>
      <c r="DS596" s="677">
        <f t="shared" si="903"/>
        <v>-57</v>
      </c>
      <c r="DT596" s="676">
        <f t="shared" si="904"/>
        <v>-8.0851063829787222</v>
      </c>
      <c r="DU596" s="710">
        <f t="shared" si="926"/>
        <v>-1.6170212765957444</v>
      </c>
      <c r="DV596" s="208">
        <v>925.89243999999997</v>
      </c>
      <c r="DW596" s="677">
        <f t="shared" si="905"/>
        <v>220.89243999999997</v>
      </c>
      <c r="DX596" s="676">
        <f t="shared" si="906"/>
        <v>31.332260992907806</v>
      </c>
      <c r="DY596" s="710">
        <f t="shared" si="927"/>
        <v>6.2664521985815611</v>
      </c>
      <c r="DZ596" s="222">
        <v>22</v>
      </c>
      <c r="EA596" s="677">
        <f t="shared" si="907"/>
        <v>155.1</v>
      </c>
      <c r="EB596" s="568">
        <f t="shared" si="908"/>
        <v>860.1</v>
      </c>
      <c r="EC596" s="677">
        <f t="shared" si="909"/>
        <v>172.02</v>
      </c>
      <c r="ED596" s="677">
        <f t="shared" si="928"/>
        <v>258.02999999999997</v>
      </c>
      <c r="EE596" s="677">
        <f t="shared" si="929"/>
        <v>430.05</v>
      </c>
      <c r="EF596" s="208">
        <f t="shared" si="930"/>
        <v>16.448109999999986</v>
      </c>
      <c r="EG596" s="208">
        <f t="shared" si="931"/>
        <v>4.9344329999999959</v>
      </c>
      <c r="EH596" s="208">
        <f t="shared" si="932"/>
        <v>8.2240549999999928</v>
      </c>
      <c r="EI596" s="677">
        <f t="shared" si="910"/>
        <v>3.2896219999999974</v>
      </c>
    </row>
    <row r="597" spans="1:139" s="218" customFormat="1" ht="27.75" customHeight="1" x14ac:dyDescent="0.2">
      <c r="A597" s="506">
        <v>594</v>
      </c>
      <c r="B597" s="506" t="s">
        <v>1270</v>
      </c>
      <c r="C597" s="499" t="s">
        <v>1024</v>
      </c>
      <c r="D597" s="253" t="s">
        <v>123</v>
      </c>
      <c r="E597" s="253" t="s">
        <v>11</v>
      </c>
      <c r="F597" s="219" t="s">
        <v>5</v>
      </c>
      <c r="G597" s="219" t="s">
        <v>6</v>
      </c>
      <c r="H597" s="219" t="s">
        <v>7</v>
      </c>
      <c r="I597" s="248">
        <v>2</v>
      </c>
      <c r="J597" s="230">
        <v>500</v>
      </c>
      <c r="K597" s="222"/>
      <c r="L597" s="219" t="s">
        <v>5</v>
      </c>
      <c r="M597" s="219" t="s">
        <v>6</v>
      </c>
      <c r="N597" s="219" t="s">
        <v>7</v>
      </c>
      <c r="O597" s="249">
        <v>2</v>
      </c>
      <c r="P597" s="230">
        <v>500</v>
      </c>
      <c r="Q597" s="219"/>
      <c r="R597" s="219"/>
      <c r="S597" s="219"/>
      <c r="T597" s="249">
        <v>2</v>
      </c>
      <c r="U597" s="231">
        <v>500</v>
      </c>
      <c r="V597" s="228" t="s">
        <v>303</v>
      </c>
      <c r="W597" s="228" t="s">
        <v>6</v>
      </c>
      <c r="X597" s="228" t="s">
        <v>7</v>
      </c>
      <c r="Y597" s="252">
        <v>2</v>
      </c>
      <c r="Z597" s="232">
        <v>500</v>
      </c>
      <c r="AA597" s="207">
        <f t="shared" si="846"/>
        <v>1000</v>
      </c>
      <c r="AB597" s="222">
        <v>620</v>
      </c>
      <c r="AC597" s="544">
        <f t="shared" si="911"/>
        <v>120</v>
      </c>
      <c r="AD597" s="208">
        <f>0.581*$AB$1</f>
        <v>660.86425999999994</v>
      </c>
      <c r="AE597" s="678">
        <f t="shared" si="912"/>
        <v>160.86425999999994</v>
      </c>
      <c r="AF597" s="222">
        <v>859</v>
      </c>
      <c r="AJ597" s="444">
        <f t="shared" si="847"/>
        <v>120</v>
      </c>
      <c r="AK597" s="444">
        <f t="shared" si="848"/>
        <v>24</v>
      </c>
      <c r="AL597" s="539">
        <f t="shared" si="913"/>
        <v>4.8000000000000001E-2</v>
      </c>
      <c r="AM597" s="444">
        <f t="shared" si="849"/>
        <v>24</v>
      </c>
      <c r="AN597" s="445">
        <f t="shared" si="850"/>
        <v>160.86425999999994</v>
      </c>
      <c r="AO597" s="445">
        <f t="shared" si="851"/>
        <v>32.172852000000006</v>
      </c>
      <c r="AP597" s="542">
        <f t="shared" si="914"/>
        <v>6.4345704000000004E-2</v>
      </c>
      <c r="AQ597" s="445">
        <f t="shared" si="852"/>
        <v>32.172851999999992</v>
      </c>
      <c r="AR597" s="227">
        <f t="shared" si="853"/>
        <v>1240</v>
      </c>
      <c r="AS597" s="210">
        <f t="shared" si="854"/>
        <v>620</v>
      </c>
      <c r="AT597" s="209">
        <f t="shared" si="855"/>
        <v>186</v>
      </c>
      <c r="AU597" s="209">
        <f t="shared" si="856"/>
        <v>310</v>
      </c>
      <c r="AV597" s="211">
        <f t="shared" si="857"/>
        <v>620</v>
      </c>
      <c r="AW597" s="210">
        <f t="shared" si="858"/>
        <v>0</v>
      </c>
      <c r="AX597" s="210">
        <f t="shared" si="859"/>
        <v>120</v>
      </c>
      <c r="AY597" s="210">
        <f t="shared" si="860"/>
        <v>24</v>
      </c>
      <c r="AZ597" s="211">
        <f t="shared" si="861"/>
        <v>660.86425999999994</v>
      </c>
      <c r="BA597" s="544">
        <f t="shared" si="915"/>
        <v>40.864259999999945</v>
      </c>
      <c r="BB597" s="210">
        <f t="shared" si="916"/>
        <v>10.216064999999986</v>
      </c>
      <c r="BC597" s="213">
        <f t="shared" si="862"/>
        <v>1240</v>
      </c>
      <c r="BD597" s="211">
        <f>[1]MAG_9pak!$F$4</f>
        <v>620</v>
      </c>
      <c r="BE597" s="213">
        <f t="shared" si="863"/>
        <v>186</v>
      </c>
      <c r="BF597" s="213">
        <f t="shared" si="864"/>
        <v>310</v>
      </c>
      <c r="BG597" s="210">
        <f t="shared" si="865"/>
        <v>0</v>
      </c>
      <c r="BH597" s="210">
        <f t="shared" si="866"/>
        <v>120</v>
      </c>
      <c r="BI597" s="210">
        <f t="shared" si="867"/>
        <v>24</v>
      </c>
      <c r="BJ597" s="210">
        <f t="shared" si="868"/>
        <v>620</v>
      </c>
      <c r="BK597" s="214">
        <f t="shared" si="869"/>
        <v>186</v>
      </c>
      <c r="BL597" s="214">
        <f t="shared" si="870"/>
        <v>310</v>
      </c>
      <c r="BM597" s="210">
        <f t="shared" si="871"/>
        <v>120</v>
      </c>
      <c r="BN597" s="210">
        <f t="shared" si="872"/>
        <v>0</v>
      </c>
      <c r="BO597" s="215">
        <f t="shared" si="873"/>
        <v>1240</v>
      </c>
      <c r="BP597" s="210">
        <f t="shared" si="844"/>
        <v>620</v>
      </c>
      <c r="BQ597" s="216">
        <f t="shared" si="874"/>
        <v>186</v>
      </c>
      <c r="BR597" s="216">
        <f t="shared" si="875"/>
        <v>310</v>
      </c>
      <c r="BS597" s="210">
        <f t="shared" si="876"/>
        <v>120</v>
      </c>
      <c r="BT597" s="210">
        <f t="shared" si="877"/>
        <v>0</v>
      </c>
      <c r="BU597" s="217">
        <f t="shared" si="878"/>
        <v>1240</v>
      </c>
      <c r="BV597" s="210">
        <f t="shared" si="845"/>
        <v>620</v>
      </c>
      <c r="BW597" s="403">
        <f t="shared" si="879"/>
        <v>186</v>
      </c>
      <c r="BX597" s="403">
        <f t="shared" si="880"/>
        <v>310</v>
      </c>
      <c r="BY597" s="210">
        <f t="shared" si="881"/>
        <v>120</v>
      </c>
      <c r="BZ597" s="210">
        <f t="shared" si="882"/>
        <v>0</v>
      </c>
      <c r="CA597" s="210">
        <f t="shared" si="883"/>
        <v>24</v>
      </c>
      <c r="CB597" s="404">
        <f t="shared" si="884"/>
        <v>1240</v>
      </c>
      <c r="CC597" s="211"/>
      <c r="CD597" s="537">
        <f t="shared" si="885"/>
        <v>10.216064999999986</v>
      </c>
      <c r="CE597" s="537">
        <f t="shared" si="917"/>
        <v>3.0648194999999956</v>
      </c>
      <c r="CF597" s="537">
        <f t="shared" si="886"/>
        <v>5.1080324999999931</v>
      </c>
      <c r="CG597" s="210"/>
      <c r="CH597" s="210"/>
      <c r="CI597" s="210"/>
      <c r="CJ597" s="538">
        <f t="shared" si="887"/>
        <v>20.432129999999972</v>
      </c>
      <c r="CK597" s="216">
        <f t="shared" si="888"/>
        <v>0</v>
      </c>
      <c r="CL597" s="216">
        <f t="shared" si="918"/>
        <v>0</v>
      </c>
      <c r="CM597" s="216">
        <f t="shared" si="889"/>
        <v>0</v>
      </c>
      <c r="CN597" s="216"/>
      <c r="CO597" s="216"/>
      <c r="CP597" s="216"/>
      <c r="CQ597" s="217">
        <f t="shared" si="890"/>
        <v>0</v>
      </c>
      <c r="CR597" s="403">
        <f t="shared" si="891"/>
        <v>10.216064999999986</v>
      </c>
      <c r="CS597" s="403">
        <f t="shared" si="919"/>
        <v>3.0648194999999956</v>
      </c>
      <c r="CT597" s="403">
        <f t="shared" si="892"/>
        <v>5.1080324999999931</v>
      </c>
      <c r="CU597" s="403"/>
      <c r="CV597" s="403"/>
      <c r="CW597" s="403"/>
      <c r="CX597" s="404">
        <f t="shared" si="893"/>
        <v>20.432129999999972</v>
      </c>
      <c r="CY597" s="198"/>
      <c r="CZ597" s="222">
        <v>620</v>
      </c>
      <c r="DA597" s="677">
        <f t="shared" si="894"/>
        <v>120</v>
      </c>
      <c r="DB597" s="676">
        <f t="shared" si="895"/>
        <v>24</v>
      </c>
      <c r="DC597" s="676">
        <f t="shared" si="920"/>
        <v>4.8</v>
      </c>
      <c r="DD597" s="208">
        <v>660.86425999999994</v>
      </c>
      <c r="DE597" s="677">
        <f t="shared" si="896"/>
        <v>160.86425999999994</v>
      </c>
      <c r="DF597" s="676">
        <f t="shared" si="897"/>
        <v>32.172852000000006</v>
      </c>
      <c r="DG597" s="676">
        <f t="shared" si="921"/>
        <v>6.434570400000001</v>
      </c>
      <c r="DH597" s="222">
        <v>24</v>
      </c>
      <c r="DI597" s="677">
        <f t="shared" si="898"/>
        <v>120</v>
      </c>
      <c r="DJ597" s="568">
        <f t="shared" si="899"/>
        <v>620</v>
      </c>
      <c r="DK597" s="677">
        <f t="shared" si="900"/>
        <v>1240</v>
      </c>
      <c r="DL597" s="677">
        <f t="shared" si="922"/>
        <v>186</v>
      </c>
      <c r="DM597" s="677">
        <f t="shared" si="923"/>
        <v>310</v>
      </c>
      <c r="DN597" s="677">
        <f t="shared" si="901"/>
        <v>10.216064999999986</v>
      </c>
      <c r="DO597" s="677">
        <f t="shared" si="924"/>
        <v>3.0648194999999956</v>
      </c>
      <c r="DP597" s="677">
        <f t="shared" si="925"/>
        <v>5.1080324999999931</v>
      </c>
      <c r="DQ597" s="677">
        <f t="shared" si="902"/>
        <v>20.432129999999972</v>
      </c>
      <c r="DR597" s="222">
        <v>620</v>
      </c>
      <c r="DS597" s="677">
        <f t="shared" si="903"/>
        <v>120</v>
      </c>
      <c r="DT597" s="676">
        <f t="shared" si="904"/>
        <v>24</v>
      </c>
      <c r="DU597" s="710">
        <f t="shared" si="926"/>
        <v>4.8</v>
      </c>
      <c r="DV597" s="208">
        <v>660.86425999999994</v>
      </c>
      <c r="DW597" s="677">
        <f t="shared" si="905"/>
        <v>160.86425999999994</v>
      </c>
      <c r="DX597" s="676">
        <f t="shared" si="906"/>
        <v>32.172852000000006</v>
      </c>
      <c r="DY597" s="710">
        <f t="shared" si="927"/>
        <v>6.434570400000001</v>
      </c>
      <c r="DZ597" s="222">
        <v>24</v>
      </c>
      <c r="EA597" s="677">
        <f t="shared" si="907"/>
        <v>120</v>
      </c>
      <c r="EB597" s="568">
        <f t="shared" si="908"/>
        <v>620</v>
      </c>
      <c r="EC597" s="677">
        <f t="shared" si="909"/>
        <v>1240</v>
      </c>
      <c r="ED597" s="677">
        <f t="shared" si="928"/>
        <v>186</v>
      </c>
      <c r="EE597" s="677">
        <f t="shared" si="929"/>
        <v>310</v>
      </c>
      <c r="EF597" s="208">
        <f t="shared" si="930"/>
        <v>10.216064999999986</v>
      </c>
      <c r="EG597" s="208">
        <f t="shared" si="931"/>
        <v>3.0648194999999956</v>
      </c>
      <c r="EH597" s="208">
        <f t="shared" si="932"/>
        <v>5.1080324999999931</v>
      </c>
      <c r="EI597" s="677">
        <f t="shared" si="910"/>
        <v>20.432129999999972</v>
      </c>
    </row>
    <row r="598" spans="1:139" s="218" customFormat="1" ht="27.75" customHeight="1" x14ac:dyDescent="0.2">
      <c r="A598" s="505">
        <v>595</v>
      </c>
      <c r="B598" s="505" t="s">
        <v>1266</v>
      </c>
      <c r="C598" s="501" t="s">
        <v>147</v>
      </c>
      <c r="D598" s="253" t="s">
        <v>160</v>
      </c>
      <c r="E598" s="253" t="s">
        <v>13</v>
      </c>
      <c r="F598" s="219" t="s">
        <v>7</v>
      </c>
      <c r="G598" s="219" t="s">
        <v>89</v>
      </c>
      <c r="H598" s="219" t="s">
        <v>5</v>
      </c>
      <c r="I598" s="248">
        <v>1</v>
      </c>
      <c r="J598" s="234">
        <v>1401</v>
      </c>
      <c r="K598" s="222"/>
      <c r="L598" s="219" t="s">
        <v>7</v>
      </c>
      <c r="M598" s="219" t="s">
        <v>89</v>
      </c>
      <c r="N598" s="219" t="s">
        <v>5</v>
      </c>
      <c r="O598" s="249">
        <v>1</v>
      </c>
      <c r="P598" s="234">
        <v>1401</v>
      </c>
      <c r="Q598" s="219"/>
      <c r="R598" s="219"/>
      <c r="S598" s="219"/>
      <c r="T598" s="249">
        <v>1</v>
      </c>
      <c r="U598" s="235">
        <v>1401</v>
      </c>
      <c r="V598" s="228" t="s">
        <v>664</v>
      </c>
      <c r="W598" s="228" t="s">
        <v>6</v>
      </c>
      <c r="X598" s="228" t="s">
        <v>88</v>
      </c>
      <c r="Y598" s="252">
        <v>1</v>
      </c>
      <c r="Z598" s="236">
        <v>1401</v>
      </c>
      <c r="AA598" s="207">
        <f t="shared" si="846"/>
        <v>1401</v>
      </c>
      <c r="AB598" s="222">
        <v>2174</v>
      </c>
      <c r="AC598" s="544">
        <f t="shared" si="911"/>
        <v>773</v>
      </c>
      <c r="AD598" s="208">
        <f>2.73*$AB$1</f>
        <v>3105.2658000000001</v>
      </c>
      <c r="AE598" s="678">
        <f t="shared" si="912"/>
        <v>1704.2658000000001</v>
      </c>
      <c r="AF598" s="222">
        <v>3726</v>
      </c>
      <c r="AJ598" s="444">
        <f t="shared" si="847"/>
        <v>773</v>
      </c>
      <c r="AK598" s="444">
        <f t="shared" si="848"/>
        <v>55.174875089221985</v>
      </c>
      <c r="AL598" s="539">
        <f t="shared" si="913"/>
        <v>0.11034975017844398</v>
      </c>
      <c r="AM598" s="444">
        <f t="shared" si="849"/>
        <v>154.6</v>
      </c>
      <c r="AN598" s="445">
        <f t="shared" si="850"/>
        <v>1704.2658000000001</v>
      </c>
      <c r="AO598" s="445">
        <f t="shared" si="851"/>
        <v>121.64638115631692</v>
      </c>
      <c r="AP598" s="542">
        <f t="shared" si="914"/>
        <v>0.24329276231263386</v>
      </c>
      <c r="AQ598" s="445">
        <f t="shared" si="852"/>
        <v>340.85316</v>
      </c>
      <c r="AR598" s="227">
        <f t="shared" si="853"/>
        <v>1521</v>
      </c>
      <c r="AS598" s="210">
        <f t="shared" si="854"/>
        <v>1521</v>
      </c>
      <c r="AT598" s="209">
        <f t="shared" si="855"/>
        <v>456.3</v>
      </c>
      <c r="AU598" s="209">
        <f t="shared" si="856"/>
        <v>760.5</v>
      </c>
      <c r="AV598" s="211">
        <f t="shared" si="857"/>
        <v>2174</v>
      </c>
      <c r="AW598" s="212">
        <f t="shared" si="858"/>
        <v>-653</v>
      </c>
      <c r="AX598" s="210">
        <f t="shared" si="859"/>
        <v>120</v>
      </c>
      <c r="AY598" s="210">
        <f t="shared" si="860"/>
        <v>8.5653104925053469</v>
      </c>
      <c r="AZ598" s="211">
        <f t="shared" si="861"/>
        <v>3105.2658000000001</v>
      </c>
      <c r="BA598" s="544">
        <f t="shared" si="915"/>
        <v>1584.2658000000001</v>
      </c>
      <c r="BB598" s="210">
        <f t="shared" si="916"/>
        <v>396.06645000000003</v>
      </c>
      <c r="BC598" s="213">
        <f t="shared" si="862"/>
        <v>2173.68606</v>
      </c>
      <c r="BD598" s="211">
        <f>[1]MAG_9pak!$C$15</f>
        <v>2173.68606</v>
      </c>
      <c r="BE598" s="213">
        <f t="shared" si="863"/>
        <v>652.105818</v>
      </c>
      <c r="BF598" s="213">
        <f t="shared" si="864"/>
        <v>1086.84303</v>
      </c>
      <c r="BG598" s="210">
        <f t="shared" si="865"/>
        <v>-0.31394000000000233</v>
      </c>
      <c r="BH598" s="210">
        <f t="shared" si="866"/>
        <v>772.68606</v>
      </c>
      <c r="BI598" s="210">
        <f t="shared" si="867"/>
        <v>55.152466809421838</v>
      </c>
      <c r="BJ598" s="210">
        <f t="shared" si="868"/>
        <v>1737.24</v>
      </c>
      <c r="BK598" s="214">
        <f t="shared" si="869"/>
        <v>521.17200000000003</v>
      </c>
      <c r="BL598" s="214">
        <f t="shared" si="870"/>
        <v>868.62</v>
      </c>
      <c r="BM598" s="210">
        <f t="shared" si="871"/>
        <v>336.24</v>
      </c>
      <c r="BN598" s="210">
        <f t="shared" si="872"/>
        <v>-436.76</v>
      </c>
      <c r="BO598" s="215">
        <f t="shared" si="873"/>
        <v>1737.24</v>
      </c>
      <c r="BP598" s="210">
        <f>Z598*1.2</f>
        <v>1681.2</v>
      </c>
      <c r="BQ598" s="216">
        <f t="shared" si="874"/>
        <v>504.36</v>
      </c>
      <c r="BR598" s="216">
        <f t="shared" si="875"/>
        <v>840.6</v>
      </c>
      <c r="BS598" s="210">
        <f t="shared" si="876"/>
        <v>280.20000000000005</v>
      </c>
      <c r="BT598" s="210">
        <f t="shared" si="877"/>
        <v>-492.79999999999995</v>
      </c>
      <c r="BU598" s="217">
        <f t="shared" si="878"/>
        <v>1681.2</v>
      </c>
      <c r="BV598" s="210">
        <f>Z598*1.19</f>
        <v>1667.1899999999998</v>
      </c>
      <c r="BW598" s="403">
        <f t="shared" si="879"/>
        <v>500.15699999999993</v>
      </c>
      <c r="BX598" s="403">
        <f t="shared" si="880"/>
        <v>833.59499999999991</v>
      </c>
      <c r="BY598" s="210">
        <f t="shared" si="881"/>
        <v>266.18999999999983</v>
      </c>
      <c r="BZ598" s="210">
        <f t="shared" si="882"/>
        <v>-506.81000000000017</v>
      </c>
      <c r="CA598" s="210">
        <f t="shared" si="883"/>
        <v>19</v>
      </c>
      <c r="CB598" s="404">
        <f t="shared" si="884"/>
        <v>1667.1899999999998</v>
      </c>
      <c r="CC598" s="404"/>
      <c r="CD598" s="537">
        <f t="shared" si="885"/>
        <v>396.06645000000003</v>
      </c>
      <c r="CE598" s="537">
        <f t="shared" si="917"/>
        <v>118.819935</v>
      </c>
      <c r="CF598" s="537">
        <f t="shared" si="886"/>
        <v>198.03322500000002</v>
      </c>
      <c r="CG598" s="210"/>
      <c r="CH598" s="210"/>
      <c r="CI598" s="210"/>
      <c r="CJ598" s="538">
        <f t="shared" si="887"/>
        <v>396.06645000000003</v>
      </c>
      <c r="CK598" s="216">
        <f t="shared" si="888"/>
        <v>163.25</v>
      </c>
      <c r="CL598" s="216">
        <f t="shared" si="918"/>
        <v>48.975000000000001</v>
      </c>
      <c r="CM598" s="216">
        <f t="shared" si="889"/>
        <v>81.625</v>
      </c>
      <c r="CN598" s="216"/>
      <c r="CO598" s="216"/>
      <c r="CP598" s="216"/>
      <c r="CQ598" s="217">
        <f t="shared" si="890"/>
        <v>163.25</v>
      </c>
      <c r="CR598" s="403">
        <f t="shared" si="891"/>
        <v>359.51895000000007</v>
      </c>
      <c r="CS598" s="403">
        <f t="shared" si="919"/>
        <v>107.85568500000002</v>
      </c>
      <c r="CT598" s="403">
        <f t="shared" si="892"/>
        <v>179.75947500000004</v>
      </c>
      <c r="CU598" s="403"/>
      <c r="CV598" s="403"/>
      <c r="CW598" s="403"/>
      <c r="CX598" s="404">
        <f t="shared" si="893"/>
        <v>359.51895000000007</v>
      </c>
      <c r="CY598" s="198"/>
      <c r="CZ598" s="222">
        <v>2174</v>
      </c>
      <c r="DA598" s="677">
        <f t="shared" si="894"/>
        <v>773</v>
      </c>
      <c r="DB598" s="676">
        <f t="shared" si="895"/>
        <v>55.174875089221985</v>
      </c>
      <c r="DC598" s="676">
        <f t="shared" si="920"/>
        <v>11.034975017844397</v>
      </c>
      <c r="DD598" s="208">
        <v>3105.2658000000001</v>
      </c>
      <c r="DE598" s="677">
        <f t="shared" si="896"/>
        <v>1704.2658000000001</v>
      </c>
      <c r="DF598" s="676">
        <f t="shared" si="897"/>
        <v>121.64638115631692</v>
      </c>
      <c r="DG598" s="676">
        <f t="shared" si="921"/>
        <v>24.329276231263385</v>
      </c>
      <c r="DH598" s="222">
        <v>15</v>
      </c>
      <c r="DI598" s="677">
        <f t="shared" si="898"/>
        <v>210.15</v>
      </c>
      <c r="DJ598" s="568">
        <f t="shared" si="899"/>
        <v>1611.15</v>
      </c>
      <c r="DK598" s="677">
        <f t="shared" si="900"/>
        <v>1611.15</v>
      </c>
      <c r="DL598" s="677">
        <f t="shared" si="922"/>
        <v>483.34500000000003</v>
      </c>
      <c r="DM598" s="677">
        <f t="shared" si="923"/>
        <v>805.57500000000005</v>
      </c>
      <c r="DN598" s="677">
        <f t="shared" si="901"/>
        <v>373.52895000000001</v>
      </c>
      <c r="DO598" s="677">
        <f t="shared" si="924"/>
        <v>112.058685</v>
      </c>
      <c r="DP598" s="677">
        <f t="shared" si="925"/>
        <v>186.764475</v>
      </c>
      <c r="DQ598" s="677">
        <f t="shared" si="902"/>
        <v>373.52895000000001</v>
      </c>
      <c r="DR598" s="222">
        <v>2174</v>
      </c>
      <c r="DS598" s="677">
        <f t="shared" si="903"/>
        <v>773</v>
      </c>
      <c r="DT598" s="676">
        <f t="shared" si="904"/>
        <v>55.174875089221985</v>
      </c>
      <c r="DU598" s="710">
        <f t="shared" si="926"/>
        <v>11.034975017844397</v>
      </c>
      <c r="DV598" s="208">
        <v>3105.2658000000001</v>
      </c>
      <c r="DW598" s="677">
        <f t="shared" si="905"/>
        <v>1704.2658000000001</v>
      </c>
      <c r="DX598" s="676">
        <f t="shared" si="906"/>
        <v>121.64638115631692</v>
      </c>
      <c r="DY598" s="710">
        <f t="shared" si="927"/>
        <v>24.329276231263385</v>
      </c>
      <c r="DZ598" s="222">
        <v>15</v>
      </c>
      <c r="EA598" s="677">
        <f t="shared" si="907"/>
        <v>210.15</v>
      </c>
      <c r="EB598" s="568">
        <f t="shared" si="908"/>
        <v>1611.15</v>
      </c>
      <c r="EC598" s="677">
        <f t="shared" si="909"/>
        <v>1611.15</v>
      </c>
      <c r="ED598" s="677">
        <f t="shared" si="928"/>
        <v>483.34500000000003</v>
      </c>
      <c r="EE598" s="677">
        <f t="shared" si="929"/>
        <v>805.57500000000005</v>
      </c>
      <c r="EF598" s="208">
        <f t="shared" si="930"/>
        <v>373.52895000000001</v>
      </c>
      <c r="EG598" s="208">
        <f t="shared" si="931"/>
        <v>112.058685</v>
      </c>
      <c r="EH598" s="208">
        <f t="shared" si="932"/>
        <v>186.764475</v>
      </c>
      <c r="EI598" s="677">
        <f t="shared" si="910"/>
        <v>373.52895000000001</v>
      </c>
    </row>
    <row r="599" spans="1:139" s="218" customFormat="1" ht="27.75" customHeight="1" x14ac:dyDescent="0.2">
      <c r="A599" s="505">
        <v>596</v>
      </c>
      <c r="B599" s="505" t="s">
        <v>1266</v>
      </c>
      <c r="C599" s="499" t="s">
        <v>1021</v>
      </c>
      <c r="D599" s="253" t="s">
        <v>160</v>
      </c>
      <c r="E599" s="253" t="s">
        <v>83</v>
      </c>
      <c r="F599" s="219" t="s">
        <v>10</v>
      </c>
      <c r="G599" s="219" t="s">
        <v>26</v>
      </c>
      <c r="H599" s="219" t="s">
        <v>28</v>
      </c>
      <c r="I599" s="248">
        <v>1</v>
      </c>
      <c r="J599" s="229">
        <v>1050</v>
      </c>
      <c r="K599" s="222"/>
      <c r="L599" s="219" t="s">
        <v>10</v>
      </c>
      <c r="M599" s="219" t="s">
        <v>26</v>
      </c>
      <c r="N599" s="219" t="s">
        <v>28</v>
      </c>
      <c r="O599" s="249">
        <v>1</v>
      </c>
      <c r="P599" s="230">
        <v>1050</v>
      </c>
      <c r="Q599" s="219"/>
      <c r="R599" s="219"/>
      <c r="S599" s="219"/>
      <c r="T599" s="249">
        <v>1</v>
      </c>
      <c r="U599" s="231">
        <v>1050</v>
      </c>
      <c r="V599" s="228" t="s">
        <v>10</v>
      </c>
      <c r="W599" s="228" t="s">
        <v>24</v>
      </c>
      <c r="X599" s="228" t="s">
        <v>25</v>
      </c>
      <c r="Y599" s="252">
        <v>1</v>
      </c>
      <c r="Z599" s="232">
        <v>1050</v>
      </c>
      <c r="AA599" s="207">
        <f t="shared" si="846"/>
        <v>1050</v>
      </c>
      <c r="AB599" s="222">
        <v>905</v>
      </c>
      <c r="AC599" s="544">
        <f t="shared" si="911"/>
        <v>-145</v>
      </c>
      <c r="AD599" s="208">
        <f>1.137*$AB$1</f>
        <v>1293.2920200000001</v>
      </c>
      <c r="AE599" s="678">
        <f t="shared" si="912"/>
        <v>243.29202000000009</v>
      </c>
      <c r="AF599" s="222">
        <v>1682</v>
      </c>
      <c r="AJ599" s="444">
        <f t="shared" si="847"/>
        <v>-145</v>
      </c>
      <c r="AK599" s="444">
        <f t="shared" si="848"/>
        <v>-13.80952380952381</v>
      </c>
      <c r="AL599" s="539">
        <f t="shared" si="913"/>
        <v>-2.7619047619047619E-2</v>
      </c>
      <c r="AM599" s="444">
        <f t="shared" si="849"/>
        <v>-29</v>
      </c>
      <c r="AN599" s="445">
        <f t="shared" si="850"/>
        <v>243.29202000000009</v>
      </c>
      <c r="AO599" s="445">
        <f t="shared" si="851"/>
        <v>23.170668571428578</v>
      </c>
      <c r="AP599" s="542">
        <f t="shared" si="914"/>
        <v>4.6341337142857153E-2</v>
      </c>
      <c r="AQ599" s="445">
        <f t="shared" si="852"/>
        <v>48.658404000000019</v>
      </c>
      <c r="AR599" s="227">
        <f t="shared" si="853"/>
        <v>1170</v>
      </c>
      <c r="AS599" s="210">
        <f t="shared" si="854"/>
        <v>1170</v>
      </c>
      <c r="AT599" s="209">
        <f t="shared" si="855"/>
        <v>351</v>
      </c>
      <c r="AU599" s="209">
        <f t="shared" si="856"/>
        <v>585</v>
      </c>
      <c r="AV599" s="211">
        <f t="shared" si="857"/>
        <v>905</v>
      </c>
      <c r="AW599" s="210">
        <f t="shared" si="858"/>
        <v>265</v>
      </c>
      <c r="AX599" s="210">
        <f t="shared" si="859"/>
        <v>120</v>
      </c>
      <c r="AY599" s="210">
        <f t="shared" si="860"/>
        <v>11.428571428571431</v>
      </c>
      <c r="AZ599" s="211">
        <f t="shared" si="861"/>
        <v>1293.2920200000001</v>
      </c>
      <c r="BA599" s="544">
        <f t="shared" si="915"/>
        <v>123.29202000000009</v>
      </c>
      <c r="BB599" s="210">
        <f t="shared" si="916"/>
        <v>30.823005000000023</v>
      </c>
      <c r="BC599" s="213">
        <f t="shared" si="862"/>
        <v>1163.9628180000002</v>
      </c>
      <c r="BD599" s="211">
        <f>[1]MAG_9pak!$F$10</f>
        <v>1163.9628180000002</v>
      </c>
      <c r="BE599" s="213">
        <f t="shared" si="863"/>
        <v>349.18884540000005</v>
      </c>
      <c r="BF599" s="213">
        <f t="shared" si="864"/>
        <v>581.9814090000001</v>
      </c>
      <c r="BG599" s="210">
        <f t="shared" si="865"/>
        <v>258.9628180000002</v>
      </c>
      <c r="BH599" s="210">
        <f t="shared" si="866"/>
        <v>113.9628180000002</v>
      </c>
      <c r="BI599" s="210">
        <f t="shared" si="867"/>
        <v>10.85360171428573</v>
      </c>
      <c r="BJ599" s="210">
        <f t="shared" si="868"/>
        <v>1302</v>
      </c>
      <c r="BK599" s="214">
        <f t="shared" si="869"/>
        <v>390.59999999999997</v>
      </c>
      <c r="BL599" s="214">
        <f t="shared" si="870"/>
        <v>651</v>
      </c>
      <c r="BM599" s="210">
        <f t="shared" si="871"/>
        <v>252</v>
      </c>
      <c r="BN599" s="210">
        <f t="shared" si="872"/>
        <v>397</v>
      </c>
      <c r="BO599" s="215">
        <f t="shared" si="873"/>
        <v>1302</v>
      </c>
      <c r="BP599" s="210">
        <f t="shared" ref="BP599:BP659" si="933">Z599*1.24</f>
        <v>1302</v>
      </c>
      <c r="BQ599" s="216">
        <f t="shared" si="874"/>
        <v>390.59999999999997</v>
      </c>
      <c r="BR599" s="216">
        <f t="shared" si="875"/>
        <v>651</v>
      </c>
      <c r="BS599" s="210">
        <f t="shared" si="876"/>
        <v>252</v>
      </c>
      <c r="BT599" s="210">
        <f t="shared" si="877"/>
        <v>397</v>
      </c>
      <c r="BU599" s="217">
        <f t="shared" si="878"/>
        <v>1302</v>
      </c>
      <c r="BV599" s="210">
        <f t="shared" ref="BV599:BV659" si="934">Z599*1.24</f>
        <v>1302</v>
      </c>
      <c r="BW599" s="403">
        <f t="shared" si="879"/>
        <v>390.59999999999997</v>
      </c>
      <c r="BX599" s="403">
        <f t="shared" si="880"/>
        <v>651</v>
      </c>
      <c r="BY599" s="210">
        <f t="shared" si="881"/>
        <v>252</v>
      </c>
      <c r="BZ599" s="210">
        <f t="shared" si="882"/>
        <v>397</v>
      </c>
      <c r="CA599" s="210">
        <f t="shared" si="883"/>
        <v>24</v>
      </c>
      <c r="CB599" s="404">
        <f t="shared" si="884"/>
        <v>1302</v>
      </c>
      <c r="CC599" s="404"/>
      <c r="CD599" s="537">
        <f t="shared" si="885"/>
        <v>30.823005000000023</v>
      </c>
      <c r="CE599" s="537">
        <f t="shared" si="917"/>
        <v>9.246901500000007</v>
      </c>
      <c r="CF599" s="537">
        <f t="shared" si="886"/>
        <v>15.411502500000012</v>
      </c>
      <c r="CG599" s="210"/>
      <c r="CH599" s="210"/>
      <c r="CI599" s="210"/>
      <c r="CJ599" s="538">
        <f t="shared" si="887"/>
        <v>30.823005000000023</v>
      </c>
      <c r="CK599" s="216">
        <f t="shared" si="888"/>
        <v>-66.25</v>
      </c>
      <c r="CL599" s="216">
        <f t="shared" si="918"/>
        <v>-19.875</v>
      </c>
      <c r="CM599" s="216">
        <f t="shared" si="889"/>
        <v>-33.125</v>
      </c>
      <c r="CN599" s="216"/>
      <c r="CO599" s="216"/>
      <c r="CP599" s="216"/>
      <c r="CQ599" s="217">
        <f t="shared" si="890"/>
        <v>-66.25</v>
      </c>
      <c r="CR599" s="403">
        <f t="shared" si="891"/>
        <v>-2.1769949999999767</v>
      </c>
      <c r="CS599" s="403">
        <f t="shared" si="919"/>
        <v>-0.65309849999999303</v>
      </c>
      <c r="CT599" s="403">
        <f t="shared" si="892"/>
        <v>-1.0884974999999883</v>
      </c>
      <c r="CU599" s="403"/>
      <c r="CV599" s="403"/>
      <c r="CW599" s="403"/>
      <c r="CX599" s="404">
        <f t="shared" si="893"/>
        <v>-2.1769949999999767</v>
      </c>
      <c r="CY599" s="198"/>
      <c r="CZ599" s="222">
        <v>905</v>
      </c>
      <c r="DA599" s="677">
        <f t="shared" si="894"/>
        <v>-145</v>
      </c>
      <c r="DB599" s="676">
        <f t="shared" si="895"/>
        <v>-13.80952380952381</v>
      </c>
      <c r="DC599" s="676">
        <f t="shared" si="920"/>
        <v>-2.7619047619047619</v>
      </c>
      <c r="DD599" s="208">
        <v>1293.2920200000001</v>
      </c>
      <c r="DE599" s="677">
        <f t="shared" si="896"/>
        <v>243.29202000000009</v>
      </c>
      <c r="DF599" s="676">
        <f t="shared" si="897"/>
        <v>23.170668571428578</v>
      </c>
      <c r="DG599" s="676">
        <f t="shared" si="921"/>
        <v>4.6341337142857153</v>
      </c>
      <c r="DH599" s="222">
        <v>20</v>
      </c>
      <c r="DI599" s="677">
        <f t="shared" si="898"/>
        <v>210</v>
      </c>
      <c r="DJ599" s="568">
        <f t="shared" si="899"/>
        <v>1260</v>
      </c>
      <c r="DK599" s="677">
        <f t="shared" si="900"/>
        <v>1260</v>
      </c>
      <c r="DL599" s="677">
        <f t="shared" si="922"/>
        <v>378</v>
      </c>
      <c r="DM599" s="677">
        <f t="shared" si="923"/>
        <v>630</v>
      </c>
      <c r="DN599" s="677">
        <f t="shared" si="901"/>
        <v>8.3230050000000233</v>
      </c>
      <c r="DO599" s="677">
        <f t="shared" si="924"/>
        <v>2.496901500000007</v>
      </c>
      <c r="DP599" s="677">
        <f t="shared" si="925"/>
        <v>4.1615025000000117</v>
      </c>
      <c r="DQ599" s="677">
        <f t="shared" si="902"/>
        <v>8.3230050000000233</v>
      </c>
      <c r="DR599" s="222">
        <v>905</v>
      </c>
      <c r="DS599" s="677">
        <f t="shared" si="903"/>
        <v>-145</v>
      </c>
      <c r="DT599" s="676">
        <f t="shared" si="904"/>
        <v>-13.80952380952381</v>
      </c>
      <c r="DU599" s="710">
        <f t="shared" si="926"/>
        <v>-2.7619047619047619</v>
      </c>
      <c r="DV599" s="208">
        <v>1293.2920200000001</v>
      </c>
      <c r="DW599" s="677">
        <f t="shared" si="905"/>
        <v>243.29202000000009</v>
      </c>
      <c r="DX599" s="676">
        <f t="shared" si="906"/>
        <v>23.170668571428578</v>
      </c>
      <c r="DY599" s="710">
        <f t="shared" si="927"/>
        <v>4.6341337142857153</v>
      </c>
      <c r="DZ599" s="222">
        <v>19</v>
      </c>
      <c r="EA599" s="677">
        <f t="shared" si="907"/>
        <v>199.5</v>
      </c>
      <c r="EB599" s="568">
        <f t="shared" si="908"/>
        <v>1249.5</v>
      </c>
      <c r="EC599" s="677">
        <f t="shared" si="909"/>
        <v>1249.5</v>
      </c>
      <c r="ED599" s="677">
        <f t="shared" si="928"/>
        <v>374.85</v>
      </c>
      <c r="EE599" s="677">
        <f t="shared" si="929"/>
        <v>624.75</v>
      </c>
      <c r="EF599" s="208">
        <f t="shared" si="930"/>
        <v>10.948005000000023</v>
      </c>
      <c r="EG599" s="208">
        <f t="shared" si="931"/>
        <v>3.2844015000000071</v>
      </c>
      <c r="EH599" s="208">
        <f t="shared" si="932"/>
        <v>5.4740025000000117</v>
      </c>
      <c r="EI599" s="677">
        <f t="shared" si="910"/>
        <v>10.948005000000023</v>
      </c>
    </row>
    <row r="600" spans="1:139" s="218" customFormat="1" ht="27.75" customHeight="1" x14ac:dyDescent="0.2">
      <c r="A600" s="506">
        <v>597</v>
      </c>
      <c r="B600" s="505" t="s">
        <v>1266</v>
      </c>
      <c r="C600" s="499" t="s">
        <v>1021</v>
      </c>
      <c r="D600" s="253" t="s">
        <v>160</v>
      </c>
      <c r="E600" s="253" t="s">
        <v>33</v>
      </c>
      <c r="F600" s="219" t="s">
        <v>41</v>
      </c>
      <c r="G600" s="219" t="s">
        <v>42</v>
      </c>
      <c r="H600" s="219" t="s">
        <v>25</v>
      </c>
      <c r="I600" s="248">
        <v>1</v>
      </c>
      <c r="J600" s="230">
        <v>866</v>
      </c>
      <c r="K600" s="222"/>
      <c r="L600" s="219" t="s">
        <v>41</v>
      </c>
      <c r="M600" s="219" t="s">
        <v>42</v>
      </c>
      <c r="N600" s="219" t="s">
        <v>25</v>
      </c>
      <c r="O600" s="249">
        <v>1</v>
      </c>
      <c r="P600" s="230">
        <v>866</v>
      </c>
      <c r="Q600" s="219"/>
      <c r="R600" s="219"/>
      <c r="S600" s="219"/>
      <c r="T600" s="249">
        <v>1</v>
      </c>
      <c r="U600" s="231">
        <v>866</v>
      </c>
      <c r="V600" s="228" t="s">
        <v>699</v>
      </c>
      <c r="W600" s="228" t="s">
        <v>42</v>
      </c>
      <c r="X600" s="228" t="s">
        <v>45</v>
      </c>
      <c r="Y600" s="252">
        <v>1</v>
      </c>
      <c r="Z600" s="232">
        <v>866</v>
      </c>
      <c r="AA600" s="207">
        <f t="shared" si="846"/>
        <v>866</v>
      </c>
      <c r="AB600" s="222">
        <v>758</v>
      </c>
      <c r="AC600" s="544">
        <f t="shared" si="911"/>
        <v>-108</v>
      </c>
      <c r="AD600" s="208">
        <f>0.95*$AB$1</f>
        <v>1080.587</v>
      </c>
      <c r="AE600" s="678">
        <f t="shared" si="912"/>
        <v>214.58699999999999</v>
      </c>
      <c r="AF600" s="222">
        <v>1406</v>
      </c>
      <c r="AJ600" s="444">
        <f t="shared" si="847"/>
        <v>-108</v>
      </c>
      <c r="AK600" s="444">
        <f t="shared" si="848"/>
        <v>-12.47113163972287</v>
      </c>
      <c r="AL600" s="539">
        <f t="shared" si="913"/>
        <v>-2.494226327944574E-2</v>
      </c>
      <c r="AM600" s="444">
        <f t="shared" si="849"/>
        <v>-21.6</v>
      </c>
      <c r="AN600" s="445">
        <f t="shared" si="850"/>
        <v>214.58699999999999</v>
      </c>
      <c r="AO600" s="445">
        <f t="shared" si="851"/>
        <v>24.779099307159356</v>
      </c>
      <c r="AP600" s="542">
        <f t="shared" si="914"/>
        <v>4.9558198614318719E-2</v>
      </c>
      <c r="AQ600" s="445">
        <f t="shared" si="852"/>
        <v>42.917400000000001</v>
      </c>
      <c r="AR600" s="227">
        <f t="shared" si="853"/>
        <v>986</v>
      </c>
      <c r="AS600" s="210">
        <f t="shared" si="854"/>
        <v>986</v>
      </c>
      <c r="AT600" s="209">
        <f t="shared" si="855"/>
        <v>295.8</v>
      </c>
      <c r="AU600" s="209">
        <f t="shared" si="856"/>
        <v>493</v>
      </c>
      <c r="AV600" s="211">
        <f t="shared" si="857"/>
        <v>758</v>
      </c>
      <c r="AW600" s="210">
        <f t="shared" si="858"/>
        <v>228</v>
      </c>
      <c r="AX600" s="210">
        <f t="shared" si="859"/>
        <v>120</v>
      </c>
      <c r="AY600" s="210">
        <f t="shared" si="860"/>
        <v>13.85681293302541</v>
      </c>
      <c r="AZ600" s="211">
        <f t="shared" si="861"/>
        <v>1080.587</v>
      </c>
      <c r="BA600" s="544">
        <f t="shared" si="915"/>
        <v>94.586999999999989</v>
      </c>
      <c r="BB600" s="210">
        <f t="shared" si="916"/>
        <v>23.646749999999997</v>
      </c>
      <c r="BC600" s="213">
        <f t="shared" si="862"/>
        <v>972.52830000000006</v>
      </c>
      <c r="BD600" s="211">
        <f>[1]MAG_9pak!$F$9</f>
        <v>972.52830000000006</v>
      </c>
      <c r="BE600" s="213">
        <f t="shared" si="863"/>
        <v>291.75848999999999</v>
      </c>
      <c r="BF600" s="213">
        <f t="shared" si="864"/>
        <v>486.26415000000003</v>
      </c>
      <c r="BG600" s="210">
        <f t="shared" si="865"/>
        <v>214.52830000000006</v>
      </c>
      <c r="BH600" s="210">
        <f t="shared" si="866"/>
        <v>106.52830000000006</v>
      </c>
      <c r="BI600" s="210">
        <f t="shared" si="867"/>
        <v>12.301189376443418</v>
      </c>
      <c r="BJ600" s="210">
        <f t="shared" si="868"/>
        <v>1073.8399999999999</v>
      </c>
      <c r="BK600" s="214">
        <f t="shared" si="869"/>
        <v>322.15199999999999</v>
      </c>
      <c r="BL600" s="214">
        <f t="shared" si="870"/>
        <v>536.91999999999996</v>
      </c>
      <c r="BM600" s="210">
        <f t="shared" si="871"/>
        <v>207.83999999999992</v>
      </c>
      <c r="BN600" s="210">
        <f t="shared" si="872"/>
        <v>315.83999999999992</v>
      </c>
      <c r="BO600" s="215">
        <f t="shared" si="873"/>
        <v>1073.8399999999999</v>
      </c>
      <c r="BP600" s="210">
        <f t="shared" si="933"/>
        <v>1073.8399999999999</v>
      </c>
      <c r="BQ600" s="216">
        <f t="shared" si="874"/>
        <v>322.15199999999999</v>
      </c>
      <c r="BR600" s="216">
        <f t="shared" si="875"/>
        <v>536.91999999999996</v>
      </c>
      <c r="BS600" s="210">
        <f t="shared" si="876"/>
        <v>207.83999999999992</v>
      </c>
      <c r="BT600" s="210">
        <f t="shared" si="877"/>
        <v>315.83999999999992</v>
      </c>
      <c r="BU600" s="217">
        <f t="shared" si="878"/>
        <v>1073.8399999999999</v>
      </c>
      <c r="BV600" s="210">
        <f t="shared" si="934"/>
        <v>1073.8399999999999</v>
      </c>
      <c r="BW600" s="403">
        <f t="shared" si="879"/>
        <v>322.15199999999999</v>
      </c>
      <c r="BX600" s="403">
        <f t="shared" si="880"/>
        <v>536.91999999999996</v>
      </c>
      <c r="BY600" s="210">
        <f t="shared" si="881"/>
        <v>207.83999999999992</v>
      </c>
      <c r="BZ600" s="210">
        <f t="shared" si="882"/>
        <v>315.83999999999992</v>
      </c>
      <c r="CA600" s="210">
        <f t="shared" si="883"/>
        <v>24</v>
      </c>
      <c r="CB600" s="404">
        <f t="shared" si="884"/>
        <v>1073.8399999999999</v>
      </c>
      <c r="CC600" s="404"/>
      <c r="CD600" s="537">
        <f t="shared" si="885"/>
        <v>23.646749999999997</v>
      </c>
      <c r="CE600" s="537">
        <f t="shared" si="917"/>
        <v>7.0940249999999994</v>
      </c>
      <c r="CF600" s="537">
        <f t="shared" si="886"/>
        <v>11.823374999999999</v>
      </c>
      <c r="CG600" s="210"/>
      <c r="CH600" s="210"/>
      <c r="CI600" s="210"/>
      <c r="CJ600" s="538">
        <f t="shared" si="887"/>
        <v>23.646749999999997</v>
      </c>
      <c r="CK600" s="216">
        <f t="shared" si="888"/>
        <v>-57</v>
      </c>
      <c r="CL600" s="216">
        <f t="shared" si="918"/>
        <v>-17.099999999999998</v>
      </c>
      <c r="CM600" s="216">
        <f t="shared" si="889"/>
        <v>-28.5</v>
      </c>
      <c r="CN600" s="216"/>
      <c r="CO600" s="216"/>
      <c r="CP600" s="216"/>
      <c r="CQ600" s="217">
        <f t="shared" si="890"/>
        <v>-57</v>
      </c>
      <c r="CR600" s="403">
        <f t="shared" si="891"/>
        <v>1.6867500000000177</v>
      </c>
      <c r="CS600" s="403">
        <f t="shared" si="919"/>
        <v>0.50602500000000528</v>
      </c>
      <c r="CT600" s="403">
        <f t="shared" si="892"/>
        <v>0.84337500000000887</v>
      </c>
      <c r="CU600" s="403"/>
      <c r="CV600" s="403"/>
      <c r="CW600" s="403"/>
      <c r="CX600" s="404">
        <f t="shared" si="893"/>
        <v>1.6867500000000177</v>
      </c>
      <c r="CY600" s="198"/>
      <c r="CZ600" s="222">
        <v>758</v>
      </c>
      <c r="DA600" s="677">
        <f t="shared" si="894"/>
        <v>-108</v>
      </c>
      <c r="DB600" s="676">
        <f t="shared" si="895"/>
        <v>-12.47113163972287</v>
      </c>
      <c r="DC600" s="676">
        <f t="shared" si="920"/>
        <v>-2.494226327944574</v>
      </c>
      <c r="DD600" s="208">
        <v>1080.587</v>
      </c>
      <c r="DE600" s="677">
        <f t="shared" si="896"/>
        <v>214.58699999999999</v>
      </c>
      <c r="DF600" s="676">
        <f t="shared" si="897"/>
        <v>24.779099307159356</v>
      </c>
      <c r="DG600" s="676">
        <f t="shared" si="921"/>
        <v>4.9558198614318716</v>
      </c>
      <c r="DH600" s="222">
        <v>20</v>
      </c>
      <c r="DI600" s="677">
        <f t="shared" si="898"/>
        <v>173.2</v>
      </c>
      <c r="DJ600" s="568">
        <f t="shared" si="899"/>
        <v>1039.2</v>
      </c>
      <c r="DK600" s="677">
        <f t="shared" si="900"/>
        <v>1039.2</v>
      </c>
      <c r="DL600" s="677">
        <f t="shared" si="922"/>
        <v>311.76</v>
      </c>
      <c r="DM600" s="677">
        <f t="shared" si="923"/>
        <v>519.6</v>
      </c>
      <c r="DN600" s="677">
        <f t="shared" si="901"/>
        <v>10.346749999999986</v>
      </c>
      <c r="DO600" s="677">
        <f t="shared" si="924"/>
        <v>3.1040249999999956</v>
      </c>
      <c r="DP600" s="677">
        <f t="shared" si="925"/>
        <v>5.173374999999993</v>
      </c>
      <c r="DQ600" s="677">
        <f t="shared" si="902"/>
        <v>10.346749999999986</v>
      </c>
      <c r="DR600" s="222">
        <v>758</v>
      </c>
      <c r="DS600" s="677">
        <f t="shared" si="903"/>
        <v>-108</v>
      </c>
      <c r="DT600" s="676">
        <f t="shared" si="904"/>
        <v>-12.47113163972287</v>
      </c>
      <c r="DU600" s="710">
        <f t="shared" si="926"/>
        <v>-2.494226327944574</v>
      </c>
      <c r="DV600" s="208">
        <v>1080.587</v>
      </c>
      <c r="DW600" s="677">
        <f t="shared" si="905"/>
        <v>214.58699999999999</v>
      </c>
      <c r="DX600" s="676">
        <f t="shared" si="906"/>
        <v>24.779099307159356</v>
      </c>
      <c r="DY600" s="710">
        <f t="shared" si="927"/>
        <v>4.9558198614318716</v>
      </c>
      <c r="DZ600" s="222">
        <v>19</v>
      </c>
      <c r="EA600" s="677">
        <f t="shared" si="907"/>
        <v>164.54</v>
      </c>
      <c r="EB600" s="568">
        <f t="shared" si="908"/>
        <v>1030.54</v>
      </c>
      <c r="EC600" s="677">
        <f t="shared" si="909"/>
        <v>1030.54</v>
      </c>
      <c r="ED600" s="677">
        <f t="shared" si="928"/>
        <v>309.16199999999998</v>
      </c>
      <c r="EE600" s="677">
        <f t="shared" si="929"/>
        <v>515.27</v>
      </c>
      <c r="EF600" s="208">
        <f t="shared" si="930"/>
        <v>12.511750000000006</v>
      </c>
      <c r="EG600" s="208">
        <f t="shared" si="931"/>
        <v>3.7535250000000016</v>
      </c>
      <c r="EH600" s="208">
        <f t="shared" si="932"/>
        <v>6.2558750000000032</v>
      </c>
      <c r="EI600" s="677">
        <f t="shared" si="910"/>
        <v>12.511750000000006</v>
      </c>
    </row>
    <row r="601" spans="1:139" s="218" customFormat="1" ht="27.75" customHeight="1" x14ac:dyDescent="0.2">
      <c r="A601" s="505">
        <v>598</v>
      </c>
      <c r="B601" s="505" t="s">
        <v>1266</v>
      </c>
      <c r="C601" s="499" t="s">
        <v>1021</v>
      </c>
      <c r="D601" s="253" t="s">
        <v>160</v>
      </c>
      <c r="E601" s="410" t="s">
        <v>8</v>
      </c>
      <c r="F601" s="219" t="s">
        <v>5</v>
      </c>
      <c r="G601" s="219" t="s">
        <v>6</v>
      </c>
      <c r="H601" s="219" t="s">
        <v>7</v>
      </c>
      <c r="I601" s="248">
        <v>1</v>
      </c>
      <c r="J601" s="230">
        <v>500</v>
      </c>
      <c r="K601" s="222"/>
      <c r="L601" s="219" t="s">
        <v>5</v>
      </c>
      <c r="M601" s="219" t="s">
        <v>6</v>
      </c>
      <c r="N601" s="219" t="s">
        <v>7</v>
      </c>
      <c r="O601" s="249">
        <v>1</v>
      </c>
      <c r="P601" s="230">
        <v>500</v>
      </c>
      <c r="Q601" s="219"/>
      <c r="R601" s="219"/>
      <c r="S601" s="219"/>
      <c r="T601" s="249">
        <v>1</v>
      </c>
      <c r="U601" s="231">
        <v>500</v>
      </c>
      <c r="V601" s="228" t="s">
        <v>303</v>
      </c>
      <c r="W601" s="228" t="s">
        <v>6</v>
      </c>
      <c r="X601" s="228" t="s">
        <v>7</v>
      </c>
      <c r="Y601" s="252">
        <v>1</v>
      </c>
      <c r="Z601" s="232">
        <v>500</v>
      </c>
      <c r="AA601" s="207">
        <f t="shared" si="846"/>
        <v>500</v>
      </c>
      <c r="AB601" s="222">
        <v>620</v>
      </c>
      <c r="AC601" s="544">
        <f t="shared" si="911"/>
        <v>120</v>
      </c>
      <c r="AD601" s="208">
        <f>0.581*$AB$1</f>
        <v>660.86425999999994</v>
      </c>
      <c r="AE601" s="678">
        <f t="shared" si="912"/>
        <v>160.86425999999994</v>
      </c>
      <c r="AF601" s="222">
        <v>859</v>
      </c>
      <c r="AJ601" s="444">
        <f t="shared" si="847"/>
        <v>120</v>
      </c>
      <c r="AK601" s="444">
        <f t="shared" si="848"/>
        <v>24</v>
      </c>
      <c r="AL601" s="539">
        <f t="shared" si="913"/>
        <v>4.8000000000000001E-2</v>
      </c>
      <c r="AM601" s="444">
        <f t="shared" si="849"/>
        <v>24</v>
      </c>
      <c r="AN601" s="445">
        <f t="shared" si="850"/>
        <v>160.86425999999994</v>
      </c>
      <c r="AO601" s="445">
        <f t="shared" si="851"/>
        <v>32.172852000000006</v>
      </c>
      <c r="AP601" s="542">
        <f t="shared" si="914"/>
        <v>6.4345704000000004E-2</v>
      </c>
      <c r="AQ601" s="445">
        <f t="shared" si="852"/>
        <v>32.172851999999992</v>
      </c>
      <c r="AR601" s="227">
        <f t="shared" si="853"/>
        <v>620</v>
      </c>
      <c r="AS601" s="210">
        <f t="shared" si="854"/>
        <v>620</v>
      </c>
      <c r="AT601" s="209">
        <f t="shared" si="855"/>
        <v>186</v>
      </c>
      <c r="AU601" s="209">
        <f t="shared" si="856"/>
        <v>310</v>
      </c>
      <c r="AV601" s="211">
        <f t="shared" si="857"/>
        <v>620</v>
      </c>
      <c r="AW601" s="210">
        <f t="shared" si="858"/>
        <v>0</v>
      </c>
      <c r="AX601" s="210">
        <f t="shared" si="859"/>
        <v>120</v>
      </c>
      <c r="AY601" s="210">
        <f t="shared" si="860"/>
        <v>24</v>
      </c>
      <c r="AZ601" s="211">
        <f t="shared" si="861"/>
        <v>660.86425999999994</v>
      </c>
      <c r="BA601" s="544">
        <f t="shared" si="915"/>
        <v>40.864259999999945</v>
      </c>
      <c r="BB601" s="210">
        <f t="shared" si="916"/>
        <v>10.216064999999986</v>
      </c>
      <c r="BC601" s="213">
        <f t="shared" si="862"/>
        <v>620</v>
      </c>
      <c r="BD601" s="211">
        <f>[1]MAG_9pak!$F$4</f>
        <v>620</v>
      </c>
      <c r="BE601" s="213">
        <f t="shared" si="863"/>
        <v>186</v>
      </c>
      <c r="BF601" s="213">
        <f t="shared" si="864"/>
        <v>310</v>
      </c>
      <c r="BG601" s="210">
        <f t="shared" si="865"/>
        <v>0</v>
      </c>
      <c r="BH601" s="210">
        <f t="shared" si="866"/>
        <v>120</v>
      </c>
      <c r="BI601" s="210">
        <f t="shared" si="867"/>
        <v>24</v>
      </c>
      <c r="BJ601" s="210">
        <f t="shared" si="868"/>
        <v>620</v>
      </c>
      <c r="BK601" s="214">
        <f t="shared" si="869"/>
        <v>186</v>
      </c>
      <c r="BL601" s="214">
        <f t="shared" si="870"/>
        <v>310</v>
      </c>
      <c r="BM601" s="210">
        <f t="shared" si="871"/>
        <v>120</v>
      </c>
      <c r="BN601" s="210">
        <f t="shared" si="872"/>
        <v>0</v>
      </c>
      <c r="BO601" s="215">
        <f t="shared" si="873"/>
        <v>620</v>
      </c>
      <c r="BP601" s="210">
        <f t="shared" si="933"/>
        <v>620</v>
      </c>
      <c r="BQ601" s="216">
        <f t="shared" si="874"/>
        <v>186</v>
      </c>
      <c r="BR601" s="216">
        <f t="shared" si="875"/>
        <v>310</v>
      </c>
      <c r="BS601" s="210">
        <f t="shared" si="876"/>
        <v>120</v>
      </c>
      <c r="BT601" s="210">
        <f t="shared" si="877"/>
        <v>0</v>
      </c>
      <c r="BU601" s="217">
        <f t="shared" si="878"/>
        <v>620</v>
      </c>
      <c r="BV601" s="210">
        <f t="shared" si="934"/>
        <v>620</v>
      </c>
      <c r="BW601" s="403">
        <f t="shared" si="879"/>
        <v>186</v>
      </c>
      <c r="BX601" s="403">
        <f t="shared" si="880"/>
        <v>310</v>
      </c>
      <c r="BY601" s="210">
        <f t="shared" si="881"/>
        <v>120</v>
      </c>
      <c r="BZ601" s="210">
        <f t="shared" si="882"/>
        <v>0</v>
      </c>
      <c r="CA601" s="210">
        <f t="shared" si="883"/>
        <v>24</v>
      </c>
      <c r="CB601" s="404">
        <f t="shared" si="884"/>
        <v>620</v>
      </c>
      <c r="CC601" s="404"/>
      <c r="CD601" s="537">
        <f t="shared" si="885"/>
        <v>10.216064999999986</v>
      </c>
      <c r="CE601" s="537">
        <f t="shared" si="917"/>
        <v>3.0648194999999956</v>
      </c>
      <c r="CF601" s="537">
        <f t="shared" si="886"/>
        <v>5.1080324999999931</v>
      </c>
      <c r="CG601" s="210"/>
      <c r="CH601" s="210"/>
      <c r="CI601" s="210"/>
      <c r="CJ601" s="538">
        <f t="shared" si="887"/>
        <v>10.216064999999986</v>
      </c>
      <c r="CK601" s="216">
        <f t="shared" si="888"/>
        <v>0</v>
      </c>
      <c r="CL601" s="216">
        <f t="shared" si="918"/>
        <v>0</v>
      </c>
      <c r="CM601" s="216">
        <f t="shared" si="889"/>
        <v>0</v>
      </c>
      <c r="CN601" s="216"/>
      <c r="CO601" s="216"/>
      <c r="CP601" s="216"/>
      <c r="CQ601" s="217">
        <f t="shared" si="890"/>
        <v>0</v>
      </c>
      <c r="CR601" s="403">
        <f t="shared" si="891"/>
        <v>10.216064999999986</v>
      </c>
      <c r="CS601" s="403">
        <f t="shared" si="919"/>
        <v>3.0648194999999956</v>
      </c>
      <c r="CT601" s="403">
        <f t="shared" si="892"/>
        <v>5.1080324999999931</v>
      </c>
      <c r="CU601" s="403"/>
      <c r="CV601" s="403"/>
      <c r="CW601" s="403"/>
      <c r="CX601" s="404">
        <f t="shared" si="893"/>
        <v>10.216064999999986</v>
      </c>
      <c r="CY601" s="198"/>
      <c r="CZ601" s="222">
        <v>620</v>
      </c>
      <c r="DA601" s="677">
        <f t="shared" si="894"/>
        <v>120</v>
      </c>
      <c r="DB601" s="676">
        <f t="shared" si="895"/>
        <v>24</v>
      </c>
      <c r="DC601" s="676">
        <f t="shared" si="920"/>
        <v>4.8</v>
      </c>
      <c r="DD601" s="208">
        <v>660.86425999999994</v>
      </c>
      <c r="DE601" s="677">
        <f t="shared" si="896"/>
        <v>160.86425999999994</v>
      </c>
      <c r="DF601" s="676">
        <f t="shared" si="897"/>
        <v>32.172852000000006</v>
      </c>
      <c r="DG601" s="676">
        <f t="shared" si="921"/>
        <v>6.434570400000001</v>
      </c>
      <c r="DH601" s="222">
        <v>24</v>
      </c>
      <c r="DI601" s="677">
        <f t="shared" si="898"/>
        <v>120</v>
      </c>
      <c r="DJ601" s="568">
        <f t="shared" si="899"/>
        <v>620</v>
      </c>
      <c r="DK601" s="677">
        <f t="shared" si="900"/>
        <v>620</v>
      </c>
      <c r="DL601" s="677">
        <f t="shared" si="922"/>
        <v>186</v>
      </c>
      <c r="DM601" s="677">
        <f t="shared" si="923"/>
        <v>310</v>
      </c>
      <c r="DN601" s="677">
        <f t="shared" si="901"/>
        <v>10.216064999999986</v>
      </c>
      <c r="DO601" s="677">
        <f t="shared" si="924"/>
        <v>3.0648194999999956</v>
      </c>
      <c r="DP601" s="677">
        <f t="shared" si="925"/>
        <v>5.1080324999999931</v>
      </c>
      <c r="DQ601" s="677">
        <f t="shared" si="902"/>
        <v>10.216064999999986</v>
      </c>
      <c r="DR601" s="222">
        <v>620</v>
      </c>
      <c r="DS601" s="677">
        <f t="shared" si="903"/>
        <v>120</v>
      </c>
      <c r="DT601" s="676">
        <f t="shared" si="904"/>
        <v>24</v>
      </c>
      <c r="DU601" s="710">
        <f t="shared" si="926"/>
        <v>4.8</v>
      </c>
      <c r="DV601" s="208">
        <v>660.86425999999994</v>
      </c>
      <c r="DW601" s="677">
        <f t="shared" si="905"/>
        <v>160.86425999999994</v>
      </c>
      <c r="DX601" s="676">
        <f t="shared" si="906"/>
        <v>32.172852000000006</v>
      </c>
      <c r="DY601" s="710">
        <f t="shared" si="927"/>
        <v>6.434570400000001</v>
      </c>
      <c r="DZ601" s="222">
        <v>24</v>
      </c>
      <c r="EA601" s="677">
        <f t="shared" si="907"/>
        <v>120</v>
      </c>
      <c r="EB601" s="568">
        <f t="shared" si="908"/>
        <v>620</v>
      </c>
      <c r="EC601" s="677">
        <f t="shared" si="909"/>
        <v>620</v>
      </c>
      <c r="ED601" s="677">
        <f t="shared" si="928"/>
        <v>186</v>
      </c>
      <c r="EE601" s="677">
        <f t="shared" si="929"/>
        <v>310</v>
      </c>
      <c r="EF601" s="208">
        <f t="shared" si="930"/>
        <v>10.216064999999986</v>
      </c>
      <c r="EG601" s="208">
        <f t="shared" si="931"/>
        <v>3.0648194999999956</v>
      </c>
      <c r="EH601" s="208">
        <f t="shared" si="932"/>
        <v>5.1080324999999931</v>
      </c>
      <c r="EI601" s="677">
        <f t="shared" si="910"/>
        <v>10.216064999999986</v>
      </c>
    </row>
    <row r="602" spans="1:139" s="218" customFormat="1" ht="27.75" customHeight="1" x14ac:dyDescent="0.2">
      <c r="A602" s="505">
        <v>599</v>
      </c>
      <c r="B602" s="505" t="s">
        <v>1266</v>
      </c>
      <c r="C602" s="499" t="s">
        <v>1021</v>
      </c>
      <c r="D602" s="253" t="s">
        <v>160</v>
      </c>
      <c r="E602" s="253" t="s">
        <v>126</v>
      </c>
      <c r="F602" s="219" t="s">
        <v>5</v>
      </c>
      <c r="G602" s="219" t="s">
        <v>42</v>
      </c>
      <c r="H602" s="219" t="s">
        <v>52</v>
      </c>
      <c r="I602" s="248">
        <v>1.8</v>
      </c>
      <c r="J602" s="229">
        <v>705</v>
      </c>
      <c r="K602" s="222"/>
      <c r="L602" s="219" t="s">
        <v>5</v>
      </c>
      <c r="M602" s="219" t="s">
        <v>42</v>
      </c>
      <c r="N602" s="219" t="s">
        <v>52</v>
      </c>
      <c r="O602" s="249">
        <v>1.8</v>
      </c>
      <c r="P602" s="230">
        <v>705</v>
      </c>
      <c r="Q602" s="219" t="s">
        <v>303</v>
      </c>
      <c r="R602" s="219" t="s">
        <v>24</v>
      </c>
      <c r="S602" s="219" t="s">
        <v>39</v>
      </c>
      <c r="T602" s="249">
        <v>1.8</v>
      </c>
      <c r="U602" s="231">
        <v>705</v>
      </c>
      <c r="V602" s="228" t="s">
        <v>303</v>
      </c>
      <c r="W602" s="228" t="s">
        <v>42</v>
      </c>
      <c r="X602" s="228" t="s">
        <v>10</v>
      </c>
      <c r="Y602" s="252">
        <v>1.8</v>
      </c>
      <c r="Z602" s="232">
        <v>705</v>
      </c>
      <c r="AA602" s="207">
        <f t="shared" si="846"/>
        <v>1269</v>
      </c>
      <c r="AB602" s="222">
        <v>648</v>
      </c>
      <c r="AC602" s="544">
        <f t="shared" si="911"/>
        <v>-57</v>
      </c>
      <c r="AD602" s="208">
        <f>0.814*$AB$1</f>
        <v>925.89243999999997</v>
      </c>
      <c r="AE602" s="678">
        <f t="shared" si="912"/>
        <v>220.89243999999997</v>
      </c>
      <c r="AF602" s="222">
        <v>1205</v>
      </c>
      <c r="AJ602" s="444">
        <f t="shared" si="847"/>
        <v>-57</v>
      </c>
      <c r="AK602" s="444">
        <f t="shared" si="848"/>
        <v>-8.0851063829787222</v>
      </c>
      <c r="AL602" s="539">
        <f t="shared" si="913"/>
        <v>-1.6170212765957443E-2</v>
      </c>
      <c r="AM602" s="444">
        <f t="shared" si="849"/>
        <v>-11.4</v>
      </c>
      <c r="AN602" s="445">
        <f t="shared" si="850"/>
        <v>220.89243999999997</v>
      </c>
      <c r="AO602" s="445">
        <f t="shared" si="851"/>
        <v>31.332260992907806</v>
      </c>
      <c r="AP602" s="542">
        <f t="shared" si="914"/>
        <v>6.2664521985815611E-2</v>
      </c>
      <c r="AQ602" s="445">
        <f t="shared" si="852"/>
        <v>44.178487999999994</v>
      </c>
      <c r="AR602" s="227">
        <f t="shared" si="853"/>
        <v>1485</v>
      </c>
      <c r="AS602" s="210">
        <f t="shared" si="854"/>
        <v>825</v>
      </c>
      <c r="AT602" s="209">
        <f t="shared" si="855"/>
        <v>247.5</v>
      </c>
      <c r="AU602" s="209">
        <f t="shared" si="856"/>
        <v>412.5</v>
      </c>
      <c r="AV602" s="211">
        <f t="shared" si="857"/>
        <v>648</v>
      </c>
      <c r="AW602" s="210">
        <f t="shared" si="858"/>
        <v>177</v>
      </c>
      <c r="AX602" s="210">
        <f t="shared" si="859"/>
        <v>120</v>
      </c>
      <c r="AY602" s="210">
        <f t="shared" si="860"/>
        <v>17.021276595744681</v>
      </c>
      <c r="AZ602" s="211">
        <f t="shared" si="861"/>
        <v>925.89243999999997</v>
      </c>
      <c r="BA602" s="544">
        <f t="shared" si="915"/>
        <v>100.89243999999997</v>
      </c>
      <c r="BB602" s="210">
        <f t="shared" si="916"/>
        <v>25.223109999999991</v>
      </c>
      <c r="BC602" s="213">
        <f t="shared" si="862"/>
        <v>1499.9457528</v>
      </c>
      <c r="BD602" s="211">
        <f>[1]MAG_9pak!$F$6</f>
        <v>833.30319599999996</v>
      </c>
      <c r="BE602" s="213">
        <f t="shared" si="863"/>
        <v>249.99095879999999</v>
      </c>
      <c r="BF602" s="213">
        <f t="shared" si="864"/>
        <v>416.65159799999998</v>
      </c>
      <c r="BG602" s="210">
        <f t="shared" si="865"/>
        <v>185.30319599999996</v>
      </c>
      <c r="BH602" s="210">
        <f t="shared" si="866"/>
        <v>128.30319599999996</v>
      </c>
      <c r="BI602" s="210">
        <f t="shared" si="867"/>
        <v>18.199034893617011</v>
      </c>
      <c r="BJ602" s="210">
        <f t="shared" si="868"/>
        <v>874.2</v>
      </c>
      <c r="BK602" s="214">
        <f t="shared" si="869"/>
        <v>262.26</v>
      </c>
      <c r="BL602" s="214">
        <f t="shared" si="870"/>
        <v>437.1</v>
      </c>
      <c r="BM602" s="210">
        <f t="shared" si="871"/>
        <v>169.20000000000005</v>
      </c>
      <c r="BN602" s="210">
        <f t="shared" si="872"/>
        <v>226.20000000000005</v>
      </c>
      <c r="BO602" s="215">
        <f t="shared" si="873"/>
        <v>1573.5600000000002</v>
      </c>
      <c r="BP602" s="210">
        <f t="shared" si="933"/>
        <v>874.2</v>
      </c>
      <c r="BQ602" s="216">
        <f t="shared" si="874"/>
        <v>262.26</v>
      </c>
      <c r="BR602" s="216">
        <f t="shared" si="875"/>
        <v>437.1</v>
      </c>
      <c r="BS602" s="210">
        <f t="shared" si="876"/>
        <v>169.20000000000005</v>
      </c>
      <c r="BT602" s="210">
        <f t="shared" si="877"/>
        <v>226.20000000000005</v>
      </c>
      <c r="BU602" s="217">
        <f t="shared" si="878"/>
        <v>1573.5600000000002</v>
      </c>
      <c r="BV602" s="210">
        <f t="shared" si="934"/>
        <v>874.2</v>
      </c>
      <c r="BW602" s="403">
        <f t="shared" si="879"/>
        <v>262.26</v>
      </c>
      <c r="BX602" s="403">
        <f t="shared" si="880"/>
        <v>437.1</v>
      </c>
      <c r="BY602" s="210">
        <f t="shared" si="881"/>
        <v>169.20000000000005</v>
      </c>
      <c r="BZ602" s="210">
        <f t="shared" si="882"/>
        <v>226.20000000000005</v>
      </c>
      <c r="CA602" s="210">
        <f t="shared" si="883"/>
        <v>24</v>
      </c>
      <c r="CB602" s="404">
        <f t="shared" si="884"/>
        <v>1573.5600000000002</v>
      </c>
      <c r="CC602" s="404"/>
      <c r="CD602" s="537">
        <f t="shared" si="885"/>
        <v>25.223109999999991</v>
      </c>
      <c r="CE602" s="537">
        <f t="shared" si="917"/>
        <v>7.566932999999997</v>
      </c>
      <c r="CF602" s="537">
        <f t="shared" si="886"/>
        <v>12.611554999999996</v>
      </c>
      <c r="CG602" s="210"/>
      <c r="CH602" s="210"/>
      <c r="CI602" s="210"/>
      <c r="CJ602" s="538">
        <f t="shared" si="887"/>
        <v>45.401597999999986</v>
      </c>
      <c r="CK602" s="216">
        <f t="shared" si="888"/>
        <v>-44.25</v>
      </c>
      <c r="CL602" s="216">
        <f t="shared" si="918"/>
        <v>-13.275</v>
      </c>
      <c r="CM602" s="216">
        <f t="shared" si="889"/>
        <v>-22.125</v>
      </c>
      <c r="CN602" s="216"/>
      <c r="CO602" s="216"/>
      <c r="CP602" s="216"/>
      <c r="CQ602" s="217">
        <f t="shared" si="890"/>
        <v>-79.650000000000006</v>
      </c>
      <c r="CR602" s="403">
        <f t="shared" si="891"/>
        <v>12.92310999999998</v>
      </c>
      <c r="CS602" s="403">
        <f t="shared" si="919"/>
        <v>3.876932999999994</v>
      </c>
      <c r="CT602" s="403">
        <f t="shared" si="892"/>
        <v>6.4615549999999899</v>
      </c>
      <c r="CU602" s="403"/>
      <c r="CV602" s="403"/>
      <c r="CW602" s="403"/>
      <c r="CX602" s="404">
        <f t="shared" si="893"/>
        <v>23.261597999999964</v>
      </c>
      <c r="CY602" s="198"/>
      <c r="CZ602" s="222">
        <v>648</v>
      </c>
      <c r="DA602" s="677">
        <f t="shared" si="894"/>
        <v>-57</v>
      </c>
      <c r="DB602" s="676">
        <f t="shared" si="895"/>
        <v>-8.0851063829787222</v>
      </c>
      <c r="DC602" s="676">
        <f t="shared" si="920"/>
        <v>-1.6170212765957444</v>
      </c>
      <c r="DD602" s="208">
        <v>925.89243999999997</v>
      </c>
      <c r="DE602" s="677">
        <f t="shared" si="896"/>
        <v>220.89243999999997</v>
      </c>
      <c r="DF602" s="676">
        <f t="shared" si="897"/>
        <v>31.332260992907806</v>
      </c>
      <c r="DG602" s="676">
        <f t="shared" si="921"/>
        <v>6.2664521985815611</v>
      </c>
      <c r="DH602" s="222">
        <v>24</v>
      </c>
      <c r="DI602" s="677">
        <f t="shared" si="898"/>
        <v>169.2</v>
      </c>
      <c r="DJ602" s="568">
        <f t="shared" si="899"/>
        <v>874.2</v>
      </c>
      <c r="DK602" s="677">
        <f t="shared" si="900"/>
        <v>1573.5600000000002</v>
      </c>
      <c r="DL602" s="677">
        <f t="shared" si="922"/>
        <v>262.26</v>
      </c>
      <c r="DM602" s="677">
        <f t="shared" si="923"/>
        <v>437.1</v>
      </c>
      <c r="DN602" s="677">
        <f t="shared" si="901"/>
        <v>12.92310999999998</v>
      </c>
      <c r="DO602" s="677">
        <f t="shared" si="924"/>
        <v>3.876932999999994</v>
      </c>
      <c r="DP602" s="677">
        <f t="shared" si="925"/>
        <v>6.4615549999999899</v>
      </c>
      <c r="DQ602" s="677">
        <f t="shared" si="902"/>
        <v>23.261597999999964</v>
      </c>
      <c r="DR602" s="222">
        <v>648</v>
      </c>
      <c r="DS602" s="677">
        <f t="shared" si="903"/>
        <v>-57</v>
      </c>
      <c r="DT602" s="676">
        <f t="shared" si="904"/>
        <v>-8.0851063829787222</v>
      </c>
      <c r="DU602" s="710">
        <f t="shared" si="926"/>
        <v>-1.6170212765957444</v>
      </c>
      <c r="DV602" s="208">
        <v>925.89243999999997</v>
      </c>
      <c r="DW602" s="677">
        <f t="shared" si="905"/>
        <v>220.89243999999997</v>
      </c>
      <c r="DX602" s="676">
        <f t="shared" si="906"/>
        <v>31.332260992907806</v>
      </c>
      <c r="DY602" s="710">
        <f t="shared" si="927"/>
        <v>6.2664521985815611</v>
      </c>
      <c r="DZ602" s="222">
        <v>22</v>
      </c>
      <c r="EA602" s="677">
        <f t="shared" si="907"/>
        <v>155.1</v>
      </c>
      <c r="EB602" s="568">
        <f t="shared" si="908"/>
        <v>860.1</v>
      </c>
      <c r="EC602" s="677">
        <f t="shared" si="909"/>
        <v>1548.18</v>
      </c>
      <c r="ED602" s="677">
        <f t="shared" si="928"/>
        <v>258.02999999999997</v>
      </c>
      <c r="EE602" s="677">
        <f t="shared" si="929"/>
        <v>430.05</v>
      </c>
      <c r="EF602" s="208">
        <f t="shared" si="930"/>
        <v>16.448109999999986</v>
      </c>
      <c r="EG602" s="208">
        <f t="shared" si="931"/>
        <v>4.9344329999999959</v>
      </c>
      <c r="EH602" s="208">
        <f t="shared" si="932"/>
        <v>8.2240549999999928</v>
      </c>
      <c r="EI602" s="677">
        <f t="shared" si="910"/>
        <v>29.606597999999973</v>
      </c>
    </row>
    <row r="603" spans="1:139" s="218" customFormat="1" ht="27.75" customHeight="1" x14ac:dyDescent="0.2">
      <c r="A603" s="506">
        <v>600</v>
      </c>
      <c r="B603" s="505" t="s">
        <v>1266</v>
      </c>
      <c r="C603" s="499" t="s">
        <v>1021</v>
      </c>
      <c r="D603" s="253" t="s">
        <v>160</v>
      </c>
      <c r="E603" s="253" t="s">
        <v>32</v>
      </c>
      <c r="F603" s="219" t="s">
        <v>5</v>
      </c>
      <c r="G603" s="219" t="s">
        <v>40</v>
      </c>
      <c r="H603" s="219">
        <v>2</v>
      </c>
      <c r="I603" s="248">
        <v>0.2</v>
      </c>
      <c r="J603" s="230">
        <v>530</v>
      </c>
      <c r="K603" s="222"/>
      <c r="L603" s="219" t="s">
        <v>5</v>
      </c>
      <c r="M603" s="219" t="s">
        <v>40</v>
      </c>
      <c r="N603" s="219">
        <v>2</v>
      </c>
      <c r="O603" s="249">
        <v>0.2</v>
      </c>
      <c r="P603" s="230">
        <v>530</v>
      </c>
      <c r="Q603" s="219"/>
      <c r="R603" s="219"/>
      <c r="S603" s="219"/>
      <c r="T603" s="249">
        <v>0.2</v>
      </c>
      <c r="U603" s="231">
        <v>530</v>
      </c>
      <c r="V603" s="228" t="s">
        <v>303</v>
      </c>
      <c r="W603" s="228" t="s">
        <v>6</v>
      </c>
      <c r="X603" s="228" t="s">
        <v>7</v>
      </c>
      <c r="Y603" s="252">
        <v>0.2</v>
      </c>
      <c r="Z603" s="232">
        <v>530</v>
      </c>
      <c r="AA603" s="207">
        <f t="shared" si="846"/>
        <v>106</v>
      </c>
      <c r="AB603" s="222">
        <v>620</v>
      </c>
      <c r="AC603" s="544">
        <f t="shared" si="911"/>
        <v>90</v>
      </c>
      <c r="AD603" s="208">
        <f>0.581*$AB$1</f>
        <v>660.86425999999994</v>
      </c>
      <c r="AE603" s="678">
        <f t="shared" si="912"/>
        <v>130.86425999999994</v>
      </c>
      <c r="AF603" s="222">
        <v>859</v>
      </c>
      <c r="AJ603" s="444">
        <f t="shared" si="847"/>
        <v>90</v>
      </c>
      <c r="AK603" s="444">
        <f t="shared" si="848"/>
        <v>16.981132075471692</v>
      </c>
      <c r="AL603" s="539">
        <f t="shared" si="913"/>
        <v>3.3962264150943382E-2</v>
      </c>
      <c r="AM603" s="444">
        <f t="shared" si="849"/>
        <v>18</v>
      </c>
      <c r="AN603" s="445">
        <f t="shared" si="850"/>
        <v>130.86425999999994</v>
      </c>
      <c r="AO603" s="445">
        <f t="shared" si="851"/>
        <v>24.69136981132074</v>
      </c>
      <c r="AP603" s="542">
        <f t="shared" si="914"/>
        <v>4.9382739622641482E-2</v>
      </c>
      <c r="AQ603" s="445">
        <f t="shared" si="852"/>
        <v>26.172851999999988</v>
      </c>
      <c r="AR603" s="227">
        <f t="shared" si="853"/>
        <v>130</v>
      </c>
      <c r="AS603" s="210">
        <f t="shared" si="854"/>
        <v>650</v>
      </c>
      <c r="AT603" s="209">
        <f t="shared" si="855"/>
        <v>195</v>
      </c>
      <c r="AU603" s="209">
        <f t="shared" si="856"/>
        <v>325</v>
      </c>
      <c r="AV603" s="211">
        <f t="shared" si="857"/>
        <v>620</v>
      </c>
      <c r="AW603" s="210">
        <f t="shared" si="858"/>
        <v>30</v>
      </c>
      <c r="AX603" s="210">
        <f t="shared" si="859"/>
        <v>120</v>
      </c>
      <c r="AY603" s="210">
        <f t="shared" si="860"/>
        <v>22.641509433962256</v>
      </c>
      <c r="AZ603" s="211">
        <f t="shared" si="861"/>
        <v>660.86425999999994</v>
      </c>
      <c r="BA603" s="544">
        <f t="shared" si="915"/>
        <v>10.864259999999945</v>
      </c>
      <c r="BB603" s="210">
        <f t="shared" si="916"/>
        <v>2.7160649999999862</v>
      </c>
      <c r="BC603" s="213">
        <f t="shared" si="862"/>
        <v>124</v>
      </c>
      <c r="BD603" s="211">
        <f>[1]MAG_9pak!$F$4</f>
        <v>620</v>
      </c>
      <c r="BE603" s="213">
        <f t="shared" si="863"/>
        <v>186</v>
      </c>
      <c r="BF603" s="213">
        <f t="shared" si="864"/>
        <v>310</v>
      </c>
      <c r="BG603" s="210">
        <f t="shared" si="865"/>
        <v>0</v>
      </c>
      <c r="BH603" s="210">
        <f t="shared" si="866"/>
        <v>90</v>
      </c>
      <c r="BI603" s="210">
        <f t="shared" si="867"/>
        <v>16.981132075471692</v>
      </c>
      <c r="BJ603" s="210">
        <f t="shared" si="868"/>
        <v>657.2</v>
      </c>
      <c r="BK603" s="214">
        <f t="shared" si="869"/>
        <v>197.16</v>
      </c>
      <c r="BL603" s="214">
        <f t="shared" si="870"/>
        <v>328.6</v>
      </c>
      <c r="BM603" s="210">
        <f t="shared" si="871"/>
        <v>127.20000000000005</v>
      </c>
      <c r="BN603" s="210">
        <f t="shared" si="872"/>
        <v>37.200000000000045</v>
      </c>
      <c r="BO603" s="215">
        <f t="shared" si="873"/>
        <v>131.44000000000003</v>
      </c>
      <c r="BP603" s="210">
        <f t="shared" si="933"/>
        <v>657.2</v>
      </c>
      <c r="BQ603" s="216">
        <f t="shared" si="874"/>
        <v>197.16</v>
      </c>
      <c r="BR603" s="216">
        <f t="shared" si="875"/>
        <v>328.6</v>
      </c>
      <c r="BS603" s="210">
        <f t="shared" si="876"/>
        <v>127.20000000000005</v>
      </c>
      <c r="BT603" s="210">
        <f t="shared" si="877"/>
        <v>37.200000000000045</v>
      </c>
      <c r="BU603" s="217">
        <f t="shared" si="878"/>
        <v>131.44000000000003</v>
      </c>
      <c r="BV603" s="210">
        <f t="shared" si="934"/>
        <v>657.2</v>
      </c>
      <c r="BW603" s="403">
        <f t="shared" si="879"/>
        <v>197.16</v>
      </c>
      <c r="BX603" s="403">
        <f t="shared" si="880"/>
        <v>328.6</v>
      </c>
      <c r="BY603" s="210">
        <f t="shared" si="881"/>
        <v>127.20000000000005</v>
      </c>
      <c r="BZ603" s="210">
        <f t="shared" si="882"/>
        <v>37.200000000000045</v>
      </c>
      <c r="CA603" s="210">
        <f t="shared" si="883"/>
        <v>24</v>
      </c>
      <c r="CB603" s="404">
        <f t="shared" si="884"/>
        <v>131.44000000000003</v>
      </c>
      <c r="CC603" s="404"/>
      <c r="CD603" s="537">
        <f t="shared" si="885"/>
        <v>2.7160649999999862</v>
      </c>
      <c r="CE603" s="537">
        <f t="shared" si="917"/>
        <v>0.81481949999999581</v>
      </c>
      <c r="CF603" s="537">
        <f t="shared" si="886"/>
        <v>1.3580324999999931</v>
      </c>
      <c r="CG603" s="210"/>
      <c r="CH603" s="210"/>
      <c r="CI603" s="210"/>
      <c r="CJ603" s="538">
        <f t="shared" si="887"/>
        <v>0.54321299999999728</v>
      </c>
      <c r="CK603" s="216">
        <f t="shared" si="888"/>
        <v>-7.5</v>
      </c>
      <c r="CL603" s="216">
        <f t="shared" si="918"/>
        <v>-2.25</v>
      </c>
      <c r="CM603" s="216">
        <f t="shared" si="889"/>
        <v>-3.75</v>
      </c>
      <c r="CN603" s="216"/>
      <c r="CO603" s="216"/>
      <c r="CP603" s="216"/>
      <c r="CQ603" s="217">
        <f t="shared" si="890"/>
        <v>-1.5</v>
      </c>
      <c r="CR603" s="403">
        <f t="shared" si="891"/>
        <v>0.91606499999997482</v>
      </c>
      <c r="CS603" s="403">
        <f t="shared" si="919"/>
        <v>0.27481949999999244</v>
      </c>
      <c r="CT603" s="403">
        <f t="shared" si="892"/>
        <v>0.45803249999998741</v>
      </c>
      <c r="CU603" s="403"/>
      <c r="CV603" s="403"/>
      <c r="CW603" s="403"/>
      <c r="CX603" s="404">
        <f t="shared" si="893"/>
        <v>0.18321299999999496</v>
      </c>
      <c r="CY603" s="198"/>
      <c r="CZ603" s="222">
        <v>620</v>
      </c>
      <c r="DA603" s="677">
        <f t="shared" si="894"/>
        <v>90</v>
      </c>
      <c r="DB603" s="676">
        <f t="shared" si="895"/>
        <v>16.981132075471692</v>
      </c>
      <c r="DC603" s="676">
        <f t="shared" si="920"/>
        <v>3.3962264150943384</v>
      </c>
      <c r="DD603" s="208">
        <v>660.86425999999994</v>
      </c>
      <c r="DE603" s="677">
        <f t="shared" si="896"/>
        <v>130.86425999999994</v>
      </c>
      <c r="DF603" s="676">
        <f t="shared" si="897"/>
        <v>24.69136981132074</v>
      </c>
      <c r="DG603" s="676">
        <f t="shared" si="921"/>
        <v>4.9382739622641481</v>
      </c>
      <c r="DH603" s="222">
        <v>24</v>
      </c>
      <c r="DI603" s="677">
        <f t="shared" si="898"/>
        <v>127.2</v>
      </c>
      <c r="DJ603" s="568">
        <f t="shared" si="899"/>
        <v>657.2</v>
      </c>
      <c r="DK603" s="677">
        <f t="shared" si="900"/>
        <v>131.44000000000003</v>
      </c>
      <c r="DL603" s="677">
        <f t="shared" si="922"/>
        <v>197.16</v>
      </c>
      <c r="DM603" s="677">
        <f t="shared" si="923"/>
        <v>328.6</v>
      </c>
      <c r="DN603" s="677">
        <f t="shared" si="901"/>
        <v>0.91606499999997482</v>
      </c>
      <c r="DO603" s="677">
        <f t="shared" si="924"/>
        <v>0.27481949999999244</v>
      </c>
      <c r="DP603" s="677">
        <f t="shared" si="925"/>
        <v>0.45803249999998741</v>
      </c>
      <c r="DQ603" s="677">
        <f t="shared" si="902"/>
        <v>0.18321299999999496</v>
      </c>
      <c r="DR603" s="222">
        <v>620</v>
      </c>
      <c r="DS603" s="677">
        <f t="shared" si="903"/>
        <v>90</v>
      </c>
      <c r="DT603" s="676">
        <f t="shared" si="904"/>
        <v>16.981132075471692</v>
      </c>
      <c r="DU603" s="710">
        <f t="shared" si="926"/>
        <v>3.3962264150943384</v>
      </c>
      <c r="DV603" s="208">
        <v>660.86425999999994</v>
      </c>
      <c r="DW603" s="677">
        <f t="shared" si="905"/>
        <v>130.86425999999994</v>
      </c>
      <c r="DX603" s="676">
        <f t="shared" si="906"/>
        <v>24.69136981132074</v>
      </c>
      <c r="DY603" s="710">
        <f t="shared" si="927"/>
        <v>4.9382739622641481</v>
      </c>
      <c r="DZ603" s="222">
        <v>24</v>
      </c>
      <c r="EA603" s="677">
        <f t="shared" si="907"/>
        <v>127.2</v>
      </c>
      <c r="EB603" s="568">
        <f t="shared" si="908"/>
        <v>657.2</v>
      </c>
      <c r="EC603" s="677">
        <f t="shared" si="909"/>
        <v>131.44000000000003</v>
      </c>
      <c r="ED603" s="677">
        <f t="shared" si="928"/>
        <v>197.16</v>
      </c>
      <c r="EE603" s="677">
        <f t="shared" si="929"/>
        <v>328.6</v>
      </c>
      <c r="EF603" s="208">
        <f t="shared" si="930"/>
        <v>0.91606499999997482</v>
      </c>
      <c r="EG603" s="208">
        <f t="shared" si="931"/>
        <v>0.27481949999999244</v>
      </c>
      <c r="EH603" s="208">
        <f t="shared" si="932"/>
        <v>0.45803249999998741</v>
      </c>
      <c r="EI603" s="677">
        <f t="shared" si="910"/>
        <v>0.18321299999999496</v>
      </c>
    </row>
    <row r="604" spans="1:139" s="218" customFormat="1" ht="27.75" customHeight="1" x14ac:dyDescent="0.2">
      <c r="A604" s="505">
        <v>601</v>
      </c>
      <c r="B604" s="505" t="s">
        <v>1266</v>
      </c>
      <c r="C604" s="499" t="s">
        <v>949</v>
      </c>
      <c r="D604" s="253" t="s">
        <v>160</v>
      </c>
      <c r="E604" s="253" t="s">
        <v>81</v>
      </c>
      <c r="F604" s="219" t="s">
        <v>5</v>
      </c>
      <c r="G604" s="219" t="s">
        <v>6</v>
      </c>
      <c r="H604" s="219" t="s">
        <v>7</v>
      </c>
      <c r="I604" s="248">
        <v>1</v>
      </c>
      <c r="J604" s="230">
        <v>500</v>
      </c>
      <c r="K604" s="222"/>
      <c r="L604" s="219" t="s">
        <v>5</v>
      </c>
      <c r="M604" s="219" t="s">
        <v>6</v>
      </c>
      <c r="N604" s="219" t="s">
        <v>7</v>
      </c>
      <c r="O604" s="249">
        <v>1</v>
      </c>
      <c r="P604" s="230">
        <v>500</v>
      </c>
      <c r="Q604" s="219"/>
      <c r="R604" s="219"/>
      <c r="S604" s="219"/>
      <c r="T604" s="249">
        <v>1</v>
      </c>
      <c r="U604" s="231">
        <v>500</v>
      </c>
      <c r="V604" s="228" t="s">
        <v>303</v>
      </c>
      <c r="W604" s="228" t="s">
        <v>6</v>
      </c>
      <c r="X604" s="228" t="s">
        <v>7</v>
      </c>
      <c r="Y604" s="252">
        <v>1</v>
      </c>
      <c r="Z604" s="232">
        <v>500</v>
      </c>
      <c r="AA604" s="207">
        <f t="shared" si="846"/>
        <v>500</v>
      </c>
      <c r="AB604" s="222">
        <v>620</v>
      </c>
      <c r="AC604" s="544">
        <f t="shared" si="911"/>
        <v>120</v>
      </c>
      <c r="AD604" s="208">
        <f>0.581*$AB$1</f>
        <v>660.86425999999994</v>
      </c>
      <c r="AE604" s="678">
        <f t="shared" si="912"/>
        <v>160.86425999999994</v>
      </c>
      <c r="AF604" s="222">
        <v>859</v>
      </c>
      <c r="AJ604" s="444">
        <f t="shared" si="847"/>
        <v>120</v>
      </c>
      <c r="AK604" s="444">
        <f t="shared" si="848"/>
        <v>24</v>
      </c>
      <c r="AL604" s="539">
        <f t="shared" si="913"/>
        <v>4.8000000000000001E-2</v>
      </c>
      <c r="AM604" s="444">
        <f t="shared" si="849"/>
        <v>24</v>
      </c>
      <c r="AN604" s="445">
        <f t="shared" si="850"/>
        <v>160.86425999999994</v>
      </c>
      <c r="AO604" s="445">
        <f t="shared" si="851"/>
        <v>32.172852000000006</v>
      </c>
      <c r="AP604" s="542">
        <f t="shared" si="914"/>
        <v>6.4345704000000004E-2</v>
      </c>
      <c r="AQ604" s="445">
        <f t="shared" si="852"/>
        <v>32.172851999999992</v>
      </c>
      <c r="AR604" s="227">
        <f t="shared" si="853"/>
        <v>620</v>
      </c>
      <c r="AS604" s="210">
        <f t="shared" si="854"/>
        <v>620</v>
      </c>
      <c r="AT604" s="209">
        <f t="shared" si="855"/>
        <v>186</v>
      </c>
      <c r="AU604" s="209">
        <f t="shared" si="856"/>
        <v>310</v>
      </c>
      <c r="AV604" s="211">
        <f t="shared" si="857"/>
        <v>620</v>
      </c>
      <c r="AW604" s="210">
        <f t="shared" si="858"/>
        <v>0</v>
      </c>
      <c r="AX604" s="210">
        <f t="shared" si="859"/>
        <v>120</v>
      </c>
      <c r="AY604" s="210">
        <f t="shared" si="860"/>
        <v>24</v>
      </c>
      <c r="AZ604" s="211">
        <f t="shared" si="861"/>
        <v>660.86425999999994</v>
      </c>
      <c r="BA604" s="544">
        <f t="shared" si="915"/>
        <v>40.864259999999945</v>
      </c>
      <c r="BB604" s="210">
        <f t="shared" si="916"/>
        <v>10.216064999999986</v>
      </c>
      <c r="BC604" s="213">
        <f t="shared" si="862"/>
        <v>620</v>
      </c>
      <c r="BD604" s="211">
        <f>[1]MAG_9pak!$F$4</f>
        <v>620</v>
      </c>
      <c r="BE604" s="213">
        <f t="shared" si="863"/>
        <v>186</v>
      </c>
      <c r="BF604" s="213">
        <f t="shared" si="864"/>
        <v>310</v>
      </c>
      <c r="BG604" s="210">
        <f t="shared" si="865"/>
        <v>0</v>
      </c>
      <c r="BH604" s="210">
        <f t="shared" si="866"/>
        <v>120</v>
      </c>
      <c r="BI604" s="210">
        <f t="shared" si="867"/>
        <v>24</v>
      </c>
      <c r="BJ604" s="210">
        <f t="shared" si="868"/>
        <v>620</v>
      </c>
      <c r="BK604" s="214">
        <f t="shared" si="869"/>
        <v>186</v>
      </c>
      <c r="BL604" s="214">
        <f t="shared" si="870"/>
        <v>310</v>
      </c>
      <c r="BM604" s="210">
        <f t="shared" si="871"/>
        <v>120</v>
      </c>
      <c r="BN604" s="210">
        <f t="shared" si="872"/>
        <v>0</v>
      </c>
      <c r="BO604" s="215">
        <f t="shared" si="873"/>
        <v>620</v>
      </c>
      <c r="BP604" s="210">
        <f t="shared" si="933"/>
        <v>620</v>
      </c>
      <c r="BQ604" s="216">
        <f t="shared" si="874"/>
        <v>186</v>
      </c>
      <c r="BR604" s="216">
        <f t="shared" si="875"/>
        <v>310</v>
      </c>
      <c r="BS604" s="210">
        <f t="shared" si="876"/>
        <v>120</v>
      </c>
      <c r="BT604" s="210">
        <f t="shared" si="877"/>
        <v>0</v>
      </c>
      <c r="BU604" s="217">
        <f t="shared" si="878"/>
        <v>620</v>
      </c>
      <c r="BV604" s="210">
        <f t="shared" si="934"/>
        <v>620</v>
      </c>
      <c r="BW604" s="403">
        <f t="shared" si="879"/>
        <v>186</v>
      </c>
      <c r="BX604" s="403">
        <f t="shared" si="880"/>
        <v>310</v>
      </c>
      <c r="BY604" s="210">
        <f t="shared" si="881"/>
        <v>120</v>
      </c>
      <c r="BZ604" s="210">
        <f t="shared" si="882"/>
        <v>0</v>
      </c>
      <c r="CA604" s="210">
        <f t="shared" si="883"/>
        <v>24</v>
      </c>
      <c r="CB604" s="404">
        <f t="shared" si="884"/>
        <v>620</v>
      </c>
      <c r="CC604" s="404"/>
      <c r="CD604" s="537">
        <f t="shared" si="885"/>
        <v>10.216064999999986</v>
      </c>
      <c r="CE604" s="537">
        <f t="shared" si="917"/>
        <v>3.0648194999999956</v>
      </c>
      <c r="CF604" s="537">
        <f t="shared" si="886"/>
        <v>5.1080324999999931</v>
      </c>
      <c r="CG604" s="210"/>
      <c r="CH604" s="210"/>
      <c r="CI604" s="210"/>
      <c r="CJ604" s="538">
        <f t="shared" si="887"/>
        <v>10.216064999999986</v>
      </c>
      <c r="CK604" s="216">
        <f t="shared" si="888"/>
        <v>0</v>
      </c>
      <c r="CL604" s="216">
        <f t="shared" si="918"/>
        <v>0</v>
      </c>
      <c r="CM604" s="216">
        <f t="shared" si="889"/>
        <v>0</v>
      </c>
      <c r="CN604" s="216"/>
      <c r="CO604" s="216"/>
      <c r="CP604" s="216"/>
      <c r="CQ604" s="217">
        <f t="shared" si="890"/>
        <v>0</v>
      </c>
      <c r="CR604" s="403">
        <f t="shared" si="891"/>
        <v>10.216064999999986</v>
      </c>
      <c r="CS604" s="403">
        <f t="shared" si="919"/>
        <v>3.0648194999999956</v>
      </c>
      <c r="CT604" s="403">
        <f t="shared" si="892"/>
        <v>5.1080324999999931</v>
      </c>
      <c r="CU604" s="403"/>
      <c r="CV604" s="403"/>
      <c r="CW604" s="403"/>
      <c r="CX604" s="404">
        <f t="shared" si="893"/>
        <v>10.216064999999986</v>
      </c>
      <c r="CY604" s="198"/>
      <c r="CZ604" s="222">
        <v>620</v>
      </c>
      <c r="DA604" s="677">
        <f t="shared" si="894"/>
        <v>120</v>
      </c>
      <c r="DB604" s="676">
        <f t="shared" si="895"/>
        <v>24</v>
      </c>
      <c r="DC604" s="676">
        <f t="shared" si="920"/>
        <v>4.8</v>
      </c>
      <c r="DD604" s="208">
        <v>660.86425999999994</v>
      </c>
      <c r="DE604" s="677">
        <f t="shared" si="896"/>
        <v>160.86425999999994</v>
      </c>
      <c r="DF604" s="676">
        <f t="shared" si="897"/>
        <v>32.172852000000006</v>
      </c>
      <c r="DG604" s="676">
        <f t="shared" si="921"/>
        <v>6.434570400000001</v>
      </c>
      <c r="DH604" s="222">
        <v>24</v>
      </c>
      <c r="DI604" s="677">
        <f t="shared" si="898"/>
        <v>120</v>
      </c>
      <c r="DJ604" s="568">
        <f t="shared" si="899"/>
        <v>620</v>
      </c>
      <c r="DK604" s="677">
        <f t="shared" si="900"/>
        <v>620</v>
      </c>
      <c r="DL604" s="677">
        <f t="shared" si="922"/>
        <v>186</v>
      </c>
      <c r="DM604" s="677">
        <f t="shared" si="923"/>
        <v>310</v>
      </c>
      <c r="DN604" s="677">
        <f t="shared" si="901"/>
        <v>10.216064999999986</v>
      </c>
      <c r="DO604" s="677">
        <f t="shared" si="924"/>
        <v>3.0648194999999956</v>
      </c>
      <c r="DP604" s="677">
        <f t="shared" si="925"/>
        <v>5.1080324999999931</v>
      </c>
      <c r="DQ604" s="677">
        <f t="shared" si="902"/>
        <v>10.216064999999986</v>
      </c>
      <c r="DR604" s="222">
        <v>620</v>
      </c>
      <c r="DS604" s="677">
        <f t="shared" si="903"/>
        <v>120</v>
      </c>
      <c r="DT604" s="676">
        <f t="shared" si="904"/>
        <v>24</v>
      </c>
      <c r="DU604" s="710">
        <f t="shared" si="926"/>
        <v>4.8</v>
      </c>
      <c r="DV604" s="208">
        <v>660.86425999999994</v>
      </c>
      <c r="DW604" s="677">
        <f t="shared" si="905"/>
        <v>160.86425999999994</v>
      </c>
      <c r="DX604" s="676">
        <f t="shared" si="906"/>
        <v>32.172852000000006</v>
      </c>
      <c r="DY604" s="710">
        <f t="shared" si="927"/>
        <v>6.434570400000001</v>
      </c>
      <c r="DZ604" s="222">
        <v>24</v>
      </c>
      <c r="EA604" s="677">
        <f t="shared" si="907"/>
        <v>120</v>
      </c>
      <c r="EB604" s="568">
        <f t="shared" si="908"/>
        <v>620</v>
      </c>
      <c r="EC604" s="677">
        <f t="shared" si="909"/>
        <v>620</v>
      </c>
      <c r="ED604" s="677">
        <f t="shared" si="928"/>
        <v>186</v>
      </c>
      <c r="EE604" s="677">
        <f t="shared" si="929"/>
        <v>310</v>
      </c>
      <c r="EF604" s="208">
        <f t="shared" si="930"/>
        <v>10.216064999999986</v>
      </c>
      <c r="EG604" s="208">
        <f t="shared" si="931"/>
        <v>3.0648194999999956</v>
      </c>
      <c r="EH604" s="208">
        <f t="shared" si="932"/>
        <v>5.1080324999999931</v>
      </c>
      <c r="EI604" s="677">
        <f t="shared" si="910"/>
        <v>10.216064999999986</v>
      </c>
    </row>
    <row r="605" spans="1:139" s="218" customFormat="1" ht="27.75" customHeight="1" x14ac:dyDescent="0.2">
      <c r="A605" s="505">
        <v>602</v>
      </c>
      <c r="B605" s="505" t="s">
        <v>1270</v>
      </c>
      <c r="C605" s="19" t="s">
        <v>117</v>
      </c>
      <c r="D605" s="253" t="s">
        <v>627</v>
      </c>
      <c r="E605" s="253" t="s">
        <v>112</v>
      </c>
      <c r="F605" s="219" t="s">
        <v>10</v>
      </c>
      <c r="G605" s="219" t="s">
        <v>40</v>
      </c>
      <c r="H605" s="219" t="s">
        <v>45</v>
      </c>
      <c r="I605" s="259">
        <v>1</v>
      </c>
      <c r="J605" s="229">
        <v>850</v>
      </c>
      <c r="K605" s="222"/>
      <c r="L605" s="219" t="s">
        <v>10</v>
      </c>
      <c r="M605" s="219" t="s">
        <v>40</v>
      </c>
      <c r="N605" s="219" t="s">
        <v>45</v>
      </c>
      <c r="O605" s="260">
        <v>1</v>
      </c>
      <c r="P605" s="230">
        <v>850</v>
      </c>
      <c r="Q605" s="219"/>
      <c r="R605" s="219"/>
      <c r="S605" s="219"/>
      <c r="T605" s="260">
        <v>1</v>
      </c>
      <c r="U605" s="231">
        <v>850</v>
      </c>
      <c r="V605" s="228" t="s">
        <v>10</v>
      </c>
      <c r="W605" s="228" t="s">
        <v>6</v>
      </c>
      <c r="X605" s="228" t="s">
        <v>27</v>
      </c>
      <c r="Y605" s="261">
        <v>1</v>
      </c>
      <c r="Z605" s="232">
        <v>850</v>
      </c>
      <c r="AA605" s="207">
        <f t="shared" si="846"/>
        <v>850</v>
      </c>
      <c r="AB605" s="222">
        <v>709</v>
      </c>
      <c r="AC605" s="544">
        <f t="shared" si="911"/>
        <v>-141</v>
      </c>
      <c r="AD605" s="208">
        <f>0.89*$AB$1</f>
        <v>1012.3394000000001</v>
      </c>
      <c r="AE605" s="678">
        <f t="shared" si="912"/>
        <v>162.33940000000007</v>
      </c>
      <c r="AF605" s="222">
        <v>1315</v>
      </c>
      <c r="AJ605" s="444">
        <f t="shared" si="847"/>
        <v>-141</v>
      </c>
      <c r="AK605" s="444">
        <f t="shared" si="848"/>
        <v>-16.588235294117652</v>
      </c>
      <c r="AL605" s="539">
        <f t="shared" si="913"/>
        <v>-3.3176470588235307E-2</v>
      </c>
      <c r="AM605" s="444">
        <f t="shared" si="849"/>
        <v>-28.2</v>
      </c>
      <c r="AN605" s="445">
        <f t="shared" si="850"/>
        <v>162.33940000000007</v>
      </c>
      <c r="AO605" s="445">
        <f t="shared" si="851"/>
        <v>19.098752941176485</v>
      </c>
      <c r="AP605" s="542">
        <f t="shared" si="914"/>
        <v>3.8197505882352968E-2</v>
      </c>
      <c r="AQ605" s="445">
        <f t="shared" si="852"/>
        <v>32.467880000000015</v>
      </c>
      <c r="AR605" s="227">
        <f t="shared" si="853"/>
        <v>970</v>
      </c>
      <c r="AS605" s="210">
        <f t="shared" si="854"/>
        <v>970</v>
      </c>
      <c r="AT605" s="209">
        <f t="shared" si="855"/>
        <v>291</v>
      </c>
      <c r="AU605" s="209">
        <f t="shared" si="856"/>
        <v>485</v>
      </c>
      <c r="AV605" s="211">
        <f t="shared" si="857"/>
        <v>709</v>
      </c>
      <c r="AW605" s="210">
        <f t="shared" si="858"/>
        <v>261</v>
      </c>
      <c r="AX605" s="210">
        <f t="shared" si="859"/>
        <v>120</v>
      </c>
      <c r="AY605" s="210">
        <f t="shared" si="860"/>
        <v>14.117647058823522</v>
      </c>
      <c r="AZ605" s="211">
        <f t="shared" si="861"/>
        <v>1012.3394000000001</v>
      </c>
      <c r="BA605" s="544">
        <f t="shared" si="915"/>
        <v>42.339400000000069</v>
      </c>
      <c r="BB605" s="210">
        <f t="shared" si="916"/>
        <v>10.584850000000017</v>
      </c>
      <c r="BC605" s="213">
        <f t="shared" si="862"/>
        <v>911.10546000000011</v>
      </c>
      <c r="BD605" s="211">
        <f>[1]MAG_9pak!$F$8</f>
        <v>911.10546000000011</v>
      </c>
      <c r="BE605" s="213">
        <f t="shared" si="863"/>
        <v>273.331638</v>
      </c>
      <c r="BF605" s="213">
        <f t="shared" si="864"/>
        <v>455.55273000000005</v>
      </c>
      <c r="BG605" s="210">
        <f t="shared" si="865"/>
        <v>202.10546000000011</v>
      </c>
      <c r="BH605" s="210">
        <f t="shared" si="866"/>
        <v>61.105460000000107</v>
      </c>
      <c r="BI605" s="210">
        <f t="shared" si="867"/>
        <v>7.1888776470588454</v>
      </c>
      <c r="BJ605" s="210">
        <f t="shared" si="868"/>
        <v>1054</v>
      </c>
      <c r="BK605" s="214">
        <f t="shared" si="869"/>
        <v>316.2</v>
      </c>
      <c r="BL605" s="214">
        <f t="shared" si="870"/>
        <v>527</v>
      </c>
      <c r="BM605" s="210">
        <f t="shared" si="871"/>
        <v>204</v>
      </c>
      <c r="BN605" s="210">
        <f t="shared" si="872"/>
        <v>345</v>
      </c>
      <c r="BO605" s="215">
        <f t="shared" si="873"/>
        <v>1054</v>
      </c>
      <c r="BP605" s="210">
        <f t="shared" si="933"/>
        <v>1054</v>
      </c>
      <c r="BQ605" s="216">
        <f t="shared" si="874"/>
        <v>316.2</v>
      </c>
      <c r="BR605" s="216">
        <f t="shared" si="875"/>
        <v>527</v>
      </c>
      <c r="BS605" s="210">
        <f t="shared" si="876"/>
        <v>204</v>
      </c>
      <c r="BT605" s="210">
        <f t="shared" si="877"/>
        <v>345</v>
      </c>
      <c r="BU605" s="217">
        <f t="shared" si="878"/>
        <v>1054</v>
      </c>
      <c r="BV605" s="210">
        <f t="shared" si="934"/>
        <v>1054</v>
      </c>
      <c r="BW605" s="403">
        <f t="shared" si="879"/>
        <v>316.2</v>
      </c>
      <c r="BX605" s="403">
        <f t="shared" si="880"/>
        <v>527</v>
      </c>
      <c r="BY605" s="210">
        <f t="shared" si="881"/>
        <v>204</v>
      </c>
      <c r="BZ605" s="210">
        <f t="shared" si="882"/>
        <v>345</v>
      </c>
      <c r="CA605" s="210">
        <f t="shared" si="883"/>
        <v>24</v>
      </c>
      <c r="CB605" s="404">
        <f t="shared" si="884"/>
        <v>1054</v>
      </c>
      <c r="CC605" s="211"/>
      <c r="CD605" s="537">
        <f t="shared" si="885"/>
        <v>10.584850000000017</v>
      </c>
      <c r="CE605" s="537">
        <f t="shared" si="917"/>
        <v>3.1754550000000052</v>
      </c>
      <c r="CF605" s="537">
        <f t="shared" si="886"/>
        <v>5.2924250000000086</v>
      </c>
      <c r="CG605" s="210"/>
      <c r="CH605" s="210"/>
      <c r="CI605" s="210"/>
      <c r="CJ605" s="538">
        <f t="shared" si="887"/>
        <v>10.584850000000017</v>
      </c>
      <c r="CK605" s="216">
        <f t="shared" si="888"/>
        <v>-65.25</v>
      </c>
      <c r="CL605" s="216">
        <f t="shared" si="918"/>
        <v>-19.574999999999999</v>
      </c>
      <c r="CM605" s="216">
        <f t="shared" si="889"/>
        <v>-32.625</v>
      </c>
      <c r="CN605" s="216"/>
      <c r="CO605" s="216"/>
      <c r="CP605" s="216"/>
      <c r="CQ605" s="217">
        <f t="shared" si="890"/>
        <v>-65.25</v>
      </c>
      <c r="CR605" s="403">
        <f t="shared" si="891"/>
        <v>-10.415149999999983</v>
      </c>
      <c r="CS605" s="403">
        <f t="shared" si="919"/>
        <v>-3.1245449999999946</v>
      </c>
      <c r="CT605" s="403">
        <f t="shared" si="892"/>
        <v>-5.2075749999999914</v>
      </c>
      <c r="CU605" s="403"/>
      <c r="CV605" s="403"/>
      <c r="CW605" s="403"/>
      <c r="CX605" s="404">
        <f t="shared" si="893"/>
        <v>-10.415149999999983</v>
      </c>
      <c r="CY605" s="198"/>
      <c r="CZ605" s="222">
        <v>709</v>
      </c>
      <c r="DA605" s="677">
        <f t="shared" si="894"/>
        <v>-141</v>
      </c>
      <c r="DB605" s="676">
        <f t="shared" si="895"/>
        <v>-16.588235294117652</v>
      </c>
      <c r="DC605" s="676">
        <f t="shared" si="920"/>
        <v>-3.3176470588235305</v>
      </c>
      <c r="DD605" s="208">
        <v>1012.3394000000001</v>
      </c>
      <c r="DE605" s="677">
        <f t="shared" si="896"/>
        <v>162.33940000000007</v>
      </c>
      <c r="DF605" s="676">
        <f t="shared" si="897"/>
        <v>19.098752941176485</v>
      </c>
      <c r="DG605" s="676">
        <f t="shared" si="921"/>
        <v>3.8197505882352969</v>
      </c>
      <c r="DH605" s="222">
        <v>20</v>
      </c>
      <c r="DI605" s="677">
        <f t="shared" si="898"/>
        <v>170</v>
      </c>
      <c r="DJ605" s="568">
        <f t="shared" si="899"/>
        <v>1020</v>
      </c>
      <c r="DK605" s="677">
        <f t="shared" si="900"/>
        <v>1020</v>
      </c>
      <c r="DL605" s="677">
        <f t="shared" si="922"/>
        <v>306</v>
      </c>
      <c r="DM605" s="677">
        <f t="shared" si="923"/>
        <v>510</v>
      </c>
      <c r="DN605" s="677">
        <f t="shared" si="901"/>
        <v>-1.9151499999999828</v>
      </c>
      <c r="DO605" s="677">
        <f t="shared" si="924"/>
        <v>-0.57454499999999487</v>
      </c>
      <c r="DP605" s="677">
        <f t="shared" si="925"/>
        <v>-0.95757499999999141</v>
      </c>
      <c r="DQ605" s="677">
        <f t="shared" si="902"/>
        <v>-1.9151499999999828</v>
      </c>
      <c r="DR605" s="222">
        <v>709</v>
      </c>
      <c r="DS605" s="677">
        <f t="shared" si="903"/>
        <v>-141</v>
      </c>
      <c r="DT605" s="676">
        <f t="shared" si="904"/>
        <v>-16.588235294117652</v>
      </c>
      <c r="DU605" s="710">
        <f t="shared" si="926"/>
        <v>-3.3176470588235305</v>
      </c>
      <c r="DV605" s="208">
        <v>1012.3394000000001</v>
      </c>
      <c r="DW605" s="677">
        <f t="shared" si="905"/>
        <v>162.33940000000007</v>
      </c>
      <c r="DX605" s="676">
        <f t="shared" si="906"/>
        <v>19.098752941176485</v>
      </c>
      <c r="DY605" s="710">
        <f t="shared" si="927"/>
        <v>3.8197505882352969</v>
      </c>
      <c r="DZ605" s="222">
        <v>19</v>
      </c>
      <c r="EA605" s="677">
        <f t="shared" si="907"/>
        <v>161.5</v>
      </c>
      <c r="EB605" s="568">
        <f t="shared" si="908"/>
        <v>1011.5</v>
      </c>
      <c r="EC605" s="677">
        <f t="shared" si="909"/>
        <v>1011.5</v>
      </c>
      <c r="ED605" s="677">
        <f t="shared" si="928"/>
        <v>303.45</v>
      </c>
      <c r="EE605" s="677">
        <f t="shared" si="929"/>
        <v>505.75</v>
      </c>
      <c r="EF605" s="208">
        <f t="shared" si="930"/>
        <v>0.20985000000001719</v>
      </c>
      <c r="EG605" s="208">
        <f t="shared" si="931"/>
        <v>6.295500000000516E-2</v>
      </c>
      <c r="EH605" s="208">
        <f t="shared" si="932"/>
        <v>0.10492500000000859</v>
      </c>
      <c r="EI605" s="677">
        <f t="shared" si="910"/>
        <v>0.20985000000001719</v>
      </c>
    </row>
    <row r="606" spans="1:139" s="218" customFormat="1" ht="27.75" customHeight="1" x14ac:dyDescent="0.2">
      <c r="A606" s="506">
        <v>603</v>
      </c>
      <c r="B606" s="506" t="s">
        <v>1270</v>
      </c>
      <c r="C606" s="19" t="s">
        <v>117</v>
      </c>
      <c r="D606" s="253" t="s">
        <v>627</v>
      </c>
      <c r="E606" s="410" t="s">
        <v>8</v>
      </c>
      <c r="F606" s="219" t="s">
        <v>5</v>
      </c>
      <c r="G606" s="219" t="s">
        <v>26</v>
      </c>
      <c r="H606" s="219" t="s">
        <v>10</v>
      </c>
      <c r="I606" s="259">
        <v>3</v>
      </c>
      <c r="J606" s="230">
        <v>575</v>
      </c>
      <c r="K606" s="222"/>
      <c r="L606" s="219" t="s">
        <v>5</v>
      </c>
      <c r="M606" s="219" t="s">
        <v>26</v>
      </c>
      <c r="N606" s="219" t="s">
        <v>10</v>
      </c>
      <c r="O606" s="260">
        <v>3</v>
      </c>
      <c r="P606" s="230">
        <v>575</v>
      </c>
      <c r="Q606" s="219"/>
      <c r="R606" s="219"/>
      <c r="S606" s="219"/>
      <c r="T606" s="260">
        <v>3</v>
      </c>
      <c r="U606" s="231">
        <v>575</v>
      </c>
      <c r="V606" s="228" t="s">
        <v>303</v>
      </c>
      <c r="W606" s="228" t="s">
        <v>24</v>
      </c>
      <c r="X606" s="228" t="s">
        <v>39</v>
      </c>
      <c r="Y606" s="261">
        <v>3</v>
      </c>
      <c r="Z606" s="549">
        <v>575</v>
      </c>
      <c r="AA606" s="207">
        <f t="shared" si="846"/>
        <v>1725</v>
      </c>
      <c r="AB606" s="547">
        <v>620</v>
      </c>
      <c r="AC606" s="544">
        <f t="shared" si="911"/>
        <v>45</v>
      </c>
      <c r="AD606" s="548">
        <f>0.592*$AB$1</f>
        <v>673.37631999999996</v>
      </c>
      <c r="AE606" s="678">
        <f t="shared" si="912"/>
        <v>98.376319999999964</v>
      </c>
      <c r="AF606" s="222">
        <v>875</v>
      </c>
      <c r="AJ606" s="444">
        <f t="shared" si="847"/>
        <v>45</v>
      </c>
      <c r="AK606" s="444">
        <f t="shared" si="848"/>
        <v>7.8260869565217348</v>
      </c>
      <c r="AL606" s="539">
        <f t="shared" si="913"/>
        <v>1.5652173913043469E-2</v>
      </c>
      <c r="AM606" s="444">
        <f t="shared" si="849"/>
        <v>9</v>
      </c>
      <c r="AN606" s="445">
        <f t="shared" si="850"/>
        <v>98.376319999999964</v>
      </c>
      <c r="AO606" s="445">
        <f t="shared" si="851"/>
        <v>17.108925217391288</v>
      </c>
      <c r="AP606" s="542">
        <f t="shared" si="914"/>
        <v>3.4217850434782579E-2</v>
      </c>
      <c r="AQ606" s="445">
        <f t="shared" si="852"/>
        <v>19.675263999999991</v>
      </c>
      <c r="AR606" s="227">
        <f t="shared" si="853"/>
        <v>2085</v>
      </c>
      <c r="AS606" s="545">
        <f t="shared" si="854"/>
        <v>695</v>
      </c>
      <c r="AT606" s="209">
        <f t="shared" si="855"/>
        <v>208.5</v>
      </c>
      <c r="AU606" s="209">
        <f t="shared" si="856"/>
        <v>347.5</v>
      </c>
      <c r="AV606" s="211">
        <f t="shared" si="857"/>
        <v>620</v>
      </c>
      <c r="AW606" s="545">
        <f t="shared" si="858"/>
        <v>75</v>
      </c>
      <c r="AX606" s="210">
        <f t="shared" si="859"/>
        <v>120</v>
      </c>
      <c r="AY606" s="210">
        <f t="shared" si="860"/>
        <v>20.869565217391298</v>
      </c>
      <c r="AZ606" s="211">
        <f t="shared" si="861"/>
        <v>673.37631999999996</v>
      </c>
      <c r="BA606" s="544">
        <f t="shared" si="915"/>
        <v>-21.623680000000036</v>
      </c>
      <c r="BB606" s="210">
        <f t="shared" si="916"/>
        <v>-5.4059200000000089</v>
      </c>
      <c r="BC606" s="213">
        <f t="shared" si="862"/>
        <v>1860</v>
      </c>
      <c r="BD606" s="211">
        <f>[1]MAG_9pak!$F$5</f>
        <v>620</v>
      </c>
      <c r="BE606" s="213">
        <f t="shared" si="863"/>
        <v>186</v>
      </c>
      <c r="BF606" s="213">
        <f t="shared" si="864"/>
        <v>310</v>
      </c>
      <c r="BG606" s="210">
        <f t="shared" si="865"/>
        <v>0</v>
      </c>
      <c r="BH606" s="210">
        <f t="shared" si="866"/>
        <v>45</v>
      </c>
      <c r="BI606" s="210">
        <f t="shared" si="867"/>
        <v>7.8260869565217348</v>
      </c>
      <c r="BJ606" s="210">
        <f t="shared" si="868"/>
        <v>713</v>
      </c>
      <c r="BK606" s="214">
        <f t="shared" si="869"/>
        <v>213.9</v>
      </c>
      <c r="BL606" s="214">
        <f t="shared" si="870"/>
        <v>356.5</v>
      </c>
      <c r="BM606" s="210">
        <f t="shared" si="871"/>
        <v>138</v>
      </c>
      <c r="BN606" s="210">
        <f t="shared" si="872"/>
        <v>93</v>
      </c>
      <c r="BO606" s="215">
        <f t="shared" si="873"/>
        <v>2139</v>
      </c>
      <c r="BP606" s="210">
        <f t="shared" si="933"/>
        <v>713</v>
      </c>
      <c r="BQ606" s="216">
        <f t="shared" si="874"/>
        <v>213.9</v>
      </c>
      <c r="BR606" s="216">
        <f t="shared" si="875"/>
        <v>356.5</v>
      </c>
      <c r="BS606" s="210">
        <f t="shared" si="876"/>
        <v>138</v>
      </c>
      <c r="BT606" s="210">
        <f t="shared" si="877"/>
        <v>93</v>
      </c>
      <c r="BU606" s="217">
        <f t="shared" si="878"/>
        <v>2139</v>
      </c>
      <c r="BV606" s="210">
        <f t="shared" si="934"/>
        <v>713</v>
      </c>
      <c r="BW606" s="403">
        <f t="shared" si="879"/>
        <v>213.9</v>
      </c>
      <c r="BX606" s="403">
        <f t="shared" si="880"/>
        <v>356.5</v>
      </c>
      <c r="BY606" s="210">
        <f t="shared" si="881"/>
        <v>138</v>
      </c>
      <c r="BZ606" s="210">
        <f t="shared" si="882"/>
        <v>93</v>
      </c>
      <c r="CA606" s="210">
        <f t="shared" si="883"/>
        <v>24</v>
      </c>
      <c r="CB606" s="404">
        <f t="shared" si="884"/>
        <v>2139</v>
      </c>
      <c r="CC606" s="211"/>
      <c r="CD606" s="537">
        <f t="shared" si="885"/>
        <v>-5.4059200000000089</v>
      </c>
      <c r="CE606" s="537">
        <f t="shared" si="917"/>
        <v>-1.6217760000000025</v>
      </c>
      <c r="CF606" s="537">
        <f t="shared" si="886"/>
        <v>-2.7029600000000045</v>
      </c>
      <c r="CG606" s="210"/>
      <c r="CH606" s="210"/>
      <c r="CI606" s="210"/>
      <c r="CJ606" s="538">
        <f t="shared" si="887"/>
        <v>-16.217760000000027</v>
      </c>
      <c r="CK606" s="216">
        <f t="shared" si="888"/>
        <v>-18.75</v>
      </c>
      <c r="CL606" s="216">
        <f t="shared" si="918"/>
        <v>-5.625</v>
      </c>
      <c r="CM606" s="216">
        <f t="shared" si="889"/>
        <v>-9.375</v>
      </c>
      <c r="CN606" s="216"/>
      <c r="CO606" s="216"/>
      <c r="CP606" s="216"/>
      <c r="CQ606" s="217">
        <f t="shared" si="890"/>
        <v>-56.25</v>
      </c>
      <c r="CR606" s="403">
        <f t="shared" si="891"/>
        <v>-9.9059200000000089</v>
      </c>
      <c r="CS606" s="403">
        <f t="shared" si="919"/>
        <v>-2.9717760000000024</v>
      </c>
      <c r="CT606" s="403">
        <f t="shared" si="892"/>
        <v>-4.9529600000000045</v>
      </c>
      <c r="CU606" s="403"/>
      <c r="CV606" s="403"/>
      <c r="CW606" s="403"/>
      <c r="CX606" s="404">
        <f t="shared" si="893"/>
        <v>-29.717760000000027</v>
      </c>
      <c r="CY606" s="198"/>
      <c r="CZ606" s="222">
        <v>620</v>
      </c>
      <c r="DA606" s="677">
        <f t="shared" si="894"/>
        <v>45</v>
      </c>
      <c r="DB606" s="676">
        <f t="shared" si="895"/>
        <v>7.8260869565217348</v>
      </c>
      <c r="DC606" s="676">
        <f t="shared" si="920"/>
        <v>1.565217391304347</v>
      </c>
      <c r="DD606" s="208">
        <v>673.37631999999996</v>
      </c>
      <c r="DE606" s="677">
        <f t="shared" si="896"/>
        <v>98.376319999999964</v>
      </c>
      <c r="DF606" s="676">
        <f t="shared" si="897"/>
        <v>17.108925217391288</v>
      </c>
      <c r="DG606" s="676">
        <f t="shared" si="921"/>
        <v>3.4217850434782577</v>
      </c>
      <c r="DH606" s="222">
        <v>24</v>
      </c>
      <c r="DI606" s="677">
        <f t="shared" si="898"/>
        <v>138</v>
      </c>
      <c r="DJ606" s="568">
        <f t="shared" si="899"/>
        <v>713</v>
      </c>
      <c r="DK606" s="677">
        <f t="shared" si="900"/>
        <v>2139</v>
      </c>
      <c r="DL606" s="677">
        <f t="shared" si="922"/>
        <v>213.9</v>
      </c>
      <c r="DM606" s="677">
        <f t="shared" si="923"/>
        <v>356.5</v>
      </c>
      <c r="DN606" s="677">
        <f t="shared" si="901"/>
        <v>-9.9059200000000089</v>
      </c>
      <c r="DO606" s="677">
        <f t="shared" si="924"/>
        <v>-2.9717760000000024</v>
      </c>
      <c r="DP606" s="677">
        <f t="shared" si="925"/>
        <v>-4.9529600000000045</v>
      </c>
      <c r="DQ606" s="677">
        <f t="shared" si="902"/>
        <v>-29.717760000000027</v>
      </c>
      <c r="DR606" s="222">
        <v>620</v>
      </c>
      <c r="DS606" s="677">
        <f t="shared" si="903"/>
        <v>45</v>
      </c>
      <c r="DT606" s="676">
        <f t="shared" si="904"/>
        <v>7.8260869565217348</v>
      </c>
      <c r="DU606" s="710">
        <f t="shared" si="926"/>
        <v>1.565217391304347</v>
      </c>
      <c r="DV606" s="208">
        <v>673.37631999999996</v>
      </c>
      <c r="DW606" s="677">
        <f t="shared" si="905"/>
        <v>98.376319999999964</v>
      </c>
      <c r="DX606" s="676">
        <f t="shared" si="906"/>
        <v>17.108925217391288</v>
      </c>
      <c r="DY606" s="710">
        <f t="shared" si="927"/>
        <v>3.4217850434782577</v>
      </c>
      <c r="DZ606" s="222">
        <v>17</v>
      </c>
      <c r="EA606" s="677">
        <f t="shared" si="907"/>
        <v>97.75</v>
      </c>
      <c r="EB606" s="568">
        <f t="shared" si="908"/>
        <v>672.75</v>
      </c>
      <c r="EC606" s="677">
        <f t="shared" si="909"/>
        <v>2018.25</v>
      </c>
      <c r="ED606" s="677">
        <f t="shared" si="928"/>
        <v>201.82499999999999</v>
      </c>
      <c r="EE606" s="677">
        <f t="shared" si="929"/>
        <v>336.375</v>
      </c>
      <c r="EF606" s="208">
        <f t="shared" si="930"/>
        <v>0.15657999999999106</v>
      </c>
      <c r="EG606" s="208">
        <f t="shared" si="931"/>
        <v>4.6973999999997317E-2</v>
      </c>
      <c r="EH606" s="208">
        <f t="shared" si="932"/>
        <v>7.828999999999553E-2</v>
      </c>
      <c r="EI606" s="677">
        <f t="shared" si="910"/>
        <v>0.46973999999997318</v>
      </c>
    </row>
    <row r="607" spans="1:139" s="218" customFormat="1" ht="27.75" customHeight="1" x14ac:dyDescent="0.2">
      <c r="A607" s="505">
        <v>604</v>
      </c>
      <c r="B607" s="505" t="s">
        <v>1270</v>
      </c>
      <c r="C607" s="19" t="s">
        <v>117</v>
      </c>
      <c r="D607" s="253" t="s">
        <v>627</v>
      </c>
      <c r="E607" s="355" t="s">
        <v>154</v>
      </c>
      <c r="F607" s="219" t="s">
        <v>5</v>
      </c>
      <c r="G607" s="219" t="s">
        <v>6</v>
      </c>
      <c r="H607" s="219" t="s">
        <v>7</v>
      </c>
      <c r="I607" s="259">
        <v>1</v>
      </c>
      <c r="J607" s="230">
        <v>500</v>
      </c>
      <c r="K607" s="222"/>
      <c r="L607" s="219" t="s">
        <v>5</v>
      </c>
      <c r="M607" s="219" t="s">
        <v>6</v>
      </c>
      <c r="N607" s="219" t="s">
        <v>7</v>
      </c>
      <c r="O607" s="260">
        <v>1</v>
      </c>
      <c r="P607" s="230">
        <v>500</v>
      </c>
      <c r="Q607" s="219"/>
      <c r="R607" s="219"/>
      <c r="S607" s="219"/>
      <c r="T607" s="260">
        <v>1</v>
      </c>
      <c r="U607" s="231">
        <v>500</v>
      </c>
      <c r="V607" s="228" t="s">
        <v>303</v>
      </c>
      <c r="W607" s="228" t="s">
        <v>6</v>
      </c>
      <c r="X607" s="228" t="s">
        <v>7</v>
      </c>
      <c r="Y607" s="261">
        <v>1</v>
      </c>
      <c r="Z607" s="232">
        <v>500</v>
      </c>
      <c r="AA607" s="207">
        <f t="shared" si="846"/>
        <v>500</v>
      </c>
      <c r="AB607" s="222">
        <v>620</v>
      </c>
      <c r="AC607" s="544">
        <f t="shared" si="911"/>
        <v>120</v>
      </c>
      <c r="AD607" s="208">
        <f>0.581*$AB$1</f>
        <v>660.86425999999994</v>
      </c>
      <c r="AE607" s="678">
        <f t="shared" si="912"/>
        <v>160.86425999999994</v>
      </c>
      <c r="AF607" s="222">
        <v>859</v>
      </c>
      <c r="AJ607" s="444">
        <f t="shared" si="847"/>
        <v>120</v>
      </c>
      <c r="AK607" s="444">
        <f t="shared" si="848"/>
        <v>24</v>
      </c>
      <c r="AL607" s="539">
        <f t="shared" si="913"/>
        <v>4.8000000000000001E-2</v>
      </c>
      <c r="AM607" s="444">
        <f t="shared" si="849"/>
        <v>24</v>
      </c>
      <c r="AN607" s="445">
        <f t="shared" si="850"/>
        <v>160.86425999999994</v>
      </c>
      <c r="AO607" s="445">
        <f t="shared" si="851"/>
        <v>32.172852000000006</v>
      </c>
      <c r="AP607" s="542">
        <f t="shared" si="914"/>
        <v>6.4345704000000004E-2</v>
      </c>
      <c r="AQ607" s="445">
        <f t="shared" si="852"/>
        <v>32.172851999999992</v>
      </c>
      <c r="AR607" s="227">
        <f t="shared" si="853"/>
        <v>620</v>
      </c>
      <c r="AS607" s="210">
        <f t="shared" si="854"/>
        <v>620</v>
      </c>
      <c r="AT607" s="209">
        <f t="shared" si="855"/>
        <v>186</v>
      </c>
      <c r="AU607" s="209">
        <f t="shared" si="856"/>
        <v>310</v>
      </c>
      <c r="AV607" s="211">
        <f t="shared" si="857"/>
        <v>620</v>
      </c>
      <c r="AW607" s="210">
        <f t="shared" si="858"/>
        <v>0</v>
      </c>
      <c r="AX607" s="210">
        <f t="shared" si="859"/>
        <v>120</v>
      </c>
      <c r="AY607" s="210">
        <f t="shared" si="860"/>
        <v>24</v>
      </c>
      <c r="AZ607" s="211">
        <f t="shared" si="861"/>
        <v>660.86425999999994</v>
      </c>
      <c r="BA607" s="544">
        <f t="shared" si="915"/>
        <v>40.864259999999945</v>
      </c>
      <c r="BB607" s="210">
        <f t="shared" si="916"/>
        <v>10.216064999999986</v>
      </c>
      <c r="BC607" s="213">
        <f t="shared" si="862"/>
        <v>620</v>
      </c>
      <c r="BD607" s="211">
        <f>[1]MAG_9pak!$F$4</f>
        <v>620</v>
      </c>
      <c r="BE607" s="213">
        <f t="shared" si="863"/>
        <v>186</v>
      </c>
      <c r="BF607" s="213">
        <f t="shared" si="864"/>
        <v>310</v>
      </c>
      <c r="BG607" s="210">
        <f t="shared" si="865"/>
        <v>0</v>
      </c>
      <c r="BH607" s="210">
        <f t="shared" si="866"/>
        <v>120</v>
      </c>
      <c r="BI607" s="210">
        <f t="shared" si="867"/>
        <v>24</v>
      </c>
      <c r="BJ607" s="210">
        <f t="shared" si="868"/>
        <v>620</v>
      </c>
      <c r="BK607" s="214">
        <f t="shared" si="869"/>
        <v>186</v>
      </c>
      <c r="BL607" s="214">
        <f t="shared" si="870"/>
        <v>310</v>
      </c>
      <c r="BM607" s="210">
        <f t="shared" si="871"/>
        <v>120</v>
      </c>
      <c r="BN607" s="210">
        <f t="shared" si="872"/>
        <v>0</v>
      </c>
      <c r="BO607" s="215">
        <f t="shared" si="873"/>
        <v>620</v>
      </c>
      <c r="BP607" s="210">
        <f t="shared" si="933"/>
        <v>620</v>
      </c>
      <c r="BQ607" s="216">
        <f t="shared" si="874"/>
        <v>186</v>
      </c>
      <c r="BR607" s="216">
        <f t="shared" si="875"/>
        <v>310</v>
      </c>
      <c r="BS607" s="210">
        <f t="shared" si="876"/>
        <v>120</v>
      </c>
      <c r="BT607" s="210">
        <f t="shared" si="877"/>
        <v>0</v>
      </c>
      <c r="BU607" s="217">
        <f t="shared" si="878"/>
        <v>620</v>
      </c>
      <c r="BV607" s="210">
        <f t="shared" si="934"/>
        <v>620</v>
      </c>
      <c r="BW607" s="403">
        <f t="shared" si="879"/>
        <v>186</v>
      </c>
      <c r="BX607" s="403">
        <f t="shared" si="880"/>
        <v>310</v>
      </c>
      <c r="BY607" s="210">
        <f t="shared" si="881"/>
        <v>120</v>
      </c>
      <c r="BZ607" s="210">
        <f t="shared" si="882"/>
        <v>0</v>
      </c>
      <c r="CA607" s="210">
        <f t="shared" si="883"/>
        <v>24</v>
      </c>
      <c r="CB607" s="404">
        <f t="shared" si="884"/>
        <v>620</v>
      </c>
      <c r="CC607" s="211"/>
      <c r="CD607" s="537">
        <f t="shared" si="885"/>
        <v>10.216064999999986</v>
      </c>
      <c r="CE607" s="537">
        <f t="shared" si="917"/>
        <v>3.0648194999999956</v>
      </c>
      <c r="CF607" s="537">
        <f t="shared" si="886"/>
        <v>5.1080324999999931</v>
      </c>
      <c r="CG607" s="210"/>
      <c r="CH607" s="210"/>
      <c r="CI607" s="210"/>
      <c r="CJ607" s="538">
        <f t="shared" si="887"/>
        <v>10.216064999999986</v>
      </c>
      <c r="CK607" s="216">
        <f t="shared" si="888"/>
        <v>0</v>
      </c>
      <c r="CL607" s="216">
        <f t="shared" si="918"/>
        <v>0</v>
      </c>
      <c r="CM607" s="216">
        <f t="shared" si="889"/>
        <v>0</v>
      </c>
      <c r="CN607" s="216"/>
      <c r="CO607" s="216"/>
      <c r="CP607" s="216"/>
      <c r="CQ607" s="217">
        <f t="shared" si="890"/>
        <v>0</v>
      </c>
      <c r="CR607" s="403">
        <f t="shared" si="891"/>
        <v>10.216064999999986</v>
      </c>
      <c r="CS607" s="403">
        <f t="shared" si="919"/>
        <v>3.0648194999999956</v>
      </c>
      <c r="CT607" s="403">
        <f t="shared" si="892"/>
        <v>5.1080324999999931</v>
      </c>
      <c r="CU607" s="403"/>
      <c r="CV607" s="403"/>
      <c r="CW607" s="403"/>
      <c r="CX607" s="404">
        <f t="shared" si="893"/>
        <v>10.216064999999986</v>
      </c>
      <c r="CY607" s="198"/>
      <c r="CZ607" s="222">
        <v>620</v>
      </c>
      <c r="DA607" s="677">
        <f t="shared" si="894"/>
        <v>120</v>
      </c>
      <c r="DB607" s="676">
        <f t="shared" si="895"/>
        <v>24</v>
      </c>
      <c r="DC607" s="676">
        <f t="shared" si="920"/>
        <v>4.8</v>
      </c>
      <c r="DD607" s="208">
        <v>660.86425999999994</v>
      </c>
      <c r="DE607" s="677">
        <f t="shared" si="896"/>
        <v>160.86425999999994</v>
      </c>
      <c r="DF607" s="676">
        <f t="shared" si="897"/>
        <v>32.172852000000006</v>
      </c>
      <c r="DG607" s="676">
        <f t="shared" si="921"/>
        <v>6.434570400000001</v>
      </c>
      <c r="DH607" s="222">
        <v>24</v>
      </c>
      <c r="DI607" s="677">
        <f t="shared" si="898"/>
        <v>120</v>
      </c>
      <c r="DJ607" s="568">
        <f t="shared" si="899"/>
        <v>620</v>
      </c>
      <c r="DK607" s="677">
        <f t="shared" si="900"/>
        <v>620</v>
      </c>
      <c r="DL607" s="677">
        <f t="shared" si="922"/>
        <v>186</v>
      </c>
      <c r="DM607" s="677">
        <f t="shared" si="923"/>
        <v>310</v>
      </c>
      <c r="DN607" s="677">
        <f t="shared" si="901"/>
        <v>10.216064999999986</v>
      </c>
      <c r="DO607" s="677">
        <f t="shared" si="924"/>
        <v>3.0648194999999956</v>
      </c>
      <c r="DP607" s="677">
        <f t="shared" si="925"/>
        <v>5.1080324999999931</v>
      </c>
      <c r="DQ607" s="677">
        <f t="shared" si="902"/>
        <v>10.216064999999986</v>
      </c>
      <c r="DR607" s="222">
        <v>620</v>
      </c>
      <c r="DS607" s="677">
        <f t="shared" si="903"/>
        <v>120</v>
      </c>
      <c r="DT607" s="676">
        <f t="shared" si="904"/>
        <v>24</v>
      </c>
      <c r="DU607" s="710">
        <f t="shared" si="926"/>
        <v>4.8</v>
      </c>
      <c r="DV607" s="208">
        <v>660.86425999999994</v>
      </c>
      <c r="DW607" s="677">
        <f t="shared" si="905"/>
        <v>160.86425999999994</v>
      </c>
      <c r="DX607" s="676">
        <f t="shared" si="906"/>
        <v>32.172852000000006</v>
      </c>
      <c r="DY607" s="710">
        <f t="shared" si="927"/>
        <v>6.434570400000001</v>
      </c>
      <c r="DZ607" s="222">
        <v>24</v>
      </c>
      <c r="EA607" s="677">
        <f t="shared" si="907"/>
        <v>120</v>
      </c>
      <c r="EB607" s="568">
        <f t="shared" si="908"/>
        <v>620</v>
      </c>
      <c r="EC607" s="677">
        <f t="shared" si="909"/>
        <v>620</v>
      </c>
      <c r="ED607" s="677">
        <f t="shared" si="928"/>
        <v>186</v>
      </c>
      <c r="EE607" s="677">
        <f t="shared" si="929"/>
        <v>310</v>
      </c>
      <c r="EF607" s="208">
        <f t="shared" si="930"/>
        <v>10.216064999999986</v>
      </c>
      <c r="EG607" s="208">
        <f t="shared" si="931"/>
        <v>3.0648194999999956</v>
      </c>
      <c r="EH607" s="208">
        <f t="shared" si="932"/>
        <v>5.1080324999999931</v>
      </c>
      <c r="EI607" s="677">
        <f t="shared" si="910"/>
        <v>10.216064999999986</v>
      </c>
    </row>
    <row r="608" spans="1:139" s="218" customFormat="1" ht="27.75" customHeight="1" x14ac:dyDescent="0.2">
      <c r="A608" s="505">
        <v>605</v>
      </c>
      <c r="B608" s="505" t="s">
        <v>1267</v>
      </c>
      <c r="C608" s="499" t="s">
        <v>997</v>
      </c>
      <c r="D608" s="253" t="s">
        <v>409</v>
      </c>
      <c r="E608" s="253" t="s">
        <v>153</v>
      </c>
      <c r="F608" s="219" t="s">
        <v>5</v>
      </c>
      <c r="G608" s="219" t="s">
        <v>42</v>
      </c>
      <c r="H608" s="219" t="s">
        <v>52</v>
      </c>
      <c r="I608" s="259">
        <v>0.5</v>
      </c>
      <c r="J608" s="234">
        <v>679</v>
      </c>
      <c r="K608" s="222"/>
      <c r="L608" s="219" t="s">
        <v>5</v>
      </c>
      <c r="M608" s="219" t="s">
        <v>42</v>
      </c>
      <c r="N608" s="219" t="s">
        <v>52</v>
      </c>
      <c r="O608" s="260">
        <v>0.5</v>
      </c>
      <c r="P608" s="234">
        <v>679</v>
      </c>
      <c r="Q608" s="219"/>
      <c r="R608" s="219"/>
      <c r="S608" s="219"/>
      <c r="T608" s="260">
        <v>0.5</v>
      </c>
      <c r="U608" s="235">
        <v>679</v>
      </c>
      <c r="V608" s="228" t="s">
        <v>303</v>
      </c>
      <c r="W608" s="228" t="s">
        <v>42</v>
      </c>
      <c r="X608" s="228" t="s">
        <v>10</v>
      </c>
      <c r="Y608" s="261">
        <v>0.5</v>
      </c>
      <c r="Z608" s="236">
        <v>679</v>
      </c>
      <c r="AA608" s="207">
        <f t="shared" si="846"/>
        <v>339.5</v>
      </c>
      <c r="AB608" s="222">
        <v>648</v>
      </c>
      <c r="AC608" s="544">
        <f t="shared" si="911"/>
        <v>-31</v>
      </c>
      <c r="AD608" s="208">
        <f>0.814*$AB$1</f>
        <v>925.89243999999997</v>
      </c>
      <c r="AE608" s="678">
        <f t="shared" si="912"/>
        <v>246.89243999999997</v>
      </c>
      <c r="AF608" s="222">
        <v>1205</v>
      </c>
      <c r="AJ608" s="444">
        <f t="shared" si="847"/>
        <v>-31</v>
      </c>
      <c r="AK608" s="444">
        <f t="shared" si="848"/>
        <v>-4.5655375552282749</v>
      </c>
      <c r="AL608" s="539">
        <f t="shared" si="913"/>
        <v>-9.1310751104565508E-3</v>
      </c>
      <c r="AM608" s="444">
        <f t="shared" si="849"/>
        <v>-6.2</v>
      </c>
      <c r="AN608" s="445">
        <f t="shared" si="850"/>
        <v>246.89243999999997</v>
      </c>
      <c r="AO608" s="445">
        <f t="shared" si="851"/>
        <v>36.361184094256259</v>
      </c>
      <c r="AP608" s="542">
        <f t="shared" si="914"/>
        <v>7.2722368188512521E-2</v>
      </c>
      <c r="AQ608" s="445">
        <f t="shared" si="852"/>
        <v>49.37848799999999</v>
      </c>
      <c r="AR608" s="227">
        <f t="shared" si="853"/>
        <v>399.5</v>
      </c>
      <c r="AS608" s="210">
        <f t="shared" si="854"/>
        <v>799</v>
      </c>
      <c r="AT608" s="209">
        <f t="shared" si="855"/>
        <v>239.7</v>
      </c>
      <c r="AU608" s="209">
        <f t="shared" si="856"/>
        <v>399.5</v>
      </c>
      <c r="AV608" s="211">
        <f t="shared" si="857"/>
        <v>648</v>
      </c>
      <c r="AW608" s="210">
        <f t="shared" si="858"/>
        <v>151</v>
      </c>
      <c r="AX608" s="210">
        <f t="shared" si="859"/>
        <v>120</v>
      </c>
      <c r="AY608" s="210">
        <f t="shared" si="860"/>
        <v>17.673048600883661</v>
      </c>
      <c r="AZ608" s="211">
        <f t="shared" si="861"/>
        <v>925.89243999999997</v>
      </c>
      <c r="BA608" s="544">
        <f t="shared" si="915"/>
        <v>126.89243999999997</v>
      </c>
      <c r="BB608" s="210">
        <f t="shared" si="916"/>
        <v>31.723109999999991</v>
      </c>
      <c r="BC608" s="213">
        <f t="shared" si="862"/>
        <v>416.65159799999998</v>
      </c>
      <c r="BD608" s="211">
        <f>[1]MAG_9pak!$F$6</f>
        <v>833.30319599999996</v>
      </c>
      <c r="BE608" s="213">
        <f t="shared" si="863"/>
        <v>249.99095879999999</v>
      </c>
      <c r="BF608" s="213">
        <f t="shared" si="864"/>
        <v>416.65159799999998</v>
      </c>
      <c r="BG608" s="210">
        <f t="shared" si="865"/>
        <v>185.30319599999996</v>
      </c>
      <c r="BH608" s="210">
        <f t="shared" si="866"/>
        <v>154.30319599999996</v>
      </c>
      <c r="BI608" s="210">
        <f t="shared" si="867"/>
        <v>22.725065684830639</v>
      </c>
      <c r="BJ608" s="210">
        <f t="shared" si="868"/>
        <v>841.96</v>
      </c>
      <c r="BK608" s="214">
        <f t="shared" si="869"/>
        <v>252.58799999999999</v>
      </c>
      <c r="BL608" s="214">
        <f t="shared" si="870"/>
        <v>420.98</v>
      </c>
      <c r="BM608" s="210">
        <f t="shared" si="871"/>
        <v>162.96000000000004</v>
      </c>
      <c r="BN608" s="210">
        <f t="shared" si="872"/>
        <v>193.96000000000004</v>
      </c>
      <c r="BO608" s="215">
        <f t="shared" si="873"/>
        <v>420.98</v>
      </c>
      <c r="BP608" s="210">
        <f t="shared" si="933"/>
        <v>841.96</v>
      </c>
      <c r="BQ608" s="216">
        <f t="shared" si="874"/>
        <v>252.58799999999999</v>
      </c>
      <c r="BR608" s="216">
        <f t="shared" si="875"/>
        <v>420.98</v>
      </c>
      <c r="BS608" s="210">
        <f t="shared" si="876"/>
        <v>162.96000000000004</v>
      </c>
      <c r="BT608" s="210">
        <f t="shared" si="877"/>
        <v>193.96000000000004</v>
      </c>
      <c r="BU608" s="217">
        <f t="shared" si="878"/>
        <v>420.98</v>
      </c>
      <c r="BV608" s="210">
        <f t="shared" si="934"/>
        <v>841.96</v>
      </c>
      <c r="BW608" s="403">
        <f t="shared" si="879"/>
        <v>252.58799999999999</v>
      </c>
      <c r="BX608" s="403">
        <f t="shared" si="880"/>
        <v>420.98</v>
      </c>
      <c r="BY608" s="210">
        <f t="shared" si="881"/>
        <v>162.96000000000004</v>
      </c>
      <c r="BZ608" s="210">
        <f t="shared" si="882"/>
        <v>193.96000000000004</v>
      </c>
      <c r="CA608" s="210">
        <f t="shared" si="883"/>
        <v>24</v>
      </c>
      <c r="CB608" s="404">
        <f t="shared" si="884"/>
        <v>420.98</v>
      </c>
      <c r="CC608" s="404"/>
      <c r="CD608" s="537">
        <f t="shared" si="885"/>
        <v>31.723109999999991</v>
      </c>
      <c r="CE608" s="537">
        <f t="shared" si="917"/>
        <v>9.5169329999999963</v>
      </c>
      <c r="CF608" s="537">
        <f t="shared" si="886"/>
        <v>15.861554999999996</v>
      </c>
      <c r="CG608" s="210"/>
      <c r="CH608" s="210"/>
      <c r="CI608" s="210"/>
      <c r="CJ608" s="538">
        <f t="shared" si="887"/>
        <v>15.861554999999996</v>
      </c>
      <c r="CK608" s="216">
        <f t="shared" si="888"/>
        <v>-37.75</v>
      </c>
      <c r="CL608" s="216">
        <f t="shared" si="918"/>
        <v>-11.324999999999999</v>
      </c>
      <c r="CM608" s="216">
        <f t="shared" si="889"/>
        <v>-18.875</v>
      </c>
      <c r="CN608" s="216"/>
      <c r="CO608" s="216"/>
      <c r="CP608" s="216"/>
      <c r="CQ608" s="217">
        <f t="shared" si="890"/>
        <v>-18.875</v>
      </c>
      <c r="CR608" s="403">
        <f t="shared" si="891"/>
        <v>20.983109999999982</v>
      </c>
      <c r="CS608" s="403">
        <f t="shared" si="919"/>
        <v>6.2949329999999941</v>
      </c>
      <c r="CT608" s="403">
        <f t="shared" si="892"/>
        <v>10.491554999999991</v>
      </c>
      <c r="CU608" s="403"/>
      <c r="CV608" s="403"/>
      <c r="CW608" s="403"/>
      <c r="CX608" s="404">
        <f t="shared" si="893"/>
        <v>10.491554999999991</v>
      </c>
      <c r="CY608" s="198"/>
      <c r="CZ608" s="222">
        <v>648</v>
      </c>
      <c r="DA608" s="677">
        <f t="shared" si="894"/>
        <v>-31</v>
      </c>
      <c r="DB608" s="676">
        <f t="shared" si="895"/>
        <v>-4.5655375552282749</v>
      </c>
      <c r="DC608" s="676">
        <f t="shared" si="920"/>
        <v>-0.91310751104565502</v>
      </c>
      <c r="DD608" s="208">
        <v>925.89243999999997</v>
      </c>
      <c r="DE608" s="677">
        <f t="shared" si="896"/>
        <v>246.89243999999997</v>
      </c>
      <c r="DF608" s="676">
        <f t="shared" si="897"/>
        <v>36.361184094256259</v>
      </c>
      <c r="DG608" s="676">
        <f t="shared" si="921"/>
        <v>7.2722368188512521</v>
      </c>
      <c r="DH608" s="222">
        <v>24</v>
      </c>
      <c r="DI608" s="677">
        <f t="shared" si="898"/>
        <v>162.96</v>
      </c>
      <c r="DJ608" s="568">
        <f t="shared" si="899"/>
        <v>841.96</v>
      </c>
      <c r="DK608" s="677">
        <f t="shared" si="900"/>
        <v>420.98</v>
      </c>
      <c r="DL608" s="677">
        <f t="shared" si="922"/>
        <v>252.58800000000002</v>
      </c>
      <c r="DM608" s="677">
        <f t="shared" si="923"/>
        <v>420.98</v>
      </c>
      <c r="DN608" s="677">
        <f t="shared" si="901"/>
        <v>20.983109999999982</v>
      </c>
      <c r="DO608" s="677">
        <f t="shared" si="924"/>
        <v>6.2949329999999941</v>
      </c>
      <c r="DP608" s="677">
        <f t="shared" si="925"/>
        <v>10.491554999999991</v>
      </c>
      <c r="DQ608" s="677">
        <f t="shared" si="902"/>
        <v>10.491554999999991</v>
      </c>
      <c r="DR608" s="222">
        <v>648</v>
      </c>
      <c r="DS608" s="677">
        <f t="shared" si="903"/>
        <v>-31</v>
      </c>
      <c r="DT608" s="676">
        <f t="shared" si="904"/>
        <v>-4.5655375552282749</v>
      </c>
      <c r="DU608" s="710">
        <f t="shared" si="926"/>
        <v>-0.91310751104565502</v>
      </c>
      <c r="DV608" s="208">
        <v>925.89243999999997</v>
      </c>
      <c r="DW608" s="677">
        <f t="shared" si="905"/>
        <v>246.89243999999997</v>
      </c>
      <c r="DX608" s="676">
        <f t="shared" si="906"/>
        <v>36.361184094256259</v>
      </c>
      <c r="DY608" s="710">
        <f t="shared" si="927"/>
        <v>7.2722368188512521</v>
      </c>
      <c r="DZ608" s="222">
        <v>22</v>
      </c>
      <c r="EA608" s="677">
        <f t="shared" si="907"/>
        <v>149.38</v>
      </c>
      <c r="EB608" s="568">
        <f t="shared" si="908"/>
        <v>828.38</v>
      </c>
      <c r="EC608" s="677">
        <f t="shared" si="909"/>
        <v>414.19</v>
      </c>
      <c r="ED608" s="677">
        <f t="shared" si="928"/>
        <v>248.51400000000001</v>
      </c>
      <c r="EE608" s="677">
        <f t="shared" si="929"/>
        <v>414.19</v>
      </c>
      <c r="EF608" s="208">
        <f t="shared" si="930"/>
        <v>24.378109999999992</v>
      </c>
      <c r="EG608" s="208">
        <f t="shared" si="931"/>
        <v>7.3134329999999972</v>
      </c>
      <c r="EH608" s="208">
        <f t="shared" si="932"/>
        <v>12.189054999999996</v>
      </c>
      <c r="EI608" s="677">
        <f t="shared" si="910"/>
        <v>12.189054999999996</v>
      </c>
    </row>
    <row r="609" spans="1:139" s="218" customFormat="1" ht="27.75" customHeight="1" x14ac:dyDescent="0.2">
      <c r="A609" s="506">
        <v>606</v>
      </c>
      <c r="B609" s="506" t="s">
        <v>1268</v>
      </c>
      <c r="C609" s="499" t="s">
        <v>927</v>
      </c>
      <c r="D609" s="253" t="s">
        <v>383</v>
      </c>
      <c r="E609" s="253" t="s">
        <v>81</v>
      </c>
      <c r="F609" s="219" t="s">
        <v>5</v>
      </c>
      <c r="G609" s="219" t="s">
        <v>6</v>
      </c>
      <c r="H609" s="219" t="s">
        <v>7</v>
      </c>
      <c r="I609" s="248">
        <v>2</v>
      </c>
      <c r="J609" s="230">
        <v>500</v>
      </c>
      <c r="K609" s="222"/>
      <c r="L609" s="219" t="s">
        <v>5</v>
      </c>
      <c r="M609" s="219" t="s">
        <v>6</v>
      </c>
      <c r="N609" s="219" t="s">
        <v>7</v>
      </c>
      <c r="O609" s="249">
        <v>2</v>
      </c>
      <c r="P609" s="230">
        <v>500</v>
      </c>
      <c r="Q609" s="219"/>
      <c r="R609" s="219"/>
      <c r="S609" s="219"/>
      <c r="T609" s="249">
        <v>2</v>
      </c>
      <c r="U609" s="231">
        <v>500</v>
      </c>
      <c r="V609" s="228" t="s">
        <v>303</v>
      </c>
      <c r="W609" s="228" t="s">
        <v>6</v>
      </c>
      <c r="X609" s="228" t="s">
        <v>7</v>
      </c>
      <c r="Y609" s="761">
        <f>2-1</f>
        <v>1</v>
      </c>
      <c r="Z609" s="232">
        <v>500</v>
      </c>
      <c r="AA609" s="207">
        <f t="shared" si="846"/>
        <v>500</v>
      </c>
      <c r="AB609" s="222">
        <v>620</v>
      </c>
      <c r="AC609" s="544">
        <f t="shared" si="911"/>
        <v>120</v>
      </c>
      <c r="AD609" s="208">
        <f>0.581*$AB$1</f>
        <v>660.86425999999994</v>
      </c>
      <c r="AE609" s="678">
        <f t="shared" si="912"/>
        <v>160.86425999999994</v>
      </c>
      <c r="AF609" s="222">
        <v>859</v>
      </c>
      <c r="AJ609" s="444">
        <f t="shared" si="847"/>
        <v>120</v>
      </c>
      <c r="AK609" s="444">
        <f t="shared" si="848"/>
        <v>24</v>
      </c>
      <c r="AL609" s="539">
        <f t="shared" si="913"/>
        <v>4.8000000000000001E-2</v>
      </c>
      <c r="AM609" s="444">
        <f t="shared" si="849"/>
        <v>24</v>
      </c>
      <c r="AN609" s="445">
        <f t="shared" si="850"/>
        <v>160.86425999999994</v>
      </c>
      <c r="AO609" s="445">
        <f t="shared" si="851"/>
        <v>32.172852000000006</v>
      </c>
      <c r="AP609" s="542">
        <f t="shared" si="914"/>
        <v>6.4345704000000004E-2</v>
      </c>
      <c r="AQ609" s="445">
        <f t="shared" si="852"/>
        <v>32.172851999999992</v>
      </c>
      <c r="AR609" s="227">
        <f t="shared" si="853"/>
        <v>620</v>
      </c>
      <c r="AS609" s="210">
        <f t="shared" si="854"/>
        <v>620</v>
      </c>
      <c r="AT609" s="209">
        <f t="shared" si="855"/>
        <v>186</v>
      </c>
      <c r="AU609" s="209">
        <f t="shared" si="856"/>
        <v>310</v>
      </c>
      <c r="AV609" s="211">
        <f t="shared" si="857"/>
        <v>620</v>
      </c>
      <c r="AW609" s="210">
        <f t="shared" si="858"/>
        <v>0</v>
      </c>
      <c r="AX609" s="210">
        <f t="shared" si="859"/>
        <v>120</v>
      </c>
      <c r="AY609" s="210">
        <f t="shared" si="860"/>
        <v>24</v>
      </c>
      <c r="AZ609" s="211">
        <f t="shared" si="861"/>
        <v>660.86425999999994</v>
      </c>
      <c r="BA609" s="544">
        <f t="shared" si="915"/>
        <v>40.864259999999945</v>
      </c>
      <c r="BB609" s="210">
        <f t="shared" si="916"/>
        <v>10.216064999999986</v>
      </c>
      <c r="BC609" s="213">
        <f t="shared" si="862"/>
        <v>620</v>
      </c>
      <c r="BD609" s="211">
        <f>[1]MAG_9pak!$F$4</f>
        <v>620</v>
      </c>
      <c r="BE609" s="213">
        <f t="shared" si="863"/>
        <v>186</v>
      </c>
      <c r="BF609" s="213">
        <f t="shared" si="864"/>
        <v>310</v>
      </c>
      <c r="BG609" s="210">
        <f t="shared" si="865"/>
        <v>0</v>
      </c>
      <c r="BH609" s="210">
        <f t="shared" si="866"/>
        <v>120</v>
      </c>
      <c r="BI609" s="210">
        <f t="shared" si="867"/>
        <v>24</v>
      </c>
      <c r="BJ609" s="210">
        <f t="shared" si="868"/>
        <v>620</v>
      </c>
      <c r="BK609" s="214">
        <f t="shared" si="869"/>
        <v>186</v>
      </c>
      <c r="BL609" s="214">
        <f t="shared" si="870"/>
        <v>310</v>
      </c>
      <c r="BM609" s="210">
        <f t="shared" si="871"/>
        <v>120</v>
      </c>
      <c r="BN609" s="210">
        <f t="shared" si="872"/>
        <v>0</v>
      </c>
      <c r="BO609" s="215">
        <f t="shared" si="873"/>
        <v>620</v>
      </c>
      <c r="BP609" s="210">
        <f t="shared" si="933"/>
        <v>620</v>
      </c>
      <c r="BQ609" s="216">
        <f t="shared" si="874"/>
        <v>186</v>
      </c>
      <c r="BR609" s="216">
        <f t="shared" si="875"/>
        <v>310</v>
      </c>
      <c r="BS609" s="210">
        <f t="shared" si="876"/>
        <v>120</v>
      </c>
      <c r="BT609" s="210">
        <f t="shared" si="877"/>
        <v>0</v>
      </c>
      <c r="BU609" s="217">
        <f t="shared" si="878"/>
        <v>620</v>
      </c>
      <c r="BV609" s="210">
        <f t="shared" si="934"/>
        <v>620</v>
      </c>
      <c r="BW609" s="403">
        <f t="shared" si="879"/>
        <v>186</v>
      </c>
      <c r="BX609" s="403">
        <f t="shared" si="880"/>
        <v>310</v>
      </c>
      <c r="BY609" s="210">
        <f t="shared" si="881"/>
        <v>120</v>
      </c>
      <c r="BZ609" s="210">
        <f t="shared" si="882"/>
        <v>0</v>
      </c>
      <c r="CA609" s="210">
        <f t="shared" si="883"/>
        <v>24</v>
      </c>
      <c r="CB609" s="404">
        <f t="shared" si="884"/>
        <v>620</v>
      </c>
      <c r="CC609" s="404"/>
      <c r="CD609" s="537">
        <f t="shared" si="885"/>
        <v>10.216064999999986</v>
      </c>
      <c r="CE609" s="537">
        <f t="shared" si="917"/>
        <v>3.0648194999999956</v>
      </c>
      <c r="CF609" s="537">
        <f t="shared" si="886"/>
        <v>5.1080324999999931</v>
      </c>
      <c r="CG609" s="210"/>
      <c r="CH609" s="210"/>
      <c r="CI609" s="210"/>
      <c r="CJ609" s="538">
        <f t="shared" si="887"/>
        <v>10.216064999999986</v>
      </c>
      <c r="CK609" s="216">
        <f t="shared" si="888"/>
        <v>0</v>
      </c>
      <c r="CL609" s="216">
        <f t="shared" si="918"/>
        <v>0</v>
      </c>
      <c r="CM609" s="216">
        <f t="shared" si="889"/>
        <v>0</v>
      </c>
      <c r="CN609" s="216"/>
      <c r="CO609" s="216"/>
      <c r="CP609" s="216"/>
      <c r="CQ609" s="217">
        <f t="shared" si="890"/>
        <v>0</v>
      </c>
      <c r="CR609" s="403">
        <f t="shared" si="891"/>
        <v>10.216064999999986</v>
      </c>
      <c r="CS609" s="403">
        <f t="shared" si="919"/>
        <v>3.0648194999999956</v>
      </c>
      <c r="CT609" s="403">
        <f t="shared" si="892"/>
        <v>5.1080324999999931</v>
      </c>
      <c r="CU609" s="403"/>
      <c r="CV609" s="403"/>
      <c r="CW609" s="403"/>
      <c r="CX609" s="404">
        <f t="shared" si="893"/>
        <v>10.216064999999986</v>
      </c>
      <c r="CY609" s="198"/>
      <c r="CZ609" s="222">
        <v>620</v>
      </c>
      <c r="DA609" s="677">
        <f t="shared" si="894"/>
        <v>120</v>
      </c>
      <c r="DB609" s="676">
        <f t="shared" si="895"/>
        <v>24</v>
      </c>
      <c r="DC609" s="676">
        <f t="shared" si="920"/>
        <v>4.8</v>
      </c>
      <c r="DD609" s="208">
        <v>660.86425999999994</v>
      </c>
      <c r="DE609" s="677">
        <f t="shared" si="896"/>
        <v>160.86425999999994</v>
      </c>
      <c r="DF609" s="676">
        <f t="shared" si="897"/>
        <v>32.172852000000006</v>
      </c>
      <c r="DG609" s="676">
        <f t="shared" si="921"/>
        <v>6.434570400000001</v>
      </c>
      <c r="DH609" s="222">
        <v>24</v>
      </c>
      <c r="DI609" s="677">
        <f t="shared" si="898"/>
        <v>120</v>
      </c>
      <c r="DJ609" s="568">
        <f t="shared" si="899"/>
        <v>620</v>
      </c>
      <c r="DK609" s="677">
        <f t="shared" si="900"/>
        <v>620</v>
      </c>
      <c r="DL609" s="677">
        <f t="shared" si="922"/>
        <v>186</v>
      </c>
      <c r="DM609" s="677">
        <f t="shared" si="923"/>
        <v>310</v>
      </c>
      <c r="DN609" s="677">
        <f t="shared" si="901"/>
        <v>10.216064999999986</v>
      </c>
      <c r="DO609" s="677">
        <f t="shared" si="924"/>
        <v>3.0648194999999956</v>
      </c>
      <c r="DP609" s="677">
        <f t="shared" si="925"/>
        <v>5.1080324999999931</v>
      </c>
      <c r="DQ609" s="677">
        <f t="shared" si="902"/>
        <v>10.216064999999986</v>
      </c>
      <c r="DR609" s="222">
        <v>620</v>
      </c>
      <c r="DS609" s="677">
        <f t="shared" si="903"/>
        <v>120</v>
      </c>
      <c r="DT609" s="676">
        <f t="shared" si="904"/>
        <v>24</v>
      </c>
      <c r="DU609" s="710">
        <f t="shared" si="926"/>
        <v>4.8</v>
      </c>
      <c r="DV609" s="208">
        <v>660.86425999999994</v>
      </c>
      <c r="DW609" s="677">
        <f t="shared" si="905"/>
        <v>160.86425999999994</v>
      </c>
      <c r="DX609" s="676">
        <f t="shared" si="906"/>
        <v>32.172852000000006</v>
      </c>
      <c r="DY609" s="710">
        <f t="shared" si="927"/>
        <v>6.434570400000001</v>
      </c>
      <c r="DZ609" s="222">
        <v>24</v>
      </c>
      <c r="EA609" s="677">
        <f t="shared" si="907"/>
        <v>120</v>
      </c>
      <c r="EB609" s="568">
        <f t="shared" si="908"/>
        <v>620</v>
      </c>
      <c r="EC609" s="677">
        <f t="shared" si="909"/>
        <v>620</v>
      </c>
      <c r="ED609" s="677">
        <f t="shared" si="928"/>
        <v>186</v>
      </c>
      <c r="EE609" s="677">
        <f t="shared" si="929"/>
        <v>310</v>
      </c>
      <c r="EF609" s="208">
        <f t="shared" si="930"/>
        <v>10.216064999999986</v>
      </c>
      <c r="EG609" s="208">
        <f t="shared" si="931"/>
        <v>3.0648194999999956</v>
      </c>
      <c r="EH609" s="208">
        <f t="shared" si="932"/>
        <v>5.1080324999999931</v>
      </c>
      <c r="EI609" s="677">
        <f t="shared" si="910"/>
        <v>10.216064999999986</v>
      </c>
    </row>
    <row r="610" spans="1:139" s="218" customFormat="1" ht="27.75" customHeight="1" x14ac:dyDescent="0.2">
      <c r="A610" s="505">
        <v>607</v>
      </c>
      <c r="B610" s="506" t="s">
        <v>1269</v>
      </c>
      <c r="C610" s="499" t="s">
        <v>950</v>
      </c>
      <c r="D610" s="253" t="s">
        <v>384</v>
      </c>
      <c r="E610" s="253" t="s">
        <v>81</v>
      </c>
      <c r="F610" s="219" t="s">
        <v>5</v>
      </c>
      <c r="G610" s="219" t="s">
        <v>6</v>
      </c>
      <c r="H610" s="219" t="s">
        <v>7</v>
      </c>
      <c r="I610" s="248">
        <v>2</v>
      </c>
      <c r="J610" s="230">
        <v>500</v>
      </c>
      <c r="K610" s="222"/>
      <c r="L610" s="219" t="s">
        <v>5</v>
      </c>
      <c r="M610" s="219" t="s">
        <v>6</v>
      </c>
      <c r="N610" s="219" t="s">
        <v>7</v>
      </c>
      <c r="O610" s="249">
        <v>2</v>
      </c>
      <c r="P610" s="230">
        <v>500</v>
      </c>
      <c r="Q610" s="219"/>
      <c r="R610" s="219"/>
      <c r="S610" s="219"/>
      <c r="T610" s="249">
        <v>2</v>
      </c>
      <c r="U610" s="231">
        <v>500</v>
      </c>
      <c r="V610" s="228" t="s">
        <v>303</v>
      </c>
      <c r="W610" s="228" t="s">
        <v>6</v>
      </c>
      <c r="X610" s="228" t="s">
        <v>7</v>
      </c>
      <c r="Y610" s="252">
        <v>2</v>
      </c>
      <c r="Z610" s="232">
        <v>500</v>
      </c>
      <c r="AA610" s="207">
        <f t="shared" si="846"/>
        <v>1000</v>
      </c>
      <c r="AB610" s="222">
        <v>620</v>
      </c>
      <c r="AC610" s="544">
        <f t="shared" si="911"/>
        <v>120</v>
      </c>
      <c r="AD610" s="208">
        <f>0.581*$AB$1</f>
        <v>660.86425999999994</v>
      </c>
      <c r="AE610" s="678">
        <f t="shared" si="912"/>
        <v>160.86425999999994</v>
      </c>
      <c r="AF610" s="222">
        <v>859</v>
      </c>
      <c r="AJ610" s="444">
        <f t="shared" si="847"/>
        <v>120</v>
      </c>
      <c r="AK610" s="444">
        <f t="shared" si="848"/>
        <v>24</v>
      </c>
      <c r="AL610" s="539">
        <f t="shared" si="913"/>
        <v>4.8000000000000001E-2</v>
      </c>
      <c r="AM610" s="444">
        <f t="shared" si="849"/>
        <v>24</v>
      </c>
      <c r="AN610" s="445">
        <f t="shared" si="850"/>
        <v>160.86425999999994</v>
      </c>
      <c r="AO610" s="445">
        <f t="shared" si="851"/>
        <v>32.172852000000006</v>
      </c>
      <c r="AP610" s="542">
        <f t="shared" si="914"/>
        <v>6.4345704000000004E-2</v>
      </c>
      <c r="AQ610" s="445">
        <f t="shared" si="852"/>
        <v>32.172851999999992</v>
      </c>
      <c r="AR610" s="227">
        <f t="shared" si="853"/>
        <v>1240</v>
      </c>
      <c r="AS610" s="210">
        <f t="shared" si="854"/>
        <v>620</v>
      </c>
      <c r="AT610" s="209">
        <f t="shared" si="855"/>
        <v>186</v>
      </c>
      <c r="AU610" s="209">
        <f t="shared" si="856"/>
        <v>310</v>
      </c>
      <c r="AV610" s="211">
        <f t="shared" si="857"/>
        <v>620</v>
      </c>
      <c r="AW610" s="210">
        <f t="shared" si="858"/>
        <v>0</v>
      </c>
      <c r="AX610" s="210">
        <f t="shared" si="859"/>
        <v>120</v>
      </c>
      <c r="AY610" s="210">
        <f t="shared" si="860"/>
        <v>24</v>
      </c>
      <c r="AZ610" s="211">
        <f t="shared" si="861"/>
        <v>660.86425999999994</v>
      </c>
      <c r="BA610" s="544">
        <f t="shared" si="915"/>
        <v>40.864259999999945</v>
      </c>
      <c r="BB610" s="210">
        <f t="shared" si="916"/>
        <v>10.216064999999986</v>
      </c>
      <c r="BC610" s="213">
        <f t="shared" si="862"/>
        <v>1240</v>
      </c>
      <c r="BD610" s="211">
        <f>[1]MAG_9pak!$F$4</f>
        <v>620</v>
      </c>
      <c r="BE610" s="213">
        <f t="shared" si="863"/>
        <v>186</v>
      </c>
      <c r="BF610" s="213">
        <f t="shared" si="864"/>
        <v>310</v>
      </c>
      <c r="BG610" s="210">
        <f t="shared" si="865"/>
        <v>0</v>
      </c>
      <c r="BH610" s="210">
        <f t="shared" si="866"/>
        <v>120</v>
      </c>
      <c r="BI610" s="210">
        <f t="shared" si="867"/>
        <v>24</v>
      </c>
      <c r="BJ610" s="210">
        <f t="shared" si="868"/>
        <v>620</v>
      </c>
      <c r="BK610" s="214">
        <f t="shared" si="869"/>
        <v>186</v>
      </c>
      <c r="BL610" s="214">
        <f t="shared" si="870"/>
        <v>310</v>
      </c>
      <c r="BM610" s="210">
        <f t="shared" si="871"/>
        <v>120</v>
      </c>
      <c r="BN610" s="210">
        <f t="shared" si="872"/>
        <v>0</v>
      </c>
      <c r="BO610" s="215">
        <f t="shared" si="873"/>
        <v>1240</v>
      </c>
      <c r="BP610" s="210">
        <f t="shared" si="933"/>
        <v>620</v>
      </c>
      <c r="BQ610" s="216">
        <f t="shared" si="874"/>
        <v>186</v>
      </c>
      <c r="BR610" s="216">
        <f t="shared" si="875"/>
        <v>310</v>
      </c>
      <c r="BS610" s="210">
        <f t="shared" si="876"/>
        <v>120</v>
      </c>
      <c r="BT610" s="210">
        <f t="shared" si="877"/>
        <v>0</v>
      </c>
      <c r="BU610" s="217">
        <f t="shared" si="878"/>
        <v>1240</v>
      </c>
      <c r="BV610" s="210">
        <f t="shared" si="934"/>
        <v>620</v>
      </c>
      <c r="BW610" s="403">
        <f t="shared" si="879"/>
        <v>186</v>
      </c>
      <c r="BX610" s="403">
        <f t="shared" si="880"/>
        <v>310</v>
      </c>
      <c r="BY610" s="210">
        <f t="shared" si="881"/>
        <v>120</v>
      </c>
      <c r="BZ610" s="210">
        <f t="shared" si="882"/>
        <v>0</v>
      </c>
      <c r="CA610" s="210">
        <f t="shared" si="883"/>
        <v>24</v>
      </c>
      <c r="CB610" s="404">
        <f t="shared" si="884"/>
        <v>1240</v>
      </c>
      <c r="CC610" s="404"/>
      <c r="CD610" s="537">
        <f t="shared" si="885"/>
        <v>10.216064999999986</v>
      </c>
      <c r="CE610" s="537">
        <f t="shared" si="917"/>
        <v>3.0648194999999956</v>
      </c>
      <c r="CF610" s="537">
        <f t="shared" si="886"/>
        <v>5.1080324999999931</v>
      </c>
      <c r="CG610" s="210"/>
      <c r="CH610" s="210"/>
      <c r="CI610" s="210"/>
      <c r="CJ610" s="538">
        <f t="shared" si="887"/>
        <v>20.432129999999972</v>
      </c>
      <c r="CK610" s="216">
        <f t="shared" si="888"/>
        <v>0</v>
      </c>
      <c r="CL610" s="216">
        <f t="shared" si="918"/>
        <v>0</v>
      </c>
      <c r="CM610" s="216">
        <f t="shared" si="889"/>
        <v>0</v>
      </c>
      <c r="CN610" s="216"/>
      <c r="CO610" s="216"/>
      <c r="CP610" s="216"/>
      <c r="CQ610" s="217">
        <f t="shared" si="890"/>
        <v>0</v>
      </c>
      <c r="CR610" s="403">
        <f t="shared" si="891"/>
        <v>10.216064999999986</v>
      </c>
      <c r="CS610" s="403">
        <f t="shared" si="919"/>
        <v>3.0648194999999956</v>
      </c>
      <c r="CT610" s="403">
        <f t="shared" si="892"/>
        <v>5.1080324999999931</v>
      </c>
      <c r="CU610" s="403"/>
      <c r="CV610" s="403"/>
      <c r="CW610" s="403"/>
      <c r="CX610" s="404">
        <f t="shared" si="893"/>
        <v>20.432129999999972</v>
      </c>
      <c r="CY610" s="198"/>
      <c r="CZ610" s="222">
        <v>620</v>
      </c>
      <c r="DA610" s="677">
        <f t="shared" si="894"/>
        <v>120</v>
      </c>
      <c r="DB610" s="676">
        <f t="shared" si="895"/>
        <v>24</v>
      </c>
      <c r="DC610" s="676">
        <f t="shared" si="920"/>
        <v>4.8</v>
      </c>
      <c r="DD610" s="208">
        <v>660.86425999999994</v>
      </c>
      <c r="DE610" s="677">
        <f t="shared" si="896"/>
        <v>160.86425999999994</v>
      </c>
      <c r="DF610" s="676">
        <f t="shared" si="897"/>
        <v>32.172852000000006</v>
      </c>
      <c r="DG610" s="676">
        <f t="shared" si="921"/>
        <v>6.434570400000001</v>
      </c>
      <c r="DH610" s="222">
        <v>24</v>
      </c>
      <c r="DI610" s="677">
        <f t="shared" si="898"/>
        <v>120</v>
      </c>
      <c r="DJ610" s="568">
        <f t="shared" si="899"/>
        <v>620</v>
      </c>
      <c r="DK610" s="677">
        <f t="shared" si="900"/>
        <v>1240</v>
      </c>
      <c r="DL610" s="677">
        <f t="shared" si="922"/>
        <v>186</v>
      </c>
      <c r="DM610" s="677">
        <f t="shared" si="923"/>
        <v>310</v>
      </c>
      <c r="DN610" s="677">
        <f t="shared" si="901"/>
        <v>10.216064999999986</v>
      </c>
      <c r="DO610" s="677">
        <f t="shared" si="924"/>
        <v>3.0648194999999956</v>
      </c>
      <c r="DP610" s="677">
        <f t="shared" si="925"/>
        <v>5.1080324999999931</v>
      </c>
      <c r="DQ610" s="677">
        <f t="shared" si="902"/>
        <v>20.432129999999972</v>
      </c>
      <c r="DR610" s="222">
        <v>620</v>
      </c>
      <c r="DS610" s="677">
        <f t="shared" si="903"/>
        <v>120</v>
      </c>
      <c r="DT610" s="676">
        <f t="shared" si="904"/>
        <v>24</v>
      </c>
      <c r="DU610" s="710">
        <f t="shared" si="926"/>
        <v>4.8</v>
      </c>
      <c r="DV610" s="208">
        <v>660.86425999999994</v>
      </c>
      <c r="DW610" s="677">
        <f t="shared" si="905"/>
        <v>160.86425999999994</v>
      </c>
      <c r="DX610" s="676">
        <f t="shared" si="906"/>
        <v>32.172852000000006</v>
      </c>
      <c r="DY610" s="710">
        <f t="shared" si="927"/>
        <v>6.434570400000001</v>
      </c>
      <c r="DZ610" s="222">
        <v>24</v>
      </c>
      <c r="EA610" s="677">
        <f t="shared" si="907"/>
        <v>120</v>
      </c>
      <c r="EB610" s="568">
        <f t="shared" si="908"/>
        <v>620</v>
      </c>
      <c r="EC610" s="677">
        <f t="shared" si="909"/>
        <v>1240</v>
      </c>
      <c r="ED610" s="677">
        <f t="shared" si="928"/>
        <v>186</v>
      </c>
      <c r="EE610" s="677">
        <f t="shared" si="929"/>
        <v>310</v>
      </c>
      <c r="EF610" s="208">
        <f t="shared" si="930"/>
        <v>10.216064999999986</v>
      </c>
      <c r="EG610" s="208">
        <f t="shared" si="931"/>
        <v>3.0648194999999956</v>
      </c>
      <c r="EH610" s="208">
        <f t="shared" si="932"/>
        <v>5.1080324999999931</v>
      </c>
      <c r="EI610" s="677">
        <f t="shared" si="910"/>
        <v>20.432129999999972</v>
      </c>
    </row>
    <row r="611" spans="1:139" s="218" customFormat="1" ht="27.75" customHeight="1" x14ac:dyDescent="0.2">
      <c r="A611" s="505">
        <v>608</v>
      </c>
      <c r="B611" s="505" t="s">
        <v>1270</v>
      </c>
      <c r="C611" s="499" t="s">
        <v>973</v>
      </c>
      <c r="D611" s="253" t="s">
        <v>628</v>
      </c>
      <c r="E611" s="253" t="s">
        <v>33</v>
      </c>
      <c r="F611" s="219" t="s">
        <v>41</v>
      </c>
      <c r="G611" s="219" t="s">
        <v>42</v>
      </c>
      <c r="H611" s="219" t="s">
        <v>25</v>
      </c>
      <c r="I611" s="248">
        <v>1</v>
      </c>
      <c r="J611" s="230">
        <v>866</v>
      </c>
      <c r="K611" s="222"/>
      <c r="L611" s="219" t="s">
        <v>41</v>
      </c>
      <c r="M611" s="219" t="s">
        <v>42</v>
      </c>
      <c r="N611" s="219" t="s">
        <v>25</v>
      </c>
      <c r="O611" s="249">
        <v>1</v>
      </c>
      <c r="P611" s="230">
        <v>866</v>
      </c>
      <c r="Q611" s="219"/>
      <c r="R611" s="219"/>
      <c r="S611" s="219"/>
      <c r="T611" s="249">
        <v>1</v>
      </c>
      <c r="U611" s="231">
        <v>866</v>
      </c>
      <c r="V611" s="228" t="s">
        <v>699</v>
      </c>
      <c r="W611" s="228" t="s">
        <v>42</v>
      </c>
      <c r="X611" s="228" t="s">
        <v>45</v>
      </c>
      <c r="Y611" s="252">
        <v>1</v>
      </c>
      <c r="Z611" s="232">
        <v>866</v>
      </c>
      <c r="AA611" s="207">
        <f t="shared" si="846"/>
        <v>866</v>
      </c>
      <c r="AB611" s="222">
        <v>758</v>
      </c>
      <c r="AC611" s="544">
        <f t="shared" si="911"/>
        <v>-108</v>
      </c>
      <c r="AD611" s="208">
        <f>0.95*$AB$1</f>
        <v>1080.587</v>
      </c>
      <c r="AE611" s="678">
        <f t="shared" si="912"/>
        <v>214.58699999999999</v>
      </c>
      <c r="AF611" s="222">
        <v>1406</v>
      </c>
      <c r="AJ611" s="444">
        <f t="shared" si="847"/>
        <v>-108</v>
      </c>
      <c r="AK611" s="444">
        <f t="shared" si="848"/>
        <v>-12.47113163972287</v>
      </c>
      <c r="AL611" s="539">
        <f t="shared" si="913"/>
        <v>-2.494226327944574E-2</v>
      </c>
      <c r="AM611" s="444">
        <f t="shared" si="849"/>
        <v>-21.6</v>
      </c>
      <c r="AN611" s="445">
        <f t="shared" si="850"/>
        <v>214.58699999999999</v>
      </c>
      <c r="AO611" s="445">
        <f t="shared" si="851"/>
        <v>24.779099307159356</v>
      </c>
      <c r="AP611" s="542">
        <f t="shared" si="914"/>
        <v>4.9558198614318719E-2</v>
      </c>
      <c r="AQ611" s="445">
        <f t="shared" si="852"/>
        <v>42.917400000000001</v>
      </c>
      <c r="AR611" s="227">
        <f t="shared" si="853"/>
        <v>986</v>
      </c>
      <c r="AS611" s="210">
        <f t="shared" si="854"/>
        <v>986</v>
      </c>
      <c r="AT611" s="209">
        <f t="shared" si="855"/>
        <v>295.8</v>
      </c>
      <c r="AU611" s="209">
        <f t="shared" si="856"/>
        <v>493</v>
      </c>
      <c r="AV611" s="211">
        <f t="shared" si="857"/>
        <v>758</v>
      </c>
      <c r="AW611" s="210">
        <f t="shared" si="858"/>
        <v>228</v>
      </c>
      <c r="AX611" s="210">
        <f t="shared" si="859"/>
        <v>120</v>
      </c>
      <c r="AY611" s="210">
        <f t="shared" si="860"/>
        <v>13.85681293302541</v>
      </c>
      <c r="AZ611" s="211">
        <f t="shared" si="861"/>
        <v>1080.587</v>
      </c>
      <c r="BA611" s="544">
        <f t="shared" si="915"/>
        <v>94.586999999999989</v>
      </c>
      <c r="BB611" s="210">
        <f t="shared" si="916"/>
        <v>23.646749999999997</v>
      </c>
      <c r="BC611" s="213">
        <f t="shared" si="862"/>
        <v>972.52830000000006</v>
      </c>
      <c r="BD611" s="211">
        <f>[1]MAG_9pak!$F$9</f>
        <v>972.52830000000006</v>
      </c>
      <c r="BE611" s="213">
        <f t="shared" si="863"/>
        <v>291.75848999999999</v>
      </c>
      <c r="BF611" s="213">
        <f t="shared" si="864"/>
        <v>486.26415000000003</v>
      </c>
      <c r="BG611" s="210">
        <f t="shared" si="865"/>
        <v>214.52830000000006</v>
      </c>
      <c r="BH611" s="210">
        <f t="shared" si="866"/>
        <v>106.52830000000006</v>
      </c>
      <c r="BI611" s="210">
        <f t="shared" si="867"/>
        <v>12.301189376443418</v>
      </c>
      <c r="BJ611" s="210">
        <f t="shared" si="868"/>
        <v>1073.8399999999999</v>
      </c>
      <c r="BK611" s="214">
        <f t="shared" si="869"/>
        <v>322.15199999999999</v>
      </c>
      <c r="BL611" s="214">
        <f t="shared" si="870"/>
        <v>536.91999999999996</v>
      </c>
      <c r="BM611" s="210">
        <f t="shared" si="871"/>
        <v>207.83999999999992</v>
      </c>
      <c r="BN611" s="210">
        <f t="shared" si="872"/>
        <v>315.83999999999992</v>
      </c>
      <c r="BO611" s="215">
        <f t="shared" si="873"/>
        <v>1073.8399999999999</v>
      </c>
      <c r="BP611" s="210">
        <f t="shared" si="933"/>
        <v>1073.8399999999999</v>
      </c>
      <c r="BQ611" s="216">
        <f t="shared" si="874"/>
        <v>322.15199999999999</v>
      </c>
      <c r="BR611" s="216">
        <f t="shared" si="875"/>
        <v>536.91999999999996</v>
      </c>
      <c r="BS611" s="210">
        <f t="shared" si="876"/>
        <v>207.83999999999992</v>
      </c>
      <c r="BT611" s="210">
        <f t="shared" si="877"/>
        <v>315.83999999999992</v>
      </c>
      <c r="BU611" s="217">
        <f t="shared" si="878"/>
        <v>1073.8399999999999</v>
      </c>
      <c r="BV611" s="210">
        <f t="shared" si="934"/>
        <v>1073.8399999999999</v>
      </c>
      <c r="BW611" s="403">
        <f t="shared" si="879"/>
        <v>322.15199999999999</v>
      </c>
      <c r="BX611" s="403">
        <f t="shared" si="880"/>
        <v>536.91999999999996</v>
      </c>
      <c r="BY611" s="210">
        <f t="shared" si="881"/>
        <v>207.83999999999992</v>
      </c>
      <c r="BZ611" s="210">
        <f t="shared" si="882"/>
        <v>315.83999999999992</v>
      </c>
      <c r="CA611" s="210">
        <f t="shared" si="883"/>
        <v>24</v>
      </c>
      <c r="CB611" s="404">
        <f t="shared" si="884"/>
        <v>1073.8399999999999</v>
      </c>
      <c r="CC611" s="211"/>
      <c r="CD611" s="537">
        <f t="shared" si="885"/>
        <v>23.646749999999997</v>
      </c>
      <c r="CE611" s="537">
        <f t="shared" si="917"/>
        <v>7.0940249999999994</v>
      </c>
      <c r="CF611" s="537">
        <f t="shared" si="886"/>
        <v>11.823374999999999</v>
      </c>
      <c r="CG611" s="210"/>
      <c r="CH611" s="210"/>
      <c r="CI611" s="210"/>
      <c r="CJ611" s="538">
        <f t="shared" si="887"/>
        <v>23.646749999999997</v>
      </c>
      <c r="CK611" s="216">
        <f t="shared" si="888"/>
        <v>-57</v>
      </c>
      <c r="CL611" s="216">
        <f t="shared" si="918"/>
        <v>-17.099999999999998</v>
      </c>
      <c r="CM611" s="216">
        <f t="shared" si="889"/>
        <v>-28.5</v>
      </c>
      <c r="CN611" s="216"/>
      <c r="CO611" s="216"/>
      <c r="CP611" s="216"/>
      <c r="CQ611" s="217">
        <f t="shared" si="890"/>
        <v>-57</v>
      </c>
      <c r="CR611" s="403">
        <f t="shared" si="891"/>
        <v>1.6867500000000177</v>
      </c>
      <c r="CS611" s="403">
        <f t="shared" si="919"/>
        <v>0.50602500000000528</v>
      </c>
      <c r="CT611" s="403">
        <f t="shared" si="892"/>
        <v>0.84337500000000887</v>
      </c>
      <c r="CU611" s="403"/>
      <c r="CV611" s="403"/>
      <c r="CW611" s="403"/>
      <c r="CX611" s="404">
        <f t="shared" si="893"/>
        <v>1.6867500000000177</v>
      </c>
      <c r="CY611" s="198"/>
      <c r="CZ611" s="222">
        <v>758</v>
      </c>
      <c r="DA611" s="677">
        <f t="shared" si="894"/>
        <v>-108</v>
      </c>
      <c r="DB611" s="676">
        <f t="shared" si="895"/>
        <v>-12.47113163972287</v>
      </c>
      <c r="DC611" s="676">
        <f t="shared" si="920"/>
        <v>-2.494226327944574</v>
      </c>
      <c r="DD611" s="208">
        <v>1080.587</v>
      </c>
      <c r="DE611" s="677">
        <f t="shared" si="896"/>
        <v>214.58699999999999</v>
      </c>
      <c r="DF611" s="676">
        <f t="shared" si="897"/>
        <v>24.779099307159356</v>
      </c>
      <c r="DG611" s="676">
        <f t="shared" si="921"/>
        <v>4.9558198614318716</v>
      </c>
      <c r="DH611" s="222">
        <v>20</v>
      </c>
      <c r="DI611" s="677">
        <f t="shared" si="898"/>
        <v>173.2</v>
      </c>
      <c r="DJ611" s="568">
        <f t="shared" si="899"/>
        <v>1039.2</v>
      </c>
      <c r="DK611" s="677">
        <f t="shared" si="900"/>
        <v>1039.2</v>
      </c>
      <c r="DL611" s="677">
        <f t="shared" si="922"/>
        <v>311.76</v>
      </c>
      <c r="DM611" s="677">
        <f t="shared" si="923"/>
        <v>519.6</v>
      </c>
      <c r="DN611" s="677">
        <f t="shared" si="901"/>
        <v>10.346749999999986</v>
      </c>
      <c r="DO611" s="677">
        <f t="shared" si="924"/>
        <v>3.1040249999999956</v>
      </c>
      <c r="DP611" s="677">
        <f t="shared" si="925"/>
        <v>5.173374999999993</v>
      </c>
      <c r="DQ611" s="677">
        <f t="shared" si="902"/>
        <v>10.346749999999986</v>
      </c>
      <c r="DR611" s="222">
        <v>758</v>
      </c>
      <c r="DS611" s="677">
        <f t="shared" si="903"/>
        <v>-108</v>
      </c>
      <c r="DT611" s="676">
        <f t="shared" si="904"/>
        <v>-12.47113163972287</v>
      </c>
      <c r="DU611" s="710">
        <f t="shared" si="926"/>
        <v>-2.494226327944574</v>
      </c>
      <c r="DV611" s="208">
        <v>1080.587</v>
      </c>
      <c r="DW611" s="677">
        <f t="shared" si="905"/>
        <v>214.58699999999999</v>
      </c>
      <c r="DX611" s="676">
        <f t="shared" si="906"/>
        <v>24.779099307159356</v>
      </c>
      <c r="DY611" s="710">
        <f t="shared" si="927"/>
        <v>4.9558198614318716</v>
      </c>
      <c r="DZ611" s="222">
        <v>19</v>
      </c>
      <c r="EA611" s="677">
        <f t="shared" si="907"/>
        <v>164.54</v>
      </c>
      <c r="EB611" s="568">
        <f t="shared" si="908"/>
        <v>1030.54</v>
      </c>
      <c r="EC611" s="677">
        <f t="shared" si="909"/>
        <v>1030.54</v>
      </c>
      <c r="ED611" s="677">
        <f t="shared" si="928"/>
        <v>309.16199999999998</v>
      </c>
      <c r="EE611" s="677">
        <f t="shared" si="929"/>
        <v>515.27</v>
      </c>
      <c r="EF611" s="208">
        <f t="shared" si="930"/>
        <v>12.511750000000006</v>
      </c>
      <c r="EG611" s="208">
        <f t="shared" si="931"/>
        <v>3.7535250000000016</v>
      </c>
      <c r="EH611" s="208">
        <f t="shared" si="932"/>
        <v>6.2558750000000032</v>
      </c>
      <c r="EI611" s="677">
        <f t="shared" si="910"/>
        <v>12.511750000000006</v>
      </c>
    </row>
    <row r="612" spans="1:139" s="218" customFormat="1" ht="27.75" customHeight="1" x14ac:dyDescent="0.2">
      <c r="A612" s="506">
        <v>609</v>
      </c>
      <c r="B612" s="506" t="s">
        <v>1270</v>
      </c>
      <c r="C612" s="499" t="s">
        <v>951</v>
      </c>
      <c r="D612" s="253" t="s">
        <v>628</v>
      </c>
      <c r="E612" s="410" t="s">
        <v>8</v>
      </c>
      <c r="F612" s="219" t="s">
        <v>5</v>
      </c>
      <c r="G612" s="219" t="s">
        <v>6</v>
      </c>
      <c r="H612" s="219" t="s">
        <v>7</v>
      </c>
      <c r="I612" s="248">
        <v>4</v>
      </c>
      <c r="J612" s="230">
        <v>500</v>
      </c>
      <c r="K612" s="222"/>
      <c r="L612" s="219" t="s">
        <v>5</v>
      </c>
      <c r="M612" s="219" t="s">
        <v>6</v>
      </c>
      <c r="N612" s="219" t="s">
        <v>7</v>
      </c>
      <c r="O612" s="249">
        <v>4</v>
      </c>
      <c r="P612" s="230">
        <v>500</v>
      </c>
      <c r="Q612" s="219"/>
      <c r="R612" s="219"/>
      <c r="S612" s="219"/>
      <c r="T612" s="249">
        <v>4</v>
      </c>
      <c r="U612" s="231">
        <v>500</v>
      </c>
      <c r="V612" s="228" t="s">
        <v>303</v>
      </c>
      <c r="W612" s="228" t="s">
        <v>6</v>
      </c>
      <c r="X612" s="228" t="s">
        <v>7</v>
      </c>
      <c r="Y612" s="761">
        <f>4-1</f>
        <v>3</v>
      </c>
      <c r="Z612" s="232">
        <v>500</v>
      </c>
      <c r="AA612" s="207">
        <f t="shared" si="846"/>
        <v>1500</v>
      </c>
      <c r="AB612" s="222">
        <v>620</v>
      </c>
      <c r="AC612" s="544">
        <f t="shared" si="911"/>
        <v>120</v>
      </c>
      <c r="AD612" s="208">
        <f>0.581*$AB$1</f>
        <v>660.86425999999994</v>
      </c>
      <c r="AE612" s="678">
        <f t="shared" si="912"/>
        <v>160.86425999999994</v>
      </c>
      <c r="AF612" s="222">
        <v>859</v>
      </c>
      <c r="AJ612" s="444">
        <f t="shared" si="847"/>
        <v>120</v>
      </c>
      <c r="AK612" s="444">
        <f t="shared" si="848"/>
        <v>24</v>
      </c>
      <c r="AL612" s="539">
        <f t="shared" si="913"/>
        <v>4.8000000000000001E-2</v>
      </c>
      <c r="AM612" s="444">
        <f t="shared" si="849"/>
        <v>24</v>
      </c>
      <c r="AN612" s="445">
        <f t="shared" si="850"/>
        <v>160.86425999999994</v>
      </c>
      <c r="AO612" s="445">
        <f t="shared" si="851"/>
        <v>32.172852000000006</v>
      </c>
      <c r="AP612" s="542">
        <f t="shared" si="914"/>
        <v>6.4345704000000004E-2</v>
      </c>
      <c r="AQ612" s="445">
        <f t="shared" si="852"/>
        <v>32.172851999999992</v>
      </c>
      <c r="AR612" s="227">
        <f t="shared" si="853"/>
        <v>1860</v>
      </c>
      <c r="AS612" s="210">
        <f t="shared" si="854"/>
        <v>620</v>
      </c>
      <c r="AT612" s="209">
        <f t="shared" si="855"/>
        <v>186</v>
      </c>
      <c r="AU612" s="209">
        <f t="shared" si="856"/>
        <v>310</v>
      </c>
      <c r="AV612" s="211">
        <f t="shared" si="857"/>
        <v>620</v>
      </c>
      <c r="AW612" s="210">
        <f t="shared" si="858"/>
        <v>0</v>
      </c>
      <c r="AX612" s="210">
        <f t="shared" si="859"/>
        <v>120</v>
      </c>
      <c r="AY612" s="210">
        <f t="shared" si="860"/>
        <v>24</v>
      </c>
      <c r="AZ612" s="211">
        <f t="shared" si="861"/>
        <v>660.86425999999994</v>
      </c>
      <c r="BA612" s="544">
        <f t="shared" si="915"/>
        <v>40.864259999999945</v>
      </c>
      <c r="BB612" s="210">
        <f t="shared" si="916"/>
        <v>10.216064999999986</v>
      </c>
      <c r="BC612" s="213">
        <f t="shared" si="862"/>
        <v>1860</v>
      </c>
      <c r="BD612" s="211">
        <f>[1]MAG_9pak!$F$4</f>
        <v>620</v>
      </c>
      <c r="BE612" s="213">
        <f t="shared" si="863"/>
        <v>186</v>
      </c>
      <c r="BF612" s="213">
        <f t="shared" si="864"/>
        <v>310</v>
      </c>
      <c r="BG612" s="210">
        <f t="shared" si="865"/>
        <v>0</v>
      </c>
      <c r="BH612" s="210">
        <f t="shared" si="866"/>
        <v>120</v>
      </c>
      <c r="BI612" s="210">
        <f t="shared" si="867"/>
        <v>24</v>
      </c>
      <c r="BJ612" s="210">
        <f t="shared" si="868"/>
        <v>620</v>
      </c>
      <c r="BK612" s="214">
        <f t="shared" si="869"/>
        <v>186</v>
      </c>
      <c r="BL612" s="214">
        <f t="shared" si="870"/>
        <v>310</v>
      </c>
      <c r="BM612" s="210">
        <f t="shared" si="871"/>
        <v>120</v>
      </c>
      <c r="BN612" s="210">
        <f t="shared" si="872"/>
        <v>0</v>
      </c>
      <c r="BO612" s="215">
        <f t="shared" si="873"/>
        <v>1860</v>
      </c>
      <c r="BP612" s="210">
        <f t="shared" si="933"/>
        <v>620</v>
      </c>
      <c r="BQ612" s="216">
        <f t="shared" si="874"/>
        <v>186</v>
      </c>
      <c r="BR612" s="216">
        <f t="shared" si="875"/>
        <v>310</v>
      </c>
      <c r="BS612" s="210">
        <f t="shared" si="876"/>
        <v>120</v>
      </c>
      <c r="BT612" s="210">
        <f t="shared" si="877"/>
        <v>0</v>
      </c>
      <c r="BU612" s="217">
        <f t="shared" si="878"/>
        <v>1860</v>
      </c>
      <c r="BV612" s="210">
        <f t="shared" si="934"/>
        <v>620</v>
      </c>
      <c r="BW612" s="403">
        <f t="shared" si="879"/>
        <v>186</v>
      </c>
      <c r="BX612" s="403">
        <f t="shared" si="880"/>
        <v>310</v>
      </c>
      <c r="BY612" s="210">
        <f t="shared" si="881"/>
        <v>120</v>
      </c>
      <c r="BZ612" s="210">
        <f t="shared" si="882"/>
        <v>0</v>
      </c>
      <c r="CA612" s="210">
        <f t="shared" si="883"/>
        <v>24</v>
      </c>
      <c r="CB612" s="404">
        <f t="shared" si="884"/>
        <v>1860</v>
      </c>
      <c r="CC612" s="211"/>
      <c r="CD612" s="537">
        <f t="shared" si="885"/>
        <v>10.216064999999986</v>
      </c>
      <c r="CE612" s="537">
        <f t="shared" si="917"/>
        <v>3.0648194999999956</v>
      </c>
      <c r="CF612" s="537">
        <f t="shared" si="886"/>
        <v>5.1080324999999931</v>
      </c>
      <c r="CG612" s="210"/>
      <c r="CH612" s="210"/>
      <c r="CI612" s="210"/>
      <c r="CJ612" s="538">
        <f t="shared" si="887"/>
        <v>30.648194999999959</v>
      </c>
      <c r="CK612" s="216">
        <f t="shared" si="888"/>
        <v>0</v>
      </c>
      <c r="CL612" s="216">
        <f t="shared" si="918"/>
        <v>0</v>
      </c>
      <c r="CM612" s="216">
        <f t="shared" si="889"/>
        <v>0</v>
      </c>
      <c r="CN612" s="216"/>
      <c r="CO612" s="216"/>
      <c r="CP612" s="216"/>
      <c r="CQ612" s="217">
        <f t="shared" si="890"/>
        <v>0</v>
      </c>
      <c r="CR612" s="403">
        <f t="shared" si="891"/>
        <v>10.216064999999986</v>
      </c>
      <c r="CS612" s="403">
        <f t="shared" si="919"/>
        <v>3.0648194999999956</v>
      </c>
      <c r="CT612" s="403">
        <f t="shared" si="892"/>
        <v>5.1080324999999931</v>
      </c>
      <c r="CU612" s="403"/>
      <c r="CV612" s="403"/>
      <c r="CW612" s="403"/>
      <c r="CX612" s="404">
        <f t="shared" si="893"/>
        <v>30.648194999999959</v>
      </c>
      <c r="CY612" s="198"/>
      <c r="CZ612" s="222">
        <v>620</v>
      </c>
      <c r="DA612" s="677">
        <f t="shared" si="894"/>
        <v>120</v>
      </c>
      <c r="DB612" s="676">
        <f t="shared" si="895"/>
        <v>24</v>
      </c>
      <c r="DC612" s="676">
        <f t="shared" si="920"/>
        <v>4.8</v>
      </c>
      <c r="DD612" s="208">
        <v>660.86425999999994</v>
      </c>
      <c r="DE612" s="677">
        <f t="shared" si="896"/>
        <v>160.86425999999994</v>
      </c>
      <c r="DF612" s="676">
        <f t="shared" si="897"/>
        <v>32.172852000000006</v>
      </c>
      <c r="DG612" s="676">
        <f t="shared" si="921"/>
        <v>6.434570400000001</v>
      </c>
      <c r="DH612" s="222">
        <v>24</v>
      </c>
      <c r="DI612" s="677">
        <f t="shared" si="898"/>
        <v>120</v>
      </c>
      <c r="DJ612" s="568">
        <f t="shared" si="899"/>
        <v>620</v>
      </c>
      <c r="DK612" s="677">
        <f t="shared" si="900"/>
        <v>1860</v>
      </c>
      <c r="DL612" s="677">
        <f t="shared" si="922"/>
        <v>186</v>
      </c>
      <c r="DM612" s="677">
        <f t="shared" si="923"/>
        <v>310</v>
      </c>
      <c r="DN612" s="677">
        <f t="shared" si="901"/>
        <v>10.216064999999986</v>
      </c>
      <c r="DO612" s="677">
        <f t="shared" si="924"/>
        <v>3.0648194999999956</v>
      </c>
      <c r="DP612" s="677">
        <f t="shared" si="925"/>
        <v>5.1080324999999931</v>
      </c>
      <c r="DQ612" s="677">
        <f t="shared" si="902"/>
        <v>30.648194999999959</v>
      </c>
      <c r="DR612" s="222">
        <v>620</v>
      </c>
      <c r="DS612" s="677">
        <f t="shared" si="903"/>
        <v>120</v>
      </c>
      <c r="DT612" s="676">
        <f t="shared" si="904"/>
        <v>24</v>
      </c>
      <c r="DU612" s="710">
        <f t="shared" si="926"/>
        <v>4.8</v>
      </c>
      <c r="DV612" s="208">
        <v>660.86425999999994</v>
      </c>
      <c r="DW612" s="677">
        <f t="shared" si="905"/>
        <v>160.86425999999994</v>
      </c>
      <c r="DX612" s="676">
        <f t="shared" si="906"/>
        <v>32.172852000000006</v>
      </c>
      <c r="DY612" s="710">
        <f t="shared" si="927"/>
        <v>6.434570400000001</v>
      </c>
      <c r="DZ612" s="222">
        <v>24</v>
      </c>
      <c r="EA612" s="677">
        <f t="shared" si="907"/>
        <v>120</v>
      </c>
      <c r="EB612" s="568">
        <f t="shared" si="908"/>
        <v>620</v>
      </c>
      <c r="EC612" s="677">
        <f t="shared" si="909"/>
        <v>1860</v>
      </c>
      <c r="ED612" s="677">
        <f t="shared" si="928"/>
        <v>186</v>
      </c>
      <c r="EE612" s="677">
        <f t="shared" si="929"/>
        <v>310</v>
      </c>
      <c r="EF612" s="208">
        <f t="shared" si="930"/>
        <v>10.216064999999986</v>
      </c>
      <c r="EG612" s="208">
        <f t="shared" si="931"/>
        <v>3.0648194999999956</v>
      </c>
      <c r="EH612" s="208">
        <f t="shared" si="932"/>
        <v>5.1080324999999931</v>
      </c>
      <c r="EI612" s="677">
        <f t="shared" si="910"/>
        <v>30.648194999999959</v>
      </c>
    </row>
    <row r="613" spans="1:139" s="218" customFormat="1" ht="27.75" customHeight="1" x14ac:dyDescent="0.2">
      <c r="A613" s="505">
        <v>610</v>
      </c>
      <c r="B613" s="505" t="s">
        <v>1270</v>
      </c>
      <c r="C613" s="499" t="s">
        <v>951</v>
      </c>
      <c r="D613" s="253" t="s">
        <v>628</v>
      </c>
      <c r="E613" s="253" t="s">
        <v>81</v>
      </c>
      <c r="F613" s="219" t="s">
        <v>5</v>
      </c>
      <c r="G613" s="219" t="s">
        <v>6</v>
      </c>
      <c r="H613" s="219" t="s">
        <v>7</v>
      </c>
      <c r="I613" s="248">
        <v>1</v>
      </c>
      <c r="J613" s="230">
        <v>500</v>
      </c>
      <c r="K613" s="222"/>
      <c r="L613" s="219" t="s">
        <v>5</v>
      </c>
      <c r="M613" s="219" t="s">
        <v>6</v>
      </c>
      <c r="N613" s="219" t="s">
        <v>7</v>
      </c>
      <c r="O613" s="249">
        <v>1</v>
      </c>
      <c r="P613" s="230">
        <v>500</v>
      </c>
      <c r="Q613" s="219"/>
      <c r="R613" s="219"/>
      <c r="S613" s="219"/>
      <c r="T613" s="249">
        <v>1</v>
      </c>
      <c r="U613" s="231">
        <v>500</v>
      </c>
      <c r="V613" s="228" t="s">
        <v>303</v>
      </c>
      <c r="W613" s="228" t="s">
        <v>6</v>
      </c>
      <c r="X613" s="228" t="s">
        <v>7</v>
      </c>
      <c r="Y613" s="252">
        <v>1</v>
      </c>
      <c r="Z613" s="232">
        <v>500</v>
      </c>
      <c r="AA613" s="207">
        <f t="shared" si="846"/>
        <v>500</v>
      </c>
      <c r="AB613" s="222">
        <v>620</v>
      </c>
      <c r="AC613" s="544">
        <f t="shared" si="911"/>
        <v>120</v>
      </c>
      <c r="AD613" s="208">
        <f>0.581*$AB$1</f>
        <v>660.86425999999994</v>
      </c>
      <c r="AE613" s="678">
        <f t="shared" si="912"/>
        <v>160.86425999999994</v>
      </c>
      <c r="AF613" s="222">
        <v>859</v>
      </c>
      <c r="AJ613" s="444">
        <f t="shared" si="847"/>
        <v>120</v>
      </c>
      <c r="AK613" s="444">
        <f t="shared" si="848"/>
        <v>24</v>
      </c>
      <c r="AL613" s="539">
        <f t="shared" si="913"/>
        <v>4.8000000000000001E-2</v>
      </c>
      <c r="AM613" s="444">
        <f t="shared" si="849"/>
        <v>24</v>
      </c>
      <c r="AN613" s="445">
        <f t="shared" si="850"/>
        <v>160.86425999999994</v>
      </c>
      <c r="AO613" s="445">
        <f t="shared" si="851"/>
        <v>32.172852000000006</v>
      </c>
      <c r="AP613" s="542">
        <f t="shared" si="914"/>
        <v>6.4345704000000004E-2</v>
      </c>
      <c r="AQ613" s="445">
        <f t="shared" si="852"/>
        <v>32.172851999999992</v>
      </c>
      <c r="AR613" s="227">
        <f t="shared" si="853"/>
        <v>620</v>
      </c>
      <c r="AS613" s="210">
        <f t="shared" si="854"/>
        <v>620</v>
      </c>
      <c r="AT613" s="209">
        <f t="shared" si="855"/>
        <v>186</v>
      </c>
      <c r="AU613" s="209">
        <f t="shared" si="856"/>
        <v>310</v>
      </c>
      <c r="AV613" s="211">
        <f t="shared" si="857"/>
        <v>620</v>
      </c>
      <c r="AW613" s="210">
        <f t="shared" si="858"/>
        <v>0</v>
      </c>
      <c r="AX613" s="210">
        <f t="shared" si="859"/>
        <v>120</v>
      </c>
      <c r="AY613" s="210">
        <f t="shared" si="860"/>
        <v>24</v>
      </c>
      <c r="AZ613" s="211">
        <f t="shared" si="861"/>
        <v>660.86425999999994</v>
      </c>
      <c r="BA613" s="544">
        <f t="shared" si="915"/>
        <v>40.864259999999945</v>
      </c>
      <c r="BB613" s="210">
        <f t="shared" si="916"/>
        <v>10.216064999999986</v>
      </c>
      <c r="BC613" s="213">
        <f t="shared" si="862"/>
        <v>620</v>
      </c>
      <c r="BD613" s="211">
        <f>[1]MAG_9pak!$F$4</f>
        <v>620</v>
      </c>
      <c r="BE613" s="213">
        <f t="shared" si="863"/>
        <v>186</v>
      </c>
      <c r="BF613" s="213">
        <f t="shared" si="864"/>
        <v>310</v>
      </c>
      <c r="BG613" s="210">
        <f t="shared" si="865"/>
        <v>0</v>
      </c>
      <c r="BH613" s="210">
        <f t="shared" si="866"/>
        <v>120</v>
      </c>
      <c r="BI613" s="210">
        <f t="shared" si="867"/>
        <v>24</v>
      </c>
      <c r="BJ613" s="210">
        <f t="shared" si="868"/>
        <v>620</v>
      </c>
      <c r="BK613" s="214">
        <f t="shared" si="869"/>
        <v>186</v>
      </c>
      <c r="BL613" s="214">
        <f t="shared" si="870"/>
        <v>310</v>
      </c>
      <c r="BM613" s="210">
        <f t="shared" si="871"/>
        <v>120</v>
      </c>
      <c r="BN613" s="210">
        <f t="shared" si="872"/>
        <v>0</v>
      </c>
      <c r="BO613" s="215">
        <f t="shared" si="873"/>
        <v>620</v>
      </c>
      <c r="BP613" s="210">
        <f t="shared" si="933"/>
        <v>620</v>
      </c>
      <c r="BQ613" s="216">
        <f t="shared" si="874"/>
        <v>186</v>
      </c>
      <c r="BR613" s="216">
        <f t="shared" si="875"/>
        <v>310</v>
      </c>
      <c r="BS613" s="210">
        <f t="shared" si="876"/>
        <v>120</v>
      </c>
      <c r="BT613" s="210">
        <f t="shared" si="877"/>
        <v>0</v>
      </c>
      <c r="BU613" s="217">
        <f t="shared" si="878"/>
        <v>620</v>
      </c>
      <c r="BV613" s="210">
        <f t="shared" si="934"/>
        <v>620</v>
      </c>
      <c r="BW613" s="403">
        <f t="shared" si="879"/>
        <v>186</v>
      </c>
      <c r="BX613" s="403">
        <f t="shared" si="880"/>
        <v>310</v>
      </c>
      <c r="BY613" s="210">
        <f t="shared" si="881"/>
        <v>120</v>
      </c>
      <c r="BZ613" s="210">
        <f t="shared" si="882"/>
        <v>0</v>
      </c>
      <c r="CA613" s="210">
        <f t="shared" si="883"/>
        <v>24</v>
      </c>
      <c r="CB613" s="404">
        <f t="shared" si="884"/>
        <v>620</v>
      </c>
      <c r="CC613" s="211"/>
      <c r="CD613" s="537">
        <f t="shared" si="885"/>
        <v>10.216064999999986</v>
      </c>
      <c r="CE613" s="537">
        <f t="shared" si="917"/>
        <v>3.0648194999999956</v>
      </c>
      <c r="CF613" s="537">
        <f t="shared" si="886"/>
        <v>5.1080324999999931</v>
      </c>
      <c r="CG613" s="210"/>
      <c r="CH613" s="210"/>
      <c r="CI613" s="210"/>
      <c r="CJ613" s="538">
        <f t="shared" si="887"/>
        <v>10.216064999999986</v>
      </c>
      <c r="CK613" s="216">
        <f t="shared" si="888"/>
        <v>0</v>
      </c>
      <c r="CL613" s="216">
        <f t="shared" si="918"/>
        <v>0</v>
      </c>
      <c r="CM613" s="216">
        <f t="shared" si="889"/>
        <v>0</v>
      </c>
      <c r="CN613" s="216"/>
      <c r="CO613" s="216"/>
      <c r="CP613" s="216"/>
      <c r="CQ613" s="217">
        <f t="shared" si="890"/>
        <v>0</v>
      </c>
      <c r="CR613" s="403">
        <f t="shared" si="891"/>
        <v>10.216064999999986</v>
      </c>
      <c r="CS613" s="403">
        <f t="shared" si="919"/>
        <v>3.0648194999999956</v>
      </c>
      <c r="CT613" s="403">
        <f t="shared" si="892"/>
        <v>5.1080324999999931</v>
      </c>
      <c r="CU613" s="403"/>
      <c r="CV613" s="403"/>
      <c r="CW613" s="403"/>
      <c r="CX613" s="404">
        <f t="shared" si="893"/>
        <v>10.216064999999986</v>
      </c>
      <c r="CY613" s="198"/>
      <c r="CZ613" s="222">
        <v>620</v>
      </c>
      <c r="DA613" s="677">
        <f t="shared" si="894"/>
        <v>120</v>
      </c>
      <c r="DB613" s="676">
        <f t="shared" si="895"/>
        <v>24</v>
      </c>
      <c r="DC613" s="676">
        <f t="shared" si="920"/>
        <v>4.8</v>
      </c>
      <c r="DD613" s="208">
        <v>660.86425999999994</v>
      </c>
      <c r="DE613" s="677">
        <f t="shared" si="896"/>
        <v>160.86425999999994</v>
      </c>
      <c r="DF613" s="676">
        <f t="shared" si="897"/>
        <v>32.172852000000006</v>
      </c>
      <c r="DG613" s="676">
        <f t="shared" si="921"/>
        <v>6.434570400000001</v>
      </c>
      <c r="DH613" s="222">
        <v>24</v>
      </c>
      <c r="DI613" s="677">
        <f t="shared" si="898"/>
        <v>120</v>
      </c>
      <c r="DJ613" s="568">
        <f t="shared" si="899"/>
        <v>620</v>
      </c>
      <c r="DK613" s="677">
        <f t="shared" si="900"/>
        <v>620</v>
      </c>
      <c r="DL613" s="677">
        <f t="shared" si="922"/>
        <v>186</v>
      </c>
      <c r="DM613" s="677">
        <f t="shared" si="923"/>
        <v>310</v>
      </c>
      <c r="DN613" s="677">
        <f t="shared" si="901"/>
        <v>10.216064999999986</v>
      </c>
      <c r="DO613" s="677">
        <f t="shared" si="924"/>
        <v>3.0648194999999956</v>
      </c>
      <c r="DP613" s="677">
        <f t="shared" si="925"/>
        <v>5.1080324999999931</v>
      </c>
      <c r="DQ613" s="677">
        <f t="shared" si="902"/>
        <v>10.216064999999986</v>
      </c>
      <c r="DR613" s="222">
        <v>620</v>
      </c>
      <c r="DS613" s="677">
        <f t="shared" si="903"/>
        <v>120</v>
      </c>
      <c r="DT613" s="676">
        <f t="shared" si="904"/>
        <v>24</v>
      </c>
      <c r="DU613" s="710">
        <f t="shared" si="926"/>
        <v>4.8</v>
      </c>
      <c r="DV613" s="208">
        <v>660.86425999999994</v>
      </c>
      <c r="DW613" s="677">
        <f t="shared" si="905"/>
        <v>160.86425999999994</v>
      </c>
      <c r="DX613" s="676">
        <f t="shared" si="906"/>
        <v>32.172852000000006</v>
      </c>
      <c r="DY613" s="710">
        <f t="shared" si="927"/>
        <v>6.434570400000001</v>
      </c>
      <c r="DZ613" s="222">
        <v>24</v>
      </c>
      <c r="EA613" s="677">
        <f t="shared" si="907"/>
        <v>120</v>
      </c>
      <c r="EB613" s="568">
        <f t="shared" si="908"/>
        <v>620</v>
      </c>
      <c r="EC613" s="677">
        <f t="shared" si="909"/>
        <v>620</v>
      </c>
      <c r="ED613" s="677">
        <f t="shared" si="928"/>
        <v>186</v>
      </c>
      <c r="EE613" s="677">
        <f t="shared" si="929"/>
        <v>310</v>
      </c>
      <c r="EF613" s="208">
        <f t="shared" si="930"/>
        <v>10.216064999999986</v>
      </c>
      <c r="EG613" s="208">
        <f t="shared" si="931"/>
        <v>3.0648194999999956</v>
      </c>
      <c r="EH613" s="208">
        <f t="shared" si="932"/>
        <v>5.1080324999999931</v>
      </c>
      <c r="EI613" s="677">
        <f t="shared" si="910"/>
        <v>10.216064999999986</v>
      </c>
    </row>
    <row r="614" spans="1:139" s="218" customFormat="1" ht="27.75" customHeight="1" x14ac:dyDescent="0.2">
      <c r="A614" s="505">
        <v>611</v>
      </c>
      <c r="B614" s="505" t="s">
        <v>1270</v>
      </c>
      <c r="C614" s="499" t="s">
        <v>951</v>
      </c>
      <c r="D614" s="253" t="s">
        <v>628</v>
      </c>
      <c r="E614" s="253" t="s">
        <v>126</v>
      </c>
      <c r="F614" s="219" t="s">
        <v>5</v>
      </c>
      <c r="G614" s="219" t="s">
        <v>42</v>
      </c>
      <c r="H614" s="219" t="s">
        <v>52</v>
      </c>
      <c r="I614" s="248">
        <v>1</v>
      </c>
      <c r="J614" s="229">
        <v>705</v>
      </c>
      <c r="K614" s="222"/>
      <c r="L614" s="219" t="s">
        <v>5</v>
      </c>
      <c r="M614" s="219" t="s">
        <v>42</v>
      </c>
      <c r="N614" s="219" t="s">
        <v>52</v>
      </c>
      <c r="O614" s="249">
        <v>1</v>
      </c>
      <c r="P614" s="230">
        <v>705</v>
      </c>
      <c r="Q614" s="219" t="s">
        <v>303</v>
      </c>
      <c r="R614" s="219" t="s">
        <v>24</v>
      </c>
      <c r="S614" s="219" t="s">
        <v>39</v>
      </c>
      <c r="T614" s="249">
        <v>1</v>
      </c>
      <c r="U614" s="231">
        <v>705</v>
      </c>
      <c r="V614" s="228" t="s">
        <v>303</v>
      </c>
      <c r="W614" s="228" t="s">
        <v>42</v>
      </c>
      <c r="X614" s="228" t="s">
        <v>10</v>
      </c>
      <c r="Y614" s="252">
        <v>1</v>
      </c>
      <c r="Z614" s="232">
        <v>705</v>
      </c>
      <c r="AA614" s="207">
        <f t="shared" si="846"/>
        <v>705</v>
      </c>
      <c r="AB614" s="222">
        <v>648</v>
      </c>
      <c r="AC614" s="544">
        <f t="shared" si="911"/>
        <v>-57</v>
      </c>
      <c r="AD614" s="208">
        <f>0.814*$AB$1</f>
        <v>925.89243999999997</v>
      </c>
      <c r="AE614" s="678">
        <f t="shared" si="912"/>
        <v>220.89243999999997</v>
      </c>
      <c r="AF614" s="222">
        <v>1205</v>
      </c>
      <c r="AJ614" s="444">
        <f t="shared" si="847"/>
        <v>-57</v>
      </c>
      <c r="AK614" s="444">
        <f t="shared" si="848"/>
        <v>-8.0851063829787222</v>
      </c>
      <c r="AL614" s="539">
        <f t="shared" si="913"/>
        <v>-1.6170212765957443E-2</v>
      </c>
      <c r="AM614" s="444">
        <f t="shared" si="849"/>
        <v>-11.4</v>
      </c>
      <c r="AN614" s="445">
        <f t="shared" si="850"/>
        <v>220.89243999999997</v>
      </c>
      <c r="AO614" s="445">
        <f t="shared" si="851"/>
        <v>31.332260992907806</v>
      </c>
      <c r="AP614" s="542">
        <f t="shared" si="914"/>
        <v>6.2664521985815611E-2</v>
      </c>
      <c r="AQ614" s="445">
        <f t="shared" si="852"/>
        <v>44.178487999999994</v>
      </c>
      <c r="AR614" s="227">
        <f t="shared" si="853"/>
        <v>825</v>
      </c>
      <c r="AS614" s="210">
        <f t="shared" si="854"/>
        <v>825</v>
      </c>
      <c r="AT614" s="209">
        <f t="shared" si="855"/>
        <v>247.5</v>
      </c>
      <c r="AU614" s="209">
        <f t="shared" si="856"/>
        <v>412.5</v>
      </c>
      <c r="AV614" s="211">
        <f t="shared" si="857"/>
        <v>648</v>
      </c>
      <c r="AW614" s="210">
        <f t="shared" si="858"/>
        <v>177</v>
      </c>
      <c r="AX614" s="210">
        <f t="shared" si="859"/>
        <v>120</v>
      </c>
      <c r="AY614" s="210">
        <f t="shared" si="860"/>
        <v>17.021276595744681</v>
      </c>
      <c r="AZ614" s="211">
        <f t="shared" si="861"/>
        <v>925.89243999999997</v>
      </c>
      <c r="BA614" s="544">
        <f t="shared" si="915"/>
        <v>100.89243999999997</v>
      </c>
      <c r="BB614" s="210">
        <f t="shared" si="916"/>
        <v>25.223109999999991</v>
      </c>
      <c r="BC614" s="213">
        <f t="shared" si="862"/>
        <v>833.30319599999996</v>
      </c>
      <c r="BD614" s="211">
        <f>[1]MAG_9pak!$F$6</f>
        <v>833.30319599999996</v>
      </c>
      <c r="BE614" s="213">
        <f t="shared" si="863"/>
        <v>249.99095879999999</v>
      </c>
      <c r="BF614" s="213">
        <f t="shared" si="864"/>
        <v>416.65159799999998</v>
      </c>
      <c r="BG614" s="210">
        <f t="shared" si="865"/>
        <v>185.30319599999996</v>
      </c>
      <c r="BH614" s="210">
        <f t="shared" si="866"/>
        <v>128.30319599999996</v>
      </c>
      <c r="BI614" s="210">
        <f t="shared" si="867"/>
        <v>18.199034893617011</v>
      </c>
      <c r="BJ614" s="210">
        <f t="shared" si="868"/>
        <v>874.2</v>
      </c>
      <c r="BK614" s="214">
        <f t="shared" si="869"/>
        <v>262.26</v>
      </c>
      <c r="BL614" s="214">
        <f t="shared" si="870"/>
        <v>437.1</v>
      </c>
      <c r="BM614" s="210">
        <f t="shared" si="871"/>
        <v>169.20000000000005</v>
      </c>
      <c r="BN614" s="210">
        <f t="shared" si="872"/>
        <v>226.20000000000005</v>
      </c>
      <c r="BO614" s="215">
        <f t="shared" si="873"/>
        <v>874.2</v>
      </c>
      <c r="BP614" s="210">
        <f t="shared" si="933"/>
        <v>874.2</v>
      </c>
      <c r="BQ614" s="216">
        <f t="shared" si="874"/>
        <v>262.26</v>
      </c>
      <c r="BR614" s="216">
        <f t="shared" si="875"/>
        <v>437.1</v>
      </c>
      <c r="BS614" s="210">
        <f t="shared" si="876"/>
        <v>169.20000000000005</v>
      </c>
      <c r="BT614" s="210">
        <f t="shared" si="877"/>
        <v>226.20000000000005</v>
      </c>
      <c r="BU614" s="217">
        <f t="shared" si="878"/>
        <v>874.2</v>
      </c>
      <c r="BV614" s="210">
        <f t="shared" si="934"/>
        <v>874.2</v>
      </c>
      <c r="BW614" s="403">
        <f t="shared" si="879"/>
        <v>262.26</v>
      </c>
      <c r="BX614" s="403">
        <f t="shared" si="880"/>
        <v>437.1</v>
      </c>
      <c r="BY614" s="210">
        <f t="shared" si="881"/>
        <v>169.20000000000005</v>
      </c>
      <c r="BZ614" s="210">
        <f t="shared" si="882"/>
        <v>226.20000000000005</v>
      </c>
      <c r="CA614" s="210">
        <f t="shared" si="883"/>
        <v>24</v>
      </c>
      <c r="CB614" s="404">
        <f t="shared" si="884"/>
        <v>874.2</v>
      </c>
      <c r="CC614" s="211"/>
      <c r="CD614" s="537">
        <f t="shared" si="885"/>
        <v>25.223109999999991</v>
      </c>
      <c r="CE614" s="537">
        <f t="shared" si="917"/>
        <v>7.566932999999997</v>
      </c>
      <c r="CF614" s="537">
        <f t="shared" si="886"/>
        <v>12.611554999999996</v>
      </c>
      <c r="CG614" s="210"/>
      <c r="CH614" s="210"/>
      <c r="CI614" s="210"/>
      <c r="CJ614" s="538">
        <f t="shared" si="887"/>
        <v>25.223109999999991</v>
      </c>
      <c r="CK614" s="216">
        <f t="shared" si="888"/>
        <v>-44.25</v>
      </c>
      <c r="CL614" s="216">
        <f t="shared" si="918"/>
        <v>-13.275</v>
      </c>
      <c r="CM614" s="216">
        <f t="shared" si="889"/>
        <v>-22.125</v>
      </c>
      <c r="CN614" s="216"/>
      <c r="CO614" s="216"/>
      <c r="CP614" s="216"/>
      <c r="CQ614" s="217">
        <f t="shared" si="890"/>
        <v>-44.25</v>
      </c>
      <c r="CR614" s="403">
        <f t="shared" si="891"/>
        <v>12.92310999999998</v>
      </c>
      <c r="CS614" s="403">
        <f t="shared" si="919"/>
        <v>3.876932999999994</v>
      </c>
      <c r="CT614" s="403">
        <f t="shared" si="892"/>
        <v>6.4615549999999899</v>
      </c>
      <c r="CU614" s="403"/>
      <c r="CV614" s="403"/>
      <c r="CW614" s="403"/>
      <c r="CX614" s="404">
        <f t="shared" si="893"/>
        <v>12.92310999999998</v>
      </c>
      <c r="CY614" s="198"/>
      <c r="CZ614" s="222">
        <v>648</v>
      </c>
      <c r="DA614" s="677">
        <f t="shared" si="894"/>
        <v>-57</v>
      </c>
      <c r="DB614" s="676">
        <f t="shared" si="895"/>
        <v>-8.0851063829787222</v>
      </c>
      <c r="DC614" s="676">
        <f t="shared" si="920"/>
        <v>-1.6170212765957444</v>
      </c>
      <c r="DD614" s="208">
        <v>925.89243999999997</v>
      </c>
      <c r="DE614" s="677">
        <f t="shared" si="896"/>
        <v>220.89243999999997</v>
      </c>
      <c r="DF614" s="676">
        <f t="shared" si="897"/>
        <v>31.332260992907806</v>
      </c>
      <c r="DG614" s="676">
        <f t="shared" si="921"/>
        <v>6.2664521985815611</v>
      </c>
      <c r="DH614" s="222">
        <v>24</v>
      </c>
      <c r="DI614" s="677">
        <f t="shared" si="898"/>
        <v>169.2</v>
      </c>
      <c r="DJ614" s="568">
        <f t="shared" si="899"/>
        <v>874.2</v>
      </c>
      <c r="DK614" s="677">
        <f t="shared" si="900"/>
        <v>874.2</v>
      </c>
      <c r="DL614" s="677">
        <f t="shared" si="922"/>
        <v>262.26</v>
      </c>
      <c r="DM614" s="677">
        <f t="shared" si="923"/>
        <v>437.1</v>
      </c>
      <c r="DN614" s="677">
        <f t="shared" si="901"/>
        <v>12.92310999999998</v>
      </c>
      <c r="DO614" s="677">
        <f t="shared" si="924"/>
        <v>3.876932999999994</v>
      </c>
      <c r="DP614" s="677">
        <f t="shared" si="925"/>
        <v>6.4615549999999899</v>
      </c>
      <c r="DQ614" s="677">
        <f t="shared" si="902"/>
        <v>12.92310999999998</v>
      </c>
      <c r="DR614" s="222">
        <v>648</v>
      </c>
      <c r="DS614" s="677">
        <f t="shared" si="903"/>
        <v>-57</v>
      </c>
      <c r="DT614" s="676">
        <f t="shared" si="904"/>
        <v>-8.0851063829787222</v>
      </c>
      <c r="DU614" s="710">
        <f t="shared" si="926"/>
        <v>-1.6170212765957444</v>
      </c>
      <c r="DV614" s="208">
        <v>925.89243999999997</v>
      </c>
      <c r="DW614" s="677">
        <f t="shared" si="905"/>
        <v>220.89243999999997</v>
      </c>
      <c r="DX614" s="676">
        <f t="shared" si="906"/>
        <v>31.332260992907806</v>
      </c>
      <c r="DY614" s="710">
        <f t="shared" si="927"/>
        <v>6.2664521985815611</v>
      </c>
      <c r="DZ614" s="222">
        <v>22</v>
      </c>
      <c r="EA614" s="677">
        <f t="shared" si="907"/>
        <v>155.1</v>
      </c>
      <c r="EB614" s="568">
        <f t="shared" si="908"/>
        <v>860.1</v>
      </c>
      <c r="EC614" s="677">
        <f t="shared" si="909"/>
        <v>860.1</v>
      </c>
      <c r="ED614" s="677">
        <f t="shared" si="928"/>
        <v>258.02999999999997</v>
      </c>
      <c r="EE614" s="677">
        <f t="shared" si="929"/>
        <v>430.05</v>
      </c>
      <c r="EF614" s="208">
        <f t="shared" si="930"/>
        <v>16.448109999999986</v>
      </c>
      <c r="EG614" s="208">
        <f t="shared" si="931"/>
        <v>4.9344329999999959</v>
      </c>
      <c r="EH614" s="208">
        <f t="shared" si="932"/>
        <v>8.2240549999999928</v>
      </c>
      <c r="EI614" s="677">
        <f t="shared" si="910"/>
        <v>16.448109999999986</v>
      </c>
    </row>
    <row r="615" spans="1:139" s="218" customFormat="1" ht="27.75" customHeight="1" x14ac:dyDescent="0.2">
      <c r="A615" s="506">
        <v>612</v>
      </c>
      <c r="B615" s="506" t="s">
        <v>1270</v>
      </c>
      <c r="C615" s="499" t="s">
        <v>951</v>
      </c>
      <c r="D615" s="253" t="s">
        <v>628</v>
      </c>
      <c r="E615" s="355" t="s">
        <v>154</v>
      </c>
      <c r="F615" s="219" t="s">
        <v>5</v>
      </c>
      <c r="G615" s="219" t="s">
        <v>6</v>
      </c>
      <c r="H615" s="219" t="s">
        <v>7</v>
      </c>
      <c r="I615" s="248">
        <v>1</v>
      </c>
      <c r="J615" s="230">
        <v>500</v>
      </c>
      <c r="K615" s="222"/>
      <c r="L615" s="219" t="s">
        <v>5</v>
      </c>
      <c r="M615" s="219" t="s">
        <v>6</v>
      </c>
      <c r="N615" s="219" t="s">
        <v>7</v>
      </c>
      <c r="O615" s="249">
        <v>1</v>
      </c>
      <c r="P615" s="230">
        <v>500</v>
      </c>
      <c r="Q615" s="219"/>
      <c r="R615" s="219"/>
      <c r="S615" s="219"/>
      <c r="T615" s="249">
        <v>1</v>
      </c>
      <c r="U615" s="231">
        <v>500</v>
      </c>
      <c r="V615" s="228" t="s">
        <v>303</v>
      </c>
      <c r="W615" s="228" t="s">
        <v>6</v>
      </c>
      <c r="X615" s="228" t="s">
        <v>7</v>
      </c>
      <c r="Y615" s="252">
        <v>1</v>
      </c>
      <c r="Z615" s="232">
        <v>500</v>
      </c>
      <c r="AA615" s="207">
        <f t="shared" si="846"/>
        <v>500</v>
      </c>
      <c r="AB615" s="222">
        <v>620</v>
      </c>
      <c r="AC615" s="544">
        <f t="shared" si="911"/>
        <v>120</v>
      </c>
      <c r="AD615" s="208">
        <f>0.581*$AB$1</f>
        <v>660.86425999999994</v>
      </c>
      <c r="AE615" s="678">
        <f t="shared" si="912"/>
        <v>160.86425999999994</v>
      </c>
      <c r="AF615" s="222">
        <v>859</v>
      </c>
      <c r="AJ615" s="444">
        <f t="shared" si="847"/>
        <v>120</v>
      </c>
      <c r="AK615" s="444">
        <f t="shared" si="848"/>
        <v>24</v>
      </c>
      <c r="AL615" s="539">
        <f t="shared" si="913"/>
        <v>4.8000000000000001E-2</v>
      </c>
      <c r="AM615" s="444">
        <f t="shared" si="849"/>
        <v>24</v>
      </c>
      <c r="AN615" s="445">
        <f t="shared" si="850"/>
        <v>160.86425999999994</v>
      </c>
      <c r="AO615" s="445">
        <f t="shared" si="851"/>
        <v>32.172852000000006</v>
      </c>
      <c r="AP615" s="542">
        <f t="shared" si="914"/>
        <v>6.4345704000000004E-2</v>
      </c>
      <c r="AQ615" s="445">
        <f t="shared" si="852"/>
        <v>32.172851999999992</v>
      </c>
      <c r="AR615" s="227">
        <f t="shared" si="853"/>
        <v>620</v>
      </c>
      <c r="AS615" s="210">
        <f t="shared" si="854"/>
        <v>620</v>
      </c>
      <c r="AT615" s="209">
        <f t="shared" si="855"/>
        <v>186</v>
      </c>
      <c r="AU615" s="209">
        <f t="shared" si="856"/>
        <v>310</v>
      </c>
      <c r="AV615" s="211">
        <f t="shared" si="857"/>
        <v>620</v>
      </c>
      <c r="AW615" s="210">
        <f t="shared" si="858"/>
        <v>0</v>
      </c>
      <c r="AX615" s="210">
        <f t="shared" si="859"/>
        <v>120</v>
      </c>
      <c r="AY615" s="210">
        <f t="shared" si="860"/>
        <v>24</v>
      </c>
      <c r="AZ615" s="211">
        <f t="shared" si="861"/>
        <v>660.86425999999994</v>
      </c>
      <c r="BA615" s="544">
        <f t="shared" si="915"/>
        <v>40.864259999999945</v>
      </c>
      <c r="BB615" s="210">
        <f t="shared" si="916"/>
        <v>10.216064999999986</v>
      </c>
      <c r="BC615" s="213">
        <f t="shared" si="862"/>
        <v>620</v>
      </c>
      <c r="BD615" s="211">
        <f>[1]MAG_9pak!$F$4</f>
        <v>620</v>
      </c>
      <c r="BE615" s="213">
        <f t="shared" si="863"/>
        <v>186</v>
      </c>
      <c r="BF615" s="213">
        <f t="shared" si="864"/>
        <v>310</v>
      </c>
      <c r="BG615" s="210">
        <f t="shared" si="865"/>
        <v>0</v>
      </c>
      <c r="BH615" s="210">
        <f t="shared" si="866"/>
        <v>120</v>
      </c>
      <c r="BI615" s="210">
        <f t="shared" si="867"/>
        <v>24</v>
      </c>
      <c r="BJ615" s="210">
        <f t="shared" si="868"/>
        <v>620</v>
      </c>
      <c r="BK615" s="214">
        <f t="shared" si="869"/>
        <v>186</v>
      </c>
      <c r="BL615" s="214">
        <f t="shared" si="870"/>
        <v>310</v>
      </c>
      <c r="BM615" s="210">
        <f t="shared" si="871"/>
        <v>120</v>
      </c>
      <c r="BN615" s="210">
        <f t="shared" si="872"/>
        <v>0</v>
      </c>
      <c r="BO615" s="215">
        <f t="shared" si="873"/>
        <v>620</v>
      </c>
      <c r="BP615" s="210">
        <f t="shared" si="933"/>
        <v>620</v>
      </c>
      <c r="BQ615" s="216">
        <f t="shared" si="874"/>
        <v>186</v>
      </c>
      <c r="BR615" s="216">
        <f t="shared" si="875"/>
        <v>310</v>
      </c>
      <c r="BS615" s="210">
        <f t="shared" si="876"/>
        <v>120</v>
      </c>
      <c r="BT615" s="210">
        <f t="shared" si="877"/>
        <v>0</v>
      </c>
      <c r="BU615" s="217">
        <f t="shared" si="878"/>
        <v>620</v>
      </c>
      <c r="BV615" s="210">
        <f t="shared" si="934"/>
        <v>620</v>
      </c>
      <c r="BW615" s="403">
        <f t="shared" si="879"/>
        <v>186</v>
      </c>
      <c r="BX615" s="403">
        <f t="shared" si="880"/>
        <v>310</v>
      </c>
      <c r="BY615" s="210">
        <f t="shared" si="881"/>
        <v>120</v>
      </c>
      <c r="BZ615" s="210">
        <f t="shared" si="882"/>
        <v>0</v>
      </c>
      <c r="CA615" s="210">
        <f t="shared" si="883"/>
        <v>24</v>
      </c>
      <c r="CB615" s="404">
        <f t="shared" si="884"/>
        <v>620</v>
      </c>
      <c r="CC615" s="211"/>
      <c r="CD615" s="537">
        <f t="shared" si="885"/>
        <v>10.216064999999986</v>
      </c>
      <c r="CE615" s="537">
        <f t="shared" si="917"/>
        <v>3.0648194999999956</v>
      </c>
      <c r="CF615" s="537">
        <f t="shared" si="886"/>
        <v>5.1080324999999931</v>
      </c>
      <c r="CG615" s="210"/>
      <c r="CH615" s="210"/>
      <c r="CI615" s="210"/>
      <c r="CJ615" s="538">
        <f t="shared" si="887"/>
        <v>10.216064999999986</v>
      </c>
      <c r="CK615" s="216">
        <f t="shared" si="888"/>
        <v>0</v>
      </c>
      <c r="CL615" s="216">
        <f t="shared" si="918"/>
        <v>0</v>
      </c>
      <c r="CM615" s="216">
        <f t="shared" si="889"/>
        <v>0</v>
      </c>
      <c r="CN615" s="216"/>
      <c r="CO615" s="216"/>
      <c r="CP615" s="216"/>
      <c r="CQ615" s="217">
        <f t="shared" si="890"/>
        <v>0</v>
      </c>
      <c r="CR615" s="403">
        <f t="shared" si="891"/>
        <v>10.216064999999986</v>
      </c>
      <c r="CS615" s="403">
        <f t="shared" si="919"/>
        <v>3.0648194999999956</v>
      </c>
      <c r="CT615" s="403">
        <f t="shared" si="892"/>
        <v>5.1080324999999931</v>
      </c>
      <c r="CU615" s="403"/>
      <c r="CV615" s="403"/>
      <c r="CW615" s="403"/>
      <c r="CX615" s="404">
        <f t="shared" si="893"/>
        <v>10.216064999999986</v>
      </c>
      <c r="CY615" s="198"/>
      <c r="CZ615" s="222">
        <v>620</v>
      </c>
      <c r="DA615" s="677">
        <f t="shared" si="894"/>
        <v>120</v>
      </c>
      <c r="DB615" s="676">
        <f t="shared" si="895"/>
        <v>24</v>
      </c>
      <c r="DC615" s="676">
        <f t="shared" si="920"/>
        <v>4.8</v>
      </c>
      <c r="DD615" s="208">
        <v>660.86425999999994</v>
      </c>
      <c r="DE615" s="677">
        <f t="shared" si="896"/>
        <v>160.86425999999994</v>
      </c>
      <c r="DF615" s="676">
        <f t="shared" si="897"/>
        <v>32.172852000000006</v>
      </c>
      <c r="DG615" s="676">
        <f t="shared" si="921"/>
        <v>6.434570400000001</v>
      </c>
      <c r="DH615" s="222">
        <v>24</v>
      </c>
      <c r="DI615" s="677">
        <f t="shared" si="898"/>
        <v>120</v>
      </c>
      <c r="DJ615" s="568">
        <f t="shared" si="899"/>
        <v>620</v>
      </c>
      <c r="DK615" s="677">
        <f t="shared" si="900"/>
        <v>620</v>
      </c>
      <c r="DL615" s="677">
        <f t="shared" si="922"/>
        <v>186</v>
      </c>
      <c r="DM615" s="677">
        <f t="shared" si="923"/>
        <v>310</v>
      </c>
      <c r="DN615" s="677">
        <f t="shared" si="901"/>
        <v>10.216064999999986</v>
      </c>
      <c r="DO615" s="677">
        <f t="shared" si="924"/>
        <v>3.0648194999999956</v>
      </c>
      <c r="DP615" s="677">
        <f t="shared" si="925"/>
        <v>5.1080324999999931</v>
      </c>
      <c r="DQ615" s="677">
        <f t="shared" si="902"/>
        <v>10.216064999999986</v>
      </c>
      <c r="DR615" s="222">
        <v>620</v>
      </c>
      <c r="DS615" s="677">
        <f t="shared" si="903"/>
        <v>120</v>
      </c>
      <c r="DT615" s="676">
        <f t="shared" si="904"/>
        <v>24</v>
      </c>
      <c r="DU615" s="710">
        <f t="shared" si="926"/>
        <v>4.8</v>
      </c>
      <c r="DV615" s="208">
        <v>660.86425999999994</v>
      </c>
      <c r="DW615" s="677">
        <f t="shared" si="905"/>
        <v>160.86425999999994</v>
      </c>
      <c r="DX615" s="676">
        <f t="shared" si="906"/>
        <v>32.172852000000006</v>
      </c>
      <c r="DY615" s="710">
        <f t="shared" si="927"/>
        <v>6.434570400000001</v>
      </c>
      <c r="DZ615" s="222">
        <v>24</v>
      </c>
      <c r="EA615" s="677">
        <f t="shared" si="907"/>
        <v>120</v>
      </c>
      <c r="EB615" s="568">
        <f t="shared" si="908"/>
        <v>620</v>
      </c>
      <c r="EC615" s="677">
        <f t="shared" si="909"/>
        <v>620</v>
      </c>
      <c r="ED615" s="677">
        <f t="shared" si="928"/>
        <v>186</v>
      </c>
      <c r="EE615" s="677">
        <f t="shared" si="929"/>
        <v>310</v>
      </c>
      <c r="EF615" s="208">
        <f t="shared" si="930"/>
        <v>10.216064999999986</v>
      </c>
      <c r="EG615" s="208">
        <f t="shared" si="931"/>
        <v>3.0648194999999956</v>
      </c>
      <c r="EH615" s="208">
        <f t="shared" si="932"/>
        <v>5.1080324999999931</v>
      </c>
      <c r="EI615" s="677">
        <f t="shared" si="910"/>
        <v>10.216064999999986</v>
      </c>
    </row>
    <row r="616" spans="1:139" s="218" customFormat="1" ht="27.75" customHeight="1" x14ac:dyDescent="0.2">
      <c r="A616" s="505">
        <v>613</v>
      </c>
      <c r="B616" s="505" t="s">
        <v>1270</v>
      </c>
      <c r="C616" s="499" t="s">
        <v>951</v>
      </c>
      <c r="D616" s="253" t="s">
        <v>109</v>
      </c>
      <c r="E616" s="253" t="s">
        <v>36</v>
      </c>
      <c r="F616" s="219" t="s">
        <v>43</v>
      </c>
      <c r="G616" s="219" t="s">
        <v>42</v>
      </c>
      <c r="H616" s="219" t="s">
        <v>25</v>
      </c>
      <c r="I616" s="248">
        <v>0.5</v>
      </c>
      <c r="J616" s="230">
        <v>908</v>
      </c>
      <c r="K616" s="222" t="s">
        <v>650</v>
      </c>
      <c r="L616" s="219" t="s">
        <v>43</v>
      </c>
      <c r="M616" s="219" t="s">
        <v>42</v>
      </c>
      <c r="N616" s="219" t="s">
        <v>25</v>
      </c>
      <c r="O616" s="249">
        <v>0.5</v>
      </c>
      <c r="P616" s="230">
        <v>908</v>
      </c>
      <c r="Q616" s="219"/>
      <c r="R616" s="219"/>
      <c r="S616" s="219"/>
      <c r="T616" s="249">
        <v>0.5</v>
      </c>
      <c r="U616" s="231">
        <v>908</v>
      </c>
      <c r="V616" s="228" t="s">
        <v>695</v>
      </c>
      <c r="W616" s="228" t="s">
        <v>180</v>
      </c>
      <c r="X616" s="228" t="s">
        <v>45</v>
      </c>
      <c r="Y616" s="252">
        <v>0.5</v>
      </c>
      <c r="Z616" s="232">
        <v>908</v>
      </c>
      <c r="AA616" s="207">
        <f t="shared" si="846"/>
        <v>454</v>
      </c>
      <c r="AB616" s="222">
        <v>758</v>
      </c>
      <c r="AC616" s="544">
        <f t="shared" si="911"/>
        <v>-150</v>
      </c>
      <c r="AD616" s="208">
        <f>0.95*$AB$1</f>
        <v>1080.587</v>
      </c>
      <c r="AE616" s="678">
        <f t="shared" si="912"/>
        <v>172.58699999999999</v>
      </c>
      <c r="AF616" s="222">
        <v>1406</v>
      </c>
      <c r="AJ616" s="444">
        <f t="shared" si="847"/>
        <v>-150</v>
      </c>
      <c r="AK616" s="444">
        <f t="shared" si="848"/>
        <v>-16.519823788546248</v>
      </c>
      <c r="AL616" s="539">
        <f t="shared" si="913"/>
        <v>-3.3039647577092497E-2</v>
      </c>
      <c r="AM616" s="444">
        <f t="shared" si="849"/>
        <v>-30</v>
      </c>
      <c r="AN616" s="445">
        <f t="shared" si="850"/>
        <v>172.58699999999999</v>
      </c>
      <c r="AO616" s="445">
        <f t="shared" si="851"/>
        <v>19.007378854625557</v>
      </c>
      <c r="AP616" s="542">
        <f t="shared" si="914"/>
        <v>3.8014757709251112E-2</v>
      </c>
      <c r="AQ616" s="445">
        <f t="shared" si="852"/>
        <v>34.517399999999995</v>
      </c>
      <c r="AR616" s="227">
        <f t="shared" si="853"/>
        <v>514</v>
      </c>
      <c r="AS616" s="210">
        <f t="shared" si="854"/>
        <v>1028</v>
      </c>
      <c r="AT616" s="209">
        <f t="shared" si="855"/>
        <v>308.39999999999998</v>
      </c>
      <c r="AU616" s="209">
        <f t="shared" si="856"/>
        <v>514</v>
      </c>
      <c r="AV616" s="211">
        <f t="shared" si="857"/>
        <v>758</v>
      </c>
      <c r="AW616" s="210">
        <f t="shared" si="858"/>
        <v>270</v>
      </c>
      <c r="AX616" s="210">
        <f t="shared" si="859"/>
        <v>120</v>
      </c>
      <c r="AY616" s="210">
        <f t="shared" si="860"/>
        <v>13.215859030836995</v>
      </c>
      <c r="AZ616" s="211">
        <f t="shared" si="861"/>
        <v>1080.587</v>
      </c>
      <c r="BA616" s="544">
        <f t="shared" si="915"/>
        <v>52.586999999999989</v>
      </c>
      <c r="BB616" s="210">
        <f t="shared" si="916"/>
        <v>13.146749999999997</v>
      </c>
      <c r="BC616" s="213">
        <f t="shared" si="862"/>
        <v>486.26415000000003</v>
      </c>
      <c r="BD616" s="211">
        <f>[1]MAG_9pak!$F$9</f>
        <v>972.52830000000006</v>
      </c>
      <c r="BE616" s="213">
        <f t="shared" si="863"/>
        <v>291.75848999999999</v>
      </c>
      <c r="BF616" s="213">
        <f t="shared" si="864"/>
        <v>486.26415000000003</v>
      </c>
      <c r="BG616" s="210">
        <f t="shared" si="865"/>
        <v>214.52830000000006</v>
      </c>
      <c r="BH616" s="210">
        <f t="shared" si="866"/>
        <v>64.528300000000058</v>
      </c>
      <c r="BI616" s="210">
        <f t="shared" si="867"/>
        <v>7.1066409691630099</v>
      </c>
      <c r="BJ616" s="210">
        <f t="shared" si="868"/>
        <v>1125.92</v>
      </c>
      <c r="BK616" s="214">
        <f t="shared" si="869"/>
        <v>337.77600000000001</v>
      </c>
      <c r="BL616" s="214">
        <f t="shared" si="870"/>
        <v>562.96</v>
      </c>
      <c r="BM616" s="210">
        <f t="shared" si="871"/>
        <v>217.92000000000007</v>
      </c>
      <c r="BN616" s="210">
        <f t="shared" si="872"/>
        <v>367.92000000000007</v>
      </c>
      <c r="BO616" s="215">
        <f t="shared" si="873"/>
        <v>562.96</v>
      </c>
      <c r="BP616" s="210">
        <f t="shared" si="933"/>
        <v>1125.92</v>
      </c>
      <c r="BQ616" s="216">
        <f t="shared" si="874"/>
        <v>337.77600000000001</v>
      </c>
      <c r="BR616" s="216">
        <f t="shared" si="875"/>
        <v>562.96</v>
      </c>
      <c r="BS616" s="210">
        <f t="shared" si="876"/>
        <v>217.92000000000007</v>
      </c>
      <c r="BT616" s="210">
        <f t="shared" si="877"/>
        <v>367.92000000000007</v>
      </c>
      <c r="BU616" s="217">
        <f t="shared" si="878"/>
        <v>562.96</v>
      </c>
      <c r="BV616" s="210">
        <f t="shared" si="934"/>
        <v>1125.92</v>
      </c>
      <c r="BW616" s="403">
        <f t="shared" si="879"/>
        <v>337.77600000000001</v>
      </c>
      <c r="BX616" s="403">
        <f t="shared" si="880"/>
        <v>562.96</v>
      </c>
      <c r="BY616" s="210">
        <f t="shared" si="881"/>
        <v>217.92000000000007</v>
      </c>
      <c r="BZ616" s="210">
        <f t="shared" si="882"/>
        <v>367.92000000000007</v>
      </c>
      <c r="CA616" s="210">
        <f t="shared" si="883"/>
        <v>24</v>
      </c>
      <c r="CB616" s="404">
        <f t="shared" si="884"/>
        <v>562.96</v>
      </c>
      <c r="CC616" s="211"/>
      <c r="CD616" s="537">
        <f t="shared" si="885"/>
        <v>13.146749999999997</v>
      </c>
      <c r="CE616" s="537">
        <f t="shared" si="917"/>
        <v>3.944024999999999</v>
      </c>
      <c r="CF616" s="537">
        <f t="shared" si="886"/>
        <v>6.5733749999999986</v>
      </c>
      <c r="CG616" s="210"/>
      <c r="CH616" s="210"/>
      <c r="CI616" s="210"/>
      <c r="CJ616" s="538">
        <f t="shared" si="887"/>
        <v>6.5733749999999986</v>
      </c>
      <c r="CK616" s="216">
        <f t="shared" si="888"/>
        <v>-67.5</v>
      </c>
      <c r="CL616" s="216">
        <f t="shared" si="918"/>
        <v>-20.25</v>
      </c>
      <c r="CM616" s="216">
        <f t="shared" si="889"/>
        <v>-33.75</v>
      </c>
      <c r="CN616" s="216"/>
      <c r="CO616" s="216"/>
      <c r="CP616" s="216"/>
      <c r="CQ616" s="217">
        <f t="shared" si="890"/>
        <v>-33.75</v>
      </c>
      <c r="CR616" s="403">
        <f t="shared" si="891"/>
        <v>-11.333250000000021</v>
      </c>
      <c r="CS616" s="403">
        <f t="shared" si="919"/>
        <v>-3.3999750000000062</v>
      </c>
      <c r="CT616" s="403">
        <f t="shared" si="892"/>
        <v>-5.6666250000000105</v>
      </c>
      <c r="CU616" s="403"/>
      <c r="CV616" s="403"/>
      <c r="CW616" s="403"/>
      <c r="CX616" s="404">
        <f t="shared" si="893"/>
        <v>-5.6666250000000105</v>
      </c>
      <c r="CY616" s="198"/>
      <c r="CZ616" s="222">
        <v>758</v>
      </c>
      <c r="DA616" s="677">
        <f t="shared" si="894"/>
        <v>-150</v>
      </c>
      <c r="DB616" s="676">
        <f t="shared" si="895"/>
        <v>-16.519823788546248</v>
      </c>
      <c r="DC616" s="676">
        <f t="shared" si="920"/>
        <v>-3.3039647577092497</v>
      </c>
      <c r="DD616" s="208">
        <v>1080.587</v>
      </c>
      <c r="DE616" s="677">
        <f t="shared" si="896"/>
        <v>172.58699999999999</v>
      </c>
      <c r="DF616" s="676">
        <f t="shared" si="897"/>
        <v>19.007378854625557</v>
      </c>
      <c r="DG616" s="676">
        <f t="shared" si="921"/>
        <v>3.8014757709251112</v>
      </c>
      <c r="DH616" s="222">
        <v>20</v>
      </c>
      <c r="DI616" s="677">
        <f t="shared" si="898"/>
        <v>181.6</v>
      </c>
      <c r="DJ616" s="568">
        <f t="shared" si="899"/>
        <v>1089.5999999999999</v>
      </c>
      <c r="DK616" s="677">
        <f t="shared" si="900"/>
        <v>544.79999999999995</v>
      </c>
      <c r="DL616" s="677">
        <f t="shared" si="922"/>
        <v>326.87999999999994</v>
      </c>
      <c r="DM616" s="677">
        <f t="shared" si="923"/>
        <v>544.79999999999995</v>
      </c>
      <c r="DN616" s="677">
        <f t="shared" si="901"/>
        <v>-2.25324999999998</v>
      </c>
      <c r="DO616" s="677">
        <f t="shared" si="924"/>
        <v>-0.675974999999994</v>
      </c>
      <c r="DP616" s="677">
        <f t="shared" si="925"/>
        <v>-1.12662499999999</v>
      </c>
      <c r="DQ616" s="677">
        <f t="shared" si="902"/>
        <v>-1.12662499999999</v>
      </c>
      <c r="DR616" s="222">
        <v>758</v>
      </c>
      <c r="DS616" s="677">
        <f t="shared" si="903"/>
        <v>-150</v>
      </c>
      <c r="DT616" s="676">
        <f t="shared" si="904"/>
        <v>-16.519823788546248</v>
      </c>
      <c r="DU616" s="710">
        <f t="shared" si="926"/>
        <v>-3.3039647577092497</v>
      </c>
      <c r="DV616" s="208">
        <v>1080.587</v>
      </c>
      <c r="DW616" s="677">
        <f t="shared" si="905"/>
        <v>172.58699999999999</v>
      </c>
      <c r="DX616" s="676">
        <f t="shared" si="906"/>
        <v>19.007378854625557</v>
      </c>
      <c r="DY616" s="710">
        <f t="shared" si="927"/>
        <v>3.8014757709251112</v>
      </c>
      <c r="DZ616" s="222">
        <v>19</v>
      </c>
      <c r="EA616" s="677">
        <f t="shared" si="907"/>
        <v>172.52</v>
      </c>
      <c r="EB616" s="568">
        <f t="shared" si="908"/>
        <v>1080.52</v>
      </c>
      <c r="EC616" s="677">
        <f t="shared" si="909"/>
        <v>540.26</v>
      </c>
      <c r="ED616" s="677">
        <f t="shared" si="928"/>
        <v>324.15600000000001</v>
      </c>
      <c r="EE616" s="677">
        <f t="shared" si="929"/>
        <v>540.26</v>
      </c>
      <c r="EF616" s="208">
        <f t="shared" si="930"/>
        <v>1.6750000000001819E-2</v>
      </c>
      <c r="EG616" s="208">
        <f t="shared" si="931"/>
        <v>5.0250000000005455E-3</v>
      </c>
      <c r="EH616" s="208">
        <f t="shared" si="932"/>
        <v>8.3750000000009095E-3</v>
      </c>
      <c r="EI616" s="677">
        <f t="shared" si="910"/>
        <v>8.3750000000009095E-3</v>
      </c>
    </row>
    <row r="617" spans="1:139" s="218" customFormat="1" ht="27.75" customHeight="1" x14ac:dyDescent="0.2">
      <c r="A617" s="505">
        <v>614</v>
      </c>
      <c r="B617" s="505" t="s">
        <v>1270</v>
      </c>
      <c r="C617" s="499" t="s">
        <v>979</v>
      </c>
      <c r="D617" s="253" t="s">
        <v>109</v>
      </c>
      <c r="E617" s="253" t="s">
        <v>92</v>
      </c>
      <c r="F617" s="219" t="s">
        <v>96</v>
      </c>
      <c r="G617" s="219" t="s">
        <v>24</v>
      </c>
      <c r="H617" s="219" t="s">
        <v>28</v>
      </c>
      <c r="I617" s="248">
        <v>0.2</v>
      </c>
      <c r="J617" s="230">
        <v>739</v>
      </c>
      <c r="K617" s="222"/>
      <c r="L617" s="219" t="s">
        <v>96</v>
      </c>
      <c r="M617" s="219" t="s">
        <v>24</v>
      </c>
      <c r="N617" s="219" t="s">
        <v>28</v>
      </c>
      <c r="O617" s="249">
        <v>0.2</v>
      </c>
      <c r="P617" s="230">
        <v>739</v>
      </c>
      <c r="Q617" s="219"/>
      <c r="R617" s="219"/>
      <c r="S617" s="219"/>
      <c r="T617" s="249">
        <v>0.2</v>
      </c>
      <c r="U617" s="231">
        <v>739</v>
      </c>
      <c r="V617" s="228" t="s">
        <v>674</v>
      </c>
      <c r="W617" s="228" t="s">
        <v>6</v>
      </c>
      <c r="X617" s="228" t="s">
        <v>28</v>
      </c>
      <c r="Y617" s="252">
        <v>0.2</v>
      </c>
      <c r="Z617" s="232">
        <v>739</v>
      </c>
      <c r="AA617" s="207">
        <f t="shared" si="846"/>
        <v>147.80000000000001</v>
      </c>
      <c r="AB617" s="222">
        <v>967</v>
      </c>
      <c r="AC617" s="544">
        <f t="shared" si="911"/>
        <v>228</v>
      </c>
      <c r="AD617" s="208">
        <f>1.22*$AB$1</f>
        <v>1387.7012</v>
      </c>
      <c r="AE617" s="678">
        <f t="shared" si="912"/>
        <v>648.70119999999997</v>
      </c>
      <c r="AF617" s="222">
        <v>1796</v>
      </c>
      <c r="AJ617" s="444">
        <f t="shared" si="847"/>
        <v>228</v>
      </c>
      <c r="AK617" s="444">
        <f t="shared" si="848"/>
        <v>30.852503382949948</v>
      </c>
      <c r="AL617" s="539">
        <f t="shared" si="913"/>
        <v>6.1705006765899899E-2</v>
      </c>
      <c r="AM617" s="444">
        <f t="shared" si="849"/>
        <v>45.6</v>
      </c>
      <c r="AN617" s="445">
        <f t="shared" si="850"/>
        <v>648.70119999999997</v>
      </c>
      <c r="AO617" s="445">
        <f t="shared" si="851"/>
        <v>87.780947225981038</v>
      </c>
      <c r="AP617" s="542">
        <f t="shared" si="914"/>
        <v>0.17556189445196207</v>
      </c>
      <c r="AQ617" s="445">
        <f t="shared" si="852"/>
        <v>129.74024</v>
      </c>
      <c r="AR617" s="227">
        <f t="shared" si="853"/>
        <v>171.8</v>
      </c>
      <c r="AS617" s="210">
        <f t="shared" si="854"/>
        <v>859</v>
      </c>
      <c r="AT617" s="209">
        <f t="shared" si="855"/>
        <v>257.7</v>
      </c>
      <c r="AU617" s="209">
        <f t="shared" si="856"/>
        <v>429.5</v>
      </c>
      <c r="AV617" s="211">
        <f t="shared" si="857"/>
        <v>967</v>
      </c>
      <c r="AW617" s="212">
        <f t="shared" si="858"/>
        <v>-108</v>
      </c>
      <c r="AX617" s="210">
        <f t="shared" si="859"/>
        <v>120</v>
      </c>
      <c r="AY617" s="210">
        <f t="shared" si="860"/>
        <v>16.238159675236801</v>
      </c>
      <c r="AZ617" s="211">
        <f t="shared" si="861"/>
        <v>1387.7012</v>
      </c>
      <c r="BA617" s="544">
        <f t="shared" si="915"/>
        <v>528.70119999999997</v>
      </c>
      <c r="BB617" s="210">
        <f t="shared" si="916"/>
        <v>132.17529999999999</v>
      </c>
      <c r="BC617" s="213">
        <f t="shared" si="862"/>
        <v>249.78621600000002</v>
      </c>
      <c r="BD617" s="211">
        <f>[1]MAG_9pak!$F$11</f>
        <v>1248.9310800000001</v>
      </c>
      <c r="BE617" s="213">
        <f t="shared" si="863"/>
        <v>374.67932400000001</v>
      </c>
      <c r="BF617" s="213">
        <f t="shared" si="864"/>
        <v>624.46554000000003</v>
      </c>
      <c r="BG617" s="210">
        <f t="shared" si="865"/>
        <v>281.93108000000007</v>
      </c>
      <c r="BH617" s="210">
        <f t="shared" si="866"/>
        <v>509.93108000000007</v>
      </c>
      <c r="BI617" s="210">
        <f t="shared" si="867"/>
        <v>69.002852503382968</v>
      </c>
      <c r="BJ617" s="210">
        <f t="shared" si="868"/>
        <v>916.36</v>
      </c>
      <c r="BK617" s="214">
        <f t="shared" si="869"/>
        <v>274.90800000000002</v>
      </c>
      <c r="BL617" s="214">
        <f t="shared" si="870"/>
        <v>458.18</v>
      </c>
      <c r="BM617" s="210">
        <f t="shared" si="871"/>
        <v>177.36</v>
      </c>
      <c r="BN617" s="210">
        <f t="shared" si="872"/>
        <v>-50.639999999999986</v>
      </c>
      <c r="BO617" s="215">
        <f t="shared" si="873"/>
        <v>183.27200000000002</v>
      </c>
      <c r="BP617" s="210">
        <f t="shared" si="933"/>
        <v>916.36</v>
      </c>
      <c r="BQ617" s="216">
        <f t="shared" si="874"/>
        <v>274.90800000000002</v>
      </c>
      <c r="BR617" s="216">
        <f t="shared" si="875"/>
        <v>458.18</v>
      </c>
      <c r="BS617" s="210">
        <f t="shared" si="876"/>
        <v>177.36</v>
      </c>
      <c r="BT617" s="210">
        <f t="shared" si="877"/>
        <v>-50.639999999999986</v>
      </c>
      <c r="BU617" s="217">
        <f t="shared" si="878"/>
        <v>183.27200000000002</v>
      </c>
      <c r="BV617" s="210">
        <f t="shared" si="934"/>
        <v>916.36</v>
      </c>
      <c r="BW617" s="403">
        <f t="shared" si="879"/>
        <v>274.90800000000002</v>
      </c>
      <c r="BX617" s="403">
        <f t="shared" si="880"/>
        <v>458.18</v>
      </c>
      <c r="BY617" s="210">
        <f t="shared" si="881"/>
        <v>177.36</v>
      </c>
      <c r="BZ617" s="210">
        <f t="shared" si="882"/>
        <v>-50.639999999999986</v>
      </c>
      <c r="CA617" s="210">
        <f t="shared" si="883"/>
        <v>24</v>
      </c>
      <c r="CB617" s="404">
        <f t="shared" si="884"/>
        <v>183.27200000000002</v>
      </c>
      <c r="CC617" s="211"/>
      <c r="CD617" s="537">
        <f t="shared" si="885"/>
        <v>132.17529999999999</v>
      </c>
      <c r="CE617" s="537">
        <f t="shared" si="917"/>
        <v>39.652589999999996</v>
      </c>
      <c r="CF617" s="537">
        <f t="shared" si="886"/>
        <v>66.087649999999996</v>
      </c>
      <c r="CG617" s="210"/>
      <c r="CH617" s="210"/>
      <c r="CI617" s="210"/>
      <c r="CJ617" s="538">
        <f t="shared" si="887"/>
        <v>26.43506</v>
      </c>
      <c r="CK617" s="216">
        <f t="shared" si="888"/>
        <v>27</v>
      </c>
      <c r="CL617" s="216">
        <f t="shared" si="918"/>
        <v>8.1</v>
      </c>
      <c r="CM617" s="216">
        <f t="shared" si="889"/>
        <v>13.5</v>
      </c>
      <c r="CN617" s="216"/>
      <c r="CO617" s="216"/>
      <c r="CP617" s="216"/>
      <c r="CQ617" s="217">
        <f t="shared" si="890"/>
        <v>5.4</v>
      </c>
      <c r="CR617" s="403">
        <f t="shared" si="891"/>
        <v>117.83529999999999</v>
      </c>
      <c r="CS617" s="403">
        <f t="shared" si="919"/>
        <v>35.350589999999997</v>
      </c>
      <c r="CT617" s="403">
        <f t="shared" si="892"/>
        <v>58.917649999999995</v>
      </c>
      <c r="CU617" s="403"/>
      <c r="CV617" s="403"/>
      <c r="CW617" s="403"/>
      <c r="CX617" s="404">
        <f t="shared" si="893"/>
        <v>23.567059999999998</v>
      </c>
      <c r="CY617" s="198"/>
      <c r="CZ617" s="222">
        <v>967</v>
      </c>
      <c r="DA617" s="677">
        <f t="shared" si="894"/>
        <v>228</v>
      </c>
      <c r="DB617" s="676">
        <f t="shared" si="895"/>
        <v>30.852503382949948</v>
      </c>
      <c r="DC617" s="676">
        <f t="shared" si="920"/>
        <v>6.1705006765899899</v>
      </c>
      <c r="DD617" s="208">
        <v>1387.7012</v>
      </c>
      <c r="DE617" s="677">
        <f t="shared" si="896"/>
        <v>648.70119999999997</v>
      </c>
      <c r="DF617" s="676">
        <f t="shared" si="897"/>
        <v>87.780947225981038</v>
      </c>
      <c r="DG617" s="676">
        <f t="shared" si="921"/>
        <v>17.556189445196207</v>
      </c>
      <c r="DH617" s="222">
        <v>20</v>
      </c>
      <c r="DI617" s="677">
        <f t="shared" si="898"/>
        <v>147.80000000000001</v>
      </c>
      <c r="DJ617" s="568">
        <f t="shared" si="899"/>
        <v>886.8</v>
      </c>
      <c r="DK617" s="677">
        <f t="shared" si="900"/>
        <v>177.36</v>
      </c>
      <c r="DL617" s="677">
        <f t="shared" si="922"/>
        <v>266.04000000000002</v>
      </c>
      <c r="DM617" s="677">
        <f t="shared" si="923"/>
        <v>443.4</v>
      </c>
      <c r="DN617" s="677">
        <f t="shared" si="901"/>
        <v>125.2253</v>
      </c>
      <c r="DO617" s="677">
        <f t="shared" si="924"/>
        <v>37.567590000000003</v>
      </c>
      <c r="DP617" s="677">
        <f t="shared" si="925"/>
        <v>62.612650000000002</v>
      </c>
      <c r="DQ617" s="677">
        <f t="shared" si="902"/>
        <v>25.045060000000003</v>
      </c>
      <c r="DR617" s="222">
        <v>967</v>
      </c>
      <c r="DS617" s="677">
        <f t="shared" si="903"/>
        <v>228</v>
      </c>
      <c r="DT617" s="676">
        <f t="shared" si="904"/>
        <v>30.852503382949948</v>
      </c>
      <c r="DU617" s="710">
        <f t="shared" si="926"/>
        <v>6.1705006765899899</v>
      </c>
      <c r="DV617" s="208">
        <v>1387.7012</v>
      </c>
      <c r="DW617" s="677">
        <f t="shared" si="905"/>
        <v>648.70119999999997</v>
      </c>
      <c r="DX617" s="676">
        <f t="shared" si="906"/>
        <v>87.780947225981038</v>
      </c>
      <c r="DY617" s="710">
        <f t="shared" si="927"/>
        <v>17.556189445196207</v>
      </c>
      <c r="DZ617" s="222">
        <v>19</v>
      </c>
      <c r="EA617" s="677">
        <f t="shared" si="907"/>
        <v>140.41</v>
      </c>
      <c r="EB617" s="568">
        <f t="shared" si="908"/>
        <v>879.41</v>
      </c>
      <c r="EC617" s="677">
        <f t="shared" si="909"/>
        <v>175.88200000000001</v>
      </c>
      <c r="ED617" s="677">
        <f t="shared" si="928"/>
        <v>263.82299999999998</v>
      </c>
      <c r="EE617" s="677">
        <f t="shared" si="929"/>
        <v>439.70499999999998</v>
      </c>
      <c r="EF617" s="208">
        <f t="shared" si="930"/>
        <v>127.0728</v>
      </c>
      <c r="EG617" s="208">
        <f t="shared" si="931"/>
        <v>38.121839999999999</v>
      </c>
      <c r="EH617" s="208">
        <f t="shared" si="932"/>
        <v>63.5364</v>
      </c>
      <c r="EI617" s="677">
        <f t="shared" si="910"/>
        <v>25.414560000000002</v>
      </c>
    </row>
    <row r="618" spans="1:139" s="218" customFormat="1" ht="27.75" customHeight="1" x14ac:dyDescent="0.2">
      <c r="A618" s="506">
        <v>615</v>
      </c>
      <c r="B618" s="506" t="s">
        <v>1270</v>
      </c>
      <c r="C618" s="499" t="s">
        <v>951</v>
      </c>
      <c r="D618" s="253" t="s">
        <v>109</v>
      </c>
      <c r="E618" s="253" t="s">
        <v>14</v>
      </c>
      <c r="F618" s="219" t="s">
        <v>38</v>
      </c>
      <c r="G618" s="219" t="s">
        <v>24</v>
      </c>
      <c r="H618" s="219" t="s">
        <v>25</v>
      </c>
      <c r="I618" s="248">
        <v>0.8</v>
      </c>
      <c r="J618" s="230">
        <v>739</v>
      </c>
      <c r="K618" s="222"/>
      <c r="L618" s="219" t="s">
        <v>38</v>
      </c>
      <c r="M618" s="219" t="s">
        <v>24</v>
      </c>
      <c r="N618" s="219" t="s">
        <v>25</v>
      </c>
      <c r="O618" s="249">
        <v>0.8</v>
      </c>
      <c r="P618" s="230">
        <v>739</v>
      </c>
      <c r="Q618" s="219"/>
      <c r="R618" s="219"/>
      <c r="S618" s="219"/>
      <c r="T618" s="249">
        <v>0.8</v>
      </c>
      <c r="U618" s="231">
        <v>739</v>
      </c>
      <c r="V618" s="228" t="s">
        <v>660</v>
      </c>
      <c r="W618" s="228" t="s">
        <v>6</v>
      </c>
      <c r="X618" s="228" t="s">
        <v>45</v>
      </c>
      <c r="Y618" s="252">
        <v>0.8</v>
      </c>
      <c r="Z618" s="232">
        <v>739</v>
      </c>
      <c r="AA618" s="207">
        <f t="shared" si="846"/>
        <v>591.20000000000005</v>
      </c>
      <c r="AB618" s="222">
        <v>758</v>
      </c>
      <c r="AC618" s="544">
        <f t="shared" si="911"/>
        <v>19</v>
      </c>
      <c r="AD618" s="208">
        <f>0.95*$AB$1</f>
        <v>1080.587</v>
      </c>
      <c r="AE618" s="678">
        <f t="shared" si="912"/>
        <v>341.58699999999999</v>
      </c>
      <c r="AF618" s="222">
        <v>1406</v>
      </c>
      <c r="AJ618" s="444">
        <f t="shared" si="847"/>
        <v>19</v>
      </c>
      <c r="AK618" s="444">
        <f t="shared" si="848"/>
        <v>2.5710419485791505</v>
      </c>
      <c r="AL618" s="539">
        <f t="shared" si="913"/>
        <v>5.1420838971583003E-3</v>
      </c>
      <c r="AM618" s="444">
        <f t="shared" si="849"/>
        <v>3.8</v>
      </c>
      <c r="AN618" s="445">
        <f t="shared" si="850"/>
        <v>341.58699999999999</v>
      </c>
      <c r="AO618" s="445">
        <f t="shared" si="851"/>
        <v>46.222868741542612</v>
      </c>
      <c r="AP618" s="542">
        <f t="shared" si="914"/>
        <v>9.2445737483085211E-2</v>
      </c>
      <c r="AQ618" s="445">
        <f t="shared" si="852"/>
        <v>68.317399999999992</v>
      </c>
      <c r="AR618" s="227">
        <f t="shared" si="853"/>
        <v>687.2</v>
      </c>
      <c r="AS618" s="210">
        <f t="shared" si="854"/>
        <v>859</v>
      </c>
      <c r="AT618" s="209">
        <f t="shared" si="855"/>
        <v>257.7</v>
      </c>
      <c r="AU618" s="209">
        <f t="shared" si="856"/>
        <v>429.5</v>
      </c>
      <c r="AV618" s="211">
        <f t="shared" si="857"/>
        <v>758</v>
      </c>
      <c r="AW618" s="210">
        <f t="shared" si="858"/>
        <v>101</v>
      </c>
      <c r="AX618" s="210">
        <f t="shared" si="859"/>
        <v>120</v>
      </c>
      <c r="AY618" s="210">
        <f t="shared" si="860"/>
        <v>16.238159675236801</v>
      </c>
      <c r="AZ618" s="211">
        <f t="shared" si="861"/>
        <v>1080.587</v>
      </c>
      <c r="BA618" s="544">
        <f t="shared" si="915"/>
        <v>221.58699999999999</v>
      </c>
      <c r="BB618" s="210">
        <f t="shared" si="916"/>
        <v>55.396749999999997</v>
      </c>
      <c r="BC618" s="213">
        <f t="shared" si="862"/>
        <v>778.02264000000014</v>
      </c>
      <c r="BD618" s="211">
        <f>[1]MAG_9pak!$F$9</f>
        <v>972.52830000000006</v>
      </c>
      <c r="BE618" s="213">
        <f t="shared" si="863"/>
        <v>291.75848999999999</v>
      </c>
      <c r="BF618" s="213">
        <f t="shared" si="864"/>
        <v>486.26415000000003</v>
      </c>
      <c r="BG618" s="210">
        <f t="shared" si="865"/>
        <v>214.52830000000006</v>
      </c>
      <c r="BH618" s="210">
        <f t="shared" si="866"/>
        <v>233.52830000000006</v>
      </c>
      <c r="BI618" s="210">
        <f t="shared" si="867"/>
        <v>31.600581867388371</v>
      </c>
      <c r="BJ618" s="210">
        <f t="shared" si="868"/>
        <v>916.36</v>
      </c>
      <c r="BK618" s="214">
        <f t="shared" si="869"/>
        <v>274.90800000000002</v>
      </c>
      <c r="BL618" s="214">
        <f t="shared" si="870"/>
        <v>458.18</v>
      </c>
      <c r="BM618" s="210">
        <f t="shared" si="871"/>
        <v>177.36</v>
      </c>
      <c r="BN618" s="210">
        <f t="shared" si="872"/>
        <v>158.36000000000001</v>
      </c>
      <c r="BO618" s="215">
        <f t="shared" si="873"/>
        <v>733.08800000000008</v>
      </c>
      <c r="BP618" s="210">
        <f t="shared" si="933"/>
        <v>916.36</v>
      </c>
      <c r="BQ618" s="216">
        <f t="shared" si="874"/>
        <v>274.90800000000002</v>
      </c>
      <c r="BR618" s="216">
        <f t="shared" si="875"/>
        <v>458.18</v>
      </c>
      <c r="BS618" s="210">
        <f t="shared" si="876"/>
        <v>177.36</v>
      </c>
      <c r="BT618" s="210">
        <f t="shared" si="877"/>
        <v>158.36000000000001</v>
      </c>
      <c r="BU618" s="217">
        <f t="shared" si="878"/>
        <v>733.08800000000008</v>
      </c>
      <c r="BV618" s="210">
        <f t="shared" si="934"/>
        <v>916.36</v>
      </c>
      <c r="BW618" s="403">
        <f t="shared" si="879"/>
        <v>274.90800000000002</v>
      </c>
      <c r="BX618" s="403">
        <f t="shared" si="880"/>
        <v>458.18</v>
      </c>
      <c r="BY618" s="210">
        <f t="shared" si="881"/>
        <v>177.36</v>
      </c>
      <c r="BZ618" s="210">
        <f t="shared" si="882"/>
        <v>158.36000000000001</v>
      </c>
      <c r="CA618" s="210">
        <f t="shared" si="883"/>
        <v>24</v>
      </c>
      <c r="CB618" s="404">
        <f t="shared" si="884"/>
        <v>733.08800000000008</v>
      </c>
      <c r="CC618" s="211"/>
      <c r="CD618" s="537">
        <f t="shared" si="885"/>
        <v>55.396749999999997</v>
      </c>
      <c r="CE618" s="537">
        <f t="shared" si="917"/>
        <v>16.619024999999997</v>
      </c>
      <c r="CF618" s="537">
        <f t="shared" si="886"/>
        <v>27.698374999999999</v>
      </c>
      <c r="CG618" s="210"/>
      <c r="CH618" s="210"/>
      <c r="CI618" s="210"/>
      <c r="CJ618" s="538">
        <f t="shared" si="887"/>
        <v>44.317399999999999</v>
      </c>
      <c r="CK618" s="216">
        <f t="shared" si="888"/>
        <v>-25.25</v>
      </c>
      <c r="CL618" s="216">
        <f t="shared" si="918"/>
        <v>-7.5749999999999993</v>
      </c>
      <c r="CM618" s="216">
        <f t="shared" si="889"/>
        <v>-12.625</v>
      </c>
      <c r="CN618" s="216"/>
      <c r="CO618" s="216"/>
      <c r="CP618" s="216"/>
      <c r="CQ618" s="217">
        <f t="shared" si="890"/>
        <v>-20.200000000000003</v>
      </c>
      <c r="CR618" s="403">
        <f t="shared" si="891"/>
        <v>41.056749999999994</v>
      </c>
      <c r="CS618" s="403">
        <f t="shared" si="919"/>
        <v>12.317024999999997</v>
      </c>
      <c r="CT618" s="403">
        <f t="shared" si="892"/>
        <v>20.528374999999997</v>
      </c>
      <c r="CU618" s="403"/>
      <c r="CV618" s="403"/>
      <c r="CW618" s="403"/>
      <c r="CX618" s="404">
        <f t="shared" si="893"/>
        <v>32.845399999999998</v>
      </c>
      <c r="CY618" s="198"/>
      <c r="CZ618" s="222">
        <v>758</v>
      </c>
      <c r="DA618" s="677">
        <f t="shared" si="894"/>
        <v>19</v>
      </c>
      <c r="DB618" s="676">
        <f t="shared" si="895"/>
        <v>2.5710419485791505</v>
      </c>
      <c r="DC618" s="676">
        <f t="shared" si="920"/>
        <v>0.51420838971583005</v>
      </c>
      <c r="DD618" s="208">
        <v>1080.587</v>
      </c>
      <c r="DE618" s="677">
        <f t="shared" si="896"/>
        <v>341.58699999999999</v>
      </c>
      <c r="DF618" s="676">
        <f t="shared" si="897"/>
        <v>46.222868741542612</v>
      </c>
      <c r="DG618" s="676">
        <f t="shared" si="921"/>
        <v>9.2445737483085217</v>
      </c>
      <c r="DH618" s="222">
        <v>20</v>
      </c>
      <c r="DI618" s="677">
        <f t="shared" si="898"/>
        <v>147.80000000000001</v>
      </c>
      <c r="DJ618" s="568">
        <f t="shared" si="899"/>
        <v>886.8</v>
      </c>
      <c r="DK618" s="677">
        <f t="shared" si="900"/>
        <v>709.44</v>
      </c>
      <c r="DL618" s="677">
        <f t="shared" si="922"/>
        <v>266.04000000000002</v>
      </c>
      <c r="DM618" s="677">
        <f t="shared" si="923"/>
        <v>443.4</v>
      </c>
      <c r="DN618" s="677">
        <f t="shared" si="901"/>
        <v>48.446750000000009</v>
      </c>
      <c r="DO618" s="677">
        <f t="shared" si="924"/>
        <v>14.534025000000002</v>
      </c>
      <c r="DP618" s="677">
        <f t="shared" si="925"/>
        <v>24.223375000000004</v>
      </c>
      <c r="DQ618" s="677">
        <f t="shared" si="902"/>
        <v>38.757400000000011</v>
      </c>
      <c r="DR618" s="222">
        <v>758</v>
      </c>
      <c r="DS618" s="677">
        <f t="shared" si="903"/>
        <v>19</v>
      </c>
      <c r="DT618" s="676">
        <f t="shared" si="904"/>
        <v>2.5710419485791505</v>
      </c>
      <c r="DU618" s="710">
        <f t="shared" si="926"/>
        <v>0.51420838971583005</v>
      </c>
      <c r="DV618" s="208">
        <v>1080.587</v>
      </c>
      <c r="DW618" s="677">
        <f t="shared" si="905"/>
        <v>341.58699999999999</v>
      </c>
      <c r="DX618" s="676">
        <f t="shared" si="906"/>
        <v>46.222868741542612</v>
      </c>
      <c r="DY618" s="710">
        <f t="shared" si="927"/>
        <v>9.2445737483085217</v>
      </c>
      <c r="DZ618" s="222">
        <v>19</v>
      </c>
      <c r="EA618" s="677">
        <f t="shared" si="907"/>
        <v>140.41</v>
      </c>
      <c r="EB618" s="568">
        <f t="shared" si="908"/>
        <v>879.41</v>
      </c>
      <c r="EC618" s="677">
        <f t="shared" si="909"/>
        <v>703.52800000000002</v>
      </c>
      <c r="ED618" s="677">
        <f t="shared" si="928"/>
        <v>263.82299999999998</v>
      </c>
      <c r="EE618" s="677">
        <f t="shared" si="929"/>
        <v>439.70499999999998</v>
      </c>
      <c r="EF618" s="208">
        <f t="shared" si="930"/>
        <v>50.294250000000005</v>
      </c>
      <c r="EG618" s="208">
        <f t="shared" si="931"/>
        <v>15.088275000000001</v>
      </c>
      <c r="EH618" s="208">
        <f t="shared" si="932"/>
        <v>25.147125000000003</v>
      </c>
      <c r="EI618" s="677">
        <f t="shared" si="910"/>
        <v>40.235400000000006</v>
      </c>
    </row>
    <row r="619" spans="1:139" s="218" customFormat="1" ht="27.75" customHeight="1" x14ac:dyDescent="0.2">
      <c r="A619" s="505">
        <v>616</v>
      </c>
      <c r="B619" s="505" t="s">
        <v>1270</v>
      </c>
      <c r="C619" s="499" t="s">
        <v>1115</v>
      </c>
      <c r="D619" s="253" t="s">
        <v>109</v>
      </c>
      <c r="E619" s="253" t="s">
        <v>93</v>
      </c>
      <c r="F619" s="219" t="s">
        <v>90</v>
      </c>
      <c r="G619" s="219" t="s">
        <v>6</v>
      </c>
      <c r="H619" s="219" t="s">
        <v>52</v>
      </c>
      <c r="I619" s="248">
        <v>5</v>
      </c>
      <c r="J619" s="230">
        <v>639</v>
      </c>
      <c r="K619" s="222"/>
      <c r="L619" s="219" t="s">
        <v>90</v>
      </c>
      <c r="M619" s="219" t="s">
        <v>6</v>
      </c>
      <c r="N619" s="219" t="s">
        <v>52</v>
      </c>
      <c r="O619" s="249">
        <v>5</v>
      </c>
      <c r="P619" s="230">
        <v>639</v>
      </c>
      <c r="Q619" s="219"/>
      <c r="R619" s="219"/>
      <c r="S619" s="219"/>
      <c r="T619" s="249">
        <v>5</v>
      </c>
      <c r="U619" s="231">
        <v>639</v>
      </c>
      <c r="V619" s="228" t="s">
        <v>171</v>
      </c>
      <c r="W619" s="228" t="s">
        <v>6</v>
      </c>
      <c r="X619" s="228" t="s">
        <v>52</v>
      </c>
      <c r="Y619" s="252">
        <v>5</v>
      </c>
      <c r="Z619" s="232">
        <v>688</v>
      </c>
      <c r="AA619" s="207">
        <f t="shared" si="846"/>
        <v>3440</v>
      </c>
      <c r="AB619" s="222">
        <v>662</v>
      </c>
      <c r="AC619" s="544">
        <f t="shared" si="911"/>
        <v>-26</v>
      </c>
      <c r="AD619" s="208">
        <f>0.832*$AB$1</f>
        <v>946.36671999999999</v>
      </c>
      <c r="AE619" s="678">
        <f t="shared" si="912"/>
        <v>258.36671999999999</v>
      </c>
      <c r="AF619" s="222">
        <v>1228</v>
      </c>
      <c r="AJ619" s="444">
        <f t="shared" si="847"/>
        <v>-26</v>
      </c>
      <c r="AK619" s="444">
        <f t="shared" si="848"/>
        <v>-3.7790697674418539</v>
      </c>
      <c r="AL619" s="539">
        <f t="shared" si="913"/>
        <v>-7.5581395348837078E-3</v>
      </c>
      <c r="AM619" s="444">
        <f t="shared" si="849"/>
        <v>-5.2</v>
      </c>
      <c r="AN619" s="445">
        <f t="shared" si="850"/>
        <v>258.36671999999999</v>
      </c>
      <c r="AO619" s="445">
        <f t="shared" si="851"/>
        <v>37.55330232558137</v>
      </c>
      <c r="AP619" s="542">
        <f t="shared" si="914"/>
        <v>7.5106604651162742E-2</v>
      </c>
      <c r="AQ619" s="445">
        <f t="shared" si="852"/>
        <v>51.673344</v>
      </c>
      <c r="AR619" s="227">
        <f t="shared" si="853"/>
        <v>4040</v>
      </c>
      <c r="AS619" s="210">
        <f t="shared" si="854"/>
        <v>808</v>
      </c>
      <c r="AT619" s="209">
        <f t="shared" si="855"/>
        <v>242.39999999999998</v>
      </c>
      <c r="AU619" s="209">
        <f t="shared" si="856"/>
        <v>404</v>
      </c>
      <c r="AV619" s="211">
        <f t="shared" si="857"/>
        <v>662</v>
      </c>
      <c r="AW619" s="210">
        <f t="shared" si="858"/>
        <v>146</v>
      </c>
      <c r="AX619" s="210">
        <f t="shared" si="859"/>
        <v>120</v>
      </c>
      <c r="AY619" s="210">
        <f t="shared" si="860"/>
        <v>17.441860465116292</v>
      </c>
      <c r="AZ619" s="211">
        <f t="shared" si="861"/>
        <v>946.36671999999999</v>
      </c>
      <c r="BA619" s="544">
        <f t="shared" si="915"/>
        <v>138.36671999999999</v>
      </c>
      <c r="BB619" s="210">
        <f t="shared" si="916"/>
        <v>34.591679999999997</v>
      </c>
      <c r="BC619" s="213">
        <f t="shared" si="862"/>
        <v>4258.6502399999999</v>
      </c>
      <c r="BD619" s="211">
        <f>[1]MAG_9pak!$F$7</f>
        <v>851.73004800000001</v>
      </c>
      <c r="BE619" s="213">
        <f t="shared" si="863"/>
        <v>255.5190144</v>
      </c>
      <c r="BF619" s="213">
        <f t="shared" si="864"/>
        <v>425.86502400000001</v>
      </c>
      <c r="BG619" s="210">
        <f t="shared" si="865"/>
        <v>189.73004800000001</v>
      </c>
      <c r="BH619" s="210">
        <f t="shared" si="866"/>
        <v>163.73004800000001</v>
      </c>
      <c r="BI619" s="210">
        <f t="shared" si="867"/>
        <v>23.797972093023262</v>
      </c>
      <c r="BJ619" s="210">
        <f t="shared" si="868"/>
        <v>853.12</v>
      </c>
      <c r="BK619" s="214">
        <f t="shared" si="869"/>
        <v>255.93599999999998</v>
      </c>
      <c r="BL619" s="214">
        <f t="shared" si="870"/>
        <v>426.56</v>
      </c>
      <c r="BM619" s="210">
        <f t="shared" si="871"/>
        <v>165.12</v>
      </c>
      <c r="BN619" s="210">
        <f t="shared" si="872"/>
        <v>191.12</v>
      </c>
      <c r="BO619" s="215">
        <f t="shared" si="873"/>
        <v>4265.6000000000004</v>
      </c>
      <c r="BP619" s="210">
        <f t="shared" si="933"/>
        <v>853.12</v>
      </c>
      <c r="BQ619" s="216">
        <f t="shared" si="874"/>
        <v>255.93599999999998</v>
      </c>
      <c r="BR619" s="216">
        <f t="shared" si="875"/>
        <v>426.56</v>
      </c>
      <c r="BS619" s="210">
        <f t="shared" si="876"/>
        <v>165.12</v>
      </c>
      <c r="BT619" s="210">
        <f t="shared" si="877"/>
        <v>191.12</v>
      </c>
      <c r="BU619" s="217">
        <f t="shared" si="878"/>
        <v>4265.6000000000004</v>
      </c>
      <c r="BV619" s="210">
        <f t="shared" si="934"/>
        <v>853.12</v>
      </c>
      <c r="BW619" s="403">
        <f t="shared" si="879"/>
        <v>255.93599999999998</v>
      </c>
      <c r="BX619" s="403">
        <f t="shared" si="880"/>
        <v>426.56</v>
      </c>
      <c r="BY619" s="210">
        <f t="shared" si="881"/>
        <v>165.12</v>
      </c>
      <c r="BZ619" s="210">
        <f t="shared" si="882"/>
        <v>191.12</v>
      </c>
      <c r="CA619" s="210">
        <f t="shared" si="883"/>
        <v>24</v>
      </c>
      <c r="CB619" s="404">
        <f t="shared" si="884"/>
        <v>4265.6000000000004</v>
      </c>
      <c r="CC619" s="211"/>
      <c r="CD619" s="537">
        <f t="shared" si="885"/>
        <v>34.591679999999997</v>
      </c>
      <c r="CE619" s="537">
        <f t="shared" si="917"/>
        <v>10.377503999999998</v>
      </c>
      <c r="CF619" s="537">
        <f t="shared" si="886"/>
        <v>17.295839999999998</v>
      </c>
      <c r="CG619" s="210"/>
      <c r="CH619" s="210"/>
      <c r="CI619" s="210"/>
      <c r="CJ619" s="538">
        <f t="shared" si="887"/>
        <v>172.95839999999998</v>
      </c>
      <c r="CK619" s="216">
        <f t="shared" si="888"/>
        <v>-36.5</v>
      </c>
      <c r="CL619" s="216">
        <f t="shared" si="918"/>
        <v>-10.95</v>
      </c>
      <c r="CM619" s="216">
        <f t="shared" si="889"/>
        <v>-18.25</v>
      </c>
      <c r="CN619" s="216"/>
      <c r="CO619" s="216"/>
      <c r="CP619" s="216"/>
      <c r="CQ619" s="217">
        <f t="shared" si="890"/>
        <v>-182.5</v>
      </c>
      <c r="CR619" s="403">
        <f t="shared" si="891"/>
        <v>23.311679999999996</v>
      </c>
      <c r="CS619" s="403">
        <f t="shared" si="919"/>
        <v>6.9935039999999988</v>
      </c>
      <c r="CT619" s="403">
        <f t="shared" si="892"/>
        <v>11.655839999999998</v>
      </c>
      <c r="CU619" s="403"/>
      <c r="CV619" s="403"/>
      <c r="CW619" s="403"/>
      <c r="CX619" s="404">
        <f t="shared" si="893"/>
        <v>116.55839999999998</v>
      </c>
      <c r="CY619" s="198"/>
      <c r="CZ619" s="222">
        <v>662</v>
      </c>
      <c r="DA619" s="677">
        <f t="shared" si="894"/>
        <v>-26</v>
      </c>
      <c r="DB619" s="676">
        <f t="shared" si="895"/>
        <v>-3.7790697674418539</v>
      </c>
      <c r="DC619" s="676">
        <f t="shared" si="920"/>
        <v>-0.75581395348837077</v>
      </c>
      <c r="DD619" s="208">
        <v>946.36671999999999</v>
      </c>
      <c r="DE619" s="677">
        <f t="shared" si="896"/>
        <v>258.36671999999999</v>
      </c>
      <c r="DF619" s="676">
        <f t="shared" si="897"/>
        <v>37.55330232558137</v>
      </c>
      <c r="DG619" s="676">
        <f t="shared" si="921"/>
        <v>7.5106604651162741</v>
      </c>
      <c r="DH619" s="222">
        <v>24</v>
      </c>
      <c r="DI619" s="677">
        <f t="shared" si="898"/>
        <v>165.12</v>
      </c>
      <c r="DJ619" s="568">
        <f t="shared" si="899"/>
        <v>853.12</v>
      </c>
      <c r="DK619" s="677">
        <f t="shared" si="900"/>
        <v>4265.6000000000004</v>
      </c>
      <c r="DL619" s="677">
        <f t="shared" si="922"/>
        <v>255.93599999999998</v>
      </c>
      <c r="DM619" s="677">
        <f t="shared" si="923"/>
        <v>426.56</v>
      </c>
      <c r="DN619" s="677">
        <f t="shared" si="901"/>
        <v>23.311679999999996</v>
      </c>
      <c r="DO619" s="677">
        <f t="shared" si="924"/>
        <v>6.9935039999999988</v>
      </c>
      <c r="DP619" s="677">
        <f t="shared" si="925"/>
        <v>11.655839999999998</v>
      </c>
      <c r="DQ619" s="677">
        <f t="shared" si="902"/>
        <v>116.55839999999998</v>
      </c>
      <c r="DR619" s="222">
        <v>662</v>
      </c>
      <c r="DS619" s="677">
        <f t="shared" si="903"/>
        <v>-26</v>
      </c>
      <c r="DT619" s="676">
        <f t="shared" si="904"/>
        <v>-3.7790697674418539</v>
      </c>
      <c r="DU619" s="710">
        <f t="shared" si="926"/>
        <v>-0.75581395348837077</v>
      </c>
      <c r="DV619" s="208">
        <v>946.36671999999999</v>
      </c>
      <c r="DW619" s="677">
        <f t="shared" si="905"/>
        <v>258.36671999999999</v>
      </c>
      <c r="DX619" s="676">
        <f t="shared" si="906"/>
        <v>37.55330232558137</v>
      </c>
      <c r="DY619" s="710">
        <f t="shared" si="927"/>
        <v>7.5106604651162741</v>
      </c>
      <c r="DZ619" s="222">
        <v>22</v>
      </c>
      <c r="EA619" s="677">
        <f t="shared" si="907"/>
        <v>151.36000000000001</v>
      </c>
      <c r="EB619" s="568">
        <f t="shared" si="908"/>
        <v>839.36</v>
      </c>
      <c r="EC619" s="677">
        <f t="shared" si="909"/>
        <v>4196.8</v>
      </c>
      <c r="ED619" s="677">
        <f t="shared" si="928"/>
        <v>251.80799999999999</v>
      </c>
      <c r="EE619" s="677">
        <f t="shared" si="929"/>
        <v>419.68</v>
      </c>
      <c r="EF619" s="208">
        <f t="shared" si="930"/>
        <v>26.751679999999993</v>
      </c>
      <c r="EG619" s="208">
        <f t="shared" si="931"/>
        <v>8.025503999999998</v>
      </c>
      <c r="EH619" s="208">
        <f t="shared" si="932"/>
        <v>13.375839999999997</v>
      </c>
      <c r="EI619" s="677">
        <f t="shared" si="910"/>
        <v>133.75839999999997</v>
      </c>
    </row>
    <row r="620" spans="1:139" s="218" customFormat="1" ht="27.75" customHeight="1" x14ac:dyDescent="0.2">
      <c r="A620" s="505">
        <v>617</v>
      </c>
      <c r="B620" s="505" t="s">
        <v>1270</v>
      </c>
      <c r="C620" s="499" t="s">
        <v>951</v>
      </c>
      <c r="D620" s="253" t="s">
        <v>109</v>
      </c>
      <c r="E620" s="253" t="s">
        <v>94</v>
      </c>
      <c r="F620" s="219" t="s">
        <v>97</v>
      </c>
      <c r="G620" s="219" t="s">
        <v>6</v>
      </c>
      <c r="H620" s="219" t="s">
        <v>45</v>
      </c>
      <c r="I620" s="248">
        <v>0.3</v>
      </c>
      <c r="J620" s="230">
        <v>647</v>
      </c>
      <c r="K620" s="222"/>
      <c r="L620" s="219" t="s">
        <v>97</v>
      </c>
      <c r="M620" s="219" t="s">
        <v>6</v>
      </c>
      <c r="N620" s="219" t="s">
        <v>45</v>
      </c>
      <c r="O620" s="249">
        <v>0.3</v>
      </c>
      <c r="P620" s="230">
        <v>647</v>
      </c>
      <c r="Q620" s="219"/>
      <c r="R620" s="219"/>
      <c r="S620" s="219"/>
      <c r="T620" s="249">
        <v>0.3</v>
      </c>
      <c r="U620" s="231">
        <v>647</v>
      </c>
      <c r="V620" s="224" t="s">
        <v>693</v>
      </c>
      <c r="W620" s="224" t="s">
        <v>6</v>
      </c>
      <c r="X620" s="224" t="s">
        <v>25</v>
      </c>
      <c r="Y620" s="252">
        <v>0.3</v>
      </c>
      <c r="Z620" s="232">
        <v>647</v>
      </c>
      <c r="AA620" s="207">
        <f t="shared" si="846"/>
        <v>194.1</v>
      </c>
      <c r="AB620" s="222">
        <v>905</v>
      </c>
      <c r="AC620" s="544">
        <f t="shared" si="911"/>
        <v>258</v>
      </c>
      <c r="AD620" s="208">
        <f>1.137*$AB$1</f>
        <v>1293.2920200000001</v>
      </c>
      <c r="AE620" s="678">
        <f t="shared" si="912"/>
        <v>646.29202000000009</v>
      </c>
      <c r="AF620" s="222">
        <v>1682</v>
      </c>
      <c r="AJ620" s="444">
        <f t="shared" si="847"/>
        <v>258</v>
      </c>
      <c r="AK620" s="444">
        <f t="shared" si="848"/>
        <v>39.876352395672342</v>
      </c>
      <c r="AL620" s="539">
        <f t="shared" si="913"/>
        <v>7.9752704791344678E-2</v>
      </c>
      <c r="AM620" s="444">
        <f t="shared" si="849"/>
        <v>51.6</v>
      </c>
      <c r="AN620" s="445">
        <f t="shared" si="850"/>
        <v>646.29202000000009</v>
      </c>
      <c r="AO620" s="445">
        <f t="shared" si="851"/>
        <v>99.89057496136013</v>
      </c>
      <c r="AP620" s="542">
        <f t="shared" si="914"/>
        <v>0.19978114992272025</v>
      </c>
      <c r="AQ620" s="445">
        <f t="shared" si="852"/>
        <v>129.25840400000001</v>
      </c>
      <c r="AR620" s="227">
        <f t="shared" si="853"/>
        <v>230.1</v>
      </c>
      <c r="AS620" s="210">
        <f t="shared" si="854"/>
        <v>767</v>
      </c>
      <c r="AT620" s="209">
        <f t="shared" si="855"/>
        <v>230.1</v>
      </c>
      <c r="AU620" s="209">
        <f t="shared" si="856"/>
        <v>383.5</v>
      </c>
      <c r="AV620" s="211">
        <f t="shared" si="857"/>
        <v>905</v>
      </c>
      <c r="AW620" s="212">
        <f t="shared" si="858"/>
        <v>-138</v>
      </c>
      <c r="AX620" s="210">
        <f t="shared" si="859"/>
        <v>120</v>
      </c>
      <c r="AY620" s="210">
        <f t="shared" si="860"/>
        <v>18.547140649149924</v>
      </c>
      <c r="AZ620" s="211">
        <f t="shared" si="861"/>
        <v>1293.2920200000001</v>
      </c>
      <c r="BA620" s="544">
        <f t="shared" si="915"/>
        <v>526.29202000000009</v>
      </c>
      <c r="BB620" s="210">
        <f t="shared" si="916"/>
        <v>131.57300500000002</v>
      </c>
      <c r="BC620" s="213">
        <f t="shared" si="862"/>
        <v>349.18884540000005</v>
      </c>
      <c r="BD620" s="211">
        <f>[1]MAG_9pak!$F$10</f>
        <v>1163.9628180000002</v>
      </c>
      <c r="BE620" s="213">
        <f t="shared" si="863"/>
        <v>349.18884540000005</v>
      </c>
      <c r="BF620" s="213">
        <f t="shared" si="864"/>
        <v>581.9814090000001</v>
      </c>
      <c r="BG620" s="210">
        <f t="shared" si="865"/>
        <v>258.9628180000002</v>
      </c>
      <c r="BH620" s="210">
        <f t="shared" si="866"/>
        <v>516.9628180000002</v>
      </c>
      <c r="BI620" s="210">
        <f t="shared" si="867"/>
        <v>79.901517465224146</v>
      </c>
      <c r="BJ620" s="210">
        <f t="shared" si="868"/>
        <v>802.28</v>
      </c>
      <c r="BK620" s="214">
        <f t="shared" si="869"/>
        <v>240.68399999999997</v>
      </c>
      <c r="BL620" s="214">
        <f t="shared" si="870"/>
        <v>401.14</v>
      </c>
      <c r="BM620" s="210">
        <f t="shared" si="871"/>
        <v>155.27999999999997</v>
      </c>
      <c r="BN620" s="210">
        <f t="shared" si="872"/>
        <v>-102.72000000000003</v>
      </c>
      <c r="BO620" s="215">
        <f t="shared" si="873"/>
        <v>240.68399999999997</v>
      </c>
      <c r="BP620" s="210">
        <f t="shared" si="933"/>
        <v>802.28</v>
      </c>
      <c r="BQ620" s="216">
        <f t="shared" si="874"/>
        <v>240.68399999999997</v>
      </c>
      <c r="BR620" s="216">
        <f t="shared" si="875"/>
        <v>401.14</v>
      </c>
      <c r="BS620" s="210">
        <f t="shared" si="876"/>
        <v>155.27999999999997</v>
      </c>
      <c r="BT620" s="210">
        <f t="shared" si="877"/>
        <v>-102.72000000000003</v>
      </c>
      <c r="BU620" s="217">
        <f t="shared" si="878"/>
        <v>240.68399999999997</v>
      </c>
      <c r="BV620" s="210">
        <f t="shared" si="934"/>
        <v>802.28</v>
      </c>
      <c r="BW620" s="403">
        <f t="shared" si="879"/>
        <v>240.68399999999997</v>
      </c>
      <c r="BX620" s="403">
        <f t="shared" si="880"/>
        <v>401.14</v>
      </c>
      <c r="BY620" s="210">
        <f t="shared" si="881"/>
        <v>155.27999999999997</v>
      </c>
      <c r="BZ620" s="210">
        <f t="shared" si="882"/>
        <v>-102.72000000000003</v>
      </c>
      <c r="CA620" s="210">
        <f t="shared" si="883"/>
        <v>24</v>
      </c>
      <c r="CB620" s="404">
        <f t="shared" si="884"/>
        <v>240.68399999999997</v>
      </c>
      <c r="CC620" s="211"/>
      <c r="CD620" s="537">
        <f t="shared" si="885"/>
        <v>131.57300500000002</v>
      </c>
      <c r="CE620" s="537">
        <f t="shared" si="917"/>
        <v>39.471901500000008</v>
      </c>
      <c r="CF620" s="537">
        <f t="shared" si="886"/>
        <v>65.786502500000012</v>
      </c>
      <c r="CG620" s="210"/>
      <c r="CH620" s="210"/>
      <c r="CI620" s="210"/>
      <c r="CJ620" s="538">
        <f t="shared" si="887"/>
        <v>39.471901500000008</v>
      </c>
      <c r="CK620" s="216">
        <f t="shared" si="888"/>
        <v>34.5</v>
      </c>
      <c r="CL620" s="216">
        <f t="shared" si="918"/>
        <v>10.35</v>
      </c>
      <c r="CM620" s="216">
        <f t="shared" si="889"/>
        <v>17.25</v>
      </c>
      <c r="CN620" s="216"/>
      <c r="CO620" s="216"/>
      <c r="CP620" s="216"/>
      <c r="CQ620" s="217">
        <f t="shared" si="890"/>
        <v>10.35</v>
      </c>
      <c r="CR620" s="403">
        <f t="shared" si="891"/>
        <v>122.75300500000003</v>
      </c>
      <c r="CS620" s="403">
        <f t="shared" si="919"/>
        <v>36.825901500000008</v>
      </c>
      <c r="CT620" s="403">
        <f t="shared" si="892"/>
        <v>61.376502500000015</v>
      </c>
      <c r="CU620" s="403"/>
      <c r="CV620" s="403"/>
      <c r="CW620" s="403"/>
      <c r="CX620" s="404">
        <f t="shared" si="893"/>
        <v>36.825901500000008</v>
      </c>
      <c r="CY620" s="198"/>
      <c r="CZ620" s="222">
        <v>905</v>
      </c>
      <c r="DA620" s="677">
        <f t="shared" si="894"/>
        <v>258</v>
      </c>
      <c r="DB620" s="676">
        <f t="shared" si="895"/>
        <v>39.876352395672342</v>
      </c>
      <c r="DC620" s="676">
        <f t="shared" si="920"/>
        <v>7.9752704791344682</v>
      </c>
      <c r="DD620" s="208">
        <v>1293.2920200000001</v>
      </c>
      <c r="DE620" s="677">
        <f t="shared" si="896"/>
        <v>646.29202000000009</v>
      </c>
      <c r="DF620" s="676">
        <f t="shared" si="897"/>
        <v>99.89057496136013</v>
      </c>
      <c r="DG620" s="676">
        <f t="shared" si="921"/>
        <v>19.978114992272026</v>
      </c>
      <c r="DH620" s="222">
        <v>20</v>
      </c>
      <c r="DI620" s="677">
        <f t="shared" si="898"/>
        <v>129.4</v>
      </c>
      <c r="DJ620" s="568">
        <f t="shared" si="899"/>
        <v>776.4</v>
      </c>
      <c r="DK620" s="677">
        <f t="shared" si="900"/>
        <v>232.92</v>
      </c>
      <c r="DL620" s="677">
        <f t="shared" si="922"/>
        <v>232.92</v>
      </c>
      <c r="DM620" s="677">
        <f t="shared" si="923"/>
        <v>388.2</v>
      </c>
      <c r="DN620" s="677">
        <f t="shared" si="901"/>
        <v>129.22300500000003</v>
      </c>
      <c r="DO620" s="677">
        <f t="shared" si="924"/>
        <v>38.76690150000001</v>
      </c>
      <c r="DP620" s="677">
        <f t="shared" si="925"/>
        <v>64.611502500000014</v>
      </c>
      <c r="DQ620" s="677">
        <f t="shared" si="902"/>
        <v>38.76690150000001</v>
      </c>
      <c r="DR620" s="222">
        <v>905</v>
      </c>
      <c r="DS620" s="677">
        <f t="shared" si="903"/>
        <v>258</v>
      </c>
      <c r="DT620" s="676">
        <f t="shared" si="904"/>
        <v>39.876352395672342</v>
      </c>
      <c r="DU620" s="710">
        <f t="shared" si="926"/>
        <v>7.9752704791344682</v>
      </c>
      <c r="DV620" s="208">
        <v>1293.2920200000001</v>
      </c>
      <c r="DW620" s="677">
        <f t="shared" si="905"/>
        <v>646.29202000000009</v>
      </c>
      <c r="DX620" s="676">
        <f t="shared" si="906"/>
        <v>99.89057496136013</v>
      </c>
      <c r="DY620" s="710">
        <f t="shared" si="927"/>
        <v>19.978114992272026</v>
      </c>
      <c r="DZ620" s="222">
        <v>19</v>
      </c>
      <c r="EA620" s="677">
        <f t="shared" si="907"/>
        <v>122.93</v>
      </c>
      <c r="EB620" s="568">
        <f t="shared" si="908"/>
        <v>769.93000000000006</v>
      </c>
      <c r="EC620" s="677">
        <f t="shared" si="909"/>
        <v>230.97900000000001</v>
      </c>
      <c r="ED620" s="677">
        <f t="shared" si="928"/>
        <v>230.97900000000001</v>
      </c>
      <c r="EE620" s="677">
        <f t="shared" si="929"/>
        <v>384.96499999999997</v>
      </c>
      <c r="EF620" s="208">
        <f t="shared" si="930"/>
        <v>130.84050500000001</v>
      </c>
      <c r="EG620" s="208">
        <f t="shared" si="931"/>
        <v>39.252151500000004</v>
      </c>
      <c r="EH620" s="208">
        <f t="shared" si="932"/>
        <v>65.420252500000004</v>
      </c>
      <c r="EI620" s="677">
        <f t="shared" si="910"/>
        <v>39.252151500000004</v>
      </c>
    </row>
    <row r="621" spans="1:139" s="218" customFormat="1" ht="27.75" customHeight="1" x14ac:dyDescent="0.2">
      <c r="A621" s="506">
        <v>618</v>
      </c>
      <c r="B621" s="506" t="s">
        <v>1270</v>
      </c>
      <c r="C621" s="499" t="s">
        <v>951</v>
      </c>
      <c r="D621" s="253" t="s">
        <v>109</v>
      </c>
      <c r="E621" s="253" t="s">
        <v>95</v>
      </c>
      <c r="F621" s="219" t="s">
        <v>5</v>
      </c>
      <c r="G621" s="219" t="s">
        <v>6</v>
      </c>
      <c r="H621" s="219" t="s">
        <v>7</v>
      </c>
      <c r="I621" s="248">
        <v>0.5</v>
      </c>
      <c r="J621" s="230">
        <v>500</v>
      </c>
      <c r="K621" s="222"/>
      <c r="L621" s="219" t="s">
        <v>5</v>
      </c>
      <c r="M621" s="219" t="s">
        <v>6</v>
      </c>
      <c r="N621" s="219" t="s">
        <v>7</v>
      </c>
      <c r="O621" s="249">
        <v>0.5</v>
      </c>
      <c r="P621" s="230">
        <v>500</v>
      </c>
      <c r="Q621" s="219"/>
      <c r="R621" s="219"/>
      <c r="S621" s="219"/>
      <c r="T621" s="249">
        <v>0.5</v>
      </c>
      <c r="U621" s="231">
        <v>500</v>
      </c>
      <c r="V621" s="228" t="s">
        <v>303</v>
      </c>
      <c r="W621" s="228" t="s">
        <v>6</v>
      </c>
      <c r="X621" s="228" t="s">
        <v>7</v>
      </c>
      <c r="Y621" s="252">
        <v>0.5</v>
      </c>
      <c r="Z621" s="232">
        <v>500</v>
      </c>
      <c r="AA621" s="207">
        <f t="shared" si="846"/>
        <v>250</v>
      </c>
      <c r="AB621" s="222">
        <v>620</v>
      </c>
      <c r="AC621" s="544">
        <f t="shared" si="911"/>
        <v>120</v>
      </c>
      <c r="AD621" s="208">
        <f>0.581*$AB$1</f>
        <v>660.86425999999994</v>
      </c>
      <c r="AE621" s="678">
        <f t="shared" si="912"/>
        <v>160.86425999999994</v>
      </c>
      <c r="AF621" s="222">
        <v>859</v>
      </c>
      <c r="AJ621" s="444">
        <f t="shared" si="847"/>
        <v>120</v>
      </c>
      <c r="AK621" s="444">
        <f t="shared" si="848"/>
        <v>24</v>
      </c>
      <c r="AL621" s="539">
        <f t="shared" si="913"/>
        <v>4.8000000000000001E-2</v>
      </c>
      <c r="AM621" s="444">
        <f t="shared" si="849"/>
        <v>24</v>
      </c>
      <c r="AN621" s="445">
        <f t="shared" si="850"/>
        <v>160.86425999999994</v>
      </c>
      <c r="AO621" s="445">
        <f t="shared" si="851"/>
        <v>32.172852000000006</v>
      </c>
      <c r="AP621" s="542">
        <f t="shared" si="914"/>
        <v>6.4345704000000004E-2</v>
      </c>
      <c r="AQ621" s="445">
        <f t="shared" si="852"/>
        <v>32.172851999999992</v>
      </c>
      <c r="AR621" s="227">
        <f t="shared" si="853"/>
        <v>310</v>
      </c>
      <c r="AS621" s="210">
        <f t="shared" si="854"/>
        <v>620</v>
      </c>
      <c r="AT621" s="209">
        <f t="shared" si="855"/>
        <v>186</v>
      </c>
      <c r="AU621" s="209">
        <f t="shared" si="856"/>
        <v>310</v>
      </c>
      <c r="AV621" s="211">
        <f t="shared" si="857"/>
        <v>620</v>
      </c>
      <c r="AW621" s="210">
        <f t="shared" si="858"/>
        <v>0</v>
      </c>
      <c r="AX621" s="210">
        <f t="shared" si="859"/>
        <v>120</v>
      </c>
      <c r="AY621" s="210">
        <f t="shared" si="860"/>
        <v>24</v>
      </c>
      <c r="AZ621" s="211">
        <f t="shared" si="861"/>
        <v>660.86425999999994</v>
      </c>
      <c r="BA621" s="544">
        <f t="shared" si="915"/>
        <v>40.864259999999945</v>
      </c>
      <c r="BB621" s="210">
        <f t="shared" si="916"/>
        <v>10.216064999999986</v>
      </c>
      <c r="BC621" s="213">
        <f t="shared" si="862"/>
        <v>310</v>
      </c>
      <c r="BD621" s="211">
        <f>[1]MAG_9pak!$F$4</f>
        <v>620</v>
      </c>
      <c r="BE621" s="213">
        <f t="shared" si="863"/>
        <v>186</v>
      </c>
      <c r="BF621" s="213">
        <f t="shared" si="864"/>
        <v>310</v>
      </c>
      <c r="BG621" s="210">
        <f t="shared" si="865"/>
        <v>0</v>
      </c>
      <c r="BH621" s="210">
        <f t="shared" si="866"/>
        <v>120</v>
      </c>
      <c r="BI621" s="210">
        <f t="shared" si="867"/>
        <v>24</v>
      </c>
      <c r="BJ621" s="210">
        <f t="shared" si="868"/>
        <v>620</v>
      </c>
      <c r="BK621" s="214">
        <f t="shared" si="869"/>
        <v>186</v>
      </c>
      <c r="BL621" s="214">
        <f t="shared" si="870"/>
        <v>310</v>
      </c>
      <c r="BM621" s="210">
        <f t="shared" si="871"/>
        <v>120</v>
      </c>
      <c r="BN621" s="210">
        <f t="shared" si="872"/>
        <v>0</v>
      </c>
      <c r="BO621" s="215">
        <f t="shared" si="873"/>
        <v>310</v>
      </c>
      <c r="BP621" s="210">
        <f t="shared" si="933"/>
        <v>620</v>
      </c>
      <c r="BQ621" s="216">
        <f t="shared" si="874"/>
        <v>186</v>
      </c>
      <c r="BR621" s="216">
        <f t="shared" si="875"/>
        <v>310</v>
      </c>
      <c r="BS621" s="210">
        <f t="shared" si="876"/>
        <v>120</v>
      </c>
      <c r="BT621" s="210">
        <f t="shared" si="877"/>
        <v>0</v>
      </c>
      <c r="BU621" s="217">
        <f t="shared" si="878"/>
        <v>310</v>
      </c>
      <c r="BV621" s="210">
        <f t="shared" si="934"/>
        <v>620</v>
      </c>
      <c r="BW621" s="403">
        <f t="shared" si="879"/>
        <v>186</v>
      </c>
      <c r="BX621" s="403">
        <f t="shared" si="880"/>
        <v>310</v>
      </c>
      <c r="BY621" s="210">
        <f t="shared" si="881"/>
        <v>120</v>
      </c>
      <c r="BZ621" s="210">
        <f t="shared" si="882"/>
        <v>0</v>
      </c>
      <c r="CA621" s="210">
        <f t="shared" si="883"/>
        <v>24</v>
      </c>
      <c r="CB621" s="404">
        <f t="shared" si="884"/>
        <v>310</v>
      </c>
      <c r="CC621" s="211"/>
      <c r="CD621" s="537">
        <f t="shared" si="885"/>
        <v>10.216064999999986</v>
      </c>
      <c r="CE621" s="537">
        <f t="shared" si="917"/>
        <v>3.0648194999999956</v>
      </c>
      <c r="CF621" s="537">
        <f t="shared" si="886"/>
        <v>5.1080324999999931</v>
      </c>
      <c r="CG621" s="210"/>
      <c r="CH621" s="210"/>
      <c r="CI621" s="210"/>
      <c r="CJ621" s="538">
        <f t="shared" si="887"/>
        <v>5.1080324999999931</v>
      </c>
      <c r="CK621" s="216">
        <f t="shared" si="888"/>
        <v>0</v>
      </c>
      <c r="CL621" s="216">
        <f t="shared" si="918"/>
        <v>0</v>
      </c>
      <c r="CM621" s="216">
        <f t="shared" si="889"/>
        <v>0</v>
      </c>
      <c r="CN621" s="216"/>
      <c r="CO621" s="216"/>
      <c r="CP621" s="216"/>
      <c r="CQ621" s="217">
        <f t="shared" si="890"/>
        <v>0</v>
      </c>
      <c r="CR621" s="403">
        <f t="shared" si="891"/>
        <v>10.216064999999986</v>
      </c>
      <c r="CS621" s="403">
        <f t="shared" si="919"/>
        <v>3.0648194999999956</v>
      </c>
      <c r="CT621" s="403">
        <f t="shared" si="892"/>
        <v>5.1080324999999931</v>
      </c>
      <c r="CU621" s="403"/>
      <c r="CV621" s="403"/>
      <c r="CW621" s="403"/>
      <c r="CX621" s="404">
        <f t="shared" si="893"/>
        <v>5.1080324999999931</v>
      </c>
      <c r="CY621" s="198"/>
      <c r="CZ621" s="222">
        <v>620</v>
      </c>
      <c r="DA621" s="677">
        <f t="shared" si="894"/>
        <v>120</v>
      </c>
      <c r="DB621" s="676">
        <f t="shared" si="895"/>
        <v>24</v>
      </c>
      <c r="DC621" s="676">
        <f t="shared" si="920"/>
        <v>4.8</v>
      </c>
      <c r="DD621" s="208">
        <v>660.86425999999994</v>
      </c>
      <c r="DE621" s="677">
        <f t="shared" si="896"/>
        <v>160.86425999999994</v>
      </c>
      <c r="DF621" s="676">
        <f t="shared" si="897"/>
        <v>32.172852000000006</v>
      </c>
      <c r="DG621" s="676">
        <f t="shared" si="921"/>
        <v>6.434570400000001</v>
      </c>
      <c r="DH621" s="222">
        <v>24</v>
      </c>
      <c r="DI621" s="677">
        <f t="shared" si="898"/>
        <v>120</v>
      </c>
      <c r="DJ621" s="568">
        <f t="shared" si="899"/>
        <v>620</v>
      </c>
      <c r="DK621" s="677">
        <f t="shared" si="900"/>
        <v>310</v>
      </c>
      <c r="DL621" s="677">
        <f t="shared" si="922"/>
        <v>186</v>
      </c>
      <c r="DM621" s="677">
        <f t="shared" si="923"/>
        <v>310</v>
      </c>
      <c r="DN621" s="677">
        <f t="shared" si="901"/>
        <v>10.216064999999986</v>
      </c>
      <c r="DO621" s="677">
        <f t="shared" si="924"/>
        <v>3.0648194999999956</v>
      </c>
      <c r="DP621" s="677">
        <f t="shared" si="925"/>
        <v>5.1080324999999931</v>
      </c>
      <c r="DQ621" s="677">
        <f t="shared" si="902"/>
        <v>5.1080324999999931</v>
      </c>
      <c r="DR621" s="222">
        <v>620</v>
      </c>
      <c r="DS621" s="677">
        <f t="shared" si="903"/>
        <v>120</v>
      </c>
      <c r="DT621" s="676">
        <f t="shared" si="904"/>
        <v>24</v>
      </c>
      <c r="DU621" s="710">
        <f t="shared" si="926"/>
        <v>4.8</v>
      </c>
      <c r="DV621" s="208">
        <v>660.86425999999994</v>
      </c>
      <c r="DW621" s="677">
        <f t="shared" si="905"/>
        <v>160.86425999999994</v>
      </c>
      <c r="DX621" s="676">
        <f t="shared" si="906"/>
        <v>32.172852000000006</v>
      </c>
      <c r="DY621" s="710">
        <f t="shared" si="927"/>
        <v>6.434570400000001</v>
      </c>
      <c r="DZ621" s="222">
        <v>24</v>
      </c>
      <c r="EA621" s="677">
        <f t="shared" si="907"/>
        <v>120</v>
      </c>
      <c r="EB621" s="568">
        <f t="shared" si="908"/>
        <v>620</v>
      </c>
      <c r="EC621" s="677">
        <f t="shared" si="909"/>
        <v>310</v>
      </c>
      <c r="ED621" s="677">
        <f t="shared" si="928"/>
        <v>186</v>
      </c>
      <c r="EE621" s="677">
        <f t="shared" si="929"/>
        <v>310</v>
      </c>
      <c r="EF621" s="208">
        <f t="shared" si="930"/>
        <v>10.216064999999986</v>
      </c>
      <c r="EG621" s="208">
        <f t="shared" si="931"/>
        <v>3.0648194999999956</v>
      </c>
      <c r="EH621" s="208">
        <f t="shared" si="932"/>
        <v>5.1080324999999931</v>
      </c>
      <c r="EI621" s="677">
        <f t="shared" si="910"/>
        <v>5.1080324999999931</v>
      </c>
    </row>
    <row r="622" spans="1:139" s="218" customFormat="1" ht="27.75" customHeight="1" x14ac:dyDescent="0.2">
      <c r="A622" s="505">
        <v>619</v>
      </c>
      <c r="B622" s="505" t="s">
        <v>1270</v>
      </c>
      <c r="C622" s="499" t="s">
        <v>1026</v>
      </c>
      <c r="D622" s="253" t="s">
        <v>111</v>
      </c>
      <c r="E622" s="253" t="s">
        <v>14</v>
      </c>
      <c r="F622" s="219" t="s">
        <v>21</v>
      </c>
      <c r="G622" s="219" t="s">
        <v>24</v>
      </c>
      <c r="H622" s="219" t="s">
        <v>25</v>
      </c>
      <c r="I622" s="310">
        <v>0.7</v>
      </c>
      <c r="J622" s="229">
        <v>700</v>
      </c>
      <c r="K622" s="222"/>
      <c r="L622" s="219" t="s">
        <v>21</v>
      </c>
      <c r="M622" s="219" t="s">
        <v>24</v>
      </c>
      <c r="N622" s="219" t="s">
        <v>25</v>
      </c>
      <c r="O622" s="310">
        <v>0.7</v>
      </c>
      <c r="P622" s="230">
        <v>700</v>
      </c>
      <c r="Q622" s="219"/>
      <c r="R622" s="219"/>
      <c r="S622" s="219"/>
      <c r="T622" s="310">
        <v>0.7</v>
      </c>
      <c r="U622" s="231">
        <v>700</v>
      </c>
      <c r="V622" s="228" t="s">
        <v>660</v>
      </c>
      <c r="W622" s="228" t="s">
        <v>6</v>
      </c>
      <c r="X622" s="228" t="s">
        <v>45</v>
      </c>
      <c r="Y622" s="311">
        <v>0.7</v>
      </c>
      <c r="Z622" s="232">
        <v>700</v>
      </c>
      <c r="AA622" s="207">
        <f t="shared" si="846"/>
        <v>489.99999999999994</v>
      </c>
      <c r="AB622" s="222">
        <v>758</v>
      </c>
      <c r="AC622" s="544">
        <f t="shared" si="911"/>
        <v>58</v>
      </c>
      <c r="AD622" s="208">
        <f>0.95*$AB$1</f>
        <v>1080.587</v>
      </c>
      <c r="AE622" s="678">
        <f t="shared" si="912"/>
        <v>380.58699999999999</v>
      </c>
      <c r="AF622" s="222">
        <v>1406</v>
      </c>
      <c r="AJ622" s="444">
        <f t="shared" si="847"/>
        <v>58</v>
      </c>
      <c r="AK622" s="444">
        <f t="shared" si="848"/>
        <v>8.2857142857142918</v>
      </c>
      <c r="AL622" s="539">
        <f t="shared" si="913"/>
        <v>1.6571428571428584E-2</v>
      </c>
      <c r="AM622" s="444">
        <f t="shared" si="849"/>
        <v>11.6</v>
      </c>
      <c r="AN622" s="445">
        <f t="shared" si="850"/>
        <v>380.58699999999999</v>
      </c>
      <c r="AO622" s="445">
        <f t="shared" si="851"/>
        <v>54.369571428571419</v>
      </c>
      <c r="AP622" s="542">
        <f t="shared" si="914"/>
        <v>0.10873914285714284</v>
      </c>
      <c r="AQ622" s="445">
        <f t="shared" si="852"/>
        <v>76.117400000000004</v>
      </c>
      <c r="AR622" s="227">
        <f t="shared" si="853"/>
        <v>574</v>
      </c>
      <c r="AS622" s="210">
        <f t="shared" si="854"/>
        <v>820</v>
      </c>
      <c r="AT622" s="209">
        <f t="shared" si="855"/>
        <v>246</v>
      </c>
      <c r="AU622" s="209">
        <f t="shared" si="856"/>
        <v>410</v>
      </c>
      <c r="AV622" s="211">
        <f t="shared" si="857"/>
        <v>758</v>
      </c>
      <c r="AW622" s="210">
        <f t="shared" si="858"/>
        <v>62</v>
      </c>
      <c r="AX622" s="210">
        <f t="shared" si="859"/>
        <v>120</v>
      </c>
      <c r="AY622" s="210">
        <f t="shared" si="860"/>
        <v>17.142857142857153</v>
      </c>
      <c r="AZ622" s="211">
        <f t="shared" si="861"/>
        <v>1080.587</v>
      </c>
      <c r="BA622" s="544">
        <f t="shared" si="915"/>
        <v>260.58699999999999</v>
      </c>
      <c r="BB622" s="210">
        <f t="shared" si="916"/>
        <v>65.146749999999997</v>
      </c>
      <c r="BC622" s="213">
        <f t="shared" si="862"/>
        <v>680.76981000000001</v>
      </c>
      <c r="BD622" s="211">
        <f>[1]MAG_9pak!$F$9</f>
        <v>972.52830000000006</v>
      </c>
      <c r="BE622" s="213">
        <f t="shared" si="863"/>
        <v>291.75848999999999</v>
      </c>
      <c r="BF622" s="213">
        <f t="shared" si="864"/>
        <v>486.26415000000003</v>
      </c>
      <c r="BG622" s="210">
        <f t="shared" si="865"/>
        <v>214.52830000000006</v>
      </c>
      <c r="BH622" s="210">
        <f t="shared" si="866"/>
        <v>272.52830000000006</v>
      </c>
      <c r="BI622" s="210">
        <f t="shared" si="867"/>
        <v>38.932614285714294</v>
      </c>
      <c r="BJ622" s="210">
        <f t="shared" si="868"/>
        <v>868</v>
      </c>
      <c r="BK622" s="214">
        <f t="shared" si="869"/>
        <v>260.39999999999998</v>
      </c>
      <c r="BL622" s="214">
        <f t="shared" si="870"/>
        <v>434</v>
      </c>
      <c r="BM622" s="210">
        <f t="shared" si="871"/>
        <v>168</v>
      </c>
      <c r="BN622" s="210">
        <f t="shared" si="872"/>
        <v>110</v>
      </c>
      <c r="BO622" s="215">
        <f t="shared" si="873"/>
        <v>607.59999999999991</v>
      </c>
      <c r="BP622" s="210">
        <f t="shared" si="933"/>
        <v>868</v>
      </c>
      <c r="BQ622" s="216">
        <f t="shared" si="874"/>
        <v>260.39999999999998</v>
      </c>
      <c r="BR622" s="216">
        <f t="shared" si="875"/>
        <v>434</v>
      </c>
      <c r="BS622" s="210">
        <f t="shared" si="876"/>
        <v>168</v>
      </c>
      <c r="BT622" s="210">
        <f t="shared" si="877"/>
        <v>110</v>
      </c>
      <c r="BU622" s="217">
        <f t="shared" si="878"/>
        <v>607.59999999999991</v>
      </c>
      <c r="BV622" s="210">
        <f t="shared" si="934"/>
        <v>868</v>
      </c>
      <c r="BW622" s="403">
        <f t="shared" si="879"/>
        <v>260.39999999999998</v>
      </c>
      <c r="BX622" s="403">
        <f t="shared" si="880"/>
        <v>434</v>
      </c>
      <c r="BY622" s="210">
        <f t="shared" si="881"/>
        <v>168</v>
      </c>
      <c r="BZ622" s="210">
        <f t="shared" si="882"/>
        <v>110</v>
      </c>
      <c r="CA622" s="210">
        <f t="shared" si="883"/>
        <v>24</v>
      </c>
      <c r="CB622" s="404">
        <f t="shared" si="884"/>
        <v>607.59999999999991</v>
      </c>
      <c r="CC622" s="211"/>
      <c r="CD622" s="537">
        <f t="shared" si="885"/>
        <v>65.146749999999997</v>
      </c>
      <c r="CE622" s="537">
        <f t="shared" si="917"/>
        <v>19.544024999999998</v>
      </c>
      <c r="CF622" s="537">
        <f t="shared" si="886"/>
        <v>32.573374999999999</v>
      </c>
      <c r="CG622" s="210"/>
      <c r="CH622" s="210"/>
      <c r="CI622" s="210"/>
      <c r="CJ622" s="538">
        <f t="shared" si="887"/>
        <v>45.602724999999992</v>
      </c>
      <c r="CK622" s="216">
        <f t="shared" si="888"/>
        <v>-15.5</v>
      </c>
      <c r="CL622" s="216">
        <f t="shared" si="918"/>
        <v>-4.6499999999999995</v>
      </c>
      <c r="CM622" s="216">
        <f t="shared" si="889"/>
        <v>-7.75</v>
      </c>
      <c r="CN622" s="216"/>
      <c r="CO622" s="216"/>
      <c r="CP622" s="216"/>
      <c r="CQ622" s="217">
        <f t="shared" si="890"/>
        <v>-10.85</v>
      </c>
      <c r="CR622" s="403">
        <f t="shared" si="891"/>
        <v>53.146749999999997</v>
      </c>
      <c r="CS622" s="403">
        <f t="shared" si="919"/>
        <v>15.944024999999998</v>
      </c>
      <c r="CT622" s="403">
        <f t="shared" si="892"/>
        <v>26.573374999999999</v>
      </c>
      <c r="CU622" s="403"/>
      <c r="CV622" s="403"/>
      <c r="CW622" s="403"/>
      <c r="CX622" s="404">
        <f t="shared" si="893"/>
        <v>37.202724999999994</v>
      </c>
      <c r="CY622" s="198"/>
      <c r="CZ622" s="222">
        <v>758</v>
      </c>
      <c r="DA622" s="677">
        <f t="shared" si="894"/>
        <v>58</v>
      </c>
      <c r="DB622" s="676">
        <f t="shared" si="895"/>
        <v>8.2857142857142918</v>
      </c>
      <c r="DC622" s="676">
        <f t="shared" si="920"/>
        <v>1.6571428571428584</v>
      </c>
      <c r="DD622" s="208">
        <v>1080.587</v>
      </c>
      <c r="DE622" s="677">
        <f t="shared" si="896"/>
        <v>380.58699999999999</v>
      </c>
      <c r="DF622" s="676">
        <f t="shared" si="897"/>
        <v>54.369571428571419</v>
      </c>
      <c r="DG622" s="676">
        <f t="shared" si="921"/>
        <v>10.873914285714283</v>
      </c>
      <c r="DH622" s="222">
        <v>20</v>
      </c>
      <c r="DI622" s="677">
        <f t="shared" si="898"/>
        <v>140</v>
      </c>
      <c r="DJ622" s="568">
        <f t="shared" si="899"/>
        <v>840</v>
      </c>
      <c r="DK622" s="677">
        <f t="shared" si="900"/>
        <v>588</v>
      </c>
      <c r="DL622" s="677">
        <f t="shared" si="922"/>
        <v>252</v>
      </c>
      <c r="DM622" s="677">
        <f t="shared" si="923"/>
        <v>420</v>
      </c>
      <c r="DN622" s="677">
        <f t="shared" si="901"/>
        <v>60.146749999999997</v>
      </c>
      <c r="DO622" s="677">
        <f t="shared" si="924"/>
        <v>18.044024999999998</v>
      </c>
      <c r="DP622" s="677">
        <f t="shared" si="925"/>
        <v>30.073374999999999</v>
      </c>
      <c r="DQ622" s="677">
        <f t="shared" si="902"/>
        <v>42.102724999999992</v>
      </c>
      <c r="DR622" s="222">
        <v>758</v>
      </c>
      <c r="DS622" s="677">
        <f t="shared" si="903"/>
        <v>58</v>
      </c>
      <c r="DT622" s="676">
        <f t="shared" si="904"/>
        <v>8.2857142857142918</v>
      </c>
      <c r="DU622" s="710">
        <f t="shared" si="926"/>
        <v>1.6571428571428584</v>
      </c>
      <c r="DV622" s="208">
        <v>1080.587</v>
      </c>
      <c r="DW622" s="677">
        <f t="shared" si="905"/>
        <v>380.58699999999999</v>
      </c>
      <c r="DX622" s="676">
        <f t="shared" si="906"/>
        <v>54.369571428571419</v>
      </c>
      <c r="DY622" s="710">
        <f t="shared" si="927"/>
        <v>10.873914285714283</v>
      </c>
      <c r="DZ622" s="222">
        <v>19</v>
      </c>
      <c r="EA622" s="677">
        <f t="shared" si="907"/>
        <v>133</v>
      </c>
      <c r="EB622" s="568">
        <f t="shared" si="908"/>
        <v>833</v>
      </c>
      <c r="EC622" s="677">
        <f t="shared" si="909"/>
        <v>583.09999999999991</v>
      </c>
      <c r="ED622" s="677">
        <f t="shared" si="928"/>
        <v>249.9</v>
      </c>
      <c r="EE622" s="677">
        <f t="shared" si="929"/>
        <v>416.5</v>
      </c>
      <c r="EF622" s="208">
        <f t="shared" si="930"/>
        <v>61.896749999999997</v>
      </c>
      <c r="EG622" s="208">
        <f t="shared" si="931"/>
        <v>18.569025</v>
      </c>
      <c r="EH622" s="208">
        <f t="shared" si="932"/>
        <v>30.948374999999999</v>
      </c>
      <c r="EI622" s="677">
        <f t="shared" si="910"/>
        <v>43.327724999999994</v>
      </c>
    </row>
    <row r="623" spans="1:139" s="218" customFormat="1" ht="27.75" customHeight="1" x14ac:dyDescent="0.2">
      <c r="A623" s="505">
        <v>620</v>
      </c>
      <c r="B623" s="505" t="s">
        <v>1270</v>
      </c>
      <c r="C623" s="499" t="s">
        <v>980</v>
      </c>
      <c r="D623" s="253" t="s">
        <v>111</v>
      </c>
      <c r="E623" s="253" t="s">
        <v>92</v>
      </c>
      <c r="F623" s="219" t="s">
        <v>96</v>
      </c>
      <c r="G623" s="219" t="s">
        <v>24</v>
      </c>
      <c r="H623" s="219" t="s">
        <v>28</v>
      </c>
      <c r="I623" s="310">
        <v>0.1</v>
      </c>
      <c r="J623" s="237">
        <v>739</v>
      </c>
      <c r="K623" s="222"/>
      <c r="L623" s="219" t="s">
        <v>96</v>
      </c>
      <c r="M623" s="219" t="s">
        <v>24</v>
      </c>
      <c r="N623" s="219" t="s">
        <v>28</v>
      </c>
      <c r="O623" s="310">
        <v>0.1</v>
      </c>
      <c r="P623" s="234">
        <v>739</v>
      </c>
      <c r="Q623" s="219"/>
      <c r="R623" s="219"/>
      <c r="S623" s="219"/>
      <c r="T623" s="310">
        <v>0.1</v>
      </c>
      <c r="U623" s="235">
        <v>739</v>
      </c>
      <c r="V623" s="228" t="s">
        <v>674</v>
      </c>
      <c r="W623" s="228" t="s">
        <v>6</v>
      </c>
      <c r="X623" s="228" t="s">
        <v>28</v>
      </c>
      <c r="Y623" s="311">
        <v>0.1</v>
      </c>
      <c r="Z623" s="236">
        <v>739</v>
      </c>
      <c r="AA623" s="207">
        <f t="shared" si="846"/>
        <v>73.900000000000006</v>
      </c>
      <c r="AB623" s="222">
        <v>967</v>
      </c>
      <c r="AC623" s="544">
        <f t="shared" si="911"/>
        <v>228</v>
      </c>
      <c r="AD623" s="208">
        <f>1.22*$AB$1</f>
        <v>1387.7012</v>
      </c>
      <c r="AE623" s="678">
        <f t="shared" si="912"/>
        <v>648.70119999999997</v>
      </c>
      <c r="AF623" s="222">
        <v>1796</v>
      </c>
      <c r="AJ623" s="444">
        <f t="shared" si="847"/>
        <v>228</v>
      </c>
      <c r="AK623" s="444">
        <f t="shared" si="848"/>
        <v>30.852503382949948</v>
      </c>
      <c r="AL623" s="539">
        <f t="shared" si="913"/>
        <v>6.1705006765899899E-2</v>
      </c>
      <c r="AM623" s="444">
        <f t="shared" si="849"/>
        <v>45.6</v>
      </c>
      <c r="AN623" s="445">
        <f t="shared" si="850"/>
        <v>648.70119999999997</v>
      </c>
      <c r="AO623" s="445">
        <f t="shared" si="851"/>
        <v>87.780947225981038</v>
      </c>
      <c r="AP623" s="542">
        <f t="shared" si="914"/>
        <v>0.17556189445196207</v>
      </c>
      <c r="AQ623" s="445">
        <f t="shared" si="852"/>
        <v>129.74024</v>
      </c>
      <c r="AR623" s="227">
        <f t="shared" si="853"/>
        <v>85.9</v>
      </c>
      <c r="AS623" s="210">
        <f t="shared" si="854"/>
        <v>859</v>
      </c>
      <c r="AT623" s="209">
        <f t="shared" si="855"/>
        <v>257.7</v>
      </c>
      <c r="AU623" s="209">
        <f t="shared" si="856"/>
        <v>429.5</v>
      </c>
      <c r="AV623" s="211">
        <f t="shared" si="857"/>
        <v>967</v>
      </c>
      <c r="AW623" s="212">
        <f t="shared" si="858"/>
        <v>-108</v>
      </c>
      <c r="AX623" s="210">
        <f t="shared" si="859"/>
        <v>120</v>
      </c>
      <c r="AY623" s="210">
        <f t="shared" si="860"/>
        <v>16.238159675236801</v>
      </c>
      <c r="AZ623" s="211">
        <f t="shared" si="861"/>
        <v>1387.7012</v>
      </c>
      <c r="BA623" s="544">
        <f t="shared" si="915"/>
        <v>528.70119999999997</v>
      </c>
      <c r="BB623" s="210">
        <f t="shared" si="916"/>
        <v>132.17529999999999</v>
      </c>
      <c r="BC623" s="213">
        <f t="shared" si="862"/>
        <v>124.89310800000001</v>
      </c>
      <c r="BD623" s="211">
        <f>[1]MAG_9pak!$F$11</f>
        <v>1248.9310800000001</v>
      </c>
      <c r="BE623" s="213">
        <f t="shared" si="863"/>
        <v>374.67932400000001</v>
      </c>
      <c r="BF623" s="213">
        <f t="shared" si="864"/>
        <v>624.46554000000003</v>
      </c>
      <c r="BG623" s="210">
        <f t="shared" si="865"/>
        <v>281.93108000000007</v>
      </c>
      <c r="BH623" s="210">
        <f t="shared" si="866"/>
        <v>509.93108000000007</v>
      </c>
      <c r="BI623" s="210">
        <f t="shared" si="867"/>
        <v>69.002852503382968</v>
      </c>
      <c r="BJ623" s="210">
        <f t="shared" si="868"/>
        <v>916.36</v>
      </c>
      <c r="BK623" s="214">
        <f t="shared" si="869"/>
        <v>274.90800000000002</v>
      </c>
      <c r="BL623" s="214">
        <f t="shared" si="870"/>
        <v>458.18</v>
      </c>
      <c r="BM623" s="210">
        <f t="shared" si="871"/>
        <v>177.36</v>
      </c>
      <c r="BN623" s="210">
        <f t="shared" si="872"/>
        <v>-50.639999999999986</v>
      </c>
      <c r="BO623" s="215">
        <f t="shared" si="873"/>
        <v>91.63600000000001</v>
      </c>
      <c r="BP623" s="210">
        <f t="shared" si="933"/>
        <v>916.36</v>
      </c>
      <c r="BQ623" s="216">
        <f t="shared" si="874"/>
        <v>274.90800000000002</v>
      </c>
      <c r="BR623" s="216">
        <f t="shared" si="875"/>
        <v>458.18</v>
      </c>
      <c r="BS623" s="210">
        <f t="shared" si="876"/>
        <v>177.36</v>
      </c>
      <c r="BT623" s="210">
        <f t="shared" si="877"/>
        <v>-50.639999999999986</v>
      </c>
      <c r="BU623" s="217">
        <f t="shared" si="878"/>
        <v>91.63600000000001</v>
      </c>
      <c r="BV623" s="210">
        <f t="shared" si="934"/>
        <v>916.36</v>
      </c>
      <c r="BW623" s="403">
        <f t="shared" si="879"/>
        <v>274.90800000000002</v>
      </c>
      <c r="BX623" s="403">
        <f t="shared" si="880"/>
        <v>458.18</v>
      </c>
      <c r="BY623" s="210">
        <f t="shared" si="881"/>
        <v>177.36</v>
      </c>
      <c r="BZ623" s="210">
        <f t="shared" si="882"/>
        <v>-50.639999999999986</v>
      </c>
      <c r="CA623" s="210">
        <f t="shared" si="883"/>
        <v>24</v>
      </c>
      <c r="CB623" s="404">
        <f t="shared" si="884"/>
        <v>91.63600000000001</v>
      </c>
      <c r="CC623" s="211"/>
      <c r="CD623" s="537">
        <f t="shared" si="885"/>
        <v>132.17529999999999</v>
      </c>
      <c r="CE623" s="537">
        <f t="shared" si="917"/>
        <v>39.652589999999996</v>
      </c>
      <c r="CF623" s="537">
        <f t="shared" si="886"/>
        <v>66.087649999999996</v>
      </c>
      <c r="CG623" s="210"/>
      <c r="CH623" s="210"/>
      <c r="CI623" s="210"/>
      <c r="CJ623" s="538">
        <f t="shared" si="887"/>
        <v>13.21753</v>
      </c>
      <c r="CK623" s="216">
        <f t="shared" si="888"/>
        <v>27</v>
      </c>
      <c r="CL623" s="216">
        <f t="shared" si="918"/>
        <v>8.1</v>
      </c>
      <c r="CM623" s="216">
        <f t="shared" si="889"/>
        <v>13.5</v>
      </c>
      <c r="CN623" s="216"/>
      <c r="CO623" s="216"/>
      <c r="CP623" s="216"/>
      <c r="CQ623" s="217">
        <f t="shared" si="890"/>
        <v>2.7</v>
      </c>
      <c r="CR623" s="403">
        <f t="shared" si="891"/>
        <v>117.83529999999999</v>
      </c>
      <c r="CS623" s="403">
        <f t="shared" si="919"/>
        <v>35.350589999999997</v>
      </c>
      <c r="CT623" s="403">
        <f t="shared" si="892"/>
        <v>58.917649999999995</v>
      </c>
      <c r="CU623" s="403"/>
      <c r="CV623" s="403"/>
      <c r="CW623" s="403"/>
      <c r="CX623" s="404">
        <f t="shared" si="893"/>
        <v>11.783529999999999</v>
      </c>
      <c r="CY623" s="198"/>
      <c r="CZ623" s="222">
        <v>967</v>
      </c>
      <c r="DA623" s="677">
        <f t="shared" si="894"/>
        <v>228</v>
      </c>
      <c r="DB623" s="676">
        <f t="shared" si="895"/>
        <v>30.852503382949948</v>
      </c>
      <c r="DC623" s="676">
        <f t="shared" si="920"/>
        <v>6.1705006765899899</v>
      </c>
      <c r="DD623" s="208">
        <v>1387.7012</v>
      </c>
      <c r="DE623" s="677">
        <f t="shared" si="896"/>
        <v>648.70119999999997</v>
      </c>
      <c r="DF623" s="676">
        <f t="shared" si="897"/>
        <v>87.780947225981038</v>
      </c>
      <c r="DG623" s="676">
        <f t="shared" si="921"/>
        <v>17.556189445196207</v>
      </c>
      <c r="DH623" s="222">
        <v>20</v>
      </c>
      <c r="DI623" s="677">
        <f t="shared" si="898"/>
        <v>147.80000000000001</v>
      </c>
      <c r="DJ623" s="568">
        <f t="shared" si="899"/>
        <v>886.8</v>
      </c>
      <c r="DK623" s="677">
        <f t="shared" si="900"/>
        <v>88.68</v>
      </c>
      <c r="DL623" s="677">
        <f t="shared" si="922"/>
        <v>266.04000000000002</v>
      </c>
      <c r="DM623" s="677">
        <f t="shared" si="923"/>
        <v>443.4</v>
      </c>
      <c r="DN623" s="677">
        <f t="shared" si="901"/>
        <v>125.2253</v>
      </c>
      <c r="DO623" s="677">
        <f t="shared" si="924"/>
        <v>37.567590000000003</v>
      </c>
      <c r="DP623" s="677">
        <f t="shared" si="925"/>
        <v>62.612650000000002</v>
      </c>
      <c r="DQ623" s="677">
        <f t="shared" si="902"/>
        <v>12.522530000000001</v>
      </c>
      <c r="DR623" s="222">
        <v>967</v>
      </c>
      <c r="DS623" s="677">
        <f t="shared" si="903"/>
        <v>228</v>
      </c>
      <c r="DT623" s="676">
        <f t="shared" si="904"/>
        <v>30.852503382949948</v>
      </c>
      <c r="DU623" s="710">
        <f t="shared" si="926"/>
        <v>6.1705006765899899</v>
      </c>
      <c r="DV623" s="208">
        <v>1387.7012</v>
      </c>
      <c r="DW623" s="677">
        <f t="shared" si="905"/>
        <v>648.70119999999997</v>
      </c>
      <c r="DX623" s="676">
        <f t="shared" si="906"/>
        <v>87.780947225981038</v>
      </c>
      <c r="DY623" s="710">
        <f t="shared" si="927"/>
        <v>17.556189445196207</v>
      </c>
      <c r="DZ623" s="222">
        <v>19</v>
      </c>
      <c r="EA623" s="677">
        <f t="shared" si="907"/>
        <v>140.41</v>
      </c>
      <c r="EB623" s="568">
        <f t="shared" si="908"/>
        <v>879.41</v>
      </c>
      <c r="EC623" s="677">
        <f t="shared" si="909"/>
        <v>87.941000000000003</v>
      </c>
      <c r="ED623" s="677">
        <f t="shared" si="928"/>
        <v>263.82299999999998</v>
      </c>
      <c r="EE623" s="677">
        <f t="shared" si="929"/>
        <v>439.70499999999998</v>
      </c>
      <c r="EF623" s="208">
        <f t="shared" si="930"/>
        <v>127.0728</v>
      </c>
      <c r="EG623" s="208">
        <f t="shared" si="931"/>
        <v>38.121839999999999</v>
      </c>
      <c r="EH623" s="208">
        <f t="shared" si="932"/>
        <v>63.5364</v>
      </c>
      <c r="EI623" s="677">
        <f t="shared" si="910"/>
        <v>12.707280000000001</v>
      </c>
    </row>
    <row r="624" spans="1:139" s="218" customFormat="1" ht="27.75" customHeight="1" x14ac:dyDescent="0.2">
      <c r="A624" s="506">
        <v>621</v>
      </c>
      <c r="B624" s="506" t="s">
        <v>1270</v>
      </c>
      <c r="C624" s="499" t="s">
        <v>1026</v>
      </c>
      <c r="D624" s="253" t="s">
        <v>111</v>
      </c>
      <c r="E624" s="253" t="s">
        <v>8</v>
      </c>
      <c r="F624" s="219">
        <v>13</v>
      </c>
      <c r="G624" s="219" t="s">
        <v>6</v>
      </c>
      <c r="H624" s="219">
        <v>1</v>
      </c>
      <c r="I624" s="322">
        <v>1</v>
      </c>
      <c r="J624" s="233">
        <v>500</v>
      </c>
      <c r="K624" s="222"/>
      <c r="L624" s="219">
        <v>13</v>
      </c>
      <c r="M624" s="219" t="s">
        <v>6</v>
      </c>
      <c r="N624" s="219">
        <v>1</v>
      </c>
      <c r="O624" s="265">
        <v>1</v>
      </c>
      <c r="P624" s="221">
        <v>500</v>
      </c>
      <c r="Q624" s="219"/>
      <c r="R624" s="219"/>
      <c r="S624" s="219"/>
      <c r="T624" s="265">
        <v>1</v>
      </c>
      <c r="U624" s="223">
        <v>500</v>
      </c>
      <c r="V624" s="228" t="s">
        <v>303</v>
      </c>
      <c r="W624" s="228" t="s">
        <v>6</v>
      </c>
      <c r="X624" s="228" t="s">
        <v>7</v>
      </c>
      <c r="Y624" s="225">
        <v>1</v>
      </c>
      <c r="Z624" s="226">
        <v>500</v>
      </c>
      <c r="AA624" s="207">
        <f t="shared" si="846"/>
        <v>500</v>
      </c>
      <c r="AB624" s="222">
        <v>620</v>
      </c>
      <c r="AC624" s="544">
        <f t="shared" si="911"/>
        <v>120</v>
      </c>
      <c r="AD624" s="208">
        <f>0.581*$AB$1</f>
        <v>660.86425999999994</v>
      </c>
      <c r="AE624" s="678">
        <f t="shared" si="912"/>
        <v>160.86425999999994</v>
      </c>
      <c r="AF624" s="222">
        <v>859</v>
      </c>
      <c r="AJ624" s="444">
        <f t="shared" si="847"/>
        <v>120</v>
      </c>
      <c r="AK624" s="444">
        <f t="shared" si="848"/>
        <v>24</v>
      </c>
      <c r="AL624" s="539">
        <f t="shared" si="913"/>
        <v>4.8000000000000001E-2</v>
      </c>
      <c r="AM624" s="444">
        <f t="shared" si="849"/>
        <v>24</v>
      </c>
      <c r="AN624" s="445">
        <f t="shared" si="850"/>
        <v>160.86425999999994</v>
      </c>
      <c r="AO624" s="445">
        <f t="shared" si="851"/>
        <v>32.172852000000006</v>
      </c>
      <c r="AP624" s="542">
        <f t="shared" si="914"/>
        <v>6.4345704000000004E-2</v>
      </c>
      <c r="AQ624" s="445">
        <f t="shared" si="852"/>
        <v>32.172851999999992</v>
      </c>
      <c r="AR624" s="227">
        <f t="shared" si="853"/>
        <v>620</v>
      </c>
      <c r="AS624" s="210">
        <f t="shared" si="854"/>
        <v>620</v>
      </c>
      <c r="AT624" s="209">
        <f t="shared" si="855"/>
        <v>186</v>
      </c>
      <c r="AU624" s="209">
        <f t="shared" si="856"/>
        <v>310</v>
      </c>
      <c r="AV624" s="211">
        <f t="shared" si="857"/>
        <v>620</v>
      </c>
      <c r="AW624" s="210">
        <f t="shared" si="858"/>
        <v>0</v>
      </c>
      <c r="AX624" s="210">
        <f t="shared" si="859"/>
        <v>120</v>
      </c>
      <c r="AY624" s="210">
        <f t="shared" si="860"/>
        <v>24</v>
      </c>
      <c r="AZ624" s="211">
        <f t="shared" si="861"/>
        <v>660.86425999999994</v>
      </c>
      <c r="BA624" s="544">
        <f t="shared" si="915"/>
        <v>40.864259999999945</v>
      </c>
      <c r="BB624" s="210">
        <f t="shared" si="916"/>
        <v>10.216064999999986</v>
      </c>
      <c r="BC624" s="213">
        <f t="shared" si="862"/>
        <v>620</v>
      </c>
      <c r="BD624" s="211">
        <f>[1]MAG_9pak!$F$4</f>
        <v>620</v>
      </c>
      <c r="BE624" s="213">
        <f t="shared" si="863"/>
        <v>186</v>
      </c>
      <c r="BF624" s="213">
        <f t="shared" si="864"/>
        <v>310</v>
      </c>
      <c r="BG624" s="210">
        <f t="shared" si="865"/>
        <v>0</v>
      </c>
      <c r="BH624" s="210">
        <f t="shared" si="866"/>
        <v>120</v>
      </c>
      <c r="BI624" s="210">
        <f t="shared" si="867"/>
        <v>24</v>
      </c>
      <c r="BJ624" s="210">
        <f t="shared" si="868"/>
        <v>620</v>
      </c>
      <c r="BK624" s="214">
        <f t="shared" si="869"/>
        <v>186</v>
      </c>
      <c r="BL624" s="214">
        <f t="shared" si="870"/>
        <v>310</v>
      </c>
      <c r="BM624" s="210">
        <f t="shared" si="871"/>
        <v>120</v>
      </c>
      <c r="BN624" s="210">
        <f t="shared" si="872"/>
        <v>0</v>
      </c>
      <c r="BO624" s="215">
        <f t="shared" si="873"/>
        <v>620</v>
      </c>
      <c r="BP624" s="210">
        <f t="shared" si="933"/>
        <v>620</v>
      </c>
      <c r="BQ624" s="216">
        <f t="shared" si="874"/>
        <v>186</v>
      </c>
      <c r="BR624" s="216">
        <f t="shared" si="875"/>
        <v>310</v>
      </c>
      <c r="BS624" s="210">
        <f t="shared" si="876"/>
        <v>120</v>
      </c>
      <c r="BT624" s="210">
        <f t="shared" si="877"/>
        <v>0</v>
      </c>
      <c r="BU624" s="217">
        <f t="shared" si="878"/>
        <v>620</v>
      </c>
      <c r="BV624" s="210">
        <f t="shared" si="934"/>
        <v>620</v>
      </c>
      <c r="BW624" s="403">
        <f t="shared" si="879"/>
        <v>186</v>
      </c>
      <c r="BX624" s="403">
        <f t="shared" si="880"/>
        <v>310</v>
      </c>
      <c r="BY624" s="210">
        <f t="shared" si="881"/>
        <v>120</v>
      </c>
      <c r="BZ624" s="210">
        <f t="shared" si="882"/>
        <v>0</v>
      </c>
      <c r="CA624" s="210">
        <f t="shared" si="883"/>
        <v>24</v>
      </c>
      <c r="CB624" s="404">
        <f t="shared" si="884"/>
        <v>620</v>
      </c>
      <c r="CC624" s="211"/>
      <c r="CD624" s="537">
        <f t="shared" si="885"/>
        <v>10.216064999999986</v>
      </c>
      <c r="CE624" s="537">
        <f t="shared" si="917"/>
        <v>3.0648194999999956</v>
      </c>
      <c r="CF624" s="537">
        <f t="shared" si="886"/>
        <v>5.1080324999999931</v>
      </c>
      <c r="CG624" s="210"/>
      <c r="CH624" s="210"/>
      <c r="CI624" s="210"/>
      <c r="CJ624" s="538">
        <f t="shared" si="887"/>
        <v>10.216064999999986</v>
      </c>
      <c r="CK624" s="216">
        <f t="shared" si="888"/>
        <v>0</v>
      </c>
      <c r="CL624" s="216">
        <f t="shared" si="918"/>
        <v>0</v>
      </c>
      <c r="CM624" s="216">
        <f t="shared" si="889"/>
        <v>0</v>
      </c>
      <c r="CN624" s="216"/>
      <c r="CO624" s="216"/>
      <c r="CP624" s="216"/>
      <c r="CQ624" s="217">
        <f t="shared" si="890"/>
        <v>0</v>
      </c>
      <c r="CR624" s="403">
        <f t="shared" si="891"/>
        <v>10.216064999999986</v>
      </c>
      <c r="CS624" s="403">
        <f t="shared" si="919"/>
        <v>3.0648194999999956</v>
      </c>
      <c r="CT624" s="403">
        <f t="shared" si="892"/>
        <v>5.1080324999999931</v>
      </c>
      <c r="CU624" s="403"/>
      <c r="CV624" s="403"/>
      <c r="CW624" s="403"/>
      <c r="CX624" s="404">
        <f t="shared" si="893"/>
        <v>10.216064999999986</v>
      </c>
      <c r="CY624" s="198"/>
      <c r="CZ624" s="222">
        <v>620</v>
      </c>
      <c r="DA624" s="677">
        <f t="shared" si="894"/>
        <v>120</v>
      </c>
      <c r="DB624" s="676">
        <f t="shared" si="895"/>
        <v>24</v>
      </c>
      <c r="DC624" s="676">
        <f t="shared" si="920"/>
        <v>4.8</v>
      </c>
      <c r="DD624" s="208">
        <v>660.86425999999994</v>
      </c>
      <c r="DE624" s="677">
        <f t="shared" si="896"/>
        <v>160.86425999999994</v>
      </c>
      <c r="DF624" s="676">
        <f t="shared" si="897"/>
        <v>32.172852000000006</v>
      </c>
      <c r="DG624" s="676">
        <f t="shared" si="921"/>
        <v>6.434570400000001</v>
      </c>
      <c r="DH624" s="222">
        <v>24</v>
      </c>
      <c r="DI624" s="677">
        <f t="shared" si="898"/>
        <v>120</v>
      </c>
      <c r="DJ624" s="568">
        <f t="shared" si="899"/>
        <v>620</v>
      </c>
      <c r="DK624" s="677">
        <f t="shared" si="900"/>
        <v>620</v>
      </c>
      <c r="DL624" s="677">
        <f t="shared" si="922"/>
        <v>186</v>
      </c>
      <c r="DM624" s="677">
        <f t="shared" si="923"/>
        <v>310</v>
      </c>
      <c r="DN624" s="677">
        <f t="shared" si="901"/>
        <v>10.216064999999986</v>
      </c>
      <c r="DO624" s="677">
        <f t="shared" si="924"/>
        <v>3.0648194999999956</v>
      </c>
      <c r="DP624" s="677">
        <f t="shared" si="925"/>
        <v>5.1080324999999931</v>
      </c>
      <c r="DQ624" s="677">
        <f t="shared" si="902"/>
        <v>10.216064999999986</v>
      </c>
      <c r="DR624" s="222">
        <v>620</v>
      </c>
      <c r="DS624" s="677">
        <f t="shared" si="903"/>
        <v>120</v>
      </c>
      <c r="DT624" s="676">
        <f t="shared" si="904"/>
        <v>24</v>
      </c>
      <c r="DU624" s="710">
        <f t="shared" si="926"/>
        <v>4.8</v>
      </c>
      <c r="DV624" s="208">
        <v>660.86425999999994</v>
      </c>
      <c r="DW624" s="677">
        <f t="shared" si="905"/>
        <v>160.86425999999994</v>
      </c>
      <c r="DX624" s="676">
        <f t="shared" si="906"/>
        <v>32.172852000000006</v>
      </c>
      <c r="DY624" s="710">
        <f t="shared" si="927"/>
        <v>6.434570400000001</v>
      </c>
      <c r="DZ624" s="222">
        <v>24</v>
      </c>
      <c r="EA624" s="677">
        <f t="shared" si="907"/>
        <v>120</v>
      </c>
      <c r="EB624" s="568">
        <f t="shared" si="908"/>
        <v>620</v>
      </c>
      <c r="EC624" s="677">
        <f t="shared" si="909"/>
        <v>620</v>
      </c>
      <c r="ED624" s="677">
        <f t="shared" si="928"/>
        <v>186</v>
      </c>
      <c r="EE624" s="677">
        <f t="shared" si="929"/>
        <v>310</v>
      </c>
      <c r="EF624" s="208">
        <f t="shared" si="930"/>
        <v>10.216064999999986</v>
      </c>
      <c r="EG624" s="208">
        <f t="shared" si="931"/>
        <v>3.0648194999999956</v>
      </c>
      <c r="EH624" s="208">
        <f t="shared" si="932"/>
        <v>5.1080324999999931</v>
      </c>
      <c r="EI624" s="677">
        <f t="shared" si="910"/>
        <v>10.216064999999986</v>
      </c>
    </row>
    <row r="625" spans="1:139" s="218" customFormat="1" ht="27.75" customHeight="1" x14ac:dyDescent="0.2">
      <c r="A625" s="505">
        <v>622</v>
      </c>
      <c r="B625" s="505" t="s">
        <v>1270</v>
      </c>
      <c r="C625" s="499" t="s">
        <v>1026</v>
      </c>
      <c r="D625" s="253" t="s">
        <v>111</v>
      </c>
      <c r="E625" s="253" t="s">
        <v>126</v>
      </c>
      <c r="F625" s="219"/>
      <c r="G625" s="219"/>
      <c r="H625" s="219"/>
      <c r="I625" s="322"/>
      <c r="J625" s="233"/>
      <c r="K625" s="222"/>
      <c r="L625" s="219"/>
      <c r="M625" s="219"/>
      <c r="N625" s="219"/>
      <c r="O625" s="265"/>
      <c r="P625" s="221"/>
      <c r="Q625" s="219" t="s">
        <v>303</v>
      </c>
      <c r="R625" s="219" t="s">
        <v>6</v>
      </c>
      <c r="S625" s="219" t="s">
        <v>7</v>
      </c>
      <c r="T625" s="265">
        <v>0.5</v>
      </c>
      <c r="U625" s="223">
        <v>530</v>
      </c>
      <c r="V625" s="228" t="s">
        <v>303</v>
      </c>
      <c r="W625" s="228" t="s">
        <v>6</v>
      </c>
      <c r="X625" s="228" t="s">
        <v>7</v>
      </c>
      <c r="Y625" s="225">
        <v>0.5</v>
      </c>
      <c r="Z625" s="226">
        <v>530</v>
      </c>
      <c r="AA625" s="207">
        <f t="shared" si="846"/>
        <v>265</v>
      </c>
      <c r="AB625" s="222">
        <v>620</v>
      </c>
      <c r="AC625" s="544">
        <f t="shared" si="911"/>
        <v>90</v>
      </c>
      <c r="AD625" s="208">
        <f>0.581*$AB$1</f>
        <v>660.86425999999994</v>
      </c>
      <c r="AE625" s="678">
        <f t="shared" si="912"/>
        <v>130.86425999999994</v>
      </c>
      <c r="AF625" s="222">
        <v>859</v>
      </c>
      <c r="AJ625" s="444">
        <f t="shared" si="847"/>
        <v>90</v>
      </c>
      <c r="AK625" s="444">
        <f t="shared" si="848"/>
        <v>16.981132075471692</v>
      </c>
      <c r="AL625" s="539">
        <f t="shared" si="913"/>
        <v>3.3962264150943382E-2</v>
      </c>
      <c r="AM625" s="444">
        <f t="shared" si="849"/>
        <v>18</v>
      </c>
      <c r="AN625" s="445">
        <f t="shared" si="850"/>
        <v>130.86425999999994</v>
      </c>
      <c r="AO625" s="445">
        <f t="shared" si="851"/>
        <v>24.69136981132074</v>
      </c>
      <c r="AP625" s="542">
        <f t="shared" si="914"/>
        <v>4.9382739622641482E-2</v>
      </c>
      <c r="AQ625" s="445">
        <f t="shared" si="852"/>
        <v>26.172851999999988</v>
      </c>
      <c r="AR625" s="227">
        <f t="shared" si="853"/>
        <v>325</v>
      </c>
      <c r="AS625" s="210">
        <f t="shared" si="854"/>
        <v>650</v>
      </c>
      <c r="AT625" s="209">
        <f t="shared" si="855"/>
        <v>195</v>
      </c>
      <c r="AU625" s="209">
        <f t="shared" si="856"/>
        <v>325</v>
      </c>
      <c r="AV625" s="211">
        <f t="shared" si="857"/>
        <v>620</v>
      </c>
      <c r="AW625" s="210">
        <f t="shared" si="858"/>
        <v>30</v>
      </c>
      <c r="AX625" s="210">
        <f t="shared" si="859"/>
        <v>120</v>
      </c>
      <c r="AY625" s="210">
        <f t="shared" si="860"/>
        <v>22.641509433962256</v>
      </c>
      <c r="AZ625" s="211">
        <f t="shared" si="861"/>
        <v>660.86425999999994</v>
      </c>
      <c r="BA625" s="544">
        <f t="shared" si="915"/>
        <v>10.864259999999945</v>
      </c>
      <c r="BB625" s="210">
        <f t="shared" si="916"/>
        <v>2.7160649999999862</v>
      </c>
      <c r="BC625" s="213">
        <f t="shared" si="862"/>
        <v>310</v>
      </c>
      <c r="BD625" s="211">
        <f>[1]MAG_9pak!$F$4</f>
        <v>620</v>
      </c>
      <c r="BE625" s="213">
        <f t="shared" si="863"/>
        <v>186</v>
      </c>
      <c r="BF625" s="213">
        <f t="shared" si="864"/>
        <v>310</v>
      </c>
      <c r="BG625" s="210">
        <f t="shared" si="865"/>
        <v>0</v>
      </c>
      <c r="BH625" s="210">
        <f t="shared" si="866"/>
        <v>90</v>
      </c>
      <c r="BI625" s="210">
        <f t="shared" si="867"/>
        <v>16.981132075471692</v>
      </c>
      <c r="BJ625" s="210">
        <f t="shared" si="868"/>
        <v>657.2</v>
      </c>
      <c r="BK625" s="214">
        <f t="shared" si="869"/>
        <v>197.16</v>
      </c>
      <c r="BL625" s="214">
        <f t="shared" si="870"/>
        <v>328.6</v>
      </c>
      <c r="BM625" s="210">
        <f t="shared" si="871"/>
        <v>127.20000000000005</v>
      </c>
      <c r="BN625" s="210">
        <f t="shared" si="872"/>
        <v>37.200000000000045</v>
      </c>
      <c r="BO625" s="215">
        <f t="shared" si="873"/>
        <v>328.6</v>
      </c>
      <c r="BP625" s="210">
        <f t="shared" si="933"/>
        <v>657.2</v>
      </c>
      <c r="BQ625" s="216">
        <f t="shared" si="874"/>
        <v>197.16</v>
      </c>
      <c r="BR625" s="216">
        <f t="shared" si="875"/>
        <v>328.6</v>
      </c>
      <c r="BS625" s="210">
        <f t="shared" si="876"/>
        <v>127.20000000000005</v>
      </c>
      <c r="BT625" s="210">
        <f t="shared" si="877"/>
        <v>37.200000000000045</v>
      </c>
      <c r="BU625" s="217">
        <f t="shared" si="878"/>
        <v>328.6</v>
      </c>
      <c r="BV625" s="210">
        <f t="shared" si="934"/>
        <v>657.2</v>
      </c>
      <c r="BW625" s="403">
        <f t="shared" si="879"/>
        <v>197.16</v>
      </c>
      <c r="BX625" s="403">
        <f t="shared" si="880"/>
        <v>328.6</v>
      </c>
      <c r="BY625" s="210">
        <f t="shared" si="881"/>
        <v>127.20000000000005</v>
      </c>
      <c r="BZ625" s="210">
        <f t="shared" si="882"/>
        <v>37.200000000000045</v>
      </c>
      <c r="CA625" s="210">
        <f t="shared" si="883"/>
        <v>24</v>
      </c>
      <c r="CB625" s="404">
        <f t="shared" si="884"/>
        <v>328.6</v>
      </c>
      <c r="CC625" s="211"/>
      <c r="CD625" s="537">
        <f t="shared" si="885"/>
        <v>2.7160649999999862</v>
      </c>
      <c r="CE625" s="537">
        <f t="shared" si="917"/>
        <v>0.81481949999999581</v>
      </c>
      <c r="CF625" s="537">
        <f t="shared" si="886"/>
        <v>1.3580324999999931</v>
      </c>
      <c r="CG625" s="210"/>
      <c r="CH625" s="210"/>
      <c r="CI625" s="210"/>
      <c r="CJ625" s="538">
        <f t="shared" si="887"/>
        <v>1.3580324999999931</v>
      </c>
      <c r="CK625" s="216">
        <f t="shared" si="888"/>
        <v>-7.5</v>
      </c>
      <c r="CL625" s="216">
        <f t="shared" si="918"/>
        <v>-2.25</v>
      </c>
      <c r="CM625" s="216">
        <f t="shared" si="889"/>
        <v>-3.75</v>
      </c>
      <c r="CN625" s="216"/>
      <c r="CO625" s="216"/>
      <c r="CP625" s="216"/>
      <c r="CQ625" s="217">
        <f t="shared" si="890"/>
        <v>-3.75</v>
      </c>
      <c r="CR625" s="403">
        <f t="shared" si="891"/>
        <v>0.91606499999997482</v>
      </c>
      <c r="CS625" s="403">
        <f t="shared" si="919"/>
        <v>0.27481949999999244</v>
      </c>
      <c r="CT625" s="403">
        <f t="shared" si="892"/>
        <v>0.45803249999998741</v>
      </c>
      <c r="CU625" s="403"/>
      <c r="CV625" s="403"/>
      <c r="CW625" s="403"/>
      <c r="CX625" s="404">
        <f t="shared" si="893"/>
        <v>0.45803249999998741</v>
      </c>
      <c r="CY625" s="198"/>
      <c r="CZ625" s="222">
        <v>620</v>
      </c>
      <c r="DA625" s="677">
        <f t="shared" si="894"/>
        <v>90</v>
      </c>
      <c r="DB625" s="676">
        <f t="shared" si="895"/>
        <v>16.981132075471692</v>
      </c>
      <c r="DC625" s="676">
        <f t="shared" si="920"/>
        <v>3.3962264150943384</v>
      </c>
      <c r="DD625" s="208">
        <v>660.86425999999994</v>
      </c>
      <c r="DE625" s="677">
        <f t="shared" si="896"/>
        <v>130.86425999999994</v>
      </c>
      <c r="DF625" s="676">
        <f t="shared" si="897"/>
        <v>24.69136981132074</v>
      </c>
      <c r="DG625" s="676">
        <f t="shared" si="921"/>
        <v>4.9382739622641481</v>
      </c>
      <c r="DH625" s="222">
        <v>24</v>
      </c>
      <c r="DI625" s="677">
        <f t="shared" si="898"/>
        <v>127.2</v>
      </c>
      <c r="DJ625" s="568">
        <f t="shared" si="899"/>
        <v>657.2</v>
      </c>
      <c r="DK625" s="677">
        <f t="shared" si="900"/>
        <v>328.6</v>
      </c>
      <c r="DL625" s="677">
        <f t="shared" si="922"/>
        <v>197.16</v>
      </c>
      <c r="DM625" s="677">
        <f t="shared" si="923"/>
        <v>328.6</v>
      </c>
      <c r="DN625" s="677">
        <f t="shared" si="901"/>
        <v>0.91606499999997482</v>
      </c>
      <c r="DO625" s="677">
        <f t="shared" si="924"/>
        <v>0.27481949999999244</v>
      </c>
      <c r="DP625" s="677">
        <f t="shared" si="925"/>
        <v>0.45803249999998741</v>
      </c>
      <c r="DQ625" s="677">
        <f t="shared" si="902"/>
        <v>0.45803249999998741</v>
      </c>
      <c r="DR625" s="222">
        <v>620</v>
      </c>
      <c r="DS625" s="677">
        <f t="shared" si="903"/>
        <v>90</v>
      </c>
      <c r="DT625" s="676">
        <f t="shared" si="904"/>
        <v>16.981132075471692</v>
      </c>
      <c r="DU625" s="710">
        <f t="shared" si="926"/>
        <v>3.3962264150943384</v>
      </c>
      <c r="DV625" s="208">
        <v>660.86425999999994</v>
      </c>
      <c r="DW625" s="677">
        <f t="shared" si="905"/>
        <v>130.86425999999994</v>
      </c>
      <c r="DX625" s="676">
        <f t="shared" si="906"/>
        <v>24.69136981132074</v>
      </c>
      <c r="DY625" s="710">
        <f t="shared" si="927"/>
        <v>4.9382739622641481</v>
      </c>
      <c r="DZ625" s="222">
        <v>24</v>
      </c>
      <c r="EA625" s="677">
        <f t="shared" si="907"/>
        <v>127.2</v>
      </c>
      <c r="EB625" s="568">
        <f t="shared" si="908"/>
        <v>657.2</v>
      </c>
      <c r="EC625" s="677">
        <f t="shared" si="909"/>
        <v>328.6</v>
      </c>
      <c r="ED625" s="677">
        <f t="shared" si="928"/>
        <v>197.16</v>
      </c>
      <c r="EE625" s="677">
        <f t="shared" si="929"/>
        <v>328.6</v>
      </c>
      <c r="EF625" s="208">
        <f t="shared" si="930"/>
        <v>0.91606499999997482</v>
      </c>
      <c r="EG625" s="208">
        <f t="shared" si="931"/>
        <v>0.27481949999999244</v>
      </c>
      <c r="EH625" s="208">
        <f t="shared" si="932"/>
        <v>0.45803249999998741</v>
      </c>
      <c r="EI625" s="677">
        <f t="shared" si="910"/>
        <v>0.45803249999998741</v>
      </c>
    </row>
    <row r="626" spans="1:139" s="218" customFormat="1" ht="13.5" customHeight="1" x14ac:dyDescent="0.2">
      <c r="A626" s="505">
        <v>623</v>
      </c>
      <c r="B626" s="505" t="s">
        <v>1270</v>
      </c>
      <c r="C626" s="499" t="s">
        <v>1026</v>
      </c>
      <c r="D626" s="253" t="s">
        <v>668</v>
      </c>
      <c r="E626" s="320" t="s">
        <v>11</v>
      </c>
      <c r="F626" s="219">
        <v>13</v>
      </c>
      <c r="G626" s="219" t="s">
        <v>6</v>
      </c>
      <c r="H626" s="219">
        <v>1</v>
      </c>
      <c r="I626" s="265">
        <v>0.5</v>
      </c>
      <c r="J626" s="221">
        <v>500</v>
      </c>
      <c r="K626" s="222"/>
      <c r="L626" s="219">
        <v>13</v>
      </c>
      <c r="M626" s="219" t="s">
        <v>6</v>
      </c>
      <c r="N626" s="219">
        <v>1</v>
      </c>
      <c r="O626" s="265">
        <v>0.5</v>
      </c>
      <c r="P626" s="221">
        <v>500</v>
      </c>
      <c r="Q626" s="219"/>
      <c r="R626" s="219"/>
      <c r="S626" s="219"/>
      <c r="T626" s="265">
        <v>0.5</v>
      </c>
      <c r="U626" s="223">
        <v>500</v>
      </c>
      <c r="V626" s="228" t="s">
        <v>303</v>
      </c>
      <c r="W626" s="228" t="s">
        <v>6</v>
      </c>
      <c r="X626" s="228" t="s">
        <v>7</v>
      </c>
      <c r="Y626" s="225">
        <v>0.5</v>
      </c>
      <c r="Z626" s="226">
        <v>500</v>
      </c>
      <c r="AA626" s="207">
        <f t="shared" si="846"/>
        <v>250</v>
      </c>
      <c r="AB626" s="222">
        <v>620</v>
      </c>
      <c r="AC626" s="544">
        <f t="shared" si="911"/>
        <v>120</v>
      </c>
      <c r="AD626" s="208">
        <f>0.581*$AB$1</f>
        <v>660.86425999999994</v>
      </c>
      <c r="AE626" s="678">
        <f t="shared" si="912"/>
        <v>160.86425999999994</v>
      </c>
      <c r="AF626" s="222">
        <v>859</v>
      </c>
      <c r="AJ626" s="444">
        <f t="shared" si="847"/>
        <v>120</v>
      </c>
      <c r="AK626" s="444">
        <f t="shared" si="848"/>
        <v>24</v>
      </c>
      <c r="AL626" s="539">
        <f t="shared" si="913"/>
        <v>4.8000000000000001E-2</v>
      </c>
      <c r="AM626" s="444">
        <f t="shared" si="849"/>
        <v>24</v>
      </c>
      <c r="AN626" s="445">
        <f t="shared" si="850"/>
        <v>160.86425999999994</v>
      </c>
      <c r="AO626" s="445">
        <f t="shared" si="851"/>
        <v>32.172852000000006</v>
      </c>
      <c r="AP626" s="542">
        <f t="shared" si="914"/>
        <v>6.4345704000000004E-2</v>
      </c>
      <c r="AQ626" s="445">
        <f t="shared" si="852"/>
        <v>32.172851999999992</v>
      </c>
      <c r="AR626" s="227">
        <f t="shared" si="853"/>
        <v>310</v>
      </c>
      <c r="AS626" s="210">
        <f t="shared" si="854"/>
        <v>620</v>
      </c>
      <c r="AT626" s="209">
        <f t="shared" si="855"/>
        <v>186</v>
      </c>
      <c r="AU626" s="209">
        <f t="shared" si="856"/>
        <v>310</v>
      </c>
      <c r="AV626" s="211">
        <f t="shared" si="857"/>
        <v>620</v>
      </c>
      <c r="AW626" s="210">
        <f t="shared" si="858"/>
        <v>0</v>
      </c>
      <c r="AX626" s="210">
        <f t="shared" si="859"/>
        <v>120</v>
      </c>
      <c r="AY626" s="210">
        <f t="shared" si="860"/>
        <v>24</v>
      </c>
      <c r="AZ626" s="211">
        <f t="shared" si="861"/>
        <v>660.86425999999994</v>
      </c>
      <c r="BA626" s="544">
        <f t="shared" si="915"/>
        <v>40.864259999999945</v>
      </c>
      <c r="BB626" s="210">
        <f t="shared" si="916"/>
        <v>10.216064999999986</v>
      </c>
      <c r="BC626" s="213">
        <f t="shared" si="862"/>
        <v>310</v>
      </c>
      <c r="BD626" s="211">
        <f>[1]MAG_9pak!$F$4</f>
        <v>620</v>
      </c>
      <c r="BE626" s="213">
        <f t="shared" si="863"/>
        <v>186</v>
      </c>
      <c r="BF626" s="213">
        <f t="shared" si="864"/>
        <v>310</v>
      </c>
      <c r="BG626" s="210">
        <f t="shared" si="865"/>
        <v>0</v>
      </c>
      <c r="BH626" s="210">
        <f t="shared" si="866"/>
        <v>120</v>
      </c>
      <c r="BI626" s="210">
        <f t="shared" si="867"/>
        <v>24</v>
      </c>
      <c r="BJ626" s="210">
        <f t="shared" si="868"/>
        <v>620</v>
      </c>
      <c r="BK626" s="214">
        <f t="shared" si="869"/>
        <v>186</v>
      </c>
      <c r="BL626" s="214">
        <f t="shared" si="870"/>
        <v>310</v>
      </c>
      <c r="BM626" s="210">
        <f t="shared" si="871"/>
        <v>120</v>
      </c>
      <c r="BN626" s="210">
        <f t="shared" si="872"/>
        <v>0</v>
      </c>
      <c r="BO626" s="215">
        <f t="shared" si="873"/>
        <v>310</v>
      </c>
      <c r="BP626" s="210">
        <f t="shared" si="933"/>
        <v>620</v>
      </c>
      <c r="BQ626" s="216">
        <f t="shared" si="874"/>
        <v>186</v>
      </c>
      <c r="BR626" s="216">
        <f t="shared" si="875"/>
        <v>310</v>
      </c>
      <c r="BS626" s="210">
        <f t="shared" si="876"/>
        <v>120</v>
      </c>
      <c r="BT626" s="210">
        <f t="shared" si="877"/>
        <v>0</v>
      </c>
      <c r="BU626" s="217">
        <f t="shared" si="878"/>
        <v>310</v>
      </c>
      <c r="BV626" s="210">
        <f t="shared" si="934"/>
        <v>620</v>
      </c>
      <c r="BW626" s="403">
        <f t="shared" si="879"/>
        <v>186</v>
      </c>
      <c r="BX626" s="403">
        <f t="shared" si="880"/>
        <v>310</v>
      </c>
      <c r="BY626" s="210">
        <f t="shared" si="881"/>
        <v>120</v>
      </c>
      <c r="BZ626" s="210">
        <f t="shared" si="882"/>
        <v>0</v>
      </c>
      <c r="CA626" s="210">
        <f t="shared" si="883"/>
        <v>24</v>
      </c>
      <c r="CB626" s="404">
        <f t="shared" si="884"/>
        <v>310</v>
      </c>
      <c r="CC626" s="211"/>
      <c r="CD626" s="537">
        <f t="shared" si="885"/>
        <v>10.216064999999986</v>
      </c>
      <c r="CE626" s="537">
        <f t="shared" si="917"/>
        <v>3.0648194999999956</v>
      </c>
      <c r="CF626" s="537">
        <f t="shared" si="886"/>
        <v>5.1080324999999931</v>
      </c>
      <c r="CG626" s="210"/>
      <c r="CH626" s="210"/>
      <c r="CI626" s="210"/>
      <c r="CJ626" s="538">
        <f t="shared" si="887"/>
        <v>5.1080324999999931</v>
      </c>
      <c r="CK626" s="216">
        <f t="shared" si="888"/>
        <v>0</v>
      </c>
      <c r="CL626" s="216">
        <f t="shared" si="918"/>
        <v>0</v>
      </c>
      <c r="CM626" s="216">
        <f t="shared" si="889"/>
        <v>0</v>
      </c>
      <c r="CN626" s="216"/>
      <c r="CO626" s="216"/>
      <c r="CP626" s="216"/>
      <c r="CQ626" s="217">
        <f t="shared" si="890"/>
        <v>0</v>
      </c>
      <c r="CR626" s="403">
        <f t="shared" si="891"/>
        <v>10.216064999999986</v>
      </c>
      <c r="CS626" s="403">
        <f t="shared" si="919"/>
        <v>3.0648194999999956</v>
      </c>
      <c r="CT626" s="403">
        <f t="shared" si="892"/>
        <v>5.1080324999999931</v>
      </c>
      <c r="CU626" s="403"/>
      <c r="CV626" s="403"/>
      <c r="CW626" s="403"/>
      <c r="CX626" s="404">
        <f t="shared" si="893"/>
        <v>5.1080324999999931</v>
      </c>
      <c r="CY626" s="198"/>
      <c r="CZ626" s="222">
        <v>620</v>
      </c>
      <c r="DA626" s="677">
        <f t="shared" si="894"/>
        <v>120</v>
      </c>
      <c r="DB626" s="676">
        <f t="shared" si="895"/>
        <v>24</v>
      </c>
      <c r="DC626" s="676">
        <f t="shared" si="920"/>
        <v>4.8</v>
      </c>
      <c r="DD626" s="208">
        <v>660.86425999999994</v>
      </c>
      <c r="DE626" s="677">
        <f t="shared" si="896"/>
        <v>160.86425999999994</v>
      </c>
      <c r="DF626" s="676">
        <f t="shared" si="897"/>
        <v>32.172852000000006</v>
      </c>
      <c r="DG626" s="676">
        <f t="shared" si="921"/>
        <v>6.434570400000001</v>
      </c>
      <c r="DH626" s="222">
        <v>24</v>
      </c>
      <c r="DI626" s="677">
        <f t="shared" si="898"/>
        <v>120</v>
      </c>
      <c r="DJ626" s="568">
        <f t="shared" si="899"/>
        <v>620</v>
      </c>
      <c r="DK626" s="677">
        <f t="shared" si="900"/>
        <v>310</v>
      </c>
      <c r="DL626" s="677">
        <f t="shared" si="922"/>
        <v>186</v>
      </c>
      <c r="DM626" s="677">
        <f t="shared" si="923"/>
        <v>310</v>
      </c>
      <c r="DN626" s="677">
        <f t="shared" si="901"/>
        <v>10.216064999999986</v>
      </c>
      <c r="DO626" s="677">
        <f t="shared" si="924"/>
        <v>3.0648194999999956</v>
      </c>
      <c r="DP626" s="677">
        <f t="shared" si="925"/>
        <v>5.1080324999999931</v>
      </c>
      <c r="DQ626" s="677">
        <f t="shared" si="902"/>
        <v>5.1080324999999931</v>
      </c>
      <c r="DR626" s="222">
        <v>620</v>
      </c>
      <c r="DS626" s="677">
        <f t="shared" si="903"/>
        <v>120</v>
      </c>
      <c r="DT626" s="676">
        <f t="shared" si="904"/>
        <v>24</v>
      </c>
      <c r="DU626" s="710">
        <f t="shared" si="926"/>
        <v>4.8</v>
      </c>
      <c r="DV626" s="208">
        <v>660.86425999999994</v>
      </c>
      <c r="DW626" s="677">
        <f t="shared" si="905"/>
        <v>160.86425999999994</v>
      </c>
      <c r="DX626" s="676">
        <f t="shared" si="906"/>
        <v>32.172852000000006</v>
      </c>
      <c r="DY626" s="710">
        <f t="shared" si="927"/>
        <v>6.434570400000001</v>
      </c>
      <c r="DZ626" s="222">
        <v>24</v>
      </c>
      <c r="EA626" s="677">
        <f t="shared" si="907"/>
        <v>120</v>
      </c>
      <c r="EB626" s="568">
        <f t="shared" si="908"/>
        <v>620</v>
      </c>
      <c r="EC626" s="677">
        <f t="shared" si="909"/>
        <v>310</v>
      </c>
      <c r="ED626" s="677">
        <f t="shared" si="928"/>
        <v>186</v>
      </c>
      <c r="EE626" s="677">
        <f t="shared" si="929"/>
        <v>310</v>
      </c>
      <c r="EF626" s="208">
        <f t="shared" si="930"/>
        <v>10.216064999999986</v>
      </c>
      <c r="EG626" s="208">
        <f t="shared" si="931"/>
        <v>3.0648194999999956</v>
      </c>
      <c r="EH626" s="208">
        <f t="shared" si="932"/>
        <v>5.1080324999999931</v>
      </c>
      <c r="EI626" s="677">
        <f t="shared" si="910"/>
        <v>5.1080324999999931</v>
      </c>
    </row>
    <row r="627" spans="1:139" s="218" customFormat="1" ht="13.5" customHeight="1" x14ac:dyDescent="0.2">
      <c r="A627" s="506">
        <v>624</v>
      </c>
      <c r="B627" s="506" t="s">
        <v>1270</v>
      </c>
      <c r="C627" s="499" t="s">
        <v>981</v>
      </c>
      <c r="D627" s="253" t="s">
        <v>103</v>
      </c>
      <c r="E627" s="253" t="s">
        <v>14</v>
      </c>
      <c r="F627" s="219" t="s">
        <v>21</v>
      </c>
      <c r="G627" s="219" t="s">
        <v>24</v>
      </c>
      <c r="H627" s="219" t="s">
        <v>25</v>
      </c>
      <c r="I627" s="248">
        <v>0.8</v>
      </c>
      <c r="J627" s="229">
        <v>739</v>
      </c>
      <c r="K627" s="222"/>
      <c r="L627" s="219" t="s">
        <v>21</v>
      </c>
      <c r="M627" s="219" t="s">
        <v>24</v>
      </c>
      <c r="N627" s="219" t="s">
        <v>25</v>
      </c>
      <c r="O627" s="249">
        <v>0.8</v>
      </c>
      <c r="P627" s="230">
        <v>739</v>
      </c>
      <c r="Q627" s="219"/>
      <c r="R627" s="219"/>
      <c r="S627" s="219"/>
      <c r="T627" s="249">
        <v>0.8</v>
      </c>
      <c r="U627" s="231">
        <v>739</v>
      </c>
      <c r="V627" s="228" t="s">
        <v>660</v>
      </c>
      <c r="W627" s="228" t="s">
        <v>6</v>
      </c>
      <c r="X627" s="228" t="s">
        <v>45</v>
      </c>
      <c r="Y627" s="252">
        <v>0.8</v>
      </c>
      <c r="Z627" s="232">
        <v>739</v>
      </c>
      <c r="AA627" s="207">
        <f t="shared" si="846"/>
        <v>591.20000000000005</v>
      </c>
      <c r="AB627" s="222">
        <v>758</v>
      </c>
      <c r="AC627" s="544">
        <f t="shared" si="911"/>
        <v>19</v>
      </c>
      <c r="AD627" s="208">
        <f>0.95*$AB$1</f>
        <v>1080.587</v>
      </c>
      <c r="AE627" s="678">
        <f t="shared" si="912"/>
        <v>341.58699999999999</v>
      </c>
      <c r="AF627" s="222">
        <v>1406</v>
      </c>
      <c r="AJ627" s="444">
        <f t="shared" si="847"/>
        <v>19</v>
      </c>
      <c r="AK627" s="444">
        <f t="shared" si="848"/>
        <v>2.5710419485791505</v>
      </c>
      <c r="AL627" s="539">
        <f t="shared" si="913"/>
        <v>5.1420838971583003E-3</v>
      </c>
      <c r="AM627" s="444">
        <f t="shared" si="849"/>
        <v>3.8</v>
      </c>
      <c r="AN627" s="445">
        <f t="shared" si="850"/>
        <v>341.58699999999999</v>
      </c>
      <c r="AO627" s="445">
        <f t="shared" si="851"/>
        <v>46.222868741542612</v>
      </c>
      <c r="AP627" s="542">
        <f t="shared" si="914"/>
        <v>9.2445737483085211E-2</v>
      </c>
      <c r="AQ627" s="445">
        <f t="shared" si="852"/>
        <v>68.317399999999992</v>
      </c>
      <c r="AR627" s="227">
        <f t="shared" si="853"/>
        <v>687.2</v>
      </c>
      <c r="AS627" s="210">
        <f t="shared" si="854"/>
        <v>859</v>
      </c>
      <c r="AT627" s="209">
        <f t="shared" si="855"/>
        <v>257.7</v>
      </c>
      <c r="AU627" s="209">
        <f t="shared" si="856"/>
        <v>429.5</v>
      </c>
      <c r="AV627" s="211">
        <f t="shared" si="857"/>
        <v>758</v>
      </c>
      <c r="AW627" s="210">
        <f t="shared" si="858"/>
        <v>101</v>
      </c>
      <c r="AX627" s="210">
        <f t="shared" si="859"/>
        <v>120</v>
      </c>
      <c r="AY627" s="210">
        <f t="shared" si="860"/>
        <v>16.238159675236801</v>
      </c>
      <c r="AZ627" s="211">
        <f t="shared" si="861"/>
        <v>1080.587</v>
      </c>
      <c r="BA627" s="544">
        <f t="shared" si="915"/>
        <v>221.58699999999999</v>
      </c>
      <c r="BB627" s="210">
        <f t="shared" si="916"/>
        <v>55.396749999999997</v>
      </c>
      <c r="BC627" s="213">
        <f t="shared" si="862"/>
        <v>778.02264000000014</v>
      </c>
      <c r="BD627" s="211">
        <f>[1]MAG_9pak!$F$9</f>
        <v>972.52830000000006</v>
      </c>
      <c r="BE627" s="213">
        <f t="shared" si="863"/>
        <v>291.75848999999999</v>
      </c>
      <c r="BF627" s="213">
        <f t="shared" si="864"/>
        <v>486.26415000000003</v>
      </c>
      <c r="BG627" s="210">
        <f t="shared" si="865"/>
        <v>214.52830000000006</v>
      </c>
      <c r="BH627" s="210">
        <f t="shared" si="866"/>
        <v>233.52830000000006</v>
      </c>
      <c r="BI627" s="210">
        <f t="shared" si="867"/>
        <v>31.600581867388371</v>
      </c>
      <c r="BJ627" s="210">
        <f t="shared" si="868"/>
        <v>916.36</v>
      </c>
      <c r="BK627" s="214">
        <f t="shared" si="869"/>
        <v>274.90800000000002</v>
      </c>
      <c r="BL627" s="214">
        <f t="shared" si="870"/>
        <v>458.18</v>
      </c>
      <c r="BM627" s="210">
        <f t="shared" si="871"/>
        <v>177.36</v>
      </c>
      <c r="BN627" s="210">
        <f t="shared" si="872"/>
        <v>158.36000000000001</v>
      </c>
      <c r="BO627" s="215">
        <f t="shared" si="873"/>
        <v>733.08800000000008</v>
      </c>
      <c r="BP627" s="210">
        <f t="shared" si="933"/>
        <v>916.36</v>
      </c>
      <c r="BQ627" s="216">
        <f t="shared" si="874"/>
        <v>274.90800000000002</v>
      </c>
      <c r="BR627" s="216">
        <f t="shared" si="875"/>
        <v>458.18</v>
      </c>
      <c r="BS627" s="210">
        <f t="shared" si="876"/>
        <v>177.36</v>
      </c>
      <c r="BT627" s="210">
        <f t="shared" si="877"/>
        <v>158.36000000000001</v>
      </c>
      <c r="BU627" s="217">
        <f t="shared" si="878"/>
        <v>733.08800000000008</v>
      </c>
      <c r="BV627" s="210">
        <f t="shared" si="934"/>
        <v>916.36</v>
      </c>
      <c r="BW627" s="403">
        <f t="shared" si="879"/>
        <v>274.90800000000002</v>
      </c>
      <c r="BX627" s="403">
        <f t="shared" si="880"/>
        <v>458.18</v>
      </c>
      <c r="BY627" s="210">
        <f t="shared" si="881"/>
        <v>177.36</v>
      </c>
      <c r="BZ627" s="210">
        <f t="shared" si="882"/>
        <v>158.36000000000001</v>
      </c>
      <c r="CA627" s="210">
        <f t="shared" si="883"/>
        <v>24</v>
      </c>
      <c r="CB627" s="404">
        <f t="shared" si="884"/>
        <v>733.08800000000008</v>
      </c>
      <c r="CC627" s="211"/>
      <c r="CD627" s="537">
        <f t="shared" si="885"/>
        <v>55.396749999999997</v>
      </c>
      <c r="CE627" s="537">
        <f t="shared" si="917"/>
        <v>16.619024999999997</v>
      </c>
      <c r="CF627" s="537">
        <f t="shared" si="886"/>
        <v>27.698374999999999</v>
      </c>
      <c r="CG627" s="210"/>
      <c r="CH627" s="210"/>
      <c r="CI627" s="210"/>
      <c r="CJ627" s="538">
        <f t="shared" si="887"/>
        <v>44.317399999999999</v>
      </c>
      <c r="CK627" s="216">
        <f t="shared" si="888"/>
        <v>-25.25</v>
      </c>
      <c r="CL627" s="216">
        <f t="shared" si="918"/>
        <v>-7.5749999999999993</v>
      </c>
      <c r="CM627" s="216">
        <f t="shared" si="889"/>
        <v>-12.625</v>
      </c>
      <c r="CN627" s="216"/>
      <c r="CO627" s="216"/>
      <c r="CP627" s="216"/>
      <c r="CQ627" s="217">
        <f t="shared" si="890"/>
        <v>-20.200000000000003</v>
      </c>
      <c r="CR627" s="403">
        <f t="shared" si="891"/>
        <v>41.056749999999994</v>
      </c>
      <c r="CS627" s="403">
        <f t="shared" si="919"/>
        <v>12.317024999999997</v>
      </c>
      <c r="CT627" s="403">
        <f t="shared" si="892"/>
        <v>20.528374999999997</v>
      </c>
      <c r="CU627" s="403"/>
      <c r="CV627" s="403"/>
      <c r="CW627" s="403"/>
      <c r="CX627" s="404">
        <f t="shared" si="893"/>
        <v>32.845399999999998</v>
      </c>
      <c r="CY627" s="198"/>
      <c r="CZ627" s="222">
        <v>758</v>
      </c>
      <c r="DA627" s="677">
        <f t="shared" si="894"/>
        <v>19</v>
      </c>
      <c r="DB627" s="676">
        <f t="shared" si="895"/>
        <v>2.5710419485791505</v>
      </c>
      <c r="DC627" s="676">
        <f t="shared" si="920"/>
        <v>0.51420838971583005</v>
      </c>
      <c r="DD627" s="208">
        <v>1080.587</v>
      </c>
      <c r="DE627" s="677">
        <f t="shared" si="896"/>
        <v>341.58699999999999</v>
      </c>
      <c r="DF627" s="676">
        <f t="shared" si="897"/>
        <v>46.222868741542612</v>
      </c>
      <c r="DG627" s="676">
        <f t="shared" si="921"/>
        <v>9.2445737483085217</v>
      </c>
      <c r="DH627" s="222">
        <v>20</v>
      </c>
      <c r="DI627" s="677">
        <f t="shared" si="898"/>
        <v>147.80000000000001</v>
      </c>
      <c r="DJ627" s="568">
        <f t="shared" si="899"/>
        <v>886.8</v>
      </c>
      <c r="DK627" s="677">
        <f t="shared" si="900"/>
        <v>709.44</v>
      </c>
      <c r="DL627" s="677">
        <f t="shared" si="922"/>
        <v>266.04000000000002</v>
      </c>
      <c r="DM627" s="677">
        <f t="shared" si="923"/>
        <v>443.4</v>
      </c>
      <c r="DN627" s="677">
        <f t="shared" si="901"/>
        <v>48.446750000000009</v>
      </c>
      <c r="DO627" s="677">
        <f t="shared" si="924"/>
        <v>14.534025000000002</v>
      </c>
      <c r="DP627" s="677">
        <f t="shared" si="925"/>
        <v>24.223375000000004</v>
      </c>
      <c r="DQ627" s="677">
        <f t="shared" si="902"/>
        <v>38.757400000000011</v>
      </c>
      <c r="DR627" s="222">
        <v>758</v>
      </c>
      <c r="DS627" s="677">
        <f t="shared" si="903"/>
        <v>19</v>
      </c>
      <c r="DT627" s="676">
        <f t="shared" si="904"/>
        <v>2.5710419485791505</v>
      </c>
      <c r="DU627" s="710">
        <f t="shared" si="926"/>
        <v>0.51420838971583005</v>
      </c>
      <c r="DV627" s="208">
        <v>1080.587</v>
      </c>
      <c r="DW627" s="677">
        <f t="shared" si="905"/>
        <v>341.58699999999999</v>
      </c>
      <c r="DX627" s="676">
        <f t="shared" si="906"/>
        <v>46.222868741542612</v>
      </c>
      <c r="DY627" s="710">
        <f t="shared" si="927"/>
        <v>9.2445737483085217</v>
      </c>
      <c r="DZ627" s="222">
        <v>19</v>
      </c>
      <c r="EA627" s="677">
        <f t="shared" si="907"/>
        <v>140.41</v>
      </c>
      <c r="EB627" s="568">
        <f t="shared" si="908"/>
        <v>879.41</v>
      </c>
      <c r="EC627" s="677">
        <f t="shared" si="909"/>
        <v>703.52800000000002</v>
      </c>
      <c r="ED627" s="677">
        <f t="shared" si="928"/>
        <v>263.82299999999998</v>
      </c>
      <c r="EE627" s="677">
        <f t="shared" si="929"/>
        <v>439.70499999999998</v>
      </c>
      <c r="EF627" s="208">
        <f t="shared" si="930"/>
        <v>50.294250000000005</v>
      </c>
      <c r="EG627" s="208">
        <f t="shared" si="931"/>
        <v>15.088275000000001</v>
      </c>
      <c r="EH627" s="208">
        <f t="shared" si="932"/>
        <v>25.147125000000003</v>
      </c>
      <c r="EI627" s="677">
        <f t="shared" si="910"/>
        <v>40.235400000000006</v>
      </c>
    </row>
    <row r="628" spans="1:139" s="218" customFormat="1" ht="13.5" customHeight="1" x14ac:dyDescent="0.2">
      <c r="A628" s="505">
        <v>625</v>
      </c>
      <c r="B628" s="505" t="s">
        <v>1270</v>
      </c>
      <c r="C628" s="499" t="s">
        <v>981</v>
      </c>
      <c r="D628" s="253" t="s">
        <v>103</v>
      </c>
      <c r="E628" s="253" t="s">
        <v>92</v>
      </c>
      <c r="F628" s="219" t="s">
        <v>96</v>
      </c>
      <c r="G628" s="219" t="s">
        <v>24</v>
      </c>
      <c r="H628" s="219" t="s">
        <v>28</v>
      </c>
      <c r="I628" s="248">
        <v>0.2</v>
      </c>
      <c r="J628" s="229">
        <v>739</v>
      </c>
      <c r="K628" s="222"/>
      <c r="L628" s="219" t="s">
        <v>96</v>
      </c>
      <c r="M628" s="219" t="s">
        <v>24</v>
      </c>
      <c r="N628" s="219" t="s">
        <v>28</v>
      </c>
      <c r="O628" s="249">
        <v>0.2</v>
      </c>
      <c r="P628" s="230">
        <v>739</v>
      </c>
      <c r="Q628" s="219"/>
      <c r="R628" s="219"/>
      <c r="S628" s="219"/>
      <c r="T628" s="249">
        <v>0.2</v>
      </c>
      <c r="U628" s="231">
        <v>739</v>
      </c>
      <c r="V628" s="228" t="s">
        <v>674</v>
      </c>
      <c r="W628" s="228" t="s">
        <v>6</v>
      </c>
      <c r="X628" s="228" t="s">
        <v>28</v>
      </c>
      <c r="Y628" s="252">
        <v>0.2</v>
      </c>
      <c r="Z628" s="232">
        <v>739</v>
      </c>
      <c r="AA628" s="207">
        <f t="shared" si="846"/>
        <v>147.80000000000001</v>
      </c>
      <c r="AB628" s="222">
        <v>967</v>
      </c>
      <c r="AC628" s="544">
        <f t="shared" si="911"/>
        <v>228</v>
      </c>
      <c r="AD628" s="208">
        <f>1.22*$AB$1</f>
        <v>1387.7012</v>
      </c>
      <c r="AE628" s="678">
        <f t="shared" si="912"/>
        <v>648.70119999999997</v>
      </c>
      <c r="AF628" s="222">
        <v>1796</v>
      </c>
      <c r="AJ628" s="444">
        <f t="shared" si="847"/>
        <v>228</v>
      </c>
      <c r="AK628" s="444">
        <f t="shared" si="848"/>
        <v>30.852503382949948</v>
      </c>
      <c r="AL628" s="539">
        <f t="shared" si="913"/>
        <v>6.1705006765899899E-2</v>
      </c>
      <c r="AM628" s="444">
        <f t="shared" si="849"/>
        <v>45.6</v>
      </c>
      <c r="AN628" s="445">
        <f t="shared" si="850"/>
        <v>648.70119999999997</v>
      </c>
      <c r="AO628" s="445">
        <f t="shared" si="851"/>
        <v>87.780947225981038</v>
      </c>
      <c r="AP628" s="542">
        <f t="shared" si="914"/>
        <v>0.17556189445196207</v>
      </c>
      <c r="AQ628" s="445">
        <f t="shared" si="852"/>
        <v>129.74024</v>
      </c>
      <c r="AR628" s="227">
        <f t="shared" si="853"/>
        <v>171.8</v>
      </c>
      <c r="AS628" s="210">
        <f t="shared" si="854"/>
        <v>859</v>
      </c>
      <c r="AT628" s="209">
        <f t="shared" si="855"/>
        <v>257.7</v>
      </c>
      <c r="AU628" s="209">
        <f t="shared" si="856"/>
        <v>429.5</v>
      </c>
      <c r="AV628" s="211">
        <f t="shared" si="857"/>
        <v>967</v>
      </c>
      <c r="AW628" s="212">
        <f t="shared" si="858"/>
        <v>-108</v>
      </c>
      <c r="AX628" s="210">
        <f t="shared" si="859"/>
        <v>120</v>
      </c>
      <c r="AY628" s="210">
        <f t="shared" si="860"/>
        <v>16.238159675236801</v>
      </c>
      <c r="AZ628" s="211">
        <f t="shared" si="861"/>
        <v>1387.7012</v>
      </c>
      <c r="BA628" s="544">
        <f t="shared" si="915"/>
        <v>528.70119999999997</v>
      </c>
      <c r="BB628" s="210">
        <f t="shared" si="916"/>
        <v>132.17529999999999</v>
      </c>
      <c r="BC628" s="213">
        <f t="shared" si="862"/>
        <v>249.78621600000002</v>
      </c>
      <c r="BD628" s="211">
        <f>[1]MAG_9pak!$F$11</f>
        <v>1248.9310800000001</v>
      </c>
      <c r="BE628" s="213">
        <f t="shared" si="863"/>
        <v>374.67932400000001</v>
      </c>
      <c r="BF628" s="213">
        <f t="shared" si="864"/>
        <v>624.46554000000003</v>
      </c>
      <c r="BG628" s="210">
        <f t="shared" si="865"/>
        <v>281.93108000000007</v>
      </c>
      <c r="BH628" s="210">
        <f t="shared" si="866"/>
        <v>509.93108000000007</v>
      </c>
      <c r="BI628" s="210">
        <f t="shared" si="867"/>
        <v>69.002852503382968</v>
      </c>
      <c r="BJ628" s="210">
        <f t="shared" si="868"/>
        <v>916.36</v>
      </c>
      <c r="BK628" s="214">
        <f t="shared" si="869"/>
        <v>274.90800000000002</v>
      </c>
      <c r="BL628" s="214">
        <f t="shared" si="870"/>
        <v>458.18</v>
      </c>
      <c r="BM628" s="210">
        <f t="shared" si="871"/>
        <v>177.36</v>
      </c>
      <c r="BN628" s="210">
        <f t="shared" si="872"/>
        <v>-50.639999999999986</v>
      </c>
      <c r="BO628" s="215">
        <f t="shared" si="873"/>
        <v>183.27200000000002</v>
      </c>
      <c r="BP628" s="210">
        <f t="shared" si="933"/>
        <v>916.36</v>
      </c>
      <c r="BQ628" s="216">
        <f t="shared" si="874"/>
        <v>274.90800000000002</v>
      </c>
      <c r="BR628" s="216">
        <f t="shared" si="875"/>
        <v>458.18</v>
      </c>
      <c r="BS628" s="210">
        <f t="shared" si="876"/>
        <v>177.36</v>
      </c>
      <c r="BT628" s="210">
        <f t="shared" si="877"/>
        <v>-50.639999999999986</v>
      </c>
      <c r="BU628" s="217">
        <f t="shared" si="878"/>
        <v>183.27200000000002</v>
      </c>
      <c r="BV628" s="210">
        <f t="shared" si="934"/>
        <v>916.36</v>
      </c>
      <c r="BW628" s="403">
        <f t="shared" si="879"/>
        <v>274.90800000000002</v>
      </c>
      <c r="BX628" s="403">
        <f t="shared" si="880"/>
        <v>458.18</v>
      </c>
      <c r="BY628" s="210">
        <f t="shared" si="881"/>
        <v>177.36</v>
      </c>
      <c r="BZ628" s="210">
        <f t="shared" si="882"/>
        <v>-50.639999999999986</v>
      </c>
      <c r="CA628" s="210">
        <f t="shared" si="883"/>
        <v>24</v>
      </c>
      <c r="CB628" s="404">
        <f t="shared" si="884"/>
        <v>183.27200000000002</v>
      </c>
      <c r="CC628" s="211"/>
      <c r="CD628" s="537">
        <f t="shared" si="885"/>
        <v>132.17529999999999</v>
      </c>
      <c r="CE628" s="537">
        <f t="shared" si="917"/>
        <v>39.652589999999996</v>
      </c>
      <c r="CF628" s="537">
        <f t="shared" si="886"/>
        <v>66.087649999999996</v>
      </c>
      <c r="CG628" s="210"/>
      <c r="CH628" s="210"/>
      <c r="CI628" s="210"/>
      <c r="CJ628" s="538">
        <f t="shared" si="887"/>
        <v>26.43506</v>
      </c>
      <c r="CK628" s="216">
        <f t="shared" si="888"/>
        <v>27</v>
      </c>
      <c r="CL628" s="216">
        <f t="shared" si="918"/>
        <v>8.1</v>
      </c>
      <c r="CM628" s="216">
        <f t="shared" si="889"/>
        <v>13.5</v>
      </c>
      <c r="CN628" s="216"/>
      <c r="CO628" s="216"/>
      <c r="CP628" s="216"/>
      <c r="CQ628" s="217">
        <f t="shared" si="890"/>
        <v>5.4</v>
      </c>
      <c r="CR628" s="403">
        <f t="shared" si="891"/>
        <v>117.83529999999999</v>
      </c>
      <c r="CS628" s="403">
        <f t="shared" si="919"/>
        <v>35.350589999999997</v>
      </c>
      <c r="CT628" s="403">
        <f t="shared" si="892"/>
        <v>58.917649999999995</v>
      </c>
      <c r="CU628" s="403"/>
      <c r="CV628" s="403"/>
      <c r="CW628" s="403"/>
      <c r="CX628" s="404">
        <f t="shared" si="893"/>
        <v>23.567059999999998</v>
      </c>
      <c r="CY628" s="198"/>
      <c r="CZ628" s="222">
        <v>967</v>
      </c>
      <c r="DA628" s="677">
        <f t="shared" si="894"/>
        <v>228</v>
      </c>
      <c r="DB628" s="676">
        <f t="shared" si="895"/>
        <v>30.852503382949948</v>
      </c>
      <c r="DC628" s="676">
        <f t="shared" si="920"/>
        <v>6.1705006765899899</v>
      </c>
      <c r="DD628" s="208">
        <v>1387.7012</v>
      </c>
      <c r="DE628" s="677">
        <f t="shared" si="896"/>
        <v>648.70119999999997</v>
      </c>
      <c r="DF628" s="676">
        <f t="shared" si="897"/>
        <v>87.780947225981038</v>
      </c>
      <c r="DG628" s="676">
        <f t="shared" si="921"/>
        <v>17.556189445196207</v>
      </c>
      <c r="DH628" s="222">
        <v>20</v>
      </c>
      <c r="DI628" s="677">
        <f t="shared" si="898"/>
        <v>147.80000000000001</v>
      </c>
      <c r="DJ628" s="568">
        <f t="shared" si="899"/>
        <v>886.8</v>
      </c>
      <c r="DK628" s="677">
        <f t="shared" si="900"/>
        <v>177.36</v>
      </c>
      <c r="DL628" s="677">
        <f t="shared" si="922"/>
        <v>266.04000000000002</v>
      </c>
      <c r="DM628" s="677">
        <f t="shared" si="923"/>
        <v>443.4</v>
      </c>
      <c r="DN628" s="677">
        <f t="shared" si="901"/>
        <v>125.2253</v>
      </c>
      <c r="DO628" s="677">
        <f t="shared" si="924"/>
        <v>37.567590000000003</v>
      </c>
      <c r="DP628" s="677">
        <f t="shared" si="925"/>
        <v>62.612650000000002</v>
      </c>
      <c r="DQ628" s="677">
        <f t="shared" si="902"/>
        <v>25.045060000000003</v>
      </c>
      <c r="DR628" s="222">
        <v>967</v>
      </c>
      <c r="DS628" s="677">
        <f t="shared" si="903"/>
        <v>228</v>
      </c>
      <c r="DT628" s="676">
        <f t="shared" si="904"/>
        <v>30.852503382949948</v>
      </c>
      <c r="DU628" s="710">
        <f t="shared" si="926"/>
        <v>6.1705006765899899</v>
      </c>
      <c r="DV628" s="208">
        <v>1387.7012</v>
      </c>
      <c r="DW628" s="677">
        <f t="shared" si="905"/>
        <v>648.70119999999997</v>
      </c>
      <c r="DX628" s="676">
        <f t="shared" si="906"/>
        <v>87.780947225981038</v>
      </c>
      <c r="DY628" s="710">
        <f t="shared" si="927"/>
        <v>17.556189445196207</v>
      </c>
      <c r="DZ628" s="222">
        <v>19</v>
      </c>
      <c r="EA628" s="677">
        <f t="shared" si="907"/>
        <v>140.41</v>
      </c>
      <c r="EB628" s="568">
        <f t="shared" si="908"/>
        <v>879.41</v>
      </c>
      <c r="EC628" s="677">
        <f t="shared" si="909"/>
        <v>175.88200000000001</v>
      </c>
      <c r="ED628" s="677">
        <f t="shared" si="928"/>
        <v>263.82299999999998</v>
      </c>
      <c r="EE628" s="677">
        <f t="shared" si="929"/>
        <v>439.70499999999998</v>
      </c>
      <c r="EF628" s="208">
        <f t="shared" si="930"/>
        <v>127.0728</v>
      </c>
      <c r="EG628" s="208">
        <f t="shared" si="931"/>
        <v>38.121839999999999</v>
      </c>
      <c r="EH628" s="208">
        <f t="shared" si="932"/>
        <v>63.5364</v>
      </c>
      <c r="EI628" s="677">
        <f t="shared" si="910"/>
        <v>25.414560000000002</v>
      </c>
    </row>
    <row r="629" spans="1:139" s="218" customFormat="1" ht="13.5" customHeight="1" x14ac:dyDescent="0.2">
      <c r="A629" s="505">
        <v>626</v>
      </c>
      <c r="B629" s="505" t="s">
        <v>1270</v>
      </c>
      <c r="C629" s="499" t="s">
        <v>981</v>
      </c>
      <c r="D629" s="253" t="s">
        <v>103</v>
      </c>
      <c r="E629" s="253" t="s">
        <v>36</v>
      </c>
      <c r="F629" s="219" t="s">
        <v>43</v>
      </c>
      <c r="G629" s="219" t="s">
        <v>42</v>
      </c>
      <c r="H629" s="219">
        <v>7</v>
      </c>
      <c r="I629" s="248">
        <v>1</v>
      </c>
      <c r="J629" s="229">
        <v>1032</v>
      </c>
      <c r="K629" s="222" t="s">
        <v>650</v>
      </c>
      <c r="L629" s="219" t="s">
        <v>43</v>
      </c>
      <c r="M629" s="219" t="s">
        <v>42</v>
      </c>
      <c r="N629" s="219">
        <v>7</v>
      </c>
      <c r="O629" s="249">
        <v>1</v>
      </c>
      <c r="P629" s="230">
        <v>1032</v>
      </c>
      <c r="Q629" s="219"/>
      <c r="R629" s="219"/>
      <c r="S629" s="219"/>
      <c r="T629" s="249">
        <v>1</v>
      </c>
      <c r="U629" s="231">
        <v>1032</v>
      </c>
      <c r="V629" s="228" t="s">
        <v>695</v>
      </c>
      <c r="W629" s="228" t="s">
        <v>180</v>
      </c>
      <c r="X629" s="228" t="s">
        <v>45</v>
      </c>
      <c r="Y629" s="252">
        <v>1</v>
      </c>
      <c r="Z629" s="551">
        <v>1032</v>
      </c>
      <c r="AA629" s="207">
        <f t="shared" si="846"/>
        <v>1032</v>
      </c>
      <c r="AB629" s="552">
        <v>758</v>
      </c>
      <c r="AC629" s="544">
        <f t="shared" si="911"/>
        <v>-274</v>
      </c>
      <c r="AD629" s="553">
        <f>0.95*$AB$1</f>
        <v>1080.587</v>
      </c>
      <c r="AE629" s="678">
        <f t="shared" si="912"/>
        <v>48.586999999999989</v>
      </c>
      <c r="AF629" s="222">
        <v>1406</v>
      </c>
      <c r="AJ629" s="444">
        <f t="shared" si="847"/>
        <v>-274</v>
      </c>
      <c r="AK629" s="444">
        <f t="shared" si="848"/>
        <v>-26.550387596899228</v>
      </c>
      <c r="AL629" s="539">
        <f t="shared" si="913"/>
        <v>-5.3100775193798452E-2</v>
      </c>
      <c r="AM629" s="444">
        <f t="shared" si="849"/>
        <v>-54.8</v>
      </c>
      <c r="AN629" s="445">
        <f t="shared" si="850"/>
        <v>48.586999999999989</v>
      </c>
      <c r="AO629" s="445">
        <f t="shared" si="851"/>
        <v>4.7080426356589129</v>
      </c>
      <c r="AP629" s="542">
        <f t="shared" si="914"/>
        <v>9.4160852713178252E-3</v>
      </c>
      <c r="AQ629" s="445">
        <f t="shared" si="852"/>
        <v>9.7173999999999978</v>
      </c>
      <c r="AR629" s="227">
        <f t="shared" si="853"/>
        <v>1152</v>
      </c>
      <c r="AS629" s="554">
        <f t="shared" si="854"/>
        <v>1152</v>
      </c>
      <c r="AT629" s="209">
        <f t="shared" si="855"/>
        <v>345.59999999999997</v>
      </c>
      <c r="AU629" s="209">
        <f t="shared" si="856"/>
        <v>576</v>
      </c>
      <c r="AV629" s="211">
        <f t="shared" si="857"/>
        <v>758</v>
      </c>
      <c r="AW629" s="545">
        <f t="shared" si="858"/>
        <v>394</v>
      </c>
      <c r="AX629" s="210">
        <f t="shared" si="859"/>
        <v>120</v>
      </c>
      <c r="AY629" s="210">
        <f t="shared" si="860"/>
        <v>11.627906976744185</v>
      </c>
      <c r="AZ629" s="211">
        <f t="shared" si="861"/>
        <v>1080.587</v>
      </c>
      <c r="BA629" s="544">
        <f t="shared" si="915"/>
        <v>-71.413000000000011</v>
      </c>
      <c r="BB629" s="210">
        <f t="shared" si="916"/>
        <v>-17.853250000000003</v>
      </c>
      <c r="BC629" s="213">
        <f t="shared" si="862"/>
        <v>972.52830000000006</v>
      </c>
      <c r="BD629" s="211">
        <f>[1]MAG_9pak!$F$9</f>
        <v>972.52830000000006</v>
      </c>
      <c r="BE629" s="213">
        <f t="shared" si="863"/>
        <v>291.75848999999999</v>
      </c>
      <c r="BF629" s="213">
        <f t="shared" si="864"/>
        <v>486.26415000000003</v>
      </c>
      <c r="BG629" s="210">
        <f t="shared" si="865"/>
        <v>214.52830000000006</v>
      </c>
      <c r="BH629" s="210">
        <f t="shared" si="866"/>
        <v>-59.471699999999942</v>
      </c>
      <c r="BI629" s="210">
        <f t="shared" si="867"/>
        <v>-5.7627616279069827</v>
      </c>
      <c r="BJ629" s="210">
        <f t="shared" si="868"/>
        <v>1279.68</v>
      </c>
      <c r="BK629" s="214">
        <f t="shared" si="869"/>
        <v>383.904</v>
      </c>
      <c r="BL629" s="214">
        <f t="shared" si="870"/>
        <v>639.84</v>
      </c>
      <c r="BM629" s="210">
        <f t="shared" si="871"/>
        <v>247.68000000000006</v>
      </c>
      <c r="BN629" s="210">
        <f t="shared" si="872"/>
        <v>521.68000000000006</v>
      </c>
      <c r="BO629" s="215">
        <f t="shared" si="873"/>
        <v>1279.68</v>
      </c>
      <c r="BP629" s="210">
        <f t="shared" si="933"/>
        <v>1279.68</v>
      </c>
      <c r="BQ629" s="216">
        <f t="shared" si="874"/>
        <v>383.904</v>
      </c>
      <c r="BR629" s="216">
        <f t="shared" si="875"/>
        <v>639.84</v>
      </c>
      <c r="BS629" s="210">
        <f t="shared" si="876"/>
        <v>247.68000000000006</v>
      </c>
      <c r="BT629" s="210">
        <f t="shared" si="877"/>
        <v>521.68000000000006</v>
      </c>
      <c r="BU629" s="217">
        <f t="shared" si="878"/>
        <v>1279.68</v>
      </c>
      <c r="BV629" s="210">
        <f t="shared" si="934"/>
        <v>1279.68</v>
      </c>
      <c r="BW629" s="403">
        <f t="shared" si="879"/>
        <v>383.904</v>
      </c>
      <c r="BX629" s="403">
        <f t="shared" si="880"/>
        <v>639.84</v>
      </c>
      <c r="BY629" s="210">
        <f t="shared" si="881"/>
        <v>247.68000000000006</v>
      </c>
      <c r="BZ629" s="210">
        <f t="shared" si="882"/>
        <v>521.68000000000006</v>
      </c>
      <c r="CA629" s="210">
        <f t="shared" si="883"/>
        <v>24</v>
      </c>
      <c r="CB629" s="404">
        <f t="shared" si="884"/>
        <v>1279.68</v>
      </c>
      <c r="CC629" s="211"/>
      <c r="CD629" s="537">
        <f t="shared" si="885"/>
        <v>-17.853250000000003</v>
      </c>
      <c r="CE629" s="537">
        <f t="shared" si="917"/>
        <v>-5.3559750000000008</v>
      </c>
      <c r="CF629" s="537">
        <f t="shared" si="886"/>
        <v>-8.9266250000000014</v>
      </c>
      <c r="CG629" s="210"/>
      <c r="CH629" s="210"/>
      <c r="CI629" s="210"/>
      <c r="CJ629" s="538">
        <f t="shared" si="887"/>
        <v>-17.853250000000003</v>
      </c>
      <c r="CK629" s="216">
        <f t="shared" si="888"/>
        <v>-98.5</v>
      </c>
      <c r="CL629" s="216">
        <f t="shared" si="918"/>
        <v>-29.549999999999997</v>
      </c>
      <c r="CM629" s="216">
        <f t="shared" si="889"/>
        <v>-49.25</v>
      </c>
      <c r="CN629" s="216"/>
      <c r="CO629" s="216"/>
      <c r="CP629" s="216"/>
      <c r="CQ629" s="217">
        <f t="shared" si="890"/>
        <v>-98.5</v>
      </c>
      <c r="CR629" s="403">
        <f t="shared" si="891"/>
        <v>-49.773250000000019</v>
      </c>
      <c r="CS629" s="403">
        <f t="shared" si="919"/>
        <v>-14.931975000000005</v>
      </c>
      <c r="CT629" s="403">
        <f t="shared" si="892"/>
        <v>-24.886625000000009</v>
      </c>
      <c r="CU629" s="403"/>
      <c r="CV629" s="403"/>
      <c r="CW629" s="403"/>
      <c r="CX629" s="404">
        <f t="shared" si="893"/>
        <v>-49.773250000000019</v>
      </c>
      <c r="CY629" s="198"/>
      <c r="CZ629" s="222">
        <v>758</v>
      </c>
      <c r="DA629" s="677">
        <f t="shared" si="894"/>
        <v>-274</v>
      </c>
      <c r="DB629" s="676">
        <f t="shared" si="895"/>
        <v>-26.550387596899228</v>
      </c>
      <c r="DC629" s="676">
        <f t="shared" si="920"/>
        <v>-5.3100775193798455</v>
      </c>
      <c r="DD629" s="208">
        <v>1080.587</v>
      </c>
      <c r="DE629" s="677">
        <f t="shared" si="896"/>
        <v>48.586999999999989</v>
      </c>
      <c r="DF629" s="676">
        <f t="shared" si="897"/>
        <v>4.7080426356589129</v>
      </c>
      <c r="DG629" s="676">
        <f t="shared" si="921"/>
        <v>0.94160852713178256</v>
      </c>
      <c r="DH629" s="222">
        <v>20</v>
      </c>
      <c r="DI629" s="677">
        <f t="shared" si="898"/>
        <v>206.4</v>
      </c>
      <c r="DJ629" s="568">
        <f t="shared" si="899"/>
        <v>1238.4000000000001</v>
      </c>
      <c r="DK629" s="677">
        <f t="shared" si="900"/>
        <v>1238.4000000000001</v>
      </c>
      <c r="DL629" s="677">
        <f t="shared" si="922"/>
        <v>371.52</v>
      </c>
      <c r="DM629" s="677">
        <f t="shared" si="923"/>
        <v>619.20000000000005</v>
      </c>
      <c r="DN629" s="677">
        <f t="shared" si="901"/>
        <v>-39.453250000000025</v>
      </c>
      <c r="DO629" s="677">
        <f t="shared" si="924"/>
        <v>-11.835975000000007</v>
      </c>
      <c r="DP629" s="677">
        <f t="shared" si="925"/>
        <v>-19.726625000000013</v>
      </c>
      <c r="DQ629" s="677">
        <f t="shared" si="902"/>
        <v>-39.453250000000025</v>
      </c>
      <c r="DR629" s="222">
        <v>758</v>
      </c>
      <c r="DS629" s="677">
        <f t="shared" si="903"/>
        <v>-274</v>
      </c>
      <c r="DT629" s="676">
        <f t="shared" si="904"/>
        <v>-26.550387596899228</v>
      </c>
      <c r="DU629" s="710">
        <f t="shared" si="926"/>
        <v>-5.3100775193798455</v>
      </c>
      <c r="DV629" s="208">
        <v>1080.587</v>
      </c>
      <c r="DW629" s="677">
        <f t="shared" si="905"/>
        <v>48.586999999999989</v>
      </c>
      <c r="DX629" s="676">
        <f t="shared" si="906"/>
        <v>4.7080426356589129</v>
      </c>
      <c r="DY629" s="710">
        <f t="shared" si="927"/>
        <v>0.94160852713178256</v>
      </c>
      <c r="DZ629" s="222">
        <v>19</v>
      </c>
      <c r="EA629" s="677">
        <f t="shared" si="907"/>
        <v>196.08</v>
      </c>
      <c r="EB629" s="568">
        <f t="shared" si="908"/>
        <v>1228.08</v>
      </c>
      <c r="EC629" s="677">
        <f t="shared" si="909"/>
        <v>1228.08</v>
      </c>
      <c r="ED629" s="677">
        <f t="shared" si="928"/>
        <v>368.42399999999992</v>
      </c>
      <c r="EE629" s="677">
        <f t="shared" si="929"/>
        <v>614.04</v>
      </c>
      <c r="EF629" s="208">
        <f t="shared" si="930"/>
        <v>-36.873249999999985</v>
      </c>
      <c r="EG629" s="208">
        <f t="shared" si="931"/>
        <v>-11.061974999999995</v>
      </c>
      <c r="EH629" s="208">
        <f t="shared" si="932"/>
        <v>-18.436624999999992</v>
      </c>
      <c r="EI629" s="677">
        <f t="shared" si="910"/>
        <v>-36.873249999999985</v>
      </c>
    </row>
    <row r="630" spans="1:139" s="218" customFormat="1" ht="13.5" customHeight="1" x14ac:dyDescent="0.2">
      <c r="A630" s="506">
        <v>627</v>
      </c>
      <c r="B630" s="506" t="s">
        <v>1270</v>
      </c>
      <c r="C630" s="499" t="s">
        <v>981</v>
      </c>
      <c r="D630" s="253" t="s">
        <v>103</v>
      </c>
      <c r="E630" s="253" t="s">
        <v>93</v>
      </c>
      <c r="F630" s="219" t="s">
        <v>90</v>
      </c>
      <c r="G630" s="219" t="s">
        <v>6</v>
      </c>
      <c r="H630" s="219">
        <v>4</v>
      </c>
      <c r="I630" s="248">
        <v>17</v>
      </c>
      <c r="J630" s="229">
        <v>639</v>
      </c>
      <c r="K630" s="222"/>
      <c r="L630" s="219" t="s">
        <v>90</v>
      </c>
      <c r="M630" s="219" t="s">
        <v>6</v>
      </c>
      <c r="N630" s="219">
        <v>4</v>
      </c>
      <c r="O630" s="249">
        <v>17</v>
      </c>
      <c r="P630" s="230">
        <v>639</v>
      </c>
      <c r="Q630" s="219"/>
      <c r="R630" s="219"/>
      <c r="S630" s="219"/>
      <c r="T630" s="249">
        <v>17</v>
      </c>
      <c r="U630" s="231">
        <v>639</v>
      </c>
      <c r="V630" s="228" t="s">
        <v>171</v>
      </c>
      <c r="W630" s="228" t="s">
        <v>6</v>
      </c>
      <c r="X630" s="228" t="s">
        <v>52</v>
      </c>
      <c r="Y630" s="252">
        <v>17</v>
      </c>
      <c r="Z630" s="232">
        <v>688</v>
      </c>
      <c r="AA630" s="207">
        <f t="shared" si="846"/>
        <v>11696</v>
      </c>
      <c r="AB630" s="222">
        <v>662</v>
      </c>
      <c r="AC630" s="544">
        <f t="shared" si="911"/>
        <v>-26</v>
      </c>
      <c r="AD630" s="208">
        <f>0.832*$AB$1</f>
        <v>946.36671999999999</v>
      </c>
      <c r="AE630" s="678">
        <f t="shared" si="912"/>
        <v>258.36671999999999</v>
      </c>
      <c r="AF630" s="222">
        <v>1228</v>
      </c>
      <c r="AJ630" s="444">
        <f t="shared" si="847"/>
        <v>-26</v>
      </c>
      <c r="AK630" s="444">
        <f t="shared" si="848"/>
        <v>-3.7790697674418539</v>
      </c>
      <c r="AL630" s="539">
        <f t="shared" si="913"/>
        <v>-7.5581395348837078E-3</v>
      </c>
      <c r="AM630" s="444">
        <f t="shared" si="849"/>
        <v>-5.2</v>
      </c>
      <c r="AN630" s="445">
        <f t="shared" si="850"/>
        <v>258.36671999999999</v>
      </c>
      <c r="AO630" s="445">
        <f t="shared" si="851"/>
        <v>37.55330232558137</v>
      </c>
      <c r="AP630" s="542">
        <f t="shared" si="914"/>
        <v>7.5106604651162742E-2</v>
      </c>
      <c r="AQ630" s="445">
        <f t="shared" si="852"/>
        <v>51.673344</v>
      </c>
      <c r="AR630" s="227">
        <f t="shared" si="853"/>
        <v>13736</v>
      </c>
      <c r="AS630" s="210">
        <f t="shared" si="854"/>
        <v>808</v>
      </c>
      <c r="AT630" s="209">
        <f t="shared" si="855"/>
        <v>242.39999999999998</v>
      </c>
      <c r="AU630" s="209">
        <f t="shared" si="856"/>
        <v>404</v>
      </c>
      <c r="AV630" s="211">
        <f t="shared" si="857"/>
        <v>662</v>
      </c>
      <c r="AW630" s="210">
        <f t="shared" si="858"/>
        <v>146</v>
      </c>
      <c r="AX630" s="210">
        <f t="shared" si="859"/>
        <v>120</v>
      </c>
      <c r="AY630" s="210">
        <f t="shared" si="860"/>
        <v>17.441860465116292</v>
      </c>
      <c r="AZ630" s="211">
        <f t="shared" si="861"/>
        <v>946.36671999999999</v>
      </c>
      <c r="BA630" s="544">
        <f t="shared" si="915"/>
        <v>138.36671999999999</v>
      </c>
      <c r="BB630" s="210">
        <f t="shared" si="916"/>
        <v>34.591679999999997</v>
      </c>
      <c r="BC630" s="213">
        <f t="shared" si="862"/>
        <v>14479.410816</v>
      </c>
      <c r="BD630" s="211">
        <f>[1]MAG_9pak!$F$7</f>
        <v>851.73004800000001</v>
      </c>
      <c r="BE630" s="213">
        <f t="shared" si="863"/>
        <v>255.5190144</v>
      </c>
      <c r="BF630" s="213">
        <f t="shared" si="864"/>
        <v>425.86502400000001</v>
      </c>
      <c r="BG630" s="210">
        <f t="shared" si="865"/>
        <v>189.73004800000001</v>
      </c>
      <c r="BH630" s="210">
        <f t="shared" si="866"/>
        <v>163.73004800000001</v>
      </c>
      <c r="BI630" s="210">
        <f t="shared" si="867"/>
        <v>23.797972093023262</v>
      </c>
      <c r="BJ630" s="210">
        <f t="shared" si="868"/>
        <v>853.12</v>
      </c>
      <c r="BK630" s="214">
        <f t="shared" si="869"/>
        <v>255.93599999999998</v>
      </c>
      <c r="BL630" s="214">
        <f t="shared" si="870"/>
        <v>426.56</v>
      </c>
      <c r="BM630" s="210">
        <f t="shared" si="871"/>
        <v>165.12</v>
      </c>
      <c r="BN630" s="210">
        <f t="shared" si="872"/>
        <v>191.12</v>
      </c>
      <c r="BO630" s="215">
        <f t="shared" si="873"/>
        <v>14503.04</v>
      </c>
      <c r="BP630" s="210">
        <f t="shared" si="933"/>
        <v>853.12</v>
      </c>
      <c r="BQ630" s="216">
        <f t="shared" si="874"/>
        <v>255.93599999999998</v>
      </c>
      <c r="BR630" s="216">
        <f t="shared" si="875"/>
        <v>426.56</v>
      </c>
      <c r="BS630" s="210">
        <f t="shared" si="876"/>
        <v>165.12</v>
      </c>
      <c r="BT630" s="210">
        <f t="shared" si="877"/>
        <v>191.12</v>
      </c>
      <c r="BU630" s="217">
        <f t="shared" si="878"/>
        <v>14503.04</v>
      </c>
      <c r="BV630" s="210">
        <f t="shared" si="934"/>
        <v>853.12</v>
      </c>
      <c r="BW630" s="403">
        <f t="shared" si="879"/>
        <v>255.93599999999998</v>
      </c>
      <c r="BX630" s="403">
        <f t="shared" si="880"/>
        <v>426.56</v>
      </c>
      <c r="BY630" s="210">
        <f t="shared" si="881"/>
        <v>165.12</v>
      </c>
      <c r="BZ630" s="210">
        <f t="shared" si="882"/>
        <v>191.12</v>
      </c>
      <c r="CA630" s="210">
        <f t="shared" si="883"/>
        <v>24</v>
      </c>
      <c r="CB630" s="404">
        <f t="shared" si="884"/>
        <v>14503.04</v>
      </c>
      <c r="CC630" s="211"/>
      <c r="CD630" s="537">
        <f t="shared" si="885"/>
        <v>34.591679999999997</v>
      </c>
      <c r="CE630" s="537">
        <f t="shared" si="917"/>
        <v>10.377503999999998</v>
      </c>
      <c r="CF630" s="537">
        <f t="shared" si="886"/>
        <v>17.295839999999998</v>
      </c>
      <c r="CG630" s="210"/>
      <c r="CH630" s="210"/>
      <c r="CI630" s="210"/>
      <c r="CJ630" s="538">
        <f t="shared" si="887"/>
        <v>588.05855999999994</v>
      </c>
      <c r="CK630" s="216">
        <f t="shared" si="888"/>
        <v>-36.5</v>
      </c>
      <c r="CL630" s="216">
        <f t="shared" si="918"/>
        <v>-10.95</v>
      </c>
      <c r="CM630" s="216">
        <f t="shared" si="889"/>
        <v>-18.25</v>
      </c>
      <c r="CN630" s="216"/>
      <c r="CO630" s="216"/>
      <c r="CP630" s="216"/>
      <c r="CQ630" s="217">
        <f t="shared" si="890"/>
        <v>-620.5</v>
      </c>
      <c r="CR630" s="403">
        <f t="shared" si="891"/>
        <v>23.311679999999996</v>
      </c>
      <c r="CS630" s="403">
        <f t="shared" si="919"/>
        <v>6.9935039999999988</v>
      </c>
      <c r="CT630" s="403">
        <f t="shared" si="892"/>
        <v>11.655839999999998</v>
      </c>
      <c r="CU630" s="403"/>
      <c r="CV630" s="403"/>
      <c r="CW630" s="403"/>
      <c r="CX630" s="404">
        <f t="shared" si="893"/>
        <v>396.29855999999995</v>
      </c>
      <c r="CY630" s="198"/>
      <c r="CZ630" s="222">
        <v>662</v>
      </c>
      <c r="DA630" s="677">
        <f t="shared" si="894"/>
        <v>-26</v>
      </c>
      <c r="DB630" s="676">
        <f t="shared" si="895"/>
        <v>-3.7790697674418539</v>
      </c>
      <c r="DC630" s="676">
        <f t="shared" si="920"/>
        <v>-0.75581395348837077</v>
      </c>
      <c r="DD630" s="208">
        <v>946.36671999999999</v>
      </c>
      <c r="DE630" s="677">
        <f t="shared" si="896"/>
        <v>258.36671999999999</v>
      </c>
      <c r="DF630" s="676">
        <f t="shared" si="897"/>
        <v>37.55330232558137</v>
      </c>
      <c r="DG630" s="676">
        <f t="shared" si="921"/>
        <v>7.5106604651162741</v>
      </c>
      <c r="DH630" s="222">
        <v>24</v>
      </c>
      <c r="DI630" s="677">
        <f t="shared" si="898"/>
        <v>165.12</v>
      </c>
      <c r="DJ630" s="568">
        <f t="shared" si="899"/>
        <v>853.12</v>
      </c>
      <c r="DK630" s="677">
        <f t="shared" si="900"/>
        <v>14503.04</v>
      </c>
      <c r="DL630" s="677">
        <f t="shared" si="922"/>
        <v>255.93599999999998</v>
      </c>
      <c r="DM630" s="677">
        <f t="shared" si="923"/>
        <v>426.56</v>
      </c>
      <c r="DN630" s="677">
        <f t="shared" si="901"/>
        <v>23.311679999999996</v>
      </c>
      <c r="DO630" s="677">
        <f t="shared" si="924"/>
        <v>6.9935039999999988</v>
      </c>
      <c r="DP630" s="677">
        <f t="shared" si="925"/>
        <v>11.655839999999998</v>
      </c>
      <c r="DQ630" s="677">
        <f t="shared" si="902"/>
        <v>396.29855999999995</v>
      </c>
      <c r="DR630" s="222">
        <v>662</v>
      </c>
      <c r="DS630" s="677">
        <f t="shared" si="903"/>
        <v>-26</v>
      </c>
      <c r="DT630" s="676">
        <f t="shared" si="904"/>
        <v>-3.7790697674418539</v>
      </c>
      <c r="DU630" s="710">
        <f t="shared" si="926"/>
        <v>-0.75581395348837077</v>
      </c>
      <c r="DV630" s="208">
        <v>946.36671999999999</v>
      </c>
      <c r="DW630" s="677">
        <f t="shared" si="905"/>
        <v>258.36671999999999</v>
      </c>
      <c r="DX630" s="676">
        <f t="shared" si="906"/>
        <v>37.55330232558137</v>
      </c>
      <c r="DY630" s="710">
        <f t="shared" si="927"/>
        <v>7.5106604651162741</v>
      </c>
      <c r="DZ630" s="222">
        <v>22</v>
      </c>
      <c r="EA630" s="677">
        <f t="shared" si="907"/>
        <v>151.36000000000001</v>
      </c>
      <c r="EB630" s="568">
        <f t="shared" si="908"/>
        <v>839.36</v>
      </c>
      <c r="EC630" s="677">
        <f t="shared" si="909"/>
        <v>14269.12</v>
      </c>
      <c r="ED630" s="677">
        <f t="shared" si="928"/>
        <v>251.80799999999999</v>
      </c>
      <c r="EE630" s="677">
        <f t="shared" si="929"/>
        <v>419.68</v>
      </c>
      <c r="EF630" s="208">
        <f t="shared" si="930"/>
        <v>26.751679999999993</v>
      </c>
      <c r="EG630" s="208">
        <f t="shared" si="931"/>
        <v>8.025503999999998</v>
      </c>
      <c r="EH630" s="208">
        <f t="shared" si="932"/>
        <v>13.375839999999997</v>
      </c>
      <c r="EI630" s="677">
        <f t="shared" si="910"/>
        <v>454.77855999999986</v>
      </c>
    </row>
    <row r="631" spans="1:139" s="218" customFormat="1" ht="13.5" customHeight="1" x14ac:dyDescent="0.2">
      <c r="A631" s="505">
        <v>628</v>
      </c>
      <c r="B631" s="505" t="s">
        <v>1270</v>
      </c>
      <c r="C631" s="499" t="s">
        <v>981</v>
      </c>
      <c r="D631" s="253" t="s">
        <v>103</v>
      </c>
      <c r="E631" s="253" t="s">
        <v>112</v>
      </c>
      <c r="F631" s="219">
        <v>3</v>
      </c>
      <c r="G631" s="219" t="s">
        <v>40</v>
      </c>
      <c r="H631" s="219">
        <v>6</v>
      </c>
      <c r="I631" s="248">
        <v>1</v>
      </c>
      <c r="J631" s="229">
        <v>850</v>
      </c>
      <c r="K631" s="222"/>
      <c r="L631" s="219">
        <v>3</v>
      </c>
      <c r="M631" s="219" t="s">
        <v>40</v>
      </c>
      <c r="N631" s="219">
        <v>6</v>
      </c>
      <c r="O631" s="249">
        <v>1</v>
      </c>
      <c r="P631" s="230">
        <v>850</v>
      </c>
      <c r="Q631" s="219"/>
      <c r="R631" s="219"/>
      <c r="S631" s="219"/>
      <c r="T631" s="249">
        <v>1</v>
      </c>
      <c r="U631" s="231">
        <v>850</v>
      </c>
      <c r="V631" s="228" t="s">
        <v>10</v>
      </c>
      <c r="W631" s="228" t="s">
        <v>6</v>
      </c>
      <c r="X631" s="228" t="s">
        <v>27</v>
      </c>
      <c r="Y631" s="252">
        <v>1</v>
      </c>
      <c r="Z631" s="232">
        <v>850</v>
      </c>
      <c r="AA631" s="207">
        <f t="shared" si="846"/>
        <v>850</v>
      </c>
      <c r="AB631" s="222">
        <v>709</v>
      </c>
      <c r="AC631" s="544">
        <f t="shared" si="911"/>
        <v>-141</v>
      </c>
      <c r="AD631" s="208">
        <f>0.89*$AB$1</f>
        <v>1012.3394000000001</v>
      </c>
      <c r="AE631" s="678">
        <f t="shared" si="912"/>
        <v>162.33940000000007</v>
      </c>
      <c r="AF631" s="222">
        <v>1315</v>
      </c>
      <c r="AJ631" s="444">
        <f t="shared" si="847"/>
        <v>-141</v>
      </c>
      <c r="AK631" s="444">
        <f t="shared" si="848"/>
        <v>-16.588235294117652</v>
      </c>
      <c r="AL631" s="539">
        <f t="shared" si="913"/>
        <v>-3.3176470588235307E-2</v>
      </c>
      <c r="AM631" s="444">
        <f t="shared" si="849"/>
        <v>-28.2</v>
      </c>
      <c r="AN631" s="445">
        <f t="shared" si="850"/>
        <v>162.33940000000007</v>
      </c>
      <c r="AO631" s="445">
        <f t="shared" si="851"/>
        <v>19.098752941176485</v>
      </c>
      <c r="AP631" s="542">
        <f t="shared" si="914"/>
        <v>3.8197505882352968E-2</v>
      </c>
      <c r="AQ631" s="445">
        <f t="shared" si="852"/>
        <v>32.467880000000015</v>
      </c>
      <c r="AR631" s="227">
        <f t="shared" si="853"/>
        <v>970</v>
      </c>
      <c r="AS631" s="210">
        <f t="shared" si="854"/>
        <v>970</v>
      </c>
      <c r="AT631" s="209">
        <f t="shared" si="855"/>
        <v>291</v>
      </c>
      <c r="AU631" s="209">
        <f t="shared" si="856"/>
        <v>485</v>
      </c>
      <c r="AV631" s="211">
        <f t="shared" si="857"/>
        <v>709</v>
      </c>
      <c r="AW631" s="210">
        <f t="shared" si="858"/>
        <v>261</v>
      </c>
      <c r="AX631" s="210">
        <f t="shared" si="859"/>
        <v>120</v>
      </c>
      <c r="AY631" s="210">
        <f t="shared" si="860"/>
        <v>14.117647058823522</v>
      </c>
      <c r="AZ631" s="211">
        <f t="shared" si="861"/>
        <v>1012.3394000000001</v>
      </c>
      <c r="BA631" s="544">
        <f t="shared" si="915"/>
        <v>42.339400000000069</v>
      </c>
      <c r="BB631" s="210">
        <f t="shared" si="916"/>
        <v>10.584850000000017</v>
      </c>
      <c r="BC631" s="213">
        <f t="shared" si="862"/>
        <v>911.10546000000011</v>
      </c>
      <c r="BD631" s="211">
        <f>[1]MAG_9pak!$F$8</f>
        <v>911.10546000000011</v>
      </c>
      <c r="BE631" s="213">
        <f t="shared" si="863"/>
        <v>273.331638</v>
      </c>
      <c r="BF631" s="213">
        <f t="shared" si="864"/>
        <v>455.55273000000005</v>
      </c>
      <c r="BG631" s="210">
        <f t="shared" si="865"/>
        <v>202.10546000000011</v>
      </c>
      <c r="BH631" s="210">
        <f t="shared" si="866"/>
        <v>61.105460000000107</v>
      </c>
      <c r="BI631" s="210">
        <f t="shared" si="867"/>
        <v>7.1888776470588454</v>
      </c>
      <c r="BJ631" s="210">
        <f t="shared" si="868"/>
        <v>1054</v>
      </c>
      <c r="BK631" s="214">
        <f t="shared" si="869"/>
        <v>316.2</v>
      </c>
      <c r="BL631" s="214">
        <f t="shared" si="870"/>
        <v>527</v>
      </c>
      <c r="BM631" s="210">
        <f t="shared" si="871"/>
        <v>204</v>
      </c>
      <c r="BN631" s="210">
        <f t="shared" si="872"/>
        <v>345</v>
      </c>
      <c r="BO631" s="215">
        <f t="shared" si="873"/>
        <v>1054</v>
      </c>
      <c r="BP631" s="210">
        <f t="shared" si="933"/>
        <v>1054</v>
      </c>
      <c r="BQ631" s="216">
        <f t="shared" si="874"/>
        <v>316.2</v>
      </c>
      <c r="BR631" s="216">
        <f t="shared" si="875"/>
        <v>527</v>
      </c>
      <c r="BS631" s="210">
        <f t="shared" si="876"/>
        <v>204</v>
      </c>
      <c r="BT631" s="210">
        <f t="shared" si="877"/>
        <v>345</v>
      </c>
      <c r="BU631" s="217">
        <f t="shared" si="878"/>
        <v>1054</v>
      </c>
      <c r="BV631" s="210">
        <f t="shared" si="934"/>
        <v>1054</v>
      </c>
      <c r="BW631" s="403">
        <f t="shared" si="879"/>
        <v>316.2</v>
      </c>
      <c r="BX631" s="403">
        <f t="shared" si="880"/>
        <v>527</v>
      </c>
      <c r="BY631" s="210">
        <f t="shared" si="881"/>
        <v>204</v>
      </c>
      <c r="BZ631" s="210">
        <f t="shared" si="882"/>
        <v>345</v>
      </c>
      <c r="CA631" s="210">
        <f t="shared" si="883"/>
        <v>24</v>
      </c>
      <c r="CB631" s="404">
        <f t="shared" si="884"/>
        <v>1054</v>
      </c>
      <c r="CC631" s="211"/>
      <c r="CD631" s="537">
        <f t="shared" si="885"/>
        <v>10.584850000000017</v>
      </c>
      <c r="CE631" s="537">
        <f t="shared" si="917"/>
        <v>3.1754550000000052</v>
      </c>
      <c r="CF631" s="537">
        <f t="shared" si="886"/>
        <v>5.2924250000000086</v>
      </c>
      <c r="CG631" s="210"/>
      <c r="CH631" s="210"/>
      <c r="CI631" s="210"/>
      <c r="CJ631" s="538">
        <f t="shared" si="887"/>
        <v>10.584850000000017</v>
      </c>
      <c r="CK631" s="216">
        <f t="shared" si="888"/>
        <v>-65.25</v>
      </c>
      <c r="CL631" s="216">
        <f t="shared" si="918"/>
        <v>-19.574999999999999</v>
      </c>
      <c r="CM631" s="216">
        <f t="shared" si="889"/>
        <v>-32.625</v>
      </c>
      <c r="CN631" s="216"/>
      <c r="CO631" s="216"/>
      <c r="CP631" s="216"/>
      <c r="CQ631" s="217">
        <f t="shared" si="890"/>
        <v>-65.25</v>
      </c>
      <c r="CR631" s="403">
        <f t="shared" si="891"/>
        <v>-10.415149999999983</v>
      </c>
      <c r="CS631" s="403">
        <f t="shared" si="919"/>
        <v>-3.1245449999999946</v>
      </c>
      <c r="CT631" s="403">
        <f t="shared" si="892"/>
        <v>-5.2075749999999914</v>
      </c>
      <c r="CU631" s="403"/>
      <c r="CV631" s="403"/>
      <c r="CW631" s="403"/>
      <c r="CX631" s="404">
        <f t="shared" si="893"/>
        <v>-10.415149999999983</v>
      </c>
      <c r="CY631" s="198"/>
      <c r="CZ631" s="222">
        <v>709</v>
      </c>
      <c r="DA631" s="677">
        <f t="shared" si="894"/>
        <v>-141</v>
      </c>
      <c r="DB631" s="676">
        <f t="shared" si="895"/>
        <v>-16.588235294117652</v>
      </c>
      <c r="DC631" s="676">
        <f t="shared" si="920"/>
        <v>-3.3176470588235305</v>
      </c>
      <c r="DD631" s="208">
        <v>1012.3394000000001</v>
      </c>
      <c r="DE631" s="677">
        <f t="shared" si="896"/>
        <v>162.33940000000007</v>
      </c>
      <c r="DF631" s="676">
        <f t="shared" si="897"/>
        <v>19.098752941176485</v>
      </c>
      <c r="DG631" s="676">
        <f t="shared" si="921"/>
        <v>3.8197505882352969</v>
      </c>
      <c r="DH631" s="222">
        <v>20</v>
      </c>
      <c r="DI631" s="677">
        <f t="shared" si="898"/>
        <v>170</v>
      </c>
      <c r="DJ631" s="568">
        <f t="shared" si="899"/>
        <v>1020</v>
      </c>
      <c r="DK631" s="677">
        <f t="shared" si="900"/>
        <v>1020</v>
      </c>
      <c r="DL631" s="677">
        <f t="shared" si="922"/>
        <v>306</v>
      </c>
      <c r="DM631" s="677">
        <f t="shared" si="923"/>
        <v>510</v>
      </c>
      <c r="DN631" s="677">
        <f t="shared" si="901"/>
        <v>-1.9151499999999828</v>
      </c>
      <c r="DO631" s="677">
        <f t="shared" si="924"/>
        <v>-0.57454499999999487</v>
      </c>
      <c r="DP631" s="677">
        <f t="shared" si="925"/>
        <v>-0.95757499999999141</v>
      </c>
      <c r="DQ631" s="677">
        <f t="shared" si="902"/>
        <v>-1.9151499999999828</v>
      </c>
      <c r="DR631" s="222">
        <v>709</v>
      </c>
      <c r="DS631" s="677">
        <f t="shared" si="903"/>
        <v>-141</v>
      </c>
      <c r="DT631" s="676">
        <f t="shared" si="904"/>
        <v>-16.588235294117652</v>
      </c>
      <c r="DU631" s="710">
        <f t="shared" si="926"/>
        <v>-3.3176470588235305</v>
      </c>
      <c r="DV631" s="208">
        <v>1012.3394000000001</v>
      </c>
      <c r="DW631" s="677">
        <f t="shared" si="905"/>
        <v>162.33940000000007</v>
      </c>
      <c r="DX631" s="676">
        <f t="shared" si="906"/>
        <v>19.098752941176485</v>
      </c>
      <c r="DY631" s="710">
        <f t="shared" si="927"/>
        <v>3.8197505882352969</v>
      </c>
      <c r="DZ631" s="222">
        <v>19</v>
      </c>
      <c r="EA631" s="677">
        <f t="shared" si="907"/>
        <v>161.5</v>
      </c>
      <c r="EB631" s="568">
        <f t="shared" si="908"/>
        <v>1011.5</v>
      </c>
      <c r="EC631" s="677">
        <f t="shared" si="909"/>
        <v>1011.5</v>
      </c>
      <c r="ED631" s="677">
        <f t="shared" si="928"/>
        <v>303.45</v>
      </c>
      <c r="EE631" s="677">
        <f t="shared" si="929"/>
        <v>505.75</v>
      </c>
      <c r="EF631" s="208">
        <f t="shared" si="930"/>
        <v>0.20985000000001719</v>
      </c>
      <c r="EG631" s="208">
        <f t="shared" si="931"/>
        <v>6.295500000000516E-2</v>
      </c>
      <c r="EH631" s="208">
        <f t="shared" si="932"/>
        <v>0.10492500000000859</v>
      </c>
      <c r="EI631" s="677">
        <f t="shared" si="910"/>
        <v>0.20985000000001719</v>
      </c>
    </row>
    <row r="632" spans="1:139" s="218" customFormat="1" ht="13.5" customHeight="1" x14ac:dyDescent="0.2">
      <c r="A632" s="505">
        <v>629</v>
      </c>
      <c r="B632" s="505" t="s">
        <v>1270</v>
      </c>
      <c r="C632" s="499" t="s">
        <v>981</v>
      </c>
      <c r="D632" s="253" t="s">
        <v>103</v>
      </c>
      <c r="E632" s="410" t="s">
        <v>8</v>
      </c>
      <c r="F632" s="219" t="s">
        <v>5</v>
      </c>
      <c r="G632" s="219" t="s">
        <v>6</v>
      </c>
      <c r="H632" s="219">
        <v>1</v>
      </c>
      <c r="I632" s="248">
        <v>1</v>
      </c>
      <c r="J632" s="229">
        <v>500</v>
      </c>
      <c r="K632" s="222"/>
      <c r="L632" s="219" t="s">
        <v>5</v>
      </c>
      <c r="M632" s="219" t="s">
        <v>6</v>
      </c>
      <c r="N632" s="219">
        <v>1</v>
      </c>
      <c r="O632" s="249">
        <v>1</v>
      </c>
      <c r="P632" s="230">
        <v>500</v>
      </c>
      <c r="Q632" s="219"/>
      <c r="R632" s="219"/>
      <c r="S632" s="219"/>
      <c r="T632" s="249">
        <v>1</v>
      </c>
      <c r="U632" s="231">
        <v>500</v>
      </c>
      <c r="V632" s="228" t="s">
        <v>303</v>
      </c>
      <c r="W632" s="228" t="s">
        <v>6</v>
      </c>
      <c r="X632" s="228" t="s">
        <v>7</v>
      </c>
      <c r="Y632" s="252">
        <v>1</v>
      </c>
      <c r="Z632" s="232">
        <v>500</v>
      </c>
      <c r="AA632" s="207">
        <f t="shared" si="846"/>
        <v>500</v>
      </c>
      <c r="AB632" s="222">
        <v>620</v>
      </c>
      <c r="AC632" s="544">
        <f t="shared" si="911"/>
        <v>120</v>
      </c>
      <c r="AD632" s="208">
        <f>0.581*$AB$1</f>
        <v>660.86425999999994</v>
      </c>
      <c r="AE632" s="678">
        <f t="shared" si="912"/>
        <v>160.86425999999994</v>
      </c>
      <c r="AF632" s="222">
        <v>859</v>
      </c>
      <c r="AJ632" s="444">
        <f t="shared" si="847"/>
        <v>120</v>
      </c>
      <c r="AK632" s="444">
        <f t="shared" si="848"/>
        <v>24</v>
      </c>
      <c r="AL632" s="539">
        <f t="shared" si="913"/>
        <v>4.8000000000000001E-2</v>
      </c>
      <c r="AM632" s="444">
        <f t="shared" si="849"/>
        <v>24</v>
      </c>
      <c r="AN632" s="445">
        <f t="shared" si="850"/>
        <v>160.86425999999994</v>
      </c>
      <c r="AO632" s="445">
        <f t="shared" si="851"/>
        <v>32.172852000000006</v>
      </c>
      <c r="AP632" s="542">
        <f t="shared" si="914"/>
        <v>6.4345704000000004E-2</v>
      </c>
      <c r="AQ632" s="445">
        <f t="shared" si="852"/>
        <v>32.172851999999992</v>
      </c>
      <c r="AR632" s="227">
        <f t="shared" si="853"/>
        <v>620</v>
      </c>
      <c r="AS632" s="210">
        <f t="shared" si="854"/>
        <v>620</v>
      </c>
      <c r="AT632" s="209">
        <f t="shared" si="855"/>
        <v>186</v>
      </c>
      <c r="AU632" s="209">
        <f t="shared" si="856"/>
        <v>310</v>
      </c>
      <c r="AV632" s="211">
        <f t="shared" si="857"/>
        <v>620</v>
      </c>
      <c r="AW632" s="210">
        <f t="shared" si="858"/>
        <v>0</v>
      </c>
      <c r="AX632" s="210">
        <f t="shared" si="859"/>
        <v>120</v>
      </c>
      <c r="AY632" s="210">
        <f t="shared" si="860"/>
        <v>24</v>
      </c>
      <c r="AZ632" s="211">
        <f t="shared" si="861"/>
        <v>660.86425999999994</v>
      </c>
      <c r="BA632" s="544">
        <f t="shared" si="915"/>
        <v>40.864259999999945</v>
      </c>
      <c r="BB632" s="210">
        <f t="shared" si="916"/>
        <v>10.216064999999986</v>
      </c>
      <c r="BC632" s="213">
        <f t="shared" si="862"/>
        <v>620</v>
      </c>
      <c r="BD632" s="211">
        <f>[1]MAG_9pak!$F$4</f>
        <v>620</v>
      </c>
      <c r="BE632" s="213">
        <f t="shared" si="863"/>
        <v>186</v>
      </c>
      <c r="BF632" s="213">
        <f t="shared" si="864"/>
        <v>310</v>
      </c>
      <c r="BG632" s="210">
        <f t="shared" si="865"/>
        <v>0</v>
      </c>
      <c r="BH632" s="210">
        <f t="shared" si="866"/>
        <v>120</v>
      </c>
      <c r="BI632" s="210">
        <f t="shared" si="867"/>
        <v>24</v>
      </c>
      <c r="BJ632" s="210">
        <f t="shared" si="868"/>
        <v>620</v>
      </c>
      <c r="BK632" s="214">
        <f t="shared" si="869"/>
        <v>186</v>
      </c>
      <c r="BL632" s="214">
        <f t="shared" si="870"/>
        <v>310</v>
      </c>
      <c r="BM632" s="210">
        <f t="shared" si="871"/>
        <v>120</v>
      </c>
      <c r="BN632" s="210">
        <f t="shared" si="872"/>
        <v>0</v>
      </c>
      <c r="BO632" s="215">
        <f t="shared" si="873"/>
        <v>620</v>
      </c>
      <c r="BP632" s="210">
        <f t="shared" si="933"/>
        <v>620</v>
      </c>
      <c r="BQ632" s="216">
        <f t="shared" si="874"/>
        <v>186</v>
      </c>
      <c r="BR632" s="216">
        <f t="shared" si="875"/>
        <v>310</v>
      </c>
      <c r="BS632" s="210">
        <f t="shared" si="876"/>
        <v>120</v>
      </c>
      <c r="BT632" s="210">
        <f t="shared" si="877"/>
        <v>0</v>
      </c>
      <c r="BU632" s="217">
        <f t="shared" si="878"/>
        <v>620</v>
      </c>
      <c r="BV632" s="210">
        <f t="shared" si="934"/>
        <v>620</v>
      </c>
      <c r="BW632" s="403">
        <f t="shared" si="879"/>
        <v>186</v>
      </c>
      <c r="BX632" s="403">
        <f t="shared" si="880"/>
        <v>310</v>
      </c>
      <c r="BY632" s="210">
        <f t="shared" si="881"/>
        <v>120</v>
      </c>
      <c r="BZ632" s="210">
        <f t="shared" si="882"/>
        <v>0</v>
      </c>
      <c r="CA632" s="210">
        <f t="shared" si="883"/>
        <v>24</v>
      </c>
      <c r="CB632" s="404">
        <f t="shared" si="884"/>
        <v>620</v>
      </c>
      <c r="CC632" s="211"/>
      <c r="CD632" s="537">
        <f t="shared" si="885"/>
        <v>10.216064999999986</v>
      </c>
      <c r="CE632" s="537">
        <f t="shared" si="917"/>
        <v>3.0648194999999956</v>
      </c>
      <c r="CF632" s="537">
        <f t="shared" si="886"/>
        <v>5.1080324999999931</v>
      </c>
      <c r="CG632" s="210"/>
      <c r="CH632" s="210"/>
      <c r="CI632" s="210"/>
      <c r="CJ632" s="538">
        <f t="shared" si="887"/>
        <v>10.216064999999986</v>
      </c>
      <c r="CK632" s="216">
        <f t="shared" si="888"/>
        <v>0</v>
      </c>
      <c r="CL632" s="216">
        <f t="shared" si="918"/>
        <v>0</v>
      </c>
      <c r="CM632" s="216">
        <f t="shared" si="889"/>
        <v>0</v>
      </c>
      <c r="CN632" s="216"/>
      <c r="CO632" s="216"/>
      <c r="CP632" s="216"/>
      <c r="CQ632" s="217">
        <f t="shared" si="890"/>
        <v>0</v>
      </c>
      <c r="CR632" s="403">
        <f t="shared" si="891"/>
        <v>10.216064999999986</v>
      </c>
      <c r="CS632" s="403">
        <f t="shared" si="919"/>
        <v>3.0648194999999956</v>
      </c>
      <c r="CT632" s="403">
        <f t="shared" si="892"/>
        <v>5.1080324999999931</v>
      </c>
      <c r="CU632" s="403"/>
      <c r="CV632" s="403"/>
      <c r="CW632" s="403"/>
      <c r="CX632" s="404">
        <f t="shared" si="893"/>
        <v>10.216064999999986</v>
      </c>
      <c r="CY632" s="198"/>
      <c r="CZ632" s="222">
        <v>620</v>
      </c>
      <c r="DA632" s="677">
        <f t="shared" si="894"/>
        <v>120</v>
      </c>
      <c r="DB632" s="676">
        <f t="shared" si="895"/>
        <v>24</v>
      </c>
      <c r="DC632" s="676">
        <f t="shared" si="920"/>
        <v>4.8</v>
      </c>
      <c r="DD632" s="208">
        <v>660.86425999999994</v>
      </c>
      <c r="DE632" s="677">
        <f t="shared" si="896"/>
        <v>160.86425999999994</v>
      </c>
      <c r="DF632" s="676">
        <f t="shared" si="897"/>
        <v>32.172852000000006</v>
      </c>
      <c r="DG632" s="676">
        <f t="shared" si="921"/>
        <v>6.434570400000001</v>
      </c>
      <c r="DH632" s="222">
        <v>24</v>
      </c>
      <c r="DI632" s="677">
        <f t="shared" si="898"/>
        <v>120</v>
      </c>
      <c r="DJ632" s="568">
        <f t="shared" si="899"/>
        <v>620</v>
      </c>
      <c r="DK632" s="677">
        <f t="shared" si="900"/>
        <v>620</v>
      </c>
      <c r="DL632" s="677">
        <f t="shared" si="922"/>
        <v>186</v>
      </c>
      <c r="DM632" s="677">
        <f t="shared" si="923"/>
        <v>310</v>
      </c>
      <c r="DN632" s="677">
        <f t="shared" si="901"/>
        <v>10.216064999999986</v>
      </c>
      <c r="DO632" s="677">
        <f t="shared" si="924"/>
        <v>3.0648194999999956</v>
      </c>
      <c r="DP632" s="677">
        <f t="shared" si="925"/>
        <v>5.1080324999999931</v>
      </c>
      <c r="DQ632" s="677">
        <f t="shared" si="902"/>
        <v>10.216064999999986</v>
      </c>
      <c r="DR632" s="222">
        <v>620</v>
      </c>
      <c r="DS632" s="677">
        <f t="shared" si="903"/>
        <v>120</v>
      </c>
      <c r="DT632" s="676">
        <f t="shared" si="904"/>
        <v>24</v>
      </c>
      <c r="DU632" s="710">
        <f t="shared" si="926"/>
        <v>4.8</v>
      </c>
      <c r="DV632" s="208">
        <v>660.86425999999994</v>
      </c>
      <c r="DW632" s="677">
        <f t="shared" si="905"/>
        <v>160.86425999999994</v>
      </c>
      <c r="DX632" s="676">
        <f t="shared" si="906"/>
        <v>32.172852000000006</v>
      </c>
      <c r="DY632" s="710">
        <f t="shared" si="927"/>
        <v>6.434570400000001</v>
      </c>
      <c r="DZ632" s="222">
        <v>24</v>
      </c>
      <c r="EA632" s="677">
        <f t="shared" si="907"/>
        <v>120</v>
      </c>
      <c r="EB632" s="568">
        <f t="shared" si="908"/>
        <v>620</v>
      </c>
      <c r="EC632" s="677">
        <f t="shared" si="909"/>
        <v>620</v>
      </c>
      <c r="ED632" s="677">
        <f t="shared" si="928"/>
        <v>186</v>
      </c>
      <c r="EE632" s="677">
        <f t="shared" si="929"/>
        <v>310</v>
      </c>
      <c r="EF632" s="208">
        <f t="shared" si="930"/>
        <v>10.216064999999986</v>
      </c>
      <c r="EG632" s="208">
        <f t="shared" si="931"/>
        <v>3.0648194999999956</v>
      </c>
      <c r="EH632" s="208">
        <f t="shared" si="932"/>
        <v>5.1080324999999931</v>
      </c>
      <c r="EI632" s="677">
        <f t="shared" si="910"/>
        <v>10.216064999999986</v>
      </c>
    </row>
    <row r="633" spans="1:139" s="218" customFormat="1" ht="13.5" customHeight="1" x14ac:dyDescent="0.2">
      <c r="A633" s="506">
        <v>630</v>
      </c>
      <c r="B633" s="506" t="s">
        <v>1270</v>
      </c>
      <c r="C633" s="499" t="s">
        <v>981</v>
      </c>
      <c r="D633" s="253" t="s">
        <v>669</v>
      </c>
      <c r="E633" s="253" t="s">
        <v>126</v>
      </c>
      <c r="F633" s="219" t="s">
        <v>5</v>
      </c>
      <c r="G633" s="219" t="s">
        <v>40</v>
      </c>
      <c r="H633" s="219">
        <v>2</v>
      </c>
      <c r="I633" s="248">
        <v>1</v>
      </c>
      <c r="J633" s="229">
        <v>530</v>
      </c>
      <c r="K633" s="222"/>
      <c r="L633" s="219" t="s">
        <v>5</v>
      </c>
      <c r="M633" s="219" t="s">
        <v>40</v>
      </c>
      <c r="N633" s="219">
        <v>2</v>
      </c>
      <c r="O633" s="249">
        <v>1</v>
      </c>
      <c r="P633" s="230">
        <v>530</v>
      </c>
      <c r="Q633" s="323" t="s">
        <v>303</v>
      </c>
      <c r="R633" s="323" t="s">
        <v>24</v>
      </c>
      <c r="S633" s="323" t="s">
        <v>39</v>
      </c>
      <c r="T633" s="324">
        <v>1</v>
      </c>
      <c r="U633" s="325" t="s">
        <v>672</v>
      </c>
      <c r="V633" s="224" t="s">
        <v>303</v>
      </c>
      <c r="W633" s="224" t="s">
        <v>42</v>
      </c>
      <c r="X633" s="224" t="s">
        <v>10</v>
      </c>
      <c r="Y633" s="252">
        <v>1</v>
      </c>
      <c r="Z633" s="326">
        <v>705</v>
      </c>
      <c r="AA633" s="207">
        <f t="shared" si="846"/>
        <v>705</v>
      </c>
      <c r="AB633" s="222">
        <v>648</v>
      </c>
      <c r="AC633" s="544">
        <f t="shared" si="911"/>
        <v>-57</v>
      </c>
      <c r="AD633" s="208">
        <f>0.814*$AB$1</f>
        <v>925.89243999999997</v>
      </c>
      <c r="AE633" s="678">
        <f t="shared" si="912"/>
        <v>220.89243999999997</v>
      </c>
      <c r="AF633" s="222">
        <v>1205</v>
      </c>
      <c r="AJ633" s="444">
        <f t="shared" si="847"/>
        <v>-57</v>
      </c>
      <c r="AK633" s="444">
        <f t="shared" si="848"/>
        <v>-8.0851063829787222</v>
      </c>
      <c r="AL633" s="539">
        <f t="shared" si="913"/>
        <v>-1.6170212765957443E-2</v>
      </c>
      <c r="AM633" s="444">
        <f t="shared" si="849"/>
        <v>-11.4</v>
      </c>
      <c r="AN633" s="445">
        <f t="shared" si="850"/>
        <v>220.89243999999997</v>
      </c>
      <c r="AO633" s="445">
        <f t="shared" si="851"/>
        <v>31.332260992907806</v>
      </c>
      <c r="AP633" s="542">
        <f t="shared" si="914"/>
        <v>6.2664521985815611E-2</v>
      </c>
      <c r="AQ633" s="445">
        <f t="shared" si="852"/>
        <v>44.178487999999994</v>
      </c>
      <c r="AR633" s="227">
        <f t="shared" si="853"/>
        <v>825</v>
      </c>
      <c r="AS633" s="210">
        <f t="shared" si="854"/>
        <v>825</v>
      </c>
      <c r="AT633" s="209">
        <f t="shared" si="855"/>
        <v>247.5</v>
      </c>
      <c r="AU633" s="209">
        <f t="shared" si="856"/>
        <v>412.5</v>
      </c>
      <c r="AV633" s="211">
        <f t="shared" si="857"/>
        <v>648</v>
      </c>
      <c r="AW633" s="210">
        <f t="shared" si="858"/>
        <v>177</v>
      </c>
      <c r="AX633" s="210">
        <f t="shared" si="859"/>
        <v>120</v>
      </c>
      <c r="AY633" s="210">
        <f t="shared" si="860"/>
        <v>17.021276595744681</v>
      </c>
      <c r="AZ633" s="211">
        <f t="shared" si="861"/>
        <v>925.89243999999997</v>
      </c>
      <c r="BA633" s="544">
        <f t="shared" si="915"/>
        <v>100.89243999999997</v>
      </c>
      <c r="BB633" s="210">
        <f t="shared" si="916"/>
        <v>25.223109999999991</v>
      </c>
      <c r="BC633" s="213">
        <f t="shared" si="862"/>
        <v>620</v>
      </c>
      <c r="BD633" s="211">
        <f>[1]MAG_9pak!$F$5</f>
        <v>620</v>
      </c>
      <c r="BE633" s="213">
        <f t="shared" si="863"/>
        <v>186</v>
      </c>
      <c r="BF633" s="213">
        <f t="shared" si="864"/>
        <v>310</v>
      </c>
      <c r="BG633" s="210">
        <f t="shared" si="865"/>
        <v>-28</v>
      </c>
      <c r="BH633" s="210">
        <f t="shared" si="866"/>
        <v>-85</v>
      </c>
      <c r="BI633" s="210">
        <f t="shared" si="867"/>
        <v>-12.056737588652481</v>
      </c>
      <c r="BJ633" s="210">
        <f t="shared" si="868"/>
        <v>874.2</v>
      </c>
      <c r="BK633" s="214">
        <f t="shared" si="869"/>
        <v>262.26</v>
      </c>
      <c r="BL633" s="214">
        <f t="shared" si="870"/>
        <v>437.1</v>
      </c>
      <c r="BM633" s="210">
        <f t="shared" si="871"/>
        <v>169.20000000000005</v>
      </c>
      <c r="BN633" s="210">
        <f t="shared" si="872"/>
        <v>226.20000000000005</v>
      </c>
      <c r="BO633" s="215">
        <f t="shared" si="873"/>
        <v>874.2</v>
      </c>
      <c r="BP633" s="210">
        <f t="shared" si="933"/>
        <v>874.2</v>
      </c>
      <c r="BQ633" s="216">
        <f t="shared" si="874"/>
        <v>262.26</v>
      </c>
      <c r="BR633" s="216">
        <f t="shared" si="875"/>
        <v>437.1</v>
      </c>
      <c r="BS633" s="210">
        <f t="shared" si="876"/>
        <v>169.20000000000005</v>
      </c>
      <c r="BT633" s="210">
        <f t="shared" si="877"/>
        <v>226.20000000000005</v>
      </c>
      <c r="BU633" s="217">
        <f t="shared" si="878"/>
        <v>874.2</v>
      </c>
      <c r="BV633" s="210">
        <f t="shared" si="934"/>
        <v>874.2</v>
      </c>
      <c r="BW633" s="403">
        <f t="shared" si="879"/>
        <v>262.26</v>
      </c>
      <c r="BX633" s="403">
        <f t="shared" si="880"/>
        <v>437.1</v>
      </c>
      <c r="BY633" s="210">
        <f t="shared" si="881"/>
        <v>169.20000000000005</v>
      </c>
      <c r="BZ633" s="210">
        <f t="shared" si="882"/>
        <v>226.20000000000005</v>
      </c>
      <c r="CA633" s="210">
        <f t="shared" si="883"/>
        <v>24</v>
      </c>
      <c r="CB633" s="404">
        <f t="shared" si="884"/>
        <v>874.2</v>
      </c>
      <c r="CC633" s="211"/>
      <c r="CD633" s="537">
        <f t="shared" si="885"/>
        <v>25.223109999999991</v>
      </c>
      <c r="CE633" s="537">
        <f t="shared" si="917"/>
        <v>7.566932999999997</v>
      </c>
      <c r="CF633" s="537">
        <f t="shared" si="886"/>
        <v>12.611554999999996</v>
      </c>
      <c r="CG633" s="210"/>
      <c r="CH633" s="210"/>
      <c r="CI633" s="210"/>
      <c r="CJ633" s="538">
        <f t="shared" si="887"/>
        <v>25.223109999999991</v>
      </c>
      <c r="CK633" s="216">
        <f t="shared" si="888"/>
        <v>-44.25</v>
      </c>
      <c r="CL633" s="216">
        <f t="shared" si="918"/>
        <v>-13.275</v>
      </c>
      <c r="CM633" s="216">
        <f t="shared" si="889"/>
        <v>-22.125</v>
      </c>
      <c r="CN633" s="216"/>
      <c r="CO633" s="216"/>
      <c r="CP633" s="216"/>
      <c r="CQ633" s="217">
        <f t="shared" si="890"/>
        <v>-44.25</v>
      </c>
      <c r="CR633" s="403">
        <f t="shared" si="891"/>
        <v>12.92310999999998</v>
      </c>
      <c r="CS633" s="403">
        <f t="shared" si="919"/>
        <v>3.876932999999994</v>
      </c>
      <c r="CT633" s="403">
        <f t="shared" si="892"/>
        <v>6.4615549999999899</v>
      </c>
      <c r="CU633" s="403"/>
      <c r="CV633" s="403"/>
      <c r="CW633" s="403"/>
      <c r="CX633" s="404">
        <f t="shared" si="893"/>
        <v>12.92310999999998</v>
      </c>
      <c r="CY633" s="198"/>
      <c r="CZ633" s="222">
        <v>648</v>
      </c>
      <c r="DA633" s="677">
        <f t="shared" si="894"/>
        <v>-57</v>
      </c>
      <c r="DB633" s="676">
        <f t="shared" si="895"/>
        <v>-8.0851063829787222</v>
      </c>
      <c r="DC633" s="676">
        <f t="shared" si="920"/>
        <v>-1.6170212765957444</v>
      </c>
      <c r="DD633" s="208">
        <v>925.89243999999997</v>
      </c>
      <c r="DE633" s="677">
        <f t="shared" si="896"/>
        <v>220.89243999999997</v>
      </c>
      <c r="DF633" s="676">
        <f t="shared" si="897"/>
        <v>31.332260992907806</v>
      </c>
      <c r="DG633" s="676">
        <f t="shared" si="921"/>
        <v>6.2664521985815611</v>
      </c>
      <c r="DH633" s="222">
        <v>24</v>
      </c>
      <c r="DI633" s="677">
        <f t="shared" si="898"/>
        <v>169.2</v>
      </c>
      <c r="DJ633" s="568">
        <f t="shared" si="899"/>
        <v>874.2</v>
      </c>
      <c r="DK633" s="677">
        <f t="shared" si="900"/>
        <v>874.2</v>
      </c>
      <c r="DL633" s="677">
        <f t="shared" si="922"/>
        <v>262.26</v>
      </c>
      <c r="DM633" s="677">
        <f t="shared" si="923"/>
        <v>437.1</v>
      </c>
      <c r="DN633" s="677">
        <f t="shared" si="901"/>
        <v>12.92310999999998</v>
      </c>
      <c r="DO633" s="677">
        <f t="shared" si="924"/>
        <v>3.876932999999994</v>
      </c>
      <c r="DP633" s="677">
        <f t="shared" si="925"/>
        <v>6.4615549999999899</v>
      </c>
      <c r="DQ633" s="677">
        <f t="shared" si="902"/>
        <v>12.92310999999998</v>
      </c>
      <c r="DR633" s="222">
        <v>648</v>
      </c>
      <c r="DS633" s="677">
        <f t="shared" si="903"/>
        <v>-57</v>
      </c>
      <c r="DT633" s="676">
        <f t="shared" si="904"/>
        <v>-8.0851063829787222</v>
      </c>
      <c r="DU633" s="710">
        <f t="shared" si="926"/>
        <v>-1.6170212765957444</v>
      </c>
      <c r="DV633" s="208">
        <v>925.89243999999997</v>
      </c>
      <c r="DW633" s="677">
        <f t="shared" si="905"/>
        <v>220.89243999999997</v>
      </c>
      <c r="DX633" s="676">
        <f t="shared" si="906"/>
        <v>31.332260992907806</v>
      </c>
      <c r="DY633" s="710">
        <f t="shared" si="927"/>
        <v>6.2664521985815611</v>
      </c>
      <c r="DZ633" s="222">
        <v>22</v>
      </c>
      <c r="EA633" s="677">
        <f t="shared" si="907"/>
        <v>155.1</v>
      </c>
      <c r="EB633" s="568">
        <f t="shared" si="908"/>
        <v>860.1</v>
      </c>
      <c r="EC633" s="677">
        <f t="shared" si="909"/>
        <v>860.1</v>
      </c>
      <c r="ED633" s="677">
        <f t="shared" si="928"/>
        <v>258.02999999999997</v>
      </c>
      <c r="EE633" s="677">
        <f t="shared" si="929"/>
        <v>430.05</v>
      </c>
      <c r="EF633" s="208">
        <f t="shared" si="930"/>
        <v>16.448109999999986</v>
      </c>
      <c r="EG633" s="208">
        <f t="shared" si="931"/>
        <v>4.9344329999999959</v>
      </c>
      <c r="EH633" s="208">
        <f t="shared" si="932"/>
        <v>8.2240549999999928</v>
      </c>
      <c r="EI633" s="677">
        <f t="shared" si="910"/>
        <v>16.448109999999986</v>
      </c>
    </row>
    <row r="634" spans="1:139" s="218" customFormat="1" ht="13.5" customHeight="1" x14ac:dyDescent="0.2">
      <c r="A634" s="505">
        <v>631</v>
      </c>
      <c r="B634" s="505" t="s">
        <v>1270</v>
      </c>
      <c r="C634" s="499" t="s">
        <v>982</v>
      </c>
      <c r="D634" s="253" t="s">
        <v>345</v>
      </c>
      <c r="E634" s="253" t="s">
        <v>14</v>
      </c>
      <c r="F634" s="219" t="s">
        <v>21</v>
      </c>
      <c r="G634" s="219" t="s">
        <v>24</v>
      </c>
      <c r="H634" s="219" t="s">
        <v>25</v>
      </c>
      <c r="I634" s="248">
        <v>0.8</v>
      </c>
      <c r="J634" s="229">
        <v>739</v>
      </c>
      <c r="K634" s="222"/>
      <c r="L634" s="219" t="s">
        <v>21</v>
      </c>
      <c r="M634" s="219" t="s">
        <v>24</v>
      </c>
      <c r="N634" s="219" t="s">
        <v>25</v>
      </c>
      <c r="O634" s="249">
        <v>0.8</v>
      </c>
      <c r="P634" s="230">
        <v>739</v>
      </c>
      <c r="Q634" s="219"/>
      <c r="R634" s="219"/>
      <c r="S634" s="219"/>
      <c r="T634" s="249">
        <v>0.8</v>
      </c>
      <c r="U634" s="231">
        <v>739</v>
      </c>
      <c r="V634" s="228" t="s">
        <v>660</v>
      </c>
      <c r="W634" s="228" t="s">
        <v>6</v>
      </c>
      <c r="X634" s="228" t="s">
        <v>45</v>
      </c>
      <c r="Y634" s="252">
        <v>0.8</v>
      </c>
      <c r="Z634" s="232">
        <v>739</v>
      </c>
      <c r="AA634" s="207">
        <f t="shared" si="846"/>
        <v>591.20000000000005</v>
      </c>
      <c r="AB634" s="222">
        <v>758</v>
      </c>
      <c r="AC634" s="544">
        <f t="shared" si="911"/>
        <v>19</v>
      </c>
      <c r="AD634" s="208">
        <f>0.95*$AB$1</f>
        <v>1080.587</v>
      </c>
      <c r="AE634" s="678">
        <f t="shared" si="912"/>
        <v>341.58699999999999</v>
      </c>
      <c r="AF634" s="222">
        <v>1406</v>
      </c>
      <c r="AJ634" s="444">
        <f t="shared" si="847"/>
        <v>19</v>
      </c>
      <c r="AK634" s="444">
        <f t="shared" si="848"/>
        <v>2.5710419485791505</v>
      </c>
      <c r="AL634" s="539">
        <f t="shared" si="913"/>
        <v>5.1420838971583003E-3</v>
      </c>
      <c r="AM634" s="444">
        <f t="shared" si="849"/>
        <v>3.8</v>
      </c>
      <c r="AN634" s="445">
        <f t="shared" si="850"/>
        <v>341.58699999999999</v>
      </c>
      <c r="AO634" s="445">
        <f t="shared" si="851"/>
        <v>46.222868741542612</v>
      </c>
      <c r="AP634" s="542">
        <f t="shared" si="914"/>
        <v>9.2445737483085211E-2</v>
      </c>
      <c r="AQ634" s="445">
        <f t="shared" si="852"/>
        <v>68.317399999999992</v>
      </c>
      <c r="AR634" s="227">
        <f t="shared" si="853"/>
        <v>687.2</v>
      </c>
      <c r="AS634" s="210">
        <f t="shared" si="854"/>
        <v>859</v>
      </c>
      <c r="AT634" s="209">
        <f t="shared" si="855"/>
        <v>257.7</v>
      </c>
      <c r="AU634" s="209">
        <f t="shared" si="856"/>
        <v>429.5</v>
      </c>
      <c r="AV634" s="211">
        <f t="shared" si="857"/>
        <v>758</v>
      </c>
      <c r="AW634" s="210">
        <f t="shared" si="858"/>
        <v>101</v>
      </c>
      <c r="AX634" s="210">
        <f t="shared" si="859"/>
        <v>120</v>
      </c>
      <c r="AY634" s="210">
        <f t="shared" si="860"/>
        <v>16.238159675236801</v>
      </c>
      <c r="AZ634" s="211">
        <f t="shared" si="861"/>
        <v>1080.587</v>
      </c>
      <c r="BA634" s="544">
        <f t="shared" si="915"/>
        <v>221.58699999999999</v>
      </c>
      <c r="BB634" s="210">
        <f t="shared" si="916"/>
        <v>55.396749999999997</v>
      </c>
      <c r="BC634" s="213">
        <f t="shared" si="862"/>
        <v>778.02264000000014</v>
      </c>
      <c r="BD634" s="211">
        <f>[1]MAG_9pak!$F$9</f>
        <v>972.52830000000006</v>
      </c>
      <c r="BE634" s="213">
        <f t="shared" si="863"/>
        <v>291.75848999999999</v>
      </c>
      <c r="BF634" s="213">
        <f t="shared" si="864"/>
        <v>486.26415000000003</v>
      </c>
      <c r="BG634" s="210">
        <f t="shared" si="865"/>
        <v>214.52830000000006</v>
      </c>
      <c r="BH634" s="210">
        <f t="shared" si="866"/>
        <v>233.52830000000006</v>
      </c>
      <c r="BI634" s="210">
        <f t="shared" si="867"/>
        <v>31.600581867388371</v>
      </c>
      <c r="BJ634" s="210">
        <f t="shared" si="868"/>
        <v>916.36</v>
      </c>
      <c r="BK634" s="214">
        <f t="shared" si="869"/>
        <v>274.90800000000002</v>
      </c>
      <c r="BL634" s="214">
        <f t="shared" si="870"/>
        <v>458.18</v>
      </c>
      <c r="BM634" s="210">
        <f t="shared" si="871"/>
        <v>177.36</v>
      </c>
      <c r="BN634" s="210">
        <f t="shared" si="872"/>
        <v>158.36000000000001</v>
      </c>
      <c r="BO634" s="215">
        <f t="shared" si="873"/>
        <v>733.08800000000008</v>
      </c>
      <c r="BP634" s="210">
        <f t="shared" si="933"/>
        <v>916.36</v>
      </c>
      <c r="BQ634" s="216">
        <f t="shared" si="874"/>
        <v>274.90800000000002</v>
      </c>
      <c r="BR634" s="216">
        <f t="shared" si="875"/>
        <v>458.18</v>
      </c>
      <c r="BS634" s="210">
        <f t="shared" si="876"/>
        <v>177.36</v>
      </c>
      <c r="BT634" s="210">
        <f t="shared" si="877"/>
        <v>158.36000000000001</v>
      </c>
      <c r="BU634" s="217">
        <f t="shared" si="878"/>
        <v>733.08800000000008</v>
      </c>
      <c r="BV634" s="210">
        <f t="shared" si="934"/>
        <v>916.36</v>
      </c>
      <c r="BW634" s="403">
        <f t="shared" si="879"/>
        <v>274.90800000000002</v>
      </c>
      <c r="BX634" s="403">
        <f t="shared" si="880"/>
        <v>458.18</v>
      </c>
      <c r="BY634" s="210">
        <f t="shared" si="881"/>
        <v>177.36</v>
      </c>
      <c r="BZ634" s="210">
        <f t="shared" si="882"/>
        <v>158.36000000000001</v>
      </c>
      <c r="CA634" s="210">
        <f t="shared" si="883"/>
        <v>24</v>
      </c>
      <c r="CB634" s="404">
        <f t="shared" si="884"/>
        <v>733.08800000000008</v>
      </c>
      <c r="CC634" s="211"/>
      <c r="CD634" s="537">
        <f t="shared" si="885"/>
        <v>55.396749999999997</v>
      </c>
      <c r="CE634" s="537">
        <f t="shared" si="917"/>
        <v>16.619024999999997</v>
      </c>
      <c r="CF634" s="537">
        <f t="shared" si="886"/>
        <v>27.698374999999999</v>
      </c>
      <c r="CG634" s="210"/>
      <c r="CH634" s="210"/>
      <c r="CI634" s="210"/>
      <c r="CJ634" s="538">
        <f t="shared" si="887"/>
        <v>44.317399999999999</v>
      </c>
      <c r="CK634" s="216">
        <f t="shared" si="888"/>
        <v>-25.25</v>
      </c>
      <c r="CL634" s="216">
        <f t="shared" si="918"/>
        <v>-7.5749999999999993</v>
      </c>
      <c r="CM634" s="216">
        <f t="shared" si="889"/>
        <v>-12.625</v>
      </c>
      <c r="CN634" s="216"/>
      <c r="CO634" s="216"/>
      <c r="CP634" s="216"/>
      <c r="CQ634" s="217">
        <f t="shared" si="890"/>
        <v>-20.200000000000003</v>
      </c>
      <c r="CR634" s="403">
        <f t="shared" si="891"/>
        <v>41.056749999999994</v>
      </c>
      <c r="CS634" s="403">
        <f t="shared" si="919"/>
        <v>12.317024999999997</v>
      </c>
      <c r="CT634" s="403">
        <f t="shared" si="892"/>
        <v>20.528374999999997</v>
      </c>
      <c r="CU634" s="403"/>
      <c r="CV634" s="403"/>
      <c r="CW634" s="403"/>
      <c r="CX634" s="404">
        <f t="shared" si="893"/>
        <v>32.845399999999998</v>
      </c>
      <c r="CY634" s="198"/>
      <c r="CZ634" s="222">
        <v>758</v>
      </c>
      <c r="DA634" s="677">
        <f t="shared" si="894"/>
        <v>19</v>
      </c>
      <c r="DB634" s="676">
        <f t="shared" si="895"/>
        <v>2.5710419485791505</v>
      </c>
      <c r="DC634" s="676">
        <f t="shared" si="920"/>
        <v>0.51420838971583005</v>
      </c>
      <c r="DD634" s="208">
        <v>1080.587</v>
      </c>
      <c r="DE634" s="677">
        <f t="shared" si="896"/>
        <v>341.58699999999999</v>
      </c>
      <c r="DF634" s="676">
        <f t="shared" si="897"/>
        <v>46.222868741542612</v>
      </c>
      <c r="DG634" s="676">
        <f t="shared" si="921"/>
        <v>9.2445737483085217</v>
      </c>
      <c r="DH634" s="222">
        <v>20</v>
      </c>
      <c r="DI634" s="677">
        <f t="shared" si="898"/>
        <v>147.80000000000001</v>
      </c>
      <c r="DJ634" s="568">
        <f t="shared" si="899"/>
        <v>886.8</v>
      </c>
      <c r="DK634" s="677">
        <f t="shared" si="900"/>
        <v>709.44</v>
      </c>
      <c r="DL634" s="677">
        <f t="shared" si="922"/>
        <v>266.04000000000002</v>
      </c>
      <c r="DM634" s="677">
        <f t="shared" si="923"/>
        <v>443.4</v>
      </c>
      <c r="DN634" s="677">
        <f t="shared" si="901"/>
        <v>48.446750000000009</v>
      </c>
      <c r="DO634" s="677">
        <f t="shared" si="924"/>
        <v>14.534025000000002</v>
      </c>
      <c r="DP634" s="677">
        <f t="shared" si="925"/>
        <v>24.223375000000004</v>
      </c>
      <c r="DQ634" s="677">
        <f t="shared" si="902"/>
        <v>38.757400000000011</v>
      </c>
      <c r="DR634" s="222">
        <v>758</v>
      </c>
      <c r="DS634" s="677">
        <f t="shared" si="903"/>
        <v>19</v>
      </c>
      <c r="DT634" s="676">
        <f t="shared" si="904"/>
        <v>2.5710419485791505</v>
      </c>
      <c r="DU634" s="710">
        <f t="shared" si="926"/>
        <v>0.51420838971583005</v>
      </c>
      <c r="DV634" s="208">
        <v>1080.587</v>
      </c>
      <c r="DW634" s="677">
        <f t="shared" si="905"/>
        <v>341.58699999999999</v>
      </c>
      <c r="DX634" s="676">
        <f t="shared" si="906"/>
        <v>46.222868741542612</v>
      </c>
      <c r="DY634" s="710">
        <f t="shared" si="927"/>
        <v>9.2445737483085217</v>
      </c>
      <c r="DZ634" s="222">
        <v>19</v>
      </c>
      <c r="EA634" s="677">
        <f t="shared" si="907"/>
        <v>140.41</v>
      </c>
      <c r="EB634" s="568">
        <f t="shared" si="908"/>
        <v>879.41</v>
      </c>
      <c r="EC634" s="677">
        <f t="shared" si="909"/>
        <v>703.52800000000002</v>
      </c>
      <c r="ED634" s="677">
        <f t="shared" si="928"/>
        <v>263.82299999999998</v>
      </c>
      <c r="EE634" s="677">
        <f t="shared" si="929"/>
        <v>439.70499999999998</v>
      </c>
      <c r="EF634" s="208">
        <f t="shared" si="930"/>
        <v>50.294250000000005</v>
      </c>
      <c r="EG634" s="208">
        <f t="shared" si="931"/>
        <v>15.088275000000001</v>
      </c>
      <c r="EH634" s="208">
        <f t="shared" si="932"/>
        <v>25.147125000000003</v>
      </c>
      <c r="EI634" s="677">
        <f t="shared" si="910"/>
        <v>40.235400000000006</v>
      </c>
    </row>
    <row r="635" spans="1:139" s="218" customFormat="1" ht="13.5" customHeight="1" x14ac:dyDescent="0.2">
      <c r="A635" s="505">
        <v>632</v>
      </c>
      <c r="B635" s="505" t="s">
        <v>1270</v>
      </c>
      <c r="C635" s="499" t="s">
        <v>982</v>
      </c>
      <c r="D635" s="253" t="s">
        <v>345</v>
      </c>
      <c r="E635" s="253" t="s">
        <v>92</v>
      </c>
      <c r="F635" s="219" t="s">
        <v>96</v>
      </c>
      <c r="G635" s="219" t="s">
        <v>24</v>
      </c>
      <c r="H635" s="219" t="s">
        <v>28</v>
      </c>
      <c r="I635" s="248">
        <v>0.2</v>
      </c>
      <c r="J635" s="229">
        <v>739</v>
      </c>
      <c r="K635" s="222"/>
      <c r="L635" s="219" t="s">
        <v>96</v>
      </c>
      <c r="M635" s="219" t="s">
        <v>24</v>
      </c>
      <c r="N635" s="219" t="s">
        <v>28</v>
      </c>
      <c r="O635" s="249">
        <v>0.2</v>
      </c>
      <c r="P635" s="230">
        <v>739</v>
      </c>
      <c r="Q635" s="219"/>
      <c r="R635" s="219"/>
      <c r="S635" s="219"/>
      <c r="T635" s="249">
        <v>0.2</v>
      </c>
      <c r="U635" s="231">
        <v>739</v>
      </c>
      <c r="V635" s="228" t="s">
        <v>674</v>
      </c>
      <c r="W635" s="228" t="s">
        <v>6</v>
      </c>
      <c r="X635" s="228" t="s">
        <v>28</v>
      </c>
      <c r="Y635" s="252">
        <v>0.2</v>
      </c>
      <c r="Z635" s="232">
        <v>739</v>
      </c>
      <c r="AA635" s="207">
        <f t="shared" si="846"/>
        <v>147.80000000000001</v>
      </c>
      <c r="AB635" s="222">
        <v>967</v>
      </c>
      <c r="AC635" s="544">
        <f t="shared" si="911"/>
        <v>228</v>
      </c>
      <c r="AD635" s="208">
        <f>1.22*$AB$1</f>
        <v>1387.7012</v>
      </c>
      <c r="AE635" s="678">
        <f t="shared" si="912"/>
        <v>648.70119999999997</v>
      </c>
      <c r="AF635" s="222">
        <v>1796</v>
      </c>
      <c r="AJ635" s="444">
        <f t="shared" si="847"/>
        <v>228</v>
      </c>
      <c r="AK635" s="444">
        <f t="shared" si="848"/>
        <v>30.852503382949948</v>
      </c>
      <c r="AL635" s="539">
        <f t="shared" si="913"/>
        <v>6.1705006765899899E-2</v>
      </c>
      <c r="AM635" s="444">
        <f t="shared" si="849"/>
        <v>45.6</v>
      </c>
      <c r="AN635" s="445">
        <f t="shared" si="850"/>
        <v>648.70119999999997</v>
      </c>
      <c r="AO635" s="445">
        <f t="shared" si="851"/>
        <v>87.780947225981038</v>
      </c>
      <c r="AP635" s="542">
        <f t="shared" si="914"/>
        <v>0.17556189445196207</v>
      </c>
      <c r="AQ635" s="445">
        <f t="shared" si="852"/>
        <v>129.74024</v>
      </c>
      <c r="AR635" s="227">
        <f t="shared" si="853"/>
        <v>171.8</v>
      </c>
      <c r="AS635" s="210">
        <f t="shared" si="854"/>
        <v>859</v>
      </c>
      <c r="AT635" s="209">
        <f t="shared" si="855"/>
        <v>257.7</v>
      </c>
      <c r="AU635" s="209">
        <f t="shared" si="856"/>
        <v>429.5</v>
      </c>
      <c r="AV635" s="211">
        <f t="shared" si="857"/>
        <v>967</v>
      </c>
      <c r="AW635" s="212">
        <f t="shared" si="858"/>
        <v>-108</v>
      </c>
      <c r="AX635" s="210">
        <f t="shared" si="859"/>
        <v>120</v>
      </c>
      <c r="AY635" s="210">
        <f t="shared" si="860"/>
        <v>16.238159675236801</v>
      </c>
      <c r="AZ635" s="211">
        <f t="shared" si="861"/>
        <v>1387.7012</v>
      </c>
      <c r="BA635" s="544">
        <f t="shared" si="915"/>
        <v>528.70119999999997</v>
      </c>
      <c r="BB635" s="210">
        <f t="shared" si="916"/>
        <v>132.17529999999999</v>
      </c>
      <c r="BC635" s="213">
        <f t="shared" si="862"/>
        <v>249.78621600000002</v>
      </c>
      <c r="BD635" s="211">
        <f>[1]MAG_9pak!$F$11</f>
        <v>1248.9310800000001</v>
      </c>
      <c r="BE635" s="213">
        <f t="shared" si="863"/>
        <v>374.67932400000001</v>
      </c>
      <c r="BF635" s="213">
        <f t="shared" si="864"/>
        <v>624.46554000000003</v>
      </c>
      <c r="BG635" s="210">
        <f t="shared" si="865"/>
        <v>281.93108000000007</v>
      </c>
      <c r="BH635" s="210">
        <f t="shared" si="866"/>
        <v>509.93108000000007</v>
      </c>
      <c r="BI635" s="210">
        <f t="shared" si="867"/>
        <v>69.002852503382968</v>
      </c>
      <c r="BJ635" s="210">
        <f t="shared" si="868"/>
        <v>916.36</v>
      </c>
      <c r="BK635" s="214">
        <f t="shared" si="869"/>
        <v>274.90800000000002</v>
      </c>
      <c r="BL635" s="214">
        <f t="shared" si="870"/>
        <v>458.18</v>
      </c>
      <c r="BM635" s="210">
        <f t="shared" si="871"/>
        <v>177.36</v>
      </c>
      <c r="BN635" s="210">
        <f t="shared" si="872"/>
        <v>-50.639999999999986</v>
      </c>
      <c r="BO635" s="215">
        <f t="shared" si="873"/>
        <v>183.27200000000002</v>
      </c>
      <c r="BP635" s="210">
        <f t="shared" si="933"/>
        <v>916.36</v>
      </c>
      <c r="BQ635" s="216">
        <f t="shared" si="874"/>
        <v>274.90800000000002</v>
      </c>
      <c r="BR635" s="216">
        <f t="shared" si="875"/>
        <v>458.18</v>
      </c>
      <c r="BS635" s="210">
        <f t="shared" si="876"/>
        <v>177.36</v>
      </c>
      <c r="BT635" s="210">
        <f t="shared" si="877"/>
        <v>-50.639999999999986</v>
      </c>
      <c r="BU635" s="217">
        <f t="shared" si="878"/>
        <v>183.27200000000002</v>
      </c>
      <c r="BV635" s="210">
        <f t="shared" si="934"/>
        <v>916.36</v>
      </c>
      <c r="BW635" s="403">
        <f t="shared" si="879"/>
        <v>274.90800000000002</v>
      </c>
      <c r="BX635" s="403">
        <f t="shared" si="880"/>
        <v>458.18</v>
      </c>
      <c r="BY635" s="210">
        <f t="shared" si="881"/>
        <v>177.36</v>
      </c>
      <c r="BZ635" s="210">
        <f t="shared" si="882"/>
        <v>-50.639999999999986</v>
      </c>
      <c r="CA635" s="210">
        <f t="shared" si="883"/>
        <v>24</v>
      </c>
      <c r="CB635" s="404">
        <f t="shared" si="884"/>
        <v>183.27200000000002</v>
      </c>
      <c r="CC635" s="211"/>
      <c r="CD635" s="537">
        <f t="shared" si="885"/>
        <v>132.17529999999999</v>
      </c>
      <c r="CE635" s="537">
        <f t="shared" si="917"/>
        <v>39.652589999999996</v>
      </c>
      <c r="CF635" s="537">
        <f t="shared" si="886"/>
        <v>66.087649999999996</v>
      </c>
      <c r="CG635" s="210"/>
      <c r="CH635" s="210"/>
      <c r="CI635" s="210"/>
      <c r="CJ635" s="538">
        <f t="shared" si="887"/>
        <v>26.43506</v>
      </c>
      <c r="CK635" s="216">
        <f t="shared" si="888"/>
        <v>27</v>
      </c>
      <c r="CL635" s="216">
        <f t="shared" si="918"/>
        <v>8.1</v>
      </c>
      <c r="CM635" s="216">
        <f t="shared" si="889"/>
        <v>13.5</v>
      </c>
      <c r="CN635" s="216"/>
      <c r="CO635" s="216"/>
      <c r="CP635" s="216"/>
      <c r="CQ635" s="217">
        <f t="shared" si="890"/>
        <v>5.4</v>
      </c>
      <c r="CR635" s="403">
        <f t="shared" si="891"/>
        <v>117.83529999999999</v>
      </c>
      <c r="CS635" s="403">
        <f t="shared" si="919"/>
        <v>35.350589999999997</v>
      </c>
      <c r="CT635" s="403">
        <f t="shared" si="892"/>
        <v>58.917649999999995</v>
      </c>
      <c r="CU635" s="403"/>
      <c r="CV635" s="403"/>
      <c r="CW635" s="403"/>
      <c r="CX635" s="404">
        <f t="shared" si="893"/>
        <v>23.567059999999998</v>
      </c>
      <c r="CY635" s="198"/>
      <c r="CZ635" s="222">
        <v>967</v>
      </c>
      <c r="DA635" s="677">
        <f t="shared" si="894"/>
        <v>228</v>
      </c>
      <c r="DB635" s="676">
        <f t="shared" si="895"/>
        <v>30.852503382949948</v>
      </c>
      <c r="DC635" s="676">
        <f t="shared" si="920"/>
        <v>6.1705006765899899</v>
      </c>
      <c r="DD635" s="208">
        <v>1387.7012</v>
      </c>
      <c r="DE635" s="677">
        <f t="shared" si="896"/>
        <v>648.70119999999997</v>
      </c>
      <c r="DF635" s="676">
        <f t="shared" si="897"/>
        <v>87.780947225981038</v>
      </c>
      <c r="DG635" s="676">
        <f t="shared" si="921"/>
        <v>17.556189445196207</v>
      </c>
      <c r="DH635" s="222">
        <v>20</v>
      </c>
      <c r="DI635" s="677">
        <f t="shared" si="898"/>
        <v>147.80000000000001</v>
      </c>
      <c r="DJ635" s="568">
        <f t="shared" si="899"/>
        <v>886.8</v>
      </c>
      <c r="DK635" s="677">
        <f t="shared" si="900"/>
        <v>177.36</v>
      </c>
      <c r="DL635" s="677">
        <f t="shared" si="922"/>
        <v>266.04000000000002</v>
      </c>
      <c r="DM635" s="677">
        <f t="shared" si="923"/>
        <v>443.4</v>
      </c>
      <c r="DN635" s="677">
        <f t="shared" si="901"/>
        <v>125.2253</v>
      </c>
      <c r="DO635" s="677">
        <f t="shared" si="924"/>
        <v>37.567590000000003</v>
      </c>
      <c r="DP635" s="677">
        <f t="shared" si="925"/>
        <v>62.612650000000002</v>
      </c>
      <c r="DQ635" s="677">
        <f t="shared" si="902"/>
        <v>25.045060000000003</v>
      </c>
      <c r="DR635" s="222">
        <v>967</v>
      </c>
      <c r="DS635" s="677">
        <f t="shared" si="903"/>
        <v>228</v>
      </c>
      <c r="DT635" s="676">
        <f t="shared" si="904"/>
        <v>30.852503382949948</v>
      </c>
      <c r="DU635" s="710">
        <f t="shared" si="926"/>
        <v>6.1705006765899899</v>
      </c>
      <c r="DV635" s="208">
        <v>1387.7012</v>
      </c>
      <c r="DW635" s="677">
        <f t="shared" si="905"/>
        <v>648.70119999999997</v>
      </c>
      <c r="DX635" s="676">
        <f t="shared" si="906"/>
        <v>87.780947225981038</v>
      </c>
      <c r="DY635" s="710">
        <f t="shared" si="927"/>
        <v>17.556189445196207</v>
      </c>
      <c r="DZ635" s="222">
        <v>19</v>
      </c>
      <c r="EA635" s="677">
        <f t="shared" si="907"/>
        <v>140.41</v>
      </c>
      <c r="EB635" s="568">
        <f t="shared" si="908"/>
        <v>879.41</v>
      </c>
      <c r="EC635" s="677">
        <f t="shared" si="909"/>
        <v>175.88200000000001</v>
      </c>
      <c r="ED635" s="677">
        <f t="shared" si="928"/>
        <v>263.82299999999998</v>
      </c>
      <c r="EE635" s="677">
        <f t="shared" si="929"/>
        <v>439.70499999999998</v>
      </c>
      <c r="EF635" s="208">
        <f t="shared" si="930"/>
        <v>127.0728</v>
      </c>
      <c r="EG635" s="208">
        <f t="shared" si="931"/>
        <v>38.121839999999999</v>
      </c>
      <c r="EH635" s="208">
        <f t="shared" si="932"/>
        <v>63.5364</v>
      </c>
      <c r="EI635" s="677">
        <f t="shared" si="910"/>
        <v>25.414560000000002</v>
      </c>
    </row>
    <row r="636" spans="1:139" s="218" customFormat="1" ht="12.75" customHeight="1" x14ac:dyDescent="0.2">
      <c r="A636" s="506">
        <v>633</v>
      </c>
      <c r="B636" s="506" t="s">
        <v>1270</v>
      </c>
      <c r="C636" s="499" t="s">
        <v>982</v>
      </c>
      <c r="D636" s="253" t="s">
        <v>345</v>
      </c>
      <c r="E636" s="253" t="s">
        <v>36</v>
      </c>
      <c r="F636" s="219" t="s">
        <v>43</v>
      </c>
      <c r="G636" s="219" t="s">
        <v>42</v>
      </c>
      <c r="H636" s="219">
        <v>7</v>
      </c>
      <c r="I636" s="248">
        <v>1</v>
      </c>
      <c r="J636" s="229">
        <v>908</v>
      </c>
      <c r="K636" s="222" t="s">
        <v>650</v>
      </c>
      <c r="L636" s="219" t="s">
        <v>43</v>
      </c>
      <c r="M636" s="219" t="s">
        <v>42</v>
      </c>
      <c r="N636" s="219">
        <v>7</v>
      </c>
      <c r="O636" s="249">
        <v>1</v>
      </c>
      <c r="P636" s="230">
        <v>908</v>
      </c>
      <c r="Q636" s="219"/>
      <c r="R636" s="219"/>
      <c r="S636" s="219"/>
      <c r="T636" s="249">
        <v>1</v>
      </c>
      <c r="U636" s="231">
        <v>908</v>
      </c>
      <c r="V636" s="228" t="s">
        <v>695</v>
      </c>
      <c r="W636" s="228" t="s">
        <v>180</v>
      </c>
      <c r="X636" s="228" t="s">
        <v>45</v>
      </c>
      <c r="Y636" s="252">
        <v>1</v>
      </c>
      <c r="Z636" s="232">
        <v>908</v>
      </c>
      <c r="AA636" s="207">
        <f t="shared" si="846"/>
        <v>908</v>
      </c>
      <c r="AB636" s="222">
        <v>758</v>
      </c>
      <c r="AC636" s="544">
        <f t="shared" si="911"/>
        <v>-150</v>
      </c>
      <c r="AD636" s="208">
        <f>0.95*$AB$1</f>
        <v>1080.587</v>
      </c>
      <c r="AE636" s="678">
        <f t="shared" si="912"/>
        <v>172.58699999999999</v>
      </c>
      <c r="AF636" s="222">
        <v>1406</v>
      </c>
      <c r="AJ636" s="444">
        <f t="shared" si="847"/>
        <v>-150</v>
      </c>
      <c r="AK636" s="444">
        <f t="shared" si="848"/>
        <v>-16.519823788546248</v>
      </c>
      <c r="AL636" s="539">
        <f t="shared" si="913"/>
        <v>-3.3039647577092497E-2</v>
      </c>
      <c r="AM636" s="444">
        <f t="shared" si="849"/>
        <v>-30</v>
      </c>
      <c r="AN636" s="445">
        <f t="shared" si="850"/>
        <v>172.58699999999999</v>
      </c>
      <c r="AO636" s="445">
        <f t="shared" si="851"/>
        <v>19.007378854625557</v>
      </c>
      <c r="AP636" s="542">
        <f t="shared" si="914"/>
        <v>3.8014757709251112E-2</v>
      </c>
      <c r="AQ636" s="445">
        <f t="shared" si="852"/>
        <v>34.517399999999995</v>
      </c>
      <c r="AR636" s="227">
        <f t="shared" si="853"/>
        <v>1028</v>
      </c>
      <c r="AS636" s="210">
        <f t="shared" si="854"/>
        <v>1028</v>
      </c>
      <c r="AT636" s="209">
        <f t="shared" si="855"/>
        <v>308.39999999999998</v>
      </c>
      <c r="AU636" s="209">
        <f t="shared" si="856"/>
        <v>514</v>
      </c>
      <c r="AV636" s="211">
        <f t="shared" si="857"/>
        <v>758</v>
      </c>
      <c r="AW636" s="210">
        <f t="shared" si="858"/>
        <v>270</v>
      </c>
      <c r="AX636" s="210">
        <f t="shared" si="859"/>
        <v>120</v>
      </c>
      <c r="AY636" s="210">
        <f t="shared" si="860"/>
        <v>13.215859030836995</v>
      </c>
      <c r="AZ636" s="211">
        <f t="shared" si="861"/>
        <v>1080.587</v>
      </c>
      <c r="BA636" s="544">
        <f t="shared" si="915"/>
        <v>52.586999999999989</v>
      </c>
      <c r="BB636" s="210">
        <f t="shared" si="916"/>
        <v>13.146749999999997</v>
      </c>
      <c r="BC636" s="213">
        <f t="shared" si="862"/>
        <v>972.52830000000006</v>
      </c>
      <c r="BD636" s="211">
        <f>[1]MAG_9pak!$F$9</f>
        <v>972.52830000000006</v>
      </c>
      <c r="BE636" s="213">
        <f t="shared" si="863"/>
        <v>291.75848999999999</v>
      </c>
      <c r="BF636" s="213">
        <f t="shared" si="864"/>
        <v>486.26415000000003</v>
      </c>
      <c r="BG636" s="210">
        <f t="shared" si="865"/>
        <v>214.52830000000006</v>
      </c>
      <c r="BH636" s="210">
        <f t="shared" si="866"/>
        <v>64.528300000000058</v>
      </c>
      <c r="BI636" s="210">
        <f t="shared" si="867"/>
        <v>7.1066409691630099</v>
      </c>
      <c r="BJ636" s="210">
        <f t="shared" si="868"/>
        <v>1125.92</v>
      </c>
      <c r="BK636" s="214">
        <f t="shared" si="869"/>
        <v>337.77600000000001</v>
      </c>
      <c r="BL636" s="214">
        <f t="shared" si="870"/>
        <v>562.96</v>
      </c>
      <c r="BM636" s="210">
        <f t="shared" si="871"/>
        <v>217.92000000000007</v>
      </c>
      <c r="BN636" s="210">
        <f t="shared" si="872"/>
        <v>367.92000000000007</v>
      </c>
      <c r="BO636" s="215">
        <f t="shared" si="873"/>
        <v>1125.92</v>
      </c>
      <c r="BP636" s="210">
        <f t="shared" si="933"/>
        <v>1125.92</v>
      </c>
      <c r="BQ636" s="216">
        <f t="shared" si="874"/>
        <v>337.77600000000001</v>
      </c>
      <c r="BR636" s="216">
        <f t="shared" si="875"/>
        <v>562.96</v>
      </c>
      <c r="BS636" s="210">
        <f t="shared" si="876"/>
        <v>217.92000000000007</v>
      </c>
      <c r="BT636" s="210">
        <f t="shared" si="877"/>
        <v>367.92000000000007</v>
      </c>
      <c r="BU636" s="217">
        <f t="shared" si="878"/>
        <v>1125.92</v>
      </c>
      <c r="BV636" s="210">
        <f t="shared" si="934"/>
        <v>1125.92</v>
      </c>
      <c r="BW636" s="403">
        <f t="shared" si="879"/>
        <v>337.77600000000001</v>
      </c>
      <c r="BX636" s="403">
        <f t="shared" si="880"/>
        <v>562.96</v>
      </c>
      <c r="BY636" s="210">
        <f t="shared" si="881"/>
        <v>217.92000000000007</v>
      </c>
      <c r="BZ636" s="210">
        <f t="shared" si="882"/>
        <v>367.92000000000007</v>
      </c>
      <c r="CA636" s="210">
        <f t="shared" si="883"/>
        <v>24</v>
      </c>
      <c r="CB636" s="404">
        <f t="shared" si="884"/>
        <v>1125.92</v>
      </c>
      <c r="CC636" s="211"/>
      <c r="CD636" s="537">
        <f t="shared" si="885"/>
        <v>13.146749999999997</v>
      </c>
      <c r="CE636" s="537">
        <f t="shared" si="917"/>
        <v>3.944024999999999</v>
      </c>
      <c r="CF636" s="537">
        <f t="shared" si="886"/>
        <v>6.5733749999999986</v>
      </c>
      <c r="CG636" s="210"/>
      <c r="CH636" s="210"/>
      <c r="CI636" s="210"/>
      <c r="CJ636" s="538">
        <f t="shared" si="887"/>
        <v>13.146749999999997</v>
      </c>
      <c r="CK636" s="216">
        <f t="shared" si="888"/>
        <v>-67.5</v>
      </c>
      <c r="CL636" s="216">
        <f t="shared" si="918"/>
        <v>-20.25</v>
      </c>
      <c r="CM636" s="216">
        <f t="shared" si="889"/>
        <v>-33.75</v>
      </c>
      <c r="CN636" s="216"/>
      <c r="CO636" s="216"/>
      <c r="CP636" s="216"/>
      <c r="CQ636" s="217">
        <f t="shared" si="890"/>
        <v>-67.5</v>
      </c>
      <c r="CR636" s="403">
        <f t="shared" si="891"/>
        <v>-11.333250000000021</v>
      </c>
      <c r="CS636" s="403">
        <f t="shared" si="919"/>
        <v>-3.3999750000000062</v>
      </c>
      <c r="CT636" s="403">
        <f t="shared" si="892"/>
        <v>-5.6666250000000105</v>
      </c>
      <c r="CU636" s="403"/>
      <c r="CV636" s="403"/>
      <c r="CW636" s="403"/>
      <c r="CX636" s="404">
        <f t="shared" si="893"/>
        <v>-11.333250000000021</v>
      </c>
      <c r="CY636" s="198"/>
      <c r="CZ636" s="222">
        <v>758</v>
      </c>
      <c r="DA636" s="677">
        <f t="shared" si="894"/>
        <v>-150</v>
      </c>
      <c r="DB636" s="676">
        <f t="shared" si="895"/>
        <v>-16.519823788546248</v>
      </c>
      <c r="DC636" s="676">
        <f t="shared" si="920"/>
        <v>-3.3039647577092497</v>
      </c>
      <c r="DD636" s="208">
        <v>1080.587</v>
      </c>
      <c r="DE636" s="677">
        <f t="shared" si="896"/>
        <v>172.58699999999999</v>
      </c>
      <c r="DF636" s="676">
        <f t="shared" si="897"/>
        <v>19.007378854625557</v>
      </c>
      <c r="DG636" s="676">
        <f t="shared" si="921"/>
        <v>3.8014757709251112</v>
      </c>
      <c r="DH636" s="222">
        <v>20</v>
      </c>
      <c r="DI636" s="677">
        <f t="shared" si="898"/>
        <v>181.6</v>
      </c>
      <c r="DJ636" s="568">
        <f t="shared" si="899"/>
        <v>1089.5999999999999</v>
      </c>
      <c r="DK636" s="677">
        <f t="shared" si="900"/>
        <v>1089.5999999999999</v>
      </c>
      <c r="DL636" s="677">
        <f t="shared" si="922"/>
        <v>326.87999999999994</v>
      </c>
      <c r="DM636" s="677">
        <f t="shared" si="923"/>
        <v>544.79999999999995</v>
      </c>
      <c r="DN636" s="677">
        <f t="shared" si="901"/>
        <v>-2.25324999999998</v>
      </c>
      <c r="DO636" s="677">
        <f t="shared" si="924"/>
        <v>-0.675974999999994</v>
      </c>
      <c r="DP636" s="677">
        <f t="shared" si="925"/>
        <v>-1.12662499999999</v>
      </c>
      <c r="DQ636" s="677">
        <f t="shared" si="902"/>
        <v>-2.25324999999998</v>
      </c>
      <c r="DR636" s="222">
        <v>758</v>
      </c>
      <c r="DS636" s="677">
        <f t="shared" si="903"/>
        <v>-150</v>
      </c>
      <c r="DT636" s="676">
        <f t="shared" si="904"/>
        <v>-16.519823788546248</v>
      </c>
      <c r="DU636" s="710">
        <f t="shared" si="926"/>
        <v>-3.3039647577092497</v>
      </c>
      <c r="DV636" s="208">
        <v>1080.587</v>
      </c>
      <c r="DW636" s="677">
        <f t="shared" si="905"/>
        <v>172.58699999999999</v>
      </c>
      <c r="DX636" s="676">
        <f t="shared" si="906"/>
        <v>19.007378854625557</v>
      </c>
      <c r="DY636" s="710">
        <f t="shared" si="927"/>
        <v>3.8014757709251112</v>
      </c>
      <c r="DZ636" s="222">
        <v>19</v>
      </c>
      <c r="EA636" s="677">
        <f t="shared" si="907"/>
        <v>172.52</v>
      </c>
      <c r="EB636" s="568">
        <f t="shared" si="908"/>
        <v>1080.52</v>
      </c>
      <c r="EC636" s="677">
        <f t="shared" si="909"/>
        <v>1080.52</v>
      </c>
      <c r="ED636" s="677">
        <f t="shared" si="928"/>
        <v>324.15600000000001</v>
      </c>
      <c r="EE636" s="677">
        <f t="shared" si="929"/>
        <v>540.26</v>
      </c>
      <c r="EF636" s="208">
        <f t="shared" si="930"/>
        <v>1.6750000000001819E-2</v>
      </c>
      <c r="EG636" s="208">
        <f t="shared" si="931"/>
        <v>5.0250000000005455E-3</v>
      </c>
      <c r="EH636" s="208">
        <f t="shared" si="932"/>
        <v>8.3750000000009095E-3</v>
      </c>
      <c r="EI636" s="677">
        <f t="shared" si="910"/>
        <v>1.6750000000001819E-2</v>
      </c>
    </row>
    <row r="637" spans="1:139" s="218" customFormat="1" ht="13.5" customHeight="1" x14ac:dyDescent="0.2">
      <c r="A637" s="505">
        <v>634</v>
      </c>
      <c r="B637" s="505" t="s">
        <v>1270</v>
      </c>
      <c r="C637" s="499" t="s">
        <v>982</v>
      </c>
      <c r="D637" s="253" t="s">
        <v>345</v>
      </c>
      <c r="E637" s="253" t="s">
        <v>93</v>
      </c>
      <c r="F637" s="219">
        <v>29</v>
      </c>
      <c r="G637" s="219" t="s">
        <v>6</v>
      </c>
      <c r="H637" s="219">
        <v>4</v>
      </c>
      <c r="I637" s="248">
        <v>11</v>
      </c>
      <c r="J637" s="229">
        <v>639</v>
      </c>
      <c r="K637" s="222"/>
      <c r="L637" s="219">
        <v>29</v>
      </c>
      <c r="M637" s="219" t="s">
        <v>6</v>
      </c>
      <c r="N637" s="219">
        <v>4</v>
      </c>
      <c r="O637" s="249">
        <v>11</v>
      </c>
      <c r="P637" s="230">
        <v>639</v>
      </c>
      <c r="Q637" s="219"/>
      <c r="R637" s="219"/>
      <c r="S637" s="219"/>
      <c r="T637" s="249">
        <v>11</v>
      </c>
      <c r="U637" s="231">
        <v>639</v>
      </c>
      <c r="V637" s="228" t="s">
        <v>171</v>
      </c>
      <c r="W637" s="228" t="s">
        <v>6</v>
      </c>
      <c r="X637" s="228" t="s">
        <v>52</v>
      </c>
      <c r="Y637" s="252">
        <v>11</v>
      </c>
      <c r="Z637" s="232">
        <v>688</v>
      </c>
      <c r="AA637" s="207">
        <f t="shared" si="846"/>
        <v>7568</v>
      </c>
      <c r="AB637" s="222">
        <v>662</v>
      </c>
      <c r="AC637" s="544">
        <f t="shared" si="911"/>
        <v>-26</v>
      </c>
      <c r="AD637" s="208">
        <f>0.832*$AB$1</f>
        <v>946.36671999999999</v>
      </c>
      <c r="AE637" s="678">
        <f t="shared" si="912"/>
        <v>258.36671999999999</v>
      </c>
      <c r="AF637" s="222">
        <v>1228</v>
      </c>
      <c r="AJ637" s="444">
        <f t="shared" si="847"/>
        <v>-26</v>
      </c>
      <c r="AK637" s="444">
        <f t="shared" si="848"/>
        <v>-3.7790697674418539</v>
      </c>
      <c r="AL637" s="539">
        <f t="shared" si="913"/>
        <v>-7.5581395348837078E-3</v>
      </c>
      <c r="AM637" s="444">
        <f t="shared" si="849"/>
        <v>-5.2</v>
      </c>
      <c r="AN637" s="445">
        <f t="shared" si="850"/>
        <v>258.36671999999999</v>
      </c>
      <c r="AO637" s="445">
        <f t="shared" si="851"/>
        <v>37.55330232558137</v>
      </c>
      <c r="AP637" s="542">
        <f t="shared" si="914"/>
        <v>7.5106604651162742E-2</v>
      </c>
      <c r="AQ637" s="445">
        <f t="shared" si="852"/>
        <v>51.673344</v>
      </c>
      <c r="AR637" s="227">
        <f t="shared" si="853"/>
        <v>8888</v>
      </c>
      <c r="AS637" s="210">
        <f t="shared" si="854"/>
        <v>808</v>
      </c>
      <c r="AT637" s="209">
        <f t="shared" si="855"/>
        <v>242.39999999999998</v>
      </c>
      <c r="AU637" s="209">
        <f t="shared" si="856"/>
        <v>404</v>
      </c>
      <c r="AV637" s="211">
        <f t="shared" si="857"/>
        <v>662</v>
      </c>
      <c r="AW637" s="210">
        <f t="shared" si="858"/>
        <v>146</v>
      </c>
      <c r="AX637" s="210">
        <f t="shared" si="859"/>
        <v>120</v>
      </c>
      <c r="AY637" s="210">
        <f t="shared" si="860"/>
        <v>17.441860465116292</v>
      </c>
      <c r="AZ637" s="211">
        <f t="shared" si="861"/>
        <v>946.36671999999999</v>
      </c>
      <c r="BA637" s="544">
        <f t="shared" si="915"/>
        <v>138.36671999999999</v>
      </c>
      <c r="BB637" s="210">
        <f t="shared" si="916"/>
        <v>34.591679999999997</v>
      </c>
      <c r="BC637" s="213">
        <f t="shared" si="862"/>
        <v>9369.0305279999993</v>
      </c>
      <c r="BD637" s="211">
        <f>[1]MAG_9pak!$F$7</f>
        <v>851.73004800000001</v>
      </c>
      <c r="BE637" s="213">
        <f t="shared" si="863"/>
        <v>255.5190144</v>
      </c>
      <c r="BF637" s="213">
        <f t="shared" si="864"/>
        <v>425.86502400000001</v>
      </c>
      <c r="BG637" s="210">
        <f t="shared" si="865"/>
        <v>189.73004800000001</v>
      </c>
      <c r="BH637" s="210">
        <f t="shared" si="866"/>
        <v>163.73004800000001</v>
      </c>
      <c r="BI637" s="210">
        <f t="shared" si="867"/>
        <v>23.797972093023262</v>
      </c>
      <c r="BJ637" s="210">
        <f t="shared" si="868"/>
        <v>853.12</v>
      </c>
      <c r="BK637" s="214">
        <f t="shared" si="869"/>
        <v>255.93599999999998</v>
      </c>
      <c r="BL637" s="214">
        <f t="shared" si="870"/>
        <v>426.56</v>
      </c>
      <c r="BM637" s="210">
        <f t="shared" si="871"/>
        <v>165.12</v>
      </c>
      <c r="BN637" s="210">
        <f t="shared" si="872"/>
        <v>191.12</v>
      </c>
      <c r="BO637" s="215">
        <f t="shared" si="873"/>
        <v>9384.32</v>
      </c>
      <c r="BP637" s="210">
        <f t="shared" si="933"/>
        <v>853.12</v>
      </c>
      <c r="BQ637" s="216">
        <f t="shared" si="874"/>
        <v>255.93599999999998</v>
      </c>
      <c r="BR637" s="216">
        <f t="shared" si="875"/>
        <v>426.56</v>
      </c>
      <c r="BS637" s="210">
        <f t="shared" si="876"/>
        <v>165.12</v>
      </c>
      <c r="BT637" s="210">
        <f t="shared" si="877"/>
        <v>191.12</v>
      </c>
      <c r="BU637" s="217">
        <f t="shared" si="878"/>
        <v>9384.32</v>
      </c>
      <c r="BV637" s="210">
        <f t="shared" si="934"/>
        <v>853.12</v>
      </c>
      <c r="BW637" s="403">
        <f t="shared" si="879"/>
        <v>255.93599999999998</v>
      </c>
      <c r="BX637" s="403">
        <f t="shared" si="880"/>
        <v>426.56</v>
      </c>
      <c r="BY637" s="210">
        <f t="shared" si="881"/>
        <v>165.12</v>
      </c>
      <c r="BZ637" s="210">
        <f t="shared" si="882"/>
        <v>191.12</v>
      </c>
      <c r="CA637" s="210">
        <f t="shared" si="883"/>
        <v>24</v>
      </c>
      <c r="CB637" s="404">
        <f t="shared" si="884"/>
        <v>9384.32</v>
      </c>
      <c r="CC637" s="211"/>
      <c r="CD637" s="537">
        <f t="shared" si="885"/>
        <v>34.591679999999997</v>
      </c>
      <c r="CE637" s="537">
        <f t="shared" si="917"/>
        <v>10.377503999999998</v>
      </c>
      <c r="CF637" s="537">
        <f t="shared" si="886"/>
        <v>17.295839999999998</v>
      </c>
      <c r="CG637" s="210"/>
      <c r="CH637" s="210"/>
      <c r="CI637" s="210"/>
      <c r="CJ637" s="538">
        <f t="shared" si="887"/>
        <v>380.50847999999996</v>
      </c>
      <c r="CK637" s="216">
        <f t="shared" si="888"/>
        <v>-36.5</v>
      </c>
      <c r="CL637" s="216">
        <f t="shared" si="918"/>
        <v>-10.95</v>
      </c>
      <c r="CM637" s="216">
        <f t="shared" si="889"/>
        <v>-18.25</v>
      </c>
      <c r="CN637" s="216"/>
      <c r="CO637" s="216"/>
      <c r="CP637" s="216"/>
      <c r="CQ637" s="217">
        <f t="shared" si="890"/>
        <v>-401.5</v>
      </c>
      <c r="CR637" s="403">
        <f t="shared" si="891"/>
        <v>23.311679999999996</v>
      </c>
      <c r="CS637" s="403">
        <f t="shared" si="919"/>
        <v>6.9935039999999988</v>
      </c>
      <c r="CT637" s="403">
        <f t="shared" si="892"/>
        <v>11.655839999999998</v>
      </c>
      <c r="CU637" s="403"/>
      <c r="CV637" s="403"/>
      <c r="CW637" s="403"/>
      <c r="CX637" s="404">
        <f t="shared" si="893"/>
        <v>256.42847999999992</v>
      </c>
      <c r="CY637" s="198"/>
      <c r="CZ637" s="222">
        <v>662</v>
      </c>
      <c r="DA637" s="677">
        <f t="shared" si="894"/>
        <v>-26</v>
      </c>
      <c r="DB637" s="676">
        <f t="shared" si="895"/>
        <v>-3.7790697674418539</v>
      </c>
      <c r="DC637" s="676">
        <f t="shared" si="920"/>
        <v>-0.75581395348837077</v>
      </c>
      <c r="DD637" s="208">
        <v>946.36671999999999</v>
      </c>
      <c r="DE637" s="677">
        <f t="shared" si="896"/>
        <v>258.36671999999999</v>
      </c>
      <c r="DF637" s="676">
        <f t="shared" si="897"/>
        <v>37.55330232558137</v>
      </c>
      <c r="DG637" s="676">
        <f t="shared" si="921"/>
        <v>7.5106604651162741</v>
      </c>
      <c r="DH637" s="222">
        <v>24</v>
      </c>
      <c r="DI637" s="677">
        <f t="shared" si="898"/>
        <v>165.12</v>
      </c>
      <c r="DJ637" s="568">
        <f t="shared" si="899"/>
        <v>853.12</v>
      </c>
      <c r="DK637" s="677">
        <f t="shared" si="900"/>
        <v>9384.32</v>
      </c>
      <c r="DL637" s="677">
        <f t="shared" si="922"/>
        <v>255.93599999999998</v>
      </c>
      <c r="DM637" s="677">
        <f t="shared" si="923"/>
        <v>426.56</v>
      </c>
      <c r="DN637" s="677">
        <f t="shared" si="901"/>
        <v>23.311679999999996</v>
      </c>
      <c r="DO637" s="677">
        <f t="shared" si="924"/>
        <v>6.9935039999999988</v>
      </c>
      <c r="DP637" s="677">
        <f t="shared" si="925"/>
        <v>11.655839999999998</v>
      </c>
      <c r="DQ637" s="677">
        <f t="shared" si="902"/>
        <v>256.42847999999992</v>
      </c>
      <c r="DR637" s="222">
        <v>662</v>
      </c>
      <c r="DS637" s="677">
        <f t="shared" si="903"/>
        <v>-26</v>
      </c>
      <c r="DT637" s="676">
        <f t="shared" si="904"/>
        <v>-3.7790697674418539</v>
      </c>
      <c r="DU637" s="710">
        <f t="shared" si="926"/>
        <v>-0.75581395348837077</v>
      </c>
      <c r="DV637" s="208">
        <v>946.36671999999999</v>
      </c>
      <c r="DW637" s="677">
        <f t="shared" si="905"/>
        <v>258.36671999999999</v>
      </c>
      <c r="DX637" s="676">
        <f t="shared" si="906"/>
        <v>37.55330232558137</v>
      </c>
      <c r="DY637" s="710">
        <f t="shared" si="927"/>
        <v>7.5106604651162741</v>
      </c>
      <c r="DZ637" s="222">
        <v>22</v>
      </c>
      <c r="EA637" s="677">
        <f t="shared" si="907"/>
        <v>151.36000000000001</v>
      </c>
      <c r="EB637" s="568">
        <f t="shared" si="908"/>
        <v>839.36</v>
      </c>
      <c r="EC637" s="677">
        <f t="shared" si="909"/>
        <v>9232.9600000000009</v>
      </c>
      <c r="ED637" s="677">
        <f t="shared" si="928"/>
        <v>251.80799999999999</v>
      </c>
      <c r="EE637" s="677">
        <f t="shared" si="929"/>
        <v>419.68</v>
      </c>
      <c r="EF637" s="208">
        <f t="shared" si="930"/>
        <v>26.751679999999993</v>
      </c>
      <c r="EG637" s="208">
        <f t="shared" si="931"/>
        <v>8.025503999999998</v>
      </c>
      <c r="EH637" s="208">
        <f t="shared" si="932"/>
        <v>13.375839999999997</v>
      </c>
      <c r="EI637" s="677">
        <f t="shared" si="910"/>
        <v>294.26847999999995</v>
      </c>
    </row>
    <row r="638" spans="1:139" s="218" customFormat="1" ht="13.5" customHeight="1" x14ac:dyDescent="0.2">
      <c r="A638" s="505">
        <v>635</v>
      </c>
      <c r="B638" s="505" t="s">
        <v>1270</v>
      </c>
      <c r="C638" s="499" t="s">
        <v>982</v>
      </c>
      <c r="D638" s="253" t="s">
        <v>345</v>
      </c>
      <c r="E638" s="253" t="s">
        <v>112</v>
      </c>
      <c r="F638" s="219">
        <v>3</v>
      </c>
      <c r="G638" s="219" t="s">
        <v>40</v>
      </c>
      <c r="H638" s="219">
        <v>6</v>
      </c>
      <c r="I638" s="248">
        <v>1</v>
      </c>
      <c r="J638" s="229">
        <v>850</v>
      </c>
      <c r="K638" s="222"/>
      <c r="L638" s="219">
        <v>3</v>
      </c>
      <c r="M638" s="219" t="s">
        <v>40</v>
      </c>
      <c r="N638" s="219">
        <v>6</v>
      </c>
      <c r="O638" s="249"/>
      <c r="P638" s="230">
        <v>850</v>
      </c>
      <c r="Q638" s="219"/>
      <c r="R638" s="219"/>
      <c r="S638" s="219"/>
      <c r="T638" s="249">
        <v>1</v>
      </c>
      <c r="U638" s="231">
        <v>850</v>
      </c>
      <c r="V638" s="228" t="s">
        <v>10</v>
      </c>
      <c r="W638" s="228" t="s">
        <v>6</v>
      </c>
      <c r="X638" s="228" t="s">
        <v>27</v>
      </c>
      <c r="Y638" s="252">
        <v>1</v>
      </c>
      <c r="Z638" s="232">
        <v>850</v>
      </c>
      <c r="AA638" s="207">
        <f t="shared" si="846"/>
        <v>850</v>
      </c>
      <c r="AB638" s="222">
        <v>709</v>
      </c>
      <c r="AC638" s="544">
        <f t="shared" si="911"/>
        <v>-141</v>
      </c>
      <c r="AD638" s="208">
        <f>0.89*$AB$1</f>
        <v>1012.3394000000001</v>
      </c>
      <c r="AE638" s="678">
        <f t="shared" si="912"/>
        <v>162.33940000000007</v>
      </c>
      <c r="AF638" s="222">
        <v>1315</v>
      </c>
      <c r="AJ638" s="444">
        <f t="shared" si="847"/>
        <v>-141</v>
      </c>
      <c r="AK638" s="444">
        <f t="shared" si="848"/>
        <v>-16.588235294117652</v>
      </c>
      <c r="AL638" s="539">
        <f t="shared" si="913"/>
        <v>-3.3176470588235307E-2</v>
      </c>
      <c r="AM638" s="444">
        <f t="shared" si="849"/>
        <v>-28.2</v>
      </c>
      <c r="AN638" s="445">
        <f t="shared" si="850"/>
        <v>162.33940000000007</v>
      </c>
      <c r="AO638" s="445">
        <f t="shared" si="851"/>
        <v>19.098752941176485</v>
      </c>
      <c r="AP638" s="542">
        <f t="shared" si="914"/>
        <v>3.8197505882352968E-2</v>
      </c>
      <c r="AQ638" s="445">
        <f t="shared" si="852"/>
        <v>32.467880000000015</v>
      </c>
      <c r="AR638" s="227">
        <f t="shared" si="853"/>
        <v>970</v>
      </c>
      <c r="AS638" s="210">
        <f t="shared" si="854"/>
        <v>970</v>
      </c>
      <c r="AT638" s="209">
        <f t="shared" si="855"/>
        <v>291</v>
      </c>
      <c r="AU638" s="209">
        <f t="shared" si="856"/>
        <v>485</v>
      </c>
      <c r="AV638" s="211">
        <f t="shared" si="857"/>
        <v>709</v>
      </c>
      <c r="AW638" s="210">
        <f t="shared" si="858"/>
        <v>261</v>
      </c>
      <c r="AX638" s="210">
        <f t="shared" si="859"/>
        <v>120</v>
      </c>
      <c r="AY638" s="210">
        <f t="shared" si="860"/>
        <v>14.117647058823522</v>
      </c>
      <c r="AZ638" s="211">
        <f t="shared" si="861"/>
        <v>1012.3394000000001</v>
      </c>
      <c r="BA638" s="544">
        <f t="shared" si="915"/>
        <v>42.339400000000069</v>
      </c>
      <c r="BB638" s="210">
        <f t="shared" si="916"/>
        <v>10.584850000000017</v>
      </c>
      <c r="BC638" s="213">
        <f t="shared" si="862"/>
        <v>911.10546000000011</v>
      </c>
      <c r="BD638" s="211">
        <f>[1]MAG_9pak!$F$8</f>
        <v>911.10546000000011</v>
      </c>
      <c r="BE638" s="213">
        <f t="shared" si="863"/>
        <v>273.331638</v>
      </c>
      <c r="BF638" s="213">
        <f t="shared" si="864"/>
        <v>455.55273000000005</v>
      </c>
      <c r="BG638" s="210">
        <f t="shared" si="865"/>
        <v>202.10546000000011</v>
      </c>
      <c r="BH638" s="210">
        <f t="shared" si="866"/>
        <v>61.105460000000107</v>
      </c>
      <c r="BI638" s="210">
        <f t="shared" si="867"/>
        <v>7.1888776470588454</v>
      </c>
      <c r="BJ638" s="210">
        <f t="shared" si="868"/>
        <v>1054</v>
      </c>
      <c r="BK638" s="214">
        <f t="shared" si="869"/>
        <v>316.2</v>
      </c>
      <c r="BL638" s="214">
        <f t="shared" si="870"/>
        <v>527</v>
      </c>
      <c r="BM638" s="210">
        <f t="shared" si="871"/>
        <v>204</v>
      </c>
      <c r="BN638" s="210">
        <f t="shared" si="872"/>
        <v>345</v>
      </c>
      <c r="BO638" s="215">
        <f t="shared" si="873"/>
        <v>1054</v>
      </c>
      <c r="BP638" s="210">
        <f t="shared" si="933"/>
        <v>1054</v>
      </c>
      <c r="BQ638" s="216">
        <f t="shared" si="874"/>
        <v>316.2</v>
      </c>
      <c r="BR638" s="216">
        <f t="shared" si="875"/>
        <v>527</v>
      </c>
      <c r="BS638" s="210">
        <f t="shared" si="876"/>
        <v>204</v>
      </c>
      <c r="BT638" s="210">
        <f t="shared" si="877"/>
        <v>345</v>
      </c>
      <c r="BU638" s="217">
        <f t="shared" si="878"/>
        <v>1054</v>
      </c>
      <c r="BV638" s="210">
        <f t="shared" si="934"/>
        <v>1054</v>
      </c>
      <c r="BW638" s="403">
        <f t="shared" si="879"/>
        <v>316.2</v>
      </c>
      <c r="BX638" s="403">
        <f t="shared" si="880"/>
        <v>527</v>
      </c>
      <c r="BY638" s="210">
        <f t="shared" si="881"/>
        <v>204</v>
      </c>
      <c r="BZ638" s="210">
        <f t="shared" si="882"/>
        <v>345</v>
      </c>
      <c r="CA638" s="210">
        <f t="shared" si="883"/>
        <v>24</v>
      </c>
      <c r="CB638" s="404">
        <f t="shared" si="884"/>
        <v>1054</v>
      </c>
      <c r="CC638" s="211"/>
      <c r="CD638" s="537">
        <f t="shared" si="885"/>
        <v>10.584850000000017</v>
      </c>
      <c r="CE638" s="537">
        <f t="shared" si="917"/>
        <v>3.1754550000000052</v>
      </c>
      <c r="CF638" s="537">
        <f t="shared" si="886"/>
        <v>5.2924250000000086</v>
      </c>
      <c r="CG638" s="210"/>
      <c r="CH638" s="210"/>
      <c r="CI638" s="210"/>
      <c r="CJ638" s="538">
        <f t="shared" si="887"/>
        <v>10.584850000000017</v>
      </c>
      <c r="CK638" s="216">
        <f t="shared" si="888"/>
        <v>-65.25</v>
      </c>
      <c r="CL638" s="216">
        <f t="shared" si="918"/>
        <v>-19.574999999999999</v>
      </c>
      <c r="CM638" s="216">
        <f t="shared" si="889"/>
        <v>-32.625</v>
      </c>
      <c r="CN638" s="216"/>
      <c r="CO638" s="216"/>
      <c r="CP638" s="216"/>
      <c r="CQ638" s="217">
        <f t="shared" si="890"/>
        <v>-65.25</v>
      </c>
      <c r="CR638" s="403">
        <f t="shared" si="891"/>
        <v>-10.415149999999983</v>
      </c>
      <c r="CS638" s="403">
        <f t="shared" si="919"/>
        <v>-3.1245449999999946</v>
      </c>
      <c r="CT638" s="403">
        <f t="shared" si="892"/>
        <v>-5.2075749999999914</v>
      </c>
      <c r="CU638" s="403"/>
      <c r="CV638" s="403"/>
      <c r="CW638" s="403"/>
      <c r="CX638" s="404">
        <f t="shared" si="893"/>
        <v>-10.415149999999983</v>
      </c>
      <c r="CY638" s="198"/>
      <c r="CZ638" s="222">
        <v>709</v>
      </c>
      <c r="DA638" s="677">
        <f t="shared" si="894"/>
        <v>-141</v>
      </c>
      <c r="DB638" s="676">
        <f t="shared" si="895"/>
        <v>-16.588235294117652</v>
      </c>
      <c r="DC638" s="676">
        <f t="shared" si="920"/>
        <v>-3.3176470588235305</v>
      </c>
      <c r="DD638" s="208">
        <v>1012.3394000000001</v>
      </c>
      <c r="DE638" s="677">
        <f t="shared" si="896"/>
        <v>162.33940000000007</v>
      </c>
      <c r="DF638" s="676">
        <f t="shared" si="897"/>
        <v>19.098752941176485</v>
      </c>
      <c r="DG638" s="676">
        <f t="shared" si="921"/>
        <v>3.8197505882352969</v>
      </c>
      <c r="DH638" s="222">
        <v>20</v>
      </c>
      <c r="DI638" s="677">
        <f t="shared" si="898"/>
        <v>170</v>
      </c>
      <c r="DJ638" s="568">
        <f t="shared" si="899"/>
        <v>1020</v>
      </c>
      <c r="DK638" s="677">
        <f t="shared" si="900"/>
        <v>1020</v>
      </c>
      <c r="DL638" s="677">
        <f t="shared" si="922"/>
        <v>306</v>
      </c>
      <c r="DM638" s="677">
        <f t="shared" si="923"/>
        <v>510</v>
      </c>
      <c r="DN638" s="677">
        <f t="shared" si="901"/>
        <v>-1.9151499999999828</v>
      </c>
      <c r="DO638" s="677">
        <f t="shared" si="924"/>
        <v>-0.57454499999999487</v>
      </c>
      <c r="DP638" s="677">
        <f t="shared" si="925"/>
        <v>-0.95757499999999141</v>
      </c>
      <c r="DQ638" s="677">
        <f t="shared" si="902"/>
        <v>-1.9151499999999828</v>
      </c>
      <c r="DR638" s="222">
        <v>709</v>
      </c>
      <c r="DS638" s="677">
        <f t="shared" si="903"/>
        <v>-141</v>
      </c>
      <c r="DT638" s="676">
        <f t="shared" si="904"/>
        <v>-16.588235294117652</v>
      </c>
      <c r="DU638" s="710">
        <f t="shared" si="926"/>
        <v>-3.3176470588235305</v>
      </c>
      <c r="DV638" s="208">
        <v>1012.3394000000001</v>
      </c>
      <c r="DW638" s="677">
        <f t="shared" si="905"/>
        <v>162.33940000000007</v>
      </c>
      <c r="DX638" s="676">
        <f t="shared" si="906"/>
        <v>19.098752941176485</v>
      </c>
      <c r="DY638" s="710">
        <f t="shared" si="927"/>
        <v>3.8197505882352969</v>
      </c>
      <c r="DZ638" s="222">
        <v>19</v>
      </c>
      <c r="EA638" s="677">
        <f t="shared" si="907"/>
        <v>161.5</v>
      </c>
      <c r="EB638" s="568">
        <f t="shared" si="908"/>
        <v>1011.5</v>
      </c>
      <c r="EC638" s="677">
        <f t="shared" si="909"/>
        <v>1011.5</v>
      </c>
      <c r="ED638" s="677">
        <f t="shared" si="928"/>
        <v>303.45</v>
      </c>
      <c r="EE638" s="677">
        <f t="shared" si="929"/>
        <v>505.75</v>
      </c>
      <c r="EF638" s="208">
        <f t="shared" si="930"/>
        <v>0.20985000000001719</v>
      </c>
      <c r="EG638" s="208">
        <f t="shared" si="931"/>
        <v>6.295500000000516E-2</v>
      </c>
      <c r="EH638" s="208">
        <f t="shared" si="932"/>
        <v>0.10492500000000859</v>
      </c>
      <c r="EI638" s="677">
        <f t="shared" si="910"/>
        <v>0.20985000000001719</v>
      </c>
    </row>
    <row r="639" spans="1:139" s="218" customFormat="1" ht="13.5" customHeight="1" x14ac:dyDescent="0.2">
      <c r="A639" s="506">
        <v>636</v>
      </c>
      <c r="B639" s="506" t="s">
        <v>1270</v>
      </c>
      <c r="C639" s="499" t="s">
        <v>982</v>
      </c>
      <c r="D639" s="253" t="s">
        <v>345</v>
      </c>
      <c r="E639" s="410" t="s">
        <v>8</v>
      </c>
      <c r="F639" s="219" t="s">
        <v>5</v>
      </c>
      <c r="G639" s="219" t="s">
        <v>6</v>
      </c>
      <c r="H639" s="219" t="s">
        <v>7</v>
      </c>
      <c r="I639" s="248">
        <v>1</v>
      </c>
      <c r="J639" s="229">
        <v>500</v>
      </c>
      <c r="K639" s="222"/>
      <c r="L639" s="219" t="s">
        <v>5</v>
      </c>
      <c r="M639" s="219" t="s">
        <v>6</v>
      </c>
      <c r="N639" s="219" t="s">
        <v>7</v>
      </c>
      <c r="O639" s="249">
        <v>1</v>
      </c>
      <c r="P639" s="230">
        <v>500</v>
      </c>
      <c r="Q639" s="219"/>
      <c r="R639" s="219"/>
      <c r="S639" s="219"/>
      <c r="T639" s="249">
        <v>2</v>
      </c>
      <c r="U639" s="231">
        <v>500</v>
      </c>
      <c r="V639" s="228" t="s">
        <v>303</v>
      </c>
      <c r="W639" s="228" t="s">
        <v>6</v>
      </c>
      <c r="X639" s="228" t="s">
        <v>7</v>
      </c>
      <c r="Y639" s="252">
        <v>1</v>
      </c>
      <c r="Z639" s="232">
        <v>500</v>
      </c>
      <c r="AA639" s="207">
        <f t="shared" si="846"/>
        <v>500</v>
      </c>
      <c r="AB639" s="222">
        <v>620</v>
      </c>
      <c r="AC639" s="544">
        <f t="shared" si="911"/>
        <v>120</v>
      </c>
      <c r="AD639" s="208">
        <f>0.581*$AB$1</f>
        <v>660.86425999999994</v>
      </c>
      <c r="AE639" s="678">
        <f t="shared" si="912"/>
        <v>160.86425999999994</v>
      </c>
      <c r="AF639" s="222">
        <v>859</v>
      </c>
      <c r="AJ639" s="444">
        <f t="shared" si="847"/>
        <v>120</v>
      </c>
      <c r="AK639" s="444">
        <f t="shared" si="848"/>
        <v>24</v>
      </c>
      <c r="AL639" s="539">
        <f t="shared" si="913"/>
        <v>4.8000000000000001E-2</v>
      </c>
      <c r="AM639" s="444">
        <f t="shared" si="849"/>
        <v>24</v>
      </c>
      <c r="AN639" s="445">
        <f t="shared" si="850"/>
        <v>160.86425999999994</v>
      </c>
      <c r="AO639" s="445">
        <f t="shared" si="851"/>
        <v>32.172852000000006</v>
      </c>
      <c r="AP639" s="542">
        <f t="shared" si="914"/>
        <v>6.4345704000000004E-2</v>
      </c>
      <c r="AQ639" s="445">
        <f t="shared" si="852"/>
        <v>32.172851999999992</v>
      </c>
      <c r="AR639" s="227">
        <f t="shared" si="853"/>
        <v>620</v>
      </c>
      <c r="AS639" s="210">
        <f t="shared" si="854"/>
        <v>620</v>
      </c>
      <c r="AT639" s="209">
        <f t="shared" si="855"/>
        <v>186</v>
      </c>
      <c r="AU639" s="209">
        <f t="shared" si="856"/>
        <v>310</v>
      </c>
      <c r="AV639" s="211">
        <f t="shared" si="857"/>
        <v>620</v>
      </c>
      <c r="AW639" s="210">
        <f t="shared" si="858"/>
        <v>0</v>
      </c>
      <c r="AX639" s="210">
        <f t="shared" si="859"/>
        <v>120</v>
      </c>
      <c r="AY639" s="210">
        <f t="shared" si="860"/>
        <v>24</v>
      </c>
      <c r="AZ639" s="211">
        <f t="shared" si="861"/>
        <v>660.86425999999994</v>
      </c>
      <c r="BA639" s="544">
        <f t="shared" si="915"/>
        <v>40.864259999999945</v>
      </c>
      <c r="BB639" s="210">
        <f t="shared" si="916"/>
        <v>10.216064999999986</v>
      </c>
      <c r="BC639" s="213">
        <f t="shared" si="862"/>
        <v>620</v>
      </c>
      <c r="BD639" s="211">
        <f>[1]MAG_9pak!$F$4</f>
        <v>620</v>
      </c>
      <c r="BE639" s="213">
        <f t="shared" si="863"/>
        <v>186</v>
      </c>
      <c r="BF639" s="213">
        <f t="shared" si="864"/>
        <v>310</v>
      </c>
      <c r="BG639" s="210">
        <f t="shared" si="865"/>
        <v>0</v>
      </c>
      <c r="BH639" s="210">
        <f t="shared" si="866"/>
        <v>120</v>
      </c>
      <c r="BI639" s="210">
        <f t="shared" si="867"/>
        <v>24</v>
      </c>
      <c r="BJ639" s="210">
        <f t="shared" si="868"/>
        <v>620</v>
      </c>
      <c r="BK639" s="214">
        <f t="shared" si="869"/>
        <v>186</v>
      </c>
      <c r="BL639" s="214">
        <f t="shared" si="870"/>
        <v>310</v>
      </c>
      <c r="BM639" s="210">
        <f t="shared" si="871"/>
        <v>120</v>
      </c>
      <c r="BN639" s="210">
        <f t="shared" si="872"/>
        <v>0</v>
      </c>
      <c r="BO639" s="215">
        <f t="shared" si="873"/>
        <v>620</v>
      </c>
      <c r="BP639" s="210">
        <f t="shared" si="933"/>
        <v>620</v>
      </c>
      <c r="BQ639" s="216">
        <f t="shared" si="874"/>
        <v>186</v>
      </c>
      <c r="BR639" s="216">
        <f t="shared" si="875"/>
        <v>310</v>
      </c>
      <c r="BS639" s="210">
        <f t="shared" si="876"/>
        <v>120</v>
      </c>
      <c r="BT639" s="210">
        <f t="shared" si="877"/>
        <v>0</v>
      </c>
      <c r="BU639" s="217">
        <f t="shared" si="878"/>
        <v>620</v>
      </c>
      <c r="BV639" s="210">
        <f t="shared" si="934"/>
        <v>620</v>
      </c>
      <c r="BW639" s="403">
        <f t="shared" si="879"/>
        <v>186</v>
      </c>
      <c r="BX639" s="403">
        <f t="shared" si="880"/>
        <v>310</v>
      </c>
      <c r="BY639" s="210">
        <f t="shared" si="881"/>
        <v>120</v>
      </c>
      <c r="BZ639" s="210">
        <f t="shared" si="882"/>
        <v>0</v>
      </c>
      <c r="CA639" s="210">
        <f t="shared" si="883"/>
        <v>24</v>
      </c>
      <c r="CB639" s="404">
        <f t="shared" si="884"/>
        <v>620</v>
      </c>
      <c r="CC639" s="211"/>
      <c r="CD639" s="537">
        <f t="shared" si="885"/>
        <v>10.216064999999986</v>
      </c>
      <c r="CE639" s="537">
        <f t="shared" si="917"/>
        <v>3.0648194999999956</v>
      </c>
      <c r="CF639" s="537">
        <f t="shared" si="886"/>
        <v>5.1080324999999931</v>
      </c>
      <c r="CG639" s="210"/>
      <c r="CH639" s="210"/>
      <c r="CI639" s="210"/>
      <c r="CJ639" s="538">
        <f t="shared" si="887"/>
        <v>10.216064999999986</v>
      </c>
      <c r="CK639" s="216">
        <f t="shared" si="888"/>
        <v>0</v>
      </c>
      <c r="CL639" s="216">
        <f t="shared" si="918"/>
        <v>0</v>
      </c>
      <c r="CM639" s="216">
        <f t="shared" si="889"/>
        <v>0</v>
      </c>
      <c r="CN639" s="216"/>
      <c r="CO639" s="216"/>
      <c r="CP639" s="216"/>
      <c r="CQ639" s="217">
        <f t="shared" si="890"/>
        <v>0</v>
      </c>
      <c r="CR639" s="403">
        <f t="shared" si="891"/>
        <v>10.216064999999986</v>
      </c>
      <c r="CS639" s="403">
        <f t="shared" si="919"/>
        <v>3.0648194999999956</v>
      </c>
      <c r="CT639" s="403">
        <f t="shared" si="892"/>
        <v>5.1080324999999931</v>
      </c>
      <c r="CU639" s="403"/>
      <c r="CV639" s="403"/>
      <c r="CW639" s="403"/>
      <c r="CX639" s="404">
        <f t="shared" si="893"/>
        <v>10.216064999999986</v>
      </c>
      <c r="CY639" s="198"/>
      <c r="CZ639" s="222">
        <v>620</v>
      </c>
      <c r="DA639" s="677">
        <f t="shared" si="894"/>
        <v>120</v>
      </c>
      <c r="DB639" s="676">
        <f t="shared" si="895"/>
        <v>24</v>
      </c>
      <c r="DC639" s="676">
        <f t="shared" si="920"/>
        <v>4.8</v>
      </c>
      <c r="DD639" s="208">
        <v>660.86425999999994</v>
      </c>
      <c r="DE639" s="677">
        <f t="shared" si="896"/>
        <v>160.86425999999994</v>
      </c>
      <c r="DF639" s="676">
        <f t="shared" si="897"/>
        <v>32.172852000000006</v>
      </c>
      <c r="DG639" s="676">
        <f t="shared" si="921"/>
        <v>6.434570400000001</v>
      </c>
      <c r="DH639" s="222">
        <v>24</v>
      </c>
      <c r="DI639" s="677">
        <f t="shared" si="898"/>
        <v>120</v>
      </c>
      <c r="DJ639" s="568">
        <f t="shared" si="899"/>
        <v>620</v>
      </c>
      <c r="DK639" s="677">
        <f t="shared" si="900"/>
        <v>620</v>
      </c>
      <c r="DL639" s="677">
        <f t="shared" si="922"/>
        <v>186</v>
      </c>
      <c r="DM639" s="677">
        <f t="shared" si="923"/>
        <v>310</v>
      </c>
      <c r="DN639" s="677">
        <f t="shared" si="901"/>
        <v>10.216064999999986</v>
      </c>
      <c r="DO639" s="677">
        <f t="shared" si="924"/>
        <v>3.0648194999999956</v>
      </c>
      <c r="DP639" s="677">
        <f t="shared" si="925"/>
        <v>5.1080324999999931</v>
      </c>
      <c r="DQ639" s="677">
        <f t="shared" si="902"/>
        <v>10.216064999999986</v>
      </c>
      <c r="DR639" s="222">
        <v>620</v>
      </c>
      <c r="DS639" s="677">
        <f t="shared" si="903"/>
        <v>120</v>
      </c>
      <c r="DT639" s="676">
        <f t="shared" si="904"/>
        <v>24</v>
      </c>
      <c r="DU639" s="710">
        <f t="shared" si="926"/>
        <v>4.8</v>
      </c>
      <c r="DV639" s="208">
        <v>660.86425999999994</v>
      </c>
      <c r="DW639" s="677">
        <f t="shared" si="905"/>
        <v>160.86425999999994</v>
      </c>
      <c r="DX639" s="676">
        <f t="shared" si="906"/>
        <v>32.172852000000006</v>
      </c>
      <c r="DY639" s="710">
        <f t="shared" si="927"/>
        <v>6.434570400000001</v>
      </c>
      <c r="DZ639" s="222">
        <v>24</v>
      </c>
      <c r="EA639" s="677">
        <f t="shared" si="907"/>
        <v>120</v>
      </c>
      <c r="EB639" s="568">
        <f t="shared" si="908"/>
        <v>620</v>
      </c>
      <c r="EC639" s="677">
        <f t="shared" si="909"/>
        <v>620</v>
      </c>
      <c r="ED639" s="677">
        <f t="shared" si="928"/>
        <v>186</v>
      </c>
      <c r="EE639" s="677">
        <f t="shared" si="929"/>
        <v>310</v>
      </c>
      <c r="EF639" s="208">
        <f t="shared" si="930"/>
        <v>10.216064999999986</v>
      </c>
      <c r="EG639" s="208">
        <f t="shared" si="931"/>
        <v>3.0648194999999956</v>
      </c>
      <c r="EH639" s="208">
        <f t="shared" si="932"/>
        <v>5.1080324999999931</v>
      </c>
      <c r="EI639" s="677">
        <f t="shared" si="910"/>
        <v>10.216064999999986</v>
      </c>
    </row>
    <row r="640" spans="1:139" s="218" customFormat="1" ht="18" customHeight="1" x14ac:dyDescent="0.2">
      <c r="A640" s="505">
        <v>637</v>
      </c>
      <c r="B640" s="505" t="s">
        <v>1270</v>
      </c>
      <c r="C640" s="499" t="s">
        <v>982</v>
      </c>
      <c r="D640" s="253" t="s">
        <v>354</v>
      </c>
      <c r="E640" s="253" t="s">
        <v>93</v>
      </c>
      <c r="F640" s="219">
        <v>29</v>
      </c>
      <c r="G640" s="219" t="s">
        <v>6</v>
      </c>
      <c r="H640" s="219">
        <v>4</v>
      </c>
      <c r="I640" s="248">
        <v>6</v>
      </c>
      <c r="J640" s="229">
        <v>639</v>
      </c>
      <c r="K640" s="222"/>
      <c r="L640" s="219">
        <v>29</v>
      </c>
      <c r="M640" s="219" t="s">
        <v>6</v>
      </c>
      <c r="N640" s="219">
        <v>4</v>
      </c>
      <c r="O640" s="249">
        <v>6</v>
      </c>
      <c r="P640" s="230">
        <v>639</v>
      </c>
      <c r="Q640" s="219"/>
      <c r="R640" s="219"/>
      <c r="S640" s="219"/>
      <c r="T640" s="249">
        <v>6</v>
      </c>
      <c r="U640" s="231">
        <v>639</v>
      </c>
      <c r="V640" s="228" t="s">
        <v>171</v>
      </c>
      <c r="W640" s="228" t="s">
        <v>6</v>
      </c>
      <c r="X640" s="228" t="s">
        <v>52</v>
      </c>
      <c r="Y640" s="252">
        <v>6</v>
      </c>
      <c r="Z640" s="232">
        <v>688</v>
      </c>
      <c r="AA640" s="207">
        <f t="shared" si="846"/>
        <v>4128</v>
      </c>
      <c r="AB640" s="222">
        <v>662</v>
      </c>
      <c r="AC640" s="544">
        <f t="shared" si="911"/>
        <v>-26</v>
      </c>
      <c r="AD640" s="208">
        <f>0.832*$AB$1</f>
        <v>946.36671999999999</v>
      </c>
      <c r="AE640" s="678">
        <f t="shared" si="912"/>
        <v>258.36671999999999</v>
      </c>
      <c r="AF640" s="222">
        <v>1228</v>
      </c>
      <c r="AJ640" s="444">
        <f t="shared" si="847"/>
        <v>-26</v>
      </c>
      <c r="AK640" s="444">
        <f t="shared" si="848"/>
        <v>-3.7790697674418539</v>
      </c>
      <c r="AL640" s="539">
        <f t="shared" si="913"/>
        <v>-7.5581395348837078E-3</v>
      </c>
      <c r="AM640" s="444">
        <f t="shared" si="849"/>
        <v>-5.2</v>
      </c>
      <c r="AN640" s="445">
        <f t="shared" si="850"/>
        <v>258.36671999999999</v>
      </c>
      <c r="AO640" s="445">
        <f t="shared" si="851"/>
        <v>37.55330232558137</v>
      </c>
      <c r="AP640" s="542">
        <f t="shared" si="914"/>
        <v>7.5106604651162742E-2</v>
      </c>
      <c r="AQ640" s="445">
        <f t="shared" si="852"/>
        <v>51.673344</v>
      </c>
      <c r="AR640" s="227">
        <f t="shared" si="853"/>
        <v>4848</v>
      </c>
      <c r="AS640" s="210">
        <f t="shared" si="854"/>
        <v>808</v>
      </c>
      <c r="AT640" s="209">
        <f t="shared" si="855"/>
        <v>242.39999999999998</v>
      </c>
      <c r="AU640" s="209">
        <f t="shared" si="856"/>
        <v>404</v>
      </c>
      <c r="AV640" s="211">
        <f t="shared" si="857"/>
        <v>662</v>
      </c>
      <c r="AW640" s="210">
        <f t="shared" si="858"/>
        <v>146</v>
      </c>
      <c r="AX640" s="210">
        <f t="shared" si="859"/>
        <v>120</v>
      </c>
      <c r="AY640" s="210">
        <f t="shared" si="860"/>
        <v>17.441860465116292</v>
      </c>
      <c r="AZ640" s="211">
        <f t="shared" si="861"/>
        <v>946.36671999999999</v>
      </c>
      <c r="BA640" s="544">
        <f t="shared" si="915"/>
        <v>138.36671999999999</v>
      </c>
      <c r="BB640" s="210">
        <f t="shared" si="916"/>
        <v>34.591679999999997</v>
      </c>
      <c r="BC640" s="213">
        <f t="shared" si="862"/>
        <v>5110.3802880000003</v>
      </c>
      <c r="BD640" s="211">
        <f>[1]MAG_9pak!$F$7</f>
        <v>851.73004800000001</v>
      </c>
      <c r="BE640" s="213">
        <f t="shared" si="863"/>
        <v>255.5190144</v>
      </c>
      <c r="BF640" s="213">
        <f t="shared" si="864"/>
        <v>425.86502400000001</v>
      </c>
      <c r="BG640" s="210">
        <f t="shared" si="865"/>
        <v>189.73004800000001</v>
      </c>
      <c r="BH640" s="210">
        <f t="shared" si="866"/>
        <v>163.73004800000001</v>
      </c>
      <c r="BI640" s="210">
        <f t="shared" si="867"/>
        <v>23.797972093023262</v>
      </c>
      <c r="BJ640" s="210">
        <f t="shared" si="868"/>
        <v>853.12</v>
      </c>
      <c r="BK640" s="214">
        <f t="shared" si="869"/>
        <v>255.93599999999998</v>
      </c>
      <c r="BL640" s="214">
        <f t="shared" si="870"/>
        <v>426.56</v>
      </c>
      <c r="BM640" s="210">
        <f t="shared" si="871"/>
        <v>165.12</v>
      </c>
      <c r="BN640" s="210">
        <f t="shared" si="872"/>
        <v>191.12</v>
      </c>
      <c r="BO640" s="215">
        <f t="shared" si="873"/>
        <v>5118.72</v>
      </c>
      <c r="BP640" s="210">
        <f t="shared" si="933"/>
        <v>853.12</v>
      </c>
      <c r="BQ640" s="216">
        <f t="shared" si="874"/>
        <v>255.93599999999998</v>
      </c>
      <c r="BR640" s="216">
        <f t="shared" si="875"/>
        <v>426.56</v>
      </c>
      <c r="BS640" s="210">
        <f t="shared" si="876"/>
        <v>165.12</v>
      </c>
      <c r="BT640" s="210">
        <f t="shared" si="877"/>
        <v>191.12</v>
      </c>
      <c r="BU640" s="217">
        <f t="shared" si="878"/>
        <v>5118.72</v>
      </c>
      <c r="BV640" s="210">
        <f t="shared" si="934"/>
        <v>853.12</v>
      </c>
      <c r="BW640" s="403">
        <f t="shared" si="879"/>
        <v>255.93599999999998</v>
      </c>
      <c r="BX640" s="403">
        <f t="shared" si="880"/>
        <v>426.56</v>
      </c>
      <c r="BY640" s="210">
        <f t="shared" si="881"/>
        <v>165.12</v>
      </c>
      <c r="BZ640" s="210">
        <f t="shared" si="882"/>
        <v>191.12</v>
      </c>
      <c r="CA640" s="210">
        <f t="shared" si="883"/>
        <v>24</v>
      </c>
      <c r="CB640" s="404">
        <f t="shared" si="884"/>
        <v>5118.72</v>
      </c>
      <c r="CC640" s="211"/>
      <c r="CD640" s="537">
        <f t="shared" si="885"/>
        <v>34.591679999999997</v>
      </c>
      <c r="CE640" s="537">
        <f t="shared" si="917"/>
        <v>10.377503999999998</v>
      </c>
      <c r="CF640" s="537">
        <f t="shared" si="886"/>
        <v>17.295839999999998</v>
      </c>
      <c r="CG640" s="210"/>
      <c r="CH640" s="210"/>
      <c r="CI640" s="210"/>
      <c r="CJ640" s="538">
        <f t="shared" si="887"/>
        <v>207.55007999999998</v>
      </c>
      <c r="CK640" s="216">
        <f t="shared" si="888"/>
        <v>-36.5</v>
      </c>
      <c r="CL640" s="216">
        <f t="shared" si="918"/>
        <v>-10.95</v>
      </c>
      <c r="CM640" s="216">
        <f t="shared" si="889"/>
        <v>-18.25</v>
      </c>
      <c r="CN640" s="216"/>
      <c r="CO640" s="216"/>
      <c r="CP640" s="216"/>
      <c r="CQ640" s="217">
        <f t="shared" si="890"/>
        <v>-219</v>
      </c>
      <c r="CR640" s="403">
        <f t="shared" si="891"/>
        <v>23.311679999999996</v>
      </c>
      <c r="CS640" s="403">
        <f t="shared" si="919"/>
        <v>6.9935039999999988</v>
      </c>
      <c r="CT640" s="403">
        <f t="shared" si="892"/>
        <v>11.655839999999998</v>
      </c>
      <c r="CU640" s="403"/>
      <c r="CV640" s="403"/>
      <c r="CW640" s="403"/>
      <c r="CX640" s="404">
        <f t="shared" si="893"/>
        <v>139.87007999999997</v>
      </c>
      <c r="CY640" s="198"/>
      <c r="CZ640" s="222">
        <v>662</v>
      </c>
      <c r="DA640" s="677">
        <f t="shared" si="894"/>
        <v>-26</v>
      </c>
      <c r="DB640" s="676">
        <f t="shared" si="895"/>
        <v>-3.7790697674418539</v>
      </c>
      <c r="DC640" s="676">
        <f t="shared" si="920"/>
        <v>-0.75581395348837077</v>
      </c>
      <c r="DD640" s="208">
        <v>946.36671999999999</v>
      </c>
      <c r="DE640" s="677">
        <f t="shared" si="896"/>
        <v>258.36671999999999</v>
      </c>
      <c r="DF640" s="676">
        <f t="shared" si="897"/>
        <v>37.55330232558137</v>
      </c>
      <c r="DG640" s="676">
        <f t="shared" si="921"/>
        <v>7.5106604651162741</v>
      </c>
      <c r="DH640" s="222">
        <v>24</v>
      </c>
      <c r="DI640" s="677">
        <f t="shared" si="898"/>
        <v>165.12</v>
      </c>
      <c r="DJ640" s="568">
        <f t="shared" si="899"/>
        <v>853.12</v>
      </c>
      <c r="DK640" s="677">
        <f t="shared" si="900"/>
        <v>5118.72</v>
      </c>
      <c r="DL640" s="677">
        <f t="shared" si="922"/>
        <v>255.93599999999998</v>
      </c>
      <c r="DM640" s="677">
        <f t="shared" si="923"/>
        <v>426.56</v>
      </c>
      <c r="DN640" s="677">
        <f t="shared" si="901"/>
        <v>23.311679999999996</v>
      </c>
      <c r="DO640" s="677">
        <f t="shared" si="924"/>
        <v>6.9935039999999988</v>
      </c>
      <c r="DP640" s="677">
        <f t="shared" si="925"/>
        <v>11.655839999999998</v>
      </c>
      <c r="DQ640" s="677">
        <f t="shared" si="902"/>
        <v>139.87007999999997</v>
      </c>
      <c r="DR640" s="222">
        <v>662</v>
      </c>
      <c r="DS640" s="677">
        <f t="shared" si="903"/>
        <v>-26</v>
      </c>
      <c r="DT640" s="676">
        <f t="shared" si="904"/>
        <v>-3.7790697674418539</v>
      </c>
      <c r="DU640" s="710">
        <f t="shared" si="926"/>
        <v>-0.75581395348837077</v>
      </c>
      <c r="DV640" s="208">
        <v>946.36671999999999</v>
      </c>
      <c r="DW640" s="677">
        <f t="shared" si="905"/>
        <v>258.36671999999999</v>
      </c>
      <c r="DX640" s="676">
        <f t="shared" si="906"/>
        <v>37.55330232558137</v>
      </c>
      <c r="DY640" s="710">
        <f t="shared" si="927"/>
        <v>7.5106604651162741</v>
      </c>
      <c r="DZ640" s="222">
        <v>22</v>
      </c>
      <c r="EA640" s="677">
        <f t="shared" si="907"/>
        <v>151.36000000000001</v>
      </c>
      <c r="EB640" s="568">
        <f t="shared" si="908"/>
        <v>839.36</v>
      </c>
      <c r="EC640" s="677">
        <f t="shared" si="909"/>
        <v>5036.16</v>
      </c>
      <c r="ED640" s="677">
        <f t="shared" si="928"/>
        <v>251.80799999999999</v>
      </c>
      <c r="EE640" s="677">
        <f t="shared" si="929"/>
        <v>419.68</v>
      </c>
      <c r="EF640" s="208">
        <f t="shared" si="930"/>
        <v>26.751679999999993</v>
      </c>
      <c r="EG640" s="208">
        <f t="shared" si="931"/>
        <v>8.025503999999998</v>
      </c>
      <c r="EH640" s="208">
        <f t="shared" si="932"/>
        <v>13.375839999999997</v>
      </c>
      <c r="EI640" s="677">
        <f t="shared" si="910"/>
        <v>160.51007999999996</v>
      </c>
    </row>
    <row r="641" spans="1:139" s="218" customFormat="1" ht="21.75" customHeight="1" x14ac:dyDescent="0.2">
      <c r="A641" s="505">
        <v>638</v>
      </c>
      <c r="B641" s="505" t="s">
        <v>1270</v>
      </c>
      <c r="C641" s="499" t="s">
        <v>982</v>
      </c>
      <c r="D641" s="253" t="s">
        <v>354</v>
      </c>
      <c r="E641" s="410" t="s">
        <v>8</v>
      </c>
      <c r="F641" s="219" t="s">
        <v>5</v>
      </c>
      <c r="G641" s="219" t="s">
        <v>6</v>
      </c>
      <c r="H641" s="219" t="s">
        <v>7</v>
      </c>
      <c r="I641" s="248">
        <v>1</v>
      </c>
      <c r="J641" s="229">
        <v>500</v>
      </c>
      <c r="K641" s="222"/>
      <c r="L641" s="219" t="s">
        <v>5</v>
      </c>
      <c r="M641" s="219" t="s">
        <v>6</v>
      </c>
      <c r="N641" s="219" t="s">
        <v>7</v>
      </c>
      <c r="O641" s="249">
        <v>1</v>
      </c>
      <c r="P641" s="230">
        <v>500</v>
      </c>
      <c r="Q641" s="219"/>
      <c r="R641" s="219"/>
      <c r="S641" s="219"/>
      <c r="T641" s="249">
        <v>1</v>
      </c>
      <c r="U641" s="231">
        <v>500</v>
      </c>
      <c r="V641" s="228" t="s">
        <v>303</v>
      </c>
      <c r="W641" s="228" t="s">
        <v>6</v>
      </c>
      <c r="X641" s="228" t="s">
        <v>7</v>
      </c>
      <c r="Y641" s="252">
        <v>1</v>
      </c>
      <c r="Z641" s="232">
        <v>500</v>
      </c>
      <c r="AA641" s="207">
        <f t="shared" si="846"/>
        <v>500</v>
      </c>
      <c r="AB641" s="222">
        <v>620</v>
      </c>
      <c r="AC641" s="544">
        <f t="shared" si="911"/>
        <v>120</v>
      </c>
      <c r="AD641" s="208">
        <f>0.581*$AB$1</f>
        <v>660.86425999999994</v>
      </c>
      <c r="AE641" s="678">
        <f t="shared" si="912"/>
        <v>160.86425999999994</v>
      </c>
      <c r="AF641" s="222">
        <v>859</v>
      </c>
      <c r="AJ641" s="444">
        <f t="shared" si="847"/>
        <v>120</v>
      </c>
      <c r="AK641" s="444">
        <f t="shared" si="848"/>
        <v>24</v>
      </c>
      <c r="AL641" s="539">
        <f t="shared" si="913"/>
        <v>4.8000000000000001E-2</v>
      </c>
      <c r="AM641" s="444">
        <f t="shared" si="849"/>
        <v>24</v>
      </c>
      <c r="AN641" s="445">
        <f t="shared" si="850"/>
        <v>160.86425999999994</v>
      </c>
      <c r="AO641" s="445">
        <f t="shared" si="851"/>
        <v>32.172852000000006</v>
      </c>
      <c r="AP641" s="542">
        <f t="shared" si="914"/>
        <v>6.4345704000000004E-2</v>
      </c>
      <c r="AQ641" s="445">
        <f t="shared" si="852"/>
        <v>32.172851999999992</v>
      </c>
      <c r="AR641" s="227">
        <f t="shared" si="853"/>
        <v>620</v>
      </c>
      <c r="AS641" s="210">
        <f t="shared" si="854"/>
        <v>620</v>
      </c>
      <c r="AT641" s="209">
        <f t="shared" si="855"/>
        <v>186</v>
      </c>
      <c r="AU641" s="209">
        <f t="shared" si="856"/>
        <v>310</v>
      </c>
      <c r="AV641" s="211">
        <f t="shared" si="857"/>
        <v>620</v>
      </c>
      <c r="AW641" s="210">
        <f t="shared" si="858"/>
        <v>0</v>
      </c>
      <c r="AX641" s="210">
        <f t="shared" si="859"/>
        <v>120</v>
      </c>
      <c r="AY641" s="210">
        <f t="shared" si="860"/>
        <v>24</v>
      </c>
      <c r="AZ641" s="211">
        <f t="shared" si="861"/>
        <v>660.86425999999994</v>
      </c>
      <c r="BA641" s="544">
        <f t="shared" si="915"/>
        <v>40.864259999999945</v>
      </c>
      <c r="BB641" s="210">
        <f t="shared" si="916"/>
        <v>10.216064999999986</v>
      </c>
      <c r="BC641" s="213">
        <f t="shared" si="862"/>
        <v>620</v>
      </c>
      <c r="BD641" s="211">
        <f>[1]MAG_9pak!$F$4</f>
        <v>620</v>
      </c>
      <c r="BE641" s="213">
        <f t="shared" si="863"/>
        <v>186</v>
      </c>
      <c r="BF641" s="213">
        <f t="shared" si="864"/>
        <v>310</v>
      </c>
      <c r="BG641" s="210">
        <f t="shared" si="865"/>
        <v>0</v>
      </c>
      <c r="BH641" s="210">
        <f t="shared" si="866"/>
        <v>120</v>
      </c>
      <c r="BI641" s="210">
        <f t="shared" si="867"/>
        <v>24</v>
      </c>
      <c r="BJ641" s="210">
        <f t="shared" si="868"/>
        <v>620</v>
      </c>
      <c r="BK641" s="214">
        <f t="shared" si="869"/>
        <v>186</v>
      </c>
      <c r="BL641" s="214">
        <f t="shared" si="870"/>
        <v>310</v>
      </c>
      <c r="BM641" s="210">
        <f t="shared" si="871"/>
        <v>120</v>
      </c>
      <c r="BN641" s="210">
        <f t="shared" si="872"/>
        <v>0</v>
      </c>
      <c r="BO641" s="215">
        <f t="shared" si="873"/>
        <v>620</v>
      </c>
      <c r="BP641" s="210">
        <f t="shared" si="933"/>
        <v>620</v>
      </c>
      <c r="BQ641" s="216">
        <f t="shared" si="874"/>
        <v>186</v>
      </c>
      <c r="BR641" s="216">
        <f t="shared" si="875"/>
        <v>310</v>
      </c>
      <c r="BS641" s="210">
        <f t="shared" si="876"/>
        <v>120</v>
      </c>
      <c r="BT641" s="210">
        <f t="shared" si="877"/>
        <v>0</v>
      </c>
      <c r="BU641" s="217">
        <f t="shared" si="878"/>
        <v>620</v>
      </c>
      <c r="BV641" s="210">
        <f t="shared" si="934"/>
        <v>620</v>
      </c>
      <c r="BW641" s="403">
        <f t="shared" si="879"/>
        <v>186</v>
      </c>
      <c r="BX641" s="403">
        <f t="shared" si="880"/>
        <v>310</v>
      </c>
      <c r="BY641" s="210">
        <f t="shared" si="881"/>
        <v>120</v>
      </c>
      <c r="BZ641" s="210">
        <f t="shared" si="882"/>
        <v>0</v>
      </c>
      <c r="CA641" s="210">
        <f t="shared" si="883"/>
        <v>24</v>
      </c>
      <c r="CB641" s="404">
        <f t="shared" si="884"/>
        <v>620</v>
      </c>
      <c r="CC641" s="211"/>
      <c r="CD641" s="537">
        <f t="shared" si="885"/>
        <v>10.216064999999986</v>
      </c>
      <c r="CE641" s="537">
        <f t="shared" si="917"/>
        <v>3.0648194999999956</v>
      </c>
      <c r="CF641" s="537">
        <f t="shared" si="886"/>
        <v>5.1080324999999931</v>
      </c>
      <c r="CG641" s="210"/>
      <c r="CH641" s="210"/>
      <c r="CI641" s="210"/>
      <c r="CJ641" s="538">
        <f t="shared" si="887"/>
        <v>10.216064999999986</v>
      </c>
      <c r="CK641" s="216">
        <f t="shared" si="888"/>
        <v>0</v>
      </c>
      <c r="CL641" s="216">
        <f t="shared" si="918"/>
        <v>0</v>
      </c>
      <c r="CM641" s="216">
        <f t="shared" si="889"/>
        <v>0</v>
      </c>
      <c r="CN641" s="216"/>
      <c r="CO641" s="216"/>
      <c r="CP641" s="216"/>
      <c r="CQ641" s="217">
        <f t="shared" si="890"/>
        <v>0</v>
      </c>
      <c r="CR641" s="403">
        <f t="shared" si="891"/>
        <v>10.216064999999986</v>
      </c>
      <c r="CS641" s="403">
        <f t="shared" si="919"/>
        <v>3.0648194999999956</v>
      </c>
      <c r="CT641" s="403">
        <f t="shared" si="892"/>
        <v>5.1080324999999931</v>
      </c>
      <c r="CU641" s="403"/>
      <c r="CV641" s="403"/>
      <c r="CW641" s="403"/>
      <c r="CX641" s="404">
        <f t="shared" si="893"/>
        <v>10.216064999999986</v>
      </c>
      <c r="CY641" s="198"/>
      <c r="CZ641" s="222">
        <v>620</v>
      </c>
      <c r="DA641" s="677">
        <f t="shared" si="894"/>
        <v>120</v>
      </c>
      <c r="DB641" s="676">
        <f t="shared" si="895"/>
        <v>24</v>
      </c>
      <c r="DC641" s="676">
        <f t="shared" si="920"/>
        <v>4.8</v>
      </c>
      <c r="DD641" s="208">
        <v>660.86425999999994</v>
      </c>
      <c r="DE641" s="677">
        <f t="shared" si="896"/>
        <v>160.86425999999994</v>
      </c>
      <c r="DF641" s="676">
        <f t="shared" si="897"/>
        <v>32.172852000000006</v>
      </c>
      <c r="DG641" s="676">
        <f t="shared" si="921"/>
        <v>6.434570400000001</v>
      </c>
      <c r="DH641" s="222">
        <v>24</v>
      </c>
      <c r="DI641" s="677">
        <f t="shared" si="898"/>
        <v>120</v>
      </c>
      <c r="DJ641" s="568">
        <f t="shared" si="899"/>
        <v>620</v>
      </c>
      <c r="DK641" s="677">
        <f t="shared" si="900"/>
        <v>620</v>
      </c>
      <c r="DL641" s="677">
        <f t="shared" si="922"/>
        <v>186</v>
      </c>
      <c r="DM641" s="677">
        <f t="shared" si="923"/>
        <v>310</v>
      </c>
      <c r="DN641" s="677">
        <f t="shared" si="901"/>
        <v>10.216064999999986</v>
      </c>
      <c r="DO641" s="677">
        <f t="shared" si="924"/>
        <v>3.0648194999999956</v>
      </c>
      <c r="DP641" s="677">
        <f t="shared" si="925"/>
        <v>5.1080324999999931</v>
      </c>
      <c r="DQ641" s="677">
        <f t="shared" si="902"/>
        <v>10.216064999999986</v>
      </c>
      <c r="DR641" s="222">
        <v>620</v>
      </c>
      <c r="DS641" s="677">
        <f t="shared" si="903"/>
        <v>120</v>
      </c>
      <c r="DT641" s="676">
        <f t="shared" si="904"/>
        <v>24</v>
      </c>
      <c r="DU641" s="710">
        <f t="shared" si="926"/>
        <v>4.8</v>
      </c>
      <c r="DV641" s="208">
        <v>660.86425999999994</v>
      </c>
      <c r="DW641" s="677">
        <f t="shared" si="905"/>
        <v>160.86425999999994</v>
      </c>
      <c r="DX641" s="676">
        <f t="shared" si="906"/>
        <v>32.172852000000006</v>
      </c>
      <c r="DY641" s="710">
        <f t="shared" si="927"/>
        <v>6.434570400000001</v>
      </c>
      <c r="DZ641" s="222">
        <v>24</v>
      </c>
      <c r="EA641" s="677">
        <f t="shared" si="907"/>
        <v>120</v>
      </c>
      <c r="EB641" s="568">
        <f t="shared" si="908"/>
        <v>620</v>
      </c>
      <c r="EC641" s="677">
        <f t="shared" si="909"/>
        <v>620</v>
      </c>
      <c r="ED641" s="677">
        <f t="shared" si="928"/>
        <v>186</v>
      </c>
      <c r="EE641" s="677">
        <f t="shared" si="929"/>
        <v>310</v>
      </c>
      <c r="EF641" s="208">
        <f t="shared" si="930"/>
        <v>10.216064999999986</v>
      </c>
      <c r="EG641" s="208">
        <f t="shared" si="931"/>
        <v>3.0648194999999956</v>
      </c>
      <c r="EH641" s="208">
        <f t="shared" si="932"/>
        <v>5.1080324999999931</v>
      </c>
      <c r="EI641" s="677">
        <f t="shared" si="910"/>
        <v>10.216064999999986</v>
      </c>
    </row>
    <row r="642" spans="1:139" s="218" customFormat="1" ht="21" customHeight="1" x14ac:dyDescent="0.2">
      <c r="A642" s="506">
        <v>639</v>
      </c>
      <c r="B642" s="506" t="s">
        <v>1270</v>
      </c>
      <c r="C642" s="499" t="s">
        <v>982</v>
      </c>
      <c r="D642" s="253" t="s">
        <v>670</v>
      </c>
      <c r="E642" s="253" t="s">
        <v>126</v>
      </c>
      <c r="F642" s="219">
        <v>13</v>
      </c>
      <c r="G642" s="219" t="s">
        <v>40</v>
      </c>
      <c r="H642" s="219">
        <v>2</v>
      </c>
      <c r="I642" s="248">
        <v>1</v>
      </c>
      <c r="J642" s="229">
        <v>530</v>
      </c>
      <c r="K642" s="222"/>
      <c r="L642" s="219">
        <v>13</v>
      </c>
      <c r="M642" s="219" t="s">
        <v>40</v>
      </c>
      <c r="N642" s="219">
        <v>2</v>
      </c>
      <c r="O642" s="249">
        <v>1</v>
      </c>
      <c r="P642" s="230">
        <v>530</v>
      </c>
      <c r="Q642" s="323" t="s">
        <v>303</v>
      </c>
      <c r="R642" s="323" t="s">
        <v>24</v>
      </c>
      <c r="S642" s="323" t="s">
        <v>39</v>
      </c>
      <c r="T642" s="324">
        <v>1</v>
      </c>
      <c r="U642" s="325" t="s">
        <v>672</v>
      </c>
      <c r="V642" s="224" t="s">
        <v>303</v>
      </c>
      <c r="W642" s="224" t="s">
        <v>42</v>
      </c>
      <c r="X642" s="224" t="s">
        <v>10</v>
      </c>
      <c r="Y642" s="252">
        <v>1</v>
      </c>
      <c r="Z642" s="326">
        <v>705</v>
      </c>
      <c r="AA642" s="207">
        <f t="shared" si="846"/>
        <v>705</v>
      </c>
      <c r="AB642" s="222">
        <v>648</v>
      </c>
      <c r="AC642" s="544">
        <f t="shared" si="911"/>
        <v>-57</v>
      </c>
      <c r="AD642" s="208">
        <f>0.814*$AB$1</f>
        <v>925.89243999999997</v>
      </c>
      <c r="AE642" s="678">
        <f t="shared" si="912"/>
        <v>220.89243999999997</v>
      </c>
      <c r="AF642" s="222">
        <v>1205</v>
      </c>
      <c r="AJ642" s="444">
        <f t="shared" si="847"/>
        <v>-57</v>
      </c>
      <c r="AK642" s="444">
        <f t="shared" si="848"/>
        <v>-8.0851063829787222</v>
      </c>
      <c r="AL642" s="539">
        <f t="shared" si="913"/>
        <v>-1.6170212765957443E-2</v>
      </c>
      <c r="AM642" s="444">
        <f t="shared" si="849"/>
        <v>-11.4</v>
      </c>
      <c r="AN642" s="445">
        <f t="shared" si="850"/>
        <v>220.89243999999997</v>
      </c>
      <c r="AO642" s="445">
        <f t="shared" si="851"/>
        <v>31.332260992907806</v>
      </c>
      <c r="AP642" s="542">
        <f t="shared" si="914"/>
        <v>6.2664521985815611E-2</v>
      </c>
      <c r="AQ642" s="445">
        <f t="shared" si="852"/>
        <v>44.178487999999994</v>
      </c>
      <c r="AR642" s="227">
        <f t="shared" si="853"/>
        <v>825</v>
      </c>
      <c r="AS642" s="210">
        <f t="shared" si="854"/>
        <v>825</v>
      </c>
      <c r="AT642" s="209">
        <f t="shared" si="855"/>
        <v>247.5</v>
      </c>
      <c r="AU642" s="209">
        <f t="shared" si="856"/>
        <v>412.5</v>
      </c>
      <c r="AV642" s="211">
        <f t="shared" si="857"/>
        <v>648</v>
      </c>
      <c r="AW642" s="210">
        <f t="shared" si="858"/>
        <v>177</v>
      </c>
      <c r="AX642" s="210">
        <f t="shared" si="859"/>
        <v>120</v>
      </c>
      <c r="AY642" s="210">
        <f t="shared" si="860"/>
        <v>17.021276595744681</v>
      </c>
      <c r="AZ642" s="211">
        <f t="shared" si="861"/>
        <v>925.89243999999997</v>
      </c>
      <c r="BA642" s="544">
        <f t="shared" si="915"/>
        <v>100.89243999999997</v>
      </c>
      <c r="BB642" s="210">
        <f t="shared" si="916"/>
        <v>25.223109999999991</v>
      </c>
      <c r="BC642" s="213">
        <f t="shared" si="862"/>
        <v>620</v>
      </c>
      <c r="BD642" s="211">
        <f>[1]MAG_9pak!$F$5</f>
        <v>620</v>
      </c>
      <c r="BE642" s="213">
        <f t="shared" si="863"/>
        <v>186</v>
      </c>
      <c r="BF642" s="213">
        <f t="shared" si="864"/>
        <v>310</v>
      </c>
      <c r="BG642" s="210">
        <f t="shared" si="865"/>
        <v>-28</v>
      </c>
      <c r="BH642" s="210">
        <f t="shared" si="866"/>
        <v>-85</v>
      </c>
      <c r="BI642" s="210">
        <f t="shared" si="867"/>
        <v>-12.056737588652481</v>
      </c>
      <c r="BJ642" s="210">
        <f t="shared" si="868"/>
        <v>874.2</v>
      </c>
      <c r="BK642" s="214">
        <f t="shared" si="869"/>
        <v>262.26</v>
      </c>
      <c r="BL642" s="214">
        <f t="shared" si="870"/>
        <v>437.1</v>
      </c>
      <c r="BM642" s="210">
        <f t="shared" si="871"/>
        <v>169.20000000000005</v>
      </c>
      <c r="BN642" s="210">
        <f t="shared" si="872"/>
        <v>226.20000000000005</v>
      </c>
      <c r="BO642" s="215">
        <f t="shared" si="873"/>
        <v>874.2</v>
      </c>
      <c r="BP642" s="210">
        <f t="shared" si="933"/>
        <v>874.2</v>
      </c>
      <c r="BQ642" s="216">
        <f t="shared" si="874"/>
        <v>262.26</v>
      </c>
      <c r="BR642" s="216">
        <f t="shared" si="875"/>
        <v>437.1</v>
      </c>
      <c r="BS642" s="210">
        <f t="shared" si="876"/>
        <v>169.20000000000005</v>
      </c>
      <c r="BT642" s="210">
        <f t="shared" si="877"/>
        <v>226.20000000000005</v>
      </c>
      <c r="BU642" s="217">
        <f t="shared" si="878"/>
        <v>874.2</v>
      </c>
      <c r="BV642" s="210">
        <f t="shared" si="934"/>
        <v>874.2</v>
      </c>
      <c r="BW642" s="403">
        <f t="shared" si="879"/>
        <v>262.26</v>
      </c>
      <c r="BX642" s="403">
        <f t="shared" si="880"/>
        <v>437.1</v>
      </c>
      <c r="BY642" s="210">
        <f t="shared" si="881"/>
        <v>169.20000000000005</v>
      </c>
      <c r="BZ642" s="210">
        <f t="shared" si="882"/>
        <v>226.20000000000005</v>
      </c>
      <c r="CA642" s="210">
        <f t="shared" si="883"/>
        <v>24</v>
      </c>
      <c r="CB642" s="404">
        <f t="shared" si="884"/>
        <v>874.2</v>
      </c>
      <c r="CC642" s="211"/>
      <c r="CD642" s="537">
        <f t="shared" si="885"/>
        <v>25.223109999999991</v>
      </c>
      <c r="CE642" s="537">
        <f t="shared" si="917"/>
        <v>7.566932999999997</v>
      </c>
      <c r="CF642" s="537">
        <f t="shared" si="886"/>
        <v>12.611554999999996</v>
      </c>
      <c r="CG642" s="210"/>
      <c r="CH642" s="210"/>
      <c r="CI642" s="210"/>
      <c r="CJ642" s="538">
        <f t="shared" si="887"/>
        <v>25.223109999999991</v>
      </c>
      <c r="CK642" s="216">
        <f t="shared" si="888"/>
        <v>-44.25</v>
      </c>
      <c r="CL642" s="216">
        <f t="shared" si="918"/>
        <v>-13.275</v>
      </c>
      <c r="CM642" s="216">
        <f t="shared" si="889"/>
        <v>-22.125</v>
      </c>
      <c r="CN642" s="216"/>
      <c r="CO642" s="216"/>
      <c r="CP642" s="216"/>
      <c r="CQ642" s="217">
        <f t="shared" si="890"/>
        <v>-44.25</v>
      </c>
      <c r="CR642" s="403">
        <f t="shared" si="891"/>
        <v>12.92310999999998</v>
      </c>
      <c r="CS642" s="403">
        <f t="shared" si="919"/>
        <v>3.876932999999994</v>
      </c>
      <c r="CT642" s="403">
        <f t="shared" si="892"/>
        <v>6.4615549999999899</v>
      </c>
      <c r="CU642" s="403"/>
      <c r="CV642" s="403"/>
      <c r="CW642" s="403"/>
      <c r="CX642" s="404">
        <f t="shared" si="893"/>
        <v>12.92310999999998</v>
      </c>
      <c r="CY642" s="198"/>
      <c r="CZ642" s="222">
        <v>648</v>
      </c>
      <c r="DA642" s="677">
        <f t="shared" si="894"/>
        <v>-57</v>
      </c>
      <c r="DB642" s="676">
        <f t="shared" si="895"/>
        <v>-8.0851063829787222</v>
      </c>
      <c r="DC642" s="676">
        <f t="shared" si="920"/>
        <v>-1.6170212765957444</v>
      </c>
      <c r="DD642" s="208">
        <v>925.89243999999997</v>
      </c>
      <c r="DE642" s="677">
        <f t="shared" si="896"/>
        <v>220.89243999999997</v>
      </c>
      <c r="DF642" s="676">
        <f t="shared" si="897"/>
        <v>31.332260992907806</v>
      </c>
      <c r="DG642" s="676">
        <f t="shared" si="921"/>
        <v>6.2664521985815611</v>
      </c>
      <c r="DH642" s="222">
        <v>24</v>
      </c>
      <c r="DI642" s="677">
        <f t="shared" si="898"/>
        <v>169.2</v>
      </c>
      <c r="DJ642" s="568">
        <f t="shared" si="899"/>
        <v>874.2</v>
      </c>
      <c r="DK642" s="677">
        <f t="shared" si="900"/>
        <v>874.2</v>
      </c>
      <c r="DL642" s="677">
        <f t="shared" si="922"/>
        <v>262.26</v>
      </c>
      <c r="DM642" s="677">
        <f t="shared" si="923"/>
        <v>437.1</v>
      </c>
      <c r="DN642" s="677">
        <f t="shared" si="901"/>
        <v>12.92310999999998</v>
      </c>
      <c r="DO642" s="677">
        <f t="shared" si="924"/>
        <v>3.876932999999994</v>
      </c>
      <c r="DP642" s="677">
        <f t="shared" si="925"/>
        <v>6.4615549999999899</v>
      </c>
      <c r="DQ642" s="677">
        <f t="shared" si="902"/>
        <v>12.92310999999998</v>
      </c>
      <c r="DR642" s="222">
        <v>648</v>
      </c>
      <c r="DS642" s="677">
        <f t="shared" si="903"/>
        <v>-57</v>
      </c>
      <c r="DT642" s="676">
        <f t="shared" si="904"/>
        <v>-8.0851063829787222</v>
      </c>
      <c r="DU642" s="710">
        <f t="shared" si="926"/>
        <v>-1.6170212765957444</v>
      </c>
      <c r="DV642" s="208">
        <v>925.89243999999997</v>
      </c>
      <c r="DW642" s="677">
        <f t="shared" si="905"/>
        <v>220.89243999999997</v>
      </c>
      <c r="DX642" s="676">
        <f t="shared" si="906"/>
        <v>31.332260992907806</v>
      </c>
      <c r="DY642" s="710">
        <f t="shared" si="927"/>
        <v>6.2664521985815611</v>
      </c>
      <c r="DZ642" s="222">
        <v>22</v>
      </c>
      <c r="EA642" s="677">
        <f t="shared" si="907"/>
        <v>155.1</v>
      </c>
      <c r="EB642" s="568">
        <f t="shared" si="908"/>
        <v>860.1</v>
      </c>
      <c r="EC642" s="677">
        <f t="shared" si="909"/>
        <v>860.1</v>
      </c>
      <c r="ED642" s="677">
        <f t="shared" si="928"/>
        <v>258.02999999999997</v>
      </c>
      <c r="EE642" s="677">
        <f t="shared" si="929"/>
        <v>430.05</v>
      </c>
      <c r="EF642" s="208">
        <f t="shared" si="930"/>
        <v>16.448109999999986</v>
      </c>
      <c r="EG642" s="208">
        <f t="shared" si="931"/>
        <v>4.9344329999999959</v>
      </c>
      <c r="EH642" s="208">
        <f t="shared" si="932"/>
        <v>8.2240549999999928</v>
      </c>
      <c r="EI642" s="677">
        <f t="shared" si="910"/>
        <v>16.448109999999986</v>
      </c>
    </row>
    <row r="643" spans="1:139" s="218" customFormat="1" ht="13.5" customHeight="1" x14ac:dyDescent="0.2">
      <c r="A643" s="505">
        <v>640</v>
      </c>
      <c r="B643" s="506" t="s">
        <v>1269</v>
      </c>
      <c r="C643" s="499" t="s">
        <v>992</v>
      </c>
      <c r="D643" s="253" t="s">
        <v>82</v>
      </c>
      <c r="E643" s="253" t="s">
        <v>112</v>
      </c>
      <c r="F643" s="219" t="s">
        <v>10</v>
      </c>
      <c r="G643" s="219" t="s">
        <v>40</v>
      </c>
      <c r="H643" s="219" t="s">
        <v>45</v>
      </c>
      <c r="I643" s="239">
        <v>1</v>
      </c>
      <c r="J643" s="229">
        <v>850</v>
      </c>
      <c r="K643" s="266"/>
      <c r="L643" s="219" t="s">
        <v>10</v>
      </c>
      <c r="M643" s="219" t="s">
        <v>40</v>
      </c>
      <c r="N643" s="219" t="s">
        <v>45</v>
      </c>
      <c r="O643" s="240">
        <v>1</v>
      </c>
      <c r="P643" s="230">
        <v>850</v>
      </c>
      <c r="Q643" s="219"/>
      <c r="R643" s="219"/>
      <c r="S643" s="219"/>
      <c r="T643" s="240">
        <v>1</v>
      </c>
      <c r="U643" s="231">
        <v>850</v>
      </c>
      <c r="V643" s="228" t="s">
        <v>10</v>
      </c>
      <c r="W643" s="228" t="s">
        <v>6</v>
      </c>
      <c r="X643" s="228" t="s">
        <v>27</v>
      </c>
      <c r="Y643" s="242">
        <v>1</v>
      </c>
      <c r="Z643" s="232">
        <v>850</v>
      </c>
      <c r="AA643" s="207">
        <f t="shared" si="846"/>
        <v>850</v>
      </c>
      <c r="AB643" s="222">
        <v>709</v>
      </c>
      <c r="AC643" s="544">
        <f t="shared" si="911"/>
        <v>-141</v>
      </c>
      <c r="AD643" s="208">
        <f>0.89*$AB$1</f>
        <v>1012.3394000000001</v>
      </c>
      <c r="AE643" s="678">
        <f t="shared" si="912"/>
        <v>162.33940000000007</v>
      </c>
      <c r="AF643" s="222">
        <v>1315</v>
      </c>
      <c r="AJ643" s="444">
        <f t="shared" si="847"/>
        <v>-141</v>
      </c>
      <c r="AK643" s="444">
        <f t="shared" si="848"/>
        <v>-16.588235294117652</v>
      </c>
      <c r="AL643" s="539">
        <f t="shared" si="913"/>
        <v>-3.3176470588235307E-2</v>
      </c>
      <c r="AM643" s="444">
        <f t="shared" si="849"/>
        <v>-28.2</v>
      </c>
      <c r="AN643" s="445">
        <f t="shared" si="850"/>
        <v>162.33940000000007</v>
      </c>
      <c r="AO643" s="445">
        <f t="shared" si="851"/>
        <v>19.098752941176485</v>
      </c>
      <c r="AP643" s="542">
        <f t="shared" si="914"/>
        <v>3.8197505882352968E-2</v>
      </c>
      <c r="AQ643" s="445">
        <f t="shared" si="852"/>
        <v>32.467880000000015</v>
      </c>
      <c r="AR643" s="227">
        <f t="shared" si="853"/>
        <v>970</v>
      </c>
      <c r="AS643" s="210">
        <f t="shared" si="854"/>
        <v>970</v>
      </c>
      <c r="AT643" s="209">
        <f t="shared" si="855"/>
        <v>291</v>
      </c>
      <c r="AU643" s="209">
        <f t="shared" si="856"/>
        <v>485</v>
      </c>
      <c r="AV643" s="211">
        <f t="shared" si="857"/>
        <v>709</v>
      </c>
      <c r="AW643" s="210">
        <f t="shared" si="858"/>
        <v>261</v>
      </c>
      <c r="AX643" s="210">
        <f t="shared" si="859"/>
        <v>120</v>
      </c>
      <c r="AY643" s="210">
        <f t="shared" si="860"/>
        <v>14.117647058823522</v>
      </c>
      <c r="AZ643" s="211">
        <f t="shared" si="861"/>
        <v>1012.3394000000001</v>
      </c>
      <c r="BA643" s="544">
        <f t="shared" si="915"/>
        <v>42.339400000000069</v>
      </c>
      <c r="BB643" s="210">
        <f t="shared" si="916"/>
        <v>10.584850000000017</v>
      </c>
      <c r="BC643" s="213">
        <f t="shared" si="862"/>
        <v>911.10546000000011</v>
      </c>
      <c r="BD643" s="211">
        <f>[1]MAG_9pak!$F$8</f>
        <v>911.10546000000011</v>
      </c>
      <c r="BE643" s="213">
        <f t="shared" si="863"/>
        <v>273.331638</v>
      </c>
      <c r="BF643" s="213">
        <f t="shared" si="864"/>
        <v>455.55273000000005</v>
      </c>
      <c r="BG643" s="210">
        <f t="shared" si="865"/>
        <v>202.10546000000011</v>
      </c>
      <c r="BH643" s="210">
        <f t="shared" si="866"/>
        <v>61.105460000000107</v>
      </c>
      <c r="BI643" s="210">
        <f t="shared" si="867"/>
        <v>7.1888776470588454</v>
      </c>
      <c r="BJ643" s="210">
        <f t="shared" si="868"/>
        <v>1054</v>
      </c>
      <c r="BK643" s="214">
        <f t="shared" si="869"/>
        <v>316.2</v>
      </c>
      <c r="BL643" s="214">
        <f t="shared" si="870"/>
        <v>527</v>
      </c>
      <c r="BM643" s="210">
        <f t="shared" si="871"/>
        <v>204</v>
      </c>
      <c r="BN643" s="210">
        <f t="shared" si="872"/>
        <v>345</v>
      </c>
      <c r="BO643" s="215">
        <f t="shared" si="873"/>
        <v>1054</v>
      </c>
      <c r="BP643" s="210">
        <f t="shared" si="933"/>
        <v>1054</v>
      </c>
      <c r="BQ643" s="216">
        <f t="shared" si="874"/>
        <v>316.2</v>
      </c>
      <c r="BR643" s="216">
        <f t="shared" si="875"/>
        <v>527</v>
      </c>
      <c r="BS643" s="210">
        <f t="shared" si="876"/>
        <v>204</v>
      </c>
      <c r="BT643" s="210">
        <f t="shared" si="877"/>
        <v>345</v>
      </c>
      <c r="BU643" s="217">
        <f t="shared" si="878"/>
        <v>1054</v>
      </c>
      <c r="BV643" s="210">
        <f t="shared" si="934"/>
        <v>1054</v>
      </c>
      <c r="BW643" s="403">
        <f t="shared" si="879"/>
        <v>316.2</v>
      </c>
      <c r="BX643" s="403">
        <f t="shared" si="880"/>
        <v>527</v>
      </c>
      <c r="BY643" s="210">
        <f t="shared" si="881"/>
        <v>204</v>
      </c>
      <c r="BZ643" s="210">
        <f t="shared" si="882"/>
        <v>345</v>
      </c>
      <c r="CA643" s="210">
        <f t="shared" si="883"/>
        <v>24</v>
      </c>
      <c r="CB643" s="404">
        <f t="shared" si="884"/>
        <v>1054</v>
      </c>
      <c r="CC643" s="404"/>
      <c r="CD643" s="537">
        <f t="shared" si="885"/>
        <v>10.584850000000017</v>
      </c>
      <c r="CE643" s="537">
        <f t="shared" si="917"/>
        <v>3.1754550000000052</v>
      </c>
      <c r="CF643" s="537">
        <f t="shared" si="886"/>
        <v>5.2924250000000086</v>
      </c>
      <c r="CG643" s="210"/>
      <c r="CH643" s="210"/>
      <c r="CI643" s="210"/>
      <c r="CJ643" s="538">
        <f t="shared" si="887"/>
        <v>10.584850000000017</v>
      </c>
      <c r="CK643" s="216">
        <f t="shared" si="888"/>
        <v>-65.25</v>
      </c>
      <c r="CL643" s="216">
        <f t="shared" si="918"/>
        <v>-19.574999999999999</v>
      </c>
      <c r="CM643" s="216">
        <f t="shared" si="889"/>
        <v>-32.625</v>
      </c>
      <c r="CN643" s="216"/>
      <c r="CO643" s="216"/>
      <c r="CP643" s="216"/>
      <c r="CQ643" s="217">
        <f t="shared" si="890"/>
        <v>-65.25</v>
      </c>
      <c r="CR643" s="403">
        <f t="shared" si="891"/>
        <v>-10.415149999999983</v>
      </c>
      <c r="CS643" s="403">
        <f t="shared" si="919"/>
        <v>-3.1245449999999946</v>
      </c>
      <c r="CT643" s="403">
        <f t="shared" si="892"/>
        <v>-5.2075749999999914</v>
      </c>
      <c r="CU643" s="403"/>
      <c r="CV643" s="403"/>
      <c r="CW643" s="403"/>
      <c r="CX643" s="404">
        <f t="shared" si="893"/>
        <v>-10.415149999999983</v>
      </c>
      <c r="CY643" s="198"/>
      <c r="CZ643" s="222">
        <v>709</v>
      </c>
      <c r="DA643" s="677">
        <f t="shared" si="894"/>
        <v>-141</v>
      </c>
      <c r="DB643" s="676">
        <f t="shared" si="895"/>
        <v>-16.588235294117652</v>
      </c>
      <c r="DC643" s="676">
        <f t="shared" si="920"/>
        <v>-3.3176470588235305</v>
      </c>
      <c r="DD643" s="208">
        <v>1012.3394000000001</v>
      </c>
      <c r="DE643" s="677">
        <f t="shared" si="896"/>
        <v>162.33940000000007</v>
      </c>
      <c r="DF643" s="676">
        <f t="shared" si="897"/>
        <v>19.098752941176485</v>
      </c>
      <c r="DG643" s="676">
        <f t="shared" si="921"/>
        <v>3.8197505882352969</v>
      </c>
      <c r="DH643" s="222">
        <v>20</v>
      </c>
      <c r="DI643" s="677">
        <f t="shared" si="898"/>
        <v>170</v>
      </c>
      <c r="DJ643" s="568">
        <f t="shared" si="899"/>
        <v>1020</v>
      </c>
      <c r="DK643" s="677">
        <f t="shared" si="900"/>
        <v>1020</v>
      </c>
      <c r="DL643" s="677">
        <f t="shared" si="922"/>
        <v>306</v>
      </c>
      <c r="DM643" s="677">
        <f t="shared" si="923"/>
        <v>510</v>
      </c>
      <c r="DN643" s="677">
        <f t="shared" si="901"/>
        <v>-1.9151499999999828</v>
      </c>
      <c r="DO643" s="677">
        <f t="shared" si="924"/>
        <v>-0.57454499999999487</v>
      </c>
      <c r="DP643" s="677">
        <f t="shared" si="925"/>
        <v>-0.95757499999999141</v>
      </c>
      <c r="DQ643" s="677">
        <f t="shared" si="902"/>
        <v>-1.9151499999999828</v>
      </c>
      <c r="DR643" s="222">
        <v>709</v>
      </c>
      <c r="DS643" s="677">
        <f t="shared" si="903"/>
        <v>-141</v>
      </c>
      <c r="DT643" s="676">
        <f t="shared" si="904"/>
        <v>-16.588235294117652</v>
      </c>
      <c r="DU643" s="710">
        <f t="shared" si="926"/>
        <v>-3.3176470588235305</v>
      </c>
      <c r="DV643" s="208">
        <v>1012.3394000000001</v>
      </c>
      <c r="DW643" s="677">
        <f t="shared" si="905"/>
        <v>162.33940000000007</v>
      </c>
      <c r="DX643" s="676">
        <f t="shared" si="906"/>
        <v>19.098752941176485</v>
      </c>
      <c r="DY643" s="710">
        <f t="shared" si="927"/>
        <v>3.8197505882352969</v>
      </c>
      <c r="DZ643" s="222">
        <v>19</v>
      </c>
      <c r="EA643" s="677">
        <f t="shared" si="907"/>
        <v>161.5</v>
      </c>
      <c r="EB643" s="568">
        <f t="shared" si="908"/>
        <v>1011.5</v>
      </c>
      <c r="EC643" s="677">
        <f t="shared" si="909"/>
        <v>1011.5</v>
      </c>
      <c r="ED643" s="677">
        <f t="shared" si="928"/>
        <v>303.45</v>
      </c>
      <c r="EE643" s="677">
        <f t="shared" si="929"/>
        <v>505.75</v>
      </c>
      <c r="EF643" s="208">
        <f t="shared" si="930"/>
        <v>0.20985000000001719</v>
      </c>
      <c r="EG643" s="208">
        <f t="shared" si="931"/>
        <v>6.295500000000516E-2</v>
      </c>
      <c r="EH643" s="208">
        <f t="shared" si="932"/>
        <v>0.10492500000000859</v>
      </c>
      <c r="EI643" s="677">
        <f t="shared" si="910"/>
        <v>0.20985000000001719</v>
      </c>
    </row>
    <row r="644" spans="1:139" s="218" customFormat="1" ht="13.5" customHeight="1" x14ac:dyDescent="0.2">
      <c r="A644" s="505">
        <v>641</v>
      </c>
      <c r="B644" s="506" t="s">
        <v>1269</v>
      </c>
      <c r="C644" s="499" t="s">
        <v>992</v>
      </c>
      <c r="D644" s="253" t="s">
        <v>82</v>
      </c>
      <c r="E644" s="253" t="s">
        <v>84</v>
      </c>
      <c r="F644" s="219">
        <v>13</v>
      </c>
      <c r="G644" s="219" t="s">
        <v>42</v>
      </c>
      <c r="H644" s="219">
        <v>4</v>
      </c>
      <c r="I644" s="240">
        <v>4</v>
      </c>
      <c r="J644" s="221">
        <v>550</v>
      </c>
      <c r="K644" s="222"/>
      <c r="L644" s="219">
        <v>13</v>
      </c>
      <c r="M644" s="219" t="s">
        <v>42</v>
      </c>
      <c r="N644" s="219">
        <v>4</v>
      </c>
      <c r="O644" s="240">
        <v>4</v>
      </c>
      <c r="P644" s="221">
        <v>550</v>
      </c>
      <c r="Q644" s="219"/>
      <c r="R644" s="219"/>
      <c r="S644" s="219"/>
      <c r="T644" s="240">
        <v>4</v>
      </c>
      <c r="U644" s="223">
        <v>550</v>
      </c>
      <c r="V644" s="228" t="s">
        <v>303</v>
      </c>
      <c r="W644" s="228" t="s">
        <v>42</v>
      </c>
      <c r="X644" s="228" t="s">
        <v>10</v>
      </c>
      <c r="Y644" s="242">
        <v>4</v>
      </c>
      <c r="Z644" s="226">
        <v>550</v>
      </c>
      <c r="AA644" s="207">
        <f t="shared" ref="AA644:AA707" si="935">Z644*Y644</f>
        <v>2200</v>
      </c>
      <c r="AB644" s="222">
        <v>648</v>
      </c>
      <c r="AC644" s="544">
        <f t="shared" si="911"/>
        <v>98</v>
      </c>
      <c r="AD644" s="208">
        <f>0.814*$AB$1</f>
        <v>925.89243999999997</v>
      </c>
      <c r="AE644" s="678">
        <f t="shared" si="912"/>
        <v>375.89243999999997</v>
      </c>
      <c r="AF644" s="222">
        <v>1205</v>
      </c>
      <c r="AJ644" s="444">
        <f t="shared" ref="AJ644:AJ707" si="936">AB644-Z644</f>
        <v>98</v>
      </c>
      <c r="AK644" s="444">
        <f t="shared" ref="AK644:AK707" si="937">(AB644/Z644)*100-100</f>
        <v>17.818181818181827</v>
      </c>
      <c r="AL644" s="539">
        <f t="shared" si="913"/>
        <v>3.5636363636363654E-2</v>
      </c>
      <c r="AM644" s="444">
        <f t="shared" ref="AM644:AM707" si="938">AJ644/5</f>
        <v>19.600000000000001</v>
      </c>
      <c r="AN644" s="445">
        <f t="shared" ref="AN644:AN707" si="939">AD644-Z644</f>
        <v>375.89243999999997</v>
      </c>
      <c r="AO644" s="445">
        <f t="shared" ref="AO644:AO707" si="940">(AD644/Z644)*100-100</f>
        <v>68.344079999999991</v>
      </c>
      <c r="AP644" s="542">
        <f t="shared" si="914"/>
        <v>0.13668815999999998</v>
      </c>
      <c r="AQ644" s="445">
        <f t="shared" ref="AQ644:AQ707" si="941">AN644/5</f>
        <v>75.178487999999987</v>
      </c>
      <c r="AR644" s="227">
        <f t="shared" ref="AR644:AR707" si="942">(Z644+120)*Y644</f>
        <v>2680</v>
      </c>
      <c r="AS644" s="210">
        <f t="shared" ref="AS644:AS707" si="943">SUM(Z644+120)</f>
        <v>670</v>
      </c>
      <c r="AT644" s="209">
        <f t="shared" ref="AT644:AT707" si="944">AS644*0.3</f>
        <v>201</v>
      </c>
      <c r="AU644" s="209">
        <f t="shared" ref="AU644:AU707" si="945">AS644*0.5</f>
        <v>335</v>
      </c>
      <c r="AV644" s="211">
        <f t="shared" ref="AV644:AV707" si="946">AB644</f>
        <v>648</v>
      </c>
      <c r="AW644" s="210">
        <f t="shared" ref="AW644:AW707" si="947">SUM(AS644-AV644)</f>
        <v>22</v>
      </c>
      <c r="AX644" s="210">
        <f t="shared" ref="AX644:AX707" si="948">AS644-Z644</f>
        <v>120</v>
      </c>
      <c r="AY644" s="210">
        <f t="shared" ref="AY644:AY707" si="949">(AS644/Z644*100)-100</f>
        <v>21.818181818181827</v>
      </c>
      <c r="AZ644" s="211">
        <f t="shared" ref="AZ644:AZ707" si="950">AD644</f>
        <v>925.89243999999997</v>
      </c>
      <c r="BA644" s="544">
        <f t="shared" si="915"/>
        <v>255.89243999999997</v>
      </c>
      <c r="BB644" s="210">
        <f t="shared" si="916"/>
        <v>63.973109999999991</v>
      </c>
      <c r="BC644" s="213">
        <f t="shared" ref="BC644:BC707" si="951">BD644*Y644</f>
        <v>3333.2127839999998</v>
      </c>
      <c r="BD644" s="211">
        <f>[1]MAG_9pak!$F$6</f>
        <v>833.30319599999996</v>
      </c>
      <c r="BE644" s="213">
        <f t="shared" ref="BE644:BE707" si="952">BD644*0.3</f>
        <v>249.99095879999999</v>
      </c>
      <c r="BF644" s="213">
        <f t="shared" ref="BF644:BF707" si="953">BD644*0.5</f>
        <v>416.65159799999998</v>
      </c>
      <c r="BG644" s="210">
        <f t="shared" ref="BG644:BG707" si="954">BD644-AB644</f>
        <v>185.30319599999996</v>
      </c>
      <c r="BH644" s="210">
        <f t="shared" ref="BH644:BH707" si="955">SUM(BD644-Z644)</f>
        <v>283.30319599999996</v>
      </c>
      <c r="BI644" s="210">
        <f t="shared" ref="BI644:BI707" si="956">(BD644/Z644*100)-100</f>
        <v>51.509671999999995</v>
      </c>
      <c r="BJ644" s="210">
        <f t="shared" ref="BJ644:BJ707" si="957">Z644*1.24</f>
        <v>682</v>
      </c>
      <c r="BK644" s="214">
        <f t="shared" ref="BK644:BK707" si="958">BJ644*0.3</f>
        <v>204.6</v>
      </c>
      <c r="BL644" s="214">
        <f t="shared" ref="BL644:BL707" si="959">BJ644*0.5</f>
        <v>341</v>
      </c>
      <c r="BM644" s="210">
        <f t="shared" ref="BM644:BM707" si="960">BJ644-Z644</f>
        <v>132</v>
      </c>
      <c r="BN644" s="210">
        <f t="shared" ref="BN644:BN707" si="961">BJ644-AB644</f>
        <v>34</v>
      </c>
      <c r="BO644" s="215">
        <f t="shared" ref="BO644:BO707" si="962">BJ644*Y644</f>
        <v>2728</v>
      </c>
      <c r="BP644" s="210">
        <f t="shared" si="933"/>
        <v>682</v>
      </c>
      <c r="BQ644" s="216">
        <f t="shared" ref="BQ644:BQ707" si="963">BP644*0.3</f>
        <v>204.6</v>
      </c>
      <c r="BR644" s="216">
        <f t="shared" ref="BR644:BR707" si="964">BP644*0.5</f>
        <v>341</v>
      </c>
      <c r="BS644" s="210">
        <f t="shared" ref="BS644:BS707" si="965">BP644-Z644</f>
        <v>132</v>
      </c>
      <c r="BT644" s="210">
        <f t="shared" ref="BT644:BT707" si="966">BP644-AB644</f>
        <v>34</v>
      </c>
      <c r="BU644" s="217">
        <f t="shared" ref="BU644:BU707" si="967">BP644*Y644</f>
        <v>2728</v>
      </c>
      <c r="BV644" s="210">
        <f t="shared" si="934"/>
        <v>682</v>
      </c>
      <c r="BW644" s="403">
        <f t="shared" ref="BW644:BW707" si="968">BV644*0.3</f>
        <v>204.6</v>
      </c>
      <c r="BX644" s="403">
        <f t="shared" ref="BX644:BX707" si="969">BV644*0.5</f>
        <v>341</v>
      </c>
      <c r="BY644" s="210">
        <f t="shared" ref="BY644:BY707" si="970">BV644-Z644</f>
        <v>132</v>
      </c>
      <c r="BZ644" s="210">
        <f t="shared" ref="BZ644:BZ707" si="971">BV644-AB644</f>
        <v>34</v>
      </c>
      <c r="CA644" s="210">
        <f t="shared" ref="CA644:CA707" si="972">(BV644/Z644*100)-100</f>
        <v>24</v>
      </c>
      <c r="CB644" s="404">
        <f t="shared" ref="CB644:CB707" si="973">BV644*Y644</f>
        <v>2728</v>
      </c>
      <c r="CC644" s="404"/>
      <c r="CD644" s="537">
        <f t="shared" ref="CD644:CD707" si="974">(AD644-AS644)/4</f>
        <v>63.973109999999991</v>
      </c>
      <c r="CE644" s="537">
        <f t="shared" si="917"/>
        <v>19.191932999999995</v>
      </c>
      <c r="CF644" s="537">
        <f t="shared" ref="CF644:CF707" si="975">CD644*0.5</f>
        <v>31.986554999999996</v>
      </c>
      <c r="CG644" s="210"/>
      <c r="CH644" s="210"/>
      <c r="CI644" s="210"/>
      <c r="CJ644" s="538">
        <f t="shared" ref="CJ644:CJ707" si="976">CD644*Y644</f>
        <v>255.89243999999997</v>
      </c>
      <c r="CK644" s="216">
        <f t="shared" ref="CK644:CK707" si="977">(AB644-AS644)/4</f>
        <v>-5.5</v>
      </c>
      <c r="CL644" s="216">
        <f t="shared" si="918"/>
        <v>-1.65</v>
      </c>
      <c r="CM644" s="216">
        <f t="shared" ref="CM644:CM707" si="978">CK644*0.5</f>
        <v>-2.75</v>
      </c>
      <c r="CN644" s="216"/>
      <c r="CO644" s="216"/>
      <c r="CP644" s="216"/>
      <c r="CQ644" s="217">
        <f t="shared" ref="CQ644:CQ707" si="979">CK644*Y644</f>
        <v>-22</v>
      </c>
      <c r="CR644" s="403">
        <f t="shared" ref="CR644:CR707" si="980">(AD644-BV644)/4</f>
        <v>60.973109999999991</v>
      </c>
      <c r="CS644" s="403">
        <f t="shared" si="919"/>
        <v>18.291932999999997</v>
      </c>
      <c r="CT644" s="403">
        <f t="shared" ref="CT644:CT707" si="981">CR644*0.5</f>
        <v>30.486554999999996</v>
      </c>
      <c r="CU644" s="403"/>
      <c r="CV644" s="403"/>
      <c r="CW644" s="403"/>
      <c r="CX644" s="404">
        <f t="shared" ref="CX644:CX707" si="982">CR644*Y644</f>
        <v>243.89243999999997</v>
      </c>
      <c r="CY644" s="198"/>
      <c r="CZ644" s="222">
        <v>648</v>
      </c>
      <c r="DA644" s="677">
        <f t="shared" ref="DA644:DA707" si="983">CZ644-Z644</f>
        <v>98</v>
      </c>
      <c r="DB644" s="676">
        <f t="shared" ref="DB644:DB707" si="984">(CZ644/Z644*100)-100</f>
        <v>17.818181818181827</v>
      </c>
      <c r="DC644" s="676">
        <f t="shared" si="920"/>
        <v>3.5636363636363653</v>
      </c>
      <c r="DD644" s="208">
        <v>925.89243999999997</v>
      </c>
      <c r="DE644" s="677">
        <f t="shared" ref="DE644:DE707" si="985">DD644-Z644</f>
        <v>375.89243999999997</v>
      </c>
      <c r="DF644" s="676">
        <f t="shared" ref="DF644:DF707" si="986">(DD644/Z644)*100-100</f>
        <v>68.344079999999991</v>
      </c>
      <c r="DG644" s="676">
        <f t="shared" si="921"/>
        <v>13.668815999999998</v>
      </c>
      <c r="DH644" s="222">
        <v>24</v>
      </c>
      <c r="DI644" s="677">
        <f t="shared" ref="DI644:DI707" si="987">Z644*DH644/100</f>
        <v>132</v>
      </c>
      <c r="DJ644" s="568">
        <f t="shared" ref="DJ644:DJ707" si="988">Z644+DI644</f>
        <v>682</v>
      </c>
      <c r="DK644" s="677">
        <f t="shared" ref="DK644:DK707" si="989">DJ644*Y644</f>
        <v>2728</v>
      </c>
      <c r="DL644" s="677">
        <f t="shared" si="922"/>
        <v>204.6</v>
      </c>
      <c r="DM644" s="677">
        <f t="shared" si="923"/>
        <v>341</v>
      </c>
      <c r="DN644" s="677">
        <f t="shared" ref="DN644:DN707" si="990">(DD644-DJ644)/4</f>
        <v>60.973109999999991</v>
      </c>
      <c r="DO644" s="677">
        <f t="shared" si="924"/>
        <v>18.291932999999997</v>
      </c>
      <c r="DP644" s="677">
        <f t="shared" si="925"/>
        <v>30.486554999999996</v>
      </c>
      <c r="DQ644" s="677">
        <f t="shared" ref="DQ644:DQ707" si="991">DN644*Y644</f>
        <v>243.89243999999997</v>
      </c>
      <c r="DR644" s="222">
        <v>648</v>
      </c>
      <c r="DS644" s="677">
        <f t="shared" ref="DS644:DS707" si="992">DR644-Z644</f>
        <v>98</v>
      </c>
      <c r="DT644" s="676">
        <f t="shared" ref="DT644:DT707" si="993">(DR644/Z644*100)-100</f>
        <v>17.818181818181827</v>
      </c>
      <c r="DU644" s="710">
        <f t="shared" si="926"/>
        <v>3.5636363636363653</v>
      </c>
      <c r="DV644" s="208">
        <v>925.89243999999997</v>
      </c>
      <c r="DW644" s="677">
        <f t="shared" ref="DW644:DW707" si="994">DV644-Z644</f>
        <v>375.89243999999997</v>
      </c>
      <c r="DX644" s="676">
        <f t="shared" ref="DX644:DX707" si="995">(DV644/Z644)*100-100</f>
        <v>68.344079999999991</v>
      </c>
      <c r="DY644" s="710">
        <f t="shared" si="927"/>
        <v>13.668815999999998</v>
      </c>
      <c r="DZ644" s="222">
        <v>22</v>
      </c>
      <c r="EA644" s="677">
        <f t="shared" ref="EA644:EA707" si="996">Z644*DZ644/100</f>
        <v>121</v>
      </c>
      <c r="EB644" s="568">
        <f t="shared" ref="EB644:EB707" si="997">Z644+EA644</f>
        <v>671</v>
      </c>
      <c r="EC644" s="677">
        <f t="shared" ref="EC644:EC707" si="998">EB644*Y644</f>
        <v>2684</v>
      </c>
      <c r="ED644" s="677">
        <f t="shared" si="928"/>
        <v>201.3</v>
      </c>
      <c r="EE644" s="677">
        <f t="shared" si="929"/>
        <v>335.5</v>
      </c>
      <c r="EF644" s="208">
        <f t="shared" si="930"/>
        <v>63.723109999999991</v>
      </c>
      <c r="EG644" s="208">
        <f t="shared" si="931"/>
        <v>19.116932999999996</v>
      </c>
      <c r="EH644" s="208">
        <f t="shared" si="932"/>
        <v>31.861554999999996</v>
      </c>
      <c r="EI644" s="677">
        <f t="shared" ref="EI644:EI707" si="999">EF644*Y644</f>
        <v>254.89243999999997</v>
      </c>
    </row>
    <row r="645" spans="1:139" s="218" customFormat="1" ht="22.5" customHeight="1" x14ac:dyDescent="0.2">
      <c r="A645" s="506">
        <v>642</v>
      </c>
      <c r="B645" s="506" t="s">
        <v>1269</v>
      </c>
      <c r="C645" s="499" t="s">
        <v>992</v>
      </c>
      <c r="D645" s="253" t="s">
        <v>82</v>
      </c>
      <c r="E645" s="253" t="s">
        <v>32</v>
      </c>
      <c r="F645" s="219" t="s">
        <v>5</v>
      </c>
      <c r="G645" s="219" t="s">
        <v>40</v>
      </c>
      <c r="H645" s="219">
        <v>2</v>
      </c>
      <c r="I645" s="240">
        <v>1</v>
      </c>
      <c r="J645" s="230">
        <v>530</v>
      </c>
      <c r="K645" s="222"/>
      <c r="L645" s="219" t="s">
        <v>5</v>
      </c>
      <c r="M645" s="219" t="s">
        <v>40</v>
      </c>
      <c r="N645" s="219">
        <v>2</v>
      </c>
      <c r="O645" s="240">
        <v>1</v>
      </c>
      <c r="P645" s="230">
        <v>530</v>
      </c>
      <c r="Q645" s="219"/>
      <c r="R645" s="219"/>
      <c r="S645" s="219"/>
      <c r="T645" s="240">
        <v>1</v>
      </c>
      <c r="U645" s="231">
        <v>530</v>
      </c>
      <c r="V645" s="228" t="s">
        <v>303</v>
      </c>
      <c r="W645" s="228" t="s">
        <v>6</v>
      </c>
      <c r="X645" s="228" t="s">
        <v>7</v>
      </c>
      <c r="Y645" s="242">
        <v>1</v>
      </c>
      <c r="Z645" s="232">
        <v>530</v>
      </c>
      <c r="AA645" s="207">
        <f t="shared" si="935"/>
        <v>530</v>
      </c>
      <c r="AB645" s="222">
        <v>620</v>
      </c>
      <c r="AC645" s="544">
        <f t="shared" ref="AC645:AC708" si="1000">AB645-Z645</f>
        <v>90</v>
      </c>
      <c r="AD645" s="208">
        <f>0.581*$AB$1</f>
        <v>660.86425999999994</v>
      </c>
      <c r="AE645" s="678">
        <f t="shared" ref="AE645:AE708" si="1001">AD645-Z645</f>
        <v>130.86425999999994</v>
      </c>
      <c r="AF645" s="222">
        <v>859</v>
      </c>
      <c r="AJ645" s="444">
        <f t="shared" si="936"/>
        <v>90</v>
      </c>
      <c r="AK645" s="444">
        <f t="shared" si="937"/>
        <v>16.981132075471692</v>
      </c>
      <c r="AL645" s="539">
        <f t="shared" ref="AL645:AL708" si="1002">AK645/5/100</f>
        <v>3.3962264150943382E-2</v>
      </c>
      <c r="AM645" s="444">
        <f t="shared" si="938"/>
        <v>18</v>
      </c>
      <c r="AN645" s="445">
        <f t="shared" si="939"/>
        <v>130.86425999999994</v>
      </c>
      <c r="AO645" s="445">
        <f t="shared" si="940"/>
        <v>24.69136981132074</v>
      </c>
      <c r="AP645" s="542">
        <f t="shared" ref="AP645:AP708" si="1003">AO645/5/100</f>
        <v>4.9382739622641482E-2</v>
      </c>
      <c r="AQ645" s="445">
        <f t="shared" si="941"/>
        <v>26.172851999999988</v>
      </c>
      <c r="AR645" s="227">
        <f t="shared" si="942"/>
        <v>650</v>
      </c>
      <c r="AS645" s="210">
        <f t="shared" si="943"/>
        <v>650</v>
      </c>
      <c r="AT645" s="209">
        <f t="shared" si="944"/>
        <v>195</v>
      </c>
      <c r="AU645" s="209">
        <f t="shared" si="945"/>
        <v>325</v>
      </c>
      <c r="AV645" s="211">
        <f t="shared" si="946"/>
        <v>620</v>
      </c>
      <c r="AW645" s="210">
        <f t="shared" si="947"/>
        <v>30</v>
      </c>
      <c r="AX645" s="210">
        <f t="shared" si="948"/>
        <v>120</v>
      </c>
      <c r="AY645" s="210">
        <f t="shared" si="949"/>
        <v>22.641509433962256</v>
      </c>
      <c r="AZ645" s="211">
        <f t="shared" si="950"/>
        <v>660.86425999999994</v>
      </c>
      <c r="BA645" s="544">
        <f t="shared" ref="BA645:BA708" si="1004">AZ645-AS645</f>
        <v>10.864259999999945</v>
      </c>
      <c r="BB645" s="210">
        <f t="shared" ref="BB645:BB708" si="1005">BA645/4</f>
        <v>2.7160649999999862</v>
      </c>
      <c r="BC645" s="213">
        <f t="shared" si="951"/>
        <v>620</v>
      </c>
      <c r="BD645" s="211">
        <f>[1]MAG_9pak!$F$4</f>
        <v>620</v>
      </c>
      <c r="BE645" s="213">
        <f t="shared" si="952"/>
        <v>186</v>
      </c>
      <c r="BF645" s="213">
        <f t="shared" si="953"/>
        <v>310</v>
      </c>
      <c r="BG645" s="210">
        <f t="shared" si="954"/>
        <v>0</v>
      </c>
      <c r="BH645" s="210">
        <f t="shared" si="955"/>
        <v>90</v>
      </c>
      <c r="BI645" s="210">
        <f t="shared" si="956"/>
        <v>16.981132075471692</v>
      </c>
      <c r="BJ645" s="210">
        <f t="shared" si="957"/>
        <v>657.2</v>
      </c>
      <c r="BK645" s="214">
        <f t="shared" si="958"/>
        <v>197.16</v>
      </c>
      <c r="BL645" s="214">
        <f t="shared" si="959"/>
        <v>328.6</v>
      </c>
      <c r="BM645" s="210">
        <f t="shared" si="960"/>
        <v>127.20000000000005</v>
      </c>
      <c r="BN645" s="210">
        <f t="shared" si="961"/>
        <v>37.200000000000045</v>
      </c>
      <c r="BO645" s="215">
        <f t="shared" si="962"/>
        <v>657.2</v>
      </c>
      <c r="BP645" s="210">
        <f t="shared" si="933"/>
        <v>657.2</v>
      </c>
      <c r="BQ645" s="216">
        <f t="shared" si="963"/>
        <v>197.16</v>
      </c>
      <c r="BR645" s="216">
        <f t="shared" si="964"/>
        <v>328.6</v>
      </c>
      <c r="BS645" s="210">
        <f t="shared" si="965"/>
        <v>127.20000000000005</v>
      </c>
      <c r="BT645" s="210">
        <f t="shared" si="966"/>
        <v>37.200000000000045</v>
      </c>
      <c r="BU645" s="217">
        <f t="shared" si="967"/>
        <v>657.2</v>
      </c>
      <c r="BV645" s="210">
        <f t="shared" si="934"/>
        <v>657.2</v>
      </c>
      <c r="BW645" s="403">
        <f t="shared" si="968"/>
        <v>197.16</v>
      </c>
      <c r="BX645" s="403">
        <f t="shared" si="969"/>
        <v>328.6</v>
      </c>
      <c r="BY645" s="210">
        <f t="shared" si="970"/>
        <v>127.20000000000005</v>
      </c>
      <c r="BZ645" s="210">
        <f t="shared" si="971"/>
        <v>37.200000000000045</v>
      </c>
      <c r="CA645" s="210">
        <f t="shared" si="972"/>
        <v>24</v>
      </c>
      <c r="CB645" s="404">
        <f t="shared" si="973"/>
        <v>657.2</v>
      </c>
      <c r="CC645" s="404"/>
      <c r="CD645" s="537">
        <f t="shared" si="974"/>
        <v>2.7160649999999862</v>
      </c>
      <c r="CE645" s="537">
        <f t="shared" ref="CE645:CE708" si="1006">CD645*0.3</f>
        <v>0.81481949999999581</v>
      </c>
      <c r="CF645" s="537">
        <f t="shared" si="975"/>
        <v>1.3580324999999931</v>
      </c>
      <c r="CG645" s="210"/>
      <c r="CH645" s="210"/>
      <c r="CI645" s="210"/>
      <c r="CJ645" s="538">
        <f t="shared" si="976"/>
        <v>2.7160649999999862</v>
      </c>
      <c r="CK645" s="216">
        <f t="shared" si="977"/>
        <v>-7.5</v>
      </c>
      <c r="CL645" s="216">
        <f t="shared" ref="CL645:CL708" si="1007">CK645*0.3</f>
        <v>-2.25</v>
      </c>
      <c r="CM645" s="216">
        <f t="shared" si="978"/>
        <v>-3.75</v>
      </c>
      <c r="CN645" s="216"/>
      <c r="CO645" s="216"/>
      <c r="CP645" s="216"/>
      <c r="CQ645" s="217">
        <f t="shared" si="979"/>
        <v>-7.5</v>
      </c>
      <c r="CR645" s="403">
        <f t="shared" si="980"/>
        <v>0.91606499999997482</v>
      </c>
      <c r="CS645" s="403">
        <f t="shared" ref="CS645:CS708" si="1008">CR645*0.3</f>
        <v>0.27481949999999244</v>
      </c>
      <c r="CT645" s="403">
        <f t="shared" si="981"/>
        <v>0.45803249999998741</v>
      </c>
      <c r="CU645" s="403"/>
      <c r="CV645" s="403"/>
      <c r="CW645" s="403"/>
      <c r="CX645" s="404">
        <f t="shared" si="982"/>
        <v>0.91606499999997482</v>
      </c>
      <c r="CY645" s="198"/>
      <c r="CZ645" s="222">
        <v>620</v>
      </c>
      <c r="DA645" s="677">
        <f t="shared" si="983"/>
        <v>90</v>
      </c>
      <c r="DB645" s="676">
        <f t="shared" si="984"/>
        <v>16.981132075471692</v>
      </c>
      <c r="DC645" s="676">
        <f t="shared" ref="DC645:DC708" si="1009">DB645/5</f>
        <v>3.3962264150943384</v>
      </c>
      <c r="DD645" s="208">
        <v>660.86425999999994</v>
      </c>
      <c r="DE645" s="677">
        <f t="shared" si="985"/>
        <v>130.86425999999994</v>
      </c>
      <c r="DF645" s="676">
        <f t="shared" si="986"/>
        <v>24.69136981132074</v>
      </c>
      <c r="DG645" s="676">
        <f t="shared" ref="DG645:DG708" si="1010">DF645/5</f>
        <v>4.9382739622641481</v>
      </c>
      <c r="DH645" s="222">
        <v>24</v>
      </c>
      <c r="DI645" s="677">
        <f t="shared" si="987"/>
        <v>127.2</v>
      </c>
      <c r="DJ645" s="568">
        <f t="shared" si="988"/>
        <v>657.2</v>
      </c>
      <c r="DK645" s="677">
        <f t="shared" si="989"/>
        <v>657.2</v>
      </c>
      <c r="DL645" s="677">
        <f t="shared" ref="DL645:DL708" si="1011">DJ645*30/100</f>
        <v>197.16</v>
      </c>
      <c r="DM645" s="677">
        <f t="shared" ref="DM645:DM708" si="1012">DJ645*50/100</f>
        <v>328.6</v>
      </c>
      <c r="DN645" s="677">
        <f t="shared" si="990"/>
        <v>0.91606499999997482</v>
      </c>
      <c r="DO645" s="677">
        <f t="shared" ref="DO645:DO708" si="1013">DN645*0.3</f>
        <v>0.27481949999999244</v>
      </c>
      <c r="DP645" s="677">
        <f t="shared" ref="DP645:DP708" si="1014">DN645*0.5</f>
        <v>0.45803249999998741</v>
      </c>
      <c r="DQ645" s="677">
        <f t="shared" si="991"/>
        <v>0.91606499999997482</v>
      </c>
      <c r="DR645" s="222">
        <v>620</v>
      </c>
      <c r="DS645" s="677">
        <f t="shared" si="992"/>
        <v>90</v>
      </c>
      <c r="DT645" s="676">
        <f t="shared" si="993"/>
        <v>16.981132075471692</v>
      </c>
      <c r="DU645" s="710">
        <f t="shared" ref="DU645:DU708" si="1015">DT645/5</f>
        <v>3.3962264150943384</v>
      </c>
      <c r="DV645" s="208">
        <v>660.86425999999994</v>
      </c>
      <c r="DW645" s="677">
        <f t="shared" si="994"/>
        <v>130.86425999999994</v>
      </c>
      <c r="DX645" s="676">
        <f t="shared" si="995"/>
        <v>24.69136981132074</v>
      </c>
      <c r="DY645" s="710">
        <f t="shared" ref="DY645:DY708" si="1016">DX645/5</f>
        <v>4.9382739622641481</v>
      </c>
      <c r="DZ645" s="222">
        <v>24</v>
      </c>
      <c r="EA645" s="677">
        <f t="shared" si="996"/>
        <v>127.2</v>
      </c>
      <c r="EB645" s="568">
        <f t="shared" si="997"/>
        <v>657.2</v>
      </c>
      <c r="EC645" s="677">
        <f t="shared" si="998"/>
        <v>657.2</v>
      </c>
      <c r="ED645" s="677">
        <f t="shared" ref="ED645:ED708" si="1017">EB645*30/100</f>
        <v>197.16</v>
      </c>
      <c r="EE645" s="677">
        <f t="shared" ref="EE645:EE708" si="1018">EB645*50/100</f>
        <v>328.6</v>
      </c>
      <c r="EF645" s="208">
        <f t="shared" ref="EF645:EF708" si="1019">(DV645-EB645)/4</f>
        <v>0.91606499999997482</v>
      </c>
      <c r="EG645" s="208">
        <f t="shared" ref="EG645:EG708" si="1020">EF645*0.3</f>
        <v>0.27481949999999244</v>
      </c>
      <c r="EH645" s="208">
        <f t="shared" ref="EH645:EH708" si="1021">EF645*0.5</f>
        <v>0.45803249999998741</v>
      </c>
      <c r="EI645" s="677">
        <f t="shared" si="999"/>
        <v>0.91606499999997482</v>
      </c>
    </row>
    <row r="646" spans="1:139" s="218" customFormat="1" ht="13.5" customHeight="1" x14ac:dyDescent="0.2">
      <c r="A646" s="505">
        <v>643</v>
      </c>
      <c r="B646" s="506" t="s">
        <v>1269</v>
      </c>
      <c r="C646" s="499" t="s">
        <v>992</v>
      </c>
      <c r="D646" s="253" t="s">
        <v>82</v>
      </c>
      <c r="E646" s="253" t="s">
        <v>85</v>
      </c>
      <c r="F646" s="219">
        <v>13</v>
      </c>
      <c r="G646" s="219" t="s">
        <v>6</v>
      </c>
      <c r="H646" s="219">
        <v>1</v>
      </c>
      <c r="I646" s="240">
        <v>2</v>
      </c>
      <c r="J646" s="234">
        <v>500</v>
      </c>
      <c r="K646" s="222"/>
      <c r="L646" s="219">
        <v>13</v>
      </c>
      <c r="M646" s="219" t="s">
        <v>6</v>
      </c>
      <c r="N646" s="219">
        <v>1</v>
      </c>
      <c r="O646" s="240">
        <v>2</v>
      </c>
      <c r="P646" s="234">
        <v>500</v>
      </c>
      <c r="Q646" s="219"/>
      <c r="R646" s="219"/>
      <c r="S646" s="219"/>
      <c r="T646" s="240">
        <v>2</v>
      </c>
      <c r="U646" s="235">
        <v>500</v>
      </c>
      <c r="V646" s="228" t="s">
        <v>303</v>
      </c>
      <c r="W646" s="228" t="s">
        <v>6</v>
      </c>
      <c r="X646" s="228" t="s">
        <v>7</v>
      </c>
      <c r="Y646" s="242">
        <v>2</v>
      </c>
      <c r="Z646" s="236">
        <v>500</v>
      </c>
      <c r="AA646" s="207">
        <f t="shared" si="935"/>
        <v>1000</v>
      </c>
      <c r="AB646" s="222">
        <v>620</v>
      </c>
      <c r="AC646" s="544">
        <f t="shared" si="1000"/>
        <v>120</v>
      </c>
      <c r="AD646" s="208">
        <f>0.581*$AB$1</f>
        <v>660.86425999999994</v>
      </c>
      <c r="AE646" s="678">
        <f t="shared" si="1001"/>
        <v>160.86425999999994</v>
      </c>
      <c r="AF646" s="222">
        <v>859</v>
      </c>
      <c r="AJ646" s="444">
        <f t="shared" si="936"/>
        <v>120</v>
      </c>
      <c r="AK646" s="444">
        <f t="shared" si="937"/>
        <v>24</v>
      </c>
      <c r="AL646" s="539">
        <f t="shared" si="1002"/>
        <v>4.8000000000000001E-2</v>
      </c>
      <c r="AM646" s="444">
        <f t="shared" si="938"/>
        <v>24</v>
      </c>
      <c r="AN646" s="445">
        <f t="shared" si="939"/>
        <v>160.86425999999994</v>
      </c>
      <c r="AO646" s="445">
        <f t="shared" si="940"/>
        <v>32.172852000000006</v>
      </c>
      <c r="AP646" s="542">
        <f t="shared" si="1003"/>
        <v>6.4345704000000004E-2</v>
      </c>
      <c r="AQ646" s="445">
        <f t="shared" si="941"/>
        <v>32.172851999999992</v>
      </c>
      <c r="AR646" s="227">
        <f t="shared" si="942"/>
        <v>1240</v>
      </c>
      <c r="AS646" s="210">
        <f t="shared" si="943"/>
        <v>620</v>
      </c>
      <c r="AT646" s="209">
        <f t="shared" si="944"/>
        <v>186</v>
      </c>
      <c r="AU646" s="209">
        <f t="shared" si="945"/>
        <v>310</v>
      </c>
      <c r="AV646" s="211">
        <f t="shared" si="946"/>
        <v>620</v>
      </c>
      <c r="AW646" s="210">
        <f t="shared" si="947"/>
        <v>0</v>
      </c>
      <c r="AX646" s="210">
        <f t="shared" si="948"/>
        <v>120</v>
      </c>
      <c r="AY646" s="210">
        <f t="shared" si="949"/>
        <v>24</v>
      </c>
      <c r="AZ646" s="211">
        <f t="shared" si="950"/>
        <v>660.86425999999994</v>
      </c>
      <c r="BA646" s="544">
        <f t="shared" si="1004"/>
        <v>40.864259999999945</v>
      </c>
      <c r="BB646" s="210">
        <f t="shared" si="1005"/>
        <v>10.216064999999986</v>
      </c>
      <c r="BC646" s="213">
        <f t="shared" si="951"/>
        <v>1240</v>
      </c>
      <c r="BD646" s="211">
        <f>[1]MAG_9pak!$F$4</f>
        <v>620</v>
      </c>
      <c r="BE646" s="213">
        <f t="shared" si="952"/>
        <v>186</v>
      </c>
      <c r="BF646" s="213">
        <f t="shared" si="953"/>
        <v>310</v>
      </c>
      <c r="BG646" s="210">
        <f t="shared" si="954"/>
        <v>0</v>
      </c>
      <c r="BH646" s="210">
        <f t="shared" si="955"/>
        <v>120</v>
      </c>
      <c r="BI646" s="210">
        <f t="shared" si="956"/>
        <v>24</v>
      </c>
      <c r="BJ646" s="210">
        <f t="shared" si="957"/>
        <v>620</v>
      </c>
      <c r="BK646" s="214">
        <f t="shared" si="958"/>
        <v>186</v>
      </c>
      <c r="BL646" s="214">
        <f t="shared" si="959"/>
        <v>310</v>
      </c>
      <c r="BM646" s="210">
        <f t="shared" si="960"/>
        <v>120</v>
      </c>
      <c r="BN646" s="210">
        <f t="shared" si="961"/>
        <v>0</v>
      </c>
      <c r="BO646" s="215">
        <f t="shared" si="962"/>
        <v>1240</v>
      </c>
      <c r="BP646" s="210">
        <f t="shared" si="933"/>
        <v>620</v>
      </c>
      <c r="BQ646" s="216">
        <f t="shared" si="963"/>
        <v>186</v>
      </c>
      <c r="BR646" s="216">
        <f t="shared" si="964"/>
        <v>310</v>
      </c>
      <c r="BS646" s="210">
        <f t="shared" si="965"/>
        <v>120</v>
      </c>
      <c r="BT646" s="210">
        <f t="shared" si="966"/>
        <v>0</v>
      </c>
      <c r="BU646" s="217">
        <f t="shared" si="967"/>
        <v>1240</v>
      </c>
      <c r="BV646" s="210">
        <f t="shared" si="934"/>
        <v>620</v>
      </c>
      <c r="BW646" s="403">
        <f t="shared" si="968"/>
        <v>186</v>
      </c>
      <c r="BX646" s="403">
        <f t="shared" si="969"/>
        <v>310</v>
      </c>
      <c r="BY646" s="210">
        <f t="shared" si="970"/>
        <v>120</v>
      </c>
      <c r="BZ646" s="210">
        <f t="shared" si="971"/>
        <v>0</v>
      </c>
      <c r="CA646" s="210">
        <f t="shared" si="972"/>
        <v>24</v>
      </c>
      <c r="CB646" s="404">
        <f t="shared" si="973"/>
        <v>1240</v>
      </c>
      <c r="CC646" s="404"/>
      <c r="CD646" s="537">
        <f t="shared" si="974"/>
        <v>10.216064999999986</v>
      </c>
      <c r="CE646" s="537">
        <f t="shared" si="1006"/>
        <v>3.0648194999999956</v>
      </c>
      <c r="CF646" s="537">
        <f t="shared" si="975"/>
        <v>5.1080324999999931</v>
      </c>
      <c r="CG646" s="210"/>
      <c r="CH646" s="210"/>
      <c r="CI646" s="210"/>
      <c r="CJ646" s="538">
        <f t="shared" si="976"/>
        <v>20.432129999999972</v>
      </c>
      <c r="CK646" s="216">
        <f t="shared" si="977"/>
        <v>0</v>
      </c>
      <c r="CL646" s="216">
        <f t="shared" si="1007"/>
        <v>0</v>
      </c>
      <c r="CM646" s="216">
        <f t="shared" si="978"/>
        <v>0</v>
      </c>
      <c r="CN646" s="216"/>
      <c r="CO646" s="216"/>
      <c r="CP646" s="216"/>
      <c r="CQ646" s="217">
        <f t="shared" si="979"/>
        <v>0</v>
      </c>
      <c r="CR646" s="403">
        <f t="shared" si="980"/>
        <v>10.216064999999986</v>
      </c>
      <c r="CS646" s="403">
        <f t="shared" si="1008"/>
        <v>3.0648194999999956</v>
      </c>
      <c r="CT646" s="403">
        <f t="shared" si="981"/>
        <v>5.1080324999999931</v>
      </c>
      <c r="CU646" s="403"/>
      <c r="CV646" s="403"/>
      <c r="CW646" s="403"/>
      <c r="CX646" s="404">
        <f t="shared" si="982"/>
        <v>20.432129999999972</v>
      </c>
      <c r="CY646" s="198"/>
      <c r="CZ646" s="222">
        <v>620</v>
      </c>
      <c r="DA646" s="677">
        <f t="shared" si="983"/>
        <v>120</v>
      </c>
      <c r="DB646" s="676">
        <f t="shared" si="984"/>
        <v>24</v>
      </c>
      <c r="DC646" s="676">
        <f t="shared" si="1009"/>
        <v>4.8</v>
      </c>
      <c r="DD646" s="208">
        <v>660.86425999999994</v>
      </c>
      <c r="DE646" s="677">
        <f t="shared" si="985"/>
        <v>160.86425999999994</v>
      </c>
      <c r="DF646" s="676">
        <f t="shared" si="986"/>
        <v>32.172852000000006</v>
      </c>
      <c r="DG646" s="676">
        <f t="shared" si="1010"/>
        <v>6.434570400000001</v>
      </c>
      <c r="DH646" s="222">
        <v>24</v>
      </c>
      <c r="DI646" s="677">
        <f t="shared" si="987"/>
        <v>120</v>
      </c>
      <c r="DJ646" s="568">
        <f t="shared" si="988"/>
        <v>620</v>
      </c>
      <c r="DK646" s="677">
        <f t="shared" si="989"/>
        <v>1240</v>
      </c>
      <c r="DL646" s="677">
        <f t="shared" si="1011"/>
        <v>186</v>
      </c>
      <c r="DM646" s="677">
        <f t="shared" si="1012"/>
        <v>310</v>
      </c>
      <c r="DN646" s="677">
        <f t="shared" si="990"/>
        <v>10.216064999999986</v>
      </c>
      <c r="DO646" s="677">
        <f t="shared" si="1013"/>
        <v>3.0648194999999956</v>
      </c>
      <c r="DP646" s="677">
        <f t="shared" si="1014"/>
        <v>5.1080324999999931</v>
      </c>
      <c r="DQ646" s="677">
        <f t="shared" si="991"/>
        <v>20.432129999999972</v>
      </c>
      <c r="DR646" s="222">
        <v>620</v>
      </c>
      <c r="DS646" s="677">
        <f t="shared" si="992"/>
        <v>120</v>
      </c>
      <c r="DT646" s="676">
        <f t="shared" si="993"/>
        <v>24</v>
      </c>
      <c r="DU646" s="710">
        <f t="shared" si="1015"/>
        <v>4.8</v>
      </c>
      <c r="DV646" s="208">
        <v>660.86425999999994</v>
      </c>
      <c r="DW646" s="677">
        <f t="shared" si="994"/>
        <v>160.86425999999994</v>
      </c>
      <c r="DX646" s="676">
        <f t="shared" si="995"/>
        <v>32.172852000000006</v>
      </c>
      <c r="DY646" s="710">
        <f t="shared" si="1016"/>
        <v>6.434570400000001</v>
      </c>
      <c r="DZ646" s="222">
        <v>24</v>
      </c>
      <c r="EA646" s="677">
        <f t="shared" si="996"/>
        <v>120</v>
      </c>
      <c r="EB646" s="568">
        <f t="shared" si="997"/>
        <v>620</v>
      </c>
      <c r="EC646" s="677">
        <f t="shared" si="998"/>
        <v>1240</v>
      </c>
      <c r="ED646" s="677">
        <f t="shared" si="1017"/>
        <v>186</v>
      </c>
      <c r="EE646" s="677">
        <f t="shared" si="1018"/>
        <v>310</v>
      </c>
      <c r="EF646" s="208">
        <f t="shared" si="1019"/>
        <v>10.216064999999986</v>
      </c>
      <c r="EG646" s="208">
        <f t="shared" si="1020"/>
        <v>3.0648194999999956</v>
      </c>
      <c r="EH646" s="208">
        <f t="shared" si="1021"/>
        <v>5.1080324999999931</v>
      </c>
      <c r="EI646" s="677">
        <f t="shared" si="999"/>
        <v>20.432129999999972</v>
      </c>
    </row>
    <row r="647" spans="1:139" s="218" customFormat="1" ht="13.5" customHeight="1" x14ac:dyDescent="0.2">
      <c r="A647" s="505">
        <v>644</v>
      </c>
      <c r="B647" s="506" t="s">
        <v>1269</v>
      </c>
      <c r="C647" s="499" t="s">
        <v>992</v>
      </c>
      <c r="D647" s="253" t="s">
        <v>82</v>
      </c>
      <c r="E647" s="327" t="s">
        <v>126</v>
      </c>
      <c r="F647" s="219" t="s">
        <v>5</v>
      </c>
      <c r="G647" s="219" t="s">
        <v>40</v>
      </c>
      <c r="H647" s="219" t="s">
        <v>39</v>
      </c>
      <c r="I647" s="246">
        <v>1</v>
      </c>
      <c r="J647" s="229">
        <v>530</v>
      </c>
      <c r="K647" s="222"/>
      <c r="L647" s="219" t="s">
        <v>5</v>
      </c>
      <c r="M647" s="219" t="s">
        <v>40</v>
      </c>
      <c r="N647" s="219" t="s">
        <v>39</v>
      </c>
      <c r="O647" s="246">
        <v>1</v>
      </c>
      <c r="P647" s="230">
        <v>530</v>
      </c>
      <c r="Q647" s="219" t="s">
        <v>303</v>
      </c>
      <c r="R647" s="219" t="s">
        <v>6</v>
      </c>
      <c r="S647" s="219" t="s">
        <v>7</v>
      </c>
      <c r="T647" s="246">
        <v>1</v>
      </c>
      <c r="U647" s="231">
        <v>530</v>
      </c>
      <c r="V647" s="228" t="s">
        <v>303</v>
      </c>
      <c r="W647" s="228" t="s">
        <v>6</v>
      </c>
      <c r="X647" s="228" t="s">
        <v>7</v>
      </c>
      <c r="Y647" s="242">
        <v>1</v>
      </c>
      <c r="Z647" s="232">
        <v>530</v>
      </c>
      <c r="AA647" s="207">
        <f t="shared" si="935"/>
        <v>530</v>
      </c>
      <c r="AB647" s="222">
        <v>620</v>
      </c>
      <c r="AC647" s="544">
        <f t="shared" si="1000"/>
        <v>90</v>
      </c>
      <c r="AD647" s="208">
        <f>0.581*$AB$1</f>
        <v>660.86425999999994</v>
      </c>
      <c r="AE647" s="678">
        <f t="shared" si="1001"/>
        <v>130.86425999999994</v>
      </c>
      <c r="AF647" s="222">
        <v>859</v>
      </c>
      <c r="AJ647" s="444">
        <f t="shared" si="936"/>
        <v>90</v>
      </c>
      <c r="AK647" s="444">
        <f t="shared" si="937"/>
        <v>16.981132075471692</v>
      </c>
      <c r="AL647" s="539">
        <f t="shared" si="1002"/>
        <v>3.3962264150943382E-2</v>
      </c>
      <c r="AM647" s="444">
        <f t="shared" si="938"/>
        <v>18</v>
      </c>
      <c r="AN647" s="445">
        <f t="shared" si="939"/>
        <v>130.86425999999994</v>
      </c>
      <c r="AO647" s="445">
        <f t="shared" si="940"/>
        <v>24.69136981132074</v>
      </c>
      <c r="AP647" s="542">
        <f t="shared" si="1003"/>
        <v>4.9382739622641482E-2</v>
      </c>
      <c r="AQ647" s="445">
        <f t="shared" si="941"/>
        <v>26.172851999999988</v>
      </c>
      <c r="AR647" s="227">
        <f t="shared" si="942"/>
        <v>650</v>
      </c>
      <c r="AS647" s="210">
        <f t="shared" si="943"/>
        <v>650</v>
      </c>
      <c r="AT647" s="209">
        <f t="shared" si="944"/>
        <v>195</v>
      </c>
      <c r="AU647" s="209">
        <f t="shared" si="945"/>
        <v>325</v>
      </c>
      <c r="AV647" s="211">
        <f t="shared" si="946"/>
        <v>620</v>
      </c>
      <c r="AW647" s="210">
        <f t="shared" si="947"/>
        <v>30</v>
      </c>
      <c r="AX647" s="210">
        <f t="shared" si="948"/>
        <v>120</v>
      </c>
      <c r="AY647" s="210">
        <f t="shared" si="949"/>
        <v>22.641509433962256</v>
      </c>
      <c r="AZ647" s="211">
        <f t="shared" si="950"/>
        <v>660.86425999999994</v>
      </c>
      <c r="BA647" s="544">
        <f t="shared" si="1004"/>
        <v>10.864259999999945</v>
      </c>
      <c r="BB647" s="210">
        <f t="shared" si="1005"/>
        <v>2.7160649999999862</v>
      </c>
      <c r="BC647" s="213">
        <f t="shared" si="951"/>
        <v>620</v>
      </c>
      <c r="BD647" s="211">
        <f>[1]MAG_9pak!$F$4</f>
        <v>620</v>
      </c>
      <c r="BE647" s="213">
        <f t="shared" si="952"/>
        <v>186</v>
      </c>
      <c r="BF647" s="213">
        <f t="shared" si="953"/>
        <v>310</v>
      </c>
      <c r="BG647" s="210">
        <f t="shared" si="954"/>
        <v>0</v>
      </c>
      <c r="BH647" s="210">
        <f t="shared" si="955"/>
        <v>90</v>
      </c>
      <c r="BI647" s="210">
        <f t="shared" si="956"/>
        <v>16.981132075471692</v>
      </c>
      <c r="BJ647" s="210">
        <f t="shared" si="957"/>
        <v>657.2</v>
      </c>
      <c r="BK647" s="214">
        <f t="shared" si="958"/>
        <v>197.16</v>
      </c>
      <c r="BL647" s="214">
        <f t="shared" si="959"/>
        <v>328.6</v>
      </c>
      <c r="BM647" s="210">
        <f t="shared" si="960"/>
        <v>127.20000000000005</v>
      </c>
      <c r="BN647" s="210">
        <f t="shared" si="961"/>
        <v>37.200000000000045</v>
      </c>
      <c r="BO647" s="215">
        <f t="shared" si="962"/>
        <v>657.2</v>
      </c>
      <c r="BP647" s="210">
        <f t="shared" si="933"/>
        <v>657.2</v>
      </c>
      <c r="BQ647" s="216">
        <f t="shared" si="963"/>
        <v>197.16</v>
      </c>
      <c r="BR647" s="216">
        <f t="shared" si="964"/>
        <v>328.6</v>
      </c>
      <c r="BS647" s="210">
        <f t="shared" si="965"/>
        <v>127.20000000000005</v>
      </c>
      <c r="BT647" s="210">
        <f t="shared" si="966"/>
        <v>37.200000000000045</v>
      </c>
      <c r="BU647" s="217">
        <f t="shared" si="967"/>
        <v>657.2</v>
      </c>
      <c r="BV647" s="210">
        <f t="shared" si="934"/>
        <v>657.2</v>
      </c>
      <c r="BW647" s="403">
        <f t="shared" si="968"/>
        <v>197.16</v>
      </c>
      <c r="BX647" s="403">
        <f t="shared" si="969"/>
        <v>328.6</v>
      </c>
      <c r="BY647" s="210">
        <f t="shared" si="970"/>
        <v>127.20000000000005</v>
      </c>
      <c r="BZ647" s="210">
        <f t="shared" si="971"/>
        <v>37.200000000000045</v>
      </c>
      <c r="CA647" s="210">
        <f t="shared" si="972"/>
        <v>24</v>
      </c>
      <c r="CB647" s="404">
        <f t="shared" si="973"/>
        <v>657.2</v>
      </c>
      <c r="CC647" s="404"/>
      <c r="CD647" s="537">
        <f t="shared" si="974"/>
        <v>2.7160649999999862</v>
      </c>
      <c r="CE647" s="537">
        <f t="shared" si="1006"/>
        <v>0.81481949999999581</v>
      </c>
      <c r="CF647" s="537">
        <f t="shared" si="975"/>
        <v>1.3580324999999931</v>
      </c>
      <c r="CG647" s="210"/>
      <c r="CH647" s="210"/>
      <c r="CI647" s="210"/>
      <c r="CJ647" s="538">
        <f t="shared" si="976"/>
        <v>2.7160649999999862</v>
      </c>
      <c r="CK647" s="216">
        <f t="shared" si="977"/>
        <v>-7.5</v>
      </c>
      <c r="CL647" s="216">
        <f t="shared" si="1007"/>
        <v>-2.25</v>
      </c>
      <c r="CM647" s="216">
        <f t="shared" si="978"/>
        <v>-3.75</v>
      </c>
      <c r="CN647" s="216"/>
      <c r="CO647" s="216"/>
      <c r="CP647" s="216"/>
      <c r="CQ647" s="217">
        <f t="shared" si="979"/>
        <v>-7.5</v>
      </c>
      <c r="CR647" s="403">
        <f t="shared" si="980"/>
        <v>0.91606499999997482</v>
      </c>
      <c r="CS647" s="403">
        <f t="shared" si="1008"/>
        <v>0.27481949999999244</v>
      </c>
      <c r="CT647" s="403">
        <f t="shared" si="981"/>
        <v>0.45803249999998741</v>
      </c>
      <c r="CU647" s="403"/>
      <c r="CV647" s="403"/>
      <c r="CW647" s="403"/>
      <c r="CX647" s="404">
        <f t="shared" si="982"/>
        <v>0.91606499999997482</v>
      </c>
      <c r="CY647" s="198"/>
      <c r="CZ647" s="222">
        <v>620</v>
      </c>
      <c r="DA647" s="677">
        <f t="shared" si="983"/>
        <v>90</v>
      </c>
      <c r="DB647" s="676">
        <f t="shared" si="984"/>
        <v>16.981132075471692</v>
      </c>
      <c r="DC647" s="676">
        <f t="shared" si="1009"/>
        <v>3.3962264150943384</v>
      </c>
      <c r="DD647" s="208">
        <v>660.86425999999994</v>
      </c>
      <c r="DE647" s="677">
        <f t="shared" si="985"/>
        <v>130.86425999999994</v>
      </c>
      <c r="DF647" s="676">
        <f t="shared" si="986"/>
        <v>24.69136981132074</v>
      </c>
      <c r="DG647" s="676">
        <f t="shared" si="1010"/>
        <v>4.9382739622641481</v>
      </c>
      <c r="DH647" s="222">
        <v>24</v>
      </c>
      <c r="DI647" s="677">
        <f t="shared" si="987"/>
        <v>127.2</v>
      </c>
      <c r="DJ647" s="568">
        <f t="shared" si="988"/>
        <v>657.2</v>
      </c>
      <c r="DK647" s="677">
        <f t="shared" si="989"/>
        <v>657.2</v>
      </c>
      <c r="DL647" s="677">
        <f t="shared" si="1011"/>
        <v>197.16</v>
      </c>
      <c r="DM647" s="677">
        <f t="shared" si="1012"/>
        <v>328.6</v>
      </c>
      <c r="DN647" s="677">
        <f t="shared" si="990"/>
        <v>0.91606499999997482</v>
      </c>
      <c r="DO647" s="677">
        <f t="shared" si="1013"/>
        <v>0.27481949999999244</v>
      </c>
      <c r="DP647" s="677">
        <f t="shared" si="1014"/>
        <v>0.45803249999998741</v>
      </c>
      <c r="DQ647" s="677">
        <f t="shared" si="991"/>
        <v>0.91606499999997482</v>
      </c>
      <c r="DR647" s="222">
        <v>620</v>
      </c>
      <c r="DS647" s="677">
        <f t="shared" si="992"/>
        <v>90</v>
      </c>
      <c r="DT647" s="676">
        <f t="shared" si="993"/>
        <v>16.981132075471692</v>
      </c>
      <c r="DU647" s="710">
        <f t="shared" si="1015"/>
        <v>3.3962264150943384</v>
      </c>
      <c r="DV647" s="208">
        <v>660.86425999999994</v>
      </c>
      <c r="DW647" s="677">
        <f t="shared" si="994"/>
        <v>130.86425999999994</v>
      </c>
      <c r="DX647" s="676">
        <f t="shared" si="995"/>
        <v>24.69136981132074</v>
      </c>
      <c r="DY647" s="710">
        <f t="shared" si="1016"/>
        <v>4.9382739622641481</v>
      </c>
      <c r="DZ647" s="222">
        <v>24</v>
      </c>
      <c r="EA647" s="677">
        <f t="shared" si="996"/>
        <v>127.2</v>
      </c>
      <c r="EB647" s="568">
        <f t="shared" si="997"/>
        <v>657.2</v>
      </c>
      <c r="EC647" s="677">
        <f t="shared" si="998"/>
        <v>657.2</v>
      </c>
      <c r="ED647" s="677">
        <f t="shared" si="1017"/>
        <v>197.16</v>
      </c>
      <c r="EE647" s="677">
        <f t="shared" si="1018"/>
        <v>328.6</v>
      </c>
      <c r="EF647" s="208">
        <f t="shared" si="1019"/>
        <v>0.91606499999997482</v>
      </c>
      <c r="EG647" s="208">
        <f t="shared" si="1020"/>
        <v>0.27481949999999244</v>
      </c>
      <c r="EH647" s="208">
        <f t="shared" si="1021"/>
        <v>0.45803249999998741</v>
      </c>
      <c r="EI647" s="677">
        <f t="shared" si="999"/>
        <v>0.91606499999997482</v>
      </c>
    </row>
    <row r="648" spans="1:139" s="218" customFormat="1" ht="13.5" customHeight="1" x14ac:dyDescent="0.2">
      <c r="A648" s="506">
        <v>645</v>
      </c>
      <c r="B648" s="506" t="s">
        <v>1269</v>
      </c>
      <c r="C648" s="499" t="s">
        <v>992</v>
      </c>
      <c r="D648" s="253" t="s">
        <v>82</v>
      </c>
      <c r="E648" s="327" t="s">
        <v>126</v>
      </c>
      <c r="F648" s="219" t="s">
        <v>5</v>
      </c>
      <c r="G648" s="219" t="s">
        <v>42</v>
      </c>
      <c r="H648" s="219" t="s">
        <v>52</v>
      </c>
      <c r="I648" s="274">
        <v>1</v>
      </c>
      <c r="J648" s="229">
        <v>705</v>
      </c>
      <c r="K648" s="222"/>
      <c r="L648" s="219" t="s">
        <v>5</v>
      </c>
      <c r="M648" s="219" t="s">
        <v>42</v>
      </c>
      <c r="N648" s="219" t="s">
        <v>52</v>
      </c>
      <c r="O648" s="269">
        <v>1</v>
      </c>
      <c r="P648" s="230">
        <v>705</v>
      </c>
      <c r="Q648" s="219" t="s">
        <v>303</v>
      </c>
      <c r="R648" s="219" t="s">
        <v>24</v>
      </c>
      <c r="S648" s="219" t="s">
        <v>39</v>
      </c>
      <c r="T648" s="269">
        <v>1</v>
      </c>
      <c r="U648" s="231">
        <v>705</v>
      </c>
      <c r="V648" s="228" t="s">
        <v>303</v>
      </c>
      <c r="W648" s="228" t="s">
        <v>42</v>
      </c>
      <c r="X648" s="228" t="s">
        <v>10</v>
      </c>
      <c r="Y648" s="270">
        <v>1</v>
      </c>
      <c r="Z648" s="232">
        <v>705</v>
      </c>
      <c r="AA648" s="207">
        <f t="shared" si="935"/>
        <v>705</v>
      </c>
      <c r="AB648" s="222">
        <v>648</v>
      </c>
      <c r="AC648" s="544">
        <f t="shared" si="1000"/>
        <v>-57</v>
      </c>
      <c r="AD648" s="208">
        <f>0.814*$AB$1</f>
        <v>925.89243999999997</v>
      </c>
      <c r="AE648" s="678">
        <f t="shared" si="1001"/>
        <v>220.89243999999997</v>
      </c>
      <c r="AF648" s="222">
        <v>1205</v>
      </c>
      <c r="AJ648" s="444">
        <f t="shared" si="936"/>
        <v>-57</v>
      </c>
      <c r="AK648" s="444">
        <f t="shared" si="937"/>
        <v>-8.0851063829787222</v>
      </c>
      <c r="AL648" s="539">
        <f t="shared" si="1002"/>
        <v>-1.6170212765957443E-2</v>
      </c>
      <c r="AM648" s="444">
        <f t="shared" si="938"/>
        <v>-11.4</v>
      </c>
      <c r="AN648" s="445">
        <f t="shared" si="939"/>
        <v>220.89243999999997</v>
      </c>
      <c r="AO648" s="445">
        <f t="shared" si="940"/>
        <v>31.332260992907806</v>
      </c>
      <c r="AP648" s="542">
        <f t="shared" si="1003"/>
        <v>6.2664521985815611E-2</v>
      </c>
      <c r="AQ648" s="445">
        <f t="shared" si="941"/>
        <v>44.178487999999994</v>
      </c>
      <c r="AR648" s="227">
        <f t="shared" si="942"/>
        <v>825</v>
      </c>
      <c r="AS648" s="210">
        <f t="shared" si="943"/>
        <v>825</v>
      </c>
      <c r="AT648" s="209">
        <f t="shared" si="944"/>
        <v>247.5</v>
      </c>
      <c r="AU648" s="209">
        <f t="shared" si="945"/>
        <v>412.5</v>
      </c>
      <c r="AV648" s="211">
        <f t="shared" si="946"/>
        <v>648</v>
      </c>
      <c r="AW648" s="210">
        <f t="shared" si="947"/>
        <v>177</v>
      </c>
      <c r="AX648" s="210">
        <f t="shared" si="948"/>
        <v>120</v>
      </c>
      <c r="AY648" s="210">
        <f t="shared" si="949"/>
        <v>17.021276595744681</v>
      </c>
      <c r="AZ648" s="211">
        <f t="shared" si="950"/>
        <v>925.89243999999997</v>
      </c>
      <c r="BA648" s="544">
        <f t="shared" si="1004"/>
        <v>100.89243999999997</v>
      </c>
      <c r="BB648" s="210">
        <f t="shared" si="1005"/>
        <v>25.223109999999991</v>
      </c>
      <c r="BC648" s="213">
        <f t="shared" si="951"/>
        <v>833.30319599999996</v>
      </c>
      <c r="BD648" s="211">
        <f>[1]MAG_9pak!$F$6</f>
        <v>833.30319599999996</v>
      </c>
      <c r="BE648" s="213">
        <f t="shared" si="952"/>
        <v>249.99095879999999</v>
      </c>
      <c r="BF648" s="213">
        <f t="shared" si="953"/>
        <v>416.65159799999998</v>
      </c>
      <c r="BG648" s="210">
        <f t="shared" si="954"/>
        <v>185.30319599999996</v>
      </c>
      <c r="BH648" s="210">
        <f t="shared" si="955"/>
        <v>128.30319599999996</v>
      </c>
      <c r="BI648" s="210">
        <f t="shared" si="956"/>
        <v>18.199034893617011</v>
      </c>
      <c r="BJ648" s="210">
        <f t="shared" si="957"/>
        <v>874.2</v>
      </c>
      <c r="BK648" s="214">
        <f t="shared" si="958"/>
        <v>262.26</v>
      </c>
      <c r="BL648" s="214">
        <f t="shared" si="959"/>
        <v>437.1</v>
      </c>
      <c r="BM648" s="210">
        <f t="shared" si="960"/>
        <v>169.20000000000005</v>
      </c>
      <c r="BN648" s="210">
        <f t="shared" si="961"/>
        <v>226.20000000000005</v>
      </c>
      <c r="BO648" s="215">
        <f t="shared" si="962"/>
        <v>874.2</v>
      </c>
      <c r="BP648" s="210">
        <f t="shared" si="933"/>
        <v>874.2</v>
      </c>
      <c r="BQ648" s="216">
        <f t="shared" si="963"/>
        <v>262.26</v>
      </c>
      <c r="BR648" s="216">
        <f t="shared" si="964"/>
        <v>437.1</v>
      </c>
      <c r="BS648" s="210">
        <f t="shared" si="965"/>
        <v>169.20000000000005</v>
      </c>
      <c r="BT648" s="210">
        <f t="shared" si="966"/>
        <v>226.20000000000005</v>
      </c>
      <c r="BU648" s="217">
        <f t="shared" si="967"/>
        <v>874.2</v>
      </c>
      <c r="BV648" s="210">
        <f t="shared" si="934"/>
        <v>874.2</v>
      </c>
      <c r="BW648" s="403">
        <f t="shared" si="968"/>
        <v>262.26</v>
      </c>
      <c r="BX648" s="403">
        <f t="shared" si="969"/>
        <v>437.1</v>
      </c>
      <c r="BY648" s="210">
        <f t="shared" si="970"/>
        <v>169.20000000000005</v>
      </c>
      <c r="BZ648" s="210">
        <f t="shared" si="971"/>
        <v>226.20000000000005</v>
      </c>
      <c r="CA648" s="210">
        <f t="shared" si="972"/>
        <v>24</v>
      </c>
      <c r="CB648" s="404">
        <f t="shared" si="973"/>
        <v>874.2</v>
      </c>
      <c r="CC648" s="404"/>
      <c r="CD648" s="537">
        <f t="shared" si="974"/>
        <v>25.223109999999991</v>
      </c>
      <c r="CE648" s="537">
        <f t="shared" si="1006"/>
        <v>7.566932999999997</v>
      </c>
      <c r="CF648" s="537">
        <f t="shared" si="975"/>
        <v>12.611554999999996</v>
      </c>
      <c r="CG648" s="210"/>
      <c r="CH648" s="210"/>
      <c r="CI648" s="210"/>
      <c r="CJ648" s="538">
        <f t="shared" si="976"/>
        <v>25.223109999999991</v>
      </c>
      <c r="CK648" s="216">
        <f t="shared" si="977"/>
        <v>-44.25</v>
      </c>
      <c r="CL648" s="216">
        <f t="shared" si="1007"/>
        <v>-13.275</v>
      </c>
      <c r="CM648" s="216">
        <f t="shared" si="978"/>
        <v>-22.125</v>
      </c>
      <c r="CN648" s="216"/>
      <c r="CO648" s="216"/>
      <c r="CP648" s="216"/>
      <c r="CQ648" s="217">
        <f t="shared" si="979"/>
        <v>-44.25</v>
      </c>
      <c r="CR648" s="403">
        <f t="shared" si="980"/>
        <v>12.92310999999998</v>
      </c>
      <c r="CS648" s="403">
        <f t="shared" si="1008"/>
        <v>3.876932999999994</v>
      </c>
      <c r="CT648" s="403">
        <f t="shared" si="981"/>
        <v>6.4615549999999899</v>
      </c>
      <c r="CU648" s="403"/>
      <c r="CV648" s="403"/>
      <c r="CW648" s="403"/>
      <c r="CX648" s="404">
        <f t="shared" si="982"/>
        <v>12.92310999999998</v>
      </c>
      <c r="CY648" s="198"/>
      <c r="CZ648" s="222">
        <v>648</v>
      </c>
      <c r="DA648" s="677">
        <f t="shared" si="983"/>
        <v>-57</v>
      </c>
      <c r="DB648" s="676">
        <f t="shared" si="984"/>
        <v>-8.0851063829787222</v>
      </c>
      <c r="DC648" s="676">
        <f t="shared" si="1009"/>
        <v>-1.6170212765957444</v>
      </c>
      <c r="DD648" s="208">
        <v>925.89243999999997</v>
      </c>
      <c r="DE648" s="677">
        <f t="shared" si="985"/>
        <v>220.89243999999997</v>
      </c>
      <c r="DF648" s="676">
        <f t="shared" si="986"/>
        <v>31.332260992907806</v>
      </c>
      <c r="DG648" s="676">
        <f t="shared" si="1010"/>
        <v>6.2664521985815611</v>
      </c>
      <c r="DH648" s="222">
        <v>24</v>
      </c>
      <c r="DI648" s="677">
        <f t="shared" si="987"/>
        <v>169.2</v>
      </c>
      <c r="DJ648" s="568">
        <f t="shared" si="988"/>
        <v>874.2</v>
      </c>
      <c r="DK648" s="677">
        <f t="shared" si="989"/>
        <v>874.2</v>
      </c>
      <c r="DL648" s="677">
        <f t="shared" si="1011"/>
        <v>262.26</v>
      </c>
      <c r="DM648" s="677">
        <f t="shared" si="1012"/>
        <v>437.1</v>
      </c>
      <c r="DN648" s="677">
        <f t="shared" si="990"/>
        <v>12.92310999999998</v>
      </c>
      <c r="DO648" s="677">
        <f t="shared" si="1013"/>
        <v>3.876932999999994</v>
      </c>
      <c r="DP648" s="677">
        <f t="shared" si="1014"/>
        <v>6.4615549999999899</v>
      </c>
      <c r="DQ648" s="677">
        <f t="shared" si="991"/>
        <v>12.92310999999998</v>
      </c>
      <c r="DR648" s="222">
        <v>648</v>
      </c>
      <c r="DS648" s="677">
        <f t="shared" si="992"/>
        <v>-57</v>
      </c>
      <c r="DT648" s="676">
        <f t="shared" si="993"/>
        <v>-8.0851063829787222</v>
      </c>
      <c r="DU648" s="710">
        <f t="shared" si="1015"/>
        <v>-1.6170212765957444</v>
      </c>
      <c r="DV648" s="208">
        <v>925.89243999999997</v>
      </c>
      <c r="DW648" s="677">
        <f t="shared" si="994"/>
        <v>220.89243999999997</v>
      </c>
      <c r="DX648" s="676">
        <f t="shared" si="995"/>
        <v>31.332260992907806</v>
      </c>
      <c r="DY648" s="710">
        <f t="shared" si="1016"/>
        <v>6.2664521985815611</v>
      </c>
      <c r="DZ648" s="222">
        <v>22</v>
      </c>
      <c r="EA648" s="677">
        <f t="shared" si="996"/>
        <v>155.1</v>
      </c>
      <c r="EB648" s="568">
        <f t="shared" si="997"/>
        <v>860.1</v>
      </c>
      <c r="EC648" s="677">
        <f t="shared" si="998"/>
        <v>860.1</v>
      </c>
      <c r="ED648" s="677">
        <f t="shared" si="1017"/>
        <v>258.02999999999997</v>
      </c>
      <c r="EE648" s="677">
        <f t="shared" si="1018"/>
        <v>430.05</v>
      </c>
      <c r="EF648" s="208">
        <f t="shared" si="1019"/>
        <v>16.448109999999986</v>
      </c>
      <c r="EG648" s="208">
        <f t="shared" si="1020"/>
        <v>4.9344329999999959</v>
      </c>
      <c r="EH648" s="208">
        <f t="shared" si="1021"/>
        <v>8.2240549999999928</v>
      </c>
      <c r="EI648" s="677">
        <f t="shared" si="999"/>
        <v>16.448109999999986</v>
      </c>
    </row>
    <row r="649" spans="1:139" s="218" customFormat="1" ht="13.5" customHeight="1" x14ac:dyDescent="0.2">
      <c r="A649" s="505">
        <v>646</v>
      </c>
      <c r="B649" s="505" t="s">
        <v>1270</v>
      </c>
      <c r="C649" s="499" t="s">
        <v>952</v>
      </c>
      <c r="D649" s="253" t="s">
        <v>104</v>
      </c>
      <c r="E649" s="253" t="s">
        <v>14</v>
      </c>
      <c r="F649" s="219" t="s">
        <v>21</v>
      </c>
      <c r="G649" s="219" t="s">
        <v>24</v>
      </c>
      <c r="H649" s="219" t="s">
        <v>25</v>
      </c>
      <c r="I649" s="248">
        <v>0.8</v>
      </c>
      <c r="J649" s="229">
        <v>911</v>
      </c>
      <c r="K649" s="222"/>
      <c r="L649" s="219" t="s">
        <v>21</v>
      </c>
      <c r="M649" s="219" t="s">
        <v>24</v>
      </c>
      <c r="N649" s="219" t="s">
        <v>25</v>
      </c>
      <c r="O649" s="249">
        <v>0.8</v>
      </c>
      <c r="P649" s="230">
        <v>911</v>
      </c>
      <c r="Q649" s="219"/>
      <c r="R649" s="219"/>
      <c r="S649" s="219"/>
      <c r="T649" s="249">
        <v>0.8</v>
      </c>
      <c r="U649" s="231">
        <v>911</v>
      </c>
      <c r="V649" s="228" t="s">
        <v>660</v>
      </c>
      <c r="W649" s="228" t="s">
        <v>6</v>
      </c>
      <c r="X649" s="228" t="s">
        <v>45</v>
      </c>
      <c r="Y649" s="252">
        <v>0.8</v>
      </c>
      <c r="Z649" s="232">
        <v>911</v>
      </c>
      <c r="AA649" s="207">
        <f t="shared" si="935"/>
        <v>728.80000000000007</v>
      </c>
      <c r="AB649" s="222">
        <v>758</v>
      </c>
      <c r="AC649" s="544">
        <f t="shared" si="1000"/>
        <v>-153</v>
      </c>
      <c r="AD649" s="208">
        <f>0.95*$AB$1</f>
        <v>1080.587</v>
      </c>
      <c r="AE649" s="678">
        <f t="shared" si="1001"/>
        <v>169.58699999999999</v>
      </c>
      <c r="AF649" s="222">
        <v>1406</v>
      </c>
      <c r="AJ649" s="444">
        <f t="shared" si="936"/>
        <v>-153</v>
      </c>
      <c r="AK649" s="444">
        <f t="shared" si="937"/>
        <v>-16.794731064763994</v>
      </c>
      <c r="AL649" s="539">
        <f t="shared" si="1002"/>
        <v>-3.3589462129527986E-2</v>
      </c>
      <c r="AM649" s="444">
        <f t="shared" si="938"/>
        <v>-30.6</v>
      </c>
      <c r="AN649" s="445">
        <f t="shared" si="939"/>
        <v>169.58699999999999</v>
      </c>
      <c r="AO649" s="445">
        <f t="shared" si="940"/>
        <v>18.615477497255768</v>
      </c>
      <c r="AP649" s="542">
        <f t="shared" si="1003"/>
        <v>3.7230954994511539E-2</v>
      </c>
      <c r="AQ649" s="445">
        <f t="shared" si="941"/>
        <v>33.917400000000001</v>
      </c>
      <c r="AR649" s="227">
        <f t="shared" si="942"/>
        <v>824.80000000000007</v>
      </c>
      <c r="AS649" s="210">
        <f t="shared" si="943"/>
        <v>1031</v>
      </c>
      <c r="AT649" s="209">
        <f t="shared" si="944"/>
        <v>309.3</v>
      </c>
      <c r="AU649" s="209">
        <f t="shared" si="945"/>
        <v>515.5</v>
      </c>
      <c r="AV649" s="211">
        <f t="shared" si="946"/>
        <v>758</v>
      </c>
      <c r="AW649" s="210">
        <f t="shared" si="947"/>
        <v>273</v>
      </c>
      <c r="AX649" s="210">
        <f t="shared" si="948"/>
        <v>120</v>
      </c>
      <c r="AY649" s="210">
        <f t="shared" si="949"/>
        <v>13.172338090010967</v>
      </c>
      <c r="AZ649" s="211">
        <f t="shared" si="950"/>
        <v>1080.587</v>
      </c>
      <c r="BA649" s="544">
        <f t="shared" si="1004"/>
        <v>49.586999999999989</v>
      </c>
      <c r="BB649" s="210">
        <f t="shared" si="1005"/>
        <v>12.396749999999997</v>
      </c>
      <c r="BC649" s="213">
        <f t="shared" si="951"/>
        <v>778.02264000000014</v>
      </c>
      <c r="BD649" s="211">
        <f>[1]MAG_9pak!$F$9</f>
        <v>972.52830000000006</v>
      </c>
      <c r="BE649" s="213">
        <f t="shared" si="952"/>
        <v>291.75848999999999</v>
      </c>
      <c r="BF649" s="213">
        <f t="shared" si="953"/>
        <v>486.26415000000003</v>
      </c>
      <c r="BG649" s="210">
        <f t="shared" si="954"/>
        <v>214.52830000000006</v>
      </c>
      <c r="BH649" s="210">
        <f t="shared" si="955"/>
        <v>61.528300000000058</v>
      </c>
      <c r="BI649" s="210">
        <f t="shared" si="956"/>
        <v>6.7539297475301936</v>
      </c>
      <c r="BJ649" s="210">
        <f t="shared" si="957"/>
        <v>1129.6400000000001</v>
      </c>
      <c r="BK649" s="214">
        <f t="shared" si="958"/>
        <v>338.892</v>
      </c>
      <c r="BL649" s="214">
        <f t="shared" si="959"/>
        <v>564.82000000000005</v>
      </c>
      <c r="BM649" s="210">
        <f t="shared" si="960"/>
        <v>218.6400000000001</v>
      </c>
      <c r="BN649" s="210">
        <f t="shared" si="961"/>
        <v>371.6400000000001</v>
      </c>
      <c r="BO649" s="215">
        <f t="shared" si="962"/>
        <v>903.7120000000001</v>
      </c>
      <c r="BP649" s="210">
        <f t="shared" si="933"/>
        <v>1129.6400000000001</v>
      </c>
      <c r="BQ649" s="216">
        <f t="shared" si="963"/>
        <v>338.892</v>
      </c>
      <c r="BR649" s="216">
        <f t="shared" si="964"/>
        <v>564.82000000000005</v>
      </c>
      <c r="BS649" s="210">
        <f t="shared" si="965"/>
        <v>218.6400000000001</v>
      </c>
      <c r="BT649" s="210">
        <f t="shared" si="966"/>
        <v>371.6400000000001</v>
      </c>
      <c r="BU649" s="217">
        <f t="shared" si="967"/>
        <v>903.7120000000001</v>
      </c>
      <c r="BV649" s="210">
        <f t="shared" si="934"/>
        <v>1129.6400000000001</v>
      </c>
      <c r="BW649" s="403">
        <f t="shared" si="968"/>
        <v>338.892</v>
      </c>
      <c r="BX649" s="403">
        <f t="shared" si="969"/>
        <v>564.82000000000005</v>
      </c>
      <c r="BY649" s="210">
        <f t="shared" si="970"/>
        <v>218.6400000000001</v>
      </c>
      <c r="BZ649" s="210">
        <f t="shared" si="971"/>
        <v>371.6400000000001</v>
      </c>
      <c r="CA649" s="210">
        <f t="shared" si="972"/>
        <v>24.000000000000028</v>
      </c>
      <c r="CB649" s="404">
        <f t="shared" si="973"/>
        <v>903.7120000000001</v>
      </c>
      <c r="CC649" s="211"/>
      <c r="CD649" s="537">
        <f t="shared" si="974"/>
        <v>12.396749999999997</v>
      </c>
      <c r="CE649" s="537">
        <f t="shared" si="1006"/>
        <v>3.7190249999999989</v>
      </c>
      <c r="CF649" s="537">
        <f t="shared" si="975"/>
        <v>6.1983749999999986</v>
      </c>
      <c r="CG649" s="210"/>
      <c r="CH649" s="210"/>
      <c r="CI649" s="210"/>
      <c r="CJ649" s="538">
        <f t="shared" si="976"/>
        <v>9.9173999999999989</v>
      </c>
      <c r="CK649" s="216">
        <f t="shared" si="977"/>
        <v>-68.25</v>
      </c>
      <c r="CL649" s="216">
        <f t="shared" si="1007"/>
        <v>-20.474999999999998</v>
      </c>
      <c r="CM649" s="216">
        <f t="shared" si="978"/>
        <v>-34.125</v>
      </c>
      <c r="CN649" s="216"/>
      <c r="CO649" s="216"/>
      <c r="CP649" s="216"/>
      <c r="CQ649" s="217">
        <f t="shared" si="979"/>
        <v>-54.6</v>
      </c>
      <c r="CR649" s="403">
        <f t="shared" si="980"/>
        <v>-12.263250000000028</v>
      </c>
      <c r="CS649" s="403">
        <f t="shared" si="1008"/>
        <v>-3.6789750000000083</v>
      </c>
      <c r="CT649" s="403">
        <f t="shared" si="981"/>
        <v>-6.1316250000000139</v>
      </c>
      <c r="CU649" s="403"/>
      <c r="CV649" s="403"/>
      <c r="CW649" s="403"/>
      <c r="CX649" s="404">
        <f t="shared" si="982"/>
        <v>-9.8106000000000222</v>
      </c>
      <c r="CY649" s="198"/>
      <c r="CZ649" s="222">
        <v>758</v>
      </c>
      <c r="DA649" s="677">
        <f t="shared" si="983"/>
        <v>-153</v>
      </c>
      <c r="DB649" s="676">
        <f t="shared" si="984"/>
        <v>-16.794731064763994</v>
      </c>
      <c r="DC649" s="676">
        <f t="shared" si="1009"/>
        <v>-3.3589462129527989</v>
      </c>
      <c r="DD649" s="208">
        <v>1080.587</v>
      </c>
      <c r="DE649" s="677">
        <f t="shared" si="985"/>
        <v>169.58699999999999</v>
      </c>
      <c r="DF649" s="676">
        <f t="shared" si="986"/>
        <v>18.615477497255768</v>
      </c>
      <c r="DG649" s="676">
        <f t="shared" si="1010"/>
        <v>3.7230954994511536</v>
      </c>
      <c r="DH649" s="222">
        <v>20</v>
      </c>
      <c r="DI649" s="677">
        <f t="shared" si="987"/>
        <v>182.2</v>
      </c>
      <c r="DJ649" s="568">
        <f t="shared" si="988"/>
        <v>1093.2</v>
      </c>
      <c r="DK649" s="677">
        <f t="shared" si="989"/>
        <v>874.56000000000006</v>
      </c>
      <c r="DL649" s="677">
        <f t="shared" si="1011"/>
        <v>327.96</v>
      </c>
      <c r="DM649" s="677">
        <f t="shared" si="1012"/>
        <v>546.6</v>
      </c>
      <c r="DN649" s="677">
        <f t="shared" si="990"/>
        <v>-3.1532500000000141</v>
      </c>
      <c r="DO649" s="677">
        <f t="shared" si="1013"/>
        <v>-0.94597500000000423</v>
      </c>
      <c r="DP649" s="677">
        <f t="shared" si="1014"/>
        <v>-1.576625000000007</v>
      </c>
      <c r="DQ649" s="677">
        <f t="shared" si="991"/>
        <v>-2.5226000000000113</v>
      </c>
      <c r="DR649" s="222">
        <v>758</v>
      </c>
      <c r="DS649" s="677">
        <f t="shared" si="992"/>
        <v>-153</v>
      </c>
      <c r="DT649" s="676">
        <f t="shared" si="993"/>
        <v>-16.794731064763994</v>
      </c>
      <c r="DU649" s="710">
        <f t="shared" si="1015"/>
        <v>-3.3589462129527989</v>
      </c>
      <c r="DV649" s="208">
        <v>1080.587</v>
      </c>
      <c r="DW649" s="677">
        <f t="shared" si="994"/>
        <v>169.58699999999999</v>
      </c>
      <c r="DX649" s="676">
        <f t="shared" si="995"/>
        <v>18.615477497255768</v>
      </c>
      <c r="DY649" s="710">
        <f t="shared" si="1016"/>
        <v>3.7230954994511536</v>
      </c>
      <c r="DZ649" s="222">
        <v>19</v>
      </c>
      <c r="EA649" s="677">
        <f t="shared" si="996"/>
        <v>173.09</v>
      </c>
      <c r="EB649" s="568">
        <f t="shared" si="997"/>
        <v>1084.0899999999999</v>
      </c>
      <c r="EC649" s="677">
        <f t="shared" si="998"/>
        <v>867.27199999999993</v>
      </c>
      <c r="ED649" s="677">
        <f t="shared" si="1017"/>
        <v>325.22699999999998</v>
      </c>
      <c r="EE649" s="677">
        <f t="shared" si="1018"/>
        <v>542.04499999999996</v>
      </c>
      <c r="EF649" s="208">
        <f t="shared" si="1019"/>
        <v>-0.87574999999998226</v>
      </c>
      <c r="EG649" s="208">
        <f t="shared" si="1020"/>
        <v>-0.26272499999999466</v>
      </c>
      <c r="EH649" s="208">
        <f t="shared" si="1021"/>
        <v>-0.43787499999999113</v>
      </c>
      <c r="EI649" s="677">
        <f t="shared" si="999"/>
        <v>-0.7005999999999859</v>
      </c>
    </row>
    <row r="650" spans="1:139" s="218" customFormat="1" ht="13.5" customHeight="1" x14ac:dyDescent="0.2">
      <c r="A650" s="505">
        <v>647</v>
      </c>
      <c r="B650" s="505" t="s">
        <v>1270</v>
      </c>
      <c r="C650" s="499" t="s">
        <v>952</v>
      </c>
      <c r="D650" s="253" t="s">
        <v>104</v>
      </c>
      <c r="E650" s="253" t="s">
        <v>92</v>
      </c>
      <c r="F650" s="219" t="s">
        <v>96</v>
      </c>
      <c r="G650" s="219" t="s">
        <v>24</v>
      </c>
      <c r="H650" s="219" t="s">
        <v>28</v>
      </c>
      <c r="I650" s="248">
        <v>0.2</v>
      </c>
      <c r="J650" s="229">
        <v>739</v>
      </c>
      <c r="K650" s="222"/>
      <c r="L650" s="219" t="s">
        <v>96</v>
      </c>
      <c r="M650" s="219" t="s">
        <v>24</v>
      </c>
      <c r="N650" s="219" t="s">
        <v>28</v>
      </c>
      <c r="O650" s="249">
        <v>0.2</v>
      </c>
      <c r="P650" s="230">
        <v>739</v>
      </c>
      <c r="Q650" s="219"/>
      <c r="R650" s="219"/>
      <c r="S650" s="219"/>
      <c r="T650" s="249">
        <v>0.2</v>
      </c>
      <c r="U650" s="231">
        <v>739</v>
      </c>
      <c r="V650" s="228" t="s">
        <v>674</v>
      </c>
      <c r="W650" s="228" t="s">
        <v>6</v>
      </c>
      <c r="X650" s="228" t="s">
        <v>28</v>
      </c>
      <c r="Y650" s="252">
        <v>0.2</v>
      </c>
      <c r="Z650" s="232">
        <v>739</v>
      </c>
      <c r="AA650" s="207">
        <f t="shared" si="935"/>
        <v>147.80000000000001</v>
      </c>
      <c r="AB650" s="222">
        <v>967</v>
      </c>
      <c r="AC650" s="544">
        <f t="shared" si="1000"/>
        <v>228</v>
      </c>
      <c r="AD650" s="208">
        <f>1.22*$AB$1</f>
        <v>1387.7012</v>
      </c>
      <c r="AE650" s="678">
        <f t="shared" si="1001"/>
        <v>648.70119999999997</v>
      </c>
      <c r="AF650" s="222">
        <v>1796</v>
      </c>
      <c r="AJ650" s="444">
        <f t="shared" si="936"/>
        <v>228</v>
      </c>
      <c r="AK650" s="444">
        <f t="shared" si="937"/>
        <v>30.852503382949948</v>
      </c>
      <c r="AL650" s="539">
        <f t="shared" si="1002"/>
        <v>6.1705006765899899E-2</v>
      </c>
      <c r="AM650" s="444">
        <f t="shared" si="938"/>
        <v>45.6</v>
      </c>
      <c r="AN650" s="445">
        <f t="shared" si="939"/>
        <v>648.70119999999997</v>
      </c>
      <c r="AO650" s="445">
        <f t="shared" si="940"/>
        <v>87.780947225981038</v>
      </c>
      <c r="AP650" s="542">
        <f t="shared" si="1003"/>
        <v>0.17556189445196207</v>
      </c>
      <c r="AQ650" s="445">
        <f t="shared" si="941"/>
        <v>129.74024</v>
      </c>
      <c r="AR650" s="227">
        <f t="shared" si="942"/>
        <v>171.8</v>
      </c>
      <c r="AS650" s="210">
        <f t="shared" si="943"/>
        <v>859</v>
      </c>
      <c r="AT650" s="209">
        <f t="shared" si="944"/>
        <v>257.7</v>
      </c>
      <c r="AU650" s="209">
        <f t="shared" si="945"/>
        <v>429.5</v>
      </c>
      <c r="AV650" s="211">
        <f t="shared" si="946"/>
        <v>967</v>
      </c>
      <c r="AW650" s="212">
        <f t="shared" si="947"/>
        <v>-108</v>
      </c>
      <c r="AX650" s="210">
        <f t="shared" si="948"/>
        <v>120</v>
      </c>
      <c r="AY650" s="210">
        <f t="shared" si="949"/>
        <v>16.238159675236801</v>
      </c>
      <c r="AZ650" s="211">
        <f t="shared" si="950"/>
        <v>1387.7012</v>
      </c>
      <c r="BA650" s="544">
        <f t="shared" si="1004"/>
        <v>528.70119999999997</v>
      </c>
      <c r="BB650" s="210">
        <f t="shared" si="1005"/>
        <v>132.17529999999999</v>
      </c>
      <c r="BC650" s="213">
        <f t="shared" si="951"/>
        <v>249.78621600000002</v>
      </c>
      <c r="BD650" s="211">
        <f>[1]MAG_9pak!$F$11</f>
        <v>1248.9310800000001</v>
      </c>
      <c r="BE650" s="213">
        <f t="shared" si="952"/>
        <v>374.67932400000001</v>
      </c>
      <c r="BF650" s="213">
        <f t="shared" si="953"/>
        <v>624.46554000000003</v>
      </c>
      <c r="BG650" s="210">
        <f t="shared" si="954"/>
        <v>281.93108000000007</v>
      </c>
      <c r="BH650" s="210">
        <f t="shared" si="955"/>
        <v>509.93108000000007</v>
      </c>
      <c r="BI650" s="210">
        <f t="shared" si="956"/>
        <v>69.002852503382968</v>
      </c>
      <c r="BJ650" s="210">
        <f t="shared" si="957"/>
        <v>916.36</v>
      </c>
      <c r="BK650" s="214">
        <f t="shared" si="958"/>
        <v>274.90800000000002</v>
      </c>
      <c r="BL650" s="214">
        <f t="shared" si="959"/>
        <v>458.18</v>
      </c>
      <c r="BM650" s="210">
        <f t="shared" si="960"/>
        <v>177.36</v>
      </c>
      <c r="BN650" s="210">
        <f t="shared" si="961"/>
        <v>-50.639999999999986</v>
      </c>
      <c r="BO650" s="215">
        <f t="shared" si="962"/>
        <v>183.27200000000002</v>
      </c>
      <c r="BP650" s="210">
        <f t="shared" si="933"/>
        <v>916.36</v>
      </c>
      <c r="BQ650" s="216">
        <f t="shared" si="963"/>
        <v>274.90800000000002</v>
      </c>
      <c r="BR650" s="216">
        <f t="shared" si="964"/>
        <v>458.18</v>
      </c>
      <c r="BS650" s="210">
        <f t="shared" si="965"/>
        <v>177.36</v>
      </c>
      <c r="BT650" s="210">
        <f t="shared" si="966"/>
        <v>-50.639999999999986</v>
      </c>
      <c r="BU650" s="217">
        <f t="shared" si="967"/>
        <v>183.27200000000002</v>
      </c>
      <c r="BV650" s="210">
        <f t="shared" si="934"/>
        <v>916.36</v>
      </c>
      <c r="BW650" s="403">
        <f t="shared" si="968"/>
        <v>274.90800000000002</v>
      </c>
      <c r="BX650" s="403">
        <f t="shared" si="969"/>
        <v>458.18</v>
      </c>
      <c r="BY650" s="210">
        <f t="shared" si="970"/>
        <v>177.36</v>
      </c>
      <c r="BZ650" s="210">
        <f t="shared" si="971"/>
        <v>-50.639999999999986</v>
      </c>
      <c r="CA650" s="210">
        <f t="shared" si="972"/>
        <v>24</v>
      </c>
      <c r="CB650" s="404">
        <f t="shared" si="973"/>
        <v>183.27200000000002</v>
      </c>
      <c r="CC650" s="211"/>
      <c r="CD650" s="537">
        <f t="shared" si="974"/>
        <v>132.17529999999999</v>
      </c>
      <c r="CE650" s="537">
        <f t="shared" si="1006"/>
        <v>39.652589999999996</v>
      </c>
      <c r="CF650" s="537">
        <f t="shared" si="975"/>
        <v>66.087649999999996</v>
      </c>
      <c r="CG650" s="210"/>
      <c r="CH650" s="210"/>
      <c r="CI650" s="210"/>
      <c r="CJ650" s="538">
        <f t="shared" si="976"/>
        <v>26.43506</v>
      </c>
      <c r="CK650" s="216">
        <f t="shared" si="977"/>
        <v>27</v>
      </c>
      <c r="CL650" s="216">
        <f t="shared" si="1007"/>
        <v>8.1</v>
      </c>
      <c r="CM650" s="216">
        <f t="shared" si="978"/>
        <v>13.5</v>
      </c>
      <c r="CN650" s="216"/>
      <c r="CO650" s="216"/>
      <c r="CP650" s="216"/>
      <c r="CQ650" s="217">
        <f t="shared" si="979"/>
        <v>5.4</v>
      </c>
      <c r="CR650" s="403">
        <f t="shared" si="980"/>
        <v>117.83529999999999</v>
      </c>
      <c r="CS650" s="403">
        <f t="shared" si="1008"/>
        <v>35.350589999999997</v>
      </c>
      <c r="CT650" s="403">
        <f t="shared" si="981"/>
        <v>58.917649999999995</v>
      </c>
      <c r="CU650" s="403"/>
      <c r="CV650" s="403"/>
      <c r="CW650" s="403"/>
      <c r="CX650" s="404">
        <f t="shared" si="982"/>
        <v>23.567059999999998</v>
      </c>
      <c r="CY650" s="198"/>
      <c r="CZ650" s="222">
        <v>967</v>
      </c>
      <c r="DA650" s="677">
        <f t="shared" si="983"/>
        <v>228</v>
      </c>
      <c r="DB650" s="676">
        <f t="shared" si="984"/>
        <v>30.852503382949948</v>
      </c>
      <c r="DC650" s="676">
        <f t="shared" si="1009"/>
        <v>6.1705006765899899</v>
      </c>
      <c r="DD650" s="208">
        <v>1387.7012</v>
      </c>
      <c r="DE650" s="677">
        <f t="shared" si="985"/>
        <v>648.70119999999997</v>
      </c>
      <c r="DF650" s="676">
        <f t="shared" si="986"/>
        <v>87.780947225981038</v>
      </c>
      <c r="DG650" s="676">
        <f t="shared" si="1010"/>
        <v>17.556189445196207</v>
      </c>
      <c r="DH650" s="222">
        <v>20</v>
      </c>
      <c r="DI650" s="677">
        <f t="shared" si="987"/>
        <v>147.80000000000001</v>
      </c>
      <c r="DJ650" s="568">
        <f t="shared" si="988"/>
        <v>886.8</v>
      </c>
      <c r="DK650" s="677">
        <f t="shared" si="989"/>
        <v>177.36</v>
      </c>
      <c r="DL650" s="677">
        <f t="shared" si="1011"/>
        <v>266.04000000000002</v>
      </c>
      <c r="DM650" s="677">
        <f t="shared" si="1012"/>
        <v>443.4</v>
      </c>
      <c r="DN650" s="677">
        <f t="shared" si="990"/>
        <v>125.2253</v>
      </c>
      <c r="DO650" s="677">
        <f t="shared" si="1013"/>
        <v>37.567590000000003</v>
      </c>
      <c r="DP650" s="677">
        <f t="shared" si="1014"/>
        <v>62.612650000000002</v>
      </c>
      <c r="DQ650" s="677">
        <f t="shared" si="991"/>
        <v>25.045060000000003</v>
      </c>
      <c r="DR650" s="222">
        <v>967</v>
      </c>
      <c r="DS650" s="677">
        <f t="shared" si="992"/>
        <v>228</v>
      </c>
      <c r="DT650" s="676">
        <f t="shared" si="993"/>
        <v>30.852503382949948</v>
      </c>
      <c r="DU650" s="710">
        <f t="shared" si="1015"/>
        <v>6.1705006765899899</v>
      </c>
      <c r="DV650" s="208">
        <v>1387.7012</v>
      </c>
      <c r="DW650" s="677">
        <f t="shared" si="994"/>
        <v>648.70119999999997</v>
      </c>
      <c r="DX650" s="676">
        <f t="shared" si="995"/>
        <v>87.780947225981038</v>
      </c>
      <c r="DY650" s="710">
        <f t="shared" si="1016"/>
        <v>17.556189445196207</v>
      </c>
      <c r="DZ650" s="222">
        <v>19</v>
      </c>
      <c r="EA650" s="677">
        <f t="shared" si="996"/>
        <v>140.41</v>
      </c>
      <c r="EB650" s="568">
        <f t="shared" si="997"/>
        <v>879.41</v>
      </c>
      <c r="EC650" s="677">
        <f t="shared" si="998"/>
        <v>175.88200000000001</v>
      </c>
      <c r="ED650" s="677">
        <f t="shared" si="1017"/>
        <v>263.82299999999998</v>
      </c>
      <c r="EE650" s="677">
        <f t="shared" si="1018"/>
        <v>439.70499999999998</v>
      </c>
      <c r="EF650" s="208">
        <f t="shared" si="1019"/>
        <v>127.0728</v>
      </c>
      <c r="EG650" s="208">
        <f t="shared" si="1020"/>
        <v>38.121839999999999</v>
      </c>
      <c r="EH650" s="208">
        <f t="shared" si="1021"/>
        <v>63.5364</v>
      </c>
      <c r="EI650" s="677">
        <f t="shared" si="999"/>
        <v>25.414560000000002</v>
      </c>
    </row>
    <row r="651" spans="1:139" s="218" customFormat="1" ht="13.5" customHeight="1" x14ac:dyDescent="0.2">
      <c r="A651" s="506">
        <v>648</v>
      </c>
      <c r="B651" s="506" t="s">
        <v>1270</v>
      </c>
      <c r="C651" s="499" t="s">
        <v>988</v>
      </c>
      <c r="D651" s="253" t="s">
        <v>104</v>
      </c>
      <c r="E651" s="253" t="s">
        <v>36</v>
      </c>
      <c r="F651" s="219" t="s">
        <v>43</v>
      </c>
      <c r="G651" s="219" t="s">
        <v>42</v>
      </c>
      <c r="H651" s="219" t="s">
        <v>25</v>
      </c>
      <c r="I651" s="248">
        <v>1</v>
      </c>
      <c r="J651" s="229">
        <v>1032</v>
      </c>
      <c r="K651" s="222" t="s">
        <v>650</v>
      </c>
      <c r="L651" s="219" t="s">
        <v>43</v>
      </c>
      <c r="M651" s="219" t="s">
        <v>42</v>
      </c>
      <c r="N651" s="219" t="s">
        <v>25</v>
      </c>
      <c r="O651" s="249">
        <v>1</v>
      </c>
      <c r="P651" s="230">
        <v>1032</v>
      </c>
      <c r="Q651" s="219"/>
      <c r="R651" s="219"/>
      <c r="S651" s="219"/>
      <c r="T651" s="249">
        <v>1</v>
      </c>
      <c r="U651" s="231">
        <v>1032</v>
      </c>
      <c r="V651" s="228" t="s">
        <v>695</v>
      </c>
      <c r="W651" s="228" t="s">
        <v>180</v>
      </c>
      <c r="X651" s="228" t="s">
        <v>45</v>
      </c>
      <c r="Y651" s="252">
        <v>1</v>
      </c>
      <c r="Z651" s="551">
        <v>1032</v>
      </c>
      <c r="AA651" s="207">
        <f t="shared" si="935"/>
        <v>1032</v>
      </c>
      <c r="AB651" s="552">
        <v>758</v>
      </c>
      <c r="AC651" s="544">
        <f t="shared" si="1000"/>
        <v>-274</v>
      </c>
      <c r="AD651" s="553">
        <f>0.95*$AB$1</f>
        <v>1080.587</v>
      </c>
      <c r="AE651" s="678">
        <f t="shared" si="1001"/>
        <v>48.586999999999989</v>
      </c>
      <c r="AF651" s="222">
        <v>1406</v>
      </c>
      <c r="AJ651" s="444">
        <f t="shared" si="936"/>
        <v>-274</v>
      </c>
      <c r="AK651" s="444">
        <f t="shared" si="937"/>
        <v>-26.550387596899228</v>
      </c>
      <c r="AL651" s="539">
        <f t="shared" si="1002"/>
        <v>-5.3100775193798452E-2</v>
      </c>
      <c r="AM651" s="444">
        <f t="shared" si="938"/>
        <v>-54.8</v>
      </c>
      <c r="AN651" s="445">
        <f t="shared" si="939"/>
        <v>48.586999999999989</v>
      </c>
      <c r="AO651" s="445">
        <f t="shared" si="940"/>
        <v>4.7080426356589129</v>
      </c>
      <c r="AP651" s="542">
        <f t="shared" si="1003"/>
        <v>9.4160852713178252E-3</v>
      </c>
      <c r="AQ651" s="445">
        <f t="shared" si="941"/>
        <v>9.7173999999999978</v>
      </c>
      <c r="AR651" s="227">
        <f t="shared" si="942"/>
        <v>1152</v>
      </c>
      <c r="AS651" s="554">
        <f t="shared" si="943"/>
        <v>1152</v>
      </c>
      <c r="AT651" s="209">
        <f t="shared" si="944"/>
        <v>345.59999999999997</v>
      </c>
      <c r="AU651" s="209">
        <f t="shared" si="945"/>
        <v>576</v>
      </c>
      <c r="AV651" s="211">
        <f t="shared" si="946"/>
        <v>758</v>
      </c>
      <c r="AW651" s="545">
        <f t="shared" si="947"/>
        <v>394</v>
      </c>
      <c r="AX651" s="210">
        <f t="shared" si="948"/>
        <v>120</v>
      </c>
      <c r="AY651" s="210">
        <f t="shared" si="949"/>
        <v>11.627906976744185</v>
      </c>
      <c r="AZ651" s="211">
        <f t="shared" si="950"/>
        <v>1080.587</v>
      </c>
      <c r="BA651" s="544">
        <f t="shared" si="1004"/>
        <v>-71.413000000000011</v>
      </c>
      <c r="BB651" s="210">
        <f t="shared" si="1005"/>
        <v>-17.853250000000003</v>
      </c>
      <c r="BC651" s="213">
        <f t="shared" si="951"/>
        <v>972.52830000000006</v>
      </c>
      <c r="BD651" s="211">
        <f>[1]MAG_9pak!$F$9</f>
        <v>972.52830000000006</v>
      </c>
      <c r="BE651" s="213">
        <f t="shared" si="952"/>
        <v>291.75848999999999</v>
      </c>
      <c r="BF651" s="213">
        <f t="shared" si="953"/>
        <v>486.26415000000003</v>
      </c>
      <c r="BG651" s="210">
        <f t="shared" si="954"/>
        <v>214.52830000000006</v>
      </c>
      <c r="BH651" s="210">
        <f t="shared" si="955"/>
        <v>-59.471699999999942</v>
      </c>
      <c r="BI651" s="210">
        <f t="shared" si="956"/>
        <v>-5.7627616279069827</v>
      </c>
      <c r="BJ651" s="210">
        <f t="shared" si="957"/>
        <v>1279.68</v>
      </c>
      <c r="BK651" s="214">
        <f t="shared" si="958"/>
        <v>383.904</v>
      </c>
      <c r="BL651" s="214">
        <f t="shared" si="959"/>
        <v>639.84</v>
      </c>
      <c r="BM651" s="210">
        <f t="shared" si="960"/>
        <v>247.68000000000006</v>
      </c>
      <c r="BN651" s="210">
        <f t="shared" si="961"/>
        <v>521.68000000000006</v>
      </c>
      <c r="BO651" s="215">
        <f t="shared" si="962"/>
        <v>1279.68</v>
      </c>
      <c r="BP651" s="210">
        <f t="shared" si="933"/>
        <v>1279.68</v>
      </c>
      <c r="BQ651" s="216">
        <f t="shared" si="963"/>
        <v>383.904</v>
      </c>
      <c r="BR651" s="216">
        <f t="shared" si="964"/>
        <v>639.84</v>
      </c>
      <c r="BS651" s="210">
        <f t="shared" si="965"/>
        <v>247.68000000000006</v>
      </c>
      <c r="BT651" s="210">
        <f t="shared" si="966"/>
        <v>521.68000000000006</v>
      </c>
      <c r="BU651" s="217">
        <f t="shared" si="967"/>
        <v>1279.68</v>
      </c>
      <c r="BV651" s="210">
        <f t="shared" si="934"/>
        <v>1279.68</v>
      </c>
      <c r="BW651" s="403">
        <f t="shared" si="968"/>
        <v>383.904</v>
      </c>
      <c r="BX651" s="403">
        <f t="shared" si="969"/>
        <v>639.84</v>
      </c>
      <c r="BY651" s="210">
        <f t="shared" si="970"/>
        <v>247.68000000000006</v>
      </c>
      <c r="BZ651" s="210">
        <f t="shared" si="971"/>
        <v>521.68000000000006</v>
      </c>
      <c r="CA651" s="210">
        <f t="shared" si="972"/>
        <v>24</v>
      </c>
      <c r="CB651" s="404">
        <f t="shared" si="973"/>
        <v>1279.68</v>
      </c>
      <c r="CC651" s="211"/>
      <c r="CD651" s="537">
        <f t="shared" si="974"/>
        <v>-17.853250000000003</v>
      </c>
      <c r="CE651" s="537">
        <f t="shared" si="1006"/>
        <v>-5.3559750000000008</v>
      </c>
      <c r="CF651" s="537">
        <f t="shared" si="975"/>
        <v>-8.9266250000000014</v>
      </c>
      <c r="CG651" s="210"/>
      <c r="CH651" s="210"/>
      <c r="CI651" s="210"/>
      <c r="CJ651" s="538">
        <f t="shared" si="976"/>
        <v>-17.853250000000003</v>
      </c>
      <c r="CK651" s="216">
        <f t="shared" si="977"/>
        <v>-98.5</v>
      </c>
      <c r="CL651" s="216">
        <f t="shared" si="1007"/>
        <v>-29.549999999999997</v>
      </c>
      <c r="CM651" s="216">
        <f t="shared" si="978"/>
        <v>-49.25</v>
      </c>
      <c r="CN651" s="216"/>
      <c r="CO651" s="216"/>
      <c r="CP651" s="216"/>
      <c r="CQ651" s="217">
        <f t="shared" si="979"/>
        <v>-98.5</v>
      </c>
      <c r="CR651" s="403">
        <f t="shared" si="980"/>
        <v>-49.773250000000019</v>
      </c>
      <c r="CS651" s="403">
        <f t="shared" si="1008"/>
        <v>-14.931975000000005</v>
      </c>
      <c r="CT651" s="403">
        <f t="shared" si="981"/>
        <v>-24.886625000000009</v>
      </c>
      <c r="CU651" s="403"/>
      <c r="CV651" s="403"/>
      <c r="CW651" s="403"/>
      <c r="CX651" s="404">
        <f t="shared" si="982"/>
        <v>-49.773250000000019</v>
      </c>
      <c r="CY651" s="198"/>
      <c r="CZ651" s="222">
        <v>758</v>
      </c>
      <c r="DA651" s="677">
        <f t="shared" si="983"/>
        <v>-274</v>
      </c>
      <c r="DB651" s="676">
        <f t="shared" si="984"/>
        <v>-26.550387596899228</v>
      </c>
      <c r="DC651" s="676">
        <f t="shared" si="1009"/>
        <v>-5.3100775193798455</v>
      </c>
      <c r="DD651" s="208">
        <v>1080.587</v>
      </c>
      <c r="DE651" s="677">
        <f t="shared" si="985"/>
        <v>48.586999999999989</v>
      </c>
      <c r="DF651" s="676">
        <f t="shared" si="986"/>
        <v>4.7080426356589129</v>
      </c>
      <c r="DG651" s="676">
        <f t="shared" si="1010"/>
        <v>0.94160852713178256</v>
      </c>
      <c r="DH651" s="222">
        <v>20</v>
      </c>
      <c r="DI651" s="677">
        <f t="shared" si="987"/>
        <v>206.4</v>
      </c>
      <c r="DJ651" s="568">
        <f t="shared" si="988"/>
        <v>1238.4000000000001</v>
      </c>
      <c r="DK651" s="677">
        <f t="shared" si="989"/>
        <v>1238.4000000000001</v>
      </c>
      <c r="DL651" s="677">
        <f t="shared" si="1011"/>
        <v>371.52</v>
      </c>
      <c r="DM651" s="677">
        <f t="shared" si="1012"/>
        <v>619.20000000000005</v>
      </c>
      <c r="DN651" s="677">
        <f t="shared" si="990"/>
        <v>-39.453250000000025</v>
      </c>
      <c r="DO651" s="677">
        <f t="shared" si="1013"/>
        <v>-11.835975000000007</v>
      </c>
      <c r="DP651" s="677">
        <f t="shared" si="1014"/>
        <v>-19.726625000000013</v>
      </c>
      <c r="DQ651" s="677">
        <f t="shared" si="991"/>
        <v>-39.453250000000025</v>
      </c>
      <c r="DR651" s="222">
        <v>758</v>
      </c>
      <c r="DS651" s="677">
        <f t="shared" si="992"/>
        <v>-274</v>
      </c>
      <c r="DT651" s="676">
        <f t="shared" si="993"/>
        <v>-26.550387596899228</v>
      </c>
      <c r="DU651" s="710">
        <f t="shared" si="1015"/>
        <v>-5.3100775193798455</v>
      </c>
      <c r="DV651" s="208">
        <v>1080.587</v>
      </c>
      <c r="DW651" s="677">
        <f t="shared" si="994"/>
        <v>48.586999999999989</v>
      </c>
      <c r="DX651" s="676">
        <f t="shared" si="995"/>
        <v>4.7080426356589129</v>
      </c>
      <c r="DY651" s="710">
        <f t="shared" si="1016"/>
        <v>0.94160852713178256</v>
      </c>
      <c r="DZ651" s="222">
        <v>19</v>
      </c>
      <c r="EA651" s="677">
        <f t="shared" si="996"/>
        <v>196.08</v>
      </c>
      <c r="EB651" s="568">
        <f t="shared" si="997"/>
        <v>1228.08</v>
      </c>
      <c r="EC651" s="677">
        <f t="shared" si="998"/>
        <v>1228.08</v>
      </c>
      <c r="ED651" s="677">
        <f t="shared" si="1017"/>
        <v>368.42399999999992</v>
      </c>
      <c r="EE651" s="677">
        <f t="shared" si="1018"/>
        <v>614.04</v>
      </c>
      <c r="EF651" s="208">
        <f t="shared" si="1019"/>
        <v>-36.873249999999985</v>
      </c>
      <c r="EG651" s="208">
        <f t="shared" si="1020"/>
        <v>-11.061974999999995</v>
      </c>
      <c r="EH651" s="208">
        <f t="shared" si="1021"/>
        <v>-18.436624999999992</v>
      </c>
      <c r="EI651" s="677">
        <f t="shared" si="999"/>
        <v>-36.873249999999985</v>
      </c>
    </row>
    <row r="652" spans="1:139" s="218" customFormat="1" ht="13.5" customHeight="1" x14ac:dyDescent="0.2">
      <c r="A652" s="505">
        <v>649</v>
      </c>
      <c r="B652" s="505" t="s">
        <v>1270</v>
      </c>
      <c r="C652" s="499" t="s">
        <v>952</v>
      </c>
      <c r="D652" s="253" t="s">
        <v>104</v>
      </c>
      <c r="E652" s="408" t="s">
        <v>293</v>
      </c>
      <c r="F652" s="328" t="s">
        <v>97</v>
      </c>
      <c r="G652" s="328" t="s">
        <v>6</v>
      </c>
      <c r="H652" s="328" t="s">
        <v>45</v>
      </c>
      <c r="I652" s="329">
        <v>0.5</v>
      </c>
      <c r="J652" s="330">
        <v>685</v>
      </c>
      <c r="K652" s="331"/>
      <c r="L652" s="219" t="s">
        <v>97</v>
      </c>
      <c r="M652" s="219" t="s">
        <v>6</v>
      </c>
      <c r="N652" s="219" t="s">
        <v>45</v>
      </c>
      <c r="O652" s="249">
        <v>0.5</v>
      </c>
      <c r="P652" s="230">
        <v>685</v>
      </c>
      <c r="Q652" s="219"/>
      <c r="R652" s="219"/>
      <c r="S652" s="219"/>
      <c r="T652" s="249">
        <v>0.5</v>
      </c>
      <c r="U652" s="231">
        <v>685</v>
      </c>
      <c r="V652" s="228" t="s">
        <v>693</v>
      </c>
      <c r="W652" s="228" t="s">
        <v>6</v>
      </c>
      <c r="X652" s="228" t="s">
        <v>25</v>
      </c>
      <c r="Y652" s="252">
        <v>0.5</v>
      </c>
      <c r="Z652" s="232">
        <v>685</v>
      </c>
      <c r="AA652" s="207">
        <f t="shared" si="935"/>
        <v>342.5</v>
      </c>
      <c r="AB652" s="222">
        <v>905</v>
      </c>
      <c r="AC652" s="544">
        <f t="shared" si="1000"/>
        <v>220</v>
      </c>
      <c r="AD652" s="208">
        <f>1.137*$AB$1</f>
        <v>1293.2920200000001</v>
      </c>
      <c r="AE652" s="678">
        <f t="shared" si="1001"/>
        <v>608.29202000000009</v>
      </c>
      <c r="AF652" s="222">
        <v>1682</v>
      </c>
      <c r="AJ652" s="444">
        <f t="shared" si="936"/>
        <v>220</v>
      </c>
      <c r="AK652" s="444">
        <f t="shared" si="937"/>
        <v>32.116788321167888</v>
      </c>
      <c r="AL652" s="539">
        <f t="shared" si="1002"/>
        <v>6.4233576642335782E-2</v>
      </c>
      <c r="AM652" s="444">
        <f t="shared" si="938"/>
        <v>44</v>
      </c>
      <c r="AN652" s="445">
        <f t="shared" si="939"/>
        <v>608.29202000000009</v>
      </c>
      <c r="AO652" s="445">
        <f t="shared" si="940"/>
        <v>88.801754744525567</v>
      </c>
      <c r="AP652" s="542">
        <f t="shared" si="1003"/>
        <v>0.17760350948905113</v>
      </c>
      <c r="AQ652" s="445">
        <f t="shared" si="941"/>
        <v>121.65840400000002</v>
      </c>
      <c r="AR652" s="227">
        <f t="shared" si="942"/>
        <v>402.5</v>
      </c>
      <c r="AS652" s="210">
        <f t="shared" si="943"/>
        <v>805</v>
      </c>
      <c r="AT652" s="209">
        <f t="shared" si="944"/>
        <v>241.5</v>
      </c>
      <c r="AU652" s="209">
        <f t="shared" si="945"/>
        <v>402.5</v>
      </c>
      <c r="AV652" s="211">
        <f t="shared" si="946"/>
        <v>905</v>
      </c>
      <c r="AW652" s="212">
        <f t="shared" si="947"/>
        <v>-100</v>
      </c>
      <c r="AX652" s="210">
        <f t="shared" si="948"/>
        <v>120</v>
      </c>
      <c r="AY652" s="210">
        <f t="shared" si="949"/>
        <v>17.518248175182478</v>
      </c>
      <c r="AZ652" s="211">
        <f t="shared" si="950"/>
        <v>1293.2920200000001</v>
      </c>
      <c r="BA652" s="544">
        <f t="shared" si="1004"/>
        <v>488.29202000000009</v>
      </c>
      <c r="BB652" s="210">
        <f t="shared" si="1005"/>
        <v>122.07300500000002</v>
      </c>
      <c r="BC652" s="213">
        <f t="shared" si="951"/>
        <v>581.9814090000001</v>
      </c>
      <c r="BD652" s="211">
        <f>[1]MAG_9pak!$F$10</f>
        <v>1163.9628180000002</v>
      </c>
      <c r="BE652" s="213">
        <f t="shared" si="952"/>
        <v>349.18884540000005</v>
      </c>
      <c r="BF652" s="213">
        <f t="shared" si="953"/>
        <v>581.9814090000001</v>
      </c>
      <c r="BG652" s="210">
        <f t="shared" si="954"/>
        <v>258.9628180000002</v>
      </c>
      <c r="BH652" s="210">
        <f t="shared" si="955"/>
        <v>478.9628180000002</v>
      </c>
      <c r="BI652" s="210">
        <f t="shared" si="956"/>
        <v>69.921579270073039</v>
      </c>
      <c r="BJ652" s="210">
        <f t="shared" si="957"/>
        <v>849.4</v>
      </c>
      <c r="BK652" s="214">
        <f t="shared" si="958"/>
        <v>254.82</v>
      </c>
      <c r="BL652" s="214">
        <f t="shared" si="959"/>
        <v>424.7</v>
      </c>
      <c r="BM652" s="210">
        <f t="shared" si="960"/>
        <v>164.39999999999998</v>
      </c>
      <c r="BN652" s="210">
        <f t="shared" si="961"/>
        <v>-55.600000000000023</v>
      </c>
      <c r="BO652" s="215">
        <f t="shared" si="962"/>
        <v>424.7</v>
      </c>
      <c r="BP652" s="210">
        <f t="shared" si="933"/>
        <v>849.4</v>
      </c>
      <c r="BQ652" s="216">
        <f t="shared" si="963"/>
        <v>254.82</v>
      </c>
      <c r="BR652" s="216">
        <f t="shared" si="964"/>
        <v>424.7</v>
      </c>
      <c r="BS652" s="210">
        <f t="shared" si="965"/>
        <v>164.39999999999998</v>
      </c>
      <c r="BT652" s="210">
        <f t="shared" si="966"/>
        <v>-55.600000000000023</v>
      </c>
      <c r="BU652" s="217">
        <f t="shared" si="967"/>
        <v>424.7</v>
      </c>
      <c r="BV652" s="210">
        <f t="shared" si="934"/>
        <v>849.4</v>
      </c>
      <c r="BW652" s="403">
        <f t="shared" si="968"/>
        <v>254.82</v>
      </c>
      <c r="BX652" s="403">
        <f t="shared" si="969"/>
        <v>424.7</v>
      </c>
      <c r="BY652" s="210">
        <f t="shared" si="970"/>
        <v>164.39999999999998</v>
      </c>
      <c r="BZ652" s="210">
        <f t="shared" si="971"/>
        <v>-55.600000000000023</v>
      </c>
      <c r="CA652" s="210">
        <f t="shared" si="972"/>
        <v>24</v>
      </c>
      <c r="CB652" s="404">
        <f t="shared" si="973"/>
        <v>424.7</v>
      </c>
      <c r="CC652" s="211"/>
      <c r="CD652" s="537">
        <f t="shared" si="974"/>
        <v>122.07300500000002</v>
      </c>
      <c r="CE652" s="537">
        <f t="shared" si="1006"/>
        <v>36.621901500000007</v>
      </c>
      <c r="CF652" s="537">
        <f t="shared" si="975"/>
        <v>61.036502500000012</v>
      </c>
      <c r="CG652" s="210"/>
      <c r="CH652" s="210"/>
      <c r="CI652" s="210"/>
      <c r="CJ652" s="538">
        <f t="shared" si="976"/>
        <v>61.036502500000012</v>
      </c>
      <c r="CK652" s="216">
        <f t="shared" si="977"/>
        <v>25</v>
      </c>
      <c r="CL652" s="216">
        <f t="shared" si="1007"/>
        <v>7.5</v>
      </c>
      <c r="CM652" s="216">
        <f t="shared" si="978"/>
        <v>12.5</v>
      </c>
      <c r="CN652" s="216"/>
      <c r="CO652" s="216"/>
      <c r="CP652" s="216"/>
      <c r="CQ652" s="217">
        <f t="shared" si="979"/>
        <v>12.5</v>
      </c>
      <c r="CR652" s="403">
        <f t="shared" si="980"/>
        <v>110.97300500000003</v>
      </c>
      <c r="CS652" s="403">
        <f t="shared" si="1008"/>
        <v>33.291901500000009</v>
      </c>
      <c r="CT652" s="403">
        <f t="shared" si="981"/>
        <v>55.486502500000014</v>
      </c>
      <c r="CU652" s="403"/>
      <c r="CV652" s="403"/>
      <c r="CW652" s="403"/>
      <c r="CX652" s="404">
        <f t="shared" si="982"/>
        <v>55.486502500000014</v>
      </c>
      <c r="CY652" s="198"/>
      <c r="CZ652" s="222">
        <v>905</v>
      </c>
      <c r="DA652" s="677">
        <f t="shared" si="983"/>
        <v>220</v>
      </c>
      <c r="DB652" s="676">
        <f t="shared" si="984"/>
        <v>32.116788321167888</v>
      </c>
      <c r="DC652" s="676">
        <f t="shared" si="1009"/>
        <v>6.4233576642335777</v>
      </c>
      <c r="DD652" s="208">
        <v>1293.2920200000001</v>
      </c>
      <c r="DE652" s="677">
        <f t="shared" si="985"/>
        <v>608.29202000000009</v>
      </c>
      <c r="DF652" s="676">
        <f t="shared" si="986"/>
        <v>88.801754744525567</v>
      </c>
      <c r="DG652" s="676">
        <f t="shared" si="1010"/>
        <v>17.760350948905113</v>
      </c>
      <c r="DH652" s="222">
        <v>20</v>
      </c>
      <c r="DI652" s="677">
        <f t="shared" si="987"/>
        <v>137</v>
      </c>
      <c r="DJ652" s="568">
        <f t="shared" si="988"/>
        <v>822</v>
      </c>
      <c r="DK652" s="677">
        <f t="shared" si="989"/>
        <v>411</v>
      </c>
      <c r="DL652" s="677">
        <f t="shared" si="1011"/>
        <v>246.6</v>
      </c>
      <c r="DM652" s="677">
        <f t="shared" si="1012"/>
        <v>411</v>
      </c>
      <c r="DN652" s="677">
        <f t="shared" si="990"/>
        <v>117.82300500000002</v>
      </c>
      <c r="DO652" s="677">
        <f t="shared" si="1013"/>
        <v>35.346901500000008</v>
      </c>
      <c r="DP652" s="677">
        <f t="shared" si="1014"/>
        <v>58.911502500000012</v>
      </c>
      <c r="DQ652" s="677">
        <f t="shared" si="991"/>
        <v>58.911502500000012</v>
      </c>
      <c r="DR652" s="222">
        <v>905</v>
      </c>
      <c r="DS652" s="677">
        <f t="shared" si="992"/>
        <v>220</v>
      </c>
      <c r="DT652" s="676">
        <f t="shared" si="993"/>
        <v>32.116788321167888</v>
      </c>
      <c r="DU652" s="710">
        <f t="shared" si="1015"/>
        <v>6.4233576642335777</v>
      </c>
      <c r="DV652" s="208">
        <v>1293.2920200000001</v>
      </c>
      <c r="DW652" s="677">
        <f t="shared" si="994"/>
        <v>608.29202000000009</v>
      </c>
      <c r="DX652" s="676">
        <f t="shared" si="995"/>
        <v>88.801754744525567</v>
      </c>
      <c r="DY652" s="710">
        <f t="shared" si="1016"/>
        <v>17.760350948905113</v>
      </c>
      <c r="DZ652" s="222">
        <v>19</v>
      </c>
      <c r="EA652" s="677">
        <f t="shared" si="996"/>
        <v>130.15</v>
      </c>
      <c r="EB652" s="568">
        <f t="shared" si="997"/>
        <v>815.15</v>
      </c>
      <c r="EC652" s="677">
        <f t="shared" si="998"/>
        <v>407.57499999999999</v>
      </c>
      <c r="ED652" s="677">
        <f t="shared" si="1017"/>
        <v>244.54499999999999</v>
      </c>
      <c r="EE652" s="677">
        <f t="shared" si="1018"/>
        <v>407.57499999999999</v>
      </c>
      <c r="EF652" s="208">
        <f t="shared" si="1019"/>
        <v>119.53550500000003</v>
      </c>
      <c r="EG652" s="208">
        <f t="shared" si="1020"/>
        <v>35.86065150000001</v>
      </c>
      <c r="EH652" s="208">
        <f t="shared" si="1021"/>
        <v>59.767752500000014</v>
      </c>
      <c r="EI652" s="677">
        <f t="shared" si="999"/>
        <v>59.767752500000014</v>
      </c>
    </row>
    <row r="653" spans="1:139" s="218" customFormat="1" ht="13.5" customHeight="1" x14ac:dyDescent="0.2">
      <c r="A653" s="505">
        <v>650</v>
      </c>
      <c r="B653" s="505" t="s">
        <v>1270</v>
      </c>
      <c r="C653" s="499" t="s">
        <v>952</v>
      </c>
      <c r="D653" s="253" t="s">
        <v>104</v>
      </c>
      <c r="E653" s="253" t="s">
        <v>95</v>
      </c>
      <c r="F653" s="328" t="s">
        <v>5</v>
      </c>
      <c r="G653" s="328" t="s">
        <v>6</v>
      </c>
      <c r="H653" s="328" t="s">
        <v>7</v>
      </c>
      <c r="I653" s="329">
        <v>1.9</v>
      </c>
      <c r="J653" s="330">
        <v>500</v>
      </c>
      <c r="K653" s="331"/>
      <c r="L653" s="219" t="s">
        <v>5</v>
      </c>
      <c r="M653" s="219" t="s">
        <v>6</v>
      </c>
      <c r="N653" s="219" t="s">
        <v>7</v>
      </c>
      <c r="O653" s="249">
        <v>1.9</v>
      </c>
      <c r="P653" s="230">
        <v>500</v>
      </c>
      <c r="Q653" s="219"/>
      <c r="R653" s="219"/>
      <c r="S653" s="219"/>
      <c r="T653" s="249">
        <v>1.9</v>
      </c>
      <c r="U653" s="231">
        <v>500</v>
      </c>
      <c r="V653" s="228" t="s">
        <v>303</v>
      </c>
      <c r="W653" s="228" t="s">
        <v>6</v>
      </c>
      <c r="X653" s="228" t="s">
        <v>7</v>
      </c>
      <c r="Y653" s="252">
        <v>1.9</v>
      </c>
      <c r="Z653" s="232">
        <v>500</v>
      </c>
      <c r="AA653" s="207">
        <f t="shared" si="935"/>
        <v>950</v>
      </c>
      <c r="AB653" s="222">
        <v>620</v>
      </c>
      <c r="AC653" s="544">
        <f t="shared" si="1000"/>
        <v>120</v>
      </c>
      <c r="AD653" s="208">
        <f>0.581*$AB$1</f>
        <v>660.86425999999994</v>
      </c>
      <c r="AE653" s="678">
        <f t="shared" si="1001"/>
        <v>160.86425999999994</v>
      </c>
      <c r="AF653" s="222">
        <v>859</v>
      </c>
      <c r="AJ653" s="444">
        <f t="shared" si="936"/>
        <v>120</v>
      </c>
      <c r="AK653" s="444">
        <f t="shared" si="937"/>
        <v>24</v>
      </c>
      <c r="AL653" s="539">
        <f t="shared" si="1002"/>
        <v>4.8000000000000001E-2</v>
      </c>
      <c r="AM653" s="444">
        <f t="shared" si="938"/>
        <v>24</v>
      </c>
      <c r="AN653" s="445">
        <f t="shared" si="939"/>
        <v>160.86425999999994</v>
      </c>
      <c r="AO653" s="445">
        <f t="shared" si="940"/>
        <v>32.172852000000006</v>
      </c>
      <c r="AP653" s="542">
        <f t="shared" si="1003"/>
        <v>6.4345704000000004E-2</v>
      </c>
      <c r="AQ653" s="445">
        <f t="shared" si="941"/>
        <v>32.172851999999992</v>
      </c>
      <c r="AR653" s="227">
        <f t="shared" si="942"/>
        <v>1178</v>
      </c>
      <c r="AS653" s="210">
        <f t="shared" si="943"/>
        <v>620</v>
      </c>
      <c r="AT653" s="209">
        <f t="shared" si="944"/>
        <v>186</v>
      </c>
      <c r="AU653" s="209">
        <f t="shared" si="945"/>
        <v>310</v>
      </c>
      <c r="AV653" s="211">
        <f t="shared" si="946"/>
        <v>620</v>
      </c>
      <c r="AW653" s="210">
        <f t="shared" si="947"/>
        <v>0</v>
      </c>
      <c r="AX653" s="210">
        <f t="shared" si="948"/>
        <v>120</v>
      </c>
      <c r="AY653" s="210">
        <f t="shared" si="949"/>
        <v>24</v>
      </c>
      <c r="AZ653" s="211">
        <f t="shared" si="950"/>
        <v>660.86425999999994</v>
      </c>
      <c r="BA653" s="544">
        <f t="shared" si="1004"/>
        <v>40.864259999999945</v>
      </c>
      <c r="BB653" s="210">
        <f t="shared" si="1005"/>
        <v>10.216064999999986</v>
      </c>
      <c r="BC653" s="213">
        <f t="shared" si="951"/>
        <v>1178</v>
      </c>
      <c r="BD653" s="211">
        <f>[1]MAG_9pak!$F$4</f>
        <v>620</v>
      </c>
      <c r="BE653" s="213">
        <f t="shared" si="952"/>
        <v>186</v>
      </c>
      <c r="BF653" s="213">
        <f t="shared" si="953"/>
        <v>310</v>
      </c>
      <c r="BG653" s="210">
        <f t="shared" si="954"/>
        <v>0</v>
      </c>
      <c r="BH653" s="210">
        <f t="shared" si="955"/>
        <v>120</v>
      </c>
      <c r="BI653" s="210">
        <f t="shared" si="956"/>
        <v>24</v>
      </c>
      <c r="BJ653" s="210">
        <f t="shared" si="957"/>
        <v>620</v>
      </c>
      <c r="BK653" s="214">
        <f t="shared" si="958"/>
        <v>186</v>
      </c>
      <c r="BL653" s="214">
        <f t="shared" si="959"/>
        <v>310</v>
      </c>
      <c r="BM653" s="210">
        <f t="shared" si="960"/>
        <v>120</v>
      </c>
      <c r="BN653" s="210">
        <f t="shared" si="961"/>
        <v>0</v>
      </c>
      <c r="BO653" s="215">
        <f t="shared" si="962"/>
        <v>1178</v>
      </c>
      <c r="BP653" s="210">
        <f t="shared" si="933"/>
        <v>620</v>
      </c>
      <c r="BQ653" s="216">
        <f t="shared" si="963"/>
        <v>186</v>
      </c>
      <c r="BR653" s="216">
        <f t="shared" si="964"/>
        <v>310</v>
      </c>
      <c r="BS653" s="210">
        <f t="shared" si="965"/>
        <v>120</v>
      </c>
      <c r="BT653" s="210">
        <f t="shared" si="966"/>
        <v>0</v>
      </c>
      <c r="BU653" s="217">
        <f t="shared" si="967"/>
        <v>1178</v>
      </c>
      <c r="BV653" s="210">
        <f t="shared" si="934"/>
        <v>620</v>
      </c>
      <c r="BW653" s="403">
        <f t="shared" si="968"/>
        <v>186</v>
      </c>
      <c r="BX653" s="403">
        <f t="shared" si="969"/>
        <v>310</v>
      </c>
      <c r="BY653" s="210">
        <f t="shared" si="970"/>
        <v>120</v>
      </c>
      <c r="BZ653" s="210">
        <f t="shared" si="971"/>
        <v>0</v>
      </c>
      <c r="CA653" s="210">
        <f t="shared" si="972"/>
        <v>24</v>
      </c>
      <c r="CB653" s="404">
        <f t="shared" si="973"/>
        <v>1178</v>
      </c>
      <c r="CC653" s="211"/>
      <c r="CD653" s="537">
        <f t="shared" si="974"/>
        <v>10.216064999999986</v>
      </c>
      <c r="CE653" s="537">
        <f t="shared" si="1006"/>
        <v>3.0648194999999956</v>
      </c>
      <c r="CF653" s="537">
        <f t="shared" si="975"/>
        <v>5.1080324999999931</v>
      </c>
      <c r="CG653" s="210"/>
      <c r="CH653" s="210"/>
      <c r="CI653" s="210"/>
      <c r="CJ653" s="538">
        <f t="shared" si="976"/>
        <v>19.410523499999972</v>
      </c>
      <c r="CK653" s="216">
        <f t="shared" si="977"/>
        <v>0</v>
      </c>
      <c r="CL653" s="216">
        <f t="shared" si="1007"/>
        <v>0</v>
      </c>
      <c r="CM653" s="216">
        <f t="shared" si="978"/>
        <v>0</v>
      </c>
      <c r="CN653" s="216"/>
      <c r="CO653" s="216"/>
      <c r="CP653" s="216"/>
      <c r="CQ653" s="217">
        <f t="shared" si="979"/>
        <v>0</v>
      </c>
      <c r="CR653" s="403">
        <f t="shared" si="980"/>
        <v>10.216064999999986</v>
      </c>
      <c r="CS653" s="403">
        <f t="shared" si="1008"/>
        <v>3.0648194999999956</v>
      </c>
      <c r="CT653" s="403">
        <f t="shared" si="981"/>
        <v>5.1080324999999931</v>
      </c>
      <c r="CU653" s="403"/>
      <c r="CV653" s="403"/>
      <c r="CW653" s="403"/>
      <c r="CX653" s="404">
        <f t="shared" si="982"/>
        <v>19.410523499999972</v>
      </c>
      <c r="CY653" s="198"/>
      <c r="CZ653" s="222">
        <v>620</v>
      </c>
      <c r="DA653" s="677">
        <f t="shared" si="983"/>
        <v>120</v>
      </c>
      <c r="DB653" s="676">
        <f t="shared" si="984"/>
        <v>24</v>
      </c>
      <c r="DC653" s="676">
        <f t="shared" si="1009"/>
        <v>4.8</v>
      </c>
      <c r="DD653" s="208">
        <v>660.86425999999994</v>
      </c>
      <c r="DE653" s="677">
        <f t="shared" si="985"/>
        <v>160.86425999999994</v>
      </c>
      <c r="DF653" s="676">
        <f t="shared" si="986"/>
        <v>32.172852000000006</v>
      </c>
      <c r="DG653" s="676">
        <f t="shared" si="1010"/>
        <v>6.434570400000001</v>
      </c>
      <c r="DH653" s="222">
        <v>24</v>
      </c>
      <c r="DI653" s="677">
        <f t="shared" si="987"/>
        <v>120</v>
      </c>
      <c r="DJ653" s="568">
        <f t="shared" si="988"/>
        <v>620</v>
      </c>
      <c r="DK653" s="677">
        <f t="shared" si="989"/>
        <v>1178</v>
      </c>
      <c r="DL653" s="677">
        <f t="shared" si="1011"/>
        <v>186</v>
      </c>
      <c r="DM653" s="677">
        <f t="shared" si="1012"/>
        <v>310</v>
      </c>
      <c r="DN653" s="677">
        <f t="shared" si="990"/>
        <v>10.216064999999986</v>
      </c>
      <c r="DO653" s="677">
        <f t="shared" si="1013"/>
        <v>3.0648194999999956</v>
      </c>
      <c r="DP653" s="677">
        <f t="shared" si="1014"/>
        <v>5.1080324999999931</v>
      </c>
      <c r="DQ653" s="677">
        <f t="shared" si="991"/>
        <v>19.410523499999972</v>
      </c>
      <c r="DR653" s="222">
        <v>620</v>
      </c>
      <c r="DS653" s="677">
        <f t="shared" si="992"/>
        <v>120</v>
      </c>
      <c r="DT653" s="676">
        <f t="shared" si="993"/>
        <v>24</v>
      </c>
      <c r="DU653" s="710">
        <f t="shared" si="1015"/>
        <v>4.8</v>
      </c>
      <c r="DV653" s="208">
        <v>660.86425999999994</v>
      </c>
      <c r="DW653" s="677">
        <f t="shared" si="994"/>
        <v>160.86425999999994</v>
      </c>
      <c r="DX653" s="676">
        <f t="shared" si="995"/>
        <v>32.172852000000006</v>
      </c>
      <c r="DY653" s="710">
        <f t="shared" si="1016"/>
        <v>6.434570400000001</v>
      </c>
      <c r="DZ653" s="222">
        <v>24</v>
      </c>
      <c r="EA653" s="677">
        <f t="shared" si="996"/>
        <v>120</v>
      </c>
      <c r="EB653" s="568">
        <f t="shared" si="997"/>
        <v>620</v>
      </c>
      <c r="EC653" s="677">
        <f t="shared" si="998"/>
        <v>1178</v>
      </c>
      <c r="ED653" s="677">
        <f t="shared" si="1017"/>
        <v>186</v>
      </c>
      <c r="EE653" s="677">
        <f t="shared" si="1018"/>
        <v>310</v>
      </c>
      <c r="EF653" s="208">
        <f t="shared" si="1019"/>
        <v>10.216064999999986</v>
      </c>
      <c r="EG653" s="208">
        <f t="shared" si="1020"/>
        <v>3.0648194999999956</v>
      </c>
      <c r="EH653" s="208">
        <f t="shared" si="1021"/>
        <v>5.1080324999999931</v>
      </c>
      <c r="EI653" s="677">
        <f t="shared" si="999"/>
        <v>19.410523499999972</v>
      </c>
    </row>
    <row r="654" spans="1:139" s="218" customFormat="1" ht="13.5" customHeight="1" x14ac:dyDescent="0.2">
      <c r="A654" s="506">
        <v>651</v>
      </c>
      <c r="B654" s="506" t="s">
        <v>1270</v>
      </c>
      <c r="C654" s="499" t="s">
        <v>952</v>
      </c>
      <c r="D654" s="253" t="s">
        <v>104</v>
      </c>
      <c r="E654" s="253" t="s">
        <v>343</v>
      </c>
      <c r="F654" s="219" t="s">
        <v>97</v>
      </c>
      <c r="G654" s="219" t="s">
        <v>26</v>
      </c>
      <c r="H654" s="219" t="s">
        <v>70</v>
      </c>
      <c r="I654" s="248">
        <v>0.5</v>
      </c>
      <c r="J654" s="229">
        <v>950</v>
      </c>
      <c r="K654" s="222"/>
      <c r="L654" s="219" t="s">
        <v>97</v>
      </c>
      <c r="M654" s="219" t="s">
        <v>26</v>
      </c>
      <c r="N654" s="219" t="s">
        <v>70</v>
      </c>
      <c r="O654" s="249">
        <v>0.5</v>
      </c>
      <c r="P654" s="230">
        <v>950</v>
      </c>
      <c r="Q654" s="219"/>
      <c r="R654" s="219"/>
      <c r="S654" s="219"/>
      <c r="T654" s="249">
        <v>0.5</v>
      </c>
      <c r="U654" s="231">
        <v>950</v>
      </c>
      <c r="V654" s="228" t="s">
        <v>736</v>
      </c>
      <c r="W654" s="228" t="s">
        <v>42</v>
      </c>
      <c r="X654" s="228" t="s">
        <v>70</v>
      </c>
      <c r="Y654" s="252">
        <v>0.5</v>
      </c>
      <c r="Z654" s="232">
        <v>950</v>
      </c>
      <c r="AA654" s="207">
        <f t="shared" si="935"/>
        <v>475</v>
      </c>
      <c r="AB654" s="222">
        <v>1157</v>
      </c>
      <c r="AC654" s="544">
        <f t="shared" si="1000"/>
        <v>207</v>
      </c>
      <c r="AD654" s="208">
        <f>1.453*$AB$1</f>
        <v>1652.7293800000002</v>
      </c>
      <c r="AE654" s="678">
        <f t="shared" si="1001"/>
        <v>702.72938000000022</v>
      </c>
      <c r="AF654" s="222">
        <v>2067</v>
      </c>
      <c r="AJ654" s="444">
        <f t="shared" si="936"/>
        <v>207</v>
      </c>
      <c r="AK654" s="444">
        <f t="shared" si="937"/>
        <v>21.789473684210535</v>
      </c>
      <c r="AL654" s="539">
        <f t="shared" si="1002"/>
        <v>4.3578947368421071E-2</v>
      </c>
      <c r="AM654" s="444">
        <f t="shared" si="938"/>
        <v>41.4</v>
      </c>
      <c r="AN654" s="445">
        <f t="shared" si="939"/>
        <v>702.72938000000022</v>
      </c>
      <c r="AO654" s="445">
        <f t="shared" si="940"/>
        <v>73.971513684210549</v>
      </c>
      <c r="AP654" s="542">
        <f t="shared" si="1003"/>
        <v>0.1479430273684211</v>
      </c>
      <c r="AQ654" s="445">
        <f t="shared" si="941"/>
        <v>140.54587600000005</v>
      </c>
      <c r="AR654" s="227">
        <f t="shared" si="942"/>
        <v>535</v>
      </c>
      <c r="AS654" s="210">
        <f t="shared" si="943"/>
        <v>1070</v>
      </c>
      <c r="AT654" s="209">
        <f t="shared" si="944"/>
        <v>321</v>
      </c>
      <c r="AU654" s="209">
        <f t="shared" si="945"/>
        <v>535</v>
      </c>
      <c r="AV654" s="211">
        <f t="shared" si="946"/>
        <v>1157</v>
      </c>
      <c r="AW654" s="212">
        <f t="shared" si="947"/>
        <v>-87</v>
      </c>
      <c r="AX654" s="210">
        <f t="shared" si="948"/>
        <v>120</v>
      </c>
      <c r="AY654" s="210">
        <f t="shared" si="949"/>
        <v>12.631578947368411</v>
      </c>
      <c r="AZ654" s="211">
        <f t="shared" si="950"/>
        <v>1652.7293800000002</v>
      </c>
      <c r="BA654" s="544">
        <f t="shared" si="1004"/>
        <v>582.72938000000022</v>
      </c>
      <c r="BB654" s="210">
        <f t="shared" si="1005"/>
        <v>145.68234500000005</v>
      </c>
      <c r="BC654" s="213">
        <f t="shared" si="951"/>
        <v>743.72822100000008</v>
      </c>
      <c r="BD654" s="211">
        <f>[1]MAG_9pak!$F$12</f>
        <v>1487.4564420000002</v>
      </c>
      <c r="BE654" s="213">
        <f t="shared" si="952"/>
        <v>446.23693260000005</v>
      </c>
      <c r="BF654" s="213">
        <f t="shared" si="953"/>
        <v>743.72822100000008</v>
      </c>
      <c r="BG654" s="210">
        <f t="shared" si="954"/>
        <v>330.45644200000015</v>
      </c>
      <c r="BH654" s="210">
        <f t="shared" si="955"/>
        <v>537.45644200000015</v>
      </c>
      <c r="BI654" s="210">
        <f t="shared" si="956"/>
        <v>56.5743623157895</v>
      </c>
      <c r="BJ654" s="210">
        <f t="shared" si="957"/>
        <v>1178</v>
      </c>
      <c r="BK654" s="214">
        <f t="shared" si="958"/>
        <v>353.4</v>
      </c>
      <c r="BL654" s="214">
        <f t="shared" si="959"/>
        <v>589</v>
      </c>
      <c r="BM654" s="210">
        <f t="shared" si="960"/>
        <v>228</v>
      </c>
      <c r="BN654" s="210">
        <f t="shared" si="961"/>
        <v>21</v>
      </c>
      <c r="BO654" s="215">
        <f t="shared" si="962"/>
        <v>589</v>
      </c>
      <c r="BP654" s="210">
        <f t="shared" si="933"/>
        <v>1178</v>
      </c>
      <c r="BQ654" s="216">
        <f t="shared" si="963"/>
        <v>353.4</v>
      </c>
      <c r="BR654" s="216">
        <f t="shared" si="964"/>
        <v>589</v>
      </c>
      <c r="BS654" s="210">
        <f t="shared" si="965"/>
        <v>228</v>
      </c>
      <c r="BT654" s="210">
        <f t="shared" si="966"/>
        <v>21</v>
      </c>
      <c r="BU654" s="217">
        <f t="shared" si="967"/>
        <v>589</v>
      </c>
      <c r="BV654" s="210">
        <f t="shared" si="934"/>
        <v>1178</v>
      </c>
      <c r="BW654" s="403">
        <f t="shared" si="968"/>
        <v>353.4</v>
      </c>
      <c r="BX654" s="403">
        <f t="shared" si="969"/>
        <v>589</v>
      </c>
      <c r="BY654" s="210">
        <f t="shared" si="970"/>
        <v>228</v>
      </c>
      <c r="BZ654" s="210">
        <f t="shared" si="971"/>
        <v>21</v>
      </c>
      <c r="CA654" s="210">
        <f t="shared" si="972"/>
        <v>24</v>
      </c>
      <c r="CB654" s="404">
        <f t="shared" si="973"/>
        <v>589</v>
      </c>
      <c r="CC654" s="211"/>
      <c r="CD654" s="537">
        <f t="shared" si="974"/>
        <v>145.68234500000005</v>
      </c>
      <c r="CE654" s="537">
        <f t="shared" si="1006"/>
        <v>43.704703500000015</v>
      </c>
      <c r="CF654" s="537">
        <f t="shared" si="975"/>
        <v>72.841172500000027</v>
      </c>
      <c r="CG654" s="210"/>
      <c r="CH654" s="210"/>
      <c r="CI654" s="210"/>
      <c r="CJ654" s="538">
        <f t="shared" si="976"/>
        <v>72.841172500000027</v>
      </c>
      <c r="CK654" s="216">
        <f t="shared" si="977"/>
        <v>21.75</v>
      </c>
      <c r="CL654" s="216">
        <f t="shared" si="1007"/>
        <v>6.5249999999999995</v>
      </c>
      <c r="CM654" s="216">
        <f t="shared" si="978"/>
        <v>10.875</v>
      </c>
      <c r="CN654" s="216"/>
      <c r="CO654" s="216"/>
      <c r="CP654" s="216"/>
      <c r="CQ654" s="217">
        <f t="shared" si="979"/>
        <v>10.875</v>
      </c>
      <c r="CR654" s="403">
        <f t="shared" si="980"/>
        <v>118.68234500000005</v>
      </c>
      <c r="CS654" s="403">
        <f t="shared" si="1008"/>
        <v>35.604703500000014</v>
      </c>
      <c r="CT654" s="403">
        <f t="shared" si="981"/>
        <v>59.341172500000027</v>
      </c>
      <c r="CU654" s="403"/>
      <c r="CV654" s="403"/>
      <c r="CW654" s="403"/>
      <c r="CX654" s="404">
        <f t="shared" si="982"/>
        <v>59.341172500000027</v>
      </c>
      <c r="CY654" s="198"/>
      <c r="CZ654" s="222">
        <v>1157</v>
      </c>
      <c r="DA654" s="677">
        <f t="shared" si="983"/>
        <v>207</v>
      </c>
      <c r="DB654" s="676">
        <f t="shared" si="984"/>
        <v>21.789473684210535</v>
      </c>
      <c r="DC654" s="676">
        <f t="shared" si="1009"/>
        <v>4.3578947368421073</v>
      </c>
      <c r="DD654" s="208">
        <v>1652.7293800000002</v>
      </c>
      <c r="DE654" s="677">
        <f t="shared" si="985"/>
        <v>702.72938000000022</v>
      </c>
      <c r="DF654" s="676">
        <f t="shared" si="986"/>
        <v>73.971513684210549</v>
      </c>
      <c r="DG654" s="676">
        <f t="shared" si="1010"/>
        <v>14.794302736842109</v>
      </c>
      <c r="DH654" s="222">
        <v>19</v>
      </c>
      <c r="DI654" s="677">
        <f t="shared" si="987"/>
        <v>180.5</v>
      </c>
      <c r="DJ654" s="568">
        <f t="shared" si="988"/>
        <v>1130.5</v>
      </c>
      <c r="DK654" s="677">
        <f t="shared" si="989"/>
        <v>565.25</v>
      </c>
      <c r="DL654" s="677">
        <f t="shared" si="1011"/>
        <v>339.15</v>
      </c>
      <c r="DM654" s="677">
        <f t="shared" si="1012"/>
        <v>565.25</v>
      </c>
      <c r="DN654" s="677">
        <f t="shared" si="990"/>
        <v>130.55734500000005</v>
      </c>
      <c r="DO654" s="677">
        <f t="shared" si="1013"/>
        <v>39.167203500000014</v>
      </c>
      <c r="DP654" s="677">
        <f t="shared" si="1014"/>
        <v>65.278672500000027</v>
      </c>
      <c r="DQ654" s="677">
        <f t="shared" si="991"/>
        <v>65.278672500000027</v>
      </c>
      <c r="DR654" s="222">
        <v>1157</v>
      </c>
      <c r="DS654" s="677">
        <f t="shared" si="992"/>
        <v>207</v>
      </c>
      <c r="DT654" s="676">
        <f t="shared" si="993"/>
        <v>21.789473684210535</v>
      </c>
      <c r="DU654" s="710">
        <f t="shared" si="1015"/>
        <v>4.3578947368421073</v>
      </c>
      <c r="DV654" s="208">
        <v>1652.7293800000002</v>
      </c>
      <c r="DW654" s="677">
        <f t="shared" si="994"/>
        <v>702.72938000000022</v>
      </c>
      <c r="DX654" s="676">
        <f t="shared" si="995"/>
        <v>73.971513684210549</v>
      </c>
      <c r="DY654" s="710">
        <f t="shared" si="1016"/>
        <v>14.794302736842109</v>
      </c>
      <c r="DZ654" s="222">
        <v>15</v>
      </c>
      <c r="EA654" s="677">
        <f t="shared" si="996"/>
        <v>142.5</v>
      </c>
      <c r="EB654" s="568">
        <f t="shared" si="997"/>
        <v>1092.5</v>
      </c>
      <c r="EC654" s="677">
        <f t="shared" si="998"/>
        <v>546.25</v>
      </c>
      <c r="ED654" s="677">
        <f t="shared" si="1017"/>
        <v>327.75</v>
      </c>
      <c r="EE654" s="677">
        <f t="shared" si="1018"/>
        <v>546.25</v>
      </c>
      <c r="EF654" s="208">
        <f t="shared" si="1019"/>
        <v>140.05734500000005</v>
      </c>
      <c r="EG654" s="208">
        <f t="shared" si="1020"/>
        <v>42.017203500000015</v>
      </c>
      <c r="EH654" s="208">
        <f t="shared" si="1021"/>
        <v>70.028672500000027</v>
      </c>
      <c r="EI654" s="677">
        <f t="shared" si="999"/>
        <v>70.028672500000027</v>
      </c>
    </row>
    <row r="655" spans="1:139" s="218" customFormat="1" ht="13.5" customHeight="1" x14ac:dyDescent="0.2">
      <c r="A655" s="505">
        <v>652</v>
      </c>
      <c r="B655" s="505" t="s">
        <v>1270</v>
      </c>
      <c r="C655" s="499" t="s">
        <v>952</v>
      </c>
      <c r="D655" s="253" t="s">
        <v>104</v>
      </c>
      <c r="E655" s="253" t="s">
        <v>112</v>
      </c>
      <c r="F655" s="219" t="s">
        <v>10</v>
      </c>
      <c r="G655" s="219" t="s">
        <v>40</v>
      </c>
      <c r="H655" s="219" t="s">
        <v>45</v>
      </c>
      <c r="I655" s="265">
        <v>1</v>
      </c>
      <c r="J655" s="229">
        <v>850</v>
      </c>
      <c r="K655" s="222"/>
      <c r="L655" s="219" t="s">
        <v>10</v>
      </c>
      <c r="M655" s="219" t="s">
        <v>40</v>
      </c>
      <c r="N655" s="219" t="s">
        <v>45</v>
      </c>
      <c r="O655" s="265">
        <v>1</v>
      </c>
      <c r="P655" s="230">
        <v>850</v>
      </c>
      <c r="Q655" s="219"/>
      <c r="R655" s="219"/>
      <c r="S655" s="219"/>
      <c r="T655" s="265">
        <v>1</v>
      </c>
      <c r="U655" s="231">
        <v>850</v>
      </c>
      <c r="V655" s="228" t="s">
        <v>10</v>
      </c>
      <c r="W655" s="228" t="s">
        <v>6</v>
      </c>
      <c r="X655" s="228" t="s">
        <v>27</v>
      </c>
      <c r="Y655" s="225">
        <v>1</v>
      </c>
      <c r="Z655" s="232">
        <v>850</v>
      </c>
      <c r="AA655" s="207">
        <f t="shared" si="935"/>
        <v>850</v>
      </c>
      <c r="AB655" s="222">
        <v>709</v>
      </c>
      <c r="AC655" s="544">
        <f t="shared" si="1000"/>
        <v>-141</v>
      </c>
      <c r="AD655" s="208">
        <f>0.89*$AB$1</f>
        <v>1012.3394000000001</v>
      </c>
      <c r="AE655" s="678">
        <f t="shared" si="1001"/>
        <v>162.33940000000007</v>
      </c>
      <c r="AF655" s="222">
        <v>1315</v>
      </c>
      <c r="AJ655" s="444">
        <f t="shared" si="936"/>
        <v>-141</v>
      </c>
      <c r="AK655" s="444">
        <f t="shared" si="937"/>
        <v>-16.588235294117652</v>
      </c>
      <c r="AL655" s="539">
        <f t="shared" si="1002"/>
        <v>-3.3176470588235307E-2</v>
      </c>
      <c r="AM655" s="444">
        <f t="shared" si="938"/>
        <v>-28.2</v>
      </c>
      <c r="AN655" s="445">
        <f t="shared" si="939"/>
        <v>162.33940000000007</v>
      </c>
      <c r="AO655" s="445">
        <f t="shared" si="940"/>
        <v>19.098752941176485</v>
      </c>
      <c r="AP655" s="542">
        <f t="shared" si="1003"/>
        <v>3.8197505882352968E-2</v>
      </c>
      <c r="AQ655" s="445">
        <f t="shared" si="941"/>
        <v>32.467880000000015</v>
      </c>
      <c r="AR655" s="227">
        <f t="shared" si="942"/>
        <v>970</v>
      </c>
      <c r="AS655" s="210">
        <f t="shared" si="943"/>
        <v>970</v>
      </c>
      <c r="AT655" s="209">
        <f t="shared" si="944"/>
        <v>291</v>
      </c>
      <c r="AU655" s="209">
        <f t="shared" si="945"/>
        <v>485</v>
      </c>
      <c r="AV655" s="211">
        <f t="shared" si="946"/>
        <v>709</v>
      </c>
      <c r="AW655" s="210">
        <f t="shared" si="947"/>
        <v>261</v>
      </c>
      <c r="AX655" s="210">
        <f t="shared" si="948"/>
        <v>120</v>
      </c>
      <c r="AY655" s="210">
        <f t="shared" si="949"/>
        <v>14.117647058823522</v>
      </c>
      <c r="AZ655" s="211">
        <f t="shared" si="950"/>
        <v>1012.3394000000001</v>
      </c>
      <c r="BA655" s="544">
        <f t="shared" si="1004"/>
        <v>42.339400000000069</v>
      </c>
      <c r="BB655" s="210">
        <f t="shared" si="1005"/>
        <v>10.584850000000017</v>
      </c>
      <c r="BC655" s="213">
        <f t="shared" si="951"/>
        <v>911.10546000000011</v>
      </c>
      <c r="BD655" s="211">
        <f>[1]MAG_9pak!$F$8</f>
        <v>911.10546000000011</v>
      </c>
      <c r="BE655" s="213">
        <f t="shared" si="952"/>
        <v>273.331638</v>
      </c>
      <c r="BF655" s="213">
        <f t="shared" si="953"/>
        <v>455.55273000000005</v>
      </c>
      <c r="BG655" s="210">
        <f t="shared" si="954"/>
        <v>202.10546000000011</v>
      </c>
      <c r="BH655" s="210">
        <f t="shared" si="955"/>
        <v>61.105460000000107</v>
      </c>
      <c r="BI655" s="210">
        <f t="shared" si="956"/>
        <v>7.1888776470588454</v>
      </c>
      <c r="BJ655" s="210">
        <f t="shared" si="957"/>
        <v>1054</v>
      </c>
      <c r="BK655" s="214">
        <f t="shared" si="958"/>
        <v>316.2</v>
      </c>
      <c r="BL655" s="214">
        <f t="shared" si="959"/>
        <v>527</v>
      </c>
      <c r="BM655" s="210">
        <f t="shared" si="960"/>
        <v>204</v>
      </c>
      <c r="BN655" s="210">
        <f t="shared" si="961"/>
        <v>345</v>
      </c>
      <c r="BO655" s="215">
        <f t="shared" si="962"/>
        <v>1054</v>
      </c>
      <c r="BP655" s="210">
        <f t="shared" si="933"/>
        <v>1054</v>
      </c>
      <c r="BQ655" s="216">
        <f t="shared" si="963"/>
        <v>316.2</v>
      </c>
      <c r="BR655" s="216">
        <f t="shared" si="964"/>
        <v>527</v>
      </c>
      <c r="BS655" s="210">
        <f t="shared" si="965"/>
        <v>204</v>
      </c>
      <c r="BT655" s="210">
        <f t="shared" si="966"/>
        <v>345</v>
      </c>
      <c r="BU655" s="217">
        <f t="shared" si="967"/>
        <v>1054</v>
      </c>
      <c r="BV655" s="210">
        <f t="shared" si="934"/>
        <v>1054</v>
      </c>
      <c r="BW655" s="403">
        <f t="shared" si="968"/>
        <v>316.2</v>
      </c>
      <c r="BX655" s="403">
        <f t="shared" si="969"/>
        <v>527</v>
      </c>
      <c r="BY655" s="210">
        <f t="shared" si="970"/>
        <v>204</v>
      </c>
      <c r="BZ655" s="210">
        <f t="shared" si="971"/>
        <v>345</v>
      </c>
      <c r="CA655" s="210">
        <f t="shared" si="972"/>
        <v>24</v>
      </c>
      <c r="CB655" s="404">
        <f t="shared" si="973"/>
        <v>1054</v>
      </c>
      <c r="CC655" s="211"/>
      <c r="CD655" s="537">
        <f t="shared" si="974"/>
        <v>10.584850000000017</v>
      </c>
      <c r="CE655" s="537">
        <f t="shared" si="1006"/>
        <v>3.1754550000000052</v>
      </c>
      <c r="CF655" s="537">
        <f t="shared" si="975"/>
        <v>5.2924250000000086</v>
      </c>
      <c r="CG655" s="210"/>
      <c r="CH655" s="210"/>
      <c r="CI655" s="210"/>
      <c r="CJ655" s="538">
        <f t="shared" si="976"/>
        <v>10.584850000000017</v>
      </c>
      <c r="CK655" s="216">
        <f t="shared" si="977"/>
        <v>-65.25</v>
      </c>
      <c r="CL655" s="216">
        <f t="shared" si="1007"/>
        <v>-19.574999999999999</v>
      </c>
      <c r="CM655" s="216">
        <f t="shared" si="978"/>
        <v>-32.625</v>
      </c>
      <c r="CN655" s="216"/>
      <c r="CO655" s="216"/>
      <c r="CP655" s="216"/>
      <c r="CQ655" s="217">
        <f t="shared" si="979"/>
        <v>-65.25</v>
      </c>
      <c r="CR655" s="403">
        <f t="shared" si="980"/>
        <v>-10.415149999999983</v>
      </c>
      <c r="CS655" s="403">
        <f t="shared" si="1008"/>
        <v>-3.1245449999999946</v>
      </c>
      <c r="CT655" s="403">
        <f t="shared" si="981"/>
        <v>-5.2075749999999914</v>
      </c>
      <c r="CU655" s="403"/>
      <c r="CV655" s="403"/>
      <c r="CW655" s="403"/>
      <c r="CX655" s="404">
        <f t="shared" si="982"/>
        <v>-10.415149999999983</v>
      </c>
      <c r="CY655" s="198"/>
      <c r="CZ655" s="222">
        <v>709</v>
      </c>
      <c r="DA655" s="677">
        <f t="shared" si="983"/>
        <v>-141</v>
      </c>
      <c r="DB655" s="676">
        <f t="shared" si="984"/>
        <v>-16.588235294117652</v>
      </c>
      <c r="DC655" s="676">
        <f t="shared" si="1009"/>
        <v>-3.3176470588235305</v>
      </c>
      <c r="DD655" s="208">
        <v>1012.3394000000001</v>
      </c>
      <c r="DE655" s="677">
        <f t="shared" si="985"/>
        <v>162.33940000000007</v>
      </c>
      <c r="DF655" s="676">
        <f t="shared" si="986"/>
        <v>19.098752941176485</v>
      </c>
      <c r="DG655" s="676">
        <f t="shared" si="1010"/>
        <v>3.8197505882352969</v>
      </c>
      <c r="DH655" s="222">
        <v>20</v>
      </c>
      <c r="DI655" s="677">
        <f t="shared" si="987"/>
        <v>170</v>
      </c>
      <c r="DJ655" s="568">
        <f t="shared" si="988"/>
        <v>1020</v>
      </c>
      <c r="DK655" s="677">
        <f t="shared" si="989"/>
        <v>1020</v>
      </c>
      <c r="DL655" s="677">
        <f t="shared" si="1011"/>
        <v>306</v>
      </c>
      <c r="DM655" s="677">
        <f t="shared" si="1012"/>
        <v>510</v>
      </c>
      <c r="DN655" s="677">
        <f t="shared" si="990"/>
        <v>-1.9151499999999828</v>
      </c>
      <c r="DO655" s="677">
        <f t="shared" si="1013"/>
        <v>-0.57454499999999487</v>
      </c>
      <c r="DP655" s="677">
        <f t="shared" si="1014"/>
        <v>-0.95757499999999141</v>
      </c>
      <c r="DQ655" s="677">
        <f t="shared" si="991"/>
        <v>-1.9151499999999828</v>
      </c>
      <c r="DR655" s="222">
        <v>709</v>
      </c>
      <c r="DS655" s="677">
        <f t="shared" si="992"/>
        <v>-141</v>
      </c>
      <c r="DT655" s="676">
        <f t="shared" si="993"/>
        <v>-16.588235294117652</v>
      </c>
      <c r="DU655" s="710">
        <f t="shared" si="1015"/>
        <v>-3.3176470588235305</v>
      </c>
      <c r="DV655" s="208">
        <v>1012.3394000000001</v>
      </c>
      <c r="DW655" s="677">
        <f t="shared" si="994"/>
        <v>162.33940000000007</v>
      </c>
      <c r="DX655" s="676">
        <f t="shared" si="995"/>
        <v>19.098752941176485</v>
      </c>
      <c r="DY655" s="710">
        <f t="shared" si="1016"/>
        <v>3.8197505882352969</v>
      </c>
      <c r="DZ655" s="222">
        <v>19</v>
      </c>
      <c r="EA655" s="677">
        <f t="shared" si="996"/>
        <v>161.5</v>
      </c>
      <c r="EB655" s="568">
        <f t="shared" si="997"/>
        <v>1011.5</v>
      </c>
      <c r="EC655" s="677">
        <f t="shared" si="998"/>
        <v>1011.5</v>
      </c>
      <c r="ED655" s="677">
        <f t="shared" si="1017"/>
        <v>303.45</v>
      </c>
      <c r="EE655" s="677">
        <f t="shared" si="1018"/>
        <v>505.75</v>
      </c>
      <c r="EF655" s="208">
        <f t="shared" si="1019"/>
        <v>0.20985000000001719</v>
      </c>
      <c r="EG655" s="208">
        <f t="shared" si="1020"/>
        <v>6.295500000000516E-2</v>
      </c>
      <c r="EH655" s="208">
        <f t="shared" si="1021"/>
        <v>0.10492500000000859</v>
      </c>
      <c r="EI655" s="677">
        <f t="shared" si="999"/>
        <v>0.20985000000001719</v>
      </c>
    </row>
    <row r="656" spans="1:139" s="218" customFormat="1" ht="18" customHeight="1" x14ac:dyDescent="0.2">
      <c r="A656" s="505">
        <v>653</v>
      </c>
      <c r="B656" s="505" t="s">
        <v>1270</v>
      </c>
      <c r="C656" s="499" t="s">
        <v>952</v>
      </c>
      <c r="D656" s="253" t="s">
        <v>104</v>
      </c>
      <c r="E656" s="355" t="s">
        <v>81</v>
      </c>
      <c r="F656" s="219" t="s">
        <v>5</v>
      </c>
      <c r="G656" s="219" t="s">
        <v>26</v>
      </c>
      <c r="H656" s="219" t="s">
        <v>10</v>
      </c>
      <c r="I656" s="248">
        <v>3.5</v>
      </c>
      <c r="J656" s="229">
        <v>575</v>
      </c>
      <c r="K656" s="222"/>
      <c r="L656" s="219" t="s">
        <v>5</v>
      </c>
      <c r="M656" s="219" t="s">
        <v>26</v>
      </c>
      <c r="N656" s="219" t="s">
        <v>10</v>
      </c>
      <c r="O656" s="249">
        <v>3.5</v>
      </c>
      <c r="P656" s="230">
        <v>575</v>
      </c>
      <c r="Q656" s="219"/>
      <c r="R656" s="219"/>
      <c r="S656" s="219"/>
      <c r="T656" s="249">
        <v>3.5</v>
      </c>
      <c r="U656" s="231">
        <v>575</v>
      </c>
      <c r="V656" s="228" t="s">
        <v>303</v>
      </c>
      <c r="W656" s="228" t="s">
        <v>24</v>
      </c>
      <c r="X656" s="228" t="s">
        <v>39</v>
      </c>
      <c r="Y656" s="252">
        <v>3.5</v>
      </c>
      <c r="Z656" s="549">
        <v>575</v>
      </c>
      <c r="AA656" s="207">
        <f t="shared" si="935"/>
        <v>2012.5</v>
      </c>
      <c r="AB656" s="547">
        <v>620</v>
      </c>
      <c r="AC656" s="544">
        <f t="shared" si="1000"/>
        <v>45</v>
      </c>
      <c r="AD656" s="548">
        <f>0.592*$AB$1</f>
        <v>673.37631999999996</v>
      </c>
      <c r="AE656" s="678">
        <f t="shared" si="1001"/>
        <v>98.376319999999964</v>
      </c>
      <c r="AF656" s="222">
        <v>875</v>
      </c>
      <c r="AJ656" s="444">
        <f t="shared" si="936"/>
        <v>45</v>
      </c>
      <c r="AK656" s="444">
        <f t="shared" si="937"/>
        <v>7.8260869565217348</v>
      </c>
      <c r="AL656" s="539">
        <f t="shared" si="1002"/>
        <v>1.5652173913043469E-2</v>
      </c>
      <c r="AM656" s="444">
        <f t="shared" si="938"/>
        <v>9</v>
      </c>
      <c r="AN656" s="445">
        <f t="shared" si="939"/>
        <v>98.376319999999964</v>
      </c>
      <c r="AO656" s="445">
        <f t="shared" si="940"/>
        <v>17.108925217391288</v>
      </c>
      <c r="AP656" s="542">
        <f t="shared" si="1003"/>
        <v>3.4217850434782579E-2</v>
      </c>
      <c r="AQ656" s="445">
        <f t="shared" si="941"/>
        <v>19.675263999999991</v>
      </c>
      <c r="AR656" s="227">
        <f t="shared" si="942"/>
        <v>2432.5</v>
      </c>
      <c r="AS656" s="545">
        <f t="shared" si="943"/>
        <v>695</v>
      </c>
      <c r="AT656" s="209">
        <f t="shared" si="944"/>
        <v>208.5</v>
      </c>
      <c r="AU656" s="209">
        <f t="shared" si="945"/>
        <v>347.5</v>
      </c>
      <c r="AV656" s="211">
        <f t="shared" si="946"/>
        <v>620</v>
      </c>
      <c r="AW656" s="545">
        <f t="shared" si="947"/>
        <v>75</v>
      </c>
      <c r="AX656" s="210">
        <f t="shared" si="948"/>
        <v>120</v>
      </c>
      <c r="AY656" s="210">
        <f t="shared" si="949"/>
        <v>20.869565217391298</v>
      </c>
      <c r="AZ656" s="211">
        <f t="shared" si="950"/>
        <v>673.37631999999996</v>
      </c>
      <c r="BA656" s="544">
        <f t="shared" si="1004"/>
        <v>-21.623680000000036</v>
      </c>
      <c r="BB656" s="210">
        <f t="shared" si="1005"/>
        <v>-5.4059200000000089</v>
      </c>
      <c r="BC656" s="213">
        <f t="shared" si="951"/>
        <v>2170</v>
      </c>
      <c r="BD656" s="211">
        <f>[1]MAG_9pak!$F$5</f>
        <v>620</v>
      </c>
      <c r="BE656" s="213">
        <f t="shared" si="952"/>
        <v>186</v>
      </c>
      <c r="BF656" s="213">
        <f t="shared" si="953"/>
        <v>310</v>
      </c>
      <c r="BG656" s="210">
        <f t="shared" si="954"/>
        <v>0</v>
      </c>
      <c r="BH656" s="210">
        <f t="shared" si="955"/>
        <v>45</v>
      </c>
      <c r="BI656" s="210">
        <f t="shared" si="956"/>
        <v>7.8260869565217348</v>
      </c>
      <c r="BJ656" s="210">
        <f t="shared" si="957"/>
        <v>713</v>
      </c>
      <c r="BK656" s="214">
        <f t="shared" si="958"/>
        <v>213.9</v>
      </c>
      <c r="BL656" s="214">
        <f t="shared" si="959"/>
        <v>356.5</v>
      </c>
      <c r="BM656" s="210">
        <f t="shared" si="960"/>
        <v>138</v>
      </c>
      <c r="BN656" s="210">
        <f t="shared" si="961"/>
        <v>93</v>
      </c>
      <c r="BO656" s="215">
        <f t="shared" si="962"/>
        <v>2495.5</v>
      </c>
      <c r="BP656" s="210">
        <f t="shared" si="933"/>
        <v>713</v>
      </c>
      <c r="BQ656" s="216">
        <f t="shared" si="963"/>
        <v>213.9</v>
      </c>
      <c r="BR656" s="216">
        <f t="shared" si="964"/>
        <v>356.5</v>
      </c>
      <c r="BS656" s="210">
        <f t="shared" si="965"/>
        <v>138</v>
      </c>
      <c r="BT656" s="210">
        <f t="shared" si="966"/>
        <v>93</v>
      </c>
      <c r="BU656" s="217">
        <f t="shared" si="967"/>
        <v>2495.5</v>
      </c>
      <c r="BV656" s="210">
        <f t="shared" si="934"/>
        <v>713</v>
      </c>
      <c r="BW656" s="403">
        <f t="shared" si="968"/>
        <v>213.9</v>
      </c>
      <c r="BX656" s="403">
        <f t="shared" si="969"/>
        <v>356.5</v>
      </c>
      <c r="BY656" s="210">
        <f t="shared" si="970"/>
        <v>138</v>
      </c>
      <c r="BZ656" s="210">
        <f t="shared" si="971"/>
        <v>93</v>
      </c>
      <c r="CA656" s="210">
        <f t="shared" si="972"/>
        <v>24</v>
      </c>
      <c r="CB656" s="404">
        <f t="shared" si="973"/>
        <v>2495.5</v>
      </c>
      <c r="CC656" s="211"/>
      <c r="CD656" s="537">
        <f t="shared" si="974"/>
        <v>-5.4059200000000089</v>
      </c>
      <c r="CE656" s="537">
        <f t="shared" si="1006"/>
        <v>-1.6217760000000025</v>
      </c>
      <c r="CF656" s="537">
        <f t="shared" si="975"/>
        <v>-2.7029600000000045</v>
      </c>
      <c r="CG656" s="210"/>
      <c r="CH656" s="210"/>
      <c r="CI656" s="210"/>
      <c r="CJ656" s="538">
        <f t="shared" si="976"/>
        <v>-18.920720000000031</v>
      </c>
      <c r="CK656" s="216">
        <f t="shared" si="977"/>
        <v>-18.75</v>
      </c>
      <c r="CL656" s="216">
        <f t="shared" si="1007"/>
        <v>-5.625</v>
      </c>
      <c r="CM656" s="216">
        <f t="shared" si="978"/>
        <v>-9.375</v>
      </c>
      <c r="CN656" s="216"/>
      <c r="CO656" s="216"/>
      <c r="CP656" s="216"/>
      <c r="CQ656" s="217">
        <f t="shared" si="979"/>
        <v>-65.625</v>
      </c>
      <c r="CR656" s="403">
        <f t="shared" si="980"/>
        <v>-9.9059200000000089</v>
      </c>
      <c r="CS656" s="403">
        <f t="shared" si="1008"/>
        <v>-2.9717760000000024</v>
      </c>
      <c r="CT656" s="403">
        <f t="shared" si="981"/>
        <v>-4.9529600000000045</v>
      </c>
      <c r="CU656" s="403"/>
      <c r="CV656" s="403"/>
      <c r="CW656" s="403"/>
      <c r="CX656" s="404">
        <f t="shared" si="982"/>
        <v>-34.670720000000031</v>
      </c>
      <c r="CY656" s="198"/>
      <c r="CZ656" s="222">
        <v>620</v>
      </c>
      <c r="DA656" s="677">
        <f t="shared" si="983"/>
        <v>45</v>
      </c>
      <c r="DB656" s="676">
        <f t="shared" si="984"/>
        <v>7.8260869565217348</v>
      </c>
      <c r="DC656" s="676">
        <f t="shared" si="1009"/>
        <v>1.565217391304347</v>
      </c>
      <c r="DD656" s="208">
        <v>673.37631999999996</v>
      </c>
      <c r="DE656" s="677">
        <f t="shared" si="985"/>
        <v>98.376319999999964</v>
      </c>
      <c r="DF656" s="676">
        <f t="shared" si="986"/>
        <v>17.108925217391288</v>
      </c>
      <c r="DG656" s="676">
        <f t="shared" si="1010"/>
        <v>3.4217850434782577</v>
      </c>
      <c r="DH656" s="222">
        <v>24</v>
      </c>
      <c r="DI656" s="677">
        <f t="shared" si="987"/>
        <v>138</v>
      </c>
      <c r="DJ656" s="568">
        <f t="shared" si="988"/>
        <v>713</v>
      </c>
      <c r="DK656" s="677">
        <f t="shared" si="989"/>
        <v>2495.5</v>
      </c>
      <c r="DL656" s="677">
        <f t="shared" si="1011"/>
        <v>213.9</v>
      </c>
      <c r="DM656" s="677">
        <f t="shared" si="1012"/>
        <v>356.5</v>
      </c>
      <c r="DN656" s="677">
        <f t="shared" si="990"/>
        <v>-9.9059200000000089</v>
      </c>
      <c r="DO656" s="677">
        <f t="shared" si="1013"/>
        <v>-2.9717760000000024</v>
      </c>
      <c r="DP656" s="677">
        <f t="shared" si="1014"/>
        <v>-4.9529600000000045</v>
      </c>
      <c r="DQ656" s="677">
        <f t="shared" si="991"/>
        <v>-34.670720000000031</v>
      </c>
      <c r="DR656" s="222">
        <v>620</v>
      </c>
      <c r="DS656" s="677">
        <f t="shared" si="992"/>
        <v>45</v>
      </c>
      <c r="DT656" s="676">
        <f t="shared" si="993"/>
        <v>7.8260869565217348</v>
      </c>
      <c r="DU656" s="710">
        <f t="shared" si="1015"/>
        <v>1.565217391304347</v>
      </c>
      <c r="DV656" s="208">
        <v>673.37631999999996</v>
      </c>
      <c r="DW656" s="677">
        <f t="shared" si="994"/>
        <v>98.376319999999964</v>
      </c>
      <c r="DX656" s="676">
        <f t="shared" si="995"/>
        <v>17.108925217391288</v>
      </c>
      <c r="DY656" s="710">
        <f t="shared" si="1016"/>
        <v>3.4217850434782577</v>
      </c>
      <c r="DZ656" s="222">
        <v>17</v>
      </c>
      <c r="EA656" s="677">
        <f t="shared" si="996"/>
        <v>97.75</v>
      </c>
      <c r="EB656" s="568">
        <f t="shared" si="997"/>
        <v>672.75</v>
      </c>
      <c r="EC656" s="677">
        <f t="shared" si="998"/>
        <v>2354.625</v>
      </c>
      <c r="ED656" s="677">
        <f t="shared" si="1017"/>
        <v>201.82499999999999</v>
      </c>
      <c r="EE656" s="677">
        <f t="shared" si="1018"/>
        <v>336.375</v>
      </c>
      <c r="EF656" s="208">
        <f t="shared" si="1019"/>
        <v>0.15657999999999106</v>
      </c>
      <c r="EG656" s="208">
        <f t="shared" si="1020"/>
        <v>4.6973999999997317E-2</v>
      </c>
      <c r="EH656" s="208">
        <f t="shared" si="1021"/>
        <v>7.828999999999553E-2</v>
      </c>
      <c r="EI656" s="677">
        <f t="shared" si="999"/>
        <v>0.54802999999996871</v>
      </c>
    </row>
    <row r="657" spans="1:139" s="218" customFormat="1" ht="13.5" customHeight="1" x14ac:dyDescent="0.2">
      <c r="A657" s="506">
        <v>654</v>
      </c>
      <c r="B657" s="506" t="s">
        <v>1270</v>
      </c>
      <c r="C657" s="499" t="s">
        <v>952</v>
      </c>
      <c r="D657" s="253" t="s">
        <v>104</v>
      </c>
      <c r="E657" s="327" t="s">
        <v>126</v>
      </c>
      <c r="F657" s="219" t="s">
        <v>5</v>
      </c>
      <c r="G657" s="219" t="s">
        <v>42</v>
      </c>
      <c r="H657" s="219" t="s">
        <v>52</v>
      </c>
      <c r="I657" s="248">
        <v>1</v>
      </c>
      <c r="J657" s="229">
        <v>705</v>
      </c>
      <c r="K657" s="222"/>
      <c r="L657" s="219" t="s">
        <v>5</v>
      </c>
      <c r="M657" s="219" t="s">
        <v>42</v>
      </c>
      <c r="N657" s="219" t="s">
        <v>52</v>
      </c>
      <c r="O657" s="249">
        <v>1</v>
      </c>
      <c r="P657" s="230">
        <v>705</v>
      </c>
      <c r="Q657" s="219" t="s">
        <v>303</v>
      </c>
      <c r="R657" s="219" t="s">
        <v>24</v>
      </c>
      <c r="S657" s="219" t="s">
        <v>39</v>
      </c>
      <c r="T657" s="249">
        <v>1</v>
      </c>
      <c r="U657" s="231">
        <v>705</v>
      </c>
      <c r="V657" s="228" t="s">
        <v>303</v>
      </c>
      <c r="W657" s="228" t="s">
        <v>42</v>
      </c>
      <c r="X657" s="228" t="s">
        <v>10</v>
      </c>
      <c r="Y657" s="252">
        <v>1</v>
      </c>
      <c r="Z657" s="232">
        <v>705</v>
      </c>
      <c r="AA657" s="207">
        <f t="shared" si="935"/>
        <v>705</v>
      </c>
      <c r="AB657" s="222">
        <v>648</v>
      </c>
      <c r="AC657" s="544">
        <f t="shared" si="1000"/>
        <v>-57</v>
      </c>
      <c r="AD657" s="208">
        <f>0.814*$AB$1</f>
        <v>925.89243999999997</v>
      </c>
      <c r="AE657" s="678">
        <f t="shared" si="1001"/>
        <v>220.89243999999997</v>
      </c>
      <c r="AF657" s="222">
        <v>1205</v>
      </c>
      <c r="AJ657" s="444">
        <f t="shared" si="936"/>
        <v>-57</v>
      </c>
      <c r="AK657" s="444">
        <f t="shared" si="937"/>
        <v>-8.0851063829787222</v>
      </c>
      <c r="AL657" s="539">
        <f t="shared" si="1002"/>
        <v>-1.6170212765957443E-2</v>
      </c>
      <c r="AM657" s="444">
        <f t="shared" si="938"/>
        <v>-11.4</v>
      </c>
      <c r="AN657" s="445">
        <f t="shared" si="939"/>
        <v>220.89243999999997</v>
      </c>
      <c r="AO657" s="445">
        <f t="shared" si="940"/>
        <v>31.332260992907806</v>
      </c>
      <c r="AP657" s="542">
        <f t="shared" si="1003"/>
        <v>6.2664521985815611E-2</v>
      </c>
      <c r="AQ657" s="445">
        <f t="shared" si="941"/>
        <v>44.178487999999994</v>
      </c>
      <c r="AR657" s="227">
        <f t="shared" si="942"/>
        <v>825</v>
      </c>
      <c r="AS657" s="210">
        <f t="shared" si="943"/>
        <v>825</v>
      </c>
      <c r="AT657" s="209">
        <f t="shared" si="944"/>
        <v>247.5</v>
      </c>
      <c r="AU657" s="209">
        <f t="shared" si="945"/>
        <v>412.5</v>
      </c>
      <c r="AV657" s="211">
        <f t="shared" si="946"/>
        <v>648</v>
      </c>
      <c r="AW657" s="210">
        <f t="shared" si="947"/>
        <v>177</v>
      </c>
      <c r="AX657" s="210">
        <f t="shared" si="948"/>
        <v>120</v>
      </c>
      <c r="AY657" s="210">
        <f t="shared" si="949"/>
        <v>17.021276595744681</v>
      </c>
      <c r="AZ657" s="211">
        <f t="shared" si="950"/>
        <v>925.89243999999997</v>
      </c>
      <c r="BA657" s="544">
        <f t="shared" si="1004"/>
        <v>100.89243999999997</v>
      </c>
      <c r="BB657" s="210">
        <f t="shared" si="1005"/>
        <v>25.223109999999991</v>
      </c>
      <c r="BC657" s="213">
        <f t="shared" si="951"/>
        <v>833.30319599999996</v>
      </c>
      <c r="BD657" s="211">
        <f>[1]MAG_9pak!$F$6</f>
        <v>833.30319599999996</v>
      </c>
      <c r="BE657" s="213">
        <f t="shared" si="952"/>
        <v>249.99095879999999</v>
      </c>
      <c r="BF657" s="213">
        <f t="shared" si="953"/>
        <v>416.65159799999998</v>
      </c>
      <c r="BG657" s="210">
        <f t="shared" si="954"/>
        <v>185.30319599999996</v>
      </c>
      <c r="BH657" s="210">
        <f t="shared" si="955"/>
        <v>128.30319599999996</v>
      </c>
      <c r="BI657" s="210">
        <f t="shared" si="956"/>
        <v>18.199034893617011</v>
      </c>
      <c r="BJ657" s="210">
        <f t="shared" si="957"/>
        <v>874.2</v>
      </c>
      <c r="BK657" s="214">
        <f t="shared" si="958"/>
        <v>262.26</v>
      </c>
      <c r="BL657" s="214">
        <f t="shared" si="959"/>
        <v>437.1</v>
      </c>
      <c r="BM657" s="210">
        <f t="shared" si="960"/>
        <v>169.20000000000005</v>
      </c>
      <c r="BN657" s="210">
        <f t="shared" si="961"/>
        <v>226.20000000000005</v>
      </c>
      <c r="BO657" s="215">
        <f t="shared" si="962"/>
        <v>874.2</v>
      </c>
      <c r="BP657" s="210">
        <f t="shared" si="933"/>
        <v>874.2</v>
      </c>
      <c r="BQ657" s="216">
        <f t="shared" si="963"/>
        <v>262.26</v>
      </c>
      <c r="BR657" s="216">
        <f t="shared" si="964"/>
        <v>437.1</v>
      </c>
      <c r="BS657" s="210">
        <f t="shared" si="965"/>
        <v>169.20000000000005</v>
      </c>
      <c r="BT657" s="210">
        <f t="shared" si="966"/>
        <v>226.20000000000005</v>
      </c>
      <c r="BU657" s="217">
        <f t="shared" si="967"/>
        <v>874.2</v>
      </c>
      <c r="BV657" s="210">
        <f t="shared" si="934"/>
        <v>874.2</v>
      </c>
      <c r="BW657" s="403">
        <f t="shared" si="968"/>
        <v>262.26</v>
      </c>
      <c r="BX657" s="403">
        <f t="shared" si="969"/>
        <v>437.1</v>
      </c>
      <c r="BY657" s="210">
        <f t="shared" si="970"/>
        <v>169.20000000000005</v>
      </c>
      <c r="BZ657" s="210">
        <f t="shared" si="971"/>
        <v>226.20000000000005</v>
      </c>
      <c r="CA657" s="210">
        <f t="shared" si="972"/>
        <v>24</v>
      </c>
      <c r="CB657" s="404">
        <f t="shared" si="973"/>
        <v>874.2</v>
      </c>
      <c r="CC657" s="211"/>
      <c r="CD657" s="537">
        <f t="shared" si="974"/>
        <v>25.223109999999991</v>
      </c>
      <c r="CE657" s="537">
        <f t="shared" si="1006"/>
        <v>7.566932999999997</v>
      </c>
      <c r="CF657" s="537">
        <f t="shared" si="975"/>
        <v>12.611554999999996</v>
      </c>
      <c r="CG657" s="210"/>
      <c r="CH657" s="210"/>
      <c r="CI657" s="210"/>
      <c r="CJ657" s="538">
        <f t="shared" si="976"/>
        <v>25.223109999999991</v>
      </c>
      <c r="CK657" s="216">
        <f t="shared" si="977"/>
        <v>-44.25</v>
      </c>
      <c r="CL657" s="216">
        <f t="shared" si="1007"/>
        <v>-13.275</v>
      </c>
      <c r="CM657" s="216">
        <f t="shared" si="978"/>
        <v>-22.125</v>
      </c>
      <c r="CN657" s="216"/>
      <c r="CO657" s="216"/>
      <c r="CP657" s="216"/>
      <c r="CQ657" s="217">
        <f t="shared" si="979"/>
        <v>-44.25</v>
      </c>
      <c r="CR657" s="403">
        <f t="shared" si="980"/>
        <v>12.92310999999998</v>
      </c>
      <c r="CS657" s="403">
        <f t="shared" si="1008"/>
        <v>3.876932999999994</v>
      </c>
      <c r="CT657" s="403">
        <f t="shared" si="981"/>
        <v>6.4615549999999899</v>
      </c>
      <c r="CU657" s="403"/>
      <c r="CV657" s="403"/>
      <c r="CW657" s="403"/>
      <c r="CX657" s="404">
        <f t="shared" si="982"/>
        <v>12.92310999999998</v>
      </c>
      <c r="CY657" s="198"/>
      <c r="CZ657" s="222">
        <v>648</v>
      </c>
      <c r="DA657" s="677">
        <f t="shared" si="983"/>
        <v>-57</v>
      </c>
      <c r="DB657" s="676">
        <f t="shared" si="984"/>
        <v>-8.0851063829787222</v>
      </c>
      <c r="DC657" s="676">
        <f t="shared" si="1009"/>
        <v>-1.6170212765957444</v>
      </c>
      <c r="DD657" s="208">
        <v>925.89243999999997</v>
      </c>
      <c r="DE657" s="677">
        <f t="shared" si="985"/>
        <v>220.89243999999997</v>
      </c>
      <c r="DF657" s="676">
        <f t="shared" si="986"/>
        <v>31.332260992907806</v>
      </c>
      <c r="DG657" s="676">
        <f t="shared" si="1010"/>
        <v>6.2664521985815611</v>
      </c>
      <c r="DH657" s="222">
        <v>24</v>
      </c>
      <c r="DI657" s="677">
        <f t="shared" si="987"/>
        <v>169.2</v>
      </c>
      <c r="DJ657" s="568">
        <f t="shared" si="988"/>
        <v>874.2</v>
      </c>
      <c r="DK657" s="677">
        <f t="shared" si="989"/>
        <v>874.2</v>
      </c>
      <c r="DL657" s="677">
        <f t="shared" si="1011"/>
        <v>262.26</v>
      </c>
      <c r="DM657" s="677">
        <f t="shared" si="1012"/>
        <v>437.1</v>
      </c>
      <c r="DN657" s="677">
        <f t="shared" si="990"/>
        <v>12.92310999999998</v>
      </c>
      <c r="DO657" s="677">
        <f t="shared" si="1013"/>
        <v>3.876932999999994</v>
      </c>
      <c r="DP657" s="677">
        <f t="shared" si="1014"/>
        <v>6.4615549999999899</v>
      </c>
      <c r="DQ657" s="677">
        <f t="shared" si="991"/>
        <v>12.92310999999998</v>
      </c>
      <c r="DR657" s="222">
        <v>648</v>
      </c>
      <c r="DS657" s="677">
        <f t="shared" si="992"/>
        <v>-57</v>
      </c>
      <c r="DT657" s="676">
        <f t="shared" si="993"/>
        <v>-8.0851063829787222</v>
      </c>
      <c r="DU657" s="710">
        <f t="shared" si="1015"/>
        <v>-1.6170212765957444</v>
      </c>
      <c r="DV657" s="208">
        <v>925.89243999999997</v>
      </c>
      <c r="DW657" s="677">
        <f t="shared" si="994"/>
        <v>220.89243999999997</v>
      </c>
      <c r="DX657" s="676">
        <f t="shared" si="995"/>
        <v>31.332260992907806</v>
      </c>
      <c r="DY657" s="710">
        <f t="shared" si="1016"/>
        <v>6.2664521985815611</v>
      </c>
      <c r="DZ657" s="222">
        <v>22</v>
      </c>
      <c r="EA657" s="677">
        <f t="shared" si="996"/>
        <v>155.1</v>
      </c>
      <c r="EB657" s="568">
        <f t="shared" si="997"/>
        <v>860.1</v>
      </c>
      <c r="EC657" s="677">
        <f t="shared" si="998"/>
        <v>860.1</v>
      </c>
      <c r="ED657" s="677">
        <f t="shared" si="1017"/>
        <v>258.02999999999997</v>
      </c>
      <c r="EE657" s="677">
        <f t="shared" si="1018"/>
        <v>430.05</v>
      </c>
      <c r="EF657" s="208">
        <f t="shared" si="1019"/>
        <v>16.448109999999986</v>
      </c>
      <c r="EG657" s="208">
        <f t="shared" si="1020"/>
        <v>4.9344329999999959</v>
      </c>
      <c r="EH657" s="208">
        <f t="shared" si="1021"/>
        <v>8.2240549999999928</v>
      </c>
      <c r="EI657" s="677">
        <f t="shared" si="999"/>
        <v>16.448109999999986</v>
      </c>
    </row>
    <row r="658" spans="1:139" s="218" customFormat="1" ht="13.5" customHeight="1" x14ac:dyDescent="0.2">
      <c r="A658" s="505">
        <v>655</v>
      </c>
      <c r="B658" s="505" t="s">
        <v>1270</v>
      </c>
      <c r="C658" s="499" t="s">
        <v>952</v>
      </c>
      <c r="D658" s="253" t="s">
        <v>104</v>
      </c>
      <c r="E658" s="355" t="s">
        <v>154</v>
      </c>
      <c r="F658" s="219" t="s">
        <v>5</v>
      </c>
      <c r="G658" s="219" t="s">
        <v>6</v>
      </c>
      <c r="H658" s="219" t="s">
        <v>7</v>
      </c>
      <c r="I658" s="248">
        <v>1</v>
      </c>
      <c r="J658" s="229">
        <v>500</v>
      </c>
      <c r="K658" s="222"/>
      <c r="L658" s="219" t="s">
        <v>5</v>
      </c>
      <c r="M658" s="219" t="s">
        <v>6</v>
      </c>
      <c r="N658" s="219" t="s">
        <v>7</v>
      </c>
      <c r="O658" s="249">
        <v>1</v>
      </c>
      <c r="P658" s="230">
        <v>500</v>
      </c>
      <c r="Q658" s="219"/>
      <c r="R658" s="219"/>
      <c r="S658" s="219"/>
      <c r="T658" s="249">
        <v>1</v>
      </c>
      <c r="U658" s="231">
        <v>500</v>
      </c>
      <c r="V658" s="228" t="s">
        <v>303</v>
      </c>
      <c r="W658" s="228" t="s">
        <v>6</v>
      </c>
      <c r="X658" s="228" t="s">
        <v>7</v>
      </c>
      <c r="Y658" s="252">
        <v>1</v>
      </c>
      <c r="Z658" s="232">
        <v>500</v>
      </c>
      <c r="AA658" s="207">
        <f t="shared" si="935"/>
        <v>500</v>
      </c>
      <c r="AB658" s="222">
        <v>620</v>
      </c>
      <c r="AC658" s="544">
        <f t="shared" si="1000"/>
        <v>120</v>
      </c>
      <c r="AD658" s="208">
        <f>0.581*$AB$1</f>
        <v>660.86425999999994</v>
      </c>
      <c r="AE658" s="678">
        <f t="shared" si="1001"/>
        <v>160.86425999999994</v>
      </c>
      <c r="AF658" s="222">
        <v>859</v>
      </c>
      <c r="AJ658" s="444">
        <f t="shared" si="936"/>
        <v>120</v>
      </c>
      <c r="AK658" s="444">
        <f t="shared" si="937"/>
        <v>24</v>
      </c>
      <c r="AL658" s="539">
        <f t="shared" si="1002"/>
        <v>4.8000000000000001E-2</v>
      </c>
      <c r="AM658" s="444">
        <f t="shared" si="938"/>
        <v>24</v>
      </c>
      <c r="AN658" s="445">
        <f t="shared" si="939"/>
        <v>160.86425999999994</v>
      </c>
      <c r="AO658" s="445">
        <f t="shared" si="940"/>
        <v>32.172852000000006</v>
      </c>
      <c r="AP658" s="542">
        <f t="shared" si="1003"/>
        <v>6.4345704000000004E-2</v>
      </c>
      <c r="AQ658" s="445">
        <f t="shared" si="941"/>
        <v>32.172851999999992</v>
      </c>
      <c r="AR658" s="227">
        <f t="shared" si="942"/>
        <v>620</v>
      </c>
      <c r="AS658" s="210">
        <f t="shared" si="943"/>
        <v>620</v>
      </c>
      <c r="AT658" s="209">
        <f t="shared" si="944"/>
        <v>186</v>
      </c>
      <c r="AU658" s="209">
        <f t="shared" si="945"/>
        <v>310</v>
      </c>
      <c r="AV658" s="211">
        <f t="shared" si="946"/>
        <v>620</v>
      </c>
      <c r="AW658" s="210">
        <f t="shared" si="947"/>
        <v>0</v>
      </c>
      <c r="AX658" s="210">
        <f t="shared" si="948"/>
        <v>120</v>
      </c>
      <c r="AY658" s="210">
        <f t="shared" si="949"/>
        <v>24</v>
      </c>
      <c r="AZ658" s="211">
        <f t="shared" si="950"/>
        <v>660.86425999999994</v>
      </c>
      <c r="BA658" s="544">
        <f t="shared" si="1004"/>
        <v>40.864259999999945</v>
      </c>
      <c r="BB658" s="210">
        <f t="shared" si="1005"/>
        <v>10.216064999999986</v>
      </c>
      <c r="BC658" s="213">
        <f t="shared" si="951"/>
        <v>620</v>
      </c>
      <c r="BD658" s="211">
        <f>[1]MAG_9pak!$F$4</f>
        <v>620</v>
      </c>
      <c r="BE658" s="213">
        <f t="shared" si="952"/>
        <v>186</v>
      </c>
      <c r="BF658" s="213">
        <f t="shared" si="953"/>
        <v>310</v>
      </c>
      <c r="BG658" s="210">
        <f t="shared" si="954"/>
        <v>0</v>
      </c>
      <c r="BH658" s="210">
        <f t="shared" si="955"/>
        <v>120</v>
      </c>
      <c r="BI658" s="210">
        <f t="shared" si="956"/>
        <v>24</v>
      </c>
      <c r="BJ658" s="210">
        <f t="shared" si="957"/>
        <v>620</v>
      </c>
      <c r="BK658" s="214">
        <f t="shared" si="958"/>
        <v>186</v>
      </c>
      <c r="BL658" s="214">
        <f t="shared" si="959"/>
        <v>310</v>
      </c>
      <c r="BM658" s="210">
        <f t="shared" si="960"/>
        <v>120</v>
      </c>
      <c r="BN658" s="210">
        <f t="shared" si="961"/>
        <v>0</v>
      </c>
      <c r="BO658" s="215">
        <f t="shared" si="962"/>
        <v>620</v>
      </c>
      <c r="BP658" s="210">
        <f t="shared" si="933"/>
        <v>620</v>
      </c>
      <c r="BQ658" s="216">
        <f t="shared" si="963"/>
        <v>186</v>
      </c>
      <c r="BR658" s="216">
        <f t="shared" si="964"/>
        <v>310</v>
      </c>
      <c r="BS658" s="210">
        <f t="shared" si="965"/>
        <v>120</v>
      </c>
      <c r="BT658" s="210">
        <f t="shared" si="966"/>
        <v>0</v>
      </c>
      <c r="BU658" s="217">
        <f t="shared" si="967"/>
        <v>620</v>
      </c>
      <c r="BV658" s="210">
        <f t="shared" si="934"/>
        <v>620</v>
      </c>
      <c r="BW658" s="403">
        <f t="shared" si="968"/>
        <v>186</v>
      </c>
      <c r="BX658" s="403">
        <f t="shared" si="969"/>
        <v>310</v>
      </c>
      <c r="BY658" s="210">
        <f t="shared" si="970"/>
        <v>120</v>
      </c>
      <c r="BZ658" s="210">
        <f t="shared" si="971"/>
        <v>0</v>
      </c>
      <c r="CA658" s="210">
        <f t="shared" si="972"/>
        <v>24</v>
      </c>
      <c r="CB658" s="404">
        <f t="shared" si="973"/>
        <v>620</v>
      </c>
      <c r="CC658" s="211"/>
      <c r="CD658" s="537">
        <f t="shared" si="974"/>
        <v>10.216064999999986</v>
      </c>
      <c r="CE658" s="537">
        <f t="shared" si="1006"/>
        <v>3.0648194999999956</v>
      </c>
      <c r="CF658" s="537">
        <f t="shared" si="975"/>
        <v>5.1080324999999931</v>
      </c>
      <c r="CG658" s="210"/>
      <c r="CH658" s="210"/>
      <c r="CI658" s="210"/>
      <c r="CJ658" s="538">
        <f t="shared" si="976"/>
        <v>10.216064999999986</v>
      </c>
      <c r="CK658" s="216">
        <f t="shared" si="977"/>
        <v>0</v>
      </c>
      <c r="CL658" s="216">
        <f t="shared" si="1007"/>
        <v>0</v>
      </c>
      <c r="CM658" s="216">
        <f t="shared" si="978"/>
        <v>0</v>
      </c>
      <c r="CN658" s="216"/>
      <c r="CO658" s="216"/>
      <c r="CP658" s="216"/>
      <c r="CQ658" s="217">
        <f t="shared" si="979"/>
        <v>0</v>
      </c>
      <c r="CR658" s="403">
        <f t="shared" si="980"/>
        <v>10.216064999999986</v>
      </c>
      <c r="CS658" s="403">
        <f t="shared" si="1008"/>
        <v>3.0648194999999956</v>
      </c>
      <c r="CT658" s="403">
        <f t="shared" si="981"/>
        <v>5.1080324999999931</v>
      </c>
      <c r="CU658" s="403"/>
      <c r="CV658" s="403"/>
      <c r="CW658" s="403"/>
      <c r="CX658" s="404">
        <f t="shared" si="982"/>
        <v>10.216064999999986</v>
      </c>
      <c r="CY658" s="198"/>
      <c r="CZ658" s="222">
        <v>620</v>
      </c>
      <c r="DA658" s="677">
        <f t="shared" si="983"/>
        <v>120</v>
      </c>
      <c r="DB658" s="676">
        <f t="shared" si="984"/>
        <v>24</v>
      </c>
      <c r="DC658" s="676">
        <f t="shared" si="1009"/>
        <v>4.8</v>
      </c>
      <c r="DD658" s="208">
        <v>660.86425999999994</v>
      </c>
      <c r="DE658" s="677">
        <f t="shared" si="985"/>
        <v>160.86425999999994</v>
      </c>
      <c r="DF658" s="676">
        <f t="shared" si="986"/>
        <v>32.172852000000006</v>
      </c>
      <c r="DG658" s="676">
        <f t="shared" si="1010"/>
        <v>6.434570400000001</v>
      </c>
      <c r="DH658" s="222">
        <v>24</v>
      </c>
      <c r="DI658" s="677">
        <f t="shared" si="987"/>
        <v>120</v>
      </c>
      <c r="DJ658" s="568">
        <f t="shared" si="988"/>
        <v>620</v>
      </c>
      <c r="DK658" s="677">
        <f t="shared" si="989"/>
        <v>620</v>
      </c>
      <c r="DL658" s="677">
        <f t="shared" si="1011"/>
        <v>186</v>
      </c>
      <c r="DM658" s="677">
        <f t="shared" si="1012"/>
        <v>310</v>
      </c>
      <c r="DN658" s="677">
        <f t="shared" si="990"/>
        <v>10.216064999999986</v>
      </c>
      <c r="DO658" s="677">
        <f t="shared" si="1013"/>
        <v>3.0648194999999956</v>
      </c>
      <c r="DP658" s="677">
        <f t="shared" si="1014"/>
        <v>5.1080324999999931</v>
      </c>
      <c r="DQ658" s="677">
        <f t="shared" si="991"/>
        <v>10.216064999999986</v>
      </c>
      <c r="DR658" s="222">
        <v>620</v>
      </c>
      <c r="DS658" s="677">
        <f t="shared" si="992"/>
        <v>120</v>
      </c>
      <c r="DT658" s="676">
        <f t="shared" si="993"/>
        <v>24</v>
      </c>
      <c r="DU658" s="710">
        <f t="shared" si="1015"/>
        <v>4.8</v>
      </c>
      <c r="DV658" s="208">
        <v>660.86425999999994</v>
      </c>
      <c r="DW658" s="677">
        <f t="shared" si="994"/>
        <v>160.86425999999994</v>
      </c>
      <c r="DX658" s="676">
        <f t="shared" si="995"/>
        <v>32.172852000000006</v>
      </c>
      <c r="DY658" s="710">
        <f t="shared" si="1016"/>
        <v>6.434570400000001</v>
      </c>
      <c r="DZ658" s="222">
        <v>24</v>
      </c>
      <c r="EA658" s="677">
        <f t="shared" si="996"/>
        <v>120</v>
      </c>
      <c r="EB658" s="568">
        <f t="shared" si="997"/>
        <v>620</v>
      </c>
      <c r="EC658" s="677">
        <f t="shared" si="998"/>
        <v>620</v>
      </c>
      <c r="ED658" s="677">
        <f t="shared" si="1017"/>
        <v>186</v>
      </c>
      <c r="EE658" s="677">
        <f t="shared" si="1018"/>
        <v>310</v>
      </c>
      <c r="EF658" s="208">
        <f t="shared" si="1019"/>
        <v>10.216064999999986</v>
      </c>
      <c r="EG658" s="208">
        <f t="shared" si="1020"/>
        <v>3.0648194999999956</v>
      </c>
      <c r="EH658" s="208">
        <f t="shared" si="1021"/>
        <v>5.1080324999999931</v>
      </c>
      <c r="EI658" s="677">
        <f t="shared" si="999"/>
        <v>10.216064999999986</v>
      </c>
    </row>
    <row r="659" spans="1:139" s="218" customFormat="1" ht="13.5" customHeight="1" x14ac:dyDescent="0.2">
      <c r="A659" s="505">
        <v>656</v>
      </c>
      <c r="B659" s="505" t="s">
        <v>1270</v>
      </c>
      <c r="C659" s="499" t="s">
        <v>952</v>
      </c>
      <c r="D659" s="253" t="s">
        <v>104</v>
      </c>
      <c r="E659" s="253" t="s">
        <v>8</v>
      </c>
      <c r="F659" s="219">
        <v>13</v>
      </c>
      <c r="G659" s="219" t="s">
        <v>26</v>
      </c>
      <c r="H659" s="219">
        <v>3</v>
      </c>
      <c r="I659" s="265">
        <v>10.6</v>
      </c>
      <c r="J659" s="221">
        <v>575</v>
      </c>
      <c r="K659" s="222"/>
      <c r="L659" s="219">
        <v>13</v>
      </c>
      <c r="M659" s="219" t="s">
        <v>26</v>
      </c>
      <c r="N659" s="219">
        <v>3</v>
      </c>
      <c r="O659" s="265">
        <v>10.6</v>
      </c>
      <c r="P659" s="221">
        <v>575</v>
      </c>
      <c r="Q659" s="219"/>
      <c r="R659" s="219"/>
      <c r="S659" s="219"/>
      <c r="T659" s="265">
        <v>10.6</v>
      </c>
      <c r="U659" s="223">
        <v>575</v>
      </c>
      <c r="V659" s="228" t="s">
        <v>303</v>
      </c>
      <c r="W659" s="228" t="s">
        <v>24</v>
      </c>
      <c r="X659" s="228" t="s">
        <v>39</v>
      </c>
      <c r="Y659" s="225">
        <v>10.6</v>
      </c>
      <c r="Z659" s="550">
        <v>575</v>
      </c>
      <c r="AA659" s="207">
        <f t="shared" si="935"/>
        <v>6095</v>
      </c>
      <c r="AB659" s="547">
        <v>620</v>
      </c>
      <c r="AC659" s="544">
        <f t="shared" si="1000"/>
        <v>45</v>
      </c>
      <c r="AD659" s="548">
        <f>0.592*$AB$1</f>
        <v>673.37631999999996</v>
      </c>
      <c r="AE659" s="678">
        <f t="shared" si="1001"/>
        <v>98.376319999999964</v>
      </c>
      <c r="AF659" s="222">
        <v>875</v>
      </c>
      <c r="AJ659" s="444">
        <f t="shared" si="936"/>
        <v>45</v>
      </c>
      <c r="AK659" s="444">
        <f t="shared" si="937"/>
        <v>7.8260869565217348</v>
      </c>
      <c r="AL659" s="539">
        <f t="shared" si="1002"/>
        <v>1.5652173913043469E-2</v>
      </c>
      <c r="AM659" s="444">
        <f t="shared" si="938"/>
        <v>9</v>
      </c>
      <c r="AN659" s="445">
        <f t="shared" si="939"/>
        <v>98.376319999999964</v>
      </c>
      <c r="AO659" s="445">
        <f t="shared" si="940"/>
        <v>17.108925217391288</v>
      </c>
      <c r="AP659" s="542">
        <f t="shared" si="1003"/>
        <v>3.4217850434782579E-2</v>
      </c>
      <c r="AQ659" s="445">
        <f t="shared" si="941"/>
        <v>19.675263999999991</v>
      </c>
      <c r="AR659" s="227">
        <f t="shared" si="942"/>
        <v>7367</v>
      </c>
      <c r="AS659" s="545">
        <f t="shared" si="943"/>
        <v>695</v>
      </c>
      <c r="AT659" s="209">
        <f t="shared" si="944"/>
        <v>208.5</v>
      </c>
      <c r="AU659" s="209">
        <f t="shared" si="945"/>
        <v>347.5</v>
      </c>
      <c r="AV659" s="211">
        <f t="shared" si="946"/>
        <v>620</v>
      </c>
      <c r="AW659" s="545">
        <f t="shared" si="947"/>
        <v>75</v>
      </c>
      <c r="AX659" s="210">
        <f t="shared" si="948"/>
        <v>120</v>
      </c>
      <c r="AY659" s="210">
        <f t="shared" si="949"/>
        <v>20.869565217391298</v>
      </c>
      <c r="AZ659" s="211">
        <f t="shared" si="950"/>
        <v>673.37631999999996</v>
      </c>
      <c r="BA659" s="544">
        <f t="shared" si="1004"/>
        <v>-21.623680000000036</v>
      </c>
      <c r="BB659" s="210">
        <f t="shared" si="1005"/>
        <v>-5.4059200000000089</v>
      </c>
      <c r="BC659" s="213">
        <f t="shared" si="951"/>
        <v>6572</v>
      </c>
      <c r="BD659" s="211">
        <f>[1]MAG_9pak!$F$5</f>
        <v>620</v>
      </c>
      <c r="BE659" s="213">
        <f t="shared" si="952"/>
        <v>186</v>
      </c>
      <c r="BF659" s="213">
        <f t="shared" si="953"/>
        <v>310</v>
      </c>
      <c r="BG659" s="210">
        <f t="shared" si="954"/>
        <v>0</v>
      </c>
      <c r="BH659" s="210">
        <f t="shared" si="955"/>
        <v>45</v>
      </c>
      <c r="BI659" s="210">
        <f t="shared" si="956"/>
        <v>7.8260869565217348</v>
      </c>
      <c r="BJ659" s="210">
        <f t="shared" si="957"/>
        <v>713</v>
      </c>
      <c r="BK659" s="214">
        <f t="shared" si="958"/>
        <v>213.9</v>
      </c>
      <c r="BL659" s="214">
        <f t="shared" si="959"/>
        <v>356.5</v>
      </c>
      <c r="BM659" s="210">
        <f t="shared" si="960"/>
        <v>138</v>
      </c>
      <c r="BN659" s="210">
        <f t="shared" si="961"/>
        <v>93</v>
      </c>
      <c r="BO659" s="215">
        <f t="shared" si="962"/>
        <v>7557.8</v>
      </c>
      <c r="BP659" s="210">
        <f t="shared" si="933"/>
        <v>713</v>
      </c>
      <c r="BQ659" s="216">
        <f t="shared" si="963"/>
        <v>213.9</v>
      </c>
      <c r="BR659" s="216">
        <f t="shared" si="964"/>
        <v>356.5</v>
      </c>
      <c r="BS659" s="210">
        <f t="shared" si="965"/>
        <v>138</v>
      </c>
      <c r="BT659" s="210">
        <f t="shared" si="966"/>
        <v>93</v>
      </c>
      <c r="BU659" s="217">
        <f t="shared" si="967"/>
        <v>7557.8</v>
      </c>
      <c r="BV659" s="210">
        <f t="shared" si="934"/>
        <v>713</v>
      </c>
      <c r="BW659" s="403">
        <f t="shared" si="968"/>
        <v>213.9</v>
      </c>
      <c r="BX659" s="403">
        <f t="shared" si="969"/>
        <v>356.5</v>
      </c>
      <c r="BY659" s="210">
        <f t="shared" si="970"/>
        <v>138</v>
      </c>
      <c r="BZ659" s="210">
        <f t="shared" si="971"/>
        <v>93</v>
      </c>
      <c r="CA659" s="210">
        <f t="shared" si="972"/>
        <v>24</v>
      </c>
      <c r="CB659" s="404">
        <f t="shared" si="973"/>
        <v>7557.8</v>
      </c>
      <c r="CC659" s="211"/>
      <c r="CD659" s="537">
        <f t="shared" si="974"/>
        <v>-5.4059200000000089</v>
      </c>
      <c r="CE659" s="537">
        <f t="shared" si="1006"/>
        <v>-1.6217760000000025</v>
      </c>
      <c r="CF659" s="537">
        <f t="shared" si="975"/>
        <v>-2.7029600000000045</v>
      </c>
      <c r="CG659" s="210"/>
      <c r="CH659" s="210"/>
      <c r="CI659" s="210"/>
      <c r="CJ659" s="538">
        <f t="shared" si="976"/>
        <v>-57.302752000000091</v>
      </c>
      <c r="CK659" s="216">
        <f t="shared" si="977"/>
        <v>-18.75</v>
      </c>
      <c r="CL659" s="216">
        <f t="shared" si="1007"/>
        <v>-5.625</v>
      </c>
      <c r="CM659" s="216">
        <f t="shared" si="978"/>
        <v>-9.375</v>
      </c>
      <c r="CN659" s="216"/>
      <c r="CO659" s="216"/>
      <c r="CP659" s="216"/>
      <c r="CQ659" s="217">
        <f t="shared" si="979"/>
        <v>-198.75</v>
      </c>
      <c r="CR659" s="403">
        <f t="shared" si="980"/>
        <v>-9.9059200000000089</v>
      </c>
      <c r="CS659" s="403">
        <f t="shared" si="1008"/>
        <v>-2.9717760000000024</v>
      </c>
      <c r="CT659" s="403">
        <f t="shared" si="981"/>
        <v>-4.9529600000000045</v>
      </c>
      <c r="CU659" s="403"/>
      <c r="CV659" s="403"/>
      <c r="CW659" s="403"/>
      <c r="CX659" s="404">
        <f t="shared" si="982"/>
        <v>-105.00275200000009</v>
      </c>
      <c r="CY659" s="198"/>
      <c r="CZ659" s="222">
        <v>620</v>
      </c>
      <c r="DA659" s="677">
        <f t="shared" si="983"/>
        <v>45</v>
      </c>
      <c r="DB659" s="676">
        <f t="shared" si="984"/>
        <v>7.8260869565217348</v>
      </c>
      <c r="DC659" s="676">
        <f t="shared" si="1009"/>
        <v>1.565217391304347</v>
      </c>
      <c r="DD659" s="208">
        <v>673.37631999999996</v>
      </c>
      <c r="DE659" s="677">
        <f t="shared" si="985"/>
        <v>98.376319999999964</v>
      </c>
      <c r="DF659" s="676">
        <f t="shared" si="986"/>
        <v>17.108925217391288</v>
      </c>
      <c r="DG659" s="676">
        <f t="shared" si="1010"/>
        <v>3.4217850434782577</v>
      </c>
      <c r="DH659" s="222">
        <v>24</v>
      </c>
      <c r="DI659" s="677">
        <f t="shared" si="987"/>
        <v>138</v>
      </c>
      <c r="DJ659" s="568">
        <f t="shared" si="988"/>
        <v>713</v>
      </c>
      <c r="DK659" s="677">
        <f t="shared" si="989"/>
        <v>7557.8</v>
      </c>
      <c r="DL659" s="677">
        <f t="shared" si="1011"/>
        <v>213.9</v>
      </c>
      <c r="DM659" s="677">
        <f t="shared" si="1012"/>
        <v>356.5</v>
      </c>
      <c r="DN659" s="677">
        <f t="shared" si="990"/>
        <v>-9.9059200000000089</v>
      </c>
      <c r="DO659" s="677">
        <f t="shared" si="1013"/>
        <v>-2.9717760000000024</v>
      </c>
      <c r="DP659" s="677">
        <f t="shared" si="1014"/>
        <v>-4.9529600000000045</v>
      </c>
      <c r="DQ659" s="677">
        <f t="shared" si="991"/>
        <v>-105.00275200000009</v>
      </c>
      <c r="DR659" s="222">
        <v>620</v>
      </c>
      <c r="DS659" s="677">
        <f t="shared" si="992"/>
        <v>45</v>
      </c>
      <c r="DT659" s="676">
        <f t="shared" si="993"/>
        <v>7.8260869565217348</v>
      </c>
      <c r="DU659" s="710">
        <f t="shared" si="1015"/>
        <v>1.565217391304347</v>
      </c>
      <c r="DV659" s="208">
        <v>673.37631999999996</v>
      </c>
      <c r="DW659" s="677">
        <f t="shared" si="994"/>
        <v>98.376319999999964</v>
      </c>
      <c r="DX659" s="676">
        <f t="shared" si="995"/>
        <v>17.108925217391288</v>
      </c>
      <c r="DY659" s="710">
        <f t="shared" si="1016"/>
        <v>3.4217850434782577</v>
      </c>
      <c r="DZ659" s="222">
        <v>17</v>
      </c>
      <c r="EA659" s="677">
        <f t="shared" si="996"/>
        <v>97.75</v>
      </c>
      <c r="EB659" s="568">
        <f t="shared" si="997"/>
        <v>672.75</v>
      </c>
      <c r="EC659" s="677">
        <f t="shared" si="998"/>
        <v>7131.15</v>
      </c>
      <c r="ED659" s="677">
        <f t="shared" si="1017"/>
        <v>201.82499999999999</v>
      </c>
      <c r="EE659" s="677">
        <f t="shared" si="1018"/>
        <v>336.375</v>
      </c>
      <c r="EF659" s="208">
        <f t="shared" si="1019"/>
        <v>0.15657999999999106</v>
      </c>
      <c r="EG659" s="208">
        <f t="shared" si="1020"/>
        <v>4.6973999999997317E-2</v>
      </c>
      <c r="EH659" s="208">
        <f t="shared" si="1021"/>
        <v>7.828999999999553E-2</v>
      </c>
      <c r="EI659" s="677">
        <f t="shared" si="999"/>
        <v>1.6597479999999052</v>
      </c>
    </row>
    <row r="660" spans="1:139" s="218" customFormat="1" ht="28.5" customHeight="1" x14ac:dyDescent="0.2">
      <c r="A660" s="506">
        <v>657</v>
      </c>
      <c r="B660" s="505" t="s">
        <v>1266</v>
      </c>
      <c r="C660" s="501" t="s">
        <v>147</v>
      </c>
      <c r="D660" s="253" t="s">
        <v>172</v>
      </c>
      <c r="E660" s="253" t="s">
        <v>13</v>
      </c>
      <c r="F660" s="219" t="s">
        <v>7</v>
      </c>
      <c r="G660" s="219" t="s">
        <v>89</v>
      </c>
      <c r="H660" s="219" t="s">
        <v>5</v>
      </c>
      <c r="I660" s="248">
        <v>1</v>
      </c>
      <c r="J660" s="234">
        <v>1401</v>
      </c>
      <c r="K660" s="222"/>
      <c r="L660" s="219" t="s">
        <v>7</v>
      </c>
      <c r="M660" s="219" t="s">
        <v>89</v>
      </c>
      <c r="N660" s="219" t="s">
        <v>5</v>
      </c>
      <c r="O660" s="249">
        <v>1</v>
      </c>
      <c r="P660" s="234">
        <v>1401</v>
      </c>
      <c r="Q660" s="219"/>
      <c r="R660" s="219"/>
      <c r="S660" s="219"/>
      <c r="T660" s="249">
        <v>1</v>
      </c>
      <c r="U660" s="235">
        <v>1401</v>
      </c>
      <c r="V660" s="228" t="s">
        <v>664</v>
      </c>
      <c r="W660" s="228" t="s">
        <v>6</v>
      </c>
      <c r="X660" s="228" t="s">
        <v>88</v>
      </c>
      <c r="Y660" s="252">
        <v>1</v>
      </c>
      <c r="Z660" s="236">
        <v>1401</v>
      </c>
      <c r="AA660" s="207">
        <f t="shared" si="935"/>
        <v>1401</v>
      </c>
      <c r="AB660" s="222">
        <v>2174</v>
      </c>
      <c r="AC660" s="544">
        <f t="shared" si="1000"/>
        <v>773</v>
      </c>
      <c r="AD660" s="208">
        <f>2.73*$AB$1</f>
        <v>3105.2658000000001</v>
      </c>
      <c r="AE660" s="678">
        <f t="shared" si="1001"/>
        <v>1704.2658000000001</v>
      </c>
      <c r="AF660" s="222">
        <v>3726</v>
      </c>
      <c r="AJ660" s="444">
        <f t="shared" si="936"/>
        <v>773</v>
      </c>
      <c r="AK660" s="444">
        <f t="shared" si="937"/>
        <v>55.174875089221985</v>
      </c>
      <c r="AL660" s="539">
        <f t="shared" si="1002"/>
        <v>0.11034975017844398</v>
      </c>
      <c r="AM660" s="444">
        <f t="shared" si="938"/>
        <v>154.6</v>
      </c>
      <c r="AN660" s="445">
        <f t="shared" si="939"/>
        <v>1704.2658000000001</v>
      </c>
      <c r="AO660" s="445">
        <f t="shared" si="940"/>
        <v>121.64638115631692</v>
      </c>
      <c r="AP660" s="542">
        <f t="shared" si="1003"/>
        <v>0.24329276231263386</v>
      </c>
      <c r="AQ660" s="445">
        <f t="shared" si="941"/>
        <v>340.85316</v>
      </c>
      <c r="AR660" s="227">
        <f t="shared" si="942"/>
        <v>1521</v>
      </c>
      <c r="AS660" s="210">
        <f t="shared" si="943"/>
        <v>1521</v>
      </c>
      <c r="AT660" s="209">
        <f t="shared" si="944"/>
        <v>456.3</v>
      </c>
      <c r="AU660" s="209">
        <f t="shared" si="945"/>
        <v>760.5</v>
      </c>
      <c r="AV660" s="211">
        <f t="shared" si="946"/>
        <v>2174</v>
      </c>
      <c r="AW660" s="212">
        <f t="shared" si="947"/>
        <v>-653</v>
      </c>
      <c r="AX660" s="210">
        <f t="shared" si="948"/>
        <v>120</v>
      </c>
      <c r="AY660" s="210">
        <f t="shared" si="949"/>
        <v>8.5653104925053469</v>
      </c>
      <c r="AZ660" s="211">
        <f t="shared" si="950"/>
        <v>3105.2658000000001</v>
      </c>
      <c r="BA660" s="544">
        <f t="shared" si="1004"/>
        <v>1584.2658000000001</v>
      </c>
      <c r="BB660" s="210">
        <f t="shared" si="1005"/>
        <v>396.06645000000003</v>
      </c>
      <c r="BC660" s="213">
        <f t="shared" si="951"/>
        <v>2173.68606</v>
      </c>
      <c r="BD660" s="211">
        <f>[1]MAG_9pak!$C$15</f>
        <v>2173.68606</v>
      </c>
      <c r="BE660" s="213">
        <f t="shared" si="952"/>
        <v>652.105818</v>
      </c>
      <c r="BF660" s="213">
        <f t="shared" si="953"/>
        <v>1086.84303</v>
      </c>
      <c r="BG660" s="210">
        <f t="shared" si="954"/>
        <v>-0.31394000000000233</v>
      </c>
      <c r="BH660" s="210">
        <f t="shared" si="955"/>
        <v>772.68606</v>
      </c>
      <c r="BI660" s="210">
        <f t="shared" si="956"/>
        <v>55.152466809421838</v>
      </c>
      <c r="BJ660" s="210">
        <f t="shared" si="957"/>
        <v>1737.24</v>
      </c>
      <c r="BK660" s="214">
        <f t="shared" si="958"/>
        <v>521.17200000000003</v>
      </c>
      <c r="BL660" s="214">
        <f t="shared" si="959"/>
        <v>868.62</v>
      </c>
      <c r="BM660" s="210">
        <f t="shared" si="960"/>
        <v>336.24</v>
      </c>
      <c r="BN660" s="210">
        <f t="shared" si="961"/>
        <v>-436.76</v>
      </c>
      <c r="BO660" s="215">
        <f t="shared" si="962"/>
        <v>1737.24</v>
      </c>
      <c r="BP660" s="210">
        <f>Z660*1.2</f>
        <v>1681.2</v>
      </c>
      <c r="BQ660" s="216">
        <f t="shared" si="963"/>
        <v>504.36</v>
      </c>
      <c r="BR660" s="216">
        <f t="shared" si="964"/>
        <v>840.6</v>
      </c>
      <c r="BS660" s="210">
        <f t="shared" si="965"/>
        <v>280.20000000000005</v>
      </c>
      <c r="BT660" s="210">
        <f t="shared" si="966"/>
        <v>-492.79999999999995</v>
      </c>
      <c r="BU660" s="217">
        <f t="shared" si="967"/>
        <v>1681.2</v>
      </c>
      <c r="BV660" s="210">
        <f>Z660*1.19</f>
        <v>1667.1899999999998</v>
      </c>
      <c r="BW660" s="403">
        <f t="shared" si="968"/>
        <v>500.15699999999993</v>
      </c>
      <c r="BX660" s="403">
        <f t="shared" si="969"/>
        <v>833.59499999999991</v>
      </c>
      <c r="BY660" s="210">
        <f t="shared" si="970"/>
        <v>266.18999999999983</v>
      </c>
      <c r="BZ660" s="210">
        <f t="shared" si="971"/>
        <v>-506.81000000000017</v>
      </c>
      <c r="CA660" s="210">
        <f t="shared" si="972"/>
        <v>19</v>
      </c>
      <c r="CB660" s="404">
        <f t="shared" si="973"/>
        <v>1667.1899999999998</v>
      </c>
      <c r="CC660" s="404"/>
      <c r="CD660" s="537">
        <f t="shared" si="974"/>
        <v>396.06645000000003</v>
      </c>
      <c r="CE660" s="537">
        <f t="shared" si="1006"/>
        <v>118.819935</v>
      </c>
      <c r="CF660" s="537">
        <f t="shared" si="975"/>
        <v>198.03322500000002</v>
      </c>
      <c r="CG660" s="210"/>
      <c r="CH660" s="210"/>
      <c r="CI660" s="210"/>
      <c r="CJ660" s="538">
        <f t="shared" si="976"/>
        <v>396.06645000000003</v>
      </c>
      <c r="CK660" s="216">
        <f t="shared" si="977"/>
        <v>163.25</v>
      </c>
      <c r="CL660" s="216">
        <f t="shared" si="1007"/>
        <v>48.975000000000001</v>
      </c>
      <c r="CM660" s="216">
        <f t="shared" si="978"/>
        <v>81.625</v>
      </c>
      <c r="CN660" s="216"/>
      <c r="CO660" s="216"/>
      <c r="CP660" s="216"/>
      <c r="CQ660" s="217">
        <f t="shared" si="979"/>
        <v>163.25</v>
      </c>
      <c r="CR660" s="403">
        <f t="shared" si="980"/>
        <v>359.51895000000007</v>
      </c>
      <c r="CS660" s="403">
        <f t="shared" si="1008"/>
        <v>107.85568500000002</v>
      </c>
      <c r="CT660" s="403">
        <f t="shared" si="981"/>
        <v>179.75947500000004</v>
      </c>
      <c r="CU660" s="403"/>
      <c r="CV660" s="403"/>
      <c r="CW660" s="403"/>
      <c r="CX660" s="404">
        <f t="shared" si="982"/>
        <v>359.51895000000007</v>
      </c>
      <c r="CY660" s="198"/>
      <c r="CZ660" s="222">
        <v>2174</v>
      </c>
      <c r="DA660" s="677">
        <f t="shared" si="983"/>
        <v>773</v>
      </c>
      <c r="DB660" s="676">
        <f t="shared" si="984"/>
        <v>55.174875089221985</v>
      </c>
      <c r="DC660" s="676">
        <f t="shared" si="1009"/>
        <v>11.034975017844397</v>
      </c>
      <c r="DD660" s="208">
        <v>3105.2658000000001</v>
      </c>
      <c r="DE660" s="677">
        <f t="shared" si="985"/>
        <v>1704.2658000000001</v>
      </c>
      <c r="DF660" s="676">
        <f t="shared" si="986"/>
        <v>121.64638115631692</v>
      </c>
      <c r="DG660" s="676">
        <f t="shared" si="1010"/>
        <v>24.329276231263385</v>
      </c>
      <c r="DH660" s="222">
        <v>15</v>
      </c>
      <c r="DI660" s="677">
        <f t="shared" si="987"/>
        <v>210.15</v>
      </c>
      <c r="DJ660" s="568">
        <f t="shared" si="988"/>
        <v>1611.15</v>
      </c>
      <c r="DK660" s="677">
        <f t="shared" si="989"/>
        <v>1611.15</v>
      </c>
      <c r="DL660" s="677">
        <f t="shared" si="1011"/>
        <v>483.34500000000003</v>
      </c>
      <c r="DM660" s="677">
        <f t="shared" si="1012"/>
        <v>805.57500000000005</v>
      </c>
      <c r="DN660" s="677">
        <f t="shared" si="990"/>
        <v>373.52895000000001</v>
      </c>
      <c r="DO660" s="677">
        <f t="shared" si="1013"/>
        <v>112.058685</v>
      </c>
      <c r="DP660" s="677">
        <f t="shared" si="1014"/>
        <v>186.764475</v>
      </c>
      <c r="DQ660" s="677">
        <f t="shared" si="991"/>
        <v>373.52895000000001</v>
      </c>
      <c r="DR660" s="222">
        <v>2174</v>
      </c>
      <c r="DS660" s="677">
        <f t="shared" si="992"/>
        <v>773</v>
      </c>
      <c r="DT660" s="676">
        <f t="shared" si="993"/>
        <v>55.174875089221985</v>
      </c>
      <c r="DU660" s="710">
        <f t="shared" si="1015"/>
        <v>11.034975017844397</v>
      </c>
      <c r="DV660" s="208">
        <v>3105.2658000000001</v>
      </c>
      <c r="DW660" s="677">
        <f t="shared" si="994"/>
        <v>1704.2658000000001</v>
      </c>
      <c r="DX660" s="676">
        <f t="shared" si="995"/>
        <v>121.64638115631692</v>
      </c>
      <c r="DY660" s="710">
        <f t="shared" si="1016"/>
        <v>24.329276231263385</v>
      </c>
      <c r="DZ660" s="222">
        <v>15</v>
      </c>
      <c r="EA660" s="677">
        <f t="shared" si="996"/>
        <v>210.15</v>
      </c>
      <c r="EB660" s="568">
        <f t="shared" si="997"/>
        <v>1611.15</v>
      </c>
      <c r="EC660" s="677">
        <f t="shared" si="998"/>
        <v>1611.15</v>
      </c>
      <c r="ED660" s="677">
        <f t="shared" si="1017"/>
        <v>483.34500000000003</v>
      </c>
      <c r="EE660" s="677">
        <f t="shared" si="1018"/>
        <v>805.57500000000005</v>
      </c>
      <c r="EF660" s="208">
        <f t="shared" si="1019"/>
        <v>373.52895000000001</v>
      </c>
      <c r="EG660" s="208">
        <f t="shared" si="1020"/>
        <v>112.058685</v>
      </c>
      <c r="EH660" s="208">
        <f t="shared" si="1021"/>
        <v>186.764475</v>
      </c>
      <c r="EI660" s="677">
        <f t="shared" si="999"/>
        <v>373.52895000000001</v>
      </c>
    </row>
    <row r="661" spans="1:139" s="218" customFormat="1" ht="28.5" customHeight="1" x14ac:dyDescent="0.2">
      <c r="A661" s="505">
        <v>658</v>
      </c>
      <c r="B661" s="505" t="s">
        <v>1266</v>
      </c>
      <c r="C661" s="499" t="s">
        <v>1017</v>
      </c>
      <c r="D661" s="253" t="s">
        <v>172</v>
      </c>
      <c r="E661" s="253" t="s">
        <v>83</v>
      </c>
      <c r="F661" s="219" t="s">
        <v>10</v>
      </c>
      <c r="G661" s="219" t="s">
        <v>26</v>
      </c>
      <c r="H661" s="219" t="s">
        <v>28</v>
      </c>
      <c r="I661" s="248">
        <v>1</v>
      </c>
      <c r="J661" s="229">
        <v>1050</v>
      </c>
      <c r="K661" s="222"/>
      <c r="L661" s="219" t="s">
        <v>10</v>
      </c>
      <c r="M661" s="219" t="s">
        <v>26</v>
      </c>
      <c r="N661" s="219" t="s">
        <v>28</v>
      </c>
      <c r="O661" s="249">
        <v>1</v>
      </c>
      <c r="P661" s="230">
        <v>1050</v>
      </c>
      <c r="Q661" s="219"/>
      <c r="R661" s="219"/>
      <c r="S661" s="219"/>
      <c r="T661" s="249">
        <v>1</v>
      </c>
      <c r="U661" s="231">
        <v>1050</v>
      </c>
      <c r="V661" s="228" t="s">
        <v>10</v>
      </c>
      <c r="W661" s="228" t="s">
        <v>24</v>
      </c>
      <c r="X661" s="228" t="s">
        <v>25</v>
      </c>
      <c r="Y661" s="252">
        <v>1</v>
      </c>
      <c r="Z661" s="232">
        <v>1050</v>
      </c>
      <c r="AA661" s="207">
        <f t="shared" si="935"/>
        <v>1050</v>
      </c>
      <c r="AB661" s="222">
        <v>905</v>
      </c>
      <c r="AC661" s="544">
        <f t="shared" si="1000"/>
        <v>-145</v>
      </c>
      <c r="AD661" s="208">
        <f>1.137*$AB$1</f>
        <v>1293.2920200000001</v>
      </c>
      <c r="AE661" s="678">
        <f t="shared" si="1001"/>
        <v>243.29202000000009</v>
      </c>
      <c r="AF661" s="222">
        <v>1682</v>
      </c>
      <c r="AJ661" s="444">
        <f t="shared" si="936"/>
        <v>-145</v>
      </c>
      <c r="AK661" s="444">
        <f t="shared" si="937"/>
        <v>-13.80952380952381</v>
      </c>
      <c r="AL661" s="539">
        <f t="shared" si="1002"/>
        <v>-2.7619047619047619E-2</v>
      </c>
      <c r="AM661" s="444">
        <f t="shared" si="938"/>
        <v>-29</v>
      </c>
      <c r="AN661" s="445">
        <f t="shared" si="939"/>
        <v>243.29202000000009</v>
      </c>
      <c r="AO661" s="445">
        <f t="shared" si="940"/>
        <v>23.170668571428578</v>
      </c>
      <c r="AP661" s="542">
        <f t="shared" si="1003"/>
        <v>4.6341337142857153E-2</v>
      </c>
      <c r="AQ661" s="445">
        <f t="shared" si="941"/>
        <v>48.658404000000019</v>
      </c>
      <c r="AR661" s="227">
        <f t="shared" si="942"/>
        <v>1170</v>
      </c>
      <c r="AS661" s="210">
        <f t="shared" si="943"/>
        <v>1170</v>
      </c>
      <c r="AT661" s="209">
        <f t="shared" si="944"/>
        <v>351</v>
      </c>
      <c r="AU661" s="209">
        <f t="shared" si="945"/>
        <v>585</v>
      </c>
      <c r="AV661" s="211">
        <f t="shared" si="946"/>
        <v>905</v>
      </c>
      <c r="AW661" s="210">
        <f t="shared" si="947"/>
        <v>265</v>
      </c>
      <c r="AX661" s="210">
        <f t="shared" si="948"/>
        <v>120</v>
      </c>
      <c r="AY661" s="210">
        <f t="shared" si="949"/>
        <v>11.428571428571431</v>
      </c>
      <c r="AZ661" s="211">
        <f t="shared" si="950"/>
        <v>1293.2920200000001</v>
      </c>
      <c r="BA661" s="544">
        <f t="shared" si="1004"/>
        <v>123.29202000000009</v>
      </c>
      <c r="BB661" s="210">
        <f t="shared" si="1005"/>
        <v>30.823005000000023</v>
      </c>
      <c r="BC661" s="213">
        <f t="shared" si="951"/>
        <v>1163.9628180000002</v>
      </c>
      <c r="BD661" s="211">
        <f>[1]MAG_9pak!$F$10</f>
        <v>1163.9628180000002</v>
      </c>
      <c r="BE661" s="213">
        <f t="shared" si="952"/>
        <v>349.18884540000005</v>
      </c>
      <c r="BF661" s="213">
        <f t="shared" si="953"/>
        <v>581.9814090000001</v>
      </c>
      <c r="BG661" s="210">
        <f t="shared" si="954"/>
        <v>258.9628180000002</v>
      </c>
      <c r="BH661" s="210">
        <f t="shared" si="955"/>
        <v>113.9628180000002</v>
      </c>
      <c r="BI661" s="210">
        <f t="shared" si="956"/>
        <v>10.85360171428573</v>
      </c>
      <c r="BJ661" s="210">
        <f t="shared" si="957"/>
        <v>1302</v>
      </c>
      <c r="BK661" s="214">
        <f t="shared" si="958"/>
        <v>390.59999999999997</v>
      </c>
      <c r="BL661" s="214">
        <f t="shared" si="959"/>
        <v>651</v>
      </c>
      <c r="BM661" s="210">
        <f t="shared" si="960"/>
        <v>252</v>
      </c>
      <c r="BN661" s="210">
        <f t="shared" si="961"/>
        <v>397</v>
      </c>
      <c r="BO661" s="215">
        <f t="shared" si="962"/>
        <v>1302</v>
      </c>
      <c r="BP661" s="210">
        <f t="shared" ref="BP661:BP679" si="1022">Z661*1.24</f>
        <v>1302</v>
      </c>
      <c r="BQ661" s="216">
        <f t="shared" si="963"/>
        <v>390.59999999999997</v>
      </c>
      <c r="BR661" s="216">
        <f t="shared" si="964"/>
        <v>651</v>
      </c>
      <c r="BS661" s="210">
        <f t="shared" si="965"/>
        <v>252</v>
      </c>
      <c r="BT661" s="210">
        <f t="shared" si="966"/>
        <v>397</v>
      </c>
      <c r="BU661" s="217">
        <f t="shared" si="967"/>
        <v>1302</v>
      </c>
      <c r="BV661" s="210">
        <f t="shared" ref="BV661:BV679" si="1023">Z661*1.24</f>
        <v>1302</v>
      </c>
      <c r="BW661" s="403">
        <f t="shared" si="968"/>
        <v>390.59999999999997</v>
      </c>
      <c r="BX661" s="403">
        <f t="shared" si="969"/>
        <v>651</v>
      </c>
      <c r="BY661" s="210">
        <f t="shared" si="970"/>
        <v>252</v>
      </c>
      <c r="BZ661" s="210">
        <f t="shared" si="971"/>
        <v>397</v>
      </c>
      <c r="CA661" s="210">
        <f t="shared" si="972"/>
        <v>24</v>
      </c>
      <c r="CB661" s="404">
        <f t="shared" si="973"/>
        <v>1302</v>
      </c>
      <c r="CC661" s="404"/>
      <c r="CD661" s="537">
        <f t="shared" si="974"/>
        <v>30.823005000000023</v>
      </c>
      <c r="CE661" s="537">
        <f t="shared" si="1006"/>
        <v>9.246901500000007</v>
      </c>
      <c r="CF661" s="537">
        <f t="shared" si="975"/>
        <v>15.411502500000012</v>
      </c>
      <c r="CG661" s="210"/>
      <c r="CH661" s="210"/>
      <c r="CI661" s="210"/>
      <c r="CJ661" s="538">
        <f t="shared" si="976"/>
        <v>30.823005000000023</v>
      </c>
      <c r="CK661" s="216">
        <f t="shared" si="977"/>
        <v>-66.25</v>
      </c>
      <c r="CL661" s="216">
        <f t="shared" si="1007"/>
        <v>-19.875</v>
      </c>
      <c r="CM661" s="216">
        <f t="shared" si="978"/>
        <v>-33.125</v>
      </c>
      <c r="CN661" s="216"/>
      <c r="CO661" s="216"/>
      <c r="CP661" s="216"/>
      <c r="CQ661" s="217">
        <f t="shared" si="979"/>
        <v>-66.25</v>
      </c>
      <c r="CR661" s="403">
        <f t="shared" si="980"/>
        <v>-2.1769949999999767</v>
      </c>
      <c r="CS661" s="403">
        <f t="shared" si="1008"/>
        <v>-0.65309849999999303</v>
      </c>
      <c r="CT661" s="403">
        <f t="shared" si="981"/>
        <v>-1.0884974999999883</v>
      </c>
      <c r="CU661" s="403"/>
      <c r="CV661" s="403"/>
      <c r="CW661" s="403"/>
      <c r="CX661" s="404">
        <f t="shared" si="982"/>
        <v>-2.1769949999999767</v>
      </c>
      <c r="CY661" s="198"/>
      <c r="CZ661" s="222">
        <v>905</v>
      </c>
      <c r="DA661" s="677">
        <f t="shared" si="983"/>
        <v>-145</v>
      </c>
      <c r="DB661" s="676">
        <f t="shared" si="984"/>
        <v>-13.80952380952381</v>
      </c>
      <c r="DC661" s="676">
        <f t="shared" si="1009"/>
        <v>-2.7619047619047619</v>
      </c>
      <c r="DD661" s="208">
        <v>1293.2920200000001</v>
      </c>
      <c r="DE661" s="677">
        <f t="shared" si="985"/>
        <v>243.29202000000009</v>
      </c>
      <c r="DF661" s="676">
        <f t="shared" si="986"/>
        <v>23.170668571428578</v>
      </c>
      <c r="DG661" s="676">
        <f t="shared" si="1010"/>
        <v>4.6341337142857153</v>
      </c>
      <c r="DH661" s="222">
        <v>20</v>
      </c>
      <c r="DI661" s="677">
        <f t="shared" si="987"/>
        <v>210</v>
      </c>
      <c r="DJ661" s="568">
        <f t="shared" si="988"/>
        <v>1260</v>
      </c>
      <c r="DK661" s="677">
        <f t="shared" si="989"/>
        <v>1260</v>
      </c>
      <c r="DL661" s="677">
        <f t="shared" si="1011"/>
        <v>378</v>
      </c>
      <c r="DM661" s="677">
        <f t="shared" si="1012"/>
        <v>630</v>
      </c>
      <c r="DN661" s="677">
        <f t="shared" si="990"/>
        <v>8.3230050000000233</v>
      </c>
      <c r="DO661" s="677">
        <f t="shared" si="1013"/>
        <v>2.496901500000007</v>
      </c>
      <c r="DP661" s="677">
        <f t="shared" si="1014"/>
        <v>4.1615025000000117</v>
      </c>
      <c r="DQ661" s="677">
        <f t="shared" si="991"/>
        <v>8.3230050000000233</v>
      </c>
      <c r="DR661" s="222">
        <v>905</v>
      </c>
      <c r="DS661" s="677">
        <f t="shared" si="992"/>
        <v>-145</v>
      </c>
      <c r="DT661" s="676">
        <f t="shared" si="993"/>
        <v>-13.80952380952381</v>
      </c>
      <c r="DU661" s="710">
        <f t="shared" si="1015"/>
        <v>-2.7619047619047619</v>
      </c>
      <c r="DV661" s="208">
        <v>1293.2920200000001</v>
      </c>
      <c r="DW661" s="677">
        <f t="shared" si="994"/>
        <v>243.29202000000009</v>
      </c>
      <c r="DX661" s="676">
        <f t="shared" si="995"/>
        <v>23.170668571428578</v>
      </c>
      <c r="DY661" s="710">
        <f t="shared" si="1016"/>
        <v>4.6341337142857153</v>
      </c>
      <c r="DZ661" s="222">
        <v>19</v>
      </c>
      <c r="EA661" s="677">
        <f t="shared" si="996"/>
        <v>199.5</v>
      </c>
      <c r="EB661" s="568">
        <f t="shared" si="997"/>
        <v>1249.5</v>
      </c>
      <c r="EC661" s="677">
        <f t="shared" si="998"/>
        <v>1249.5</v>
      </c>
      <c r="ED661" s="677">
        <f t="shared" si="1017"/>
        <v>374.85</v>
      </c>
      <c r="EE661" s="677">
        <f t="shared" si="1018"/>
        <v>624.75</v>
      </c>
      <c r="EF661" s="208">
        <f t="shared" si="1019"/>
        <v>10.948005000000023</v>
      </c>
      <c r="EG661" s="208">
        <f t="shared" si="1020"/>
        <v>3.2844015000000071</v>
      </c>
      <c r="EH661" s="208">
        <f t="shared" si="1021"/>
        <v>5.4740025000000117</v>
      </c>
      <c r="EI661" s="677">
        <f t="shared" si="999"/>
        <v>10.948005000000023</v>
      </c>
    </row>
    <row r="662" spans="1:139" s="218" customFormat="1" ht="28.5" customHeight="1" x14ac:dyDescent="0.2">
      <c r="A662" s="505">
        <v>659</v>
      </c>
      <c r="B662" s="505" t="s">
        <v>1266</v>
      </c>
      <c r="C662" s="499" t="s">
        <v>1017</v>
      </c>
      <c r="D662" s="253" t="s">
        <v>172</v>
      </c>
      <c r="E662" s="253" t="s">
        <v>133</v>
      </c>
      <c r="F662" s="219" t="s">
        <v>5</v>
      </c>
      <c r="G662" s="219" t="s">
        <v>40</v>
      </c>
      <c r="H662" s="219" t="s">
        <v>39</v>
      </c>
      <c r="I662" s="248">
        <v>1</v>
      </c>
      <c r="J662" s="229">
        <v>530</v>
      </c>
      <c r="K662" s="222"/>
      <c r="L662" s="219" t="s">
        <v>5</v>
      </c>
      <c r="M662" s="219" t="s">
        <v>40</v>
      </c>
      <c r="N662" s="219" t="s">
        <v>39</v>
      </c>
      <c r="O662" s="249">
        <v>1</v>
      </c>
      <c r="P662" s="230">
        <v>530</v>
      </c>
      <c r="Q662" s="219"/>
      <c r="R662" s="219"/>
      <c r="S662" s="219"/>
      <c r="T662" s="249">
        <v>1</v>
      </c>
      <c r="U662" s="231">
        <v>530</v>
      </c>
      <c r="V662" s="228" t="s">
        <v>303</v>
      </c>
      <c r="W662" s="228" t="s">
        <v>6</v>
      </c>
      <c r="X662" s="228" t="s">
        <v>7</v>
      </c>
      <c r="Y662" s="252">
        <v>1</v>
      </c>
      <c r="Z662" s="232">
        <v>530</v>
      </c>
      <c r="AA662" s="207">
        <f t="shared" si="935"/>
        <v>530</v>
      </c>
      <c r="AB662" s="222">
        <v>620</v>
      </c>
      <c r="AC662" s="544">
        <f t="shared" si="1000"/>
        <v>90</v>
      </c>
      <c r="AD662" s="208">
        <f>0.581*$AB$1</f>
        <v>660.86425999999994</v>
      </c>
      <c r="AE662" s="678">
        <f t="shared" si="1001"/>
        <v>130.86425999999994</v>
      </c>
      <c r="AF662" s="222">
        <v>859</v>
      </c>
      <c r="AJ662" s="444">
        <f t="shared" si="936"/>
        <v>90</v>
      </c>
      <c r="AK662" s="444">
        <f t="shared" si="937"/>
        <v>16.981132075471692</v>
      </c>
      <c r="AL662" s="539">
        <f t="shared" si="1002"/>
        <v>3.3962264150943382E-2</v>
      </c>
      <c r="AM662" s="444">
        <f t="shared" si="938"/>
        <v>18</v>
      </c>
      <c r="AN662" s="445">
        <f t="shared" si="939"/>
        <v>130.86425999999994</v>
      </c>
      <c r="AO662" s="445">
        <f t="shared" si="940"/>
        <v>24.69136981132074</v>
      </c>
      <c r="AP662" s="542">
        <f t="shared" si="1003"/>
        <v>4.9382739622641482E-2</v>
      </c>
      <c r="AQ662" s="445">
        <f t="shared" si="941"/>
        <v>26.172851999999988</v>
      </c>
      <c r="AR662" s="227">
        <f t="shared" si="942"/>
        <v>650</v>
      </c>
      <c r="AS662" s="210">
        <f t="shared" si="943"/>
        <v>650</v>
      </c>
      <c r="AT662" s="209">
        <f t="shared" si="944"/>
        <v>195</v>
      </c>
      <c r="AU662" s="209">
        <f t="shared" si="945"/>
        <v>325</v>
      </c>
      <c r="AV662" s="211">
        <f t="shared" si="946"/>
        <v>620</v>
      </c>
      <c r="AW662" s="210">
        <f t="shared" si="947"/>
        <v>30</v>
      </c>
      <c r="AX662" s="210">
        <f t="shared" si="948"/>
        <v>120</v>
      </c>
      <c r="AY662" s="210">
        <f t="shared" si="949"/>
        <v>22.641509433962256</v>
      </c>
      <c r="AZ662" s="211">
        <f t="shared" si="950"/>
        <v>660.86425999999994</v>
      </c>
      <c r="BA662" s="544">
        <f t="shared" si="1004"/>
        <v>10.864259999999945</v>
      </c>
      <c r="BB662" s="210">
        <f t="shared" si="1005"/>
        <v>2.7160649999999862</v>
      </c>
      <c r="BC662" s="213">
        <f t="shared" si="951"/>
        <v>620</v>
      </c>
      <c r="BD662" s="211">
        <f>[1]MAG_9pak!$F$4</f>
        <v>620</v>
      </c>
      <c r="BE662" s="213">
        <f t="shared" si="952"/>
        <v>186</v>
      </c>
      <c r="BF662" s="213">
        <f t="shared" si="953"/>
        <v>310</v>
      </c>
      <c r="BG662" s="210">
        <f t="shared" si="954"/>
        <v>0</v>
      </c>
      <c r="BH662" s="210">
        <f t="shared" si="955"/>
        <v>90</v>
      </c>
      <c r="BI662" s="210">
        <f t="shared" si="956"/>
        <v>16.981132075471692</v>
      </c>
      <c r="BJ662" s="210">
        <f t="shared" si="957"/>
        <v>657.2</v>
      </c>
      <c r="BK662" s="214">
        <f t="shared" si="958"/>
        <v>197.16</v>
      </c>
      <c r="BL662" s="214">
        <f t="shared" si="959"/>
        <v>328.6</v>
      </c>
      <c r="BM662" s="210">
        <f t="shared" si="960"/>
        <v>127.20000000000005</v>
      </c>
      <c r="BN662" s="210">
        <f t="shared" si="961"/>
        <v>37.200000000000045</v>
      </c>
      <c r="BO662" s="215">
        <f t="shared" si="962"/>
        <v>657.2</v>
      </c>
      <c r="BP662" s="210">
        <f t="shared" si="1022"/>
        <v>657.2</v>
      </c>
      <c r="BQ662" s="216">
        <f t="shared" si="963"/>
        <v>197.16</v>
      </c>
      <c r="BR662" s="216">
        <f t="shared" si="964"/>
        <v>328.6</v>
      </c>
      <c r="BS662" s="210">
        <f t="shared" si="965"/>
        <v>127.20000000000005</v>
      </c>
      <c r="BT662" s="210">
        <f t="shared" si="966"/>
        <v>37.200000000000045</v>
      </c>
      <c r="BU662" s="217">
        <f t="shared" si="967"/>
        <v>657.2</v>
      </c>
      <c r="BV662" s="210">
        <f t="shared" si="1023"/>
        <v>657.2</v>
      </c>
      <c r="BW662" s="403">
        <f t="shared" si="968"/>
        <v>197.16</v>
      </c>
      <c r="BX662" s="403">
        <f t="shared" si="969"/>
        <v>328.6</v>
      </c>
      <c r="BY662" s="210">
        <f t="shared" si="970"/>
        <v>127.20000000000005</v>
      </c>
      <c r="BZ662" s="210">
        <f t="shared" si="971"/>
        <v>37.200000000000045</v>
      </c>
      <c r="CA662" s="210">
        <f t="shared" si="972"/>
        <v>24</v>
      </c>
      <c r="CB662" s="404">
        <f t="shared" si="973"/>
        <v>657.2</v>
      </c>
      <c r="CC662" s="404"/>
      <c r="CD662" s="537">
        <f t="shared" si="974"/>
        <v>2.7160649999999862</v>
      </c>
      <c r="CE662" s="537">
        <f t="shared" si="1006"/>
        <v>0.81481949999999581</v>
      </c>
      <c r="CF662" s="537">
        <f t="shared" si="975"/>
        <v>1.3580324999999931</v>
      </c>
      <c r="CG662" s="210"/>
      <c r="CH662" s="210"/>
      <c r="CI662" s="210"/>
      <c r="CJ662" s="538">
        <f t="shared" si="976"/>
        <v>2.7160649999999862</v>
      </c>
      <c r="CK662" s="216">
        <f t="shared" si="977"/>
        <v>-7.5</v>
      </c>
      <c r="CL662" s="216">
        <f t="shared" si="1007"/>
        <v>-2.25</v>
      </c>
      <c r="CM662" s="216">
        <f t="shared" si="978"/>
        <v>-3.75</v>
      </c>
      <c r="CN662" s="216"/>
      <c r="CO662" s="216"/>
      <c r="CP662" s="216"/>
      <c r="CQ662" s="217">
        <f t="shared" si="979"/>
        <v>-7.5</v>
      </c>
      <c r="CR662" s="403">
        <f t="shared" si="980"/>
        <v>0.91606499999997482</v>
      </c>
      <c r="CS662" s="403">
        <f t="shared" si="1008"/>
        <v>0.27481949999999244</v>
      </c>
      <c r="CT662" s="403">
        <f t="shared" si="981"/>
        <v>0.45803249999998741</v>
      </c>
      <c r="CU662" s="403"/>
      <c r="CV662" s="403"/>
      <c r="CW662" s="403"/>
      <c r="CX662" s="404">
        <f t="shared" si="982"/>
        <v>0.91606499999997482</v>
      </c>
      <c r="CY662" s="198"/>
      <c r="CZ662" s="222">
        <v>620</v>
      </c>
      <c r="DA662" s="677">
        <f t="shared" si="983"/>
        <v>90</v>
      </c>
      <c r="DB662" s="676">
        <f t="shared" si="984"/>
        <v>16.981132075471692</v>
      </c>
      <c r="DC662" s="676">
        <f t="shared" si="1009"/>
        <v>3.3962264150943384</v>
      </c>
      <c r="DD662" s="208">
        <v>660.86425999999994</v>
      </c>
      <c r="DE662" s="677">
        <f t="shared" si="985"/>
        <v>130.86425999999994</v>
      </c>
      <c r="DF662" s="676">
        <f t="shared" si="986"/>
        <v>24.69136981132074</v>
      </c>
      <c r="DG662" s="676">
        <f t="shared" si="1010"/>
        <v>4.9382739622641481</v>
      </c>
      <c r="DH662" s="222">
        <v>24</v>
      </c>
      <c r="DI662" s="677">
        <f t="shared" si="987"/>
        <v>127.2</v>
      </c>
      <c r="DJ662" s="568">
        <f t="shared" si="988"/>
        <v>657.2</v>
      </c>
      <c r="DK662" s="677">
        <f t="shared" si="989"/>
        <v>657.2</v>
      </c>
      <c r="DL662" s="677">
        <f t="shared" si="1011"/>
        <v>197.16</v>
      </c>
      <c r="DM662" s="677">
        <f t="shared" si="1012"/>
        <v>328.6</v>
      </c>
      <c r="DN662" s="677">
        <f t="shared" si="990"/>
        <v>0.91606499999997482</v>
      </c>
      <c r="DO662" s="677">
        <f t="shared" si="1013"/>
        <v>0.27481949999999244</v>
      </c>
      <c r="DP662" s="677">
        <f t="shared" si="1014"/>
        <v>0.45803249999998741</v>
      </c>
      <c r="DQ662" s="677">
        <f t="shared" si="991"/>
        <v>0.91606499999997482</v>
      </c>
      <c r="DR662" s="222">
        <v>620</v>
      </c>
      <c r="DS662" s="677">
        <f t="shared" si="992"/>
        <v>90</v>
      </c>
      <c r="DT662" s="676">
        <f t="shared" si="993"/>
        <v>16.981132075471692</v>
      </c>
      <c r="DU662" s="710">
        <f t="shared" si="1015"/>
        <v>3.3962264150943384</v>
      </c>
      <c r="DV662" s="208">
        <v>660.86425999999994</v>
      </c>
      <c r="DW662" s="677">
        <f t="shared" si="994"/>
        <v>130.86425999999994</v>
      </c>
      <c r="DX662" s="676">
        <f t="shared" si="995"/>
        <v>24.69136981132074</v>
      </c>
      <c r="DY662" s="710">
        <f t="shared" si="1016"/>
        <v>4.9382739622641481</v>
      </c>
      <c r="DZ662" s="222">
        <v>24</v>
      </c>
      <c r="EA662" s="677">
        <f t="shared" si="996"/>
        <v>127.2</v>
      </c>
      <c r="EB662" s="568">
        <f t="shared" si="997"/>
        <v>657.2</v>
      </c>
      <c r="EC662" s="677">
        <f t="shared" si="998"/>
        <v>657.2</v>
      </c>
      <c r="ED662" s="677">
        <f t="shared" si="1017"/>
        <v>197.16</v>
      </c>
      <c r="EE662" s="677">
        <f t="shared" si="1018"/>
        <v>328.6</v>
      </c>
      <c r="EF662" s="208">
        <f t="shared" si="1019"/>
        <v>0.91606499999997482</v>
      </c>
      <c r="EG662" s="208">
        <f t="shared" si="1020"/>
        <v>0.27481949999999244</v>
      </c>
      <c r="EH662" s="208">
        <f t="shared" si="1021"/>
        <v>0.45803249999998741</v>
      </c>
      <c r="EI662" s="677">
        <f t="shared" si="999"/>
        <v>0.91606499999997482</v>
      </c>
    </row>
    <row r="663" spans="1:139" s="218" customFormat="1" ht="28.5" customHeight="1" x14ac:dyDescent="0.2">
      <c r="A663" s="506">
        <v>660</v>
      </c>
      <c r="B663" s="505" t="s">
        <v>1266</v>
      </c>
      <c r="C663" s="499" t="s">
        <v>1017</v>
      </c>
      <c r="D663" s="253" t="s">
        <v>172</v>
      </c>
      <c r="E663" s="253" t="s">
        <v>126</v>
      </c>
      <c r="F663" s="219" t="s">
        <v>5</v>
      </c>
      <c r="G663" s="219" t="s">
        <v>42</v>
      </c>
      <c r="H663" s="219" t="s">
        <v>52</v>
      </c>
      <c r="I663" s="248">
        <v>1</v>
      </c>
      <c r="J663" s="229">
        <v>705</v>
      </c>
      <c r="K663" s="222"/>
      <c r="L663" s="219" t="s">
        <v>5</v>
      </c>
      <c r="M663" s="219" t="s">
        <v>42</v>
      </c>
      <c r="N663" s="219" t="s">
        <v>52</v>
      </c>
      <c r="O663" s="249">
        <v>1</v>
      </c>
      <c r="P663" s="230">
        <v>705</v>
      </c>
      <c r="Q663" s="219" t="s">
        <v>303</v>
      </c>
      <c r="R663" s="219" t="s">
        <v>24</v>
      </c>
      <c r="S663" s="219" t="s">
        <v>39</v>
      </c>
      <c r="T663" s="249">
        <v>1</v>
      </c>
      <c r="U663" s="231">
        <v>705</v>
      </c>
      <c r="V663" s="228" t="s">
        <v>303</v>
      </c>
      <c r="W663" s="228" t="s">
        <v>42</v>
      </c>
      <c r="X663" s="228" t="s">
        <v>10</v>
      </c>
      <c r="Y663" s="252">
        <v>1</v>
      </c>
      <c r="Z663" s="232">
        <v>705</v>
      </c>
      <c r="AA663" s="207">
        <f t="shared" si="935"/>
        <v>705</v>
      </c>
      <c r="AB663" s="222">
        <v>648</v>
      </c>
      <c r="AC663" s="544">
        <f t="shared" si="1000"/>
        <v>-57</v>
      </c>
      <c r="AD663" s="208">
        <f>0.814*$AB$1</f>
        <v>925.89243999999997</v>
      </c>
      <c r="AE663" s="678">
        <f t="shared" si="1001"/>
        <v>220.89243999999997</v>
      </c>
      <c r="AF663" s="222">
        <v>1205</v>
      </c>
      <c r="AJ663" s="444">
        <f t="shared" si="936"/>
        <v>-57</v>
      </c>
      <c r="AK663" s="444">
        <f t="shared" si="937"/>
        <v>-8.0851063829787222</v>
      </c>
      <c r="AL663" s="539">
        <f t="shared" si="1002"/>
        <v>-1.6170212765957443E-2</v>
      </c>
      <c r="AM663" s="444">
        <f t="shared" si="938"/>
        <v>-11.4</v>
      </c>
      <c r="AN663" s="445">
        <f t="shared" si="939"/>
        <v>220.89243999999997</v>
      </c>
      <c r="AO663" s="445">
        <f t="shared" si="940"/>
        <v>31.332260992907806</v>
      </c>
      <c r="AP663" s="542">
        <f t="shared" si="1003"/>
        <v>6.2664521985815611E-2</v>
      </c>
      <c r="AQ663" s="445">
        <f t="shared" si="941"/>
        <v>44.178487999999994</v>
      </c>
      <c r="AR663" s="227">
        <f t="shared" si="942"/>
        <v>825</v>
      </c>
      <c r="AS663" s="210">
        <f t="shared" si="943"/>
        <v>825</v>
      </c>
      <c r="AT663" s="209">
        <f t="shared" si="944"/>
        <v>247.5</v>
      </c>
      <c r="AU663" s="209">
        <f t="shared" si="945"/>
        <v>412.5</v>
      </c>
      <c r="AV663" s="211">
        <f t="shared" si="946"/>
        <v>648</v>
      </c>
      <c r="AW663" s="210">
        <f t="shared" si="947"/>
        <v>177</v>
      </c>
      <c r="AX663" s="210">
        <f t="shared" si="948"/>
        <v>120</v>
      </c>
      <c r="AY663" s="210">
        <f t="shared" si="949"/>
        <v>17.021276595744681</v>
      </c>
      <c r="AZ663" s="211">
        <f t="shared" si="950"/>
        <v>925.89243999999997</v>
      </c>
      <c r="BA663" s="544">
        <f t="shared" si="1004"/>
        <v>100.89243999999997</v>
      </c>
      <c r="BB663" s="210">
        <f t="shared" si="1005"/>
        <v>25.223109999999991</v>
      </c>
      <c r="BC663" s="213">
        <f t="shared" si="951"/>
        <v>833.30319599999996</v>
      </c>
      <c r="BD663" s="211">
        <f>[1]MAG_9pak!$F$6</f>
        <v>833.30319599999996</v>
      </c>
      <c r="BE663" s="213">
        <f t="shared" si="952"/>
        <v>249.99095879999999</v>
      </c>
      <c r="BF663" s="213">
        <f t="shared" si="953"/>
        <v>416.65159799999998</v>
      </c>
      <c r="BG663" s="210">
        <f t="shared" si="954"/>
        <v>185.30319599999996</v>
      </c>
      <c r="BH663" s="210">
        <f t="shared" si="955"/>
        <v>128.30319599999996</v>
      </c>
      <c r="BI663" s="210">
        <f t="shared" si="956"/>
        <v>18.199034893617011</v>
      </c>
      <c r="BJ663" s="210">
        <f t="shared" si="957"/>
        <v>874.2</v>
      </c>
      <c r="BK663" s="214">
        <f t="shared" si="958"/>
        <v>262.26</v>
      </c>
      <c r="BL663" s="214">
        <f t="shared" si="959"/>
        <v>437.1</v>
      </c>
      <c r="BM663" s="210">
        <f t="shared" si="960"/>
        <v>169.20000000000005</v>
      </c>
      <c r="BN663" s="210">
        <f t="shared" si="961"/>
        <v>226.20000000000005</v>
      </c>
      <c r="BO663" s="215">
        <f t="shared" si="962"/>
        <v>874.2</v>
      </c>
      <c r="BP663" s="210">
        <f t="shared" si="1022"/>
        <v>874.2</v>
      </c>
      <c r="BQ663" s="216">
        <f t="shared" si="963"/>
        <v>262.26</v>
      </c>
      <c r="BR663" s="216">
        <f t="shared" si="964"/>
        <v>437.1</v>
      </c>
      <c r="BS663" s="210">
        <f t="shared" si="965"/>
        <v>169.20000000000005</v>
      </c>
      <c r="BT663" s="210">
        <f t="shared" si="966"/>
        <v>226.20000000000005</v>
      </c>
      <c r="BU663" s="217">
        <f t="shared" si="967"/>
        <v>874.2</v>
      </c>
      <c r="BV663" s="210">
        <f t="shared" si="1023"/>
        <v>874.2</v>
      </c>
      <c r="BW663" s="403">
        <f t="shared" si="968"/>
        <v>262.26</v>
      </c>
      <c r="BX663" s="403">
        <f t="shared" si="969"/>
        <v>437.1</v>
      </c>
      <c r="BY663" s="210">
        <f t="shared" si="970"/>
        <v>169.20000000000005</v>
      </c>
      <c r="BZ663" s="210">
        <f t="shared" si="971"/>
        <v>226.20000000000005</v>
      </c>
      <c r="CA663" s="210">
        <f t="shared" si="972"/>
        <v>24</v>
      </c>
      <c r="CB663" s="404">
        <f t="shared" si="973"/>
        <v>874.2</v>
      </c>
      <c r="CC663" s="404"/>
      <c r="CD663" s="537">
        <f t="shared" si="974"/>
        <v>25.223109999999991</v>
      </c>
      <c r="CE663" s="537">
        <f t="shared" si="1006"/>
        <v>7.566932999999997</v>
      </c>
      <c r="CF663" s="537">
        <f t="shared" si="975"/>
        <v>12.611554999999996</v>
      </c>
      <c r="CG663" s="210"/>
      <c r="CH663" s="210"/>
      <c r="CI663" s="210"/>
      <c r="CJ663" s="538">
        <f t="shared" si="976"/>
        <v>25.223109999999991</v>
      </c>
      <c r="CK663" s="216">
        <f t="shared" si="977"/>
        <v>-44.25</v>
      </c>
      <c r="CL663" s="216">
        <f t="shared" si="1007"/>
        <v>-13.275</v>
      </c>
      <c r="CM663" s="216">
        <f t="shared" si="978"/>
        <v>-22.125</v>
      </c>
      <c r="CN663" s="216"/>
      <c r="CO663" s="216"/>
      <c r="CP663" s="216"/>
      <c r="CQ663" s="217">
        <f t="shared" si="979"/>
        <v>-44.25</v>
      </c>
      <c r="CR663" s="403">
        <f t="shared" si="980"/>
        <v>12.92310999999998</v>
      </c>
      <c r="CS663" s="403">
        <f t="shared" si="1008"/>
        <v>3.876932999999994</v>
      </c>
      <c r="CT663" s="403">
        <f t="shared" si="981"/>
        <v>6.4615549999999899</v>
      </c>
      <c r="CU663" s="403"/>
      <c r="CV663" s="403"/>
      <c r="CW663" s="403"/>
      <c r="CX663" s="404">
        <f t="shared" si="982"/>
        <v>12.92310999999998</v>
      </c>
      <c r="CY663" s="198"/>
      <c r="CZ663" s="222">
        <v>648</v>
      </c>
      <c r="DA663" s="677">
        <f t="shared" si="983"/>
        <v>-57</v>
      </c>
      <c r="DB663" s="676">
        <f t="shared" si="984"/>
        <v>-8.0851063829787222</v>
      </c>
      <c r="DC663" s="676">
        <f t="shared" si="1009"/>
        <v>-1.6170212765957444</v>
      </c>
      <c r="DD663" s="208">
        <v>925.89243999999997</v>
      </c>
      <c r="DE663" s="677">
        <f t="shared" si="985"/>
        <v>220.89243999999997</v>
      </c>
      <c r="DF663" s="676">
        <f t="shared" si="986"/>
        <v>31.332260992907806</v>
      </c>
      <c r="DG663" s="676">
        <f t="shared" si="1010"/>
        <v>6.2664521985815611</v>
      </c>
      <c r="DH663" s="222">
        <v>24</v>
      </c>
      <c r="DI663" s="677">
        <f t="shared" si="987"/>
        <v>169.2</v>
      </c>
      <c r="DJ663" s="568">
        <f t="shared" si="988"/>
        <v>874.2</v>
      </c>
      <c r="DK663" s="677">
        <f t="shared" si="989"/>
        <v>874.2</v>
      </c>
      <c r="DL663" s="677">
        <f t="shared" si="1011"/>
        <v>262.26</v>
      </c>
      <c r="DM663" s="677">
        <f t="shared" si="1012"/>
        <v>437.1</v>
      </c>
      <c r="DN663" s="677">
        <f t="shared" si="990"/>
        <v>12.92310999999998</v>
      </c>
      <c r="DO663" s="677">
        <f t="shared" si="1013"/>
        <v>3.876932999999994</v>
      </c>
      <c r="DP663" s="677">
        <f t="shared" si="1014"/>
        <v>6.4615549999999899</v>
      </c>
      <c r="DQ663" s="677">
        <f t="shared" si="991"/>
        <v>12.92310999999998</v>
      </c>
      <c r="DR663" s="222">
        <v>648</v>
      </c>
      <c r="DS663" s="677">
        <f t="shared" si="992"/>
        <v>-57</v>
      </c>
      <c r="DT663" s="676">
        <f t="shared" si="993"/>
        <v>-8.0851063829787222</v>
      </c>
      <c r="DU663" s="710">
        <f t="shared" si="1015"/>
        <v>-1.6170212765957444</v>
      </c>
      <c r="DV663" s="208">
        <v>925.89243999999997</v>
      </c>
      <c r="DW663" s="677">
        <f t="shared" si="994"/>
        <v>220.89243999999997</v>
      </c>
      <c r="DX663" s="676">
        <f t="shared" si="995"/>
        <v>31.332260992907806</v>
      </c>
      <c r="DY663" s="710">
        <f t="shared" si="1016"/>
        <v>6.2664521985815611</v>
      </c>
      <c r="DZ663" s="222">
        <v>22</v>
      </c>
      <c r="EA663" s="677">
        <f t="shared" si="996"/>
        <v>155.1</v>
      </c>
      <c r="EB663" s="568">
        <f t="shared" si="997"/>
        <v>860.1</v>
      </c>
      <c r="EC663" s="677">
        <f t="shared" si="998"/>
        <v>860.1</v>
      </c>
      <c r="ED663" s="677">
        <f t="shared" si="1017"/>
        <v>258.02999999999997</v>
      </c>
      <c r="EE663" s="677">
        <f t="shared" si="1018"/>
        <v>430.05</v>
      </c>
      <c r="EF663" s="208">
        <f t="shared" si="1019"/>
        <v>16.448109999999986</v>
      </c>
      <c r="EG663" s="208">
        <f t="shared" si="1020"/>
        <v>4.9344329999999959</v>
      </c>
      <c r="EH663" s="208">
        <f t="shared" si="1021"/>
        <v>8.2240549999999928</v>
      </c>
      <c r="EI663" s="677">
        <f t="shared" si="999"/>
        <v>16.448109999999986</v>
      </c>
    </row>
    <row r="664" spans="1:139" s="218" customFormat="1" ht="28.5" customHeight="1" x14ac:dyDescent="0.2">
      <c r="A664" s="505">
        <v>661</v>
      </c>
      <c r="B664" s="505" t="s">
        <v>1266</v>
      </c>
      <c r="C664" s="499" t="s">
        <v>1017</v>
      </c>
      <c r="D664" s="253" t="s">
        <v>172</v>
      </c>
      <c r="E664" s="253" t="s">
        <v>112</v>
      </c>
      <c r="F664" s="219" t="s">
        <v>10</v>
      </c>
      <c r="G664" s="219" t="s">
        <v>40</v>
      </c>
      <c r="H664" s="219" t="s">
        <v>45</v>
      </c>
      <c r="I664" s="248">
        <v>1</v>
      </c>
      <c r="J664" s="229">
        <v>850</v>
      </c>
      <c r="K664" s="222"/>
      <c r="L664" s="219" t="s">
        <v>10</v>
      </c>
      <c r="M664" s="219" t="s">
        <v>40</v>
      </c>
      <c r="N664" s="219" t="s">
        <v>45</v>
      </c>
      <c r="O664" s="249">
        <v>1</v>
      </c>
      <c r="P664" s="230">
        <v>850</v>
      </c>
      <c r="Q664" s="219"/>
      <c r="R664" s="219"/>
      <c r="S664" s="219"/>
      <c r="T664" s="249">
        <v>1</v>
      </c>
      <c r="U664" s="231">
        <v>850</v>
      </c>
      <c r="V664" s="228" t="s">
        <v>10</v>
      </c>
      <c r="W664" s="228" t="s">
        <v>6</v>
      </c>
      <c r="X664" s="228" t="s">
        <v>27</v>
      </c>
      <c r="Y664" s="252">
        <v>1</v>
      </c>
      <c r="Z664" s="232">
        <v>850</v>
      </c>
      <c r="AA664" s="207">
        <f t="shared" si="935"/>
        <v>850</v>
      </c>
      <c r="AB664" s="222">
        <v>709</v>
      </c>
      <c r="AC664" s="544">
        <f t="shared" si="1000"/>
        <v>-141</v>
      </c>
      <c r="AD664" s="208">
        <f>0.89*$AB$1</f>
        <v>1012.3394000000001</v>
      </c>
      <c r="AE664" s="678">
        <f t="shared" si="1001"/>
        <v>162.33940000000007</v>
      </c>
      <c r="AF664" s="222">
        <v>1315</v>
      </c>
      <c r="AJ664" s="444">
        <f t="shared" si="936"/>
        <v>-141</v>
      </c>
      <c r="AK664" s="444">
        <f t="shared" si="937"/>
        <v>-16.588235294117652</v>
      </c>
      <c r="AL664" s="539">
        <f t="shared" si="1002"/>
        <v>-3.3176470588235307E-2</v>
      </c>
      <c r="AM664" s="444">
        <f t="shared" si="938"/>
        <v>-28.2</v>
      </c>
      <c r="AN664" s="445">
        <f t="shared" si="939"/>
        <v>162.33940000000007</v>
      </c>
      <c r="AO664" s="445">
        <f t="shared" si="940"/>
        <v>19.098752941176485</v>
      </c>
      <c r="AP664" s="542">
        <f t="shared" si="1003"/>
        <v>3.8197505882352968E-2</v>
      </c>
      <c r="AQ664" s="445">
        <f t="shared" si="941"/>
        <v>32.467880000000015</v>
      </c>
      <c r="AR664" s="227">
        <f t="shared" si="942"/>
        <v>970</v>
      </c>
      <c r="AS664" s="210">
        <f t="shared" si="943"/>
        <v>970</v>
      </c>
      <c r="AT664" s="209">
        <f t="shared" si="944"/>
        <v>291</v>
      </c>
      <c r="AU664" s="209">
        <f t="shared" si="945"/>
        <v>485</v>
      </c>
      <c r="AV664" s="211">
        <f t="shared" si="946"/>
        <v>709</v>
      </c>
      <c r="AW664" s="210">
        <f t="shared" si="947"/>
        <v>261</v>
      </c>
      <c r="AX664" s="210">
        <f t="shared" si="948"/>
        <v>120</v>
      </c>
      <c r="AY664" s="210">
        <f t="shared" si="949"/>
        <v>14.117647058823522</v>
      </c>
      <c r="AZ664" s="211">
        <f t="shared" si="950"/>
        <v>1012.3394000000001</v>
      </c>
      <c r="BA664" s="544">
        <f t="shared" si="1004"/>
        <v>42.339400000000069</v>
      </c>
      <c r="BB664" s="210">
        <f t="shared" si="1005"/>
        <v>10.584850000000017</v>
      </c>
      <c r="BC664" s="213">
        <f t="shared" si="951"/>
        <v>911.10546000000011</v>
      </c>
      <c r="BD664" s="211">
        <f>[1]MAG_9pak!$F$8</f>
        <v>911.10546000000011</v>
      </c>
      <c r="BE664" s="213">
        <f t="shared" si="952"/>
        <v>273.331638</v>
      </c>
      <c r="BF664" s="213">
        <f t="shared" si="953"/>
        <v>455.55273000000005</v>
      </c>
      <c r="BG664" s="210">
        <f t="shared" si="954"/>
        <v>202.10546000000011</v>
      </c>
      <c r="BH664" s="210">
        <f t="shared" si="955"/>
        <v>61.105460000000107</v>
      </c>
      <c r="BI664" s="210">
        <f t="shared" si="956"/>
        <v>7.1888776470588454</v>
      </c>
      <c r="BJ664" s="210">
        <f t="shared" si="957"/>
        <v>1054</v>
      </c>
      <c r="BK664" s="214">
        <f t="shared" si="958"/>
        <v>316.2</v>
      </c>
      <c r="BL664" s="214">
        <f t="shared" si="959"/>
        <v>527</v>
      </c>
      <c r="BM664" s="210">
        <f t="shared" si="960"/>
        <v>204</v>
      </c>
      <c r="BN664" s="210">
        <f t="shared" si="961"/>
        <v>345</v>
      </c>
      <c r="BO664" s="215">
        <f t="shared" si="962"/>
        <v>1054</v>
      </c>
      <c r="BP664" s="210">
        <f t="shared" si="1022"/>
        <v>1054</v>
      </c>
      <c r="BQ664" s="216">
        <f t="shared" si="963"/>
        <v>316.2</v>
      </c>
      <c r="BR664" s="216">
        <f t="shared" si="964"/>
        <v>527</v>
      </c>
      <c r="BS664" s="210">
        <f t="shared" si="965"/>
        <v>204</v>
      </c>
      <c r="BT664" s="210">
        <f t="shared" si="966"/>
        <v>345</v>
      </c>
      <c r="BU664" s="217">
        <f t="shared" si="967"/>
        <v>1054</v>
      </c>
      <c r="BV664" s="210">
        <f t="shared" si="1023"/>
        <v>1054</v>
      </c>
      <c r="BW664" s="403">
        <f t="shared" si="968"/>
        <v>316.2</v>
      </c>
      <c r="BX664" s="403">
        <f t="shared" si="969"/>
        <v>527</v>
      </c>
      <c r="BY664" s="210">
        <f t="shared" si="970"/>
        <v>204</v>
      </c>
      <c r="BZ664" s="210">
        <f t="shared" si="971"/>
        <v>345</v>
      </c>
      <c r="CA664" s="210">
        <f t="shared" si="972"/>
        <v>24</v>
      </c>
      <c r="CB664" s="404">
        <f t="shared" si="973"/>
        <v>1054</v>
      </c>
      <c r="CC664" s="404"/>
      <c r="CD664" s="537">
        <f t="shared" si="974"/>
        <v>10.584850000000017</v>
      </c>
      <c r="CE664" s="537">
        <f t="shared" si="1006"/>
        <v>3.1754550000000052</v>
      </c>
      <c r="CF664" s="537">
        <f t="shared" si="975"/>
        <v>5.2924250000000086</v>
      </c>
      <c r="CG664" s="210"/>
      <c r="CH664" s="210"/>
      <c r="CI664" s="210"/>
      <c r="CJ664" s="538">
        <f t="shared" si="976"/>
        <v>10.584850000000017</v>
      </c>
      <c r="CK664" s="216">
        <f t="shared" si="977"/>
        <v>-65.25</v>
      </c>
      <c r="CL664" s="216">
        <f t="shared" si="1007"/>
        <v>-19.574999999999999</v>
      </c>
      <c r="CM664" s="216">
        <f t="shared" si="978"/>
        <v>-32.625</v>
      </c>
      <c r="CN664" s="216"/>
      <c r="CO664" s="216"/>
      <c r="CP664" s="216"/>
      <c r="CQ664" s="217">
        <f t="shared" si="979"/>
        <v>-65.25</v>
      </c>
      <c r="CR664" s="403">
        <f t="shared" si="980"/>
        <v>-10.415149999999983</v>
      </c>
      <c r="CS664" s="403">
        <f t="shared" si="1008"/>
        <v>-3.1245449999999946</v>
      </c>
      <c r="CT664" s="403">
        <f t="shared" si="981"/>
        <v>-5.2075749999999914</v>
      </c>
      <c r="CU664" s="403"/>
      <c r="CV664" s="403"/>
      <c r="CW664" s="403"/>
      <c r="CX664" s="404">
        <f t="shared" si="982"/>
        <v>-10.415149999999983</v>
      </c>
      <c r="CY664" s="198"/>
      <c r="CZ664" s="222">
        <v>709</v>
      </c>
      <c r="DA664" s="677">
        <f t="shared" si="983"/>
        <v>-141</v>
      </c>
      <c r="DB664" s="676">
        <f t="shared" si="984"/>
        <v>-16.588235294117652</v>
      </c>
      <c r="DC664" s="676">
        <f t="shared" si="1009"/>
        <v>-3.3176470588235305</v>
      </c>
      <c r="DD664" s="208">
        <v>1012.3394000000001</v>
      </c>
      <c r="DE664" s="677">
        <f t="shared" si="985"/>
        <v>162.33940000000007</v>
      </c>
      <c r="DF664" s="676">
        <f t="shared" si="986"/>
        <v>19.098752941176485</v>
      </c>
      <c r="DG664" s="676">
        <f t="shared" si="1010"/>
        <v>3.8197505882352969</v>
      </c>
      <c r="DH664" s="222">
        <v>20</v>
      </c>
      <c r="DI664" s="677">
        <f t="shared" si="987"/>
        <v>170</v>
      </c>
      <c r="DJ664" s="568">
        <f t="shared" si="988"/>
        <v>1020</v>
      </c>
      <c r="DK664" s="677">
        <f t="shared" si="989"/>
        <v>1020</v>
      </c>
      <c r="DL664" s="677">
        <f t="shared" si="1011"/>
        <v>306</v>
      </c>
      <c r="DM664" s="677">
        <f t="shared" si="1012"/>
        <v>510</v>
      </c>
      <c r="DN664" s="677">
        <f t="shared" si="990"/>
        <v>-1.9151499999999828</v>
      </c>
      <c r="DO664" s="677">
        <f t="shared" si="1013"/>
        <v>-0.57454499999999487</v>
      </c>
      <c r="DP664" s="677">
        <f t="shared" si="1014"/>
        <v>-0.95757499999999141</v>
      </c>
      <c r="DQ664" s="677">
        <f t="shared" si="991"/>
        <v>-1.9151499999999828</v>
      </c>
      <c r="DR664" s="222">
        <v>709</v>
      </c>
      <c r="DS664" s="677">
        <f t="shared" si="992"/>
        <v>-141</v>
      </c>
      <c r="DT664" s="676">
        <f t="shared" si="993"/>
        <v>-16.588235294117652</v>
      </c>
      <c r="DU664" s="710">
        <f t="shared" si="1015"/>
        <v>-3.3176470588235305</v>
      </c>
      <c r="DV664" s="208">
        <v>1012.3394000000001</v>
      </c>
      <c r="DW664" s="677">
        <f t="shared" si="994"/>
        <v>162.33940000000007</v>
      </c>
      <c r="DX664" s="676">
        <f t="shared" si="995"/>
        <v>19.098752941176485</v>
      </c>
      <c r="DY664" s="710">
        <f t="shared" si="1016"/>
        <v>3.8197505882352969</v>
      </c>
      <c r="DZ664" s="222">
        <v>19</v>
      </c>
      <c r="EA664" s="677">
        <f t="shared" si="996"/>
        <v>161.5</v>
      </c>
      <c r="EB664" s="568">
        <f t="shared" si="997"/>
        <v>1011.5</v>
      </c>
      <c r="EC664" s="677">
        <f t="shared" si="998"/>
        <v>1011.5</v>
      </c>
      <c r="ED664" s="677">
        <f t="shared" si="1017"/>
        <v>303.45</v>
      </c>
      <c r="EE664" s="677">
        <f t="shared" si="1018"/>
        <v>505.75</v>
      </c>
      <c r="EF664" s="208">
        <f t="shared" si="1019"/>
        <v>0.20985000000001719</v>
      </c>
      <c r="EG664" s="208">
        <f t="shared" si="1020"/>
        <v>6.295500000000516E-2</v>
      </c>
      <c r="EH664" s="208">
        <f t="shared" si="1021"/>
        <v>0.10492500000000859</v>
      </c>
      <c r="EI664" s="677">
        <f t="shared" si="999"/>
        <v>0.20985000000001719</v>
      </c>
    </row>
    <row r="665" spans="1:139" s="218" customFormat="1" ht="28.5" customHeight="1" x14ac:dyDescent="0.2">
      <c r="A665" s="505">
        <v>662</v>
      </c>
      <c r="B665" s="505" t="s">
        <v>1266</v>
      </c>
      <c r="C665" s="499" t="s">
        <v>1017</v>
      </c>
      <c r="D665" s="253" t="s">
        <v>172</v>
      </c>
      <c r="E665" s="410" t="s">
        <v>8</v>
      </c>
      <c r="F665" s="219" t="s">
        <v>5</v>
      </c>
      <c r="G665" s="219" t="s">
        <v>6</v>
      </c>
      <c r="H665" s="219" t="s">
        <v>7</v>
      </c>
      <c r="I665" s="248">
        <v>1</v>
      </c>
      <c r="J665" s="230">
        <v>500</v>
      </c>
      <c r="K665" s="222"/>
      <c r="L665" s="219" t="s">
        <v>5</v>
      </c>
      <c r="M665" s="219" t="s">
        <v>6</v>
      </c>
      <c r="N665" s="219" t="s">
        <v>7</v>
      </c>
      <c r="O665" s="249">
        <v>1</v>
      </c>
      <c r="P665" s="230">
        <v>500</v>
      </c>
      <c r="Q665" s="219"/>
      <c r="R665" s="219"/>
      <c r="S665" s="219"/>
      <c r="T665" s="249">
        <v>1</v>
      </c>
      <c r="U665" s="231">
        <v>500</v>
      </c>
      <c r="V665" s="228" t="s">
        <v>303</v>
      </c>
      <c r="W665" s="228" t="s">
        <v>6</v>
      </c>
      <c r="X665" s="228" t="s">
        <v>7</v>
      </c>
      <c r="Y665" s="252">
        <v>1</v>
      </c>
      <c r="Z665" s="232">
        <v>500</v>
      </c>
      <c r="AA665" s="207">
        <f t="shared" si="935"/>
        <v>500</v>
      </c>
      <c r="AB665" s="222">
        <v>620</v>
      </c>
      <c r="AC665" s="544">
        <f t="shared" si="1000"/>
        <v>120</v>
      </c>
      <c r="AD665" s="208">
        <f>0.581*$AB$1</f>
        <v>660.86425999999994</v>
      </c>
      <c r="AE665" s="678">
        <f t="shared" si="1001"/>
        <v>160.86425999999994</v>
      </c>
      <c r="AF665" s="222">
        <v>859</v>
      </c>
      <c r="AJ665" s="444">
        <f t="shared" si="936"/>
        <v>120</v>
      </c>
      <c r="AK665" s="444">
        <f t="shared" si="937"/>
        <v>24</v>
      </c>
      <c r="AL665" s="539">
        <f t="shared" si="1002"/>
        <v>4.8000000000000001E-2</v>
      </c>
      <c r="AM665" s="444">
        <f t="shared" si="938"/>
        <v>24</v>
      </c>
      <c r="AN665" s="445">
        <f t="shared" si="939"/>
        <v>160.86425999999994</v>
      </c>
      <c r="AO665" s="445">
        <f t="shared" si="940"/>
        <v>32.172852000000006</v>
      </c>
      <c r="AP665" s="542">
        <f t="shared" si="1003"/>
        <v>6.4345704000000004E-2</v>
      </c>
      <c r="AQ665" s="445">
        <f t="shared" si="941"/>
        <v>32.172851999999992</v>
      </c>
      <c r="AR665" s="227">
        <f t="shared" si="942"/>
        <v>620</v>
      </c>
      <c r="AS665" s="210">
        <f t="shared" si="943"/>
        <v>620</v>
      </c>
      <c r="AT665" s="209">
        <f t="shared" si="944"/>
        <v>186</v>
      </c>
      <c r="AU665" s="209">
        <f t="shared" si="945"/>
        <v>310</v>
      </c>
      <c r="AV665" s="211">
        <f t="shared" si="946"/>
        <v>620</v>
      </c>
      <c r="AW665" s="210">
        <f t="shared" si="947"/>
        <v>0</v>
      </c>
      <c r="AX665" s="210">
        <f t="shared" si="948"/>
        <v>120</v>
      </c>
      <c r="AY665" s="210">
        <f t="shared" si="949"/>
        <v>24</v>
      </c>
      <c r="AZ665" s="211">
        <f t="shared" si="950"/>
        <v>660.86425999999994</v>
      </c>
      <c r="BA665" s="544">
        <f t="shared" si="1004"/>
        <v>40.864259999999945</v>
      </c>
      <c r="BB665" s="210">
        <f t="shared" si="1005"/>
        <v>10.216064999999986</v>
      </c>
      <c r="BC665" s="213">
        <f t="shared" si="951"/>
        <v>620</v>
      </c>
      <c r="BD665" s="211">
        <f>[1]MAG_9pak!$F$4</f>
        <v>620</v>
      </c>
      <c r="BE665" s="213">
        <f t="shared" si="952"/>
        <v>186</v>
      </c>
      <c r="BF665" s="213">
        <f t="shared" si="953"/>
        <v>310</v>
      </c>
      <c r="BG665" s="210">
        <f t="shared" si="954"/>
        <v>0</v>
      </c>
      <c r="BH665" s="210">
        <f t="shared" si="955"/>
        <v>120</v>
      </c>
      <c r="BI665" s="210">
        <f t="shared" si="956"/>
        <v>24</v>
      </c>
      <c r="BJ665" s="210">
        <f t="shared" si="957"/>
        <v>620</v>
      </c>
      <c r="BK665" s="214">
        <f t="shared" si="958"/>
        <v>186</v>
      </c>
      <c r="BL665" s="214">
        <f t="shared" si="959"/>
        <v>310</v>
      </c>
      <c r="BM665" s="210">
        <f t="shared" si="960"/>
        <v>120</v>
      </c>
      <c r="BN665" s="210">
        <f t="shared" si="961"/>
        <v>0</v>
      </c>
      <c r="BO665" s="215">
        <f t="shared" si="962"/>
        <v>620</v>
      </c>
      <c r="BP665" s="210">
        <f t="shared" si="1022"/>
        <v>620</v>
      </c>
      <c r="BQ665" s="216">
        <f t="shared" si="963"/>
        <v>186</v>
      </c>
      <c r="BR665" s="216">
        <f t="shared" si="964"/>
        <v>310</v>
      </c>
      <c r="BS665" s="210">
        <f t="shared" si="965"/>
        <v>120</v>
      </c>
      <c r="BT665" s="210">
        <f t="shared" si="966"/>
        <v>0</v>
      </c>
      <c r="BU665" s="217">
        <f t="shared" si="967"/>
        <v>620</v>
      </c>
      <c r="BV665" s="210">
        <f t="shared" si="1023"/>
        <v>620</v>
      </c>
      <c r="BW665" s="403">
        <f t="shared" si="968"/>
        <v>186</v>
      </c>
      <c r="BX665" s="403">
        <f t="shared" si="969"/>
        <v>310</v>
      </c>
      <c r="BY665" s="210">
        <f t="shared" si="970"/>
        <v>120</v>
      </c>
      <c r="BZ665" s="210">
        <f t="shared" si="971"/>
        <v>0</v>
      </c>
      <c r="CA665" s="210">
        <f t="shared" si="972"/>
        <v>24</v>
      </c>
      <c r="CB665" s="404">
        <f t="shared" si="973"/>
        <v>620</v>
      </c>
      <c r="CC665" s="404"/>
      <c r="CD665" s="537">
        <f t="shared" si="974"/>
        <v>10.216064999999986</v>
      </c>
      <c r="CE665" s="537">
        <f t="shared" si="1006"/>
        <v>3.0648194999999956</v>
      </c>
      <c r="CF665" s="537">
        <f t="shared" si="975"/>
        <v>5.1080324999999931</v>
      </c>
      <c r="CG665" s="210"/>
      <c r="CH665" s="210"/>
      <c r="CI665" s="210"/>
      <c r="CJ665" s="538">
        <f t="shared" si="976"/>
        <v>10.216064999999986</v>
      </c>
      <c r="CK665" s="216">
        <f t="shared" si="977"/>
        <v>0</v>
      </c>
      <c r="CL665" s="216">
        <f t="shared" si="1007"/>
        <v>0</v>
      </c>
      <c r="CM665" s="216">
        <f t="shared" si="978"/>
        <v>0</v>
      </c>
      <c r="CN665" s="216"/>
      <c r="CO665" s="216"/>
      <c r="CP665" s="216"/>
      <c r="CQ665" s="217">
        <f t="shared" si="979"/>
        <v>0</v>
      </c>
      <c r="CR665" s="403">
        <f t="shared" si="980"/>
        <v>10.216064999999986</v>
      </c>
      <c r="CS665" s="403">
        <f t="shared" si="1008"/>
        <v>3.0648194999999956</v>
      </c>
      <c r="CT665" s="403">
        <f t="shared" si="981"/>
        <v>5.1080324999999931</v>
      </c>
      <c r="CU665" s="403"/>
      <c r="CV665" s="403"/>
      <c r="CW665" s="403"/>
      <c r="CX665" s="404">
        <f t="shared" si="982"/>
        <v>10.216064999999986</v>
      </c>
      <c r="CY665" s="198"/>
      <c r="CZ665" s="222">
        <v>620</v>
      </c>
      <c r="DA665" s="677">
        <f t="shared" si="983"/>
        <v>120</v>
      </c>
      <c r="DB665" s="676">
        <f t="shared" si="984"/>
        <v>24</v>
      </c>
      <c r="DC665" s="676">
        <f t="shared" si="1009"/>
        <v>4.8</v>
      </c>
      <c r="DD665" s="208">
        <v>660.86425999999994</v>
      </c>
      <c r="DE665" s="677">
        <f t="shared" si="985"/>
        <v>160.86425999999994</v>
      </c>
      <c r="DF665" s="676">
        <f t="shared" si="986"/>
        <v>32.172852000000006</v>
      </c>
      <c r="DG665" s="676">
        <f t="shared" si="1010"/>
        <v>6.434570400000001</v>
      </c>
      <c r="DH665" s="222">
        <v>24</v>
      </c>
      <c r="DI665" s="677">
        <f t="shared" si="987"/>
        <v>120</v>
      </c>
      <c r="DJ665" s="568">
        <f t="shared" si="988"/>
        <v>620</v>
      </c>
      <c r="DK665" s="677">
        <f t="shared" si="989"/>
        <v>620</v>
      </c>
      <c r="DL665" s="677">
        <f t="shared" si="1011"/>
        <v>186</v>
      </c>
      <c r="DM665" s="677">
        <f t="shared" si="1012"/>
        <v>310</v>
      </c>
      <c r="DN665" s="677">
        <f t="shared" si="990"/>
        <v>10.216064999999986</v>
      </c>
      <c r="DO665" s="677">
        <f t="shared" si="1013"/>
        <v>3.0648194999999956</v>
      </c>
      <c r="DP665" s="677">
        <f t="shared" si="1014"/>
        <v>5.1080324999999931</v>
      </c>
      <c r="DQ665" s="677">
        <f t="shared" si="991"/>
        <v>10.216064999999986</v>
      </c>
      <c r="DR665" s="222">
        <v>620</v>
      </c>
      <c r="DS665" s="677">
        <f t="shared" si="992"/>
        <v>120</v>
      </c>
      <c r="DT665" s="676">
        <f t="shared" si="993"/>
        <v>24</v>
      </c>
      <c r="DU665" s="710">
        <f t="shared" si="1015"/>
        <v>4.8</v>
      </c>
      <c r="DV665" s="208">
        <v>660.86425999999994</v>
      </c>
      <c r="DW665" s="677">
        <f t="shared" si="994"/>
        <v>160.86425999999994</v>
      </c>
      <c r="DX665" s="676">
        <f t="shared" si="995"/>
        <v>32.172852000000006</v>
      </c>
      <c r="DY665" s="710">
        <f t="shared" si="1016"/>
        <v>6.434570400000001</v>
      </c>
      <c r="DZ665" s="222">
        <v>24</v>
      </c>
      <c r="EA665" s="677">
        <f t="shared" si="996"/>
        <v>120</v>
      </c>
      <c r="EB665" s="568">
        <f t="shared" si="997"/>
        <v>620</v>
      </c>
      <c r="EC665" s="677">
        <f t="shared" si="998"/>
        <v>620</v>
      </c>
      <c r="ED665" s="677">
        <f t="shared" si="1017"/>
        <v>186</v>
      </c>
      <c r="EE665" s="677">
        <f t="shared" si="1018"/>
        <v>310</v>
      </c>
      <c r="EF665" s="208">
        <f t="shared" si="1019"/>
        <v>10.216064999999986</v>
      </c>
      <c r="EG665" s="208">
        <f t="shared" si="1020"/>
        <v>3.0648194999999956</v>
      </c>
      <c r="EH665" s="208">
        <f t="shared" si="1021"/>
        <v>5.1080324999999931</v>
      </c>
      <c r="EI665" s="677">
        <f t="shared" si="999"/>
        <v>10.216064999999986</v>
      </c>
    </row>
    <row r="666" spans="1:139" s="218" customFormat="1" ht="28.5" customHeight="1" x14ac:dyDescent="0.2">
      <c r="A666" s="506">
        <v>663</v>
      </c>
      <c r="B666" s="505" t="s">
        <v>1266</v>
      </c>
      <c r="C666" s="499" t="s">
        <v>1017</v>
      </c>
      <c r="D666" s="253" t="s">
        <v>172</v>
      </c>
      <c r="E666" s="253" t="s">
        <v>126</v>
      </c>
      <c r="F666" s="219" t="s">
        <v>5</v>
      </c>
      <c r="G666" s="219" t="s">
        <v>40</v>
      </c>
      <c r="H666" s="219" t="s">
        <v>39</v>
      </c>
      <c r="I666" s="248">
        <v>1</v>
      </c>
      <c r="J666" s="230">
        <v>530</v>
      </c>
      <c r="K666" s="222"/>
      <c r="L666" s="219" t="s">
        <v>5</v>
      </c>
      <c r="M666" s="219" t="s">
        <v>40</v>
      </c>
      <c r="N666" s="219" t="s">
        <v>39</v>
      </c>
      <c r="O666" s="249">
        <v>1</v>
      </c>
      <c r="P666" s="230">
        <v>530</v>
      </c>
      <c r="Q666" s="219" t="s">
        <v>303</v>
      </c>
      <c r="R666" s="219" t="s">
        <v>6</v>
      </c>
      <c r="S666" s="219" t="s">
        <v>7</v>
      </c>
      <c r="T666" s="249">
        <v>1</v>
      </c>
      <c r="U666" s="231">
        <v>530</v>
      </c>
      <c r="V666" s="228" t="s">
        <v>303</v>
      </c>
      <c r="W666" s="228" t="s">
        <v>6</v>
      </c>
      <c r="X666" s="228" t="s">
        <v>7</v>
      </c>
      <c r="Y666" s="252">
        <v>1</v>
      </c>
      <c r="Z666" s="232">
        <v>530</v>
      </c>
      <c r="AA666" s="207">
        <f t="shared" si="935"/>
        <v>530</v>
      </c>
      <c r="AB666" s="222">
        <v>620</v>
      </c>
      <c r="AC666" s="544">
        <f t="shared" si="1000"/>
        <v>90</v>
      </c>
      <c r="AD666" s="208">
        <f>0.581*$AB$1</f>
        <v>660.86425999999994</v>
      </c>
      <c r="AE666" s="678">
        <f t="shared" si="1001"/>
        <v>130.86425999999994</v>
      </c>
      <c r="AF666" s="222">
        <v>859</v>
      </c>
      <c r="AJ666" s="444">
        <f t="shared" si="936"/>
        <v>90</v>
      </c>
      <c r="AK666" s="444">
        <f t="shared" si="937"/>
        <v>16.981132075471692</v>
      </c>
      <c r="AL666" s="539">
        <f t="shared" si="1002"/>
        <v>3.3962264150943382E-2</v>
      </c>
      <c r="AM666" s="444">
        <f t="shared" si="938"/>
        <v>18</v>
      </c>
      <c r="AN666" s="445">
        <f t="shared" si="939"/>
        <v>130.86425999999994</v>
      </c>
      <c r="AO666" s="445">
        <f t="shared" si="940"/>
        <v>24.69136981132074</v>
      </c>
      <c r="AP666" s="542">
        <f t="shared" si="1003"/>
        <v>4.9382739622641482E-2</v>
      </c>
      <c r="AQ666" s="445">
        <f t="shared" si="941"/>
        <v>26.172851999999988</v>
      </c>
      <c r="AR666" s="227">
        <f t="shared" si="942"/>
        <v>650</v>
      </c>
      <c r="AS666" s="210">
        <f t="shared" si="943"/>
        <v>650</v>
      </c>
      <c r="AT666" s="209">
        <f t="shared" si="944"/>
        <v>195</v>
      </c>
      <c r="AU666" s="209">
        <f t="shared" si="945"/>
        <v>325</v>
      </c>
      <c r="AV666" s="211">
        <f t="shared" si="946"/>
        <v>620</v>
      </c>
      <c r="AW666" s="210">
        <f t="shared" si="947"/>
        <v>30</v>
      </c>
      <c r="AX666" s="210">
        <f t="shared" si="948"/>
        <v>120</v>
      </c>
      <c r="AY666" s="210">
        <f t="shared" si="949"/>
        <v>22.641509433962256</v>
      </c>
      <c r="AZ666" s="211">
        <f t="shared" si="950"/>
        <v>660.86425999999994</v>
      </c>
      <c r="BA666" s="544">
        <f t="shared" si="1004"/>
        <v>10.864259999999945</v>
      </c>
      <c r="BB666" s="210">
        <f t="shared" si="1005"/>
        <v>2.7160649999999862</v>
      </c>
      <c r="BC666" s="213">
        <f t="shared" si="951"/>
        <v>620</v>
      </c>
      <c r="BD666" s="211">
        <f>[1]MAG_9pak!$F$4</f>
        <v>620</v>
      </c>
      <c r="BE666" s="213">
        <f t="shared" si="952"/>
        <v>186</v>
      </c>
      <c r="BF666" s="213">
        <f t="shared" si="953"/>
        <v>310</v>
      </c>
      <c r="BG666" s="210">
        <f t="shared" si="954"/>
        <v>0</v>
      </c>
      <c r="BH666" s="210">
        <f t="shared" si="955"/>
        <v>90</v>
      </c>
      <c r="BI666" s="210">
        <f t="shared" si="956"/>
        <v>16.981132075471692</v>
      </c>
      <c r="BJ666" s="210">
        <f t="shared" si="957"/>
        <v>657.2</v>
      </c>
      <c r="BK666" s="214">
        <f t="shared" si="958"/>
        <v>197.16</v>
      </c>
      <c r="BL666" s="214">
        <f t="shared" si="959"/>
        <v>328.6</v>
      </c>
      <c r="BM666" s="210">
        <f t="shared" si="960"/>
        <v>127.20000000000005</v>
      </c>
      <c r="BN666" s="210">
        <f t="shared" si="961"/>
        <v>37.200000000000045</v>
      </c>
      <c r="BO666" s="215">
        <f t="shared" si="962"/>
        <v>657.2</v>
      </c>
      <c r="BP666" s="210">
        <f t="shared" si="1022"/>
        <v>657.2</v>
      </c>
      <c r="BQ666" s="216">
        <f t="shared" si="963"/>
        <v>197.16</v>
      </c>
      <c r="BR666" s="216">
        <f t="shared" si="964"/>
        <v>328.6</v>
      </c>
      <c r="BS666" s="210">
        <f t="shared" si="965"/>
        <v>127.20000000000005</v>
      </c>
      <c r="BT666" s="210">
        <f t="shared" si="966"/>
        <v>37.200000000000045</v>
      </c>
      <c r="BU666" s="217">
        <f t="shared" si="967"/>
        <v>657.2</v>
      </c>
      <c r="BV666" s="210">
        <f t="shared" si="1023"/>
        <v>657.2</v>
      </c>
      <c r="BW666" s="403">
        <f t="shared" si="968"/>
        <v>197.16</v>
      </c>
      <c r="BX666" s="403">
        <f t="shared" si="969"/>
        <v>328.6</v>
      </c>
      <c r="BY666" s="210">
        <f t="shared" si="970"/>
        <v>127.20000000000005</v>
      </c>
      <c r="BZ666" s="210">
        <f t="shared" si="971"/>
        <v>37.200000000000045</v>
      </c>
      <c r="CA666" s="210">
        <f t="shared" si="972"/>
        <v>24</v>
      </c>
      <c r="CB666" s="404">
        <f t="shared" si="973"/>
        <v>657.2</v>
      </c>
      <c r="CC666" s="404"/>
      <c r="CD666" s="537">
        <f t="shared" si="974"/>
        <v>2.7160649999999862</v>
      </c>
      <c r="CE666" s="537">
        <f t="shared" si="1006"/>
        <v>0.81481949999999581</v>
      </c>
      <c r="CF666" s="537">
        <f t="shared" si="975"/>
        <v>1.3580324999999931</v>
      </c>
      <c r="CG666" s="210"/>
      <c r="CH666" s="210"/>
      <c r="CI666" s="210"/>
      <c r="CJ666" s="538">
        <f t="shared" si="976"/>
        <v>2.7160649999999862</v>
      </c>
      <c r="CK666" s="216">
        <f t="shared" si="977"/>
        <v>-7.5</v>
      </c>
      <c r="CL666" s="216">
        <f t="shared" si="1007"/>
        <v>-2.25</v>
      </c>
      <c r="CM666" s="216">
        <f t="shared" si="978"/>
        <v>-3.75</v>
      </c>
      <c r="CN666" s="216"/>
      <c r="CO666" s="216"/>
      <c r="CP666" s="216"/>
      <c r="CQ666" s="217">
        <f t="shared" si="979"/>
        <v>-7.5</v>
      </c>
      <c r="CR666" s="403">
        <f t="shared" si="980"/>
        <v>0.91606499999997482</v>
      </c>
      <c r="CS666" s="403">
        <f t="shared" si="1008"/>
        <v>0.27481949999999244</v>
      </c>
      <c r="CT666" s="403">
        <f t="shared" si="981"/>
        <v>0.45803249999998741</v>
      </c>
      <c r="CU666" s="403"/>
      <c r="CV666" s="403"/>
      <c r="CW666" s="403"/>
      <c r="CX666" s="404">
        <f t="shared" si="982"/>
        <v>0.91606499999997482</v>
      </c>
      <c r="CY666" s="198"/>
      <c r="CZ666" s="222">
        <v>620</v>
      </c>
      <c r="DA666" s="677">
        <f t="shared" si="983"/>
        <v>90</v>
      </c>
      <c r="DB666" s="676">
        <f t="shared" si="984"/>
        <v>16.981132075471692</v>
      </c>
      <c r="DC666" s="676">
        <f t="shared" si="1009"/>
        <v>3.3962264150943384</v>
      </c>
      <c r="DD666" s="208">
        <v>660.86425999999994</v>
      </c>
      <c r="DE666" s="677">
        <f t="shared" si="985"/>
        <v>130.86425999999994</v>
      </c>
      <c r="DF666" s="676">
        <f t="shared" si="986"/>
        <v>24.69136981132074</v>
      </c>
      <c r="DG666" s="676">
        <f t="shared" si="1010"/>
        <v>4.9382739622641481</v>
      </c>
      <c r="DH666" s="222">
        <v>24</v>
      </c>
      <c r="DI666" s="677">
        <f t="shared" si="987"/>
        <v>127.2</v>
      </c>
      <c r="DJ666" s="568">
        <f t="shared" si="988"/>
        <v>657.2</v>
      </c>
      <c r="DK666" s="677">
        <f t="shared" si="989"/>
        <v>657.2</v>
      </c>
      <c r="DL666" s="677">
        <f t="shared" si="1011"/>
        <v>197.16</v>
      </c>
      <c r="DM666" s="677">
        <f t="shared" si="1012"/>
        <v>328.6</v>
      </c>
      <c r="DN666" s="677">
        <f t="shared" si="990"/>
        <v>0.91606499999997482</v>
      </c>
      <c r="DO666" s="677">
        <f t="shared" si="1013"/>
        <v>0.27481949999999244</v>
      </c>
      <c r="DP666" s="677">
        <f t="shared" si="1014"/>
        <v>0.45803249999998741</v>
      </c>
      <c r="DQ666" s="677">
        <f t="shared" si="991"/>
        <v>0.91606499999997482</v>
      </c>
      <c r="DR666" s="222">
        <v>620</v>
      </c>
      <c r="DS666" s="677">
        <f t="shared" si="992"/>
        <v>90</v>
      </c>
      <c r="DT666" s="676">
        <f t="shared" si="993"/>
        <v>16.981132075471692</v>
      </c>
      <c r="DU666" s="710">
        <f t="shared" si="1015"/>
        <v>3.3962264150943384</v>
      </c>
      <c r="DV666" s="208">
        <v>660.86425999999994</v>
      </c>
      <c r="DW666" s="677">
        <f t="shared" si="994"/>
        <v>130.86425999999994</v>
      </c>
      <c r="DX666" s="676">
        <f t="shared" si="995"/>
        <v>24.69136981132074</v>
      </c>
      <c r="DY666" s="710">
        <f t="shared" si="1016"/>
        <v>4.9382739622641481</v>
      </c>
      <c r="DZ666" s="222">
        <v>24</v>
      </c>
      <c r="EA666" s="677">
        <f t="shared" si="996"/>
        <v>127.2</v>
      </c>
      <c r="EB666" s="568">
        <f t="shared" si="997"/>
        <v>657.2</v>
      </c>
      <c r="EC666" s="677">
        <f t="shared" si="998"/>
        <v>657.2</v>
      </c>
      <c r="ED666" s="677">
        <f t="shared" si="1017"/>
        <v>197.16</v>
      </c>
      <c r="EE666" s="677">
        <f t="shared" si="1018"/>
        <v>328.6</v>
      </c>
      <c r="EF666" s="208">
        <f t="shared" si="1019"/>
        <v>0.91606499999997482</v>
      </c>
      <c r="EG666" s="208">
        <f t="shared" si="1020"/>
        <v>0.27481949999999244</v>
      </c>
      <c r="EH666" s="208">
        <f t="shared" si="1021"/>
        <v>0.45803249999998741</v>
      </c>
      <c r="EI666" s="677">
        <f t="shared" si="999"/>
        <v>0.91606499999997482</v>
      </c>
    </row>
    <row r="667" spans="1:139" s="218" customFormat="1" ht="28.5" customHeight="1" x14ac:dyDescent="0.2">
      <c r="A667" s="505">
        <v>664</v>
      </c>
      <c r="B667" s="506" t="s">
        <v>1268</v>
      </c>
      <c r="C667" s="499" t="s">
        <v>1018</v>
      </c>
      <c r="D667" s="253" t="s">
        <v>385</v>
      </c>
      <c r="E667" s="253" t="s">
        <v>112</v>
      </c>
      <c r="F667" s="219" t="s">
        <v>10</v>
      </c>
      <c r="G667" s="219" t="s">
        <v>40</v>
      </c>
      <c r="H667" s="219" t="s">
        <v>45</v>
      </c>
      <c r="I667" s="248">
        <v>1</v>
      </c>
      <c r="J667" s="229">
        <v>850</v>
      </c>
      <c r="K667" s="222"/>
      <c r="L667" s="219" t="s">
        <v>10</v>
      </c>
      <c r="M667" s="219" t="s">
        <v>40</v>
      </c>
      <c r="N667" s="219" t="s">
        <v>45</v>
      </c>
      <c r="O667" s="249">
        <v>1</v>
      </c>
      <c r="P667" s="230">
        <v>850</v>
      </c>
      <c r="Q667" s="219"/>
      <c r="R667" s="219"/>
      <c r="S667" s="219"/>
      <c r="T667" s="249">
        <v>1</v>
      </c>
      <c r="U667" s="231">
        <v>850</v>
      </c>
      <c r="V667" s="228" t="s">
        <v>10</v>
      </c>
      <c r="W667" s="228" t="s">
        <v>6</v>
      </c>
      <c r="X667" s="228" t="s">
        <v>27</v>
      </c>
      <c r="Y667" s="252">
        <v>1</v>
      </c>
      <c r="Z667" s="232">
        <v>850</v>
      </c>
      <c r="AA667" s="207">
        <f t="shared" si="935"/>
        <v>850</v>
      </c>
      <c r="AB667" s="222">
        <v>709</v>
      </c>
      <c r="AC667" s="544">
        <f t="shared" si="1000"/>
        <v>-141</v>
      </c>
      <c r="AD667" s="208">
        <f>0.89*$AB$1</f>
        <v>1012.3394000000001</v>
      </c>
      <c r="AE667" s="678">
        <f t="shared" si="1001"/>
        <v>162.33940000000007</v>
      </c>
      <c r="AF667" s="222">
        <v>1315</v>
      </c>
      <c r="AJ667" s="444">
        <f t="shared" si="936"/>
        <v>-141</v>
      </c>
      <c r="AK667" s="444">
        <f t="shared" si="937"/>
        <v>-16.588235294117652</v>
      </c>
      <c r="AL667" s="539">
        <f t="shared" si="1002"/>
        <v>-3.3176470588235307E-2</v>
      </c>
      <c r="AM667" s="444">
        <f t="shared" si="938"/>
        <v>-28.2</v>
      </c>
      <c r="AN667" s="445">
        <f t="shared" si="939"/>
        <v>162.33940000000007</v>
      </c>
      <c r="AO667" s="445">
        <f t="shared" si="940"/>
        <v>19.098752941176485</v>
      </c>
      <c r="AP667" s="542">
        <f t="shared" si="1003"/>
        <v>3.8197505882352968E-2</v>
      </c>
      <c r="AQ667" s="445">
        <f t="shared" si="941"/>
        <v>32.467880000000015</v>
      </c>
      <c r="AR667" s="227">
        <f t="shared" si="942"/>
        <v>970</v>
      </c>
      <c r="AS667" s="210">
        <f t="shared" si="943"/>
        <v>970</v>
      </c>
      <c r="AT667" s="209">
        <f t="shared" si="944"/>
        <v>291</v>
      </c>
      <c r="AU667" s="209">
        <f t="shared" si="945"/>
        <v>485</v>
      </c>
      <c r="AV667" s="211">
        <f t="shared" si="946"/>
        <v>709</v>
      </c>
      <c r="AW667" s="210">
        <f t="shared" si="947"/>
        <v>261</v>
      </c>
      <c r="AX667" s="210">
        <f t="shared" si="948"/>
        <v>120</v>
      </c>
      <c r="AY667" s="210">
        <f t="shared" si="949"/>
        <v>14.117647058823522</v>
      </c>
      <c r="AZ667" s="211">
        <f t="shared" si="950"/>
        <v>1012.3394000000001</v>
      </c>
      <c r="BA667" s="544">
        <f t="shared" si="1004"/>
        <v>42.339400000000069</v>
      </c>
      <c r="BB667" s="210">
        <f t="shared" si="1005"/>
        <v>10.584850000000017</v>
      </c>
      <c r="BC667" s="213">
        <f t="shared" si="951"/>
        <v>911.10546000000011</v>
      </c>
      <c r="BD667" s="211">
        <f>[1]MAG_9pak!$F$8</f>
        <v>911.10546000000011</v>
      </c>
      <c r="BE667" s="213">
        <f t="shared" si="952"/>
        <v>273.331638</v>
      </c>
      <c r="BF667" s="213">
        <f t="shared" si="953"/>
        <v>455.55273000000005</v>
      </c>
      <c r="BG667" s="210">
        <f t="shared" si="954"/>
        <v>202.10546000000011</v>
      </c>
      <c r="BH667" s="210">
        <f t="shared" si="955"/>
        <v>61.105460000000107</v>
      </c>
      <c r="BI667" s="210">
        <f t="shared" si="956"/>
        <v>7.1888776470588454</v>
      </c>
      <c r="BJ667" s="210">
        <f t="shared" si="957"/>
        <v>1054</v>
      </c>
      <c r="BK667" s="214">
        <f t="shared" si="958"/>
        <v>316.2</v>
      </c>
      <c r="BL667" s="214">
        <f t="shared" si="959"/>
        <v>527</v>
      </c>
      <c r="BM667" s="210">
        <f t="shared" si="960"/>
        <v>204</v>
      </c>
      <c r="BN667" s="210">
        <f t="shared" si="961"/>
        <v>345</v>
      </c>
      <c r="BO667" s="215">
        <f t="shared" si="962"/>
        <v>1054</v>
      </c>
      <c r="BP667" s="210">
        <f t="shared" si="1022"/>
        <v>1054</v>
      </c>
      <c r="BQ667" s="216">
        <f t="shared" si="963"/>
        <v>316.2</v>
      </c>
      <c r="BR667" s="216">
        <f t="shared" si="964"/>
        <v>527</v>
      </c>
      <c r="BS667" s="210">
        <f t="shared" si="965"/>
        <v>204</v>
      </c>
      <c r="BT667" s="210">
        <f t="shared" si="966"/>
        <v>345</v>
      </c>
      <c r="BU667" s="217">
        <f t="shared" si="967"/>
        <v>1054</v>
      </c>
      <c r="BV667" s="210">
        <f t="shared" si="1023"/>
        <v>1054</v>
      </c>
      <c r="BW667" s="403">
        <f t="shared" si="968"/>
        <v>316.2</v>
      </c>
      <c r="BX667" s="403">
        <f t="shared" si="969"/>
        <v>527</v>
      </c>
      <c r="BY667" s="210">
        <f t="shared" si="970"/>
        <v>204</v>
      </c>
      <c r="BZ667" s="210">
        <f t="shared" si="971"/>
        <v>345</v>
      </c>
      <c r="CA667" s="210">
        <f t="shared" si="972"/>
        <v>24</v>
      </c>
      <c r="CB667" s="404">
        <f t="shared" si="973"/>
        <v>1054</v>
      </c>
      <c r="CC667" s="404"/>
      <c r="CD667" s="537">
        <f t="shared" si="974"/>
        <v>10.584850000000017</v>
      </c>
      <c r="CE667" s="537">
        <f t="shared" si="1006"/>
        <v>3.1754550000000052</v>
      </c>
      <c r="CF667" s="537">
        <f t="shared" si="975"/>
        <v>5.2924250000000086</v>
      </c>
      <c r="CG667" s="210"/>
      <c r="CH667" s="210"/>
      <c r="CI667" s="210"/>
      <c r="CJ667" s="538">
        <f t="shared" si="976"/>
        <v>10.584850000000017</v>
      </c>
      <c r="CK667" s="216">
        <f t="shared" si="977"/>
        <v>-65.25</v>
      </c>
      <c r="CL667" s="216">
        <f t="shared" si="1007"/>
        <v>-19.574999999999999</v>
      </c>
      <c r="CM667" s="216">
        <f t="shared" si="978"/>
        <v>-32.625</v>
      </c>
      <c r="CN667" s="216"/>
      <c r="CO667" s="216"/>
      <c r="CP667" s="216"/>
      <c r="CQ667" s="217">
        <f t="shared" si="979"/>
        <v>-65.25</v>
      </c>
      <c r="CR667" s="403">
        <f t="shared" si="980"/>
        <v>-10.415149999999983</v>
      </c>
      <c r="CS667" s="403">
        <f t="shared" si="1008"/>
        <v>-3.1245449999999946</v>
      </c>
      <c r="CT667" s="403">
        <f t="shared" si="981"/>
        <v>-5.2075749999999914</v>
      </c>
      <c r="CU667" s="403"/>
      <c r="CV667" s="403"/>
      <c r="CW667" s="403"/>
      <c r="CX667" s="404">
        <f t="shared" si="982"/>
        <v>-10.415149999999983</v>
      </c>
      <c r="CY667" s="198"/>
      <c r="CZ667" s="222">
        <v>709</v>
      </c>
      <c r="DA667" s="677">
        <f t="shared" si="983"/>
        <v>-141</v>
      </c>
      <c r="DB667" s="676">
        <f t="shared" si="984"/>
        <v>-16.588235294117652</v>
      </c>
      <c r="DC667" s="676">
        <f t="shared" si="1009"/>
        <v>-3.3176470588235305</v>
      </c>
      <c r="DD667" s="208">
        <v>1012.3394000000001</v>
      </c>
      <c r="DE667" s="677">
        <f t="shared" si="985"/>
        <v>162.33940000000007</v>
      </c>
      <c r="DF667" s="676">
        <f t="shared" si="986"/>
        <v>19.098752941176485</v>
      </c>
      <c r="DG667" s="676">
        <f t="shared" si="1010"/>
        <v>3.8197505882352969</v>
      </c>
      <c r="DH667" s="222">
        <v>20</v>
      </c>
      <c r="DI667" s="677">
        <f t="shared" si="987"/>
        <v>170</v>
      </c>
      <c r="DJ667" s="568">
        <f t="shared" si="988"/>
        <v>1020</v>
      </c>
      <c r="DK667" s="677">
        <f t="shared" si="989"/>
        <v>1020</v>
      </c>
      <c r="DL667" s="677">
        <f t="shared" si="1011"/>
        <v>306</v>
      </c>
      <c r="DM667" s="677">
        <f t="shared" si="1012"/>
        <v>510</v>
      </c>
      <c r="DN667" s="677">
        <f t="shared" si="990"/>
        <v>-1.9151499999999828</v>
      </c>
      <c r="DO667" s="677">
        <f t="shared" si="1013"/>
        <v>-0.57454499999999487</v>
      </c>
      <c r="DP667" s="677">
        <f t="shared" si="1014"/>
        <v>-0.95757499999999141</v>
      </c>
      <c r="DQ667" s="677">
        <f t="shared" si="991"/>
        <v>-1.9151499999999828</v>
      </c>
      <c r="DR667" s="222">
        <v>709</v>
      </c>
      <c r="DS667" s="677">
        <f t="shared" si="992"/>
        <v>-141</v>
      </c>
      <c r="DT667" s="676">
        <f t="shared" si="993"/>
        <v>-16.588235294117652</v>
      </c>
      <c r="DU667" s="710">
        <f t="shared" si="1015"/>
        <v>-3.3176470588235305</v>
      </c>
      <c r="DV667" s="208">
        <v>1012.3394000000001</v>
      </c>
      <c r="DW667" s="677">
        <f t="shared" si="994"/>
        <v>162.33940000000007</v>
      </c>
      <c r="DX667" s="676">
        <f t="shared" si="995"/>
        <v>19.098752941176485</v>
      </c>
      <c r="DY667" s="710">
        <f t="shared" si="1016"/>
        <v>3.8197505882352969</v>
      </c>
      <c r="DZ667" s="222">
        <v>19</v>
      </c>
      <c r="EA667" s="677">
        <f t="shared" si="996"/>
        <v>161.5</v>
      </c>
      <c r="EB667" s="568">
        <f t="shared" si="997"/>
        <v>1011.5</v>
      </c>
      <c r="EC667" s="677">
        <f t="shared" si="998"/>
        <v>1011.5</v>
      </c>
      <c r="ED667" s="677">
        <f t="shared" si="1017"/>
        <v>303.45</v>
      </c>
      <c r="EE667" s="677">
        <f t="shared" si="1018"/>
        <v>505.75</v>
      </c>
      <c r="EF667" s="208">
        <f t="shared" si="1019"/>
        <v>0.20985000000001719</v>
      </c>
      <c r="EG667" s="208">
        <f t="shared" si="1020"/>
        <v>6.295500000000516E-2</v>
      </c>
      <c r="EH667" s="208">
        <f t="shared" si="1021"/>
        <v>0.10492500000000859</v>
      </c>
      <c r="EI667" s="677">
        <f t="shared" si="999"/>
        <v>0.20985000000001719</v>
      </c>
    </row>
    <row r="668" spans="1:139" s="218" customFormat="1" ht="28.5" customHeight="1" x14ac:dyDescent="0.2">
      <c r="A668" s="505">
        <v>665</v>
      </c>
      <c r="B668" s="506" t="s">
        <v>1269</v>
      </c>
      <c r="C668" s="499" t="s">
        <v>953</v>
      </c>
      <c r="D668" s="253" t="s">
        <v>386</v>
      </c>
      <c r="E668" s="253" t="s">
        <v>81</v>
      </c>
      <c r="F668" s="219" t="s">
        <v>5</v>
      </c>
      <c r="G668" s="219" t="s">
        <v>6</v>
      </c>
      <c r="H668" s="219" t="s">
        <v>7</v>
      </c>
      <c r="I668" s="248">
        <v>2</v>
      </c>
      <c r="J668" s="230">
        <v>500</v>
      </c>
      <c r="K668" s="222"/>
      <c r="L668" s="219" t="s">
        <v>5</v>
      </c>
      <c r="M668" s="219" t="s">
        <v>6</v>
      </c>
      <c r="N668" s="219" t="s">
        <v>7</v>
      </c>
      <c r="O668" s="249">
        <v>2</v>
      </c>
      <c r="P668" s="230">
        <v>500</v>
      </c>
      <c r="Q668" s="219"/>
      <c r="R668" s="219"/>
      <c r="S668" s="219"/>
      <c r="T668" s="249">
        <v>2</v>
      </c>
      <c r="U668" s="231">
        <v>500</v>
      </c>
      <c r="V668" s="228" t="s">
        <v>303</v>
      </c>
      <c r="W668" s="228" t="s">
        <v>6</v>
      </c>
      <c r="X668" s="228" t="s">
        <v>7</v>
      </c>
      <c r="Y668" s="252">
        <v>2</v>
      </c>
      <c r="Z668" s="232">
        <v>500</v>
      </c>
      <c r="AA668" s="207">
        <f t="shared" si="935"/>
        <v>1000</v>
      </c>
      <c r="AB668" s="222">
        <v>620</v>
      </c>
      <c r="AC668" s="544">
        <f t="shared" si="1000"/>
        <v>120</v>
      </c>
      <c r="AD668" s="208">
        <f>0.581*$AB$1</f>
        <v>660.86425999999994</v>
      </c>
      <c r="AE668" s="678">
        <f t="shared" si="1001"/>
        <v>160.86425999999994</v>
      </c>
      <c r="AF668" s="222">
        <v>859</v>
      </c>
      <c r="AJ668" s="444">
        <f t="shared" si="936"/>
        <v>120</v>
      </c>
      <c r="AK668" s="444">
        <f t="shared" si="937"/>
        <v>24</v>
      </c>
      <c r="AL668" s="539">
        <f t="shared" si="1002"/>
        <v>4.8000000000000001E-2</v>
      </c>
      <c r="AM668" s="444">
        <f t="shared" si="938"/>
        <v>24</v>
      </c>
      <c r="AN668" s="445">
        <f t="shared" si="939"/>
        <v>160.86425999999994</v>
      </c>
      <c r="AO668" s="445">
        <f t="shared" si="940"/>
        <v>32.172852000000006</v>
      </c>
      <c r="AP668" s="542">
        <f t="shared" si="1003"/>
        <v>6.4345704000000004E-2</v>
      </c>
      <c r="AQ668" s="445">
        <f t="shared" si="941"/>
        <v>32.172851999999992</v>
      </c>
      <c r="AR668" s="227">
        <f t="shared" si="942"/>
        <v>1240</v>
      </c>
      <c r="AS668" s="210">
        <f t="shared" si="943"/>
        <v>620</v>
      </c>
      <c r="AT668" s="209">
        <f t="shared" si="944"/>
        <v>186</v>
      </c>
      <c r="AU668" s="209">
        <f t="shared" si="945"/>
        <v>310</v>
      </c>
      <c r="AV668" s="211">
        <f t="shared" si="946"/>
        <v>620</v>
      </c>
      <c r="AW668" s="210">
        <f t="shared" si="947"/>
        <v>0</v>
      </c>
      <c r="AX668" s="210">
        <f t="shared" si="948"/>
        <v>120</v>
      </c>
      <c r="AY668" s="210">
        <f t="shared" si="949"/>
        <v>24</v>
      </c>
      <c r="AZ668" s="211">
        <f t="shared" si="950"/>
        <v>660.86425999999994</v>
      </c>
      <c r="BA668" s="544">
        <f t="shared" si="1004"/>
        <v>40.864259999999945</v>
      </c>
      <c r="BB668" s="210">
        <f t="shared" si="1005"/>
        <v>10.216064999999986</v>
      </c>
      <c r="BC668" s="213">
        <f t="shared" si="951"/>
        <v>1240</v>
      </c>
      <c r="BD668" s="211">
        <f>[1]MAG_9pak!$F$4</f>
        <v>620</v>
      </c>
      <c r="BE668" s="213">
        <f t="shared" si="952"/>
        <v>186</v>
      </c>
      <c r="BF668" s="213">
        <f t="shared" si="953"/>
        <v>310</v>
      </c>
      <c r="BG668" s="210">
        <f t="shared" si="954"/>
        <v>0</v>
      </c>
      <c r="BH668" s="210">
        <f t="shared" si="955"/>
        <v>120</v>
      </c>
      <c r="BI668" s="210">
        <f t="shared" si="956"/>
        <v>24</v>
      </c>
      <c r="BJ668" s="210">
        <f t="shared" si="957"/>
        <v>620</v>
      </c>
      <c r="BK668" s="214">
        <f t="shared" si="958"/>
        <v>186</v>
      </c>
      <c r="BL668" s="214">
        <f t="shared" si="959"/>
        <v>310</v>
      </c>
      <c r="BM668" s="210">
        <f t="shared" si="960"/>
        <v>120</v>
      </c>
      <c r="BN668" s="210">
        <f t="shared" si="961"/>
        <v>0</v>
      </c>
      <c r="BO668" s="215">
        <f t="shared" si="962"/>
        <v>1240</v>
      </c>
      <c r="BP668" s="210">
        <f t="shared" si="1022"/>
        <v>620</v>
      </c>
      <c r="BQ668" s="216">
        <f t="shared" si="963"/>
        <v>186</v>
      </c>
      <c r="BR668" s="216">
        <f t="shared" si="964"/>
        <v>310</v>
      </c>
      <c r="BS668" s="210">
        <f t="shared" si="965"/>
        <v>120</v>
      </c>
      <c r="BT668" s="210">
        <f t="shared" si="966"/>
        <v>0</v>
      </c>
      <c r="BU668" s="217">
        <f t="shared" si="967"/>
        <v>1240</v>
      </c>
      <c r="BV668" s="210">
        <f t="shared" si="1023"/>
        <v>620</v>
      </c>
      <c r="BW668" s="403">
        <f t="shared" si="968"/>
        <v>186</v>
      </c>
      <c r="BX668" s="403">
        <f t="shared" si="969"/>
        <v>310</v>
      </c>
      <c r="BY668" s="210">
        <f t="shared" si="970"/>
        <v>120</v>
      </c>
      <c r="BZ668" s="210">
        <f t="shared" si="971"/>
        <v>0</v>
      </c>
      <c r="CA668" s="210">
        <f t="shared" si="972"/>
        <v>24</v>
      </c>
      <c r="CB668" s="404">
        <f t="shared" si="973"/>
        <v>1240</v>
      </c>
      <c r="CC668" s="404"/>
      <c r="CD668" s="537">
        <f t="shared" si="974"/>
        <v>10.216064999999986</v>
      </c>
      <c r="CE668" s="537">
        <f t="shared" si="1006"/>
        <v>3.0648194999999956</v>
      </c>
      <c r="CF668" s="537">
        <f t="shared" si="975"/>
        <v>5.1080324999999931</v>
      </c>
      <c r="CG668" s="210"/>
      <c r="CH668" s="210"/>
      <c r="CI668" s="210"/>
      <c r="CJ668" s="538">
        <f t="shared" si="976"/>
        <v>20.432129999999972</v>
      </c>
      <c r="CK668" s="216">
        <f t="shared" si="977"/>
        <v>0</v>
      </c>
      <c r="CL668" s="216">
        <f t="shared" si="1007"/>
        <v>0</v>
      </c>
      <c r="CM668" s="216">
        <f t="shared" si="978"/>
        <v>0</v>
      </c>
      <c r="CN668" s="216"/>
      <c r="CO668" s="216"/>
      <c r="CP668" s="216"/>
      <c r="CQ668" s="217">
        <f t="shared" si="979"/>
        <v>0</v>
      </c>
      <c r="CR668" s="403">
        <f t="shared" si="980"/>
        <v>10.216064999999986</v>
      </c>
      <c r="CS668" s="403">
        <f t="shared" si="1008"/>
        <v>3.0648194999999956</v>
      </c>
      <c r="CT668" s="403">
        <f t="shared" si="981"/>
        <v>5.1080324999999931</v>
      </c>
      <c r="CU668" s="403"/>
      <c r="CV668" s="403"/>
      <c r="CW668" s="403"/>
      <c r="CX668" s="404">
        <f t="shared" si="982"/>
        <v>20.432129999999972</v>
      </c>
      <c r="CY668" s="198"/>
      <c r="CZ668" s="222">
        <v>620</v>
      </c>
      <c r="DA668" s="677">
        <f t="shared" si="983"/>
        <v>120</v>
      </c>
      <c r="DB668" s="676">
        <f t="shared" si="984"/>
        <v>24</v>
      </c>
      <c r="DC668" s="676">
        <f t="shared" si="1009"/>
        <v>4.8</v>
      </c>
      <c r="DD668" s="208">
        <v>660.86425999999994</v>
      </c>
      <c r="DE668" s="677">
        <f t="shared" si="985"/>
        <v>160.86425999999994</v>
      </c>
      <c r="DF668" s="676">
        <f t="shared" si="986"/>
        <v>32.172852000000006</v>
      </c>
      <c r="DG668" s="676">
        <f t="shared" si="1010"/>
        <v>6.434570400000001</v>
      </c>
      <c r="DH668" s="222">
        <v>24</v>
      </c>
      <c r="DI668" s="677">
        <f t="shared" si="987"/>
        <v>120</v>
      </c>
      <c r="DJ668" s="568">
        <f t="shared" si="988"/>
        <v>620</v>
      </c>
      <c r="DK668" s="677">
        <f t="shared" si="989"/>
        <v>1240</v>
      </c>
      <c r="DL668" s="677">
        <f t="shared" si="1011"/>
        <v>186</v>
      </c>
      <c r="DM668" s="677">
        <f t="shared" si="1012"/>
        <v>310</v>
      </c>
      <c r="DN668" s="677">
        <f t="shared" si="990"/>
        <v>10.216064999999986</v>
      </c>
      <c r="DO668" s="677">
        <f t="shared" si="1013"/>
        <v>3.0648194999999956</v>
      </c>
      <c r="DP668" s="677">
        <f t="shared" si="1014"/>
        <v>5.1080324999999931</v>
      </c>
      <c r="DQ668" s="677">
        <f t="shared" si="991"/>
        <v>20.432129999999972</v>
      </c>
      <c r="DR668" s="222">
        <v>620</v>
      </c>
      <c r="DS668" s="677">
        <f t="shared" si="992"/>
        <v>120</v>
      </c>
      <c r="DT668" s="676">
        <f t="shared" si="993"/>
        <v>24</v>
      </c>
      <c r="DU668" s="710">
        <f t="shared" si="1015"/>
        <v>4.8</v>
      </c>
      <c r="DV668" s="208">
        <v>660.86425999999994</v>
      </c>
      <c r="DW668" s="677">
        <f t="shared" si="994"/>
        <v>160.86425999999994</v>
      </c>
      <c r="DX668" s="676">
        <f t="shared" si="995"/>
        <v>32.172852000000006</v>
      </c>
      <c r="DY668" s="710">
        <f t="shared" si="1016"/>
        <v>6.434570400000001</v>
      </c>
      <c r="DZ668" s="222">
        <v>24</v>
      </c>
      <c r="EA668" s="677">
        <f t="shared" si="996"/>
        <v>120</v>
      </c>
      <c r="EB668" s="568">
        <f t="shared" si="997"/>
        <v>620</v>
      </c>
      <c r="EC668" s="677">
        <f t="shared" si="998"/>
        <v>1240</v>
      </c>
      <c r="ED668" s="677">
        <f t="shared" si="1017"/>
        <v>186</v>
      </c>
      <c r="EE668" s="677">
        <f t="shared" si="1018"/>
        <v>310</v>
      </c>
      <c r="EF668" s="208">
        <f t="shared" si="1019"/>
        <v>10.216064999999986</v>
      </c>
      <c r="EG668" s="208">
        <f t="shared" si="1020"/>
        <v>3.0648194999999956</v>
      </c>
      <c r="EH668" s="208">
        <f t="shared" si="1021"/>
        <v>5.1080324999999931</v>
      </c>
      <c r="EI668" s="677">
        <f t="shared" si="999"/>
        <v>20.432129999999972</v>
      </c>
    </row>
    <row r="669" spans="1:139" s="218" customFormat="1" ht="28.5" customHeight="1" x14ac:dyDescent="0.2">
      <c r="A669" s="506">
        <v>666</v>
      </c>
      <c r="B669" s="506" t="s">
        <v>1270</v>
      </c>
      <c r="C669" s="499" t="s">
        <v>970</v>
      </c>
      <c r="D669" s="253" t="s">
        <v>680</v>
      </c>
      <c r="E669" s="253" t="s">
        <v>33</v>
      </c>
      <c r="F669" s="219"/>
      <c r="G669" s="219"/>
      <c r="H669" s="219"/>
      <c r="I669" s="248"/>
      <c r="J669" s="230"/>
      <c r="K669" s="222"/>
      <c r="L669" s="219" t="s">
        <v>41</v>
      </c>
      <c r="M669" s="219" t="s">
        <v>42</v>
      </c>
      <c r="N669" s="219" t="s">
        <v>25</v>
      </c>
      <c r="O669" s="249">
        <v>3</v>
      </c>
      <c r="P669" s="230">
        <v>866</v>
      </c>
      <c r="Q669" s="219"/>
      <c r="R669" s="219"/>
      <c r="S669" s="219"/>
      <c r="T669" s="249">
        <v>3</v>
      </c>
      <c r="U669" s="231">
        <v>866</v>
      </c>
      <c r="V669" s="228" t="s">
        <v>699</v>
      </c>
      <c r="W669" s="228" t="s">
        <v>42</v>
      </c>
      <c r="X669" s="228" t="s">
        <v>45</v>
      </c>
      <c r="Y669" s="252">
        <v>3</v>
      </c>
      <c r="Z669" s="232">
        <v>866</v>
      </c>
      <c r="AA669" s="207">
        <f t="shared" si="935"/>
        <v>2598</v>
      </c>
      <c r="AB669" s="222">
        <v>758</v>
      </c>
      <c r="AC669" s="544">
        <f t="shared" si="1000"/>
        <v>-108</v>
      </c>
      <c r="AD669" s="208">
        <f>0.95*$AB$1</f>
        <v>1080.587</v>
      </c>
      <c r="AE669" s="678">
        <f t="shared" si="1001"/>
        <v>214.58699999999999</v>
      </c>
      <c r="AF669" s="222">
        <v>1406</v>
      </c>
      <c r="AJ669" s="444">
        <f t="shared" si="936"/>
        <v>-108</v>
      </c>
      <c r="AK669" s="444">
        <f t="shared" si="937"/>
        <v>-12.47113163972287</v>
      </c>
      <c r="AL669" s="539">
        <f t="shared" si="1002"/>
        <v>-2.494226327944574E-2</v>
      </c>
      <c r="AM669" s="444">
        <f t="shared" si="938"/>
        <v>-21.6</v>
      </c>
      <c r="AN669" s="445">
        <f t="shared" si="939"/>
        <v>214.58699999999999</v>
      </c>
      <c r="AO669" s="445">
        <f t="shared" si="940"/>
        <v>24.779099307159356</v>
      </c>
      <c r="AP669" s="542">
        <f t="shared" si="1003"/>
        <v>4.9558198614318719E-2</v>
      </c>
      <c r="AQ669" s="445">
        <f t="shared" si="941"/>
        <v>42.917400000000001</v>
      </c>
      <c r="AR669" s="227">
        <f t="shared" si="942"/>
        <v>2958</v>
      </c>
      <c r="AS669" s="210">
        <f t="shared" si="943"/>
        <v>986</v>
      </c>
      <c r="AT669" s="209">
        <f t="shared" si="944"/>
        <v>295.8</v>
      </c>
      <c r="AU669" s="209">
        <f t="shared" si="945"/>
        <v>493</v>
      </c>
      <c r="AV669" s="211">
        <f t="shared" si="946"/>
        <v>758</v>
      </c>
      <c r="AW669" s="210">
        <f t="shared" si="947"/>
        <v>228</v>
      </c>
      <c r="AX669" s="210">
        <f t="shared" si="948"/>
        <v>120</v>
      </c>
      <c r="AY669" s="210">
        <f t="shared" si="949"/>
        <v>13.85681293302541</v>
      </c>
      <c r="AZ669" s="211">
        <f t="shared" si="950"/>
        <v>1080.587</v>
      </c>
      <c r="BA669" s="544">
        <f t="shared" si="1004"/>
        <v>94.586999999999989</v>
      </c>
      <c r="BB669" s="210">
        <f t="shared" si="1005"/>
        <v>23.646749999999997</v>
      </c>
      <c r="BC669" s="213">
        <f t="shared" si="951"/>
        <v>2917.5849000000003</v>
      </c>
      <c r="BD669" s="211">
        <f>[1]MAG_9pak!$F$9</f>
        <v>972.52830000000006</v>
      </c>
      <c r="BE669" s="213">
        <f t="shared" si="952"/>
        <v>291.75848999999999</v>
      </c>
      <c r="BF669" s="213">
        <f t="shared" si="953"/>
        <v>486.26415000000003</v>
      </c>
      <c r="BG669" s="210">
        <f t="shared" si="954"/>
        <v>214.52830000000006</v>
      </c>
      <c r="BH669" s="210">
        <f t="shared" si="955"/>
        <v>106.52830000000006</v>
      </c>
      <c r="BI669" s="210">
        <f t="shared" si="956"/>
        <v>12.301189376443418</v>
      </c>
      <c r="BJ669" s="210">
        <f t="shared" si="957"/>
        <v>1073.8399999999999</v>
      </c>
      <c r="BK669" s="214">
        <f t="shared" si="958"/>
        <v>322.15199999999999</v>
      </c>
      <c r="BL669" s="214">
        <f t="shared" si="959"/>
        <v>536.91999999999996</v>
      </c>
      <c r="BM669" s="210">
        <f t="shared" si="960"/>
        <v>207.83999999999992</v>
      </c>
      <c r="BN669" s="210">
        <f t="shared" si="961"/>
        <v>315.83999999999992</v>
      </c>
      <c r="BO669" s="215">
        <f t="shared" si="962"/>
        <v>3221.5199999999995</v>
      </c>
      <c r="BP669" s="210">
        <f t="shared" si="1022"/>
        <v>1073.8399999999999</v>
      </c>
      <c r="BQ669" s="216">
        <f t="shared" si="963"/>
        <v>322.15199999999999</v>
      </c>
      <c r="BR669" s="216">
        <f t="shared" si="964"/>
        <v>536.91999999999996</v>
      </c>
      <c r="BS669" s="210">
        <f t="shared" si="965"/>
        <v>207.83999999999992</v>
      </c>
      <c r="BT669" s="210">
        <f t="shared" si="966"/>
        <v>315.83999999999992</v>
      </c>
      <c r="BU669" s="217">
        <f t="shared" si="967"/>
        <v>3221.5199999999995</v>
      </c>
      <c r="BV669" s="210">
        <f t="shared" si="1023"/>
        <v>1073.8399999999999</v>
      </c>
      <c r="BW669" s="403">
        <f t="shared" si="968"/>
        <v>322.15199999999999</v>
      </c>
      <c r="BX669" s="403">
        <f t="shared" si="969"/>
        <v>536.91999999999996</v>
      </c>
      <c r="BY669" s="210">
        <f t="shared" si="970"/>
        <v>207.83999999999992</v>
      </c>
      <c r="BZ669" s="210">
        <f t="shared" si="971"/>
        <v>315.83999999999992</v>
      </c>
      <c r="CA669" s="210">
        <f t="shared" si="972"/>
        <v>24</v>
      </c>
      <c r="CB669" s="404">
        <f t="shared" si="973"/>
        <v>3221.5199999999995</v>
      </c>
      <c r="CC669" s="211"/>
      <c r="CD669" s="537">
        <f t="shared" si="974"/>
        <v>23.646749999999997</v>
      </c>
      <c r="CE669" s="537">
        <f t="shared" si="1006"/>
        <v>7.0940249999999994</v>
      </c>
      <c r="CF669" s="537">
        <f t="shared" si="975"/>
        <v>11.823374999999999</v>
      </c>
      <c r="CG669" s="210"/>
      <c r="CH669" s="210"/>
      <c r="CI669" s="210"/>
      <c r="CJ669" s="538">
        <f t="shared" si="976"/>
        <v>70.940249999999992</v>
      </c>
      <c r="CK669" s="216">
        <f t="shared" si="977"/>
        <v>-57</v>
      </c>
      <c r="CL669" s="216">
        <f t="shared" si="1007"/>
        <v>-17.099999999999998</v>
      </c>
      <c r="CM669" s="216">
        <f t="shared" si="978"/>
        <v>-28.5</v>
      </c>
      <c r="CN669" s="216"/>
      <c r="CO669" s="216"/>
      <c r="CP669" s="216"/>
      <c r="CQ669" s="217">
        <f t="shared" si="979"/>
        <v>-171</v>
      </c>
      <c r="CR669" s="403">
        <f t="shared" si="980"/>
        <v>1.6867500000000177</v>
      </c>
      <c r="CS669" s="403">
        <f t="shared" si="1008"/>
        <v>0.50602500000000528</v>
      </c>
      <c r="CT669" s="403">
        <f t="shared" si="981"/>
        <v>0.84337500000000887</v>
      </c>
      <c r="CU669" s="403"/>
      <c r="CV669" s="403"/>
      <c r="CW669" s="403"/>
      <c r="CX669" s="404">
        <f t="shared" si="982"/>
        <v>5.0602500000000532</v>
      </c>
      <c r="CY669" s="198"/>
      <c r="CZ669" s="222">
        <v>758</v>
      </c>
      <c r="DA669" s="677">
        <f t="shared" si="983"/>
        <v>-108</v>
      </c>
      <c r="DB669" s="676">
        <f t="shared" si="984"/>
        <v>-12.47113163972287</v>
      </c>
      <c r="DC669" s="676">
        <f t="shared" si="1009"/>
        <v>-2.494226327944574</v>
      </c>
      <c r="DD669" s="208">
        <v>1080.587</v>
      </c>
      <c r="DE669" s="677">
        <f t="shared" si="985"/>
        <v>214.58699999999999</v>
      </c>
      <c r="DF669" s="676">
        <f t="shared" si="986"/>
        <v>24.779099307159356</v>
      </c>
      <c r="DG669" s="676">
        <f t="shared" si="1010"/>
        <v>4.9558198614318716</v>
      </c>
      <c r="DH669" s="222">
        <v>20</v>
      </c>
      <c r="DI669" s="677">
        <f t="shared" si="987"/>
        <v>173.2</v>
      </c>
      <c r="DJ669" s="568">
        <f t="shared" si="988"/>
        <v>1039.2</v>
      </c>
      <c r="DK669" s="677">
        <f t="shared" si="989"/>
        <v>3117.6000000000004</v>
      </c>
      <c r="DL669" s="677">
        <f t="shared" si="1011"/>
        <v>311.76</v>
      </c>
      <c r="DM669" s="677">
        <f t="shared" si="1012"/>
        <v>519.6</v>
      </c>
      <c r="DN669" s="677">
        <f t="shared" si="990"/>
        <v>10.346749999999986</v>
      </c>
      <c r="DO669" s="677">
        <f t="shared" si="1013"/>
        <v>3.1040249999999956</v>
      </c>
      <c r="DP669" s="677">
        <f t="shared" si="1014"/>
        <v>5.173374999999993</v>
      </c>
      <c r="DQ669" s="677">
        <f t="shared" si="991"/>
        <v>31.040249999999958</v>
      </c>
      <c r="DR669" s="222">
        <v>758</v>
      </c>
      <c r="DS669" s="677">
        <f t="shared" si="992"/>
        <v>-108</v>
      </c>
      <c r="DT669" s="676">
        <f t="shared" si="993"/>
        <v>-12.47113163972287</v>
      </c>
      <c r="DU669" s="710">
        <f t="shared" si="1015"/>
        <v>-2.494226327944574</v>
      </c>
      <c r="DV669" s="208">
        <v>1080.587</v>
      </c>
      <c r="DW669" s="677">
        <f t="shared" si="994"/>
        <v>214.58699999999999</v>
      </c>
      <c r="DX669" s="676">
        <f t="shared" si="995"/>
        <v>24.779099307159356</v>
      </c>
      <c r="DY669" s="710">
        <f t="shared" si="1016"/>
        <v>4.9558198614318716</v>
      </c>
      <c r="DZ669" s="222">
        <v>19</v>
      </c>
      <c r="EA669" s="677">
        <f t="shared" si="996"/>
        <v>164.54</v>
      </c>
      <c r="EB669" s="568">
        <f t="shared" si="997"/>
        <v>1030.54</v>
      </c>
      <c r="EC669" s="677">
        <f t="shared" si="998"/>
        <v>3091.62</v>
      </c>
      <c r="ED669" s="677">
        <f t="shared" si="1017"/>
        <v>309.16199999999998</v>
      </c>
      <c r="EE669" s="677">
        <f t="shared" si="1018"/>
        <v>515.27</v>
      </c>
      <c r="EF669" s="208">
        <f t="shared" si="1019"/>
        <v>12.511750000000006</v>
      </c>
      <c r="EG669" s="208">
        <f t="shared" si="1020"/>
        <v>3.7535250000000016</v>
      </c>
      <c r="EH669" s="208">
        <f t="shared" si="1021"/>
        <v>6.2558750000000032</v>
      </c>
      <c r="EI669" s="677">
        <f t="shared" si="999"/>
        <v>37.535250000000019</v>
      </c>
    </row>
    <row r="670" spans="1:139" s="218" customFormat="1" ht="28.5" customHeight="1" x14ac:dyDescent="0.2">
      <c r="A670" s="505">
        <v>667</v>
      </c>
      <c r="B670" s="505" t="s">
        <v>1270</v>
      </c>
      <c r="C670" s="499" t="s">
        <v>1011</v>
      </c>
      <c r="D670" s="253" t="s">
        <v>634</v>
      </c>
      <c r="E670" s="253" t="s">
        <v>133</v>
      </c>
      <c r="F670" s="219" t="s">
        <v>5</v>
      </c>
      <c r="G670" s="219" t="s">
        <v>40</v>
      </c>
      <c r="H670" s="219" t="s">
        <v>39</v>
      </c>
      <c r="I670" s="248">
        <v>4</v>
      </c>
      <c r="J670" s="229">
        <v>530</v>
      </c>
      <c r="K670" s="222"/>
      <c r="L670" s="219" t="s">
        <v>5</v>
      </c>
      <c r="M670" s="219" t="s">
        <v>40</v>
      </c>
      <c r="N670" s="219" t="s">
        <v>39</v>
      </c>
      <c r="O670" s="249">
        <v>4</v>
      </c>
      <c r="P670" s="230">
        <v>530</v>
      </c>
      <c r="Q670" s="219"/>
      <c r="R670" s="219"/>
      <c r="S670" s="219"/>
      <c r="T670" s="249">
        <v>4</v>
      </c>
      <c r="U670" s="231">
        <v>530</v>
      </c>
      <c r="V670" s="228" t="s">
        <v>303</v>
      </c>
      <c r="W670" s="228" t="s">
        <v>6</v>
      </c>
      <c r="X670" s="228" t="s">
        <v>7</v>
      </c>
      <c r="Y670" s="252">
        <v>4</v>
      </c>
      <c r="Z670" s="232">
        <v>530</v>
      </c>
      <c r="AA670" s="207">
        <f t="shared" si="935"/>
        <v>2120</v>
      </c>
      <c r="AB670" s="222">
        <v>620</v>
      </c>
      <c r="AC670" s="544">
        <f t="shared" si="1000"/>
        <v>90</v>
      </c>
      <c r="AD670" s="208">
        <f>0.581*$AB$1</f>
        <v>660.86425999999994</v>
      </c>
      <c r="AE670" s="678">
        <f t="shared" si="1001"/>
        <v>130.86425999999994</v>
      </c>
      <c r="AF670" s="222">
        <v>859</v>
      </c>
      <c r="AJ670" s="444">
        <f t="shared" si="936"/>
        <v>90</v>
      </c>
      <c r="AK670" s="444">
        <f t="shared" si="937"/>
        <v>16.981132075471692</v>
      </c>
      <c r="AL670" s="539">
        <f t="shared" si="1002"/>
        <v>3.3962264150943382E-2</v>
      </c>
      <c r="AM670" s="444">
        <f t="shared" si="938"/>
        <v>18</v>
      </c>
      <c r="AN670" s="445">
        <f t="shared" si="939"/>
        <v>130.86425999999994</v>
      </c>
      <c r="AO670" s="445">
        <f t="shared" si="940"/>
        <v>24.69136981132074</v>
      </c>
      <c r="AP670" s="542">
        <f t="shared" si="1003"/>
        <v>4.9382739622641482E-2</v>
      </c>
      <c r="AQ670" s="445">
        <f t="shared" si="941"/>
        <v>26.172851999999988</v>
      </c>
      <c r="AR670" s="227">
        <f t="shared" si="942"/>
        <v>2600</v>
      </c>
      <c r="AS670" s="210">
        <f t="shared" si="943"/>
        <v>650</v>
      </c>
      <c r="AT670" s="209">
        <f t="shared" si="944"/>
        <v>195</v>
      </c>
      <c r="AU670" s="209">
        <f t="shared" si="945"/>
        <v>325</v>
      </c>
      <c r="AV670" s="211">
        <f t="shared" si="946"/>
        <v>620</v>
      </c>
      <c r="AW670" s="210">
        <f t="shared" si="947"/>
        <v>30</v>
      </c>
      <c r="AX670" s="210">
        <f t="shared" si="948"/>
        <v>120</v>
      </c>
      <c r="AY670" s="210">
        <f t="shared" si="949"/>
        <v>22.641509433962256</v>
      </c>
      <c r="AZ670" s="211">
        <f t="shared" si="950"/>
        <v>660.86425999999994</v>
      </c>
      <c r="BA670" s="544">
        <f t="shared" si="1004"/>
        <v>10.864259999999945</v>
      </c>
      <c r="BB670" s="210">
        <f t="shared" si="1005"/>
        <v>2.7160649999999862</v>
      </c>
      <c r="BC670" s="213">
        <f t="shared" si="951"/>
        <v>2480</v>
      </c>
      <c r="BD670" s="211">
        <f>[1]MAG_9pak!$F$4</f>
        <v>620</v>
      </c>
      <c r="BE670" s="213">
        <f t="shared" si="952"/>
        <v>186</v>
      </c>
      <c r="BF670" s="213">
        <f t="shared" si="953"/>
        <v>310</v>
      </c>
      <c r="BG670" s="210">
        <f t="shared" si="954"/>
        <v>0</v>
      </c>
      <c r="BH670" s="210">
        <f t="shared" si="955"/>
        <v>90</v>
      </c>
      <c r="BI670" s="210">
        <f t="shared" si="956"/>
        <v>16.981132075471692</v>
      </c>
      <c r="BJ670" s="210">
        <f t="shared" si="957"/>
        <v>657.2</v>
      </c>
      <c r="BK670" s="214">
        <f t="shared" si="958"/>
        <v>197.16</v>
      </c>
      <c r="BL670" s="214">
        <f t="shared" si="959"/>
        <v>328.6</v>
      </c>
      <c r="BM670" s="210">
        <f t="shared" si="960"/>
        <v>127.20000000000005</v>
      </c>
      <c r="BN670" s="210">
        <f t="shared" si="961"/>
        <v>37.200000000000045</v>
      </c>
      <c r="BO670" s="215">
        <f t="shared" si="962"/>
        <v>2628.8</v>
      </c>
      <c r="BP670" s="210">
        <f t="shared" si="1022"/>
        <v>657.2</v>
      </c>
      <c r="BQ670" s="216">
        <f t="shared" si="963"/>
        <v>197.16</v>
      </c>
      <c r="BR670" s="216">
        <f t="shared" si="964"/>
        <v>328.6</v>
      </c>
      <c r="BS670" s="210">
        <f t="shared" si="965"/>
        <v>127.20000000000005</v>
      </c>
      <c r="BT670" s="210">
        <f t="shared" si="966"/>
        <v>37.200000000000045</v>
      </c>
      <c r="BU670" s="217">
        <f t="shared" si="967"/>
        <v>2628.8</v>
      </c>
      <c r="BV670" s="210">
        <f t="shared" si="1023"/>
        <v>657.2</v>
      </c>
      <c r="BW670" s="403">
        <f t="shared" si="968"/>
        <v>197.16</v>
      </c>
      <c r="BX670" s="403">
        <f t="shared" si="969"/>
        <v>328.6</v>
      </c>
      <c r="BY670" s="210">
        <f t="shared" si="970"/>
        <v>127.20000000000005</v>
      </c>
      <c r="BZ670" s="210">
        <f t="shared" si="971"/>
        <v>37.200000000000045</v>
      </c>
      <c r="CA670" s="210">
        <f t="shared" si="972"/>
        <v>24</v>
      </c>
      <c r="CB670" s="404">
        <f t="shared" si="973"/>
        <v>2628.8</v>
      </c>
      <c r="CC670" s="211"/>
      <c r="CD670" s="537">
        <f t="shared" si="974"/>
        <v>2.7160649999999862</v>
      </c>
      <c r="CE670" s="537">
        <f t="shared" si="1006"/>
        <v>0.81481949999999581</v>
      </c>
      <c r="CF670" s="537">
        <f t="shared" si="975"/>
        <v>1.3580324999999931</v>
      </c>
      <c r="CG670" s="210"/>
      <c r="CH670" s="210"/>
      <c r="CI670" s="210"/>
      <c r="CJ670" s="538">
        <f t="shared" si="976"/>
        <v>10.864259999999945</v>
      </c>
      <c r="CK670" s="216">
        <f t="shared" si="977"/>
        <v>-7.5</v>
      </c>
      <c r="CL670" s="216">
        <f t="shared" si="1007"/>
        <v>-2.25</v>
      </c>
      <c r="CM670" s="216">
        <f t="shared" si="978"/>
        <v>-3.75</v>
      </c>
      <c r="CN670" s="216"/>
      <c r="CO670" s="216"/>
      <c r="CP670" s="216"/>
      <c r="CQ670" s="217">
        <f t="shared" si="979"/>
        <v>-30</v>
      </c>
      <c r="CR670" s="403">
        <f t="shared" si="980"/>
        <v>0.91606499999997482</v>
      </c>
      <c r="CS670" s="403">
        <f t="shared" si="1008"/>
        <v>0.27481949999999244</v>
      </c>
      <c r="CT670" s="403">
        <f t="shared" si="981"/>
        <v>0.45803249999998741</v>
      </c>
      <c r="CU670" s="403"/>
      <c r="CV670" s="403"/>
      <c r="CW670" s="403"/>
      <c r="CX670" s="404">
        <f t="shared" si="982"/>
        <v>3.6642599999998993</v>
      </c>
      <c r="CY670" s="198"/>
      <c r="CZ670" s="222">
        <v>620</v>
      </c>
      <c r="DA670" s="677">
        <f t="shared" si="983"/>
        <v>90</v>
      </c>
      <c r="DB670" s="676">
        <f t="shared" si="984"/>
        <v>16.981132075471692</v>
      </c>
      <c r="DC670" s="676">
        <f t="shared" si="1009"/>
        <v>3.3962264150943384</v>
      </c>
      <c r="DD670" s="208">
        <v>660.86425999999994</v>
      </c>
      <c r="DE670" s="677">
        <f t="shared" si="985"/>
        <v>130.86425999999994</v>
      </c>
      <c r="DF670" s="676">
        <f t="shared" si="986"/>
        <v>24.69136981132074</v>
      </c>
      <c r="DG670" s="676">
        <f t="shared" si="1010"/>
        <v>4.9382739622641481</v>
      </c>
      <c r="DH670" s="222">
        <v>24</v>
      </c>
      <c r="DI670" s="677">
        <f t="shared" si="987"/>
        <v>127.2</v>
      </c>
      <c r="DJ670" s="568">
        <f t="shared" si="988"/>
        <v>657.2</v>
      </c>
      <c r="DK670" s="677">
        <f t="shared" si="989"/>
        <v>2628.8</v>
      </c>
      <c r="DL670" s="677">
        <f t="shared" si="1011"/>
        <v>197.16</v>
      </c>
      <c r="DM670" s="677">
        <f t="shared" si="1012"/>
        <v>328.6</v>
      </c>
      <c r="DN670" s="677">
        <f t="shared" si="990"/>
        <v>0.91606499999997482</v>
      </c>
      <c r="DO670" s="677">
        <f t="shared" si="1013"/>
        <v>0.27481949999999244</v>
      </c>
      <c r="DP670" s="677">
        <f t="shared" si="1014"/>
        <v>0.45803249999998741</v>
      </c>
      <c r="DQ670" s="677">
        <f t="shared" si="991"/>
        <v>3.6642599999998993</v>
      </c>
      <c r="DR670" s="222">
        <v>620</v>
      </c>
      <c r="DS670" s="677">
        <f t="shared" si="992"/>
        <v>90</v>
      </c>
      <c r="DT670" s="676">
        <f t="shared" si="993"/>
        <v>16.981132075471692</v>
      </c>
      <c r="DU670" s="710">
        <f t="shared" si="1015"/>
        <v>3.3962264150943384</v>
      </c>
      <c r="DV670" s="208">
        <v>660.86425999999994</v>
      </c>
      <c r="DW670" s="677">
        <f t="shared" si="994"/>
        <v>130.86425999999994</v>
      </c>
      <c r="DX670" s="676">
        <f t="shared" si="995"/>
        <v>24.69136981132074</v>
      </c>
      <c r="DY670" s="710">
        <f t="shared" si="1016"/>
        <v>4.9382739622641481</v>
      </c>
      <c r="DZ670" s="222">
        <v>24</v>
      </c>
      <c r="EA670" s="677">
        <f t="shared" si="996"/>
        <v>127.2</v>
      </c>
      <c r="EB670" s="568">
        <f t="shared" si="997"/>
        <v>657.2</v>
      </c>
      <c r="EC670" s="677">
        <f t="shared" si="998"/>
        <v>2628.8</v>
      </c>
      <c r="ED670" s="677">
        <f t="shared" si="1017"/>
        <v>197.16</v>
      </c>
      <c r="EE670" s="677">
        <f t="shared" si="1018"/>
        <v>328.6</v>
      </c>
      <c r="EF670" s="208">
        <f t="shared" si="1019"/>
        <v>0.91606499999997482</v>
      </c>
      <c r="EG670" s="208">
        <f t="shared" si="1020"/>
        <v>0.27481949999999244</v>
      </c>
      <c r="EH670" s="208">
        <f t="shared" si="1021"/>
        <v>0.45803249999998741</v>
      </c>
      <c r="EI670" s="677">
        <f t="shared" si="999"/>
        <v>3.6642599999998993</v>
      </c>
    </row>
    <row r="671" spans="1:139" s="218" customFormat="1" ht="28.5" customHeight="1" x14ac:dyDescent="0.2">
      <c r="A671" s="505">
        <v>668</v>
      </c>
      <c r="B671" s="505" t="s">
        <v>1270</v>
      </c>
      <c r="C671" s="499" t="s">
        <v>1011</v>
      </c>
      <c r="D671" s="253" t="s">
        <v>634</v>
      </c>
      <c r="E671" s="410" t="s">
        <v>8</v>
      </c>
      <c r="F671" s="219" t="s">
        <v>5</v>
      </c>
      <c r="G671" s="219" t="s">
        <v>6</v>
      </c>
      <c r="H671" s="219" t="s">
        <v>7</v>
      </c>
      <c r="I671" s="248">
        <v>2</v>
      </c>
      <c r="J671" s="230">
        <v>500</v>
      </c>
      <c r="K671" s="222"/>
      <c r="L671" s="219" t="s">
        <v>5</v>
      </c>
      <c r="M671" s="219" t="s">
        <v>6</v>
      </c>
      <c r="N671" s="219" t="s">
        <v>7</v>
      </c>
      <c r="O671" s="249">
        <v>2</v>
      </c>
      <c r="P671" s="230">
        <v>500</v>
      </c>
      <c r="Q671" s="219"/>
      <c r="R671" s="219"/>
      <c r="S671" s="219"/>
      <c r="T671" s="249">
        <v>2</v>
      </c>
      <c r="U671" s="231">
        <v>500</v>
      </c>
      <c r="V671" s="228" t="s">
        <v>303</v>
      </c>
      <c r="W671" s="228" t="s">
        <v>6</v>
      </c>
      <c r="X671" s="228" t="s">
        <v>7</v>
      </c>
      <c r="Y671" s="252">
        <v>2</v>
      </c>
      <c r="Z671" s="232">
        <v>500</v>
      </c>
      <c r="AA671" s="207">
        <f t="shared" si="935"/>
        <v>1000</v>
      </c>
      <c r="AB671" s="222">
        <v>620</v>
      </c>
      <c r="AC671" s="544">
        <f t="shared" si="1000"/>
        <v>120</v>
      </c>
      <c r="AD671" s="208">
        <f>0.581*$AB$1</f>
        <v>660.86425999999994</v>
      </c>
      <c r="AE671" s="678">
        <f t="shared" si="1001"/>
        <v>160.86425999999994</v>
      </c>
      <c r="AF671" s="222">
        <v>859</v>
      </c>
      <c r="AJ671" s="444">
        <f t="shared" si="936"/>
        <v>120</v>
      </c>
      <c r="AK671" s="444">
        <f t="shared" si="937"/>
        <v>24</v>
      </c>
      <c r="AL671" s="539">
        <f t="shared" si="1002"/>
        <v>4.8000000000000001E-2</v>
      </c>
      <c r="AM671" s="444">
        <f t="shared" si="938"/>
        <v>24</v>
      </c>
      <c r="AN671" s="445">
        <f t="shared" si="939"/>
        <v>160.86425999999994</v>
      </c>
      <c r="AO671" s="445">
        <f t="shared" si="940"/>
        <v>32.172852000000006</v>
      </c>
      <c r="AP671" s="542">
        <f t="shared" si="1003"/>
        <v>6.4345704000000004E-2</v>
      </c>
      <c r="AQ671" s="445">
        <f t="shared" si="941"/>
        <v>32.172851999999992</v>
      </c>
      <c r="AR671" s="227">
        <f t="shared" si="942"/>
        <v>1240</v>
      </c>
      <c r="AS671" s="210">
        <f t="shared" si="943"/>
        <v>620</v>
      </c>
      <c r="AT671" s="209">
        <f t="shared" si="944"/>
        <v>186</v>
      </c>
      <c r="AU671" s="209">
        <f t="shared" si="945"/>
        <v>310</v>
      </c>
      <c r="AV671" s="211">
        <f t="shared" si="946"/>
        <v>620</v>
      </c>
      <c r="AW671" s="210">
        <f t="shared" si="947"/>
        <v>0</v>
      </c>
      <c r="AX671" s="210">
        <f t="shared" si="948"/>
        <v>120</v>
      </c>
      <c r="AY671" s="210">
        <f t="shared" si="949"/>
        <v>24</v>
      </c>
      <c r="AZ671" s="211">
        <f t="shared" si="950"/>
        <v>660.86425999999994</v>
      </c>
      <c r="BA671" s="544">
        <f t="shared" si="1004"/>
        <v>40.864259999999945</v>
      </c>
      <c r="BB671" s="210">
        <f t="shared" si="1005"/>
        <v>10.216064999999986</v>
      </c>
      <c r="BC671" s="213">
        <f t="shared" si="951"/>
        <v>1240</v>
      </c>
      <c r="BD671" s="211">
        <f>[1]MAG_9pak!$F$4</f>
        <v>620</v>
      </c>
      <c r="BE671" s="213">
        <f t="shared" si="952"/>
        <v>186</v>
      </c>
      <c r="BF671" s="213">
        <f t="shared" si="953"/>
        <v>310</v>
      </c>
      <c r="BG671" s="210">
        <f t="shared" si="954"/>
        <v>0</v>
      </c>
      <c r="BH671" s="210">
        <f t="shared" si="955"/>
        <v>120</v>
      </c>
      <c r="BI671" s="210">
        <f t="shared" si="956"/>
        <v>24</v>
      </c>
      <c r="BJ671" s="210">
        <f t="shared" si="957"/>
        <v>620</v>
      </c>
      <c r="BK671" s="214">
        <f t="shared" si="958"/>
        <v>186</v>
      </c>
      <c r="BL671" s="214">
        <f t="shared" si="959"/>
        <v>310</v>
      </c>
      <c r="BM671" s="210">
        <f t="shared" si="960"/>
        <v>120</v>
      </c>
      <c r="BN671" s="210">
        <f t="shared" si="961"/>
        <v>0</v>
      </c>
      <c r="BO671" s="215">
        <f t="shared" si="962"/>
        <v>1240</v>
      </c>
      <c r="BP671" s="210">
        <f t="shared" si="1022"/>
        <v>620</v>
      </c>
      <c r="BQ671" s="216">
        <f t="shared" si="963"/>
        <v>186</v>
      </c>
      <c r="BR671" s="216">
        <f t="shared" si="964"/>
        <v>310</v>
      </c>
      <c r="BS671" s="210">
        <f t="shared" si="965"/>
        <v>120</v>
      </c>
      <c r="BT671" s="210">
        <f t="shared" si="966"/>
        <v>0</v>
      </c>
      <c r="BU671" s="217">
        <f t="shared" si="967"/>
        <v>1240</v>
      </c>
      <c r="BV671" s="210">
        <f t="shared" si="1023"/>
        <v>620</v>
      </c>
      <c r="BW671" s="403">
        <f t="shared" si="968"/>
        <v>186</v>
      </c>
      <c r="BX671" s="403">
        <f t="shared" si="969"/>
        <v>310</v>
      </c>
      <c r="BY671" s="210">
        <f t="shared" si="970"/>
        <v>120</v>
      </c>
      <c r="BZ671" s="210">
        <f t="shared" si="971"/>
        <v>0</v>
      </c>
      <c r="CA671" s="210">
        <f t="shared" si="972"/>
        <v>24</v>
      </c>
      <c r="CB671" s="404">
        <f t="shared" si="973"/>
        <v>1240</v>
      </c>
      <c r="CC671" s="211"/>
      <c r="CD671" s="537">
        <f t="shared" si="974"/>
        <v>10.216064999999986</v>
      </c>
      <c r="CE671" s="537">
        <f t="shared" si="1006"/>
        <v>3.0648194999999956</v>
      </c>
      <c r="CF671" s="537">
        <f t="shared" si="975"/>
        <v>5.1080324999999931</v>
      </c>
      <c r="CG671" s="210"/>
      <c r="CH671" s="210"/>
      <c r="CI671" s="210"/>
      <c r="CJ671" s="538">
        <f t="shared" si="976"/>
        <v>20.432129999999972</v>
      </c>
      <c r="CK671" s="216">
        <f t="shared" si="977"/>
        <v>0</v>
      </c>
      <c r="CL671" s="216">
        <f t="shared" si="1007"/>
        <v>0</v>
      </c>
      <c r="CM671" s="216">
        <f t="shared" si="978"/>
        <v>0</v>
      </c>
      <c r="CN671" s="216"/>
      <c r="CO671" s="216"/>
      <c r="CP671" s="216"/>
      <c r="CQ671" s="217">
        <f t="shared" si="979"/>
        <v>0</v>
      </c>
      <c r="CR671" s="403">
        <f t="shared" si="980"/>
        <v>10.216064999999986</v>
      </c>
      <c r="CS671" s="403">
        <f t="shared" si="1008"/>
        <v>3.0648194999999956</v>
      </c>
      <c r="CT671" s="403">
        <f t="shared" si="981"/>
        <v>5.1080324999999931</v>
      </c>
      <c r="CU671" s="403"/>
      <c r="CV671" s="403"/>
      <c r="CW671" s="403"/>
      <c r="CX671" s="404">
        <f t="shared" si="982"/>
        <v>20.432129999999972</v>
      </c>
      <c r="CY671" s="198"/>
      <c r="CZ671" s="222">
        <v>620</v>
      </c>
      <c r="DA671" s="677">
        <f t="shared" si="983"/>
        <v>120</v>
      </c>
      <c r="DB671" s="676">
        <f t="shared" si="984"/>
        <v>24</v>
      </c>
      <c r="DC671" s="676">
        <f t="shared" si="1009"/>
        <v>4.8</v>
      </c>
      <c r="DD671" s="208">
        <v>660.86425999999994</v>
      </c>
      <c r="DE671" s="677">
        <f t="shared" si="985"/>
        <v>160.86425999999994</v>
      </c>
      <c r="DF671" s="676">
        <f t="shared" si="986"/>
        <v>32.172852000000006</v>
      </c>
      <c r="DG671" s="676">
        <f t="shared" si="1010"/>
        <v>6.434570400000001</v>
      </c>
      <c r="DH671" s="222">
        <v>24</v>
      </c>
      <c r="DI671" s="677">
        <f t="shared" si="987"/>
        <v>120</v>
      </c>
      <c r="DJ671" s="568">
        <f t="shared" si="988"/>
        <v>620</v>
      </c>
      <c r="DK671" s="677">
        <f t="shared" si="989"/>
        <v>1240</v>
      </c>
      <c r="DL671" s="677">
        <f t="shared" si="1011"/>
        <v>186</v>
      </c>
      <c r="DM671" s="677">
        <f t="shared" si="1012"/>
        <v>310</v>
      </c>
      <c r="DN671" s="677">
        <f t="shared" si="990"/>
        <v>10.216064999999986</v>
      </c>
      <c r="DO671" s="677">
        <f t="shared" si="1013"/>
        <v>3.0648194999999956</v>
      </c>
      <c r="DP671" s="677">
        <f t="shared" si="1014"/>
        <v>5.1080324999999931</v>
      </c>
      <c r="DQ671" s="677">
        <f t="shared" si="991"/>
        <v>20.432129999999972</v>
      </c>
      <c r="DR671" s="222">
        <v>620</v>
      </c>
      <c r="DS671" s="677">
        <f t="shared" si="992"/>
        <v>120</v>
      </c>
      <c r="DT671" s="676">
        <f t="shared" si="993"/>
        <v>24</v>
      </c>
      <c r="DU671" s="710">
        <f t="shared" si="1015"/>
        <v>4.8</v>
      </c>
      <c r="DV671" s="208">
        <v>660.86425999999994</v>
      </c>
      <c r="DW671" s="677">
        <f t="shared" si="994"/>
        <v>160.86425999999994</v>
      </c>
      <c r="DX671" s="676">
        <f t="shared" si="995"/>
        <v>32.172852000000006</v>
      </c>
      <c r="DY671" s="710">
        <f t="shared" si="1016"/>
        <v>6.434570400000001</v>
      </c>
      <c r="DZ671" s="222">
        <v>24</v>
      </c>
      <c r="EA671" s="677">
        <f t="shared" si="996"/>
        <v>120</v>
      </c>
      <c r="EB671" s="568">
        <f t="shared" si="997"/>
        <v>620</v>
      </c>
      <c r="EC671" s="677">
        <f t="shared" si="998"/>
        <v>1240</v>
      </c>
      <c r="ED671" s="677">
        <f t="shared" si="1017"/>
        <v>186</v>
      </c>
      <c r="EE671" s="677">
        <f t="shared" si="1018"/>
        <v>310</v>
      </c>
      <c r="EF671" s="208">
        <f t="shared" si="1019"/>
        <v>10.216064999999986</v>
      </c>
      <c r="EG671" s="208">
        <f t="shared" si="1020"/>
        <v>3.0648194999999956</v>
      </c>
      <c r="EH671" s="208">
        <f t="shared" si="1021"/>
        <v>5.1080324999999931</v>
      </c>
      <c r="EI671" s="677">
        <f t="shared" si="999"/>
        <v>20.432129999999972</v>
      </c>
    </row>
    <row r="672" spans="1:139" s="218" customFormat="1" ht="28.5" customHeight="1" x14ac:dyDescent="0.2">
      <c r="A672" s="506">
        <v>669</v>
      </c>
      <c r="B672" s="506" t="s">
        <v>1270</v>
      </c>
      <c r="C672" s="499" t="s">
        <v>1011</v>
      </c>
      <c r="D672" s="253" t="s">
        <v>634</v>
      </c>
      <c r="E672" s="253" t="s">
        <v>126</v>
      </c>
      <c r="F672" s="219" t="s">
        <v>5</v>
      </c>
      <c r="G672" s="219" t="s">
        <v>40</v>
      </c>
      <c r="H672" s="219" t="s">
        <v>39</v>
      </c>
      <c r="I672" s="248">
        <v>1</v>
      </c>
      <c r="J672" s="230">
        <v>530</v>
      </c>
      <c r="K672" s="222"/>
      <c r="L672" s="219" t="s">
        <v>5</v>
      </c>
      <c r="M672" s="219" t="s">
        <v>40</v>
      </c>
      <c r="N672" s="219" t="s">
        <v>39</v>
      </c>
      <c r="O672" s="249">
        <v>1</v>
      </c>
      <c r="P672" s="230">
        <v>530</v>
      </c>
      <c r="Q672" s="219" t="s">
        <v>303</v>
      </c>
      <c r="R672" s="219" t="s">
        <v>6</v>
      </c>
      <c r="S672" s="219" t="s">
        <v>7</v>
      </c>
      <c r="T672" s="249">
        <v>1</v>
      </c>
      <c r="U672" s="231">
        <v>530</v>
      </c>
      <c r="V672" s="228" t="s">
        <v>303</v>
      </c>
      <c r="W672" s="228" t="s">
        <v>6</v>
      </c>
      <c r="X672" s="228" t="s">
        <v>7</v>
      </c>
      <c r="Y672" s="252">
        <v>1</v>
      </c>
      <c r="Z672" s="232">
        <v>530</v>
      </c>
      <c r="AA672" s="207">
        <f t="shared" si="935"/>
        <v>530</v>
      </c>
      <c r="AB672" s="222">
        <v>620</v>
      </c>
      <c r="AC672" s="544">
        <f t="shared" si="1000"/>
        <v>90</v>
      </c>
      <c r="AD672" s="208">
        <f>0.581*$AB$1</f>
        <v>660.86425999999994</v>
      </c>
      <c r="AE672" s="678">
        <f t="shared" si="1001"/>
        <v>130.86425999999994</v>
      </c>
      <c r="AF672" s="222">
        <v>859</v>
      </c>
      <c r="AJ672" s="444">
        <f t="shared" si="936"/>
        <v>90</v>
      </c>
      <c r="AK672" s="444">
        <f t="shared" si="937"/>
        <v>16.981132075471692</v>
      </c>
      <c r="AL672" s="539">
        <f t="shared" si="1002"/>
        <v>3.3962264150943382E-2</v>
      </c>
      <c r="AM672" s="444">
        <f t="shared" si="938"/>
        <v>18</v>
      </c>
      <c r="AN672" s="445">
        <f t="shared" si="939"/>
        <v>130.86425999999994</v>
      </c>
      <c r="AO672" s="445">
        <f t="shared" si="940"/>
        <v>24.69136981132074</v>
      </c>
      <c r="AP672" s="542">
        <f t="shared" si="1003"/>
        <v>4.9382739622641482E-2</v>
      </c>
      <c r="AQ672" s="445">
        <f t="shared" si="941"/>
        <v>26.172851999999988</v>
      </c>
      <c r="AR672" s="227">
        <f t="shared" si="942"/>
        <v>650</v>
      </c>
      <c r="AS672" s="210">
        <f t="shared" si="943"/>
        <v>650</v>
      </c>
      <c r="AT672" s="209">
        <f t="shared" si="944"/>
        <v>195</v>
      </c>
      <c r="AU672" s="209">
        <f t="shared" si="945"/>
        <v>325</v>
      </c>
      <c r="AV672" s="211">
        <f t="shared" si="946"/>
        <v>620</v>
      </c>
      <c r="AW672" s="210">
        <f t="shared" si="947"/>
        <v>30</v>
      </c>
      <c r="AX672" s="210">
        <f t="shared" si="948"/>
        <v>120</v>
      </c>
      <c r="AY672" s="210">
        <f t="shared" si="949"/>
        <v>22.641509433962256</v>
      </c>
      <c r="AZ672" s="211">
        <f t="shared" si="950"/>
        <v>660.86425999999994</v>
      </c>
      <c r="BA672" s="544">
        <f t="shared" si="1004"/>
        <v>10.864259999999945</v>
      </c>
      <c r="BB672" s="210">
        <f t="shared" si="1005"/>
        <v>2.7160649999999862</v>
      </c>
      <c r="BC672" s="213">
        <f t="shared" si="951"/>
        <v>620</v>
      </c>
      <c r="BD672" s="211">
        <f>[1]MAG_9pak!$F$4</f>
        <v>620</v>
      </c>
      <c r="BE672" s="213">
        <f t="shared" si="952"/>
        <v>186</v>
      </c>
      <c r="BF672" s="213">
        <f t="shared" si="953"/>
        <v>310</v>
      </c>
      <c r="BG672" s="210">
        <f t="shared" si="954"/>
        <v>0</v>
      </c>
      <c r="BH672" s="210">
        <f t="shared" si="955"/>
        <v>90</v>
      </c>
      <c r="BI672" s="210">
        <f t="shared" si="956"/>
        <v>16.981132075471692</v>
      </c>
      <c r="BJ672" s="210">
        <f t="shared" si="957"/>
        <v>657.2</v>
      </c>
      <c r="BK672" s="214">
        <f t="shared" si="958"/>
        <v>197.16</v>
      </c>
      <c r="BL672" s="214">
        <f t="shared" si="959"/>
        <v>328.6</v>
      </c>
      <c r="BM672" s="210">
        <f t="shared" si="960"/>
        <v>127.20000000000005</v>
      </c>
      <c r="BN672" s="210">
        <f t="shared" si="961"/>
        <v>37.200000000000045</v>
      </c>
      <c r="BO672" s="215">
        <f t="shared" si="962"/>
        <v>657.2</v>
      </c>
      <c r="BP672" s="210">
        <f t="shared" si="1022"/>
        <v>657.2</v>
      </c>
      <c r="BQ672" s="216">
        <f t="shared" si="963"/>
        <v>197.16</v>
      </c>
      <c r="BR672" s="216">
        <f t="shared" si="964"/>
        <v>328.6</v>
      </c>
      <c r="BS672" s="210">
        <f t="shared" si="965"/>
        <v>127.20000000000005</v>
      </c>
      <c r="BT672" s="210">
        <f t="shared" si="966"/>
        <v>37.200000000000045</v>
      </c>
      <c r="BU672" s="217">
        <f t="shared" si="967"/>
        <v>657.2</v>
      </c>
      <c r="BV672" s="210">
        <f t="shared" si="1023"/>
        <v>657.2</v>
      </c>
      <c r="BW672" s="403">
        <f t="shared" si="968"/>
        <v>197.16</v>
      </c>
      <c r="BX672" s="403">
        <f t="shared" si="969"/>
        <v>328.6</v>
      </c>
      <c r="BY672" s="210">
        <f t="shared" si="970"/>
        <v>127.20000000000005</v>
      </c>
      <c r="BZ672" s="210">
        <f t="shared" si="971"/>
        <v>37.200000000000045</v>
      </c>
      <c r="CA672" s="210">
        <f t="shared" si="972"/>
        <v>24</v>
      </c>
      <c r="CB672" s="404">
        <f t="shared" si="973"/>
        <v>657.2</v>
      </c>
      <c r="CC672" s="211"/>
      <c r="CD672" s="537">
        <f t="shared" si="974"/>
        <v>2.7160649999999862</v>
      </c>
      <c r="CE672" s="537">
        <f t="shared" si="1006"/>
        <v>0.81481949999999581</v>
      </c>
      <c r="CF672" s="537">
        <f t="shared" si="975"/>
        <v>1.3580324999999931</v>
      </c>
      <c r="CG672" s="210"/>
      <c r="CH672" s="210"/>
      <c r="CI672" s="210"/>
      <c r="CJ672" s="538">
        <f t="shared" si="976"/>
        <v>2.7160649999999862</v>
      </c>
      <c r="CK672" s="216">
        <f t="shared" si="977"/>
        <v>-7.5</v>
      </c>
      <c r="CL672" s="216">
        <f t="shared" si="1007"/>
        <v>-2.25</v>
      </c>
      <c r="CM672" s="216">
        <f t="shared" si="978"/>
        <v>-3.75</v>
      </c>
      <c r="CN672" s="216"/>
      <c r="CO672" s="216"/>
      <c r="CP672" s="216"/>
      <c r="CQ672" s="217">
        <f t="shared" si="979"/>
        <v>-7.5</v>
      </c>
      <c r="CR672" s="403">
        <f t="shared" si="980"/>
        <v>0.91606499999997482</v>
      </c>
      <c r="CS672" s="403">
        <f t="shared" si="1008"/>
        <v>0.27481949999999244</v>
      </c>
      <c r="CT672" s="403">
        <f t="shared" si="981"/>
        <v>0.45803249999998741</v>
      </c>
      <c r="CU672" s="403"/>
      <c r="CV672" s="403"/>
      <c r="CW672" s="403"/>
      <c r="CX672" s="404">
        <f t="shared" si="982"/>
        <v>0.91606499999997482</v>
      </c>
      <c r="CY672" s="198"/>
      <c r="CZ672" s="222">
        <v>620</v>
      </c>
      <c r="DA672" s="677">
        <f t="shared" si="983"/>
        <v>90</v>
      </c>
      <c r="DB672" s="676">
        <f t="shared" si="984"/>
        <v>16.981132075471692</v>
      </c>
      <c r="DC672" s="676">
        <f t="shared" si="1009"/>
        <v>3.3962264150943384</v>
      </c>
      <c r="DD672" s="208">
        <v>660.86425999999994</v>
      </c>
      <c r="DE672" s="677">
        <f t="shared" si="985"/>
        <v>130.86425999999994</v>
      </c>
      <c r="DF672" s="676">
        <f t="shared" si="986"/>
        <v>24.69136981132074</v>
      </c>
      <c r="DG672" s="676">
        <f t="shared" si="1010"/>
        <v>4.9382739622641481</v>
      </c>
      <c r="DH672" s="222">
        <v>24</v>
      </c>
      <c r="DI672" s="677">
        <f t="shared" si="987"/>
        <v>127.2</v>
      </c>
      <c r="DJ672" s="568">
        <f t="shared" si="988"/>
        <v>657.2</v>
      </c>
      <c r="DK672" s="677">
        <f t="shared" si="989"/>
        <v>657.2</v>
      </c>
      <c r="DL672" s="677">
        <f t="shared" si="1011"/>
        <v>197.16</v>
      </c>
      <c r="DM672" s="677">
        <f t="shared" si="1012"/>
        <v>328.6</v>
      </c>
      <c r="DN672" s="677">
        <f t="shared" si="990"/>
        <v>0.91606499999997482</v>
      </c>
      <c r="DO672" s="677">
        <f t="shared" si="1013"/>
        <v>0.27481949999999244</v>
      </c>
      <c r="DP672" s="677">
        <f t="shared" si="1014"/>
        <v>0.45803249999998741</v>
      </c>
      <c r="DQ672" s="677">
        <f t="shared" si="991"/>
        <v>0.91606499999997482</v>
      </c>
      <c r="DR672" s="222">
        <v>620</v>
      </c>
      <c r="DS672" s="677">
        <f t="shared" si="992"/>
        <v>90</v>
      </c>
      <c r="DT672" s="676">
        <f t="shared" si="993"/>
        <v>16.981132075471692</v>
      </c>
      <c r="DU672" s="710">
        <f t="shared" si="1015"/>
        <v>3.3962264150943384</v>
      </c>
      <c r="DV672" s="208">
        <v>660.86425999999994</v>
      </c>
      <c r="DW672" s="677">
        <f t="shared" si="994"/>
        <v>130.86425999999994</v>
      </c>
      <c r="DX672" s="676">
        <f t="shared" si="995"/>
        <v>24.69136981132074</v>
      </c>
      <c r="DY672" s="710">
        <f t="shared" si="1016"/>
        <v>4.9382739622641481</v>
      </c>
      <c r="DZ672" s="222">
        <v>24</v>
      </c>
      <c r="EA672" s="677">
        <f t="shared" si="996"/>
        <v>127.2</v>
      </c>
      <c r="EB672" s="568">
        <f t="shared" si="997"/>
        <v>657.2</v>
      </c>
      <c r="EC672" s="677">
        <f t="shared" si="998"/>
        <v>657.2</v>
      </c>
      <c r="ED672" s="677">
        <f t="shared" si="1017"/>
        <v>197.16</v>
      </c>
      <c r="EE672" s="677">
        <f t="shared" si="1018"/>
        <v>328.6</v>
      </c>
      <c r="EF672" s="208">
        <f t="shared" si="1019"/>
        <v>0.91606499999997482</v>
      </c>
      <c r="EG672" s="208">
        <f t="shared" si="1020"/>
        <v>0.27481949999999244</v>
      </c>
      <c r="EH672" s="208">
        <f t="shared" si="1021"/>
        <v>0.45803249999998741</v>
      </c>
      <c r="EI672" s="677">
        <f t="shared" si="999"/>
        <v>0.91606499999997482</v>
      </c>
    </row>
    <row r="673" spans="1:139" s="218" customFormat="1" ht="28.5" customHeight="1" x14ac:dyDescent="0.2">
      <c r="A673" s="505">
        <v>670</v>
      </c>
      <c r="B673" s="505" t="s">
        <v>1270</v>
      </c>
      <c r="C673" s="499" t="s">
        <v>1011</v>
      </c>
      <c r="D673" s="253" t="s">
        <v>634</v>
      </c>
      <c r="E673" s="253" t="s">
        <v>11</v>
      </c>
      <c r="F673" s="219" t="s">
        <v>5</v>
      </c>
      <c r="G673" s="219" t="s">
        <v>6</v>
      </c>
      <c r="H673" s="219" t="s">
        <v>7</v>
      </c>
      <c r="I673" s="248">
        <v>2.5</v>
      </c>
      <c r="J673" s="230">
        <v>500</v>
      </c>
      <c r="K673" s="222"/>
      <c r="L673" s="219" t="s">
        <v>5</v>
      </c>
      <c r="M673" s="219" t="s">
        <v>6</v>
      </c>
      <c r="N673" s="219" t="s">
        <v>7</v>
      </c>
      <c r="O673" s="249">
        <v>2.5</v>
      </c>
      <c r="P673" s="230">
        <v>500</v>
      </c>
      <c r="Q673" s="219"/>
      <c r="R673" s="219"/>
      <c r="S673" s="219"/>
      <c r="T673" s="249">
        <v>2.5</v>
      </c>
      <c r="U673" s="231">
        <v>500</v>
      </c>
      <c r="V673" s="228" t="s">
        <v>303</v>
      </c>
      <c r="W673" s="228" t="s">
        <v>6</v>
      </c>
      <c r="X673" s="228" t="s">
        <v>7</v>
      </c>
      <c r="Y673" s="252">
        <v>2.5</v>
      </c>
      <c r="Z673" s="232">
        <v>500</v>
      </c>
      <c r="AA673" s="207">
        <f t="shared" si="935"/>
        <v>1250</v>
      </c>
      <c r="AB673" s="222">
        <v>620</v>
      </c>
      <c r="AC673" s="544">
        <f t="shared" si="1000"/>
        <v>120</v>
      </c>
      <c r="AD673" s="208">
        <f>0.581*$AB$1</f>
        <v>660.86425999999994</v>
      </c>
      <c r="AE673" s="678">
        <f t="shared" si="1001"/>
        <v>160.86425999999994</v>
      </c>
      <c r="AF673" s="222">
        <v>859</v>
      </c>
      <c r="AJ673" s="444">
        <f t="shared" si="936"/>
        <v>120</v>
      </c>
      <c r="AK673" s="444">
        <f t="shared" si="937"/>
        <v>24</v>
      </c>
      <c r="AL673" s="539">
        <f t="shared" si="1002"/>
        <v>4.8000000000000001E-2</v>
      </c>
      <c r="AM673" s="444">
        <f t="shared" si="938"/>
        <v>24</v>
      </c>
      <c r="AN673" s="445">
        <f t="shared" si="939"/>
        <v>160.86425999999994</v>
      </c>
      <c r="AO673" s="445">
        <f t="shared" si="940"/>
        <v>32.172852000000006</v>
      </c>
      <c r="AP673" s="542">
        <f t="shared" si="1003"/>
        <v>6.4345704000000004E-2</v>
      </c>
      <c r="AQ673" s="445">
        <f t="shared" si="941"/>
        <v>32.172851999999992</v>
      </c>
      <c r="AR673" s="227">
        <f t="shared" si="942"/>
        <v>1550</v>
      </c>
      <c r="AS673" s="210">
        <f t="shared" si="943"/>
        <v>620</v>
      </c>
      <c r="AT673" s="209">
        <f t="shared" si="944"/>
        <v>186</v>
      </c>
      <c r="AU673" s="209">
        <f t="shared" si="945"/>
        <v>310</v>
      </c>
      <c r="AV673" s="211">
        <f t="shared" si="946"/>
        <v>620</v>
      </c>
      <c r="AW673" s="210">
        <f t="shared" si="947"/>
        <v>0</v>
      </c>
      <c r="AX673" s="210">
        <f t="shared" si="948"/>
        <v>120</v>
      </c>
      <c r="AY673" s="210">
        <f t="shared" si="949"/>
        <v>24</v>
      </c>
      <c r="AZ673" s="211">
        <f t="shared" si="950"/>
        <v>660.86425999999994</v>
      </c>
      <c r="BA673" s="544">
        <f t="shared" si="1004"/>
        <v>40.864259999999945</v>
      </c>
      <c r="BB673" s="210">
        <f t="shared" si="1005"/>
        <v>10.216064999999986</v>
      </c>
      <c r="BC673" s="213">
        <f t="shared" si="951"/>
        <v>1550</v>
      </c>
      <c r="BD673" s="211">
        <f>[1]MAG_9pak!$F$4</f>
        <v>620</v>
      </c>
      <c r="BE673" s="213">
        <f t="shared" si="952"/>
        <v>186</v>
      </c>
      <c r="BF673" s="213">
        <f t="shared" si="953"/>
        <v>310</v>
      </c>
      <c r="BG673" s="210">
        <f t="shared" si="954"/>
        <v>0</v>
      </c>
      <c r="BH673" s="210">
        <f t="shared" si="955"/>
        <v>120</v>
      </c>
      <c r="BI673" s="210">
        <f t="shared" si="956"/>
        <v>24</v>
      </c>
      <c r="BJ673" s="210">
        <f t="shared" si="957"/>
        <v>620</v>
      </c>
      <c r="BK673" s="214">
        <f t="shared" si="958"/>
        <v>186</v>
      </c>
      <c r="BL673" s="214">
        <f t="shared" si="959"/>
        <v>310</v>
      </c>
      <c r="BM673" s="210">
        <f t="shared" si="960"/>
        <v>120</v>
      </c>
      <c r="BN673" s="210">
        <f t="shared" si="961"/>
        <v>0</v>
      </c>
      <c r="BO673" s="215">
        <f t="shared" si="962"/>
        <v>1550</v>
      </c>
      <c r="BP673" s="210">
        <f t="shared" si="1022"/>
        <v>620</v>
      </c>
      <c r="BQ673" s="216">
        <f t="shared" si="963"/>
        <v>186</v>
      </c>
      <c r="BR673" s="216">
        <f t="shared" si="964"/>
        <v>310</v>
      </c>
      <c r="BS673" s="210">
        <f t="shared" si="965"/>
        <v>120</v>
      </c>
      <c r="BT673" s="210">
        <f t="shared" si="966"/>
        <v>0</v>
      </c>
      <c r="BU673" s="217">
        <f t="shared" si="967"/>
        <v>1550</v>
      </c>
      <c r="BV673" s="210">
        <f t="shared" si="1023"/>
        <v>620</v>
      </c>
      <c r="BW673" s="403">
        <f t="shared" si="968"/>
        <v>186</v>
      </c>
      <c r="BX673" s="403">
        <f t="shared" si="969"/>
        <v>310</v>
      </c>
      <c r="BY673" s="210">
        <f t="shared" si="970"/>
        <v>120</v>
      </c>
      <c r="BZ673" s="210">
        <f t="shared" si="971"/>
        <v>0</v>
      </c>
      <c r="CA673" s="210">
        <f t="shared" si="972"/>
        <v>24</v>
      </c>
      <c r="CB673" s="404">
        <f t="shared" si="973"/>
        <v>1550</v>
      </c>
      <c r="CC673" s="211"/>
      <c r="CD673" s="537">
        <f t="shared" si="974"/>
        <v>10.216064999999986</v>
      </c>
      <c r="CE673" s="537">
        <f t="shared" si="1006"/>
        <v>3.0648194999999956</v>
      </c>
      <c r="CF673" s="537">
        <f t="shared" si="975"/>
        <v>5.1080324999999931</v>
      </c>
      <c r="CG673" s="210"/>
      <c r="CH673" s="210"/>
      <c r="CI673" s="210"/>
      <c r="CJ673" s="538">
        <f t="shared" si="976"/>
        <v>25.540162499999965</v>
      </c>
      <c r="CK673" s="216">
        <f t="shared" si="977"/>
        <v>0</v>
      </c>
      <c r="CL673" s="216">
        <f t="shared" si="1007"/>
        <v>0</v>
      </c>
      <c r="CM673" s="216">
        <f t="shared" si="978"/>
        <v>0</v>
      </c>
      <c r="CN673" s="216"/>
      <c r="CO673" s="216"/>
      <c r="CP673" s="216"/>
      <c r="CQ673" s="217">
        <f t="shared" si="979"/>
        <v>0</v>
      </c>
      <c r="CR673" s="403">
        <f t="shared" si="980"/>
        <v>10.216064999999986</v>
      </c>
      <c r="CS673" s="403">
        <f t="shared" si="1008"/>
        <v>3.0648194999999956</v>
      </c>
      <c r="CT673" s="403">
        <f t="shared" si="981"/>
        <v>5.1080324999999931</v>
      </c>
      <c r="CU673" s="403"/>
      <c r="CV673" s="403"/>
      <c r="CW673" s="403"/>
      <c r="CX673" s="404">
        <f t="shared" si="982"/>
        <v>25.540162499999965</v>
      </c>
      <c r="CY673" s="198"/>
      <c r="CZ673" s="222">
        <v>620</v>
      </c>
      <c r="DA673" s="677">
        <f t="shared" si="983"/>
        <v>120</v>
      </c>
      <c r="DB673" s="676">
        <f t="shared" si="984"/>
        <v>24</v>
      </c>
      <c r="DC673" s="676">
        <f t="shared" si="1009"/>
        <v>4.8</v>
      </c>
      <c r="DD673" s="208">
        <v>660.86425999999994</v>
      </c>
      <c r="DE673" s="677">
        <f t="shared" si="985"/>
        <v>160.86425999999994</v>
      </c>
      <c r="DF673" s="676">
        <f t="shared" si="986"/>
        <v>32.172852000000006</v>
      </c>
      <c r="DG673" s="676">
        <f t="shared" si="1010"/>
        <v>6.434570400000001</v>
      </c>
      <c r="DH673" s="222">
        <v>24</v>
      </c>
      <c r="DI673" s="677">
        <f t="shared" si="987"/>
        <v>120</v>
      </c>
      <c r="DJ673" s="568">
        <f t="shared" si="988"/>
        <v>620</v>
      </c>
      <c r="DK673" s="677">
        <f t="shared" si="989"/>
        <v>1550</v>
      </c>
      <c r="DL673" s="677">
        <f t="shared" si="1011"/>
        <v>186</v>
      </c>
      <c r="DM673" s="677">
        <f t="shared" si="1012"/>
        <v>310</v>
      </c>
      <c r="DN673" s="677">
        <f t="shared" si="990"/>
        <v>10.216064999999986</v>
      </c>
      <c r="DO673" s="677">
        <f t="shared" si="1013"/>
        <v>3.0648194999999956</v>
      </c>
      <c r="DP673" s="677">
        <f t="shared" si="1014"/>
        <v>5.1080324999999931</v>
      </c>
      <c r="DQ673" s="677">
        <f t="shared" si="991"/>
        <v>25.540162499999965</v>
      </c>
      <c r="DR673" s="222">
        <v>620</v>
      </c>
      <c r="DS673" s="677">
        <f t="shared" si="992"/>
        <v>120</v>
      </c>
      <c r="DT673" s="676">
        <f t="shared" si="993"/>
        <v>24</v>
      </c>
      <c r="DU673" s="710">
        <f t="shared" si="1015"/>
        <v>4.8</v>
      </c>
      <c r="DV673" s="208">
        <v>660.86425999999994</v>
      </c>
      <c r="DW673" s="677">
        <f t="shared" si="994"/>
        <v>160.86425999999994</v>
      </c>
      <c r="DX673" s="676">
        <f t="shared" si="995"/>
        <v>32.172852000000006</v>
      </c>
      <c r="DY673" s="710">
        <f t="shared" si="1016"/>
        <v>6.434570400000001</v>
      </c>
      <c r="DZ673" s="222">
        <v>24</v>
      </c>
      <c r="EA673" s="677">
        <f t="shared" si="996"/>
        <v>120</v>
      </c>
      <c r="EB673" s="568">
        <f t="shared" si="997"/>
        <v>620</v>
      </c>
      <c r="EC673" s="677">
        <f t="shared" si="998"/>
        <v>1550</v>
      </c>
      <c r="ED673" s="677">
        <f t="shared" si="1017"/>
        <v>186</v>
      </c>
      <c r="EE673" s="677">
        <f t="shared" si="1018"/>
        <v>310</v>
      </c>
      <c r="EF673" s="208">
        <f t="shared" si="1019"/>
        <v>10.216064999999986</v>
      </c>
      <c r="EG673" s="208">
        <f t="shared" si="1020"/>
        <v>3.0648194999999956</v>
      </c>
      <c r="EH673" s="208">
        <f t="shared" si="1021"/>
        <v>5.1080324999999931</v>
      </c>
      <c r="EI673" s="677">
        <f t="shared" si="999"/>
        <v>25.540162499999965</v>
      </c>
    </row>
    <row r="674" spans="1:139" s="218" customFormat="1" ht="28.5" customHeight="1" x14ac:dyDescent="0.2">
      <c r="A674" s="505">
        <v>671</v>
      </c>
      <c r="B674" s="505" t="s">
        <v>1270</v>
      </c>
      <c r="C674" s="499" t="s">
        <v>990</v>
      </c>
      <c r="D674" s="253" t="s">
        <v>633</v>
      </c>
      <c r="E674" s="253" t="s">
        <v>112</v>
      </c>
      <c r="F674" s="219" t="s">
        <v>10</v>
      </c>
      <c r="G674" s="219" t="s">
        <v>40</v>
      </c>
      <c r="H674" s="219" t="s">
        <v>45</v>
      </c>
      <c r="I674" s="248">
        <v>1</v>
      </c>
      <c r="J674" s="229">
        <v>850</v>
      </c>
      <c r="K674" s="222"/>
      <c r="L674" s="219" t="s">
        <v>10</v>
      </c>
      <c r="M674" s="219" t="s">
        <v>40</v>
      </c>
      <c r="N674" s="219" t="s">
        <v>45</v>
      </c>
      <c r="O674" s="249">
        <v>1</v>
      </c>
      <c r="P674" s="230">
        <v>850</v>
      </c>
      <c r="Q674" s="219"/>
      <c r="R674" s="219"/>
      <c r="S674" s="219"/>
      <c r="T674" s="249">
        <v>1</v>
      </c>
      <c r="U674" s="231">
        <v>850</v>
      </c>
      <c r="V674" s="228" t="s">
        <v>10</v>
      </c>
      <c r="W674" s="228" t="s">
        <v>6</v>
      </c>
      <c r="X674" s="228" t="s">
        <v>27</v>
      </c>
      <c r="Y674" s="252">
        <v>1</v>
      </c>
      <c r="Z674" s="232">
        <v>850</v>
      </c>
      <c r="AA674" s="207">
        <f t="shared" si="935"/>
        <v>850</v>
      </c>
      <c r="AB674" s="222">
        <v>709</v>
      </c>
      <c r="AC674" s="544">
        <f t="shared" si="1000"/>
        <v>-141</v>
      </c>
      <c r="AD674" s="208">
        <f>0.89*$AB$1</f>
        <v>1012.3394000000001</v>
      </c>
      <c r="AE674" s="678">
        <f t="shared" si="1001"/>
        <v>162.33940000000007</v>
      </c>
      <c r="AF674" s="222">
        <v>1315</v>
      </c>
      <c r="AJ674" s="444">
        <f t="shared" si="936"/>
        <v>-141</v>
      </c>
      <c r="AK674" s="444">
        <f t="shared" si="937"/>
        <v>-16.588235294117652</v>
      </c>
      <c r="AL674" s="539">
        <f t="shared" si="1002"/>
        <v>-3.3176470588235307E-2</v>
      </c>
      <c r="AM674" s="444">
        <f t="shared" si="938"/>
        <v>-28.2</v>
      </c>
      <c r="AN674" s="445">
        <f t="shared" si="939"/>
        <v>162.33940000000007</v>
      </c>
      <c r="AO674" s="445">
        <f t="shared" si="940"/>
        <v>19.098752941176485</v>
      </c>
      <c r="AP674" s="542">
        <f t="shared" si="1003"/>
        <v>3.8197505882352968E-2</v>
      </c>
      <c r="AQ674" s="445">
        <f t="shared" si="941"/>
        <v>32.467880000000015</v>
      </c>
      <c r="AR674" s="227">
        <f t="shared" si="942"/>
        <v>970</v>
      </c>
      <c r="AS674" s="210">
        <f t="shared" si="943"/>
        <v>970</v>
      </c>
      <c r="AT674" s="209">
        <f t="shared" si="944"/>
        <v>291</v>
      </c>
      <c r="AU674" s="209">
        <f t="shared" si="945"/>
        <v>485</v>
      </c>
      <c r="AV674" s="211">
        <f t="shared" si="946"/>
        <v>709</v>
      </c>
      <c r="AW674" s="210">
        <f t="shared" si="947"/>
        <v>261</v>
      </c>
      <c r="AX674" s="210">
        <f t="shared" si="948"/>
        <v>120</v>
      </c>
      <c r="AY674" s="210">
        <f t="shared" si="949"/>
        <v>14.117647058823522</v>
      </c>
      <c r="AZ674" s="211">
        <f t="shared" si="950"/>
        <v>1012.3394000000001</v>
      </c>
      <c r="BA674" s="544">
        <f t="shared" si="1004"/>
        <v>42.339400000000069</v>
      </c>
      <c r="BB674" s="210">
        <f t="shared" si="1005"/>
        <v>10.584850000000017</v>
      </c>
      <c r="BC674" s="213">
        <f t="shared" si="951"/>
        <v>911.10546000000011</v>
      </c>
      <c r="BD674" s="211">
        <f>[1]MAG_9pak!$F$8</f>
        <v>911.10546000000011</v>
      </c>
      <c r="BE674" s="213">
        <f t="shared" si="952"/>
        <v>273.331638</v>
      </c>
      <c r="BF674" s="213">
        <f t="shared" si="953"/>
        <v>455.55273000000005</v>
      </c>
      <c r="BG674" s="210">
        <f t="shared" si="954"/>
        <v>202.10546000000011</v>
      </c>
      <c r="BH674" s="210">
        <f t="shared" si="955"/>
        <v>61.105460000000107</v>
      </c>
      <c r="BI674" s="210">
        <f t="shared" si="956"/>
        <v>7.1888776470588454</v>
      </c>
      <c r="BJ674" s="210">
        <f t="shared" si="957"/>
        <v>1054</v>
      </c>
      <c r="BK674" s="214">
        <f t="shared" si="958"/>
        <v>316.2</v>
      </c>
      <c r="BL674" s="214">
        <f t="shared" si="959"/>
        <v>527</v>
      </c>
      <c r="BM674" s="210">
        <f t="shared" si="960"/>
        <v>204</v>
      </c>
      <c r="BN674" s="210">
        <f t="shared" si="961"/>
        <v>345</v>
      </c>
      <c r="BO674" s="215">
        <f t="shared" si="962"/>
        <v>1054</v>
      </c>
      <c r="BP674" s="210">
        <f t="shared" si="1022"/>
        <v>1054</v>
      </c>
      <c r="BQ674" s="216">
        <f t="shared" si="963"/>
        <v>316.2</v>
      </c>
      <c r="BR674" s="216">
        <f t="shared" si="964"/>
        <v>527</v>
      </c>
      <c r="BS674" s="210">
        <f t="shared" si="965"/>
        <v>204</v>
      </c>
      <c r="BT674" s="210">
        <f t="shared" si="966"/>
        <v>345</v>
      </c>
      <c r="BU674" s="217">
        <f t="shared" si="967"/>
        <v>1054</v>
      </c>
      <c r="BV674" s="210">
        <f t="shared" si="1023"/>
        <v>1054</v>
      </c>
      <c r="BW674" s="403">
        <f t="shared" si="968"/>
        <v>316.2</v>
      </c>
      <c r="BX674" s="403">
        <f t="shared" si="969"/>
        <v>527</v>
      </c>
      <c r="BY674" s="210">
        <f t="shared" si="970"/>
        <v>204</v>
      </c>
      <c r="BZ674" s="210">
        <f t="shared" si="971"/>
        <v>345</v>
      </c>
      <c r="CA674" s="210">
        <f t="shared" si="972"/>
        <v>24</v>
      </c>
      <c r="CB674" s="404">
        <f t="shared" si="973"/>
        <v>1054</v>
      </c>
      <c r="CC674" s="211"/>
      <c r="CD674" s="537">
        <f t="shared" si="974"/>
        <v>10.584850000000017</v>
      </c>
      <c r="CE674" s="537">
        <f t="shared" si="1006"/>
        <v>3.1754550000000052</v>
      </c>
      <c r="CF674" s="537">
        <f t="shared" si="975"/>
        <v>5.2924250000000086</v>
      </c>
      <c r="CG674" s="210"/>
      <c r="CH674" s="210"/>
      <c r="CI674" s="210"/>
      <c r="CJ674" s="538">
        <f t="shared" si="976"/>
        <v>10.584850000000017</v>
      </c>
      <c r="CK674" s="216">
        <f t="shared" si="977"/>
        <v>-65.25</v>
      </c>
      <c r="CL674" s="216">
        <f t="shared" si="1007"/>
        <v>-19.574999999999999</v>
      </c>
      <c r="CM674" s="216">
        <f t="shared" si="978"/>
        <v>-32.625</v>
      </c>
      <c r="CN674" s="216"/>
      <c r="CO674" s="216"/>
      <c r="CP674" s="216"/>
      <c r="CQ674" s="217">
        <f t="shared" si="979"/>
        <v>-65.25</v>
      </c>
      <c r="CR674" s="403">
        <f t="shared" si="980"/>
        <v>-10.415149999999983</v>
      </c>
      <c r="CS674" s="403">
        <f t="shared" si="1008"/>
        <v>-3.1245449999999946</v>
      </c>
      <c r="CT674" s="403">
        <f t="shared" si="981"/>
        <v>-5.2075749999999914</v>
      </c>
      <c r="CU674" s="403"/>
      <c r="CV674" s="403"/>
      <c r="CW674" s="403"/>
      <c r="CX674" s="404">
        <f t="shared" si="982"/>
        <v>-10.415149999999983</v>
      </c>
      <c r="CY674" s="198"/>
      <c r="CZ674" s="222">
        <v>709</v>
      </c>
      <c r="DA674" s="677">
        <f t="shared" si="983"/>
        <v>-141</v>
      </c>
      <c r="DB674" s="676">
        <f t="shared" si="984"/>
        <v>-16.588235294117652</v>
      </c>
      <c r="DC674" s="676">
        <f t="shared" si="1009"/>
        <v>-3.3176470588235305</v>
      </c>
      <c r="DD674" s="208">
        <v>1012.3394000000001</v>
      </c>
      <c r="DE674" s="677">
        <f t="shared" si="985"/>
        <v>162.33940000000007</v>
      </c>
      <c r="DF674" s="676">
        <f t="shared" si="986"/>
        <v>19.098752941176485</v>
      </c>
      <c r="DG674" s="676">
        <f t="shared" si="1010"/>
        <v>3.8197505882352969</v>
      </c>
      <c r="DH674" s="222">
        <v>20</v>
      </c>
      <c r="DI674" s="677">
        <f t="shared" si="987"/>
        <v>170</v>
      </c>
      <c r="DJ674" s="568">
        <f t="shared" si="988"/>
        <v>1020</v>
      </c>
      <c r="DK674" s="677">
        <f t="shared" si="989"/>
        <v>1020</v>
      </c>
      <c r="DL674" s="677">
        <f t="shared" si="1011"/>
        <v>306</v>
      </c>
      <c r="DM674" s="677">
        <f t="shared" si="1012"/>
        <v>510</v>
      </c>
      <c r="DN674" s="677">
        <f t="shared" si="990"/>
        <v>-1.9151499999999828</v>
      </c>
      <c r="DO674" s="677">
        <f t="shared" si="1013"/>
        <v>-0.57454499999999487</v>
      </c>
      <c r="DP674" s="677">
        <f t="shared" si="1014"/>
        <v>-0.95757499999999141</v>
      </c>
      <c r="DQ674" s="677">
        <f t="shared" si="991"/>
        <v>-1.9151499999999828</v>
      </c>
      <c r="DR674" s="222">
        <v>709</v>
      </c>
      <c r="DS674" s="677">
        <f t="shared" si="992"/>
        <v>-141</v>
      </c>
      <c r="DT674" s="676">
        <f t="shared" si="993"/>
        <v>-16.588235294117652</v>
      </c>
      <c r="DU674" s="710">
        <f t="shared" si="1015"/>
        <v>-3.3176470588235305</v>
      </c>
      <c r="DV674" s="208">
        <v>1012.3394000000001</v>
      </c>
      <c r="DW674" s="677">
        <f t="shared" si="994"/>
        <v>162.33940000000007</v>
      </c>
      <c r="DX674" s="676">
        <f t="shared" si="995"/>
        <v>19.098752941176485</v>
      </c>
      <c r="DY674" s="710">
        <f t="shared" si="1016"/>
        <v>3.8197505882352969</v>
      </c>
      <c r="DZ674" s="222">
        <v>19</v>
      </c>
      <c r="EA674" s="677">
        <f t="shared" si="996"/>
        <v>161.5</v>
      </c>
      <c r="EB674" s="568">
        <f t="shared" si="997"/>
        <v>1011.5</v>
      </c>
      <c r="EC674" s="677">
        <f t="shared" si="998"/>
        <v>1011.5</v>
      </c>
      <c r="ED674" s="677">
        <f t="shared" si="1017"/>
        <v>303.45</v>
      </c>
      <c r="EE674" s="677">
        <f t="shared" si="1018"/>
        <v>505.75</v>
      </c>
      <c r="EF674" s="208">
        <f t="shared" si="1019"/>
        <v>0.20985000000001719</v>
      </c>
      <c r="EG674" s="208">
        <f t="shared" si="1020"/>
        <v>6.295500000000516E-2</v>
      </c>
      <c r="EH674" s="208">
        <f t="shared" si="1021"/>
        <v>0.10492500000000859</v>
      </c>
      <c r="EI674" s="677">
        <f t="shared" si="999"/>
        <v>0.20985000000001719</v>
      </c>
    </row>
    <row r="675" spans="1:139" s="218" customFormat="1" ht="28.5" customHeight="1" x14ac:dyDescent="0.2">
      <c r="A675" s="506">
        <v>672</v>
      </c>
      <c r="B675" s="506" t="s">
        <v>1270</v>
      </c>
      <c r="C675" s="499" t="s">
        <v>990</v>
      </c>
      <c r="D675" s="253" t="s">
        <v>633</v>
      </c>
      <c r="E675" s="253" t="s">
        <v>133</v>
      </c>
      <c r="F675" s="219" t="s">
        <v>5</v>
      </c>
      <c r="G675" s="219" t="s">
        <v>40</v>
      </c>
      <c r="H675" s="219" t="s">
        <v>39</v>
      </c>
      <c r="I675" s="248">
        <v>4</v>
      </c>
      <c r="J675" s="229">
        <v>530</v>
      </c>
      <c r="K675" s="222"/>
      <c r="L675" s="219" t="s">
        <v>5</v>
      </c>
      <c r="M675" s="219" t="s">
        <v>40</v>
      </c>
      <c r="N675" s="219" t="s">
        <v>39</v>
      </c>
      <c r="O675" s="249">
        <v>4</v>
      </c>
      <c r="P675" s="230">
        <v>530</v>
      </c>
      <c r="Q675" s="219"/>
      <c r="R675" s="219"/>
      <c r="S675" s="219"/>
      <c r="T675" s="249">
        <v>4</v>
      </c>
      <c r="U675" s="231">
        <v>530</v>
      </c>
      <c r="V675" s="228" t="s">
        <v>303</v>
      </c>
      <c r="W675" s="228" t="s">
        <v>6</v>
      </c>
      <c r="X675" s="228" t="s">
        <v>7</v>
      </c>
      <c r="Y675" s="252">
        <v>4</v>
      </c>
      <c r="Z675" s="232">
        <v>530</v>
      </c>
      <c r="AA675" s="207">
        <f t="shared" si="935"/>
        <v>2120</v>
      </c>
      <c r="AB675" s="222">
        <v>620</v>
      </c>
      <c r="AC675" s="544">
        <f t="shared" si="1000"/>
        <v>90</v>
      </c>
      <c r="AD675" s="208">
        <f>0.581*$AB$1</f>
        <v>660.86425999999994</v>
      </c>
      <c r="AE675" s="678">
        <f t="shared" si="1001"/>
        <v>130.86425999999994</v>
      </c>
      <c r="AF675" s="222">
        <v>859</v>
      </c>
      <c r="AJ675" s="444">
        <f t="shared" si="936"/>
        <v>90</v>
      </c>
      <c r="AK675" s="444">
        <f t="shared" si="937"/>
        <v>16.981132075471692</v>
      </c>
      <c r="AL675" s="539">
        <f t="shared" si="1002"/>
        <v>3.3962264150943382E-2</v>
      </c>
      <c r="AM675" s="444">
        <f t="shared" si="938"/>
        <v>18</v>
      </c>
      <c r="AN675" s="445">
        <f t="shared" si="939"/>
        <v>130.86425999999994</v>
      </c>
      <c r="AO675" s="445">
        <f t="shared" si="940"/>
        <v>24.69136981132074</v>
      </c>
      <c r="AP675" s="542">
        <f t="shared" si="1003"/>
        <v>4.9382739622641482E-2</v>
      </c>
      <c r="AQ675" s="445">
        <f t="shared" si="941"/>
        <v>26.172851999999988</v>
      </c>
      <c r="AR675" s="227">
        <f t="shared" si="942"/>
        <v>2600</v>
      </c>
      <c r="AS675" s="210">
        <f t="shared" si="943"/>
        <v>650</v>
      </c>
      <c r="AT675" s="209">
        <f t="shared" si="944"/>
        <v>195</v>
      </c>
      <c r="AU675" s="209">
        <f t="shared" si="945"/>
        <v>325</v>
      </c>
      <c r="AV675" s="211">
        <f t="shared" si="946"/>
        <v>620</v>
      </c>
      <c r="AW675" s="210">
        <f t="shared" si="947"/>
        <v>30</v>
      </c>
      <c r="AX675" s="210">
        <f t="shared" si="948"/>
        <v>120</v>
      </c>
      <c r="AY675" s="210">
        <f t="shared" si="949"/>
        <v>22.641509433962256</v>
      </c>
      <c r="AZ675" s="211">
        <f t="shared" si="950"/>
        <v>660.86425999999994</v>
      </c>
      <c r="BA675" s="544">
        <f t="shared" si="1004"/>
        <v>10.864259999999945</v>
      </c>
      <c r="BB675" s="210">
        <f t="shared" si="1005"/>
        <v>2.7160649999999862</v>
      </c>
      <c r="BC675" s="213">
        <f t="shared" si="951"/>
        <v>2480</v>
      </c>
      <c r="BD675" s="211">
        <f>[1]MAG_9pak!$F$4</f>
        <v>620</v>
      </c>
      <c r="BE675" s="213">
        <f t="shared" si="952"/>
        <v>186</v>
      </c>
      <c r="BF675" s="213">
        <f t="shared" si="953"/>
        <v>310</v>
      </c>
      <c r="BG675" s="210">
        <f t="shared" si="954"/>
        <v>0</v>
      </c>
      <c r="BH675" s="210">
        <f t="shared" si="955"/>
        <v>90</v>
      </c>
      <c r="BI675" s="210">
        <f t="shared" si="956"/>
        <v>16.981132075471692</v>
      </c>
      <c r="BJ675" s="210">
        <f t="shared" si="957"/>
        <v>657.2</v>
      </c>
      <c r="BK675" s="214">
        <f t="shared" si="958"/>
        <v>197.16</v>
      </c>
      <c r="BL675" s="214">
        <f t="shared" si="959"/>
        <v>328.6</v>
      </c>
      <c r="BM675" s="210">
        <f t="shared" si="960"/>
        <v>127.20000000000005</v>
      </c>
      <c r="BN675" s="210">
        <f t="shared" si="961"/>
        <v>37.200000000000045</v>
      </c>
      <c r="BO675" s="215">
        <f t="shared" si="962"/>
        <v>2628.8</v>
      </c>
      <c r="BP675" s="210">
        <f t="shared" si="1022"/>
        <v>657.2</v>
      </c>
      <c r="BQ675" s="216">
        <f t="shared" si="963"/>
        <v>197.16</v>
      </c>
      <c r="BR675" s="216">
        <f t="shared" si="964"/>
        <v>328.6</v>
      </c>
      <c r="BS675" s="210">
        <f t="shared" si="965"/>
        <v>127.20000000000005</v>
      </c>
      <c r="BT675" s="210">
        <f t="shared" si="966"/>
        <v>37.200000000000045</v>
      </c>
      <c r="BU675" s="217">
        <f t="shared" si="967"/>
        <v>2628.8</v>
      </c>
      <c r="BV675" s="210">
        <f t="shared" si="1023"/>
        <v>657.2</v>
      </c>
      <c r="BW675" s="403">
        <f t="shared" si="968"/>
        <v>197.16</v>
      </c>
      <c r="BX675" s="403">
        <f t="shared" si="969"/>
        <v>328.6</v>
      </c>
      <c r="BY675" s="210">
        <f t="shared" si="970"/>
        <v>127.20000000000005</v>
      </c>
      <c r="BZ675" s="210">
        <f t="shared" si="971"/>
        <v>37.200000000000045</v>
      </c>
      <c r="CA675" s="210">
        <f t="shared" si="972"/>
        <v>24</v>
      </c>
      <c r="CB675" s="404">
        <f t="shared" si="973"/>
        <v>2628.8</v>
      </c>
      <c r="CC675" s="211"/>
      <c r="CD675" s="537">
        <f t="shared" si="974"/>
        <v>2.7160649999999862</v>
      </c>
      <c r="CE675" s="537">
        <f t="shared" si="1006"/>
        <v>0.81481949999999581</v>
      </c>
      <c r="CF675" s="537">
        <f t="shared" si="975"/>
        <v>1.3580324999999931</v>
      </c>
      <c r="CG675" s="210"/>
      <c r="CH675" s="210"/>
      <c r="CI675" s="210"/>
      <c r="CJ675" s="538">
        <f t="shared" si="976"/>
        <v>10.864259999999945</v>
      </c>
      <c r="CK675" s="216">
        <f t="shared" si="977"/>
        <v>-7.5</v>
      </c>
      <c r="CL675" s="216">
        <f t="shared" si="1007"/>
        <v>-2.25</v>
      </c>
      <c r="CM675" s="216">
        <f t="shared" si="978"/>
        <v>-3.75</v>
      </c>
      <c r="CN675" s="216"/>
      <c r="CO675" s="216"/>
      <c r="CP675" s="216"/>
      <c r="CQ675" s="217">
        <f t="shared" si="979"/>
        <v>-30</v>
      </c>
      <c r="CR675" s="403">
        <f t="shared" si="980"/>
        <v>0.91606499999997482</v>
      </c>
      <c r="CS675" s="403">
        <f t="shared" si="1008"/>
        <v>0.27481949999999244</v>
      </c>
      <c r="CT675" s="403">
        <f t="shared" si="981"/>
        <v>0.45803249999998741</v>
      </c>
      <c r="CU675" s="403"/>
      <c r="CV675" s="403"/>
      <c r="CW675" s="403"/>
      <c r="CX675" s="404">
        <f t="shared" si="982"/>
        <v>3.6642599999998993</v>
      </c>
      <c r="CY675" s="198"/>
      <c r="CZ675" s="222">
        <v>620</v>
      </c>
      <c r="DA675" s="677">
        <f t="shared" si="983"/>
        <v>90</v>
      </c>
      <c r="DB675" s="676">
        <f t="shared" si="984"/>
        <v>16.981132075471692</v>
      </c>
      <c r="DC675" s="676">
        <f t="shared" si="1009"/>
        <v>3.3962264150943384</v>
      </c>
      <c r="DD675" s="208">
        <v>660.86425999999994</v>
      </c>
      <c r="DE675" s="677">
        <f t="shared" si="985"/>
        <v>130.86425999999994</v>
      </c>
      <c r="DF675" s="676">
        <f t="shared" si="986"/>
        <v>24.69136981132074</v>
      </c>
      <c r="DG675" s="676">
        <f t="shared" si="1010"/>
        <v>4.9382739622641481</v>
      </c>
      <c r="DH675" s="222">
        <v>24</v>
      </c>
      <c r="DI675" s="677">
        <f t="shared" si="987"/>
        <v>127.2</v>
      </c>
      <c r="DJ675" s="568">
        <f t="shared" si="988"/>
        <v>657.2</v>
      </c>
      <c r="DK675" s="677">
        <f t="shared" si="989"/>
        <v>2628.8</v>
      </c>
      <c r="DL675" s="677">
        <f t="shared" si="1011"/>
        <v>197.16</v>
      </c>
      <c r="DM675" s="677">
        <f t="shared" si="1012"/>
        <v>328.6</v>
      </c>
      <c r="DN675" s="677">
        <f t="shared" si="990"/>
        <v>0.91606499999997482</v>
      </c>
      <c r="DO675" s="677">
        <f t="shared" si="1013"/>
        <v>0.27481949999999244</v>
      </c>
      <c r="DP675" s="677">
        <f t="shared" si="1014"/>
        <v>0.45803249999998741</v>
      </c>
      <c r="DQ675" s="677">
        <f t="shared" si="991"/>
        <v>3.6642599999998993</v>
      </c>
      <c r="DR675" s="222">
        <v>620</v>
      </c>
      <c r="DS675" s="677">
        <f t="shared" si="992"/>
        <v>90</v>
      </c>
      <c r="DT675" s="676">
        <f t="shared" si="993"/>
        <v>16.981132075471692</v>
      </c>
      <c r="DU675" s="710">
        <f t="shared" si="1015"/>
        <v>3.3962264150943384</v>
      </c>
      <c r="DV675" s="208">
        <v>660.86425999999994</v>
      </c>
      <c r="DW675" s="677">
        <f t="shared" si="994"/>
        <v>130.86425999999994</v>
      </c>
      <c r="DX675" s="676">
        <f t="shared" si="995"/>
        <v>24.69136981132074</v>
      </c>
      <c r="DY675" s="710">
        <f t="shared" si="1016"/>
        <v>4.9382739622641481</v>
      </c>
      <c r="DZ675" s="222">
        <v>24</v>
      </c>
      <c r="EA675" s="677">
        <f t="shared" si="996"/>
        <v>127.2</v>
      </c>
      <c r="EB675" s="568">
        <f t="shared" si="997"/>
        <v>657.2</v>
      </c>
      <c r="EC675" s="677">
        <f t="shared" si="998"/>
        <v>2628.8</v>
      </c>
      <c r="ED675" s="677">
        <f t="shared" si="1017"/>
        <v>197.16</v>
      </c>
      <c r="EE675" s="677">
        <f t="shared" si="1018"/>
        <v>328.6</v>
      </c>
      <c r="EF675" s="208">
        <f t="shared" si="1019"/>
        <v>0.91606499999997482</v>
      </c>
      <c r="EG675" s="208">
        <f t="shared" si="1020"/>
        <v>0.27481949999999244</v>
      </c>
      <c r="EH675" s="208">
        <f t="shared" si="1021"/>
        <v>0.45803249999998741</v>
      </c>
      <c r="EI675" s="677">
        <f t="shared" si="999"/>
        <v>3.6642599999998993</v>
      </c>
    </row>
    <row r="676" spans="1:139" s="218" customFormat="1" ht="28.5" customHeight="1" x14ac:dyDescent="0.2">
      <c r="A676" s="505">
        <v>673</v>
      </c>
      <c r="B676" s="505" t="s">
        <v>1270</v>
      </c>
      <c r="C676" s="499" t="s">
        <v>990</v>
      </c>
      <c r="D676" s="253" t="s">
        <v>633</v>
      </c>
      <c r="E676" s="410" t="s">
        <v>8</v>
      </c>
      <c r="F676" s="219" t="s">
        <v>5</v>
      </c>
      <c r="G676" s="219" t="s">
        <v>6</v>
      </c>
      <c r="H676" s="219" t="s">
        <v>7</v>
      </c>
      <c r="I676" s="248">
        <v>2</v>
      </c>
      <c r="J676" s="230">
        <v>500</v>
      </c>
      <c r="K676" s="222"/>
      <c r="L676" s="219" t="s">
        <v>5</v>
      </c>
      <c r="M676" s="219" t="s">
        <v>6</v>
      </c>
      <c r="N676" s="219" t="s">
        <v>7</v>
      </c>
      <c r="O676" s="249">
        <v>2</v>
      </c>
      <c r="P676" s="230">
        <v>500</v>
      </c>
      <c r="Q676" s="219"/>
      <c r="R676" s="219"/>
      <c r="S676" s="219"/>
      <c r="T676" s="249">
        <v>2</v>
      </c>
      <c r="U676" s="231">
        <v>500</v>
      </c>
      <c r="V676" s="228" t="s">
        <v>303</v>
      </c>
      <c r="W676" s="228" t="s">
        <v>6</v>
      </c>
      <c r="X676" s="228" t="s">
        <v>7</v>
      </c>
      <c r="Y676" s="252">
        <v>2</v>
      </c>
      <c r="Z676" s="232">
        <v>500</v>
      </c>
      <c r="AA676" s="207">
        <f t="shared" si="935"/>
        <v>1000</v>
      </c>
      <c r="AB676" s="222">
        <v>620</v>
      </c>
      <c r="AC676" s="544">
        <f t="shared" si="1000"/>
        <v>120</v>
      </c>
      <c r="AD676" s="208">
        <f>0.581*$AB$1</f>
        <v>660.86425999999994</v>
      </c>
      <c r="AE676" s="678">
        <f t="shared" si="1001"/>
        <v>160.86425999999994</v>
      </c>
      <c r="AF676" s="222">
        <v>859</v>
      </c>
      <c r="AJ676" s="444">
        <f t="shared" si="936"/>
        <v>120</v>
      </c>
      <c r="AK676" s="444">
        <f t="shared" si="937"/>
        <v>24</v>
      </c>
      <c r="AL676" s="539">
        <f t="shared" si="1002"/>
        <v>4.8000000000000001E-2</v>
      </c>
      <c r="AM676" s="444">
        <f t="shared" si="938"/>
        <v>24</v>
      </c>
      <c r="AN676" s="445">
        <f t="shared" si="939"/>
        <v>160.86425999999994</v>
      </c>
      <c r="AO676" s="445">
        <f t="shared" si="940"/>
        <v>32.172852000000006</v>
      </c>
      <c r="AP676" s="542">
        <f t="shared" si="1003"/>
        <v>6.4345704000000004E-2</v>
      </c>
      <c r="AQ676" s="445">
        <f t="shared" si="941"/>
        <v>32.172851999999992</v>
      </c>
      <c r="AR676" s="227">
        <f t="shared" si="942"/>
        <v>1240</v>
      </c>
      <c r="AS676" s="210">
        <f t="shared" si="943"/>
        <v>620</v>
      </c>
      <c r="AT676" s="209">
        <f t="shared" si="944"/>
        <v>186</v>
      </c>
      <c r="AU676" s="209">
        <f t="shared" si="945"/>
        <v>310</v>
      </c>
      <c r="AV676" s="211">
        <f t="shared" si="946"/>
        <v>620</v>
      </c>
      <c r="AW676" s="210">
        <f t="shared" si="947"/>
        <v>0</v>
      </c>
      <c r="AX676" s="210">
        <f t="shared" si="948"/>
        <v>120</v>
      </c>
      <c r="AY676" s="210">
        <f t="shared" si="949"/>
        <v>24</v>
      </c>
      <c r="AZ676" s="211">
        <f t="shared" si="950"/>
        <v>660.86425999999994</v>
      </c>
      <c r="BA676" s="544">
        <f t="shared" si="1004"/>
        <v>40.864259999999945</v>
      </c>
      <c r="BB676" s="210">
        <f t="shared" si="1005"/>
        <v>10.216064999999986</v>
      </c>
      <c r="BC676" s="213">
        <f t="shared" si="951"/>
        <v>1240</v>
      </c>
      <c r="BD676" s="211">
        <f>[1]MAG_9pak!$F$4</f>
        <v>620</v>
      </c>
      <c r="BE676" s="213">
        <f t="shared" si="952"/>
        <v>186</v>
      </c>
      <c r="BF676" s="213">
        <f t="shared" si="953"/>
        <v>310</v>
      </c>
      <c r="BG676" s="210">
        <f t="shared" si="954"/>
        <v>0</v>
      </c>
      <c r="BH676" s="210">
        <f t="shared" si="955"/>
        <v>120</v>
      </c>
      <c r="BI676" s="210">
        <f t="shared" si="956"/>
        <v>24</v>
      </c>
      <c r="BJ676" s="210">
        <f t="shared" si="957"/>
        <v>620</v>
      </c>
      <c r="BK676" s="214">
        <f t="shared" si="958"/>
        <v>186</v>
      </c>
      <c r="BL676" s="214">
        <f t="shared" si="959"/>
        <v>310</v>
      </c>
      <c r="BM676" s="210">
        <f t="shared" si="960"/>
        <v>120</v>
      </c>
      <c r="BN676" s="210">
        <f t="shared" si="961"/>
        <v>0</v>
      </c>
      <c r="BO676" s="215">
        <f t="shared" si="962"/>
        <v>1240</v>
      </c>
      <c r="BP676" s="210">
        <f t="shared" si="1022"/>
        <v>620</v>
      </c>
      <c r="BQ676" s="216">
        <f t="shared" si="963"/>
        <v>186</v>
      </c>
      <c r="BR676" s="216">
        <f t="shared" si="964"/>
        <v>310</v>
      </c>
      <c r="BS676" s="210">
        <f t="shared" si="965"/>
        <v>120</v>
      </c>
      <c r="BT676" s="210">
        <f t="shared" si="966"/>
        <v>0</v>
      </c>
      <c r="BU676" s="217">
        <f t="shared" si="967"/>
        <v>1240</v>
      </c>
      <c r="BV676" s="210">
        <f t="shared" si="1023"/>
        <v>620</v>
      </c>
      <c r="BW676" s="403">
        <f t="shared" si="968"/>
        <v>186</v>
      </c>
      <c r="BX676" s="403">
        <f t="shared" si="969"/>
        <v>310</v>
      </c>
      <c r="BY676" s="210">
        <f t="shared" si="970"/>
        <v>120</v>
      </c>
      <c r="BZ676" s="210">
        <f t="shared" si="971"/>
        <v>0</v>
      </c>
      <c r="CA676" s="210">
        <f t="shared" si="972"/>
        <v>24</v>
      </c>
      <c r="CB676" s="404">
        <f t="shared" si="973"/>
        <v>1240</v>
      </c>
      <c r="CC676" s="211"/>
      <c r="CD676" s="537">
        <f t="shared" si="974"/>
        <v>10.216064999999986</v>
      </c>
      <c r="CE676" s="537">
        <f t="shared" si="1006"/>
        <v>3.0648194999999956</v>
      </c>
      <c r="CF676" s="537">
        <f t="shared" si="975"/>
        <v>5.1080324999999931</v>
      </c>
      <c r="CG676" s="210"/>
      <c r="CH676" s="210"/>
      <c r="CI676" s="210"/>
      <c r="CJ676" s="538">
        <f t="shared" si="976"/>
        <v>20.432129999999972</v>
      </c>
      <c r="CK676" s="216">
        <f t="shared" si="977"/>
        <v>0</v>
      </c>
      <c r="CL676" s="216">
        <f t="shared" si="1007"/>
        <v>0</v>
      </c>
      <c r="CM676" s="216">
        <f t="shared" si="978"/>
        <v>0</v>
      </c>
      <c r="CN676" s="216"/>
      <c r="CO676" s="216"/>
      <c r="CP676" s="216"/>
      <c r="CQ676" s="217">
        <f t="shared" si="979"/>
        <v>0</v>
      </c>
      <c r="CR676" s="403">
        <f t="shared" si="980"/>
        <v>10.216064999999986</v>
      </c>
      <c r="CS676" s="403">
        <f t="shared" si="1008"/>
        <v>3.0648194999999956</v>
      </c>
      <c r="CT676" s="403">
        <f t="shared" si="981"/>
        <v>5.1080324999999931</v>
      </c>
      <c r="CU676" s="403"/>
      <c r="CV676" s="403"/>
      <c r="CW676" s="403"/>
      <c r="CX676" s="404">
        <f t="shared" si="982"/>
        <v>20.432129999999972</v>
      </c>
      <c r="CY676" s="198"/>
      <c r="CZ676" s="222">
        <v>620</v>
      </c>
      <c r="DA676" s="677">
        <f t="shared" si="983"/>
        <v>120</v>
      </c>
      <c r="DB676" s="676">
        <f t="shared" si="984"/>
        <v>24</v>
      </c>
      <c r="DC676" s="676">
        <f t="shared" si="1009"/>
        <v>4.8</v>
      </c>
      <c r="DD676" s="208">
        <v>660.86425999999994</v>
      </c>
      <c r="DE676" s="677">
        <f t="shared" si="985"/>
        <v>160.86425999999994</v>
      </c>
      <c r="DF676" s="676">
        <f t="shared" si="986"/>
        <v>32.172852000000006</v>
      </c>
      <c r="DG676" s="676">
        <f t="shared" si="1010"/>
        <v>6.434570400000001</v>
      </c>
      <c r="DH676" s="222">
        <v>24</v>
      </c>
      <c r="DI676" s="677">
        <f t="shared" si="987"/>
        <v>120</v>
      </c>
      <c r="DJ676" s="568">
        <f t="shared" si="988"/>
        <v>620</v>
      </c>
      <c r="DK676" s="677">
        <f t="shared" si="989"/>
        <v>1240</v>
      </c>
      <c r="DL676" s="677">
        <f t="shared" si="1011"/>
        <v>186</v>
      </c>
      <c r="DM676" s="677">
        <f t="shared" si="1012"/>
        <v>310</v>
      </c>
      <c r="DN676" s="677">
        <f t="shared" si="990"/>
        <v>10.216064999999986</v>
      </c>
      <c r="DO676" s="677">
        <f t="shared" si="1013"/>
        <v>3.0648194999999956</v>
      </c>
      <c r="DP676" s="677">
        <f t="shared" si="1014"/>
        <v>5.1080324999999931</v>
      </c>
      <c r="DQ676" s="677">
        <f t="shared" si="991"/>
        <v>20.432129999999972</v>
      </c>
      <c r="DR676" s="222">
        <v>620</v>
      </c>
      <c r="DS676" s="677">
        <f t="shared" si="992"/>
        <v>120</v>
      </c>
      <c r="DT676" s="676">
        <f t="shared" si="993"/>
        <v>24</v>
      </c>
      <c r="DU676" s="710">
        <f t="shared" si="1015"/>
        <v>4.8</v>
      </c>
      <c r="DV676" s="208">
        <v>660.86425999999994</v>
      </c>
      <c r="DW676" s="677">
        <f t="shared" si="994"/>
        <v>160.86425999999994</v>
      </c>
      <c r="DX676" s="676">
        <f t="shared" si="995"/>
        <v>32.172852000000006</v>
      </c>
      <c r="DY676" s="710">
        <f t="shared" si="1016"/>
        <v>6.434570400000001</v>
      </c>
      <c r="DZ676" s="222">
        <v>24</v>
      </c>
      <c r="EA676" s="677">
        <f t="shared" si="996"/>
        <v>120</v>
      </c>
      <c r="EB676" s="568">
        <f t="shared" si="997"/>
        <v>620</v>
      </c>
      <c r="EC676" s="677">
        <f t="shared" si="998"/>
        <v>1240</v>
      </c>
      <c r="ED676" s="677">
        <f t="shared" si="1017"/>
        <v>186</v>
      </c>
      <c r="EE676" s="677">
        <f t="shared" si="1018"/>
        <v>310</v>
      </c>
      <c r="EF676" s="208">
        <f t="shared" si="1019"/>
        <v>10.216064999999986</v>
      </c>
      <c r="EG676" s="208">
        <f t="shared" si="1020"/>
        <v>3.0648194999999956</v>
      </c>
      <c r="EH676" s="208">
        <f t="shared" si="1021"/>
        <v>5.1080324999999931</v>
      </c>
      <c r="EI676" s="677">
        <f t="shared" si="999"/>
        <v>20.432129999999972</v>
      </c>
    </row>
    <row r="677" spans="1:139" s="218" customFormat="1" ht="28.5" customHeight="1" x14ac:dyDescent="0.2">
      <c r="A677" s="505">
        <v>674</v>
      </c>
      <c r="B677" s="505" t="s">
        <v>1270</v>
      </c>
      <c r="C677" s="499" t="s">
        <v>990</v>
      </c>
      <c r="D677" s="253" t="s">
        <v>633</v>
      </c>
      <c r="E677" s="253" t="s">
        <v>11</v>
      </c>
      <c r="F677" s="219" t="s">
        <v>5</v>
      </c>
      <c r="G677" s="219" t="s">
        <v>6</v>
      </c>
      <c r="H677" s="219" t="s">
        <v>7</v>
      </c>
      <c r="I677" s="248">
        <v>1</v>
      </c>
      <c r="J677" s="230">
        <v>500</v>
      </c>
      <c r="K677" s="222"/>
      <c r="L677" s="219" t="s">
        <v>5</v>
      </c>
      <c r="M677" s="219" t="s">
        <v>6</v>
      </c>
      <c r="N677" s="219" t="s">
        <v>7</v>
      </c>
      <c r="O677" s="249">
        <v>1</v>
      </c>
      <c r="P677" s="230">
        <v>500</v>
      </c>
      <c r="Q677" s="219"/>
      <c r="R677" s="219"/>
      <c r="S677" s="219"/>
      <c r="T677" s="249">
        <v>1</v>
      </c>
      <c r="U677" s="231">
        <v>500</v>
      </c>
      <c r="V677" s="228" t="s">
        <v>303</v>
      </c>
      <c r="W677" s="228" t="s">
        <v>6</v>
      </c>
      <c r="X677" s="228" t="s">
        <v>7</v>
      </c>
      <c r="Y677" s="252">
        <v>1</v>
      </c>
      <c r="Z677" s="232">
        <v>500</v>
      </c>
      <c r="AA677" s="207">
        <f t="shared" si="935"/>
        <v>500</v>
      </c>
      <c r="AB677" s="222">
        <v>620</v>
      </c>
      <c r="AC677" s="544">
        <f t="shared" si="1000"/>
        <v>120</v>
      </c>
      <c r="AD677" s="208">
        <f>0.581*$AB$1</f>
        <v>660.86425999999994</v>
      </c>
      <c r="AE677" s="678">
        <f t="shared" si="1001"/>
        <v>160.86425999999994</v>
      </c>
      <c r="AF677" s="222">
        <v>859</v>
      </c>
      <c r="AJ677" s="444">
        <f t="shared" si="936"/>
        <v>120</v>
      </c>
      <c r="AK677" s="444">
        <f t="shared" si="937"/>
        <v>24</v>
      </c>
      <c r="AL677" s="539">
        <f t="shared" si="1002"/>
        <v>4.8000000000000001E-2</v>
      </c>
      <c r="AM677" s="444">
        <f t="shared" si="938"/>
        <v>24</v>
      </c>
      <c r="AN677" s="445">
        <f t="shared" si="939"/>
        <v>160.86425999999994</v>
      </c>
      <c r="AO677" s="445">
        <f t="shared" si="940"/>
        <v>32.172852000000006</v>
      </c>
      <c r="AP677" s="542">
        <f t="shared" si="1003"/>
        <v>6.4345704000000004E-2</v>
      </c>
      <c r="AQ677" s="445">
        <f t="shared" si="941"/>
        <v>32.172851999999992</v>
      </c>
      <c r="AR677" s="227">
        <f t="shared" si="942"/>
        <v>620</v>
      </c>
      <c r="AS677" s="210">
        <f t="shared" si="943"/>
        <v>620</v>
      </c>
      <c r="AT677" s="209">
        <f t="shared" si="944"/>
        <v>186</v>
      </c>
      <c r="AU677" s="209">
        <f t="shared" si="945"/>
        <v>310</v>
      </c>
      <c r="AV677" s="211">
        <f t="shared" si="946"/>
        <v>620</v>
      </c>
      <c r="AW677" s="210">
        <f t="shared" si="947"/>
        <v>0</v>
      </c>
      <c r="AX677" s="210">
        <f t="shared" si="948"/>
        <v>120</v>
      </c>
      <c r="AY677" s="210">
        <f t="shared" si="949"/>
        <v>24</v>
      </c>
      <c r="AZ677" s="211">
        <f t="shared" si="950"/>
        <v>660.86425999999994</v>
      </c>
      <c r="BA677" s="544">
        <f t="shared" si="1004"/>
        <v>40.864259999999945</v>
      </c>
      <c r="BB677" s="210">
        <f t="shared" si="1005"/>
        <v>10.216064999999986</v>
      </c>
      <c r="BC677" s="213">
        <f t="shared" si="951"/>
        <v>620</v>
      </c>
      <c r="BD677" s="211">
        <f>[1]MAG_9pak!$F$4</f>
        <v>620</v>
      </c>
      <c r="BE677" s="213">
        <f t="shared" si="952"/>
        <v>186</v>
      </c>
      <c r="BF677" s="213">
        <f t="shared" si="953"/>
        <v>310</v>
      </c>
      <c r="BG677" s="210">
        <f t="shared" si="954"/>
        <v>0</v>
      </c>
      <c r="BH677" s="210">
        <f t="shared" si="955"/>
        <v>120</v>
      </c>
      <c r="BI677" s="210">
        <f t="shared" si="956"/>
        <v>24</v>
      </c>
      <c r="BJ677" s="210">
        <f t="shared" si="957"/>
        <v>620</v>
      </c>
      <c r="BK677" s="214">
        <f t="shared" si="958"/>
        <v>186</v>
      </c>
      <c r="BL677" s="214">
        <f t="shared" si="959"/>
        <v>310</v>
      </c>
      <c r="BM677" s="210">
        <f t="shared" si="960"/>
        <v>120</v>
      </c>
      <c r="BN677" s="210">
        <f t="shared" si="961"/>
        <v>0</v>
      </c>
      <c r="BO677" s="215">
        <f t="shared" si="962"/>
        <v>620</v>
      </c>
      <c r="BP677" s="210">
        <f t="shared" si="1022"/>
        <v>620</v>
      </c>
      <c r="BQ677" s="216">
        <f t="shared" si="963"/>
        <v>186</v>
      </c>
      <c r="BR677" s="216">
        <f t="shared" si="964"/>
        <v>310</v>
      </c>
      <c r="BS677" s="210">
        <f t="shared" si="965"/>
        <v>120</v>
      </c>
      <c r="BT677" s="210">
        <f t="shared" si="966"/>
        <v>0</v>
      </c>
      <c r="BU677" s="217">
        <f t="shared" si="967"/>
        <v>620</v>
      </c>
      <c r="BV677" s="210">
        <f t="shared" si="1023"/>
        <v>620</v>
      </c>
      <c r="BW677" s="403">
        <f t="shared" si="968"/>
        <v>186</v>
      </c>
      <c r="BX677" s="403">
        <f t="shared" si="969"/>
        <v>310</v>
      </c>
      <c r="BY677" s="210">
        <f t="shared" si="970"/>
        <v>120</v>
      </c>
      <c r="BZ677" s="210">
        <f t="shared" si="971"/>
        <v>0</v>
      </c>
      <c r="CA677" s="210">
        <f t="shared" si="972"/>
        <v>24</v>
      </c>
      <c r="CB677" s="404">
        <f t="shared" si="973"/>
        <v>620</v>
      </c>
      <c r="CC677" s="211"/>
      <c r="CD677" s="537">
        <f t="shared" si="974"/>
        <v>10.216064999999986</v>
      </c>
      <c r="CE677" s="537">
        <f t="shared" si="1006"/>
        <v>3.0648194999999956</v>
      </c>
      <c r="CF677" s="537">
        <f t="shared" si="975"/>
        <v>5.1080324999999931</v>
      </c>
      <c r="CG677" s="210"/>
      <c r="CH677" s="210"/>
      <c r="CI677" s="210"/>
      <c r="CJ677" s="538">
        <f t="shared" si="976"/>
        <v>10.216064999999986</v>
      </c>
      <c r="CK677" s="216">
        <f t="shared" si="977"/>
        <v>0</v>
      </c>
      <c r="CL677" s="216">
        <f t="shared" si="1007"/>
        <v>0</v>
      </c>
      <c r="CM677" s="216">
        <f t="shared" si="978"/>
        <v>0</v>
      </c>
      <c r="CN677" s="216"/>
      <c r="CO677" s="216"/>
      <c r="CP677" s="216"/>
      <c r="CQ677" s="217">
        <f t="shared" si="979"/>
        <v>0</v>
      </c>
      <c r="CR677" s="403">
        <f t="shared" si="980"/>
        <v>10.216064999999986</v>
      </c>
      <c r="CS677" s="403">
        <f t="shared" si="1008"/>
        <v>3.0648194999999956</v>
      </c>
      <c r="CT677" s="403">
        <f t="shared" si="981"/>
        <v>5.1080324999999931</v>
      </c>
      <c r="CU677" s="403"/>
      <c r="CV677" s="403"/>
      <c r="CW677" s="403"/>
      <c r="CX677" s="404">
        <f t="shared" si="982"/>
        <v>10.216064999999986</v>
      </c>
      <c r="CY677" s="198"/>
      <c r="CZ677" s="222">
        <v>620</v>
      </c>
      <c r="DA677" s="677">
        <f t="shared" si="983"/>
        <v>120</v>
      </c>
      <c r="DB677" s="676">
        <f t="shared" si="984"/>
        <v>24</v>
      </c>
      <c r="DC677" s="676">
        <f t="shared" si="1009"/>
        <v>4.8</v>
      </c>
      <c r="DD677" s="208">
        <v>660.86425999999994</v>
      </c>
      <c r="DE677" s="677">
        <f t="shared" si="985"/>
        <v>160.86425999999994</v>
      </c>
      <c r="DF677" s="676">
        <f t="shared" si="986"/>
        <v>32.172852000000006</v>
      </c>
      <c r="DG677" s="676">
        <f t="shared" si="1010"/>
        <v>6.434570400000001</v>
      </c>
      <c r="DH677" s="222">
        <v>24</v>
      </c>
      <c r="DI677" s="677">
        <f t="shared" si="987"/>
        <v>120</v>
      </c>
      <c r="DJ677" s="568">
        <f t="shared" si="988"/>
        <v>620</v>
      </c>
      <c r="DK677" s="677">
        <f t="shared" si="989"/>
        <v>620</v>
      </c>
      <c r="DL677" s="677">
        <f t="shared" si="1011"/>
        <v>186</v>
      </c>
      <c r="DM677" s="677">
        <f t="shared" si="1012"/>
        <v>310</v>
      </c>
      <c r="DN677" s="677">
        <f t="shared" si="990"/>
        <v>10.216064999999986</v>
      </c>
      <c r="DO677" s="677">
        <f t="shared" si="1013"/>
        <v>3.0648194999999956</v>
      </c>
      <c r="DP677" s="677">
        <f t="shared" si="1014"/>
        <v>5.1080324999999931</v>
      </c>
      <c r="DQ677" s="677">
        <f t="shared" si="991"/>
        <v>10.216064999999986</v>
      </c>
      <c r="DR677" s="222">
        <v>620</v>
      </c>
      <c r="DS677" s="677">
        <f t="shared" si="992"/>
        <v>120</v>
      </c>
      <c r="DT677" s="676">
        <f t="shared" si="993"/>
        <v>24</v>
      </c>
      <c r="DU677" s="710">
        <f t="shared" si="1015"/>
        <v>4.8</v>
      </c>
      <c r="DV677" s="208">
        <v>660.86425999999994</v>
      </c>
      <c r="DW677" s="677">
        <f t="shared" si="994"/>
        <v>160.86425999999994</v>
      </c>
      <c r="DX677" s="676">
        <f t="shared" si="995"/>
        <v>32.172852000000006</v>
      </c>
      <c r="DY677" s="710">
        <f t="shared" si="1016"/>
        <v>6.434570400000001</v>
      </c>
      <c r="DZ677" s="222">
        <v>24</v>
      </c>
      <c r="EA677" s="677">
        <f t="shared" si="996"/>
        <v>120</v>
      </c>
      <c r="EB677" s="568">
        <f t="shared" si="997"/>
        <v>620</v>
      </c>
      <c r="EC677" s="677">
        <f t="shared" si="998"/>
        <v>620</v>
      </c>
      <c r="ED677" s="677">
        <f t="shared" si="1017"/>
        <v>186</v>
      </c>
      <c r="EE677" s="677">
        <f t="shared" si="1018"/>
        <v>310</v>
      </c>
      <c r="EF677" s="208">
        <f t="shared" si="1019"/>
        <v>10.216064999999986</v>
      </c>
      <c r="EG677" s="208">
        <f t="shared" si="1020"/>
        <v>3.0648194999999956</v>
      </c>
      <c r="EH677" s="208">
        <f t="shared" si="1021"/>
        <v>5.1080324999999931</v>
      </c>
      <c r="EI677" s="677">
        <f t="shared" si="999"/>
        <v>10.216064999999986</v>
      </c>
    </row>
    <row r="678" spans="1:139" s="218" customFormat="1" ht="28.5" customHeight="1" x14ac:dyDescent="0.2">
      <c r="A678" s="506">
        <v>675</v>
      </c>
      <c r="B678" s="506" t="s">
        <v>1270</v>
      </c>
      <c r="C678" s="499" t="s">
        <v>954</v>
      </c>
      <c r="D678" s="334" t="s">
        <v>102</v>
      </c>
      <c r="E678" s="253" t="s">
        <v>14</v>
      </c>
      <c r="F678" s="219" t="s">
        <v>21</v>
      </c>
      <c r="G678" s="219" t="s">
        <v>24</v>
      </c>
      <c r="H678" s="219" t="s">
        <v>25</v>
      </c>
      <c r="I678" s="248">
        <v>0.5</v>
      </c>
      <c r="J678" s="229">
        <v>739</v>
      </c>
      <c r="K678" s="222"/>
      <c r="L678" s="219" t="s">
        <v>21</v>
      </c>
      <c r="M678" s="219" t="s">
        <v>24</v>
      </c>
      <c r="N678" s="219" t="s">
        <v>25</v>
      </c>
      <c r="O678" s="249">
        <v>0.5</v>
      </c>
      <c r="P678" s="230">
        <v>739</v>
      </c>
      <c r="Q678" s="219"/>
      <c r="R678" s="219"/>
      <c r="S678" s="219"/>
      <c r="T678" s="249">
        <v>0.5</v>
      </c>
      <c r="U678" s="231">
        <v>739</v>
      </c>
      <c r="V678" s="228" t="s">
        <v>660</v>
      </c>
      <c r="W678" s="228" t="s">
        <v>6</v>
      </c>
      <c r="X678" s="228" t="s">
        <v>45</v>
      </c>
      <c r="Y678" s="252">
        <v>0.5</v>
      </c>
      <c r="Z678" s="232">
        <v>739</v>
      </c>
      <c r="AA678" s="207">
        <f t="shared" si="935"/>
        <v>369.5</v>
      </c>
      <c r="AB678" s="222">
        <v>758</v>
      </c>
      <c r="AC678" s="544">
        <f t="shared" si="1000"/>
        <v>19</v>
      </c>
      <c r="AD678" s="208">
        <f>0.95*$AB$1</f>
        <v>1080.587</v>
      </c>
      <c r="AE678" s="678">
        <f t="shared" si="1001"/>
        <v>341.58699999999999</v>
      </c>
      <c r="AF678" s="222">
        <v>1406</v>
      </c>
      <c r="AJ678" s="444">
        <f t="shared" si="936"/>
        <v>19</v>
      </c>
      <c r="AK678" s="444">
        <f t="shared" si="937"/>
        <v>2.5710419485791505</v>
      </c>
      <c r="AL678" s="539">
        <f t="shared" si="1002"/>
        <v>5.1420838971583003E-3</v>
      </c>
      <c r="AM678" s="444">
        <f t="shared" si="938"/>
        <v>3.8</v>
      </c>
      <c r="AN678" s="445">
        <f t="shared" si="939"/>
        <v>341.58699999999999</v>
      </c>
      <c r="AO678" s="445">
        <f t="shared" si="940"/>
        <v>46.222868741542612</v>
      </c>
      <c r="AP678" s="542">
        <f t="shared" si="1003"/>
        <v>9.2445737483085211E-2</v>
      </c>
      <c r="AQ678" s="445">
        <f t="shared" si="941"/>
        <v>68.317399999999992</v>
      </c>
      <c r="AR678" s="227">
        <f t="shared" si="942"/>
        <v>429.5</v>
      </c>
      <c r="AS678" s="210">
        <f t="shared" si="943"/>
        <v>859</v>
      </c>
      <c r="AT678" s="209">
        <f t="shared" si="944"/>
        <v>257.7</v>
      </c>
      <c r="AU678" s="209">
        <f t="shared" si="945"/>
        <v>429.5</v>
      </c>
      <c r="AV678" s="211">
        <f t="shared" si="946"/>
        <v>758</v>
      </c>
      <c r="AW678" s="210">
        <f t="shared" si="947"/>
        <v>101</v>
      </c>
      <c r="AX678" s="210">
        <f t="shared" si="948"/>
        <v>120</v>
      </c>
      <c r="AY678" s="210">
        <f t="shared" si="949"/>
        <v>16.238159675236801</v>
      </c>
      <c r="AZ678" s="211">
        <f t="shared" si="950"/>
        <v>1080.587</v>
      </c>
      <c r="BA678" s="544">
        <f t="shared" si="1004"/>
        <v>221.58699999999999</v>
      </c>
      <c r="BB678" s="210">
        <f t="shared" si="1005"/>
        <v>55.396749999999997</v>
      </c>
      <c r="BC678" s="213">
        <f t="shared" si="951"/>
        <v>486.26415000000003</v>
      </c>
      <c r="BD678" s="211">
        <f>[1]MAG_9pak!$F$9</f>
        <v>972.52830000000006</v>
      </c>
      <c r="BE678" s="213">
        <f t="shared" si="952"/>
        <v>291.75848999999999</v>
      </c>
      <c r="BF678" s="213">
        <f t="shared" si="953"/>
        <v>486.26415000000003</v>
      </c>
      <c r="BG678" s="210">
        <f t="shared" si="954"/>
        <v>214.52830000000006</v>
      </c>
      <c r="BH678" s="210">
        <f t="shared" si="955"/>
        <v>233.52830000000006</v>
      </c>
      <c r="BI678" s="210">
        <f t="shared" si="956"/>
        <v>31.600581867388371</v>
      </c>
      <c r="BJ678" s="210">
        <f t="shared" si="957"/>
        <v>916.36</v>
      </c>
      <c r="BK678" s="214">
        <f t="shared" si="958"/>
        <v>274.90800000000002</v>
      </c>
      <c r="BL678" s="214">
        <f t="shared" si="959"/>
        <v>458.18</v>
      </c>
      <c r="BM678" s="210">
        <f t="shared" si="960"/>
        <v>177.36</v>
      </c>
      <c r="BN678" s="210">
        <f t="shared" si="961"/>
        <v>158.36000000000001</v>
      </c>
      <c r="BO678" s="215">
        <f t="shared" si="962"/>
        <v>458.18</v>
      </c>
      <c r="BP678" s="210">
        <f t="shared" si="1022"/>
        <v>916.36</v>
      </c>
      <c r="BQ678" s="216">
        <f t="shared" si="963"/>
        <v>274.90800000000002</v>
      </c>
      <c r="BR678" s="216">
        <f t="shared" si="964"/>
        <v>458.18</v>
      </c>
      <c r="BS678" s="210">
        <f t="shared" si="965"/>
        <v>177.36</v>
      </c>
      <c r="BT678" s="210">
        <f t="shared" si="966"/>
        <v>158.36000000000001</v>
      </c>
      <c r="BU678" s="217">
        <f t="shared" si="967"/>
        <v>458.18</v>
      </c>
      <c r="BV678" s="210">
        <f t="shared" si="1023"/>
        <v>916.36</v>
      </c>
      <c r="BW678" s="403">
        <f t="shared" si="968"/>
        <v>274.90800000000002</v>
      </c>
      <c r="BX678" s="403">
        <f t="shared" si="969"/>
        <v>458.18</v>
      </c>
      <c r="BY678" s="210">
        <f t="shared" si="970"/>
        <v>177.36</v>
      </c>
      <c r="BZ678" s="210">
        <f t="shared" si="971"/>
        <v>158.36000000000001</v>
      </c>
      <c r="CA678" s="210">
        <f t="shared" si="972"/>
        <v>24</v>
      </c>
      <c r="CB678" s="404">
        <f t="shared" si="973"/>
        <v>458.18</v>
      </c>
      <c r="CC678" s="211"/>
      <c r="CD678" s="537">
        <f t="shared" si="974"/>
        <v>55.396749999999997</v>
      </c>
      <c r="CE678" s="537">
        <f t="shared" si="1006"/>
        <v>16.619024999999997</v>
      </c>
      <c r="CF678" s="537">
        <f t="shared" si="975"/>
        <v>27.698374999999999</v>
      </c>
      <c r="CG678" s="210"/>
      <c r="CH678" s="210"/>
      <c r="CI678" s="210"/>
      <c r="CJ678" s="538">
        <f t="shared" si="976"/>
        <v>27.698374999999999</v>
      </c>
      <c r="CK678" s="216">
        <f t="shared" si="977"/>
        <v>-25.25</v>
      </c>
      <c r="CL678" s="216">
        <f t="shared" si="1007"/>
        <v>-7.5749999999999993</v>
      </c>
      <c r="CM678" s="216">
        <f t="shared" si="978"/>
        <v>-12.625</v>
      </c>
      <c r="CN678" s="216"/>
      <c r="CO678" s="216"/>
      <c r="CP678" s="216"/>
      <c r="CQ678" s="217">
        <f t="shared" si="979"/>
        <v>-12.625</v>
      </c>
      <c r="CR678" s="403">
        <f t="shared" si="980"/>
        <v>41.056749999999994</v>
      </c>
      <c r="CS678" s="403">
        <f t="shared" si="1008"/>
        <v>12.317024999999997</v>
      </c>
      <c r="CT678" s="403">
        <f t="shared" si="981"/>
        <v>20.528374999999997</v>
      </c>
      <c r="CU678" s="403"/>
      <c r="CV678" s="403"/>
      <c r="CW678" s="403"/>
      <c r="CX678" s="404">
        <f t="shared" si="982"/>
        <v>20.528374999999997</v>
      </c>
      <c r="CY678" s="198"/>
      <c r="CZ678" s="222">
        <v>758</v>
      </c>
      <c r="DA678" s="677">
        <f t="shared" si="983"/>
        <v>19</v>
      </c>
      <c r="DB678" s="676">
        <f t="shared" si="984"/>
        <v>2.5710419485791505</v>
      </c>
      <c r="DC678" s="676">
        <f t="shared" si="1009"/>
        <v>0.51420838971583005</v>
      </c>
      <c r="DD678" s="208">
        <v>1080.587</v>
      </c>
      <c r="DE678" s="677">
        <f t="shared" si="985"/>
        <v>341.58699999999999</v>
      </c>
      <c r="DF678" s="676">
        <f t="shared" si="986"/>
        <v>46.222868741542612</v>
      </c>
      <c r="DG678" s="676">
        <f t="shared" si="1010"/>
        <v>9.2445737483085217</v>
      </c>
      <c r="DH678" s="222">
        <v>20</v>
      </c>
      <c r="DI678" s="677">
        <f t="shared" si="987"/>
        <v>147.80000000000001</v>
      </c>
      <c r="DJ678" s="568">
        <f t="shared" si="988"/>
        <v>886.8</v>
      </c>
      <c r="DK678" s="677">
        <f t="shared" si="989"/>
        <v>443.4</v>
      </c>
      <c r="DL678" s="677">
        <f t="shared" si="1011"/>
        <v>266.04000000000002</v>
      </c>
      <c r="DM678" s="677">
        <f t="shared" si="1012"/>
        <v>443.4</v>
      </c>
      <c r="DN678" s="677">
        <f t="shared" si="990"/>
        <v>48.446750000000009</v>
      </c>
      <c r="DO678" s="677">
        <f t="shared" si="1013"/>
        <v>14.534025000000002</v>
      </c>
      <c r="DP678" s="677">
        <f t="shared" si="1014"/>
        <v>24.223375000000004</v>
      </c>
      <c r="DQ678" s="677">
        <f t="shared" si="991"/>
        <v>24.223375000000004</v>
      </c>
      <c r="DR678" s="222">
        <v>758</v>
      </c>
      <c r="DS678" s="677">
        <f t="shared" si="992"/>
        <v>19</v>
      </c>
      <c r="DT678" s="676">
        <f t="shared" si="993"/>
        <v>2.5710419485791505</v>
      </c>
      <c r="DU678" s="710">
        <f t="shared" si="1015"/>
        <v>0.51420838971583005</v>
      </c>
      <c r="DV678" s="208">
        <v>1080.587</v>
      </c>
      <c r="DW678" s="677">
        <f t="shared" si="994"/>
        <v>341.58699999999999</v>
      </c>
      <c r="DX678" s="676">
        <f t="shared" si="995"/>
        <v>46.222868741542612</v>
      </c>
      <c r="DY678" s="710">
        <f t="shared" si="1016"/>
        <v>9.2445737483085217</v>
      </c>
      <c r="DZ678" s="222">
        <v>19</v>
      </c>
      <c r="EA678" s="677">
        <f t="shared" si="996"/>
        <v>140.41</v>
      </c>
      <c r="EB678" s="568">
        <f t="shared" si="997"/>
        <v>879.41</v>
      </c>
      <c r="EC678" s="677">
        <f t="shared" si="998"/>
        <v>439.70499999999998</v>
      </c>
      <c r="ED678" s="677">
        <f t="shared" si="1017"/>
        <v>263.82299999999998</v>
      </c>
      <c r="EE678" s="677">
        <f t="shared" si="1018"/>
        <v>439.70499999999998</v>
      </c>
      <c r="EF678" s="208">
        <f t="shared" si="1019"/>
        <v>50.294250000000005</v>
      </c>
      <c r="EG678" s="208">
        <f t="shared" si="1020"/>
        <v>15.088275000000001</v>
      </c>
      <c r="EH678" s="208">
        <f t="shared" si="1021"/>
        <v>25.147125000000003</v>
      </c>
      <c r="EI678" s="677">
        <f t="shared" si="999"/>
        <v>25.147125000000003</v>
      </c>
    </row>
    <row r="679" spans="1:139" s="218" customFormat="1" ht="28.5" customHeight="1" x14ac:dyDescent="0.2">
      <c r="A679" s="505">
        <v>676</v>
      </c>
      <c r="B679" s="505" t="s">
        <v>1270</v>
      </c>
      <c r="C679" s="499" t="s">
        <v>954</v>
      </c>
      <c r="D679" s="334" t="s">
        <v>102</v>
      </c>
      <c r="E679" s="253" t="s">
        <v>92</v>
      </c>
      <c r="F679" s="219" t="s">
        <v>96</v>
      </c>
      <c r="G679" s="219" t="s">
        <v>24</v>
      </c>
      <c r="H679" s="219" t="s">
        <v>28</v>
      </c>
      <c r="I679" s="248">
        <v>0.1</v>
      </c>
      <c r="J679" s="230">
        <v>739</v>
      </c>
      <c r="K679" s="222"/>
      <c r="L679" s="219" t="s">
        <v>96</v>
      </c>
      <c r="M679" s="219" t="s">
        <v>24</v>
      </c>
      <c r="N679" s="219" t="s">
        <v>28</v>
      </c>
      <c r="O679" s="249">
        <v>0.1</v>
      </c>
      <c r="P679" s="230">
        <v>739</v>
      </c>
      <c r="Q679" s="219"/>
      <c r="R679" s="219"/>
      <c r="S679" s="219"/>
      <c r="T679" s="249">
        <v>0.1</v>
      </c>
      <c r="U679" s="231">
        <v>739</v>
      </c>
      <c r="V679" s="228" t="s">
        <v>674</v>
      </c>
      <c r="W679" s="228" t="s">
        <v>6</v>
      </c>
      <c r="X679" s="228" t="s">
        <v>28</v>
      </c>
      <c r="Y679" s="252">
        <v>0.1</v>
      </c>
      <c r="Z679" s="232">
        <v>739</v>
      </c>
      <c r="AA679" s="207">
        <f t="shared" si="935"/>
        <v>73.900000000000006</v>
      </c>
      <c r="AB679" s="222">
        <v>967</v>
      </c>
      <c r="AC679" s="544">
        <f t="shared" si="1000"/>
        <v>228</v>
      </c>
      <c r="AD679" s="208">
        <f>1.22*$AB$1</f>
        <v>1387.7012</v>
      </c>
      <c r="AE679" s="678">
        <f t="shared" si="1001"/>
        <v>648.70119999999997</v>
      </c>
      <c r="AF679" s="222">
        <v>1796</v>
      </c>
      <c r="AJ679" s="444">
        <f t="shared" si="936"/>
        <v>228</v>
      </c>
      <c r="AK679" s="444">
        <f t="shared" si="937"/>
        <v>30.852503382949948</v>
      </c>
      <c r="AL679" s="539">
        <f t="shared" si="1002"/>
        <v>6.1705006765899899E-2</v>
      </c>
      <c r="AM679" s="444">
        <f t="shared" si="938"/>
        <v>45.6</v>
      </c>
      <c r="AN679" s="445">
        <f t="shared" si="939"/>
        <v>648.70119999999997</v>
      </c>
      <c r="AO679" s="445">
        <f t="shared" si="940"/>
        <v>87.780947225981038</v>
      </c>
      <c r="AP679" s="542">
        <f t="shared" si="1003"/>
        <v>0.17556189445196207</v>
      </c>
      <c r="AQ679" s="445">
        <f t="shared" si="941"/>
        <v>129.74024</v>
      </c>
      <c r="AR679" s="227">
        <f t="shared" si="942"/>
        <v>85.9</v>
      </c>
      <c r="AS679" s="210">
        <f t="shared" si="943"/>
        <v>859</v>
      </c>
      <c r="AT679" s="209">
        <f t="shared" si="944"/>
        <v>257.7</v>
      </c>
      <c r="AU679" s="209">
        <f t="shared" si="945"/>
        <v>429.5</v>
      </c>
      <c r="AV679" s="211">
        <f t="shared" si="946"/>
        <v>967</v>
      </c>
      <c r="AW679" s="212">
        <f t="shared" si="947"/>
        <v>-108</v>
      </c>
      <c r="AX679" s="210">
        <f t="shared" si="948"/>
        <v>120</v>
      </c>
      <c r="AY679" s="210">
        <f t="shared" si="949"/>
        <v>16.238159675236801</v>
      </c>
      <c r="AZ679" s="211">
        <f t="shared" si="950"/>
        <v>1387.7012</v>
      </c>
      <c r="BA679" s="544">
        <f t="shared" si="1004"/>
        <v>528.70119999999997</v>
      </c>
      <c r="BB679" s="210">
        <f t="shared" si="1005"/>
        <v>132.17529999999999</v>
      </c>
      <c r="BC679" s="213">
        <f t="shared" si="951"/>
        <v>124.89310800000001</v>
      </c>
      <c r="BD679" s="211">
        <f>[1]MAG_9pak!$F$11</f>
        <v>1248.9310800000001</v>
      </c>
      <c r="BE679" s="213">
        <f t="shared" si="952"/>
        <v>374.67932400000001</v>
      </c>
      <c r="BF679" s="213">
        <f t="shared" si="953"/>
        <v>624.46554000000003</v>
      </c>
      <c r="BG679" s="210">
        <f t="shared" si="954"/>
        <v>281.93108000000007</v>
      </c>
      <c r="BH679" s="210">
        <f t="shared" si="955"/>
        <v>509.93108000000007</v>
      </c>
      <c r="BI679" s="210">
        <f t="shared" si="956"/>
        <v>69.002852503382968</v>
      </c>
      <c r="BJ679" s="210">
        <f t="shared" si="957"/>
        <v>916.36</v>
      </c>
      <c r="BK679" s="214">
        <f t="shared" si="958"/>
        <v>274.90800000000002</v>
      </c>
      <c r="BL679" s="214">
        <f t="shared" si="959"/>
        <v>458.18</v>
      </c>
      <c r="BM679" s="210">
        <f t="shared" si="960"/>
        <v>177.36</v>
      </c>
      <c r="BN679" s="210">
        <f t="shared" si="961"/>
        <v>-50.639999999999986</v>
      </c>
      <c r="BO679" s="215">
        <f t="shared" si="962"/>
        <v>91.63600000000001</v>
      </c>
      <c r="BP679" s="210">
        <f t="shared" si="1022"/>
        <v>916.36</v>
      </c>
      <c r="BQ679" s="216">
        <f t="shared" si="963"/>
        <v>274.90800000000002</v>
      </c>
      <c r="BR679" s="216">
        <f t="shared" si="964"/>
        <v>458.18</v>
      </c>
      <c r="BS679" s="210">
        <f t="shared" si="965"/>
        <v>177.36</v>
      </c>
      <c r="BT679" s="210">
        <f t="shared" si="966"/>
        <v>-50.639999999999986</v>
      </c>
      <c r="BU679" s="217">
        <f t="shared" si="967"/>
        <v>91.63600000000001</v>
      </c>
      <c r="BV679" s="210">
        <f t="shared" si="1023"/>
        <v>916.36</v>
      </c>
      <c r="BW679" s="403">
        <f t="shared" si="968"/>
        <v>274.90800000000002</v>
      </c>
      <c r="BX679" s="403">
        <f t="shared" si="969"/>
        <v>458.18</v>
      </c>
      <c r="BY679" s="210">
        <f t="shared" si="970"/>
        <v>177.36</v>
      </c>
      <c r="BZ679" s="210">
        <f t="shared" si="971"/>
        <v>-50.639999999999986</v>
      </c>
      <c r="CA679" s="210">
        <f t="shared" si="972"/>
        <v>24</v>
      </c>
      <c r="CB679" s="404">
        <f t="shared" si="973"/>
        <v>91.63600000000001</v>
      </c>
      <c r="CC679" s="211"/>
      <c r="CD679" s="537">
        <f t="shared" si="974"/>
        <v>132.17529999999999</v>
      </c>
      <c r="CE679" s="537">
        <f t="shared" si="1006"/>
        <v>39.652589999999996</v>
      </c>
      <c r="CF679" s="537">
        <f t="shared" si="975"/>
        <v>66.087649999999996</v>
      </c>
      <c r="CG679" s="210"/>
      <c r="CH679" s="210"/>
      <c r="CI679" s="210"/>
      <c r="CJ679" s="538">
        <f t="shared" si="976"/>
        <v>13.21753</v>
      </c>
      <c r="CK679" s="216">
        <f t="shared" si="977"/>
        <v>27</v>
      </c>
      <c r="CL679" s="216">
        <f t="shared" si="1007"/>
        <v>8.1</v>
      </c>
      <c r="CM679" s="216">
        <f t="shared" si="978"/>
        <v>13.5</v>
      </c>
      <c r="CN679" s="216"/>
      <c r="CO679" s="216"/>
      <c r="CP679" s="216"/>
      <c r="CQ679" s="217">
        <f t="shared" si="979"/>
        <v>2.7</v>
      </c>
      <c r="CR679" s="403">
        <f t="shared" si="980"/>
        <v>117.83529999999999</v>
      </c>
      <c r="CS679" s="403">
        <f t="shared" si="1008"/>
        <v>35.350589999999997</v>
      </c>
      <c r="CT679" s="403">
        <f t="shared" si="981"/>
        <v>58.917649999999995</v>
      </c>
      <c r="CU679" s="403"/>
      <c r="CV679" s="403"/>
      <c r="CW679" s="403"/>
      <c r="CX679" s="404">
        <f t="shared" si="982"/>
        <v>11.783529999999999</v>
      </c>
      <c r="CY679" s="198"/>
      <c r="CZ679" s="222">
        <v>967</v>
      </c>
      <c r="DA679" s="677">
        <f t="shared" si="983"/>
        <v>228</v>
      </c>
      <c r="DB679" s="676">
        <f t="shared" si="984"/>
        <v>30.852503382949948</v>
      </c>
      <c r="DC679" s="676">
        <f t="shared" si="1009"/>
        <v>6.1705006765899899</v>
      </c>
      <c r="DD679" s="208">
        <v>1387.7012</v>
      </c>
      <c r="DE679" s="677">
        <f t="shared" si="985"/>
        <v>648.70119999999997</v>
      </c>
      <c r="DF679" s="676">
        <f t="shared" si="986"/>
        <v>87.780947225981038</v>
      </c>
      <c r="DG679" s="676">
        <f t="shared" si="1010"/>
        <v>17.556189445196207</v>
      </c>
      <c r="DH679" s="222">
        <v>20</v>
      </c>
      <c r="DI679" s="677">
        <f t="shared" si="987"/>
        <v>147.80000000000001</v>
      </c>
      <c r="DJ679" s="568">
        <f t="shared" si="988"/>
        <v>886.8</v>
      </c>
      <c r="DK679" s="677">
        <f t="shared" si="989"/>
        <v>88.68</v>
      </c>
      <c r="DL679" s="677">
        <f t="shared" si="1011"/>
        <v>266.04000000000002</v>
      </c>
      <c r="DM679" s="677">
        <f t="shared" si="1012"/>
        <v>443.4</v>
      </c>
      <c r="DN679" s="677">
        <f t="shared" si="990"/>
        <v>125.2253</v>
      </c>
      <c r="DO679" s="677">
        <f t="shared" si="1013"/>
        <v>37.567590000000003</v>
      </c>
      <c r="DP679" s="677">
        <f t="shared" si="1014"/>
        <v>62.612650000000002</v>
      </c>
      <c r="DQ679" s="677">
        <f t="shared" si="991"/>
        <v>12.522530000000001</v>
      </c>
      <c r="DR679" s="222">
        <v>967</v>
      </c>
      <c r="DS679" s="677">
        <f t="shared" si="992"/>
        <v>228</v>
      </c>
      <c r="DT679" s="676">
        <f t="shared" si="993"/>
        <v>30.852503382949948</v>
      </c>
      <c r="DU679" s="710">
        <f t="shared" si="1015"/>
        <v>6.1705006765899899</v>
      </c>
      <c r="DV679" s="208">
        <v>1387.7012</v>
      </c>
      <c r="DW679" s="677">
        <f t="shared" si="994"/>
        <v>648.70119999999997</v>
      </c>
      <c r="DX679" s="676">
        <f t="shared" si="995"/>
        <v>87.780947225981038</v>
      </c>
      <c r="DY679" s="710">
        <f t="shared" si="1016"/>
        <v>17.556189445196207</v>
      </c>
      <c r="DZ679" s="222">
        <v>19</v>
      </c>
      <c r="EA679" s="677">
        <f t="shared" si="996"/>
        <v>140.41</v>
      </c>
      <c r="EB679" s="568">
        <f t="shared" si="997"/>
        <v>879.41</v>
      </c>
      <c r="EC679" s="677">
        <f t="shared" si="998"/>
        <v>87.941000000000003</v>
      </c>
      <c r="ED679" s="677">
        <f t="shared" si="1017"/>
        <v>263.82299999999998</v>
      </c>
      <c r="EE679" s="677">
        <f t="shared" si="1018"/>
        <v>439.70499999999998</v>
      </c>
      <c r="EF679" s="208">
        <f t="shared" si="1019"/>
        <v>127.0728</v>
      </c>
      <c r="EG679" s="208">
        <f t="shared" si="1020"/>
        <v>38.121839999999999</v>
      </c>
      <c r="EH679" s="208">
        <f t="shared" si="1021"/>
        <v>63.5364</v>
      </c>
      <c r="EI679" s="677">
        <f t="shared" si="999"/>
        <v>12.707280000000001</v>
      </c>
    </row>
    <row r="680" spans="1:139" s="218" customFormat="1" ht="28.5" customHeight="1" x14ac:dyDescent="0.2">
      <c r="A680" s="505">
        <v>677</v>
      </c>
      <c r="B680" s="505" t="s">
        <v>1266</v>
      </c>
      <c r="C680" s="501" t="s">
        <v>147</v>
      </c>
      <c r="D680" s="253" t="s">
        <v>132</v>
      </c>
      <c r="E680" s="355" t="s">
        <v>13</v>
      </c>
      <c r="F680" s="219" t="s">
        <v>7</v>
      </c>
      <c r="G680" s="219" t="s">
        <v>89</v>
      </c>
      <c r="H680" s="219" t="s">
        <v>5</v>
      </c>
      <c r="I680" s="248">
        <v>1</v>
      </c>
      <c r="J680" s="234">
        <v>1401</v>
      </c>
      <c r="K680" s="222"/>
      <c r="L680" s="219" t="s">
        <v>7</v>
      </c>
      <c r="M680" s="219" t="s">
        <v>89</v>
      </c>
      <c r="N680" s="219" t="s">
        <v>5</v>
      </c>
      <c r="O680" s="249">
        <v>1</v>
      </c>
      <c r="P680" s="234">
        <v>1401</v>
      </c>
      <c r="Q680" s="219"/>
      <c r="R680" s="219"/>
      <c r="S680" s="219"/>
      <c r="T680" s="249">
        <v>1</v>
      </c>
      <c r="U680" s="235">
        <v>1401</v>
      </c>
      <c r="V680" s="228" t="s">
        <v>664</v>
      </c>
      <c r="W680" s="228" t="s">
        <v>6</v>
      </c>
      <c r="X680" s="228" t="s">
        <v>88</v>
      </c>
      <c r="Y680" s="252">
        <v>1</v>
      </c>
      <c r="Z680" s="236">
        <v>1401</v>
      </c>
      <c r="AA680" s="207">
        <f t="shared" si="935"/>
        <v>1401</v>
      </c>
      <c r="AB680" s="222">
        <v>2174</v>
      </c>
      <c r="AC680" s="544">
        <f t="shared" si="1000"/>
        <v>773</v>
      </c>
      <c r="AD680" s="208">
        <f>2.73*$AB$1</f>
        <v>3105.2658000000001</v>
      </c>
      <c r="AE680" s="678">
        <f t="shared" si="1001"/>
        <v>1704.2658000000001</v>
      </c>
      <c r="AF680" s="222">
        <v>3726</v>
      </c>
      <c r="AJ680" s="444">
        <f t="shared" si="936"/>
        <v>773</v>
      </c>
      <c r="AK680" s="444">
        <f t="shared" si="937"/>
        <v>55.174875089221985</v>
      </c>
      <c r="AL680" s="539">
        <f t="shared" si="1002"/>
        <v>0.11034975017844398</v>
      </c>
      <c r="AM680" s="444">
        <f t="shared" si="938"/>
        <v>154.6</v>
      </c>
      <c r="AN680" s="445">
        <f t="shared" si="939"/>
        <v>1704.2658000000001</v>
      </c>
      <c r="AO680" s="445">
        <f t="shared" si="940"/>
        <v>121.64638115631692</v>
      </c>
      <c r="AP680" s="542">
        <f t="shared" si="1003"/>
        <v>0.24329276231263386</v>
      </c>
      <c r="AQ680" s="445">
        <f t="shared" si="941"/>
        <v>340.85316</v>
      </c>
      <c r="AR680" s="227">
        <f t="shared" si="942"/>
        <v>1521</v>
      </c>
      <c r="AS680" s="210">
        <f t="shared" si="943"/>
        <v>1521</v>
      </c>
      <c r="AT680" s="209">
        <f t="shared" si="944"/>
        <v>456.3</v>
      </c>
      <c r="AU680" s="209">
        <f t="shared" si="945"/>
        <v>760.5</v>
      </c>
      <c r="AV680" s="211">
        <f t="shared" si="946"/>
        <v>2174</v>
      </c>
      <c r="AW680" s="212">
        <f t="shared" si="947"/>
        <v>-653</v>
      </c>
      <c r="AX680" s="210">
        <f t="shared" si="948"/>
        <v>120</v>
      </c>
      <c r="AY680" s="210">
        <f t="shared" si="949"/>
        <v>8.5653104925053469</v>
      </c>
      <c r="AZ680" s="211">
        <f t="shared" si="950"/>
        <v>3105.2658000000001</v>
      </c>
      <c r="BA680" s="544">
        <f t="shared" si="1004"/>
        <v>1584.2658000000001</v>
      </c>
      <c r="BB680" s="210">
        <f t="shared" si="1005"/>
        <v>396.06645000000003</v>
      </c>
      <c r="BC680" s="213">
        <f t="shared" si="951"/>
        <v>2173.68606</v>
      </c>
      <c r="BD680" s="211">
        <f>[1]MAG_9pak!$C$15</f>
        <v>2173.68606</v>
      </c>
      <c r="BE680" s="213">
        <f t="shared" si="952"/>
        <v>652.105818</v>
      </c>
      <c r="BF680" s="213">
        <f t="shared" si="953"/>
        <v>1086.84303</v>
      </c>
      <c r="BG680" s="210">
        <f t="shared" si="954"/>
        <v>-0.31394000000000233</v>
      </c>
      <c r="BH680" s="210">
        <f t="shared" si="955"/>
        <v>772.68606</v>
      </c>
      <c r="BI680" s="210">
        <f t="shared" si="956"/>
        <v>55.152466809421838</v>
      </c>
      <c r="BJ680" s="210">
        <f t="shared" si="957"/>
        <v>1737.24</v>
      </c>
      <c r="BK680" s="214">
        <f t="shared" si="958"/>
        <v>521.17200000000003</v>
      </c>
      <c r="BL680" s="214">
        <f t="shared" si="959"/>
        <v>868.62</v>
      </c>
      <c r="BM680" s="210">
        <f t="shared" si="960"/>
        <v>336.24</v>
      </c>
      <c r="BN680" s="210">
        <f t="shared" si="961"/>
        <v>-436.76</v>
      </c>
      <c r="BO680" s="215">
        <f t="shared" si="962"/>
        <v>1737.24</v>
      </c>
      <c r="BP680" s="210">
        <f>Z680*1.2</f>
        <v>1681.2</v>
      </c>
      <c r="BQ680" s="216">
        <f t="shared" si="963"/>
        <v>504.36</v>
      </c>
      <c r="BR680" s="216">
        <f t="shared" si="964"/>
        <v>840.6</v>
      </c>
      <c r="BS680" s="210">
        <f t="shared" si="965"/>
        <v>280.20000000000005</v>
      </c>
      <c r="BT680" s="210">
        <f t="shared" si="966"/>
        <v>-492.79999999999995</v>
      </c>
      <c r="BU680" s="217">
        <f t="shared" si="967"/>
        <v>1681.2</v>
      </c>
      <c r="BV680" s="210">
        <f>Z680*1.19</f>
        <v>1667.1899999999998</v>
      </c>
      <c r="BW680" s="403">
        <f t="shared" si="968"/>
        <v>500.15699999999993</v>
      </c>
      <c r="BX680" s="403">
        <f t="shared" si="969"/>
        <v>833.59499999999991</v>
      </c>
      <c r="BY680" s="210">
        <f t="shared" si="970"/>
        <v>266.18999999999983</v>
      </c>
      <c r="BZ680" s="210">
        <f t="shared" si="971"/>
        <v>-506.81000000000017</v>
      </c>
      <c r="CA680" s="210">
        <f t="shared" si="972"/>
        <v>19</v>
      </c>
      <c r="CB680" s="404">
        <f t="shared" si="973"/>
        <v>1667.1899999999998</v>
      </c>
      <c r="CC680" s="404"/>
      <c r="CD680" s="537">
        <f t="shared" si="974"/>
        <v>396.06645000000003</v>
      </c>
      <c r="CE680" s="537">
        <f t="shared" si="1006"/>
        <v>118.819935</v>
      </c>
      <c r="CF680" s="537">
        <f t="shared" si="975"/>
        <v>198.03322500000002</v>
      </c>
      <c r="CG680" s="210"/>
      <c r="CH680" s="210"/>
      <c r="CI680" s="210"/>
      <c r="CJ680" s="538">
        <f t="shared" si="976"/>
        <v>396.06645000000003</v>
      </c>
      <c r="CK680" s="216">
        <f t="shared" si="977"/>
        <v>163.25</v>
      </c>
      <c r="CL680" s="216">
        <f t="shared" si="1007"/>
        <v>48.975000000000001</v>
      </c>
      <c r="CM680" s="216">
        <f t="shared" si="978"/>
        <v>81.625</v>
      </c>
      <c r="CN680" s="216"/>
      <c r="CO680" s="216"/>
      <c r="CP680" s="216"/>
      <c r="CQ680" s="217">
        <f t="shared" si="979"/>
        <v>163.25</v>
      </c>
      <c r="CR680" s="403">
        <f t="shared" si="980"/>
        <v>359.51895000000007</v>
      </c>
      <c r="CS680" s="403">
        <f t="shared" si="1008"/>
        <v>107.85568500000002</v>
      </c>
      <c r="CT680" s="403">
        <f t="shared" si="981"/>
        <v>179.75947500000004</v>
      </c>
      <c r="CU680" s="403"/>
      <c r="CV680" s="403"/>
      <c r="CW680" s="403"/>
      <c r="CX680" s="404">
        <f t="shared" si="982"/>
        <v>359.51895000000007</v>
      </c>
      <c r="CY680" s="198"/>
      <c r="CZ680" s="222">
        <v>2174</v>
      </c>
      <c r="DA680" s="677">
        <f t="shared" si="983"/>
        <v>773</v>
      </c>
      <c r="DB680" s="676">
        <f t="shared" si="984"/>
        <v>55.174875089221985</v>
      </c>
      <c r="DC680" s="676">
        <f t="shared" si="1009"/>
        <v>11.034975017844397</v>
      </c>
      <c r="DD680" s="208">
        <v>3105.2658000000001</v>
      </c>
      <c r="DE680" s="677">
        <f t="shared" si="985"/>
        <v>1704.2658000000001</v>
      </c>
      <c r="DF680" s="676">
        <f t="shared" si="986"/>
        <v>121.64638115631692</v>
      </c>
      <c r="DG680" s="676">
        <f t="shared" si="1010"/>
        <v>24.329276231263385</v>
      </c>
      <c r="DH680" s="222">
        <v>15</v>
      </c>
      <c r="DI680" s="677">
        <f t="shared" si="987"/>
        <v>210.15</v>
      </c>
      <c r="DJ680" s="568">
        <f t="shared" si="988"/>
        <v>1611.15</v>
      </c>
      <c r="DK680" s="677">
        <f t="shared" si="989"/>
        <v>1611.15</v>
      </c>
      <c r="DL680" s="677">
        <f t="shared" si="1011"/>
        <v>483.34500000000003</v>
      </c>
      <c r="DM680" s="677">
        <f t="shared" si="1012"/>
        <v>805.57500000000005</v>
      </c>
      <c r="DN680" s="677">
        <f t="shared" si="990"/>
        <v>373.52895000000001</v>
      </c>
      <c r="DO680" s="677">
        <f t="shared" si="1013"/>
        <v>112.058685</v>
      </c>
      <c r="DP680" s="677">
        <f t="shared" si="1014"/>
        <v>186.764475</v>
      </c>
      <c r="DQ680" s="677">
        <f t="shared" si="991"/>
        <v>373.52895000000001</v>
      </c>
      <c r="DR680" s="222">
        <v>2174</v>
      </c>
      <c r="DS680" s="677">
        <f t="shared" si="992"/>
        <v>773</v>
      </c>
      <c r="DT680" s="676">
        <f t="shared" si="993"/>
        <v>55.174875089221985</v>
      </c>
      <c r="DU680" s="710">
        <f t="shared" si="1015"/>
        <v>11.034975017844397</v>
      </c>
      <c r="DV680" s="208">
        <v>3105.2658000000001</v>
      </c>
      <c r="DW680" s="677">
        <f t="shared" si="994"/>
        <v>1704.2658000000001</v>
      </c>
      <c r="DX680" s="676">
        <f t="shared" si="995"/>
        <v>121.64638115631692</v>
      </c>
      <c r="DY680" s="710">
        <f t="shared" si="1016"/>
        <v>24.329276231263385</v>
      </c>
      <c r="DZ680" s="222">
        <v>15</v>
      </c>
      <c r="EA680" s="677">
        <f t="shared" si="996"/>
        <v>210.15</v>
      </c>
      <c r="EB680" s="568">
        <f t="shared" si="997"/>
        <v>1611.15</v>
      </c>
      <c r="EC680" s="677">
        <f t="shared" si="998"/>
        <v>1611.15</v>
      </c>
      <c r="ED680" s="677">
        <f t="shared" si="1017"/>
        <v>483.34500000000003</v>
      </c>
      <c r="EE680" s="677">
        <f t="shared" si="1018"/>
        <v>805.57500000000005</v>
      </c>
      <c r="EF680" s="208">
        <f t="shared" si="1019"/>
        <v>373.52895000000001</v>
      </c>
      <c r="EG680" s="208">
        <f t="shared" si="1020"/>
        <v>112.058685</v>
      </c>
      <c r="EH680" s="208">
        <f t="shared" si="1021"/>
        <v>186.764475</v>
      </c>
      <c r="EI680" s="677">
        <f t="shared" si="999"/>
        <v>373.52895000000001</v>
      </c>
    </row>
    <row r="681" spans="1:139" s="218" customFormat="1" ht="28.5" customHeight="1" x14ac:dyDescent="0.2">
      <c r="A681" s="506">
        <v>678</v>
      </c>
      <c r="B681" s="505" t="s">
        <v>1266</v>
      </c>
      <c r="C681" s="499" t="s">
        <v>1013</v>
      </c>
      <c r="D681" s="253" t="s">
        <v>132</v>
      </c>
      <c r="E681" s="253" t="s">
        <v>83</v>
      </c>
      <c r="F681" s="219" t="s">
        <v>10</v>
      </c>
      <c r="G681" s="219" t="s">
        <v>26</v>
      </c>
      <c r="H681" s="219" t="s">
        <v>28</v>
      </c>
      <c r="I681" s="248">
        <v>1</v>
      </c>
      <c r="J681" s="229">
        <v>1050</v>
      </c>
      <c r="K681" s="266"/>
      <c r="L681" s="219" t="s">
        <v>10</v>
      </c>
      <c r="M681" s="219" t="s">
        <v>26</v>
      </c>
      <c r="N681" s="219" t="s">
        <v>28</v>
      </c>
      <c r="O681" s="249">
        <v>1</v>
      </c>
      <c r="P681" s="230">
        <v>1050</v>
      </c>
      <c r="Q681" s="219"/>
      <c r="R681" s="219"/>
      <c r="S681" s="219"/>
      <c r="T681" s="249">
        <v>1</v>
      </c>
      <c r="U681" s="231">
        <v>1050</v>
      </c>
      <c r="V681" s="228" t="s">
        <v>10</v>
      </c>
      <c r="W681" s="228" t="s">
        <v>24</v>
      </c>
      <c r="X681" s="228" t="s">
        <v>25</v>
      </c>
      <c r="Y681" s="252">
        <v>1</v>
      </c>
      <c r="Z681" s="232">
        <v>1050</v>
      </c>
      <c r="AA681" s="207">
        <f t="shared" si="935"/>
        <v>1050</v>
      </c>
      <c r="AB681" s="222">
        <v>905</v>
      </c>
      <c r="AC681" s="544">
        <f t="shared" si="1000"/>
        <v>-145</v>
      </c>
      <c r="AD681" s="208">
        <f>1.137*$AB$1</f>
        <v>1293.2920200000001</v>
      </c>
      <c r="AE681" s="678">
        <f t="shared" si="1001"/>
        <v>243.29202000000009</v>
      </c>
      <c r="AF681" s="222">
        <v>1682</v>
      </c>
      <c r="AJ681" s="444">
        <f t="shared" si="936"/>
        <v>-145</v>
      </c>
      <c r="AK681" s="444">
        <f t="shared" si="937"/>
        <v>-13.80952380952381</v>
      </c>
      <c r="AL681" s="539">
        <f t="shared" si="1002"/>
        <v>-2.7619047619047619E-2</v>
      </c>
      <c r="AM681" s="444">
        <f t="shared" si="938"/>
        <v>-29</v>
      </c>
      <c r="AN681" s="445">
        <f t="shared" si="939"/>
        <v>243.29202000000009</v>
      </c>
      <c r="AO681" s="445">
        <f t="shared" si="940"/>
        <v>23.170668571428578</v>
      </c>
      <c r="AP681" s="542">
        <f t="shared" si="1003"/>
        <v>4.6341337142857153E-2</v>
      </c>
      <c r="AQ681" s="445">
        <f t="shared" si="941"/>
        <v>48.658404000000019</v>
      </c>
      <c r="AR681" s="227">
        <f t="shared" si="942"/>
        <v>1170</v>
      </c>
      <c r="AS681" s="210">
        <f t="shared" si="943"/>
        <v>1170</v>
      </c>
      <c r="AT681" s="209">
        <f t="shared" si="944"/>
        <v>351</v>
      </c>
      <c r="AU681" s="209">
        <f t="shared" si="945"/>
        <v>585</v>
      </c>
      <c r="AV681" s="211">
        <f t="shared" si="946"/>
        <v>905</v>
      </c>
      <c r="AW681" s="210">
        <f t="shared" si="947"/>
        <v>265</v>
      </c>
      <c r="AX681" s="210">
        <f t="shared" si="948"/>
        <v>120</v>
      </c>
      <c r="AY681" s="210">
        <f t="shared" si="949"/>
        <v>11.428571428571431</v>
      </c>
      <c r="AZ681" s="211">
        <f t="shared" si="950"/>
        <v>1293.2920200000001</v>
      </c>
      <c r="BA681" s="544">
        <f t="shared" si="1004"/>
        <v>123.29202000000009</v>
      </c>
      <c r="BB681" s="210">
        <f t="shared" si="1005"/>
        <v>30.823005000000023</v>
      </c>
      <c r="BC681" s="213">
        <f t="shared" si="951"/>
        <v>1163.9628180000002</v>
      </c>
      <c r="BD681" s="211">
        <f>[1]MAG_9pak!$F$10</f>
        <v>1163.9628180000002</v>
      </c>
      <c r="BE681" s="213">
        <f t="shared" si="952"/>
        <v>349.18884540000005</v>
      </c>
      <c r="BF681" s="213">
        <f t="shared" si="953"/>
        <v>581.9814090000001</v>
      </c>
      <c r="BG681" s="210">
        <f t="shared" si="954"/>
        <v>258.9628180000002</v>
      </c>
      <c r="BH681" s="210">
        <f t="shared" si="955"/>
        <v>113.9628180000002</v>
      </c>
      <c r="BI681" s="210">
        <f t="shared" si="956"/>
        <v>10.85360171428573</v>
      </c>
      <c r="BJ681" s="210">
        <f t="shared" si="957"/>
        <v>1302</v>
      </c>
      <c r="BK681" s="214">
        <f t="shared" si="958"/>
        <v>390.59999999999997</v>
      </c>
      <c r="BL681" s="214">
        <f t="shared" si="959"/>
        <v>651</v>
      </c>
      <c r="BM681" s="210">
        <f t="shared" si="960"/>
        <v>252</v>
      </c>
      <c r="BN681" s="210">
        <f t="shared" si="961"/>
        <v>397</v>
      </c>
      <c r="BO681" s="215">
        <f t="shared" si="962"/>
        <v>1302</v>
      </c>
      <c r="BP681" s="210">
        <f t="shared" ref="BP681:BP699" si="1024">Z681*1.24</f>
        <v>1302</v>
      </c>
      <c r="BQ681" s="216">
        <f t="shared" si="963"/>
        <v>390.59999999999997</v>
      </c>
      <c r="BR681" s="216">
        <f t="shared" si="964"/>
        <v>651</v>
      </c>
      <c r="BS681" s="210">
        <f t="shared" si="965"/>
        <v>252</v>
      </c>
      <c r="BT681" s="210">
        <f t="shared" si="966"/>
        <v>397</v>
      </c>
      <c r="BU681" s="217">
        <f t="shared" si="967"/>
        <v>1302</v>
      </c>
      <c r="BV681" s="210">
        <f t="shared" ref="BV681:BV699" si="1025">Z681*1.24</f>
        <v>1302</v>
      </c>
      <c r="BW681" s="403">
        <f t="shared" si="968"/>
        <v>390.59999999999997</v>
      </c>
      <c r="BX681" s="403">
        <f t="shared" si="969"/>
        <v>651</v>
      </c>
      <c r="BY681" s="210">
        <f t="shared" si="970"/>
        <v>252</v>
      </c>
      <c r="BZ681" s="210">
        <f t="shared" si="971"/>
        <v>397</v>
      </c>
      <c r="CA681" s="210">
        <f t="shared" si="972"/>
        <v>24</v>
      </c>
      <c r="CB681" s="404">
        <f t="shared" si="973"/>
        <v>1302</v>
      </c>
      <c r="CC681" s="404"/>
      <c r="CD681" s="537">
        <f t="shared" si="974"/>
        <v>30.823005000000023</v>
      </c>
      <c r="CE681" s="537">
        <f t="shared" si="1006"/>
        <v>9.246901500000007</v>
      </c>
      <c r="CF681" s="537">
        <f t="shared" si="975"/>
        <v>15.411502500000012</v>
      </c>
      <c r="CG681" s="210"/>
      <c r="CH681" s="210"/>
      <c r="CI681" s="210"/>
      <c r="CJ681" s="538">
        <f t="shared" si="976"/>
        <v>30.823005000000023</v>
      </c>
      <c r="CK681" s="216">
        <f t="shared" si="977"/>
        <v>-66.25</v>
      </c>
      <c r="CL681" s="216">
        <f t="shared" si="1007"/>
        <v>-19.875</v>
      </c>
      <c r="CM681" s="216">
        <f t="shared" si="978"/>
        <v>-33.125</v>
      </c>
      <c r="CN681" s="216"/>
      <c r="CO681" s="216"/>
      <c r="CP681" s="216"/>
      <c r="CQ681" s="217">
        <f t="shared" si="979"/>
        <v>-66.25</v>
      </c>
      <c r="CR681" s="403">
        <f t="shared" si="980"/>
        <v>-2.1769949999999767</v>
      </c>
      <c r="CS681" s="403">
        <f t="shared" si="1008"/>
        <v>-0.65309849999999303</v>
      </c>
      <c r="CT681" s="403">
        <f t="shared" si="981"/>
        <v>-1.0884974999999883</v>
      </c>
      <c r="CU681" s="403"/>
      <c r="CV681" s="403"/>
      <c r="CW681" s="403"/>
      <c r="CX681" s="404">
        <f t="shared" si="982"/>
        <v>-2.1769949999999767</v>
      </c>
      <c r="CY681" s="198"/>
      <c r="CZ681" s="222">
        <v>905</v>
      </c>
      <c r="DA681" s="677">
        <f t="shared" si="983"/>
        <v>-145</v>
      </c>
      <c r="DB681" s="676">
        <f t="shared" si="984"/>
        <v>-13.80952380952381</v>
      </c>
      <c r="DC681" s="676">
        <f t="shared" si="1009"/>
        <v>-2.7619047619047619</v>
      </c>
      <c r="DD681" s="208">
        <v>1293.2920200000001</v>
      </c>
      <c r="DE681" s="677">
        <f t="shared" si="985"/>
        <v>243.29202000000009</v>
      </c>
      <c r="DF681" s="676">
        <f t="shared" si="986"/>
        <v>23.170668571428578</v>
      </c>
      <c r="DG681" s="676">
        <f t="shared" si="1010"/>
        <v>4.6341337142857153</v>
      </c>
      <c r="DH681" s="222">
        <v>20</v>
      </c>
      <c r="DI681" s="677">
        <f t="shared" si="987"/>
        <v>210</v>
      </c>
      <c r="DJ681" s="568">
        <f t="shared" si="988"/>
        <v>1260</v>
      </c>
      <c r="DK681" s="677">
        <f t="shared" si="989"/>
        <v>1260</v>
      </c>
      <c r="DL681" s="677">
        <f t="shared" si="1011"/>
        <v>378</v>
      </c>
      <c r="DM681" s="677">
        <f t="shared" si="1012"/>
        <v>630</v>
      </c>
      <c r="DN681" s="677">
        <f t="shared" si="990"/>
        <v>8.3230050000000233</v>
      </c>
      <c r="DO681" s="677">
        <f t="shared" si="1013"/>
        <v>2.496901500000007</v>
      </c>
      <c r="DP681" s="677">
        <f t="shared" si="1014"/>
        <v>4.1615025000000117</v>
      </c>
      <c r="DQ681" s="677">
        <f t="shared" si="991"/>
        <v>8.3230050000000233</v>
      </c>
      <c r="DR681" s="222">
        <v>905</v>
      </c>
      <c r="DS681" s="677">
        <f t="shared" si="992"/>
        <v>-145</v>
      </c>
      <c r="DT681" s="676">
        <f t="shared" si="993"/>
        <v>-13.80952380952381</v>
      </c>
      <c r="DU681" s="710">
        <f t="shared" si="1015"/>
        <v>-2.7619047619047619</v>
      </c>
      <c r="DV681" s="208">
        <v>1293.2920200000001</v>
      </c>
      <c r="DW681" s="677">
        <f t="shared" si="994"/>
        <v>243.29202000000009</v>
      </c>
      <c r="DX681" s="676">
        <f t="shared" si="995"/>
        <v>23.170668571428578</v>
      </c>
      <c r="DY681" s="710">
        <f t="shared" si="1016"/>
        <v>4.6341337142857153</v>
      </c>
      <c r="DZ681" s="222">
        <v>19</v>
      </c>
      <c r="EA681" s="677">
        <f t="shared" si="996"/>
        <v>199.5</v>
      </c>
      <c r="EB681" s="568">
        <f t="shared" si="997"/>
        <v>1249.5</v>
      </c>
      <c r="EC681" s="677">
        <f t="shared" si="998"/>
        <v>1249.5</v>
      </c>
      <c r="ED681" s="677">
        <f t="shared" si="1017"/>
        <v>374.85</v>
      </c>
      <c r="EE681" s="677">
        <f t="shared" si="1018"/>
        <v>624.75</v>
      </c>
      <c r="EF681" s="208">
        <f t="shared" si="1019"/>
        <v>10.948005000000023</v>
      </c>
      <c r="EG681" s="208">
        <f t="shared" si="1020"/>
        <v>3.2844015000000071</v>
      </c>
      <c r="EH681" s="208">
        <f t="shared" si="1021"/>
        <v>5.4740025000000117</v>
      </c>
      <c r="EI681" s="677">
        <f t="shared" si="999"/>
        <v>10.948005000000023</v>
      </c>
    </row>
    <row r="682" spans="1:139" s="218" customFormat="1" ht="28.5" customHeight="1" x14ac:dyDescent="0.2">
      <c r="A682" s="505">
        <v>679</v>
      </c>
      <c r="B682" s="505" t="s">
        <v>1266</v>
      </c>
      <c r="C682" s="499" t="s">
        <v>1013</v>
      </c>
      <c r="D682" s="253" t="s">
        <v>132</v>
      </c>
      <c r="E682" s="253" t="s">
        <v>133</v>
      </c>
      <c r="F682" s="219" t="s">
        <v>5</v>
      </c>
      <c r="G682" s="219" t="s">
        <v>40</v>
      </c>
      <c r="H682" s="219" t="s">
        <v>39</v>
      </c>
      <c r="I682" s="248">
        <v>2</v>
      </c>
      <c r="J682" s="229">
        <v>530</v>
      </c>
      <c r="K682" s="222"/>
      <c r="L682" s="219" t="s">
        <v>5</v>
      </c>
      <c r="M682" s="219" t="s">
        <v>40</v>
      </c>
      <c r="N682" s="219" t="s">
        <v>39</v>
      </c>
      <c r="O682" s="249">
        <v>2</v>
      </c>
      <c r="P682" s="230">
        <v>530</v>
      </c>
      <c r="Q682" s="219"/>
      <c r="R682" s="219"/>
      <c r="S682" s="219"/>
      <c r="T682" s="249">
        <v>2</v>
      </c>
      <c r="U682" s="231">
        <v>530</v>
      </c>
      <c r="V682" s="228" t="s">
        <v>303</v>
      </c>
      <c r="W682" s="228" t="s">
        <v>6</v>
      </c>
      <c r="X682" s="228" t="s">
        <v>7</v>
      </c>
      <c r="Y682" s="252">
        <v>2</v>
      </c>
      <c r="Z682" s="232">
        <v>530</v>
      </c>
      <c r="AA682" s="207">
        <f t="shared" si="935"/>
        <v>1060</v>
      </c>
      <c r="AB682" s="222">
        <v>620</v>
      </c>
      <c r="AC682" s="544">
        <f t="shared" si="1000"/>
        <v>90</v>
      </c>
      <c r="AD682" s="208">
        <f>0.581*$AB$1</f>
        <v>660.86425999999994</v>
      </c>
      <c r="AE682" s="678">
        <f t="shared" si="1001"/>
        <v>130.86425999999994</v>
      </c>
      <c r="AF682" s="222">
        <v>859</v>
      </c>
      <c r="AJ682" s="444">
        <f t="shared" si="936"/>
        <v>90</v>
      </c>
      <c r="AK682" s="444">
        <f t="shared" si="937"/>
        <v>16.981132075471692</v>
      </c>
      <c r="AL682" s="539">
        <f t="shared" si="1002"/>
        <v>3.3962264150943382E-2</v>
      </c>
      <c r="AM682" s="444">
        <f t="shared" si="938"/>
        <v>18</v>
      </c>
      <c r="AN682" s="445">
        <f t="shared" si="939"/>
        <v>130.86425999999994</v>
      </c>
      <c r="AO682" s="445">
        <f t="shared" si="940"/>
        <v>24.69136981132074</v>
      </c>
      <c r="AP682" s="542">
        <f t="shared" si="1003"/>
        <v>4.9382739622641482E-2</v>
      </c>
      <c r="AQ682" s="445">
        <f t="shared" si="941"/>
        <v>26.172851999999988</v>
      </c>
      <c r="AR682" s="227">
        <f t="shared" si="942"/>
        <v>1300</v>
      </c>
      <c r="AS682" s="210">
        <f t="shared" si="943"/>
        <v>650</v>
      </c>
      <c r="AT682" s="209">
        <f t="shared" si="944"/>
        <v>195</v>
      </c>
      <c r="AU682" s="209">
        <f t="shared" si="945"/>
        <v>325</v>
      </c>
      <c r="AV682" s="211">
        <f t="shared" si="946"/>
        <v>620</v>
      </c>
      <c r="AW682" s="210">
        <f t="shared" si="947"/>
        <v>30</v>
      </c>
      <c r="AX682" s="210">
        <f t="shared" si="948"/>
        <v>120</v>
      </c>
      <c r="AY682" s="210">
        <f t="shared" si="949"/>
        <v>22.641509433962256</v>
      </c>
      <c r="AZ682" s="211">
        <f t="shared" si="950"/>
        <v>660.86425999999994</v>
      </c>
      <c r="BA682" s="544">
        <f t="shared" si="1004"/>
        <v>10.864259999999945</v>
      </c>
      <c r="BB682" s="210">
        <f t="shared" si="1005"/>
        <v>2.7160649999999862</v>
      </c>
      <c r="BC682" s="213">
        <f t="shared" si="951"/>
        <v>1240</v>
      </c>
      <c r="BD682" s="211">
        <f>[1]MAG_9pak!$F$4</f>
        <v>620</v>
      </c>
      <c r="BE682" s="213">
        <f t="shared" si="952"/>
        <v>186</v>
      </c>
      <c r="BF682" s="213">
        <f t="shared" si="953"/>
        <v>310</v>
      </c>
      <c r="BG682" s="210">
        <f t="shared" si="954"/>
        <v>0</v>
      </c>
      <c r="BH682" s="210">
        <f t="shared" si="955"/>
        <v>90</v>
      </c>
      <c r="BI682" s="210">
        <f t="shared" si="956"/>
        <v>16.981132075471692</v>
      </c>
      <c r="BJ682" s="210">
        <f t="shared" si="957"/>
        <v>657.2</v>
      </c>
      <c r="BK682" s="214">
        <f t="shared" si="958"/>
        <v>197.16</v>
      </c>
      <c r="BL682" s="214">
        <f t="shared" si="959"/>
        <v>328.6</v>
      </c>
      <c r="BM682" s="210">
        <f t="shared" si="960"/>
        <v>127.20000000000005</v>
      </c>
      <c r="BN682" s="210">
        <f t="shared" si="961"/>
        <v>37.200000000000045</v>
      </c>
      <c r="BO682" s="215">
        <f t="shared" si="962"/>
        <v>1314.4</v>
      </c>
      <c r="BP682" s="210">
        <f t="shared" si="1024"/>
        <v>657.2</v>
      </c>
      <c r="BQ682" s="216">
        <f t="shared" si="963"/>
        <v>197.16</v>
      </c>
      <c r="BR682" s="216">
        <f t="shared" si="964"/>
        <v>328.6</v>
      </c>
      <c r="BS682" s="210">
        <f t="shared" si="965"/>
        <v>127.20000000000005</v>
      </c>
      <c r="BT682" s="210">
        <f t="shared" si="966"/>
        <v>37.200000000000045</v>
      </c>
      <c r="BU682" s="217">
        <f t="shared" si="967"/>
        <v>1314.4</v>
      </c>
      <c r="BV682" s="210">
        <f t="shared" si="1025"/>
        <v>657.2</v>
      </c>
      <c r="BW682" s="403">
        <f t="shared" si="968"/>
        <v>197.16</v>
      </c>
      <c r="BX682" s="403">
        <f t="shared" si="969"/>
        <v>328.6</v>
      </c>
      <c r="BY682" s="210">
        <f t="shared" si="970"/>
        <v>127.20000000000005</v>
      </c>
      <c r="BZ682" s="210">
        <f t="shared" si="971"/>
        <v>37.200000000000045</v>
      </c>
      <c r="CA682" s="210">
        <f t="shared" si="972"/>
        <v>24</v>
      </c>
      <c r="CB682" s="404">
        <f t="shared" si="973"/>
        <v>1314.4</v>
      </c>
      <c r="CC682" s="404"/>
      <c r="CD682" s="537">
        <f t="shared" si="974"/>
        <v>2.7160649999999862</v>
      </c>
      <c r="CE682" s="537">
        <f t="shared" si="1006"/>
        <v>0.81481949999999581</v>
      </c>
      <c r="CF682" s="537">
        <f t="shared" si="975"/>
        <v>1.3580324999999931</v>
      </c>
      <c r="CG682" s="210"/>
      <c r="CH682" s="210"/>
      <c r="CI682" s="210"/>
      <c r="CJ682" s="538">
        <f t="shared" si="976"/>
        <v>5.4321299999999724</v>
      </c>
      <c r="CK682" s="216">
        <f t="shared" si="977"/>
        <v>-7.5</v>
      </c>
      <c r="CL682" s="216">
        <f t="shared" si="1007"/>
        <v>-2.25</v>
      </c>
      <c r="CM682" s="216">
        <f t="shared" si="978"/>
        <v>-3.75</v>
      </c>
      <c r="CN682" s="216"/>
      <c r="CO682" s="216"/>
      <c r="CP682" s="216"/>
      <c r="CQ682" s="217">
        <f t="shared" si="979"/>
        <v>-15</v>
      </c>
      <c r="CR682" s="403">
        <f t="shared" si="980"/>
        <v>0.91606499999997482</v>
      </c>
      <c r="CS682" s="403">
        <f t="shared" si="1008"/>
        <v>0.27481949999999244</v>
      </c>
      <c r="CT682" s="403">
        <f t="shared" si="981"/>
        <v>0.45803249999998741</v>
      </c>
      <c r="CU682" s="403"/>
      <c r="CV682" s="403"/>
      <c r="CW682" s="403"/>
      <c r="CX682" s="404">
        <f t="shared" si="982"/>
        <v>1.8321299999999496</v>
      </c>
      <c r="CY682" s="198"/>
      <c r="CZ682" s="222">
        <v>620</v>
      </c>
      <c r="DA682" s="677">
        <f t="shared" si="983"/>
        <v>90</v>
      </c>
      <c r="DB682" s="676">
        <f t="shared" si="984"/>
        <v>16.981132075471692</v>
      </c>
      <c r="DC682" s="676">
        <f t="shared" si="1009"/>
        <v>3.3962264150943384</v>
      </c>
      <c r="DD682" s="208">
        <v>660.86425999999994</v>
      </c>
      <c r="DE682" s="677">
        <f t="shared" si="985"/>
        <v>130.86425999999994</v>
      </c>
      <c r="DF682" s="676">
        <f t="shared" si="986"/>
        <v>24.69136981132074</v>
      </c>
      <c r="DG682" s="676">
        <f t="shared" si="1010"/>
        <v>4.9382739622641481</v>
      </c>
      <c r="DH682" s="222">
        <v>24</v>
      </c>
      <c r="DI682" s="677">
        <f t="shared" si="987"/>
        <v>127.2</v>
      </c>
      <c r="DJ682" s="568">
        <f t="shared" si="988"/>
        <v>657.2</v>
      </c>
      <c r="DK682" s="677">
        <f t="shared" si="989"/>
        <v>1314.4</v>
      </c>
      <c r="DL682" s="677">
        <f t="shared" si="1011"/>
        <v>197.16</v>
      </c>
      <c r="DM682" s="677">
        <f t="shared" si="1012"/>
        <v>328.6</v>
      </c>
      <c r="DN682" s="677">
        <f t="shared" si="990"/>
        <v>0.91606499999997482</v>
      </c>
      <c r="DO682" s="677">
        <f t="shared" si="1013"/>
        <v>0.27481949999999244</v>
      </c>
      <c r="DP682" s="677">
        <f t="shared" si="1014"/>
        <v>0.45803249999998741</v>
      </c>
      <c r="DQ682" s="677">
        <f t="shared" si="991"/>
        <v>1.8321299999999496</v>
      </c>
      <c r="DR682" s="222">
        <v>620</v>
      </c>
      <c r="DS682" s="677">
        <f t="shared" si="992"/>
        <v>90</v>
      </c>
      <c r="DT682" s="676">
        <f t="shared" si="993"/>
        <v>16.981132075471692</v>
      </c>
      <c r="DU682" s="710">
        <f t="shared" si="1015"/>
        <v>3.3962264150943384</v>
      </c>
      <c r="DV682" s="208">
        <v>660.86425999999994</v>
      </c>
      <c r="DW682" s="677">
        <f t="shared" si="994"/>
        <v>130.86425999999994</v>
      </c>
      <c r="DX682" s="676">
        <f t="shared" si="995"/>
        <v>24.69136981132074</v>
      </c>
      <c r="DY682" s="710">
        <f t="shared" si="1016"/>
        <v>4.9382739622641481</v>
      </c>
      <c r="DZ682" s="222">
        <v>24</v>
      </c>
      <c r="EA682" s="677">
        <f t="shared" si="996"/>
        <v>127.2</v>
      </c>
      <c r="EB682" s="568">
        <f t="shared" si="997"/>
        <v>657.2</v>
      </c>
      <c r="EC682" s="677">
        <f t="shared" si="998"/>
        <v>1314.4</v>
      </c>
      <c r="ED682" s="677">
        <f t="shared" si="1017"/>
        <v>197.16</v>
      </c>
      <c r="EE682" s="677">
        <f t="shared" si="1018"/>
        <v>328.6</v>
      </c>
      <c r="EF682" s="208">
        <f t="shared" si="1019"/>
        <v>0.91606499999997482</v>
      </c>
      <c r="EG682" s="208">
        <f t="shared" si="1020"/>
        <v>0.27481949999999244</v>
      </c>
      <c r="EH682" s="208">
        <f t="shared" si="1021"/>
        <v>0.45803249999998741</v>
      </c>
      <c r="EI682" s="677">
        <f t="shared" si="999"/>
        <v>1.8321299999999496</v>
      </c>
    </row>
    <row r="683" spans="1:139" s="218" customFormat="1" ht="28.5" customHeight="1" x14ac:dyDescent="0.2">
      <c r="A683" s="505">
        <v>680</v>
      </c>
      <c r="B683" s="505" t="s">
        <v>1266</v>
      </c>
      <c r="C683" s="499" t="s">
        <v>1013</v>
      </c>
      <c r="D683" s="253" t="s">
        <v>132</v>
      </c>
      <c r="E683" s="253" t="s">
        <v>11</v>
      </c>
      <c r="F683" s="219" t="s">
        <v>5</v>
      </c>
      <c r="G683" s="219" t="s">
        <v>6</v>
      </c>
      <c r="H683" s="219" t="s">
        <v>7</v>
      </c>
      <c r="I683" s="248">
        <v>2</v>
      </c>
      <c r="J683" s="229">
        <v>500</v>
      </c>
      <c r="K683" s="222"/>
      <c r="L683" s="219" t="s">
        <v>5</v>
      </c>
      <c r="M683" s="219" t="s">
        <v>6</v>
      </c>
      <c r="N683" s="219" t="s">
        <v>7</v>
      </c>
      <c r="O683" s="249">
        <v>2</v>
      </c>
      <c r="P683" s="230">
        <v>500</v>
      </c>
      <c r="Q683" s="219"/>
      <c r="R683" s="219"/>
      <c r="S683" s="219"/>
      <c r="T683" s="249">
        <v>2</v>
      </c>
      <c r="U683" s="231">
        <v>500</v>
      </c>
      <c r="V683" s="228" t="s">
        <v>303</v>
      </c>
      <c r="W683" s="228" t="s">
        <v>6</v>
      </c>
      <c r="X683" s="228" t="s">
        <v>7</v>
      </c>
      <c r="Y683" s="252">
        <v>2</v>
      </c>
      <c r="Z683" s="232">
        <v>500</v>
      </c>
      <c r="AA683" s="207">
        <f t="shared" si="935"/>
        <v>1000</v>
      </c>
      <c r="AB683" s="222">
        <v>620</v>
      </c>
      <c r="AC683" s="544">
        <f t="shared" si="1000"/>
        <v>120</v>
      </c>
      <c r="AD683" s="208">
        <f>0.581*$AB$1</f>
        <v>660.86425999999994</v>
      </c>
      <c r="AE683" s="678">
        <f t="shared" si="1001"/>
        <v>160.86425999999994</v>
      </c>
      <c r="AF683" s="222">
        <v>859</v>
      </c>
      <c r="AJ683" s="444">
        <f t="shared" si="936"/>
        <v>120</v>
      </c>
      <c r="AK683" s="444">
        <f t="shared" si="937"/>
        <v>24</v>
      </c>
      <c r="AL683" s="539">
        <f t="shared" si="1002"/>
        <v>4.8000000000000001E-2</v>
      </c>
      <c r="AM683" s="444">
        <f t="shared" si="938"/>
        <v>24</v>
      </c>
      <c r="AN683" s="445">
        <f t="shared" si="939"/>
        <v>160.86425999999994</v>
      </c>
      <c r="AO683" s="445">
        <f t="shared" si="940"/>
        <v>32.172852000000006</v>
      </c>
      <c r="AP683" s="542">
        <f t="shared" si="1003"/>
        <v>6.4345704000000004E-2</v>
      </c>
      <c r="AQ683" s="445">
        <f t="shared" si="941"/>
        <v>32.172851999999992</v>
      </c>
      <c r="AR683" s="227">
        <f t="shared" si="942"/>
        <v>1240</v>
      </c>
      <c r="AS683" s="210">
        <f t="shared" si="943"/>
        <v>620</v>
      </c>
      <c r="AT683" s="209">
        <f t="shared" si="944"/>
        <v>186</v>
      </c>
      <c r="AU683" s="209">
        <f t="shared" si="945"/>
        <v>310</v>
      </c>
      <c r="AV683" s="211">
        <f t="shared" si="946"/>
        <v>620</v>
      </c>
      <c r="AW683" s="210">
        <f t="shared" si="947"/>
        <v>0</v>
      </c>
      <c r="AX683" s="210">
        <f t="shared" si="948"/>
        <v>120</v>
      </c>
      <c r="AY683" s="210">
        <f t="shared" si="949"/>
        <v>24</v>
      </c>
      <c r="AZ683" s="211">
        <f t="shared" si="950"/>
        <v>660.86425999999994</v>
      </c>
      <c r="BA683" s="544">
        <f t="shared" si="1004"/>
        <v>40.864259999999945</v>
      </c>
      <c r="BB683" s="210">
        <f t="shared" si="1005"/>
        <v>10.216064999999986</v>
      </c>
      <c r="BC683" s="213">
        <f t="shared" si="951"/>
        <v>1240</v>
      </c>
      <c r="BD683" s="211">
        <f>[1]MAG_9pak!$F$4</f>
        <v>620</v>
      </c>
      <c r="BE683" s="213">
        <f t="shared" si="952"/>
        <v>186</v>
      </c>
      <c r="BF683" s="213">
        <f t="shared" si="953"/>
        <v>310</v>
      </c>
      <c r="BG683" s="210">
        <f t="shared" si="954"/>
        <v>0</v>
      </c>
      <c r="BH683" s="210">
        <f t="shared" si="955"/>
        <v>120</v>
      </c>
      <c r="BI683" s="210">
        <f t="shared" si="956"/>
        <v>24</v>
      </c>
      <c r="BJ683" s="210">
        <f t="shared" si="957"/>
        <v>620</v>
      </c>
      <c r="BK683" s="214">
        <f t="shared" si="958"/>
        <v>186</v>
      </c>
      <c r="BL683" s="214">
        <f t="shared" si="959"/>
        <v>310</v>
      </c>
      <c r="BM683" s="210">
        <f t="shared" si="960"/>
        <v>120</v>
      </c>
      <c r="BN683" s="210">
        <f t="shared" si="961"/>
        <v>0</v>
      </c>
      <c r="BO683" s="215">
        <f t="shared" si="962"/>
        <v>1240</v>
      </c>
      <c r="BP683" s="210">
        <f t="shared" si="1024"/>
        <v>620</v>
      </c>
      <c r="BQ683" s="216">
        <f t="shared" si="963"/>
        <v>186</v>
      </c>
      <c r="BR683" s="216">
        <f t="shared" si="964"/>
        <v>310</v>
      </c>
      <c r="BS683" s="210">
        <f t="shared" si="965"/>
        <v>120</v>
      </c>
      <c r="BT683" s="210">
        <f t="shared" si="966"/>
        <v>0</v>
      </c>
      <c r="BU683" s="217">
        <f t="shared" si="967"/>
        <v>1240</v>
      </c>
      <c r="BV683" s="210">
        <f t="shared" si="1025"/>
        <v>620</v>
      </c>
      <c r="BW683" s="403">
        <f t="shared" si="968"/>
        <v>186</v>
      </c>
      <c r="BX683" s="403">
        <f t="shared" si="969"/>
        <v>310</v>
      </c>
      <c r="BY683" s="210">
        <f t="shared" si="970"/>
        <v>120</v>
      </c>
      <c r="BZ683" s="210">
        <f t="shared" si="971"/>
        <v>0</v>
      </c>
      <c r="CA683" s="210">
        <f t="shared" si="972"/>
        <v>24</v>
      </c>
      <c r="CB683" s="404">
        <f t="shared" si="973"/>
        <v>1240</v>
      </c>
      <c r="CC683" s="404"/>
      <c r="CD683" s="537">
        <f t="shared" si="974"/>
        <v>10.216064999999986</v>
      </c>
      <c r="CE683" s="537">
        <f t="shared" si="1006"/>
        <v>3.0648194999999956</v>
      </c>
      <c r="CF683" s="537">
        <f t="shared" si="975"/>
        <v>5.1080324999999931</v>
      </c>
      <c r="CG683" s="210"/>
      <c r="CH683" s="210"/>
      <c r="CI683" s="210"/>
      <c r="CJ683" s="538">
        <f t="shared" si="976"/>
        <v>20.432129999999972</v>
      </c>
      <c r="CK683" s="216">
        <f t="shared" si="977"/>
        <v>0</v>
      </c>
      <c r="CL683" s="216">
        <f t="shared" si="1007"/>
        <v>0</v>
      </c>
      <c r="CM683" s="216">
        <f t="shared" si="978"/>
        <v>0</v>
      </c>
      <c r="CN683" s="216"/>
      <c r="CO683" s="216"/>
      <c r="CP683" s="216"/>
      <c r="CQ683" s="217">
        <f t="shared" si="979"/>
        <v>0</v>
      </c>
      <c r="CR683" s="403">
        <f t="shared" si="980"/>
        <v>10.216064999999986</v>
      </c>
      <c r="CS683" s="403">
        <f t="shared" si="1008"/>
        <v>3.0648194999999956</v>
      </c>
      <c r="CT683" s="403">
        <f t="shared" si="981"/>
        <v>5.1080324999999931</v>
      </c>
      <c r="CU683" s="403"/>
      <c r="CV683" s="403"/>
      <c r="CW683" s="403"/>
      <c r="CX683" s="404">
        <f t="shared" si="982"/>
        <v>20.432129999999972</v>
      </c>
      <c r="CY683" s="198"/>
      <c r="CZ683" s="222">
        <v>620</v>
      </c>
      <c r="DA683" s="677">
        <f t="shared" si="983"/>
        <v>120</v>
      </c>
      <c r="DB683" s="676">
        <f t="shared" si="984"/>
        <v>24</v>
      </c>
      <c r="DC683" s="676">
        <f t="shared" si="1009"/>
        <v>4.8</v>
      </c>
      <c r="DD683" s="208">
        <v>660.86425999999994</v>
      </c>
      <c r="DE683" s="677">
        <f t="shared" si="985"/>
        <v>160.86425999999994</v>
      </c>
      <c r="DF683" s="676">
        <f t="shared" si="986"/>
        <v>32.172852000000006</v>
      </c>
      <c r="DG683" s="676">
        <f t="shared" si="1010"/>
        <v>6.434570400000001</v>
      </c>
      <c r="DH683" s="222">
        <v>24</v>
      </c>
      <c r="DI683" s="677">
        <f t="shared" si="987"/>
        <v>120</v>
      </c>
      <c r="DJ683" s="568">
        <f t="shared" si="988"/>
        <v>620</v>
      </c>
      <c r="DK683" s="677">
        <f t="shared" si="989"/>
        <v>1240</v>
      </c>
      <c r="DL683" s="677">
        <f t="shared" si="1011"/>
        <v>186</v>
      </c>
      <c r="DM683" s="677">
        <f t="shared" si="1012"/>
        <v>310</v>
      </c>
      <c r="DN683" s="677">
        <f t="shared" si="990"/>
        <v>10.216064999999986</v>
      </c>
      <c r="DO683" s="677">
        <f t="shared" si="1013"/>
        <v>3.0648194999999956</v>
      </c>
      <c r="DP683" s="677">
        <f t="shared" si="1014"/>
        <v>5.1080324999999931</v>
      </c>
      <c r="DQ683" s="677">
        <f t="shared" si="991"/>
        <v>20.432129999999972</v>
      </c>
      <c r="DR683" s="222">
        <v>620</v>
      </c>
      <c r="DS683" s="677">
        <f t="shared" si="992"/>
        <v>120</v>
      </c>
      <c r="DT683" s="676">
        <f t="shared" si="993"/>
        <v>24</v>
      </c>
      <c r="DU683" s="710">
        <f t="shared" si="1015"/>
        <v>4.8</v>
      </c>
      <c r="DV683" s="208">
        <v>660.86425999999994</v>
      </c>
      <c r="DW683" s="677">
        <f t="shared" si="994"/>
        <v>160.86425999999994</v>
      </c>
      <c r="DX683" s="676">
        <f t="shared" si="995"/>
        <v>32.172852000000006</v>
      </c>
      <c r="DY683" s="710">
        <f t="shared" si="1016"/>
        <v>6.434570400000001</v>
      </c>
      <c r="DZ683" s="222">
        <v>24</v>
      </c>
      <c r="EA683" s="677">
        <f t="shared" si="996"/>
        <v>120</v>
      </c>
      <c r="EB683" s="568">
        <f t="shared" si="997"/>
        <v>620</v>
      </c>
      <c r="EC683" s="677">
        <f t="shared" si="998"/>
        <v>1240</v>
      </c>
      <c r="ED683" s="677">
        <f t="shared" si="1017"/>
        <v>186</v>
      </c>
      <c r="EE683" s="677">
        <f t="shared" si="1018"/>
        <v>310</v>
      </c>
      <c r="EF683" s="208">
        <f t="shared" si="1019"/>
        <v>10.216064999999986</v>
      </c>
      <c r="EG683" s="208">
        <f t="shared" si="1020"/>
        <v>3.0648194999999956</v>
      </c>
      <c r="EH683" s="208">
        <f t="shared" si="1021"/>
        <v>5.1080324999999931</v>
      </c>
      <c r="EI683" s="677">
        <f t="shared" si="999"/>
        <v>20.432129999999972</v>
      </c>
    </row>
    <row r="684" spans="1:139" s="218" customFormat="1" ht="28.5" customHeight="1" x14ac:dyDescent="0.2">
      <c r="A684" s="506">
        <v>681</v>
      </c>
      <c r="B684" s="505" t="s">
        <v>1266</v>
      </c>
      <c r="C684" s="499" t="s">
        <v>1013</v>
      </c>
      <c r="D684" s="253" t="s">
        <v>132</v>
      </c>
      <c r="E684" s="410" t="s">
        <v>8</v>
      </c>
      <c r="F684" s="219" t="s">
        <v>5</v>
      </c>
      <c r="G684" s="219" t="s">
        <v>6</v>
      </c>
      <c r="H684" s="219" t="s">
        <v>7</v>
      </c>
      <c r="I684" s="248">
        <v>1.4</v>
      </c>
      <c r="J684" s="229">
        <v>500</v>
      </c>
      <c r="K684" s="222"/>
      <c r="L684" s="219" t="s">
        <v>5</v>
      </c>
      <c r="M684" s="219" t="s">
        <v>6</v>
      </c>
      <c r="N684" s="219" t="s">
        <v>7</v>
      </c>
      <c r="O684" s="249">
        <v>1.4</v>
      </c>
      <c r="P684" s="230">
        <v>500</v>
      </c>
      <c r="Q684" s="219"/>
      <c r="R684" s="219"/>
      <c r="S684" s="219"/>
      <c r="T684" s="249">
        <v>1.4</v>
      </c>
      <c r="U684" s="231">
        <v>500</v>
      </c>
      <c r="V684" s="228" t="s">
        <v>303</v>
      </c>
      <c r="W684" s="228" t="s">
        <v>6</v>
      </c>
      <c r="X684" s="228" t="s">
        <v>7</v>
      </c>
      <c r="Y684" s="252">
        <v>1.4</v>
      </c>
      <c r="Z684" s="232">
        <v>500</v>
      </c>
      <c r="AA684" s="207">
        <f t="shared" si="935"/>
        <v>700</v>
      </c>
      <c r="AB684" s="222">
        <v>620</v>
      </c>
      <c r="AC684" s="544">
        <f t="shared" si="1000"/>
        <v>120</v>
      </c>
      <c r="AD684" s="208">
        <f>0.581*$AB$1</f>
        <v>660.86425999999994</v>
      </c>
      <c r="AE684" s="678">
        <f t="shared" si="1001"/>
        <v>160.86425999999994</v>
      </c>
      <c r="AF684" s="222">
        <v>859</v>
      </c>
      <c r="AJ684" s="444">
        <f t="shared" si="936"/>
        <v>120</v>
      </c>
      <c r="AK684" s="444">
        <f t="shared" si="937"/>
        <v>24</v>
      </c>
      <c r="AL684" s="539">
        <f t="shared" si="1002"/>
        <v>4.8000000000000001E-2</v>
      </c>
      <c r="AM684" s="444">
        <f t="shared" si="938"/>
        <v>24</v>
      </c>
      <c r="AN684" s="445">
        <f t="shared" si="939"/>
        <v>160.86425999999994</v>
      </c>
      <c r="AO684" s="445">
        <f t="shared" si="940"/>
        <v>32.172852000000006</v>
      </c>
      <c r="AP684" s="542">
        <f t="shared" si="1003"/>
        <v>6.4345704000000004E-2</v>
      </c>
      <c r="AQ684" s="445">
        <f t="shared" si="941"/>
        <v>32.172851999999992</v>
      </c>
      <c r="AR684" s="227">
        <f t="shared" si="942"/>
        <v>868</v>
      </c>
      <c r="AS684" s="210">
        <f t="shared" si="943"/>
        <v>620</v>
      </c>
      <c r="AT684" s="209">
        <f t="shared" si="944"/>
        <v>186</v>
      </c>
      <c r="AU684" s="209">
        <f t="shared" si="945"/>
        <v>310</v>
      </c>
      <c r="AV684" s="211">
        <f t="shared" si="946"/>
        <v>620</v>
      </c>
      <c r="AW684" s="210">
        <f t="shared" si="947"/>
        <v>0</v>
      </c>
      <c r="AX684" s="210">
        <f t="shared" si="948"/>
        <v>120</v>
      </c>
      <c r="AY684" s="210">
        <f t="shared" si="949"/>
        <v>24</v>
      </c>
      <c r="AZ684" s="211">
        <f t="shared" si="950"/>
        <v>660.86425999999994</v>
      </c>
      <c r="BA684" s="544">
        <f t="shared" si="1004"/>
        <v>40.864259999999945</v>
      </c>
      <c r="BB684" s="210">
        <f t="shared" si="1005"/>
        <v>10.216064999999986</v>
      </c>
      <c r="BC684" s="213">
        <f t="shared" si="951"/>
        <v>868</v>
      </c>
      <c r="BD684" s="211">
        <f>[1]MAG_9pak!$F$4</f>
        <v>620</v>
      </c>
      <c r="BE684" s="213">
        <f t="shared" si="952"/>
        <v>186</v>
      </c>
      <c r="BF684" s="213">
        <f t="shared" si="953"/>
        <v>310</v>
      </c>
      <c r="BG684" s="210">
        <f t="shared" si="954"/>
        <v>0</v>
      </c>
      <c r="BH684" s="210">
        <f t="shared" si="955"/>
        <v>120</v>
      </c>
      <c r="BI684" s="210">
        <f t="shared" si="956"/>
        <v>24</v>
      </c>
      <c r="BJ684" s="210">
        <f t="shared" si="957"/>
        <v>620</v>
      </c>
      <c r="BK684" s="214">
        <f t="shared" si="958"/>
        <v>186</v>
      </c>
      <c r="BL684" s="214">
        <f t="shared" si="959"/>
        <v>310</v>
      </c>
      <c r="BM684" s="210">
        <f t="shared" si="960"/>
        <v>120</v>
      </c>
      <c r="BN684" s="210">
        <f t="shared" si="961"/>
        <v>0</v>
      </c>
      <c r="BO684" s="215">
        <f t="shared" si="962"/>
        <v>868</v>
      </c>
      <c r="BP684" s="210">
        <f t="shared" si="1024"/>
        <v>620</v>
      </c>
      <c r="BQ684" s="216">
        <f t="shared" si="963"/>
        <v>186</v>
      </c>
      <c r="BR684" s="216">
        <f t="shared" si="964"/>
        <v>310</v>
      </c>
      <c r="BS684" s="210">
        <f t="shared" si="965"/>
        <v>120</v>
      </c>
      <c r="BT684" s="210">
        <f t="shared" si="966"/>
        <v>0</v>
      </c>
      <c r="BU684" s="217">
        <f t="shared" si="967"/>
        <v>868</v>
      </c>
      <c r="BV684" s="210">
        <f t="shared" si="1025"/>
        <v>620</v>
      </c>
      <c r="BW684" s="403">
        <f t="shared" si="968"/>
        <v>186</v>
      </c>
      <c r="BX684" s="403">
        <f t="shared" si="969"/>
        <v>310</v>
      </c>
      <c r="BY684" s="210">
        <f t="shared" si="970"/>
        <v>120</v>
      </c>
      <c r="BZ684" s="210">
        <f t="shared" si="971"/>
        <v>0</v>
      </c>
      <c r="CA684" s="210">
        <f t="shared" si="972"/>
        <v>24</v>
      </c>
      <c r="CB684" s="404">
        <f t="shared" si="973"/>
        <v>868</v>
      </c>
      <c r="CC684" s="404"/>
      <c r="CD684" s="537">
        <f t="shared" si="974"/>
        <v>10.216064999999986</v>
      </c>
      <c r="CE684" s="537">
        <f t="shared" si="1006"/>
        <v>3.0648194999999956</v>
      </c>
      <c r="CF684" s="537">
        <f t="shared" si="975"/>
        <v>5.1080324999999931</v>
      </c>
      <c r="CG684" s="210"/>
      <c r="CH684" s="210"/>
      <c r="CI684" s="210"/>
      <c r="CJ684" s="538">
        <f t="shared" si="976"/>
        <v>14.30249099999998</v>
      </c>
      <c r="CK684" s="216">
        <f t="shared" si="977"/>
        <v>0</v>
      </c>
      <c r="CL684" s="216">
        <f t="shared" si="1007"/>
        <v>0</v>
      </c>
      <c r="CM684" s="216">
        <f t="shared" si="978"/>
        <v>0</v>
      </c>
      <c r="CN684" s="216"/>
      <c r="CO684" s="216"/>
      <c r="CP684" s="216"/>
      <c r="CQ684" s="217">
        <f t="shared" si="979"/>
        <v>0</v>
      </c>
      <c r="CR684" s="403">
        <f t="shared" si="980"/>
        <v>10.216064999999986</v>
      </c>
      <c r="CS684" s="403">
        <f t="shared" si="1008"/>
        <v>3.0648194999999956</v>
      </c>
      <c r="CT684" s="403">
        <f t="shared" si="981"/>
        <v>5.1080324999999931</v>
      </c>
      <c r="CU684" s="403"/>
      <c r="CV684" s="403"/>
      <c r="CW684" s="403"/>
      <c r="CX684" s="404">
        <f t="shared" si="982"/>
        <v>14.30249099999998</v>
      </c>
      <c r="CY684" s="198"/>
      <c r="CZ684" s="222">
        <v>620</v>
      </c>
      <c r="DA684" s="677">
        <f t="shared" si="983"/>
        <v>120</v>
      </c>
      <c r="DB684" s="676">
        <f t="shared" si="984"/>
        <v>24</v>
      </c>
      <c r="DC684" s="676">
        <f t="shared" si="1009"/>
        <v>4.8</v>
      </c>
      <c r="DD684" s="208">
        <v>660.86425999999994</v>
      </c>
      <c r="DE684" s="677">
        <f t="shared" si="985"/>
        <v>160.86425999999994</v>
      </c>
      <c r="DF684" s="676">
        <f t="shared" si="986"/>
        <v>32.172852000000006</v>
      </c>
      <c r="DG684" s="676">
        <f t="shared" si="1010"/>
        <v>6.434570400000001</v>
      </c>
      <c r="DH684" s="222">
        <v>24</v>
      </c>
      <c r="DI684" s="677">
        <f t="shared" si="987"/>
        <v>120</v>
      </c>
      <c r="DJ684" s="568">
        <f t="shared" si="988"/>
        <v>620</v>
      </c>
      <c r="DK684" s="677">
        <f t="shared" si="989"/>
        <v>868</v>
      </c>
      <c r="DL684" s="677">
        <f t="shared" si="1011"/>
        <v>186</v>
      </c>
      <c r="DM684" s="677">
        <f t="shared" si="1012"/>
        <v>310</v>
      </c>
      <c r="DN684" s="677">
        <f t="shared" si="990"/>
        <v>10.216064999999986</v>
      </c>
      <c r="DO684" s="677">
        <f t="shared" si="1013"/>
        <v>3.0648194999999956</v>
      </c>
      <c r="DP684" s="677">
        <f t="shared" si="1014"/>
        <v>5.1080324999999931</v>
      </c>
      <c r="DQ684" s="677">
        <f t="shared" si="991"/>
        <v>14.30249099999998</v>
      </c>
      <c r="DR684" s="222">
        <v>620</v>
      </c>
      <c r="DS684" s="677">
        <f t="shared" si="992"/>
        <v>120</v>
      </c>
      <c r="DT684" s="676">
        <f t="shared" si="993"/>
        <v>24</v>
      </c>
      <c r="DU684" s="710">
        <f t="shared" si="1015"/>
        <v>4.8</v>
      </c>
      <c r="DV684" s="208">
        <v>660.86425999999994</v>
      </c>
      <c r="DW684" s="677">
        <f t="shared" si="994"/>
        <v>160.86425999999994</v>
      </c>
      <c r="DX684" s="676">
        <f t="shared" si="995"/>
        <v>32.172852000000006</v>
      </c>
      <c r="DY684" s="710">
        <f t="shared" si="1016"/>
        <v>6.434570400000001</v>
      </c>
      <c r="DZ684" s="222">
        <v>24</v>
      </c>
      <c r="EA684" s="677">
        <f t="shared" si="996"/>
        <v>120</v>
      </c>
      <c r="EB684" s="568">
        <f t="shared" si="997"/>
        <v>620</v>
      </c>
      <c r="EC684" s="677">
        <f t="shared" si="998"/>
        <v>868</v>
      </c>
      <c r="ED684" s="677">
        <f t="shared" si="1017"/>
        <v>186</v>
      </c>
      <c r="EE684" s="677">
        <f t="shared" si="1018"/>
        <v>310</v>
      </c>
      <c r="EF684" s="208">
        <f t="shared" si="1019"/>
        <v>10.216064999999986</v>
      </c>
      <c r="EG684" s="208">
        <f t="shared" si="1020"/>
        <v>3.0648194999999956</v>
      </c>
      <c r="EH684" s="208">
        <f t="shared" si="1021"/>
        <v>5.1080324999999931</v>
      </c>
      <c r="EI684" s="677">
        <f t="shared" si="999"/>
        <v>14.30249099999998</v>
      </c>
    </row>
    <row r="685" spans="1:139" s="218" customFormat="1" ht="28.5" customHeight="1" x14ac:dyDescent="0.2">
      <c r="A685" s="505">
        <v>682</v>
      </c>
      <c r="B685" s="505" t="s">
        <v>1266</v>
      </c>
      <c r="C685" s="499" t="s">
        <v>1013</v>
      </c>
      <c r="D685" s="253" t="s">
        <v>132</v>
      </c>
      <c r="E685" s="253" t="s">
        <v>134</v>
      </c>
      <c r="F685" s="219" t="s">
        <v>5</v>
      </c>
      <c r="G685" s="219" t="s">
        <v>42</v>
      </c>
      <c r="H685" s="219" t="s">
        <v>52</v>
      </c>
      <c r="I685" s="248">
        <v>0.5</v>
      </c>
      <c r="J685" s="229">
        <v>679</v>
      </c>
      <c r="K685" s="222"/>
      <c r="L685" s="219" t="s">
        <v>5</v>
      </c>
      <c r="M685" s="219" t="s">
        <v>42</v>
      </c>
      <c r="N685" s="219" t="s">
        <v>52</v>
      </c>
      <c r="O685" s="249">
        <v>0.5</v>
      </c>
      <c r="P685" s="230">
        <v>679</v>
      </c>
      <c r="Q685" s="219"/>
      <c r="R685" s="219"/>
      <c r="S685" s="219"/>
      <c r="T685" s="249">
        <v>0.5</v>
      </c>
      <c r="U685" s="231">
        <v>679</v>
      </c>
      <c r="V685" s="228" t="s">
        <v>303</v>
      </c>
      <c r="W685" s="228" t="s">
        <v>42</v>
      </c>
      <c r="X685" s="228" t="s">
        <v>10</v>
      </c>
      <c r="Y685" s="252">
        <v>0.5</v>
      </c>
      <c r="Z685" s="232">
        <v>679</v>
      </c>
      <c r="AA685" s="207">
        <f t="shared" si="935"/>
        <v>339.5</v>
      </c>
      <c r="AB685" s="222">
        <v>648</v>
      </c>
      <c r="AC685" s="544">
        <f t="shared" si="1000"/>
        <v>-31</v>
      </c>
      <c r="AD685" s="208">
        <f>0.814*$AB$1</f>
        <v>925.89243999999997</v>
      </c>
      <c r="AE685" s="678">
        <f t="shared" si="1001"/>
        <v>246.89243999999997</v>
      </c>
      <c r="AF685" s="222">
        <v>1205</v>
      </c>
      <c r="AJ685" s="444">
        <f t="shared" si="936"/>
        <v>-31</v>
      </c>
      <c r="AK685" s="444">
        <f t="shared" si="937"/>
        <v>-4.5655375552282749</v>
      </c>
      <c r="AL685" s="539">
        <f t="shared" si="1002"/>
        <v>-9.1310751104565508E-3</v>
      </c>
      <c r="AM685" s="444">
        <f t="shared" si="938"/>
        <v>-6.2</v>
      </c>
      <c r="AN685" s="445">
        <f t="shared" si="939"/>
        <v>246.89243999999997</v>
      </c>
      <c r="AO685" s="445">
        <f t="shared" si="940"/>
        <v>36.361184094256259</v>
      </c>
      <c r="AP685" s="542">
        <f t="shared" si="1003"/>
        <v>7.2722368188512521E-2</v>
      </c>
      <c r="AQ685" s="445">
        <f t="shared" si="941"/>
        <v>49.37848799999999</v>
      </c>
      <c r="AR685" s="227">
        <f t="shared" si="942"/>
        <v>399.5</v>
      </c>
      <c r="AS685" s="210">
        <f t="shared" si="943"/>
        <v>799</v>
      </c>
      <c r="AT685" s="209">
        <f t="shared" si="944"/>
        <v>239.7</v>
      </c>
      <c r="AU685" s="209">
        <f t="shared" si="945"/>
        <v>399.5</v>
      </c>
      <c r="AV685" s="211">
        <f t="shared" si="946"/>
        <v>648</v>
      </c>
      <c r="AW685" s="210">
        <f t="shared" si="947"/>
        <v>151</v>
      </c>
      <c r="AX685" s="210">
        <f t="shared" si="948"/>
        <v>120</v>
      </c>
      <c r="AY685" s="210">
        <f t="shared" si="949"/>
        <v>17.673048600883661</v>
      </c>
      <c r="AZ685" s="211">
        <f t="shared" si="950"/>
        <v>925.89243999999997</v>
      </c>
      <c r="BA685" s="544">
        <f t="shared" si="1004"/>
        <v>126.89243999999997</v>
      </c>
      <c r="BB685" s="210">
        <f t="shared" si="1005"/>
        <v>31.723109999999991</v>
      </c>
      <c r="BC685" s="213">
        <f t="shared" si="951"/>
        <v>416.65159799999998</v>
      </c>
      <c r="BD685" s="211">
        <f>[1]MAG_9pak!$F$6</f>
        <v>833.30319599999996</v>
      </c>
      <c r="BE685" s="213">
        <f t="shared" si="952"/>
        <v>249.99095879999999</v>
      </c>
      <c r="BF685" s="213">
        <f t="shared" si="953"/>
        <v>416.65159799999998</v>
      </c>
      <c r="BG685" s="210">
        <f t="shared" si="954"/>
        <v>185.30319599999996</v>
      </c>
      <c r="BH685" s="210">
        <f t="shared" si="955"/>
        <v>154.30319599999996</v>
      </c>
      <c r="BI685" s="210">
        <f t="shared" si="956"/>
        <v>22.725065684830639</v>
      </c>
      <c r="BJ685" s="210">
        <f t="shared" si="957"/>
        <v>841.96</v>
      </c>
      <c r="BK685" s="214">
        <f t="shared" si="958"/>
        <v>252.58799999999999</v>
      </c>
      <c r="BL685" s="214">
        <f t="shared" si="959"/>
        <v>420.98</v>
      </c>
      <c r="BM685" s="210">
        <f t="shared" si="960"/>
        <v>162.96000000000004</v>
      </c>
      <c r="BN685" s="210">
        <f t="shared" si="961"/>
        <v>193.96000000000004</v>
      </c>
      <c r="BO685" s="215">
        <f t="shared" si="962"/>
        <v>420.98</v>
      </c>
      <c r="BP685" s="210">
        <f t="shared" si="1024"/>
        <v>841.96</v>
      </c>
      <c r="BQ685" s="216">
        <f t="shared" si="963"/>
        <v>252.58799999999999</v>
      </c>
      <c r="BR685" s="216">
        <f t="shared" si="964"/>
        <v>420.98</v>
      </c>
      <c r="BS685" s="210">
        <f t="shared" si="965"/>
        <v>162.96000000000004</v>
      </c>
      <c r="BT685" s="210">
        <f t="shared" si="966"/>
        <v>193.96000000000004</v>
      </c>
      <c r="BU685" s="217">
        <f t="shared" si="967"/>
        <v>420.98</v>
      </c>
      <c r="BV685" s="210">
        <f t="shared" si="1025"/>
        <v>841.96</v>
      </c>
      <c r="BW685" s="403">
        <f t="shared" si="968"/>
        <v>252.58799999999999</v>
      </c>
      <c r="BX685" s="403">
        <f t="shared" si="969"/>
        <v>420.98</v>
      </c>
      <c r="BY685" s="210">
        <f t="shared" si="970"/>
        <v>162.96000000000004</v>
      </c>
      <c r="BZ685" s="210">
        <f t="shared" si="971"/>
        <v>193.96000000000004</v>
      </c>
      <c r="CA685" s="210">
        <f t="shared" si="972"/>
        <v>24</v>
      </c>
      <c r="CB685" s="404">
        <f t="shared" si="973"/>
        <v>420.98</v>
      </c>
      <c r="CC685" s="404"/>
      <c r="CD685" s="537">
        <f t="shared" si="974"/>
        <v>31.723109999999991</v>
      </c>
      <c r="CE685" s="537">
        <f t="shared" si="1006"/>
        <v>9.5169329999999963</v>
      </c>
      <c r="CF685" s="537">
        <f t="shared" si="975"/>
        <v>15.861554999999996</v>
      </c>
      <c r="CG685" s="210"/>
      <c r="CH685" s="210"/>
      <c r="CI685" s="210"/>
      <c r="CJ685" s="538">
        <f t="shared" si="976"/>
        <v>15.861554999999996</v>
      </c>
      <c r="CK685" s="216">
        <f t="shared" si="977"/>
        <v>-37.75</v>
      </c>
      <c r="CL685" s="216">
        <f t="shared" si="1007"/>
        <v>-11.324999999999999</v>
      </c>
      <c r="CM685" s="216">
        <f t="shared" si="978"/>
        <v>-18.875</v>
      </c>
      <c r="CN685" s="216"/>
      <c r="CO685" s="216"/>
      <c r="CP685" s="216"/>
      <c r="CQ685" s="217">
        <f t="shared" si="979"/>
        <v>-18.875</v>
      </c>
      <c r="CR685" s="403">
        <f t="shared" si="980"/>
        <v>20.983109999999982</v>
      </c>
      <c r="CS685" s="403">
        <f t="shared" si="1008"/>
        <v>6.2949329999999941</v>
      </c>
      <c r="CT685" s="403">
        <f t="shared" si="981"/>
        <v>10.491554999999991</v>
      </c>
      <c r="CU685" s="403"/>
      <c r="CV685" s="403"/>
      <c r="CW685" s="403"/>
      <c r="CX685" s="404">
        <f t="shared" si="982"/>
        <v>10.491554999999991</v>
      </c>
      <c r="CY685" s="198"/>
      <c r="CZ685" s="222">
        <v>648</v>
      </c>
      <c r="DA685" s="677">
        <f t="shared" si="983"/>
        <v>-31</v>
      </c>
      <c r="DB685" s="676">
        <f t="shared" si="984"/>
        <v>-4.5655375552282749</v>
      </c>
      <c r="DC685" s="676">
        <f t="shared" si="1009"/>
        <v>-0.91310751104565502</v>
      </c>
      <c r="DD685" s="208">
        <v>925.89243999999997</v>
      </c>
      <c r="DE685" s="677">
        <f t="shared" si="985"/>
        <v>246.89243999999997</v>
      </c>
      <c r="DF685" s="676">
        <f t="shared" si="986"/>
        <v>36.361184094256259</v>
      </c>
      <c r="DG685" s="676">
        <f t="shared" si="1010"/>
        <v>7.2722368188512521</v>
      </c>
      <c r="DH685" s="222">
        <v>24</v>
      </c>
      <c r="DI685" s="677">
        <f t="shared" si="987"/>
        <v>162.96</v>
      </c>
      <c r="DJ685" s="568">
        <f t="shared" si="988"/>
        <v>841.96</v>
      </c>
      <c r="DK685" s="677">
        <f t="shared" si="989"/>
        <v>420.98</v>
      </c>
      <c r="DL685" s="677">
        <f t="shared" si="1011"/>
        <v>252.58800000000002</v>
      </c>
      <c r="DM685" s="677">
        <f t="shared" si="1012"/>
        <v>420.98</v>
      </c>
      <c r="DN685" s="677">
        <f t="shared" si="990"/>
        <v>20.983109999999982</v>
      </c>
      <c r="DO685" s="677">
        <f t="shared" si="1013"/>
        <v>6.2949329999999941</v>
      </c>
      <c r="DP685" s="677">
        <f t="shared" si="1014"/>
        <v>10.491554999999991</v>
      </c>
      <c r="DQ685" s="677">
        <f t="shared" si="991"/>
        <v>10.491554999999991</v>
      </c>
      <c r="DR685" s="222">
        <v>648</v>
      </c>
      <c r="DS685" s="677">
        <f t="shared" si="992"/>
        <v>-31</v>
      </c>
      <c r="DT685" s="676">
        <f t="shared" si="993"/>
        <v>-4.5655375552282749</v>
      </c>
      <c r="DU685" s="710">
        <f t="shared" si="1015"/>
        <v>-0.91310751104565502</v>
      </c>
      <c r="DV685" s="208">
        <v>925.89243999999997</v>
      </c>
      <c r="DW685" s="677">
        <f t="shared" si="994"/>
        <v>246.89243999999997</v>
      </c>
      <c r="DX685" s="676">
        <f t="shared" si="995"/>
        <v>36.361184094256259</v>
      </c>
      <c r="DY685" s="710">
        <f t="shared" si="1016"/>
        <v>7.2722368188512521</v>
      </c>
      <c r="DZ685" s="222">
        <v>22</v>
      </c>
      <c r="EA685" s="677">
        <f t="shared" si="996"/>
        <v>149.38</v>
      </c>
      <c r="EB685" s="568">
        <f t="shared" si="997"/>
        <v>828.38</v>
      </c>
      <c r="EC685" s="677">
        <f t="shared" si="998"/>
        <v>414.19</v>
      </c>
      <c r="ED685" s="677">
        <f t="shared" si="1017"/>
        <v>248.51400000000001</v>
      </c>
      <c r="EE685" s="677">
        <f t="shared" si="1018"/>
        <v>414.19</v>
      </c>
      <c r="EF685" s="208">
        <f t="shared" si="1019"/>
        <v>24.378109999999992</v>
      </c>
      <c r="EG685" s="208">
        <f t="shared" si="1020"/>
        <v>7.3134329999999972</v>
      </c>
      <c r="EH685" s="208">
        <f t="shared" si="1021"/>
        <v>12.189054999999996</v>
      </c>
      <c r="EI685" s="677">
        <f t="shared" si="999"/>
        <v>12.189054999999996</v>
      </c>
    </row>
    <row r="686" spans="1:139" s="218" customFormat="1" ht="28.5" customHeight="1" x14ac:dyDescent="0.2">
      <c r="A686" s="505">
        <v>683</v>
      </c>
      <c r="B686" s="505" t="s">
        <v>1266</v>
      </c>
      <c r="C686" s="499" t="s">
        <v>1013</v>
      </c>
      <c r="D686" s="253" t="s">
        <v>132</v>
      </c>
      <c r="E686" s="253" t="s">
        <v>33</v>
      </c>
      <c r="F686" s="219" t="s">
        <v>41</v>
      </c>
      <c r="G686" s="219" t="s">
        <v>42</v>
      </c>
      <c r="H686" s="219" t="s">
        <v>25</v>
      </c>
      <c r="I686" s="248">
        <v>2</v>
      </c>
      <c r="J686" s="229">
        <v>866</v>
      </c>
      <c r="K686" s="222"/>
      <c r="L686" s="219" t="s">
        <v>41</v>
      </c>
      <c r="M686" s="219" t="s">
        <v>42</v>
      </c>
      <c r="N686" s="219" t="s">
        <v>25</v>
      </c>
      <c r="O686" s="249">
        <v>2</v>
      </c>
      <c r="P686" s="230">
        <v>866</v>
      </c>
      <c r="Q686" s="219"/>
      <c r="R686" s="219"/>
      <c r="S686" s="219"/>
      <c r="T686" s="249">
        <v>2</v>
      </c>
      <c r="U686" s="231">
        <v>866</v>
      </c>
      <c r="V686" s="228" t="s">
        <v>699</v>
      </c>
      <c r="W686" s="228" t="s">
        <v>42</v>
      </c>
      <c r="X686" s="228" t="s">
        <v>45</v>
      </c>
      <c r="Y686" s="252">
        <v>2</v>
      </c>
      <c r="Z686" s="232">
        <v>866</v>
      </c>
      <c r="AA686" s="207">
        <f t="shared" si="935"/>
        <v>1732</v>
      </c>
      <c r="AB686" s="222">
        <v>758</v>
      </c>
      <c r="AC686" s="544">
        <f t="shared" si="1000"/>
        <v>-108</v>
      </c>
      <c r="AD686" s="208">
        <f>0.95*$AB$1</f>
        <v>1080.587</v>
      </c>
      <c r="AE686" s="678">
        <f t="shared" si="1001"/>
        <v>214.58699999999999</v>
      </c>
      <c r="AF686" s="222">
        <v>1406</v>
      </c>
      <c r="AJ686" s="444">
        <f t="shared" si="936"/>
        <v>-108</v>
      </c>
      <c r="AK686" s="444">
        <f t="shared" si="937"/>
        <v>-12.47113163972287</v>
      </c>
      <c r="AL686" s="539">
        <f t="shared" si="1002"/>
        <v>-2.494226327944574E-2</v>
      </c>
      <c r="AM686" s="444">
        <f t="shared" si="938"/>
        <v>-21.6</v>
      </c>
      <c r="AN686" s="445">
        <f t="shared" si="939"/>
        <v>214.58699999999999</v>
      </c>
      <c r="AO686" s="445">
        <f t="shared" si="940"/>
        <v>24.779099307159356</v>
      </c>
      <c r="AP686" s="542">
        <f t="shared" si="1003"/>
        <v>4.9558198614318719E-2</v>
      </c>
      <c r="AQ686" s="445">
        <f t="shared" si="941"/>
        <v>42.917400000000001</v>
      </c>
      <c r="AR686" s="227">
        <f t="shared" si="942"/>
        <v>1972</v>
      </c>
      <c r="AS686" s="210">
        <f t="shared" si="943"/>
        <v>986</v>
      </c>
      <c r="AT686" s="209">
        <f t="shared" si="944"/>
        <v>295.8</v>
      </c>
      <c r="AU686" s="209">
        <f t="shared" si="945"/>
        <v>493</v>
      </c>
      <c r="AV686" s="211">
        <f t="shared" si="946"/>
        <v>758</v>
      </c>
      <c r="AW686" s="210">
        <f t="shared" si="947"/>
        <v>228</v>
      </c>
      <c r="AX686" s="210">
        <f t="shared" si="948"/>
        <v>120</v>
      </c>
      <c r="AY686" s="210">
        <f t="shared" si="949"/>
        <v>13.85681293302541</v>
      </c>
      <c r="AZ686" s="211">
        <f t="shared" si="950"/>
        <v>1080.587</v>
      </c>
      <c r="BA686" s="544">
        <f t="shared" si="1004"/>
        <v>94.586999999999989</v>
      </c>
      <c r="BB686" s="210">
        <f t="shared" si="1005"/>
        <v>23.646749999999997</v>
      </c>
      <c r="BC686" s="213">
        <f t="shared" si="951"/>
        <v>1945.0566000000001</v>
      </c>
      <c r="BD686" s="211">
        <f>[1]MAG_9pak!$F$9</f>
        <v>972.52830000000006</v>
      </c>
      <c r="BE686" s="213">
        <f t="shared" si="952"/>
        <v>291.75848999999999</v>
      </c>
      <c r="BF686" s="213">
        <f t="shared" si="953"/>
        <v>486.26415000000003</v>
      </c>
      <c r="BG686" s="210">
        <f t="shared" si="954"/>
        <v>214.52830000000006</v>
      </c>
      <c r="BH686" s="210">
        <f t="shared" si="955"/>
        <v>106.52830000000006</v>
      </c>
      <c r="BI686" s="210">
        <f t="shared" si="956"/>
        <v>12.301189376443418</v>
      </c>
      <c r="BJ686" s="210">
        <f t="shared" si="957"/>
        <v>1073.8399999999999</v>
      </c>
      <c r="BK686" s="214">
        <f t="shared" si="958"/>
        <v>322.15199999999999</v>
      </c>
      <c r="BL686" s="214">
        <f t="shared" si="959"/>
        <v>536.91999999999996</v>
      </c>
      <c r="BM686" s="210">
        <f t="shared" si="960"/>
        <v>207.83999999999992</v>
      </c>
      <c r="BN686" s="210">
        <f t="shared" si="961"/>
        <v>315.83999999999992</v>
      </c>
      <c r="BO686" s="215">
        <f t="shared" si="962"/>
        <v>2147.6799999999998</v>
      </c>
      <c r="BP686" s="210">
        <f t="shared" si="1024"/>
        <v>1073.8399999999999</v>
      </c>
      <c r="BQ686" s="216">
        <f t="shared" si="963"/>
        <v>322.15199999999999</v>
      </c>
      <c r="BR686" s="216">
        <f t="shared" si="964"/>
        <v>536.91999999999996</v>
      </c>
      <c r="BS686" s="210">
        <f t="shared" si="965"/>
        <v>207.83999999999992</v>
      </c>
      <c r="BT686" s="210">
        <f t="shared" si="966"/>
        <v>315.83999999999992</v>
      </c>
      <c r="BU686" s="217">
        <f t="shared" si="967"/>
        <v>2147.6799999999998</v>
      </c>
      <c r="BV686" s="210">
        <f t="shared" si="1025"/>
        <v>1073.8399999999999</v>
      </c>
      <c r="BW686" s="403">
        <f t="shared" si="968"/>
        <v>322.15199999999999</v>
      </c>
      <c r="BX686" s="403">
        <f t="shared" si="969"/>
        <v>536.91999999999996</v>
      </c>
      <c r="BY686" s="210">
        <f t="shared" si="970"/>
        <v>207.83999999999992</v>
      </c>
      <c r="BZ686" s="210">
        <f t="shared" si="971"/>
        <v>315.83999999999992</v>
      </c>
      <c r="CA686" s="210">
        <f t="shared" si="972"/>
        <v>24</v>
      </c>
      <c r="CB686" s="404">
        <f t="shared" si="973"/>
        <v>2147.6799999999998</v>
      </c>
      <c r="CC686" s="404"/>
      <c r="CD686" s="537">
        <f t="shared" si="974"/>
        <v>23.646749999999997</v>
      </c>
      <c r="CE686" s="537">
        <f t="shared" si="1006"/>
        <v>7.0940249999999994</v>
      </c>
      <c r="CF686" s="537">
        <f t="shared" si="975"/>
        <v>11.823374999999999</v>
      </c>
      <c r="CG686" s="210"/>
      <c r="CH686" s="210"/>
      <c r="CI686" s="210"/>
      <c r="CJ686" s="538">
        <f t="shared" si="976"/>
        <v>47.293499999999995</v>
      </c>
      <c r="CK686" s="216">
        <f t="shared" si="977"/>
        <v>-57</v>
      </c>
      <c r="CL686" s="216">
        <f t="shared" si="1007"/>
        <v>-17.099999999999998</v>
      </c>
      <c r="CM686" s="216">
        <f t="shared" si="978"/>
        <v>-28.5</v>
      </c>
      <c r="CN686" s="216"/>
      <c r="CO686" s="216"/>
      <c r="CP686" s="216"/>
      <c r="CQ686" s="217">
        <f t="shared" si="979"/>
        <v>-114</v>
      </c>
      <c r="CR686" s="403">
        <f t="shared" si="980"/>
        <v>1.6867500000000177</v>
      </c>
      <c r="CS686" s="403">
        <f t="shared" si="1008"/>
        <v>0.50602500000000528</v>
      </c>
      <c r="CT686" s="403">
        <f t="shared" si="981"/>
        <v>0.84337500000000887</v>
      </c>
      <c r="CU686" s="403"/>
      <c r="CV686" s="403"/>
      <c r="CW686" s="403"/>
      <c r="CX686" s="404">
        <f t="shared" si="982"/>
        <v>3.3735000000000355</v>
      </c>
      <c r="CY686" s="198"/>
      <c r="CZ686" s="222">
        <v>758</v>
      </c>
      <c r="DA686" s="677">
        <f t="shared" si="983"/>
        <v>-108</v>
      </c>
      <c r="DB686" s="676">
        <f t="shared" si="984"/>
        <v>-12.47113163972287</v>
      </c>
      <c r="DC686" s="676">
        <f t="shared" si="1009"/>
        <v>-2.494226327944574</v>
      </c>
      <c r="DD686" s="208">
        <v>1080.587</v>
      </c>
      <c r="DE686" s="677">
        <f t="shared" si="985"/>
        <v>214.58699999999999</v>
      </c>
      <c r="DF686" s="676">
        <f t="shared" si="986"/>
        <v>24.779099307159356</v>
      </c>
      <c r="DG686" s="676">
        <f t="shared" si="1010"/>
        <v>4.9558198614318716</v>
      </c>
      <c r="DH686" s="222">
        <v>20</v>
      </c>
      <c r="DI686" s="677">
        <f t="shared" si="987"/>
        <v>173.2</v>
      </c>
      <c r="DJ686" s="568">
        <f t="shared" si="988"/>
        <v>1039.2</v>
      </c>
      <c r="DK686" s="677">
        <f t="shared" si="989"/>
        <v>2078.4</v>
      </c>
      <c r="DL686" s="677">
        <f t="shared" si="1011"/>
        <v>311.76</v>
      </c>
      <c r="DM686" s="677">
        <f t="shared" si="1012"/>
        <v>519.6</v>
      </c>
      <c r="DN686" s="677">
        <f t="shared" si="990"/>
        <v>10.346749999999986</v>
      </c>
      <c r="DO686" s="677">
        <f t="shared" si="1013"/>
        <v>3.1040249999999956</v>
      </c>
      <c r="DP686" s="677">
        <f t="shared" si="1014"/>
        <v>5.173374999999993</v>
      </c>
      <c r="DQ686" s="677">
        <f t="shared" si="991"/>
        <v>20.693499999999972</v>
      </c>
      <c r="DR686" s="222">
        <v>758</v>
      </c>
      <c r="DS686" s="677">
        <f t="shared" si="992"/>
        <v>-108</v>
      </c>
      <c r="DT686" s="676">
        <f t="shared" si="993"/>
        <v>-12.47113163972287</v>
      </c>
      <c r="DU686" s="710">
        <f t="shared" si="1015"/>
        <v>-2.494226327944574</v>
      </c>
      <c r="DV686" s="208">
        <v>1080.587</v>
      </c>
      <c r="DW686" s="677">
        <f t="shared" si="994"/>
        <v>214.58699999999999</v>
      </c>
      <c r="DX686" s="676">
        <f t="shared" si="995"/>
        <v>24.779099307159356</v>
      </c>
      <c r="DY686" s="710">
        <f t="shared" si="1016"/>
        <v>4.9558198614318716</v>
      </c>
      <c r="DZ686" s="222">
        <v>19</v>
      </c>
      <c r="EA686" s="677">
        <f t="shared" si="996"/>
        <v>164.54</v>
      </c>
      <c r="EB686" s="568">
        <f t="shared" si="997"/>
        <v>1030.54</v>
      </c>
      <c r="EC686" s="677">
        <f t="shared" si="998"/>
        <v>2061.08</v>
      </c>
      <c r="ED686" s="677">
        <f t="shared" si="1017"/>
        <v>309.16199999999998</v>
      </c>
      <c r="EE686" s="677">
        <f t="shared" si="1018"/>
        <v>515.27</v>
      </c>
      <c r="EF686" s="208">
        <f t="shared" si="1019"/>
        <v>12.511750000000006</v>
      </c>
      <c r="EG686" s="208">
        <f t="shared" si="1020"/>
        <v>3.7535250000000016</v>
      </c>
      <c r="EH686" s="208">
        <f t="shared" si="1021"/>
        <v>6.2558750000000032</v>
      </c>
      <c r="EI686" s="677">
        <f t="shared" si="999"/>
        <v>25.023500000000013</v>
      </c>
    </row>
    <row r="687" spans="1:139" s="218" customFormat="1" ht="28.5" customHeight="1" x14ac:dyDescent="0.2">
      <c r="A687" s="506">
        <v>684</v>
      </c>
      <c r="B687" s="505" t="s">
        <v>1266</v>
      </c>
      <c r="C687" s="499" t="s">
        <v>1013</v>
      </c>
      <c r="D687" s="253" t="s">
        <v>132</v>
      </c>
      <c r="E687" s="253" t="s">
        <v>126</v>
      </c>
      <c r="F687" s="219" t="s">
        <v>5</v>
      </c>
      <c r="G687" s="219" t="s">
        <v>40</v>
      </c>
      <c r="H687" s="219" t="s">
        <v>39</v>
      </c>
      <c r="I687" s="248">
        <v>1</v>
      </c>
      <c r="J687" s="229">
        <v>530</v>
      </c>
      <c r="K687" s="222"/>
      <c r="L687" s="219" t="s">
        <v>5</v>
      </c>
      <c r="M687" s="219" t="s">
        <v>40</v>
      </c>
      <c r="N687" s="219" t="s">
        <v>39</v>
      </c>
      <c r="O687" s="249">
        <v>1</v>
      </c>
      <c r="P687" s="230">
        <v>530</v>
      </c>
      <c r="Q687" s="219" t="s">
        <v>303</v>
      </c>
      <c r="R687" s="219" t="s">
        <v>6</v>
      </c>
      <c r="S687" s="219" t="s">
        <v>7</v>
      </c>
      <c r="T687" s="249">
        <v>1</v>
      </c>
      <c r="U687" s="231">
        <v>530</v>
      </c>
      <c r="V687" s="228" t="s">
        <v>303</v>
      </c>
      <c r="W687" s="228" t="s">
        <v>6</v>
      </c>
      <c r="X687" s="228" t="s">
        <v>7</v>
      </c>
      <c r="Y687" s="252">
        <v>1</v>
      </c>
      <c r="Z687" s="232">
        <v>530</v>
      </c>
      <c r="AA687" s="207">
        <f t="shared" si="935"/>
        <v>530</v>
      </c>
      <c r="AB687" s="222">
        <v>620</v>
      </c>
      <c r="AC687" s="544">
        <f t="shared" si="1000"/>
        <v>90</v>
      </c>
      <c r="AD687" s="208">
        <f>0.581*$AB$1</f>
        <v>660.86425999999994</v>
      </c>
      <c r="AE687" s="678">
        <f t="shared" si="1001"/>
        <v>130.86425999999994</v>
      </c>
      <c r="AF687" s="222">
        <v>859</v>
      </c>
      <c r="AJ687" s="444">
        <f t="shared" si="936"/>
        <v>90</v>
      </c>
      <c r="AK687" s="444">
        <f t="shared" si="937"/>
        <v>16.981132075471692</v>
      </c>
      <c r="AL687" s="539">
        <f t="shared" si="1002"/>
        <v>3.3962264150943382E-2</v>
      </c>
      <c r="AM687" s="444">
        <f t="shared" si="938"/>
        <v>18</v>
      </c>
      <c r="AN687" s="445">
        <f t="shared" si="939"/>
        <v>130.86425999999994</v>
      </c>
      <c r="AO687" s="445">
        <f t="shared" si="940"/>
        <v>24.69136981132074</v>
      </c>
      <c r="AP687" s="542">
        <f t="shared" si="1003"/>
        <v>4.9382739622641482E-2</v>
      </c>
      <c r="AQ687" s="445">
        <f t="shared" si="941"/>
        <v>26.172851999999988</v>
      </c>
      <c r="AR687" s="227">
        <f t="shared" si="942"/>
        <v>650</v>
      </c>
      <c r="AS687" s="210">
        <f t="shared" si="943"/>
        <v>650</v>
      </c>
      <c r="AT687" s="209">
        <f t="shared" si="944"/>
        <v>195</v>
      </c>
      <c r="AU687" s="209">
        <f t="shared" si="945"/>
        <v>325</v>
      </c>
      <c r="AV687" s="211">
        <f t="shared" si="946"/>
        <v>620</v>
      </c>
      <c r="AW687" s="210">
        <f t="shared" si="947"/>
        <v>30</v>
      </c>
      <c r="AX687" s="210">
        <f t="shared" si="948"/>
        <v>120</v>
      </c>
      <c r="AY687" s="210">
        <f t="shared" si="949"/>
        <v>22.641509433962256</v>
      </c>
      <c r="AZ687" s="211">
        <f t="shared" si="950"/>
        <v>660.86425999999994</v>
      </c>
      <c r="BA687" s="544">
        <f t="shared" si="1004"/>
        <v>10.864259999999945</v>
      </c>
      <c r="BB687" s="210">
        <f t="shared" si="1005"/>
        <v>2.7160649999999862</v>
      </c>
      <c r="BC687" s="213">
        <f t="shared" si="951"/>
        <v>620</v>
      </c>
      <c r="BD687" s="211">
        <f>[1]MAG_9pak!$F$4</f>
        <v>620</v>
      </c>
      <c r="BE687" s="213">
        <f t="shared" si="952"/>
        <v>186</v>
      </c>
      <c r="BF687" s="213">
        <f t="shared" si="953"/>
        <v>310</v>
      </c>
      <c r="BG687" s="210">
        <f t="shared" si="954"/>
        <v>0</v>
      </c>
      <c r="BH687" s="210">
        <f t="shared" si="955"/>
        <v>90</v>
      </c>
      <c r="BI687" s="210">
        <f t="shared" si="956"/>
        <v>16.981132075471692</v>
      </c>
      <c r="BJ687" s="210">
        <f t="shared" si="957"/>
        <v>657.2</v>
      </c>
      <c r="BK687" s="214">
        <f t="shared" si="958"/>
        <v>197.16</v>
      </c>
      <c r="BL687" s="214">
        <f t="shared" si="959"/>
        <v>328.6</v>
      </c>
      <c r="BM687" s="210">
        <f t="shared" si="960"/>
        <v>127.20000000000005</v>
      </c>
      <c r="BN687" s="210">
        <f t="shared" si="961"/>
        <v>37.200000000000045</v>
      </c>
      <c r="BO687" s="215">
        <f t="shared" si="962"/>
        <v>657.2</v>
      </c>
      <c r="BP687" s="210">
        <f t="shared" si="1024"/>
        <v>657.2</v>
      </c>
      <c r="BQ687" s="216">
        <f t="shared" si="963"/>
        <v>197.16</v>
      </c>
      <c r="BR687" s="216">
        <f t="shared" si="964"/>
        <v>328.6</v>
      </c>
      <c r="BS687" s="210">
        <f t="shared" si="965"/>
        <v>127.20000000000005</v>
      </c>
      <c r="BT687" s="210">
        <f t="shared" si="966"/>
        <v>37.200000000000045</v>
      </c>
      <c r="BU687" s="217">
        <f t="shared" si="967"/>
        <v>657.2</v>
      </c>
      <c r="BV687" s="210">
        <f t="shared" si="1025"/>
        <v>657.2</v>
      </c>
      <c r="BW687" s="403">
        <f t="shared" si="968"/>
        <v>197.16</v>
      </c>
      <c r="BX687" s="403">
        <f t="shared" si="969"/>
        <v>328.6</v>
      </c>
      <c r="BY687" s="210">
        <f t="shared" si="970"/>
        <v>127.20000000000005</v>
      </c>
      <c r="BZ687" s="210">
        <f t="shared" si="971"/>
        <v>37.200000000000045</v>
      </c>
      <c r="CA687" s="210">
        <f t="shared" si="972"/>
        <v>24</v>
      </c>
      <c r="CB687" s="404">
        <f t="shared" si="973"/>
        <v>657.2</v>
      </c>
      <c r="CC687" s="404"/>
      <c r="CD687" s="537">
        <f t="shared" si="974"/>
        <v>2.7160649999999862</v>
      </c>
      <c r="CE687" s="537">
        <f t="shared" si="1006"/>
        <v>0.81481949999999581</v>
      </c>
      <c r="CF687" s="537">
        <f t="shared" si="975"/>
        <v>1.3580324999999931</v>
      </c>
      <c r="CG687" s="210"/>
      <c r="CH687" s="210"/>
      <c r="CI687" s="210"/>
      <c r="CJ687" s="538">
        <f t="shared" si="976"/>
        <v>2.7160649999999862</v>
      </c>
      <c r="CK687" s="216">
        <f t="shared" si="977"/>
        <v>-7.5</v>
      </c>
      <c r="CL687" s="216">
        <f t="shared" si="1007"/>
        <v>-2.25</v>
      </c>
      <c r="CM687" s="216">
        <f t="shared" si="978"/>
        <v>-3.75</v>
      </c>
      <c r="CN687" s="216"/>
      <c r="CO687" s="216"/>
      <c r="CP687" s="216"/>
      <c r="CQ687" s="217">
        <f t="shared" si="979"/>
        <v>-7.5</v>
      </c>
      <c r="CR687" s="403">
        <f t="shared" si="980"/>
        <v>0.91606499999997482</v>
      </c>
      <c r="CS687" s="403">
        <f t="shared" si="1008"/>
        <v>0.27481949999999244</v>
      </c>
      <c r="CT687" s="403">
        <f t="shared" si="981"/>
        <v>0.45803249999998741</v>
      </c>
      <c r="CU687" s="403"/>
      <c r="CV687" s="403"/>
      <c r="CW687" s="403"/>
      <c r="CX687" s="404">
        <f t="shared" si="982"/>
        <v>0.91606499999997482</v>
      </c>
      <c r="CY687" s="198"/>
      <c r="CZ687" s="222">
        <v>620</v>
      </c>
      <c r="DA687" s="677">
        <f t="shared" si="983"/>
        <v>90</v>
      </c>
      <c r="DB687" s="676">
        <f t="shared" si="984"/>
        <v>16.981132075471692</v>
      </c>
      <c r="DC687" s="676">
        <f t="shared" si="1009"/>
        <v>3.3962264150943384</v>
      </c>
      <c r="DD687" s="208">
        <v>660.86425999999994</v>
      </c>
      <c r="DE687" s="677">
        <f t="shared" si="985"/>
        <v>130.86425999999994</v>
      </c>
      <c r="DF687" s="676">
        <f t="shared" si="986"/>
        <v>24.69136981132074</v>
      </c>
      <c r="DG687" s="676">
        <f t="shared" si="1010"/>
        <v>4.9382739622641481</v>
      </c>
      <c r="DH687" s="222">
        <v>24</v>
      </c>
      <c r="DI687" s="677">
        <f t="shared" si="987"/>
        <v>127.2</v>
      </c>
      <c r="DJ687" s="568">
        <f t="shared" si="988"/>
        <v>657.2</v>
      </c>
      <c r="DK687" s="677">
        <f t="shared" si="989"/>
        <v>657.2</v>
      </c>
      <c r="DL687" s="677">
        <f t="shared" si="1011"/>
        <v>197.16</v>
      </c>
      <c r="DM687" s="677">
        <f t="shared" si="1012"/>
        <v>328.6</v>
      </c>
      <c r="DN687" s="677">
        <f t="shared" si="990"/>
        <v>0.91606499999997482</v>
      </c>
      <c r="DO687" s="677">
        <f t="shared" si="1013"/>
        <v>0.27481949999999244</v>
      </c>
      <c r="DP687" s="677">
        <f t="shared" si="1014"/>
        <v>0.45803249999998741</v>
      </c>
      <c r="DQ687" s="677">
        <f t="shared" si="991"/>
        <v>0.91606499999997482</v>
      </c>
      <c r="DR687" s="222">
        <v>620</v>
      </c>
      <c r="DS687" s="677">
        <f t="shared" si="992"/>
        <v>90</v>
      </c>
      <c r="DT687" s="676">
        <f t="shared" si="993"/>
        <v>16.981132075471692</v>
      </c>
      <c r="DU687" s="710">
        <f t="shared" si="1015"/>
        <v>3.3962264150943384</v>
      </c>
      <c r="DV687" s="208">
        <v>660.86425999999994</v>
      </c>
      <c r="DW687" s="677">
        <f t="shared" si="994"/>
        <v>130.86425999999994</v>
      </c>
      <c r="DX687" s="676">
        <f t="shared" si="995"/>
        <v>24.69136981132074</v>
      </c>
      <c r="DY687" s="710">
        <f t="shared" si="1016"/>
        <v>4.9382739622641481</v>
      </c>
      <c r="DZ687" s="222">
        <v>24</v>
      </c>
      <c r="EA687" s="677">
        <f t="shared" si="996"/>
        <v>127.2</v>
      </c>
      <c r="EB687" s="568">
        <f t="shared" si="997"/>
        <v>657.2</v>
      </c>
      <c r="EC687" s="677">
        <f t="shared" si="998"/>
        <v>657.2</v>
      </c>
      <c r="ED687" s="677">
        <f t="shared" si="1017"/>
        <v>197.16</v>
      </c>
      <c r="EE687" s="677">
        <f t="shared" si="1018"/>
        <v>328.6</v>
      </c>
      <c r="EF687" s="208">
        <f t="shared" si="1019"/>
        <v>0.91606499999997482</v>
      </c>
      <c r="EG687" s="208">
        <f t="shared" si="1020"/>
        <v>0.27481949999999244</v>
      </c>
      <c r="EH687" s="208">
        <f t="shared" si="1021"/>
        <v>0.45803249999998741</v>
      </c>
      <c r="EI687" s="677">
        <f t="shared" si="999"/>
        <v>0.91606499999997482</v>
      </c>
    </row>
    <row r="688" spans="1:139" s="218" customFormat="1" ht="28.5" customHeight="1" x14ac:dyDescent="0.2">
      <c r="A688" s="505">
        <v>685</v>
      </c>
      <c r="B688" s="505" t="s">
        <v>1270</v>
      </c>
      <c r="C688" s="499" t="s">
        <v>819</v>
      </c>
      <c r="D688" s="334" t="s">
        <v>619</v>
      </c>
      <c r="E688" s="253" t="s">
        <v>112</v>
      </c>
      <c r="F688" s="219">
        <v>3</v>
      </c>
      <c r="G688" s="219" t="s">
        <v>40</v>
      </c>
      <c r="H688" s="219">
        <v>6</v>
      </c>
      <c r="I688" s="278">
        <v>1</v>
      </c>
      <c r="J688" s="229">
        <v>850</v>
      </c>
      <c r="K688" s="222"/>
      <c r="L688" s="219">
        <v>3</v>
      </c>
      <c r="M688" s="219" t="s">
        <v>40</v>
      </c>
      <c r="N688" s="219">
        <v>6</v>
      </c>
      <c r="O688" s="278">
        <v>1</v>
      </c>
      <c r="P688" s="230">
        <v>850</v>
      </c>
      <c r="Q688" s="219"/>
      <c r="R688" s="219"/>
      <c r="S688" s="219"/>
      <c r="T688" s="278">
        <v>1</v>
      </c>
      <c r="U688" s="231">
        <v>850</v>
      </c>
      <c r="V688" s="228" t="s">
        <v>10</v>
      </c>
      <c r="W688" s="228" t="s">
        <v>6</v>
      </c>
      <c r="X688" s="228" t="s">
        <v>27</v>
      </c>
      <c r="Y688" s="279">
        <v>1</v>
      </c>
      <c r="Z688" s="232">
        <v>850</v>
      </c>
      <c r="AA688" s="207">
        <f t="shared" si="935"/>
        <v>850</v>
      </c>
      <c r="AB688" s="222">
        <v>709</v>
      </c>
      <c r="AC688" s="544">
        <f t="shared" si="1000"/>
        <v>-141</v>
      </c>
      <c r="AD688" s="208">
        <f>0.89*$AB$1</f>
        <v>1012.3394000000001</v>
      </c>
      <c r="AE688" s="678">
        <f t="shared" si="1001"/>
        <v>162.33940000000007</v>
      </c>
      <c r="AF688" s="222">
        <v>1315</v>
      </c>
      <c r="AJ688" s="444">
        <f t="shared" si="936"/>
        <v>-141</v>
      </c>
      <c r="AK688" s="444">
        <f t="shared" si="937"/>
        <v>-16.588235294117652</v>
      </c>
      <c r="AL688" s="539">
        <f t="shared" si="1002"/>
        <v>-3.3176470588235307E-2</v>
      </c>
      <c r="AM688" s="444">
        <f t="shared" si="938"/>
        <v>-28.2</v>
      </c>
      <c r="AN688" s="445">
        <f t="shared" si="939"/>
        <v>162.33940000000007</v>
      </c>
      <c r="AO688" s="445">
        <f t="shared" si="940"/>
        <v>19.098752941176485</v>
      </c>
      <c r="AP688" s="542">
        <f t="shared" si="1003"/>
        <v>3.8197505882352968E-2</v>
      </c>
      <c r="AQ688" s="445">
        <f t="shared" si="941"/>
        <v>32.467880000000015</v>
      </c>
      <c r="AR688" s="227">
        <f t="shared" si="942"/>
        <v>970</v>
      </c>
      <c r="AS688" s="210">
        <f t="shared" si="943"/>
        <v>970</v>
      </c>
      <c r="AT688" s="209">
        <f t="shared" si="944"/>
        <v>291</v>
      </c>
      <c r="AU688" s="209">
        <f t="shared" si="945"/>
        <v>485</v>
      </c>
      <c r="AV688" s="211">
        <f t="shared" si="946"/>
        <v>709</v>
      </c>
      <c r="AW688" s="210">
        <f t="shared" si="947"/>
        <v>261</v>
      </c>
      <c r="AX688" s="210">
        <f t="shared" si="948"/>
        <v>120</v>
      </c>
      <c r="AY688" s="210">
        <f t="shared" si="949"/>
        <v>14.117647058823522</v>
      </c>
      <c r="AZ688" s="211">
        <f t="shared" si="950"/>
        <v>1012.3394000000001</v>
      </c>
      <c r="BA688" s="544">
        <f t="shared" si="1004"/>
        <v>42.339400000000069</v>
      </c>
      <c r="BB688" s="210">
        <f t="shared" si="1005"/>
        <v>10.584850000000017</v>
      </c>
      <c r="BC688" s="213">
        <f t="shared" si="951"/>
        <v>911.10546000000011</v>
      </c>
      <c r="BD688" s="211">
        <f>[1]MAG_9pak!$F$8</f>
        <v>911.10546000000011</v>
      </c>
      <c r="BE688" s="213">
        <f t="shared" si="952"/>
        <v>273.331638</v>
      </c>
      <c r="BF688" s="213">
        <f t="shared" si="953"/>
        <v>455.55273000000005</v>
      </c>
      <c r="BG688" s="210">
        <f t="shared" si="954"/>
        <v>202.10546000000011</v>
      </c>
      <c r="BH688" s="210">
        <f t="shared" si="955"/>
        <v>61.105460000000107</v>
      </c>
      <c r="BI688" s="210">
        <f t="shared" si="956"/>
        <v>7.1888776470588454</v>
      </c>
      <c r="BJ688" s="210">
        <f t="shared" si="957"/>
        <v>1054</v>
      </c>
      <c r="BK688" s="214">
        <f t="shared" si="958"/>
        <v>316.2</v>
      </c>
      <c r="BL688" s="214">
        <f t="shared" si="959"/>
        <v>527</v>
      </c>
      <c r="BM688" s="210">
        <f t="shared" si="960"/>
        <v>204</v>
      </c>
      <c r="BN688" s="210">
        <f t="shared" si="961"/>
        <v>345</v>
      </c>
      <c r="BO688" s="215">
        <f t="shared" si="962"/>
        <v>1054</v>
      </c>
      <c r="BP688" s="210">
        <f t="shared" si="1024"/>
        <v>1054</v>
      </c>
      <c r="BQ688" s="216">
        <f t="shared" si="963"/>
        <v>316.2</v>
      </c>
      <c r="BR688" s="216">
        <f t="shared" si="964"/>
        <v>527</v>
      </c>
      <c r="BS688" s="210">
        <f t="shared" si="965"/>
        <v>204</v>
      </c>
      <c r="BT688" s="210">
        <f t="shared" si="966"/>
        <v>345</v>
      </c>
      <c r="BU688" s="217">
        <f t="shared" si="967"/>
        <v>1054</v>
      </c>
      <c r="BV688" s="210">
        <f t="shared" si="1025"/>
        <v>1054</v>
      </c>
      <c r="BW688" s="403">
        <f t="shared" si="968"/>
        <v>316.2</v>
      </c>
      <c r="BX688" s="403">
        <f t="shared" si="969"/>
        <v>527</v>
      </c>
      <c r="BY688" s="210">
        <f t="shared" si="970"/>
        <v>204</v>
      </c>
      <c r="BZ688" s="210">
        <f t="shared" si="971"/>
        <v>345</v>
      </c>
      <c r="CA688" s="210">
        <f t="shared" si="972"/>
        <v>24</v>
      </c>
      <c r="CB688" s="404">
        <f t="shared" si="973"/>
        <v>1054</v>
      </c>
      <c r="CC688" s="211"/>
      <c r="CD688" s="537">
        <f t="shared" si="974"/>
        <v>10.584850000000017</v>
      </c>
      <c r="CE688" s="537">
        <f t="shared" si="1006"/>
        <v>3.1754550000000052</v>
      </c>
      <c r="CF688" s="537">
        <f t="shared" si="975"/>
        <v>5.2924250000000086</v>
      </c>
      <c r="CG688" s="210"/>
      <c r="CH688" s="210"/>
      <c r="CI688" s="210"/>
      <c r="CJ688" s="538">
        <f t="shared" si="976"/>
        <v>10.584850000000017</v>
      </c>
      <c r="CK688" s="216">
        <f t="shared" si="977"/>
        <v>-65.25</v>
      </c>
      <c r="CL688" s="216">
        <f t="shared" si="1007"/>
        <v>-19.574999999999999</v>
      </c>
      <c r="CM688" s="216">
        <f t="shared" si="978"/>
        <v>-32.625</v>
      </c>
      <c r="CN688" s="216"/>
      <c r="CO688" s="216"/>
      <c r="CP688" s="216"/>
      <c r="CQ688" s="217">
        <f t="shared" si="979"/>
        <v>-65.25</v>
      </c>
      <c r="CR688" s="403">
        <f t="shared" si="980"/>
        <v>-10.415149999999983</v>
      </c>
      <c r="CS688" s="403">
        <f t="shared" si="1008"/>
        <v>-3.1245449999999946</v>
      </c>
      <c r="CT688" s="403">
        <f t="shared" si="981"/>
        <v>-5.2075749999999914</v>
      </c>
      <c r="CU688" s="403"/>
      <c r="CV688" s="403"/>
      <c r="CW688" s="403"/>
      <c r="CX688" s="404">
        <f t="shared" si="982"/>
        <v>-10.415149999999983</v>
      </c>
      <c r="CY688" s="198"/>
      <c r="CZ688" s="222">
        <v>709</v>
      </c>
      <c r="DA688" s="677">
        <f t="shared" si="983"/>
        <v>-141</v>
      </c>
      <c r="DB688" s="676">
        <f t="shared" si="984"/>
        <v>-16.588235294117652</v>
      </c>
      <c r="DC688" s="676">
        <f t="shared" si="1009"/>
        <v>-3.3176470588235305</v>
      </c>
      <c r="DD688" s="208">
        <v>1012.3394000000001</v>
      </c>
      <c r="DE688" s="677">
        <f t="shared" si="985"/>
        <v>162.33940000000007</v>
      </c>
      <c r="DF688" s="676">
        <f t="shared" si="986"/>
        <v>19.098752941176485</v>
      </c>
      <c r="DG688" s="676">
        <f t="shared" si="1010"/>
        <v>3.8197505882352969</v>
      </c>
      <c r="DH688" s="222">
        <v>20</v>
      </c>
      <c r="DI688" s="677">
        <f t="shared" si="987"/>
        <v>170</v>
      </c>
      <c r="DJ688" s="568">
        <f t="shared" si="988"/>
        <v>1020</v>
      </c>
      <c r="DK688" s="677">
        <f t="shared" si="989"/>
        <v>1020</v>
      </c>
      <c r="DL688" s="677">
        <f t="shared" si="1011"/>
        <v>306</v>
      </c>
      <c r="DM688" s="677">
        <f t="shared" si="1012"/>
        <v>510</v>
      </c>
      <c r="DN688" s="677">
        <f t="shared" si="990"/>
        <v>-1.9151499999999828</v>
      </c>
      <c r="DO688" s="677">
        <f t="shared" si="1013"/>
        <v>-0.57454499999999487</v>
      </c>
      <c r="DP688" s="677">
        <f t="shared" si="1014"/>
        <v>-0.95757499999999141</v>
      </c>
      <c r="DQ688" s="677">
        <f t="shared" si="991"/>
        <v>-1.9151499999999828</v>
      </c>
      <c r="DR688" s="222">
        <v>709</v>
      </c>
      <c r="DS688" s="677">
        <f t="shared" si="992"/>
        <v>-141</v>
      </c>
      <c r="DT688" s="676">
        <f t="shared" si="993"/>
        <v>-16.588235294117652</v>
      </c>
      <c r="DU688" s="710">
        <f t="shared" si="1015"/>
        <v>-3.3176470588235305</v>
      </c>
      <c r="DV688" s="208">
        <v>1012.3394000000001</v>
      </c>
      <c r="DW688" s="677">
        <f t="shared" si="994"/>
        <v>162.33940000000007</v>
      </c>
      <c r="DX688" s="676">
        <f t="shared" si="995"/>
        <v>19.098752941176485</v>
      </c>
      <c r="DY688" s="710">
        <f t="shared" si="1016"/>
        <v>3.8197505882352969</v>
      </c>
      <c r="DZ688" s="222">
        <v>19</v>
      </c>
      <c r="EA688" s="677">
        <f t="shared" si="996"/>
        <v>161.5</v>
      </c>
      <c r="EB688" s="568">
        <f t="shared" si="997"/>
        <v>1011.5</v>
      </c>
      <c r="EC688" s="677">
        <f t="shared" si="998"/>
        <v>1011.5</v>
      </c>
      <c r="ED688" s="677">
        <f t="shared" si="1017"/>
        <v>303.45</v>
      </c>
      <c r="EE688" s="677">
        <f t="shared" si="1018"/>
        <v>505.75</v>
      </c>
      <c r="EF688" s="208">
        <f t="shared" si="1019"/>
        <v>0.20985000000001719</v>
      </c>
      <c r="EG688" s="208">
        <f t="shared" si="1020"/>
        <v>6.295500000000516E-2</v>
      </c>
      <c r="EH688" s="208">
        <f t="shared" si="1021"/>
        <v>0.10492500000000859</v>
      </c>
      <c r="EI688" s="677">
        <f t="shared" si="999"/>
        <v>0.20985000000001719</v>
      </c>
    </row>
    <row r="689" spans="1:139" s="218" customFormat="1" ht="28.5" customHeight="1" x14ac:dyDescent="0.2">
      <c r="A689" s="505">
        <v>686</v>
      </c>
      <c r="B689" s="505" t="s">
        <v>1270</v>
      </c>
      <c r="C689" s="499" t="s">
        <v>819</v>
      </c>
      <c r="D689" s="334" t="s">
        <v>619</v>
      </c>
      <c r="E689" s="253" t="s">
        <v>341</v>
      </c>
      <c r="F689" s="219">
        <v>13</v>
      </c>
      <c r="G689" s="219" t="s">
        <v>6</v>
      </c>
      <c r="H689" s="219">
        <v>1</v>
      </c>
      <c r="I689" s="278">
        <v>1</v>
      </c>
      <c r="J689" s="281">
        <v>500</v>
      </c>
      <c r="K689" s="222"/>
      <c r="L689" s="219">
        <v>13</v>
      </c>
      <c r="M689" s="219" t="s">
        <v>6</v>
      </c>
      <c r="N689" s="219">
        <v>1</v>
      </c>
      <c r="O689" s="278">
        <v>1</v>
      </c>
      <c r="P689" s="281">
        <v>500</v>
      </c>
      <c r="Q689" s="219"/>
      <c r="R689" s="219"/>
      <c r="S689" s="219"/>
      <c r="T689" s="278">
        <v>1</v>
      </c>
      <c r="U689" s="282">
        <v>500</v>
      </c>
      <c r="V689" s="228" t="s">
        <v>303</v>
      </c>
      <c r="W689" s="228" t="s">
        <v>6</v>
      </c>
      <c r="X689" s="228" t="s">
        <v>7</v>
      </c>
      <c r="Y689" s="279">
        <v>1</v>
      </c>
      <c r="Z689" s="283">
        <v>500</v>
      </c>
      <c r="AA689" s="207">
        <f t="shared" si="935"/>
        <v>500</v>
      </c>
      <c r="AB689" s="222">
        <v>620</v>
      </c>
      <c r="AC689" s="544">
        <f t="shared" si="1000"/>
        <v>120</v>
      </c>
      <c r="AD689" s="208">
        <f t="shared" ref="AD689:AD699" si="1026">0.581*$AB$1</f>
        <v>660.86425999999994</v>
      </c>
      <c r="AE689" s="678">
        <f t="shared" si="1001"/>
        <v>160.86425999999994</v>
      </c>
      <c r="AF689" s="222">
        <v>859</v>
      </c>
      <c r="AJ689" s="444">
        <f t="shared" si="936"/>
        <v>120</v>
      </c>
      <c r="AK689" s="444">
        <f t="shared" si="937"/>
        <v>24</v>
      </c>
      <c r="AL689" s="539">
        <f t="shared" si="1002"/>
        <v>4.8000000000000001E-2</v>
      </c>
      <c r="AM689" s="444">
        <f t="shared" si="938"/>
        <v>24</v>
      </c>
      <c r="AN689" s="445">
        <f t="shared" si="939"/>
        <v>160.86425999999994</v>
      </c>
      <c r="AO689" s="445">
        <f t="shared" si="940"/>
        <v>32.172852000000006</v>
      </c>
      <c r="AP689" s="542">
        <f t="shared" si="1003"/>
        <v>6.4345704000000004E-2</v>
      </c>
      <c r="AQ689" s="445">
        <f t="shared" si="941"/>
        <v>32.172851999999992</v>
      </c>
      <c r="AR689" s="227">
        <f t="shared" si="942"/>
        <v>620</v>
      </c>
      <c r="AS689" s="210">
        <f t="shared" si="943"/>
        <v>620</v>
      </c>
      <c r="AT689" s="209">
        <f t="shared" si="944"/>
        <v>186</v>
      </c>
      <c r="AU689" s="209">
        <f t="shared" si="945"/>
        <v>310</v>
      </c>
      <c r="AV689" s="211">
        <f t="shared" si="946"/>
        <v>620</v>
      </c>
      <c r="AW689" s="210">
        <f t="shared" si="947"/>
        <v>0</v>
      </c>
      <c r="AX689" s="210">
        <f t="shared" si="948"/>
        <v>120</v>
      </c>
      <c r="AY689" s="210">
        <f t="shared" si="949"/>
        <v>24</v>
      </c>
      <c r="AZ689" s="211">
        <f t="shared" si="950"/>
        <v>660.86425999999994</v>
      </c>
      <c r="BA689" s="544">
        <f t="shared" si="1004"/>
        <v>40.864259999999945</v>
      </c>
      <c r="BB689" s="210">
        <f t="shared" si="1005"/>
        <v>10.216064999999986</v>
      </c>
      <c r="BC689" s="213">
        <f t="shared" si="951"/>
        <v>620</v>
      </c>
      <c r="BD689" s="211">
        <f>[1]MAG_9pak!$F$4</f>
        <v>620</v>
      </c>
      <c r="BE689" s="213">
        <f t="shared" si="952"/>
        <v>186</v>
      </c>
      <c r="BF689" s="213">
        <f t="shared" si="953"/>
        <v>310</v>
      </c>
      <c r="BG689" s="210">
        <f t="shared" si="954"/>
        <v>0</v>
      </c>
      <c r="BH689" s="210">
        <f t="shared" si="955"/>
        <v>120</v>
      </c>
      <c r="BI689" s="210">
        <f t="shared" si="956"/>
        <v>24</v>
      </c>
      <c r="BJ689" s="210">
        <f t="shared" si="957"/>
        <v>620</v>
      </c>
      <c r="BK689" s="214">
        <f t="shared" si="958"/>
        <v>186</v>
      </c>
      <c r="BL689" s="214">
        <f t="shared" si="959"/>
        <v>310</v>
      </c>
      <c r="BM689" s="210">
        <f t="shared" si="960"/>
        <v>120</v>
      </c>
      <c r="BN689" s="210">
        <f t="shared" si="961"/>
        <v>0</v>
      </c>
      <c r="BO689" s="215">
        <f t="shared" si="962"/>
        <v>620</v>
      </c>
      <c r="BP689" s="210">
        <f t="shared" si="1024"/>
        <v>620</v>
      </c>
      <c r="BQ689" s="216">
        <f t="shared" si="963"/>
        <v>186</v>
      </c>
      <c r="BR689" s="216">
        <f t="shared" si="964"/>
        <v>310</v>
      </c>
      <c r="BS689" s="210">
        <f t="shared" si="965"/>
        <v>120</v>
      </c>
      <c r="BT689" s="210">
        <f t="shared" si="966"/>
        <v>0</v>
      </c>
      <c r="BU689" s="217">
        <f t="shared" si="967"/>
        <v>620</v>
      </c>
      <c r="BV689" s="210">
        <f t="shared" si="1025"/>
        <v>620</v>
      </c>
      <c r="BW689" s="403">
        <f t="shared" si="968"/>
        <v>186</v>
      </c>
      <c r="BX689" s="403">
        <f t="shared" si="969"/>
        <v>310</v>
      </c>
      <c r="BY689" s="210">
        <f t="shared" si="970"/>
        <v>120</v>
      </c>
      <c r="BZ689" s="210">
        <f t="shared" si="971"/>
        <v>0</v>
      </c>
      <c r="CA689" s="210">
        <f t="shared" si="972"/>
        <v>24</v>
      </c>
      <c r="CB689" s="404">
        <f t="shared" si="973"/>
        <v>620</v>
      </c>
      <c r="CC689" s="211"/>
      <c r="CD689" s="537">
        <f t="shared" si="974"/>
        <v>10.216064999999986</v>
      </c>
      <c r="CE689" s="537">
        <f t="shared" si="1006"/>
        <v>3.0648194999999956</v>
      </c>
      <c r="CF689" s="537">
        <f t="shared" si="975"/>
        <v>5.1080324999999931</v>
      </c>
      <c r="CG689" s="210"/>
      <c r="CH689" s="210"/>
      <c r="CI689" s="210"/>
      <c r="CJ689" s="538">
        <f t="shared" si="976"/>
        <v>10.216064999999986</v>
      </c>
      <c r="CK689" s="216">
        <f t="shared" si="977"/>
        <v>0</v>
      </c>
      <c r="CL689" s="216">
        <f t="shared" si="1007"/>
        <v>0</v>
      </c>
      <c r="CM689" s="216">
        <f t="shared" si="978"/>
        <v>0</v>
      </c>
      <c r="CN689" s="216"/>
      <c r="CO689" s="216"/>
      <c r="CP689" s="216"/>
      <c r="CQ689" s="217">
        <f t="shared" si="979"/>
        <v>0</v>
      </c>
      <c r="CR689" s="403">
        <f t="shared" si="980"/>
        <v>10.216064999999986</v>
      </c>
      <c r="CS689" s="403">
        <f t="shared" si="1008"/>
        <v>3.0648194999999956</v>
      </c>
      <c r="CT689" s="403">
        <f t="shared" si="981"/>
        <v>5.1080324999999931</v>
      </c>
      <c r="CU689" s="403"/>
      <c r="CV689" s="403"/>
      <c r="CW689" s="403"/>
      <c r="CX689" s="404">
        <f t="shared" si="982"/>
        <v>10.216064999999986</v>
      </c>
      <c r="CY689" s="198"/>
      <c r="CZ689" s="222">
        <v>620</v>
      </c>
      <c r="DA689" s="677">
        <f t="shared" si="983"/>
        <v>120</v>
      </c>
      <c r="DB689" s="676">
        <f t="shared" si="984"/>
        <v>24</v>
      </c>
      <c r="DC689" s="676">
        <f t="shared" si="1009"/>
        <v>4.8</v>
      </c>
      <c r="DD689" s="208">
        <v>660.86425999999994</v>
      </c>
      <c r="DE689" s="677">
        <f t="shared" si="985"/>
        <v>160.86425999999994</v>
      </c>
      <c r="DF689" s="676">
        <f t="shared" si="986"/>
        <v>32.172852000000006</v>
      </c>
      <c r="DG689" s="676">
        <f t="shared" si="1010"/>
        <v>6.434570400000001</v>
      </c>
      <c r="DH689" s="222">
        <v>24</v>
      </c>
      <c r="DI689" s="677">
        <f t="shared" si="987"/>
        <v>120</v>
      </c>
      <c r="DJ689" s="568">
        <f t="shared" si="988"/>
        <v>620</v>
      </c>
      <c r="DK689" s="677">
        <f t="shared" si="989"/>
        <v>620</v>
      </c>
      <c r="DL689" s="677">
        <f t="shared" si="1011"/>
        <v>186</v>
      </c>
      <c r="DM689" s="677">
        <f t="shared" si="1012"/>
        <v>310</v>
      </c>
      <c r="DN689" s="677">
        <f t="shared" si="990"/>
        <v>10.216064999999986</v>
      </c>
      <c r="DO689" s="677">
        <f t="shared" si="1013"/>
        <v>3.0648194999999956</v>
      </c>
      <c r="DP689" s="677">
        <f t="shared" si="1014"/>
        <v>5.1080324999999931</v>
      </c>
      <c r="DQ689" s="677">
        <f t="shared" si="991"/>
        <v>10.216064999999986</v>
      </c>
      <c r="DR689" s="222">
        <v>620</v>
      </c>
      <c r="DS689" s="677">
        <f t="shared" si="992"/>
        <v>120</v>
      </c>
      <c r="DT689" s="676">
        <f t="shared" si="993"/>
        <v>24</v>
      </c>
      <c r="DU689" s="710">
        <f t="shared" si="1015"/>
        <v>4.8</v>
      </c>
      <c r="DV689" s="208">
        <v>660.86425999999994</v>
      </c>
      <c r="DW689" s="677">
        <f t="shared" si="994"/>
        <v>160.86425999999994</v>
      </c>
      <c r="DX689" s="676">
        <f t="shared" si="995"/>
        <v>32.172852000000006</v>
      </c>
      <c r="DY689" s="710">
        <f t="shared" si="1016"/>
        <v>6.434570400000001</v>
      </c>
      <c r="DZ689" s="222">
        <v>24</v>
      </c>
      <c r="EA689" s="677">
        <f t="shared" si="996"/>
        <v>120</v>
      </c>
      <c r="EB689" s="568">
        <f t="shared" si="997"/>
        <v>620</v>
      </c>
      <c r="EC689" s="677">
        <f t="shared" si="998"/>
        <v>620</v>
      </c>
      <c r="ED689" s="677">
        <f t="shared" si="1017"/>
        <v>186</v>
      </c>
      <c r="EE689" s="677">
        <f t="shared" si="1018"/>
        <v>310</v>
      </c>
      <c r="EF689" s="208">
        <f t="shared" si="1019"/>
        <v>10.216064999999986</v>
      </c>
      <c r="EG689" s="208">
        <f t="shared" si="1020"/>
        <v>3.0648194999999956</v>
      </c>
      <c r="EH689" s="208">
        <f t="shared" si="1021"/>
        <v>5.1080324999999931</v>
      </c>
      <c r="EI689" s="677">
        <f t="shared" si="999"/>
        <v>10.216064999999986</v>
      </c>
    </row>
    <row r="690" spans="1:139" s="218" customFormat="1" ht="28.5" customHeight="1" x14ac:dyDescent="0.2">
      <c r="A690" s="506">
        <v>687</v>
      </c>
      <c r="B690" s="506" t="s">
        <v>1270</v>
      </c>
      <c r="C690" s="499" t="s">
        <v>819</v>
      </c>
      <c r="D690" s="253" t="s">
        <v>619</v>
      </c>
      <c r="E690" s="253" t="s">
        <v>8</v>
      </c>
      <c r="F690" s="219">
        <v>13</v>
      </c>
      <c r="G690" s="219" t="s">
        <v>6</v>
      </c>
      <c r="H690" s="219">
        <v>1</v>
      </c>
      <c r="I690" s="265">
        <v>3</v>
      </c>
      <c r="J690" s="221">
        <v>500</v>
      </c>
      <c r="K690" s="222"/>
      <c r="L690" s="219">
        <v>13</v>
      </c>
      <c r="M690" s="219" t="s">
        <v>6</v>
      </c>
      <c r="N690" s="219">
        <v>1</v>
      </c>
      <c r="O690" s="265">
        <v>3</v>
      </c>
      <c r="P690" s="221">
        <v>500</v>
      </c>
      <c r="Q690" s="219"/>
      <c r="R690" s="219"/>
      <c r="S690" s="219"/>
      <c r="T690" s="265">
        <v>3</v>
      </c>
      <c r="U690" s="223">
        <v>500</v>
      </c>
      <c r="V690" s="228" t="s">
        <v>303</v>
      </c>
      <c r="W690" s="228" t="s">
        <v>6</v>
      </c>
      <c r="X690" s="228" t="s">
        <v>7</v>
      </c>
      <c r="Y690" s="225">
        <v>3</v>
      </c>
      <c r="Z690" s="226">
        <v>500</v>
      </c>
      <c r="AA690" s="207">
        <f t="shared" si="935"/>
        <v>1500</v>
      </c>
      <c r="AB690" s="222">
        <v>620</v>
      </c>
      <c r="AC690" s="544">
        <f t="shared" si="1000"/>
        <v>120</v>
      </c>
      <c r="AD690" s="208">
        <f t="shared" si="1026"/>
        <v>660.86425999999994</v>
      </c>
      <c r="AE690" s="678">
        <f t="shared" si="1001"/>
        <v>160.86425999999994</v>
      </c>
      <c r="AF690" s="222">
        <v>859</v>
      </c>
      <c r="AJ690" s="444">
        <f t="shared" si="936"/>
        <v>120</v>
      </c>
      <c r="AK690" s="444">
        <f t="shared" si="937"/>
        <v>24</v>
      </c>
      <c r="AL690" s="539">
        <f t="shared" si="1002"/>
        <v>4.8000000000000001E-2</v>
      </c>
      <c r="AM690" s="444">
        <f t="shared" si="938"/>
        <v>24</v>
      </c>
      <c r="AN690" s="445">
        <f t="shared" si="939"/>
        <v>160.86425999999994</v>
      </c>
      <c r="AO690" s="445">
        <f t="shared" si="940"/>
        <v>32.172852000000006</v>
      </c>
      <c r="AP690" s="542">
        <f t="shared" si="1003"/>
        <v>6.4345704000000004E-2</v>
      </c>
      <c r="AQ690" s="445">
        <f t="shared" si="941"/>
        <v>32.172851999999992</v>
      </c>
      <c r="AR690" s="227">
        <f t="shared" si="942"/>
        <v>1860</v>
      </c>
      <c r="AS690" s="210">
        <f t="shared" si="943"/>
        <v>620</v>
      </c>
      <c r="AT690" s="209">
        <f t="shared" si="944"/>
        <v>186</v>
      </c>
      <c r="AU690" s="209">
        <f t="shared" si="945"/>
        <v>310</v>
      </c>
      <c r="AV690" s="211">
        <f t="shared" si="946"/>
        <v>620</v>
      </c>
      <c r="AW690" s="210">
        <f t="shared" si="947"/>
        <v>0</v>
      </c>
      <c r="AX690" s="210">
        <f t="shared" si="948"/>
        <v>120</v>
      </c>
      <c r="AY690" s="210">
        <f t="shared" si="949"/>
        <v>24</v>
      </c>
      <c r="AZ690" s="211">
        <f t="shared" si="950"/>
        <v>660.86425999999994</v>
      </c>
      <c r="BA690" s="544">
        <f t="shared" si="1004"/>
        <v>40.864259999999945</v>
      </c>
      <c r="BB690" s="210">
        <f t="shared" si="1005"/>
        <v>10.216064999999986</v>
      </c>
      <c r="BC690" s="213">
        <f t="shared" si="951"/>
        <v>1860</v>
      </c>
      <c r="BD690" s="211">
        <f>[1]MAG_9pak!$F$4</f>
        <v>620</v>
      </c>
      <c r="BE690" s="213">
        <f t="shared" si="952"/>
        <v>186</v>
      </c>
      <c r="BF690" s="213">
        <f t="shared" si="953"/>
        <v>310</v>
      </c>
      <c r="BG690" s="210">
        <f t="shared" si="954"/>
        <v>0</v>
      </c>
      <c r="BH690" s="210">
        <f t="shared" si="955"/>
        <v>120</v>
      </c>
      <c r="BI690" s="210">
        <f t="shared" si="956"/>
        <v>24</v>
      </c>
      <c r="BJ690" s="210">
        <f t="shared" si="957"/>
        <v>620</v>
      </c>
      <c r="BK690" s="214">
        <f t="shared" si="958"/>
        <v>186</v>
      </c>
      <c r="BL690" s="214">
        <f t="shared" si="959"/>
        <v>310</v>
      </c>
      <c r="BM690" s="210">
        <f t="shared" si="960"/>
        <v>120</v>
      </c>
      <c r="BN690" s="210">
        <f t="shared" si="961"/>
        <v>0</v>
      </c>
      <c r="BO690" s="215">
        <f t="shared" si="962"/>
        <v>1860</v>
      </c>
      <c r="BP690" s="210">
        <f t="shared" si="1024"/>
        <v>620</v>
      </c>
      <c r="BQ690" s="216">
        <f t="shared" si="963"/>
        <v>186</v>
      </c>
      <c r="BR690" s="216">
        <f t="shared" si="964"/>
        <v>310</v>
      </c>
      <c r="BS690" s="210">
        <f t="shared" si="965"/>
        <v>120</v>
      </c>
      <c r="BT690" s="210">
        <f t="shared" si="966"/>
        <v>0</v>
      </c>
      <c r="BU690" s="217">
        <f t="shared" si="967"/>
        <v>1860</v>
      </c>
      <c r="BV690" s="210">
        <f t="shared" si="1025"/>
        <v>620</v>
      </c>
      <c r="BW690" s="403">
        <f t="shared" si="968"/>
        <v>186</v>
      </c>
      <c r="BX690" s="403">
        <f t="shared" si="969"/>
        <v>310</v>
      </c>
      <c r="BY690" s="210">
        <f t="shared" si="970"/>
        <v>120</v>
      </c>
      <c r="BZ690" s="210">
        <f t="shared" si="971"/>
        <v>0</v>
      </c>
      <c r="CA690" s="210">
        <f t="shared" si="972"/>
        <v>24</v>
      </c>
      <c r="CB690" s="404">
        <f t="shared" si="973"/>
        <v>1860</v>
      </c>
      <c r="CC690" s="211"/>
      <c r="CD690" s="537">
        <f t="shared" si="974"/>
        <v>10.216064999999986</v>
      </c>
      <c r="CE690" s="537">
        <f t="shared" si="1006"/>
        <v>3.0648194999999956</v>
      </c>
      <c r="CF690" s="537">
        <f t="shared" si="975"/>
        <v>5.1080324999999931</v>
      </c>
      <c r="CG690" s="210"/>
      <c r="CH690" s="210"/>
      <c r="CI690" s="210"/>
      <c r="CJ690" s="538">
        <f t="shared" si="976"/>
        <v>30.648194999999959</v>
      </c>
      <c r="CK690" s="216">
        <f t="shared" si="977"/>
        <v>0</v>
      </c>
      <c r="CL690" s="216">
        <f t="shared" si="1007"/>
        <v>0</v>
      </c>
      <c r="CM690" s="216">
        <f t="shared" si="978"/>
        <v>0</v>
      </c>
      <c r="CN690" s="216"/>
      <c r="CO690" s="216"/>
      <c r="CP690" s="216"/>
      <c r="CQ690" s="217">
        <f t="shared" si="979"/>
        <v>0</v>
      </c>
      <c r="CR690" s="403">
        <f t="shared" si="980"/>
        <v>10.216064999999986</v>
      </c>
      <c r="CS690" s="403">
        <f t="shared" si="1008"/>
        <v>3.0648194999999956</v>
      </c>
      <c r="CT690" s="403">
        <f t="shared" si="981"/>
        <v>5.1080324999999931</v>
      </c>
      <c r="CU690" s="403"/>
      <c r="CV690" s="403"/>
      <c r="CW690" s="403"/>
      <c r="CX690" s="404">
        <f t="shared" si="982"/>
        <v>30.648194999999959</v>
      </c>
      <c r="CY690" s="198"/>
      <c r="CZ690" s="222">
        <v>620</v>
      </c>
      <c r="DA690" s="677">
        <f t="shared" si="983"/>
        <v>120</v>
      </c>
      <c r="DB690" s="676">
        <f t="shared" si="984"/>
        <v>24</v>
      </c>
      <c r="DC690" s="676">
        <f t="shared" si="1009"/>
        <v>4.8</v>
      </c>
      <c r="DD690" s="208">
        <v>660.86425999999994</v>
      </c>
      <c r="DE690" s="677">
        <f t="shared" si="985"/>
        <v>160.86425999999994</v>
      </c>
      <c r="DF690" s="676">
        <f t="shared" si="986"/>
        <v>32.172852000000006</v>
      </c>
      <c r="DG690" s="676">
        <f t="shared" si="1010"/>
        <v>6.434570400000001</v>
      </c>
      <c r="DH690" s="222">
        <v>24</v>
      </c>
      <c r="DI690" s="677">
        <f t="shared" si="987"/>
        <v>120</v>
      </c>
      <c r="DJ690" s="568">
        <f t="shared" si="988"/>
        <v>620</v>
      </c>
      <c r="DK690" s="677">
        <f t="shared" si="989"/>
        <v>1860</v>
      </c>
      <c r="DL690" s="677">
        <f t="shared" si="1011"/>
        <v>186</v>
      </c>
      <c r="DM690" s="677">
        <f t="shared" si="1012"/>
        <v>310</v>
      </c>
      <c r="DN690" s="677">
        <f t="shared" si="990"/>
        <v>10.216064999999986</v>
      </c>
      <c r="DO690" s="677">
        <f t="shared" si="1013"/>
        <v>3.0648194999999956</v>
      </c>
      <c r="DP690" s="677">
        <f t="shared" si="1014"/>
        <v>5.1080324999999931</v>
      </c>
      <c r="DQ690" s="677">
        <f t="shared" si="991"/>
        <v>30.648194999999959</v>
      </c>
      <c r="DR690" s="222">
        <v>620</v>
      </c>
      <c r="DS690" s="677">
        <f t="shared" si="992"/>
        <v>120</v>
      </c>
      <c r="DT690" s="676">
        <f t="shared" si="993"/>
        <v>24</v>
      </c>
      <c r="DU690" s="710">
        <f t="shared" si="1015"/>
        <v>4.8</v>
      </c>
      <c r="DV690" s="208">
        <v>660.86425999999994</v>
      </c>
      <c r="DW690" s="677">
        <f t="shared" si="994"/>
        <v>160.86425999999994</v>
      </c>
      <c r="DX690" s="676">
        <f t="shared" si="995"/>
        <v>32.172852000000006</v>
      </c>
      <c r="DY690" s="710">
        <f t="shared" si="1016"/>
        <v>6.434570400000001</v>
      </c>
      <c r="DZ690" s="222">
        <v>24</v>
      </c>
      <c r="EA690" s="677">
        <f t="shared" si="996"/>
        <v>120</v>
      </c>
      <c r="EB690" s="568">
        <f t="shared" si="997"/>
        <v>620</v>
      </c>
      <c r="EC690" s="677">
        <f t="shared" si="998"/>
        <v>1860</v>
      </c>
      <c r="ED690" s="677">
        <f t="shared" si="1017"/>
        <v>186</v>
      </c>
      <c r="EE690" s="677">
        <f t="shared" si="1018"/>
        <v>310</v>
      </c>
      <c r="EF690" s="208">
        <f t="shared" si="1019"/>
        <v>10.216064999999986</v>
      </c>
      <c r="EG690" s="208">
        <f t="shared" si="1020"/>
        <v>3.0648194999999956</v>
      </c>
      <c r="EH690" s="208">
        <f t="shared" si="1021"/>
        <v>5.1080324999999931</v>
      </c>
      <c r="EI690" s="677">
        <f t="shared" si="999"/>
        <v>30.648194999999959</v>
      </c>
    </row>
    <row r="691" spans="1:139" s="218" customFormat="1" ht="28.5" customHeight="1" x14ac:dyDescent="0.2">
      <c r="A691" s="505">
        <v>688</v>
      </c>
      <c r="B691" s="505" t="s">
        <v>1270</v>
      </c>
      <c r="C691" s="499" t="s">
        <v>819</v>
      </c>
      <c r="D691" s="334" t="s">
        <v>619</v>
      </c>
      <c r="E691" s="253" t="s">
        <v>133</v>
      </c>
      <c r="F691" s="219">
        <v>13</v>
      </c>
      <c r="G691" s="219" t="s">
        <v>40</v>
      </c>
      <c r="H691" s="219">
        <v>2</v>
      </c>
      <c r="I691" s="259">
        <v>4</v>
      </c>
      <c r="J691" s="229">
        <v>530</v>
      </c>
      <c r="K691" s="222"/>
      <c r="L691" s="219">
        <v>13</v>
      </c>
      <c r="M691" s="219" t="s">
        <v>40</v>
      </c>
      <c r="N691" s="219">
        <v>2</v>
      </c>
      <c r="O691" s="260">
        <v>4</v>
      </c>
      <c r="P691" s="230">
        <v>530</v>
      </c>
      <c r="Q691" s="219"/>
      <c r="R691" s="219"/>
      <c r="S691" s="219"/>
      <c r="T691" s="260">
        <v>4</v>
      </c>
      <c r="U691" s="231">
        <v>530</v>
      </c>
      <c r="V691" s="228" t="s">
        <v>303</v>
      </c>
      <c r="W691" s="228" t="s">
        <v>6</v>
      </c>
      <c r="X691" s="228" t="s">
        <v>7</v>
      </c>
      <c r="Y691" s="261">
        <v>4</v>
      </c>
      <c r="Z691" s="232">
        <v>530</v>
      </c>
      <c r="AA691" s="207">
        <f t="shared" si="935"/>
        <v>2120</v>
      </c>
      <c r="AB691" s="222">
        <v>620</v>
      </c>
      <c r="AC691" s="544">
        <f t="shared" si="1000"/>
        <v>90</v>
      </c>
      <c r="AD691" s="208">
        <f t="shared" si="1026"/>
        <v>660.86425999999994</v>
      </c>
      <c r="AE691" s="678">
        <f t="shared" si="1001"/>
        <v>130.86425999999994</v>
      </c>
      <c r="AF691" s="222">
        <v>859</v>
      </c>
      <c r="AJ691" s="444">
        <f t="shared" si="936"/>
        <v>90</v>
      </c>
      <c r="AK691" s="444">
        <f t="shared" si="937"/>
        <v>16.981132075471692</v>
      </c>
      <c r="AL691" s="539">
        <f t="shared" si="1002"/>
        <v>3.3962264150943382E-2</v>
      </c>
      <c r="AM691" s="444">
        <f t="shared" si="938"/>
        <v>18</v>
      </c>
      <c r="AN691" s="445">
        <f t="shared" si="939"/>
        <v>130.86425999999994</v>
      </c>
      <c r="AO691" s="445">
        <f t="shared" si="940"/>
        <v>24.69136981132074</v>
      </c>
      <c r="AP691" s="542">
        <f t="shared" si="1003"/>
        <v>4.9382739622641482E-2</v>
      </c>
      <c r="AQ691" s="445">
        <f t="shared" si="941"/>
        <v>26.172851999999988</v>
      </c>
      <c r="AR691" s="227">
        <f t="shared" si="942"/>
        <v>2600</v>
      </c>
      <c r="AS691" s="210">
        <f t="shared" si="943"/>
        <v>650</v>
      </c>
      <c r="AT691" s="209">
        <f t="shared" si="944"/>
        <v>195</v>
      </c>
      <c r="AU691" s="209">
        <f t="shared" si="945"/>
        <v>325</v>
      </c>
      <c r="AV691" s="211">
        <f t="shared" si="946"/>
        <v>620</v>
      </c>
      <c r="AW691" s="210">
        <f t="shared" si="947"/>
        <v>30</v>
      </c>
      <c r="AX691" s="210">
        <f t="shared" si="948"/>
        <v>120</v>
      </c>
      <c r="AY691" s="210">
        <f t="shared" si="949"/>
        <v>22.641509433962256</v>
      </c>
      <c r="AZ691" s="211">
        <f t="shared" si="950"/>
        <v>660.86425999999994</v>
      </c>
      <c r="BA691" s="544">
        <f t="shared" si="1004"/>
        <v>10.864259999999945</v>
      </c>
      <c r="BB691" s="210">
        <f t="shared" si="1005"/>
        <v>2.7160649999999862</v>
      </c>
      <c r="BC691" s="213">
        <f t="shared" si="951"/>
        <v>2480</v>
      </c>
      <c r="BD691" s="211">
        <f>[1]MAG_9pak!$F$4</f>
        <v>620</v>
      </c>
      <c r="BE691" s="213">
        <f t="shared" si="952"/>
        <v>186</v>
      </c>
      <c r="BF691" s="213">
        <f t="shared" si="953"/>
        <v>310</v>
      </c>
      <c r="BG691" s="210">
        <f t="shared" si="954"/>
        <v>0</v>
      </c>
      <c r="BH691" s="210">
        <f t="shared" si="955"/>
        <v>90</v>
      </c>
      <c r="BI691" s="210">
        <f t="shared" si="956"/>
        <v>16.981132075471692</v>
      </c>
      <c r="BJ691" s="210">
        <f t="shared" si="957"/>
        <v>657.2</v>
      </c>
      <c r="BK691" s="214">
        <f t="shared" si="958"/>
        <v>197.16</v>
      </c>
      <c r="BL691" s="214">
        <f t="shared" si="959"/>
        <v>328.6</v>
      </c>
      <c r="BM691" s="210">
        <f t="shared" si="960"/>
        <v>127.20000000000005</v>
      </c>
      <c r="BN691" s="210">
        <f t="shared" si="961"/>
        <v>37.200000000000045</v>
      </c>
      <c r="BO691" s="215">
        <f t="shared" si="962"/>
        <v>2628.8</v>
      </c>
      <c r="BP691" s="210">
        <f t="shared" si="1024"/>
        <v>657.2</v>
      </c>
      <c r="BQ691" s="216">
        <f t="shared" si="963"/>
        <v>197.16</v>
      </c>
      <c r="BR691" s="216">
        <f t="shared" si="964"/>
        <v>328.6</v>
      </c>
      <c r="BS691" s="210">
        <f t="shared" si="965"/>
        <v>127.20000000000005</v>
      </c>
      <c r="BT691" s="210">
        <f t="shared" si="966"/>
        <v>37.200000000000045</v>
      </c>
      <c r="BU691" s="217">
        <f t="shared" si="967"/>
        <v>2628.8</v>
      </c>
      <c r="BV691" s="210">
        <f t="shared" si="1025"/>
        <v>657.2</v>
      </c>
      <c r="BW691" s="403">
        <f t="shared" si="968"/>
        <v>197.16</v>
      </c>
      <c r="BX691" s="403">
        <f t="shared" si="969"/>
        <v>328.6</v>
      </c>
      <c r="BY691" s="210">
        <f t="shared" si="970"/>
        <v>127.20000000000005</v>
      </c>
      <c r="BZ691" s="210">
        <f t="shared" si="971"/>
        <v>37.200000000000045</v>
      </c>
      <c r="CA691" s="210">
        <f t="shared" si="972"/>
        <v>24</v>
      </c>
      <c r="CB691" s="404">
        <f t="shared" si="973"/>
        <v>2628.8</v>
      </c>
      <c r="CC691" s="211"/>
      <c r="CD691" s="537">
        <f t="shared" si="974"/>
        <v>2.7160649999999862</v>
      </c>
      <c r="CE691" s="537">
        <f t="shared" si="1006"/>
        <v>0.81481949999999581</v>
      </c>
      <c r="CF691" s="537">
        <f t="shared" si="975"/>
        <v>1.3580324999999931</v>
      </c>
      <c r="CG691" s="210"/>
      <c r="CH691" s="210"/>
      <c r="CI691" s="210"/>
      <c r="CJ691" s="538">
        <f t="shared" si="976"/>
        <v>10.864259999999945</v>
      </c>
      <c r="CK691" s="216">
        <f t="shared" si="977"/>
        <v>-7.5</v>
      </c>
      <c r="CL691" s="216">
        <f t="shared" si="1007"/>
        <v>-2.25</v>
      </c>
      <c r="CM691" s="216">
        <f t="shared" si="978"/>
        <v>-3.75</v>
      </c>
      <c r="CN691" s="216"/>
      <c r="CO691" s="216"/>
      <c r="CP691" s="216"/>
      <c r="CQ691" s="217">
        <f t="shared" si="979"/>
        <v>-30</v>
      </c>
      <c r="CR691" s="403">
        <f t="shared" si="980"/>
        <v>0.91606499999997482</v>
      </c>
      <c r="CS691" s="403">
        <f t="shared" si="1008"/>
        <v>0.27481949999999244</v>
      </c>
      <c r="CT691" s="403">
        <f t="shared" si="981"/>
        <v>0.45803249999998741</v>
      </c>
      <c r="CU691" s="403"/>
      <c r="CV691" s="403"/>
      <c r="CW691" s="403"/>
      <c r="CX691" s="404">
        <f t="shared" si="982"/>
        <v>3.6642599999998993</v>
      </c>
      <c r="CY691" s="198"/>
      <c r="CZ691" s="222">
        <v>620</v>
      </c>
      <c r="DA691" s="677">
        <f t="shared" si="983"/>
        <v>90</v>
      </c>
      <c r="DB691" s="676">
        <f t="shared" si="984"/>
        <v>16.981132075471692</v>
      </c>
      <c r="DC691" s="676">
        <f t="shared" si="1009"/>
        <v>3.3962264150943384</v>
      </c>
      <c r="DD691" s="208">
        <v>660.86425999999994</v>
      </c>
      <c r="DE691" s="677">
        <f t="shared" si="985"/>
        <v>130.86425999999994</v>
      </c>
      <c r="DF691" s="676">
        <f t="shared" si="986"/>
        <v>24.69136981132074</v>
      </c>
      <c r="DG691" s="676">
        <f t="shared" si="1010"/>
        <v>4.9382739622641481</v>
      </c>
      <c r="DH691" s="222">
        <v>24</v>
      </c>
      <c r="DI691" s="677">
        <f t="shared" si="987"/>
        <v>127.2</v>
      </c>
      <c r="DJ691" s="568">
        <f t="shared" si="988"/>
        <v>657.2</v>
      </c>
      <c r="DK691" s="677">
        <f t="shared" si="989"/>
        <v>2628.8</v>
      </c>
      <c r="DL691" s="677">
        <f t="shared" si="1011"/>
        <v>197.16</v>
      </c>
      <c r="DM691" s="677">
        <f t="shared" si="1012"/>
        <v>328.6</v>
      </c>
      <c r="DN691" s="677">
        <f t="shared" si="990"/>
        <v>0.91606499999997482</v>
      </c>
      <c r="DO691" s="677">
        <f t="shared" si="1013"/>
        <v>0.27481949999999244</v>
      </c>
      <c r="DP691" s="677">
        <f t="shared" si="1014"/>
        <v>0.45803249999998741</v>
      </c>
      <c r="DQ691" s="677">
        <f t="shared" si="991"/>
        <v>3.6642599999998993</v>
      </c>
      <c r="DR691" s="222">
        <v>620</v>
      </c>
      <c r="DS691" s="677">
        <f t="shared" si="992"/>
        <v>90</v>
      </c>
      <c r="DT691" s="676">
        <f t="shared" si="993"/>
        <v>16.981132075471692</v>
      </c>
      <c r="DU691" s="710">
        <f t="shared" si="1015"/>
        <v>3.3962264150943384</v>
      </c>
      <c r="DV691" s="208">
        <v>660.86425999999994</v>
      </c>
      <c r="DW691" s="677">
        <f t="shared" si="994"/>
        <v>130.86425999999994</v>
      </c>
      <c r="DX691" s="676">
        <f t="shared" si="995"/>
        <v>24.69136981132074</v>
      </c>
      <c r="DY691" s="710">
        <f t="shared" si="1016"/>
        <v>4.9382739622641481</v>
      </c>
      <c r="DZ691" s="222">
        <v>24</v>
      </c>
      <c r="EA691" s="677">
        <f t="shared" si="996"/>
        <v>127.2</v>
      </c>
      <c r="EB691" s="568">
        <f t="shared" si="997"/>
        <v>657.2</v>
      </c>
      <c r="EC691" s="677">
        <f t="shared" si="998"/>
        <v>2628.8</v>
      </c>
      <c r="ED691" s="677">
        <f t="shared" si="1017"/>
        <v>197.16</v>
      </c>
      <c r="EE691" s="677">
        <f t="shared" si="1018"/>
        <v>328.6</v>
      </c>
      <c r="EF691" s="208">
        <f t="shared" si="1019"/>
        <v>0.91606499999997482</v>
      </c>
      <c r="EG691" s="208">
        <f t="shared" si="1020"/>
        <v>0.27481949999999244</v>
      </c>
      <c r="EH691" s="208">
        <f t="shared" si="1021"/>
        <v>0.45803249999998741</v>
      </c>
      <c r="EI691" s="677">
        <f t="shared" si="999"/>
        <v>3.6642599999998993</v>
      </c>
    </row>
    <row r="692" spans="1:139" s="218" customFormat="1" ht="28.5" customHeight="1" x14ac:dyDescent="0.2">
      <c r="A692" s="505">
        <v>689</v>
      </c>
      <c r="B692" s="505" t="s">
        <v>1270</v>
      </c>
      <c r="C692" s="499" t="s">
        <v>819</v>
      </c>
      <c r="D692" s="334" t="s">
        <v>619</v>
      </c>
      <c r="E692" s="253" t="s">
        <v>126</v>
      </c>
      <c r="F692" s="219"/>
      <c r="G692" s="219"/>
      <c r="H692" s="219"/>
      <c r="I692" s="259"/>
      <c r="J692" s="229"/>
      <c r="K692" s="222"/>
      <c r="L692" s="219" t="s">
        <v>5</v>
      </c>
      <c r="M692" s="219" t="s">
        <v>40</v>
      </c>
      <c r="N692" s="219" t="s">
        <v>39</v>
      </c>
      <c r="O692" s="260">
        <v>2</v>
      </c>
      <c r="P692" s="230">
        <v>530</v>
      </c>
      <c r="Q692" s="219"/>
      <c r="R692" s="219"/>
      <c r="S692" s="219"/>
      <c r="T692" s="260">
        <v>2</v>
      </c>
      <c r="U692" s="231">
        <v>530</v>
      </c>
      <c r="V692" s="228" t="s">
        <v>303</v>
      </c>
      <c r="W692" s="228" t="s">
        <v>6</v>
      </c>
      <c r="X692" s="228" t="s">
        <v>7</v>
      </c>
      <c r="Y692" s="261">
        <v>2</v>
      </c>
      <c r="Z692" s="232">
        <v>530</v>
      </c>
      <c r="AA692" s="207">
        <f t="shared" si="935"/>
        <v>1060</v>
      </c>
      <c r="AB692" s="222">
        <v>620</v>
      </c>
      <c r="AC692" s="544">
        <f t="shared" si="1000"/>
        <v>90</v>
      </c>
      <c r="AD692" s="208">
        <f t="shared" si="1026"/>
        <v>660.86425999999994</v>
      </c>
      <c r="AE692" s="678">
        <f t="shared" si="1001"/>
        <v>130.86425999999994</v>
      </c>
      <c r="AF692" s="222">
        <v>859</v>
      </c>
      <c r="AJ692" s="444">
        <f t="shared" si="936"/>
        <v>90</v>
      </c>
      <c r="AK692" s="444">
        <f t="shared" si="937"/>
        <v>16.981132075471692</v>
      </c>
      <c r="AL692" s="539">
        <f t="shared" si="1002"/>
        <v>3.3962264150943382E-2</v>
      </c>
      <c r="AM692" s="444">
        <f t="shared" si="938"/>
        <v>18</v>
      </c>
      <c r="AN692" s="445">
        <f t="shared" si="939"/>
        <v>130.86425999999994</v>
      </c>
      <c r="AO692" s="445">
        <f t="shared" si="940"/>
        <v>24.69136981132074</v>
      </c>
      <c r="AP692" s="542">
        <f t="shared" si="1003"/>
        <v>4.9382739622641482E-2</v>
      </c>
      <c r="AQ692" s="445">
        <f t="shared" si="941"/>
        <v>26.172851999999988</v>
      </c>
      <c r="AR692" s="227">
        <f t="shared" si="942"/>
        <v>1300</v>
      </c>
      <c r="AS692" s="210">
        <f t="shared" si="943"/>
        <v>650</v>
      </c>
      <c r="AT692" s="209">
        <f t="shared" si="944"/>
        <v>195</v>
      </c>
      <c r="AU692" s="209">
        <f t="shared" si="945"/>
        <v>325</v>
      </c>
      <c r="AV692" s="211">
        <f t="shared" si="946"/>
        <v>620</v>
      </c>
      <c r="AW692" s="210">
        <f t="shared" si="947"/>
        <v>30</v>
      </c>
      <c r="AX692" s="210">
        <f t="shared" si="948"/>
        <v>120</v>
      </c>
      <c r="AY692" s="210">
        <f t="shared" si="949"/>
        <v>22.641509433962256</v>
      </c>
      <c r="AZ692" s="211">
        <f t="shared" si="950"/>
        <v>660.86425999999994</v>
      </c>
      <c r="BA692" s="544">
        <f t="shared" si="1004"/>
        <v>10.864259999999945</v>
      </c>
      <c r="BB692" s="210">
        <f t="shared" si="1005"/>
        <v>2.7160649999999862</v>
      </c>
      <c r="BC692" s="213">
        <f t="shared" si="951"/>
        <v>1240</v>
      </c>
      <c r="BD692" s="211">
        <f>[1]MAG_9pak!$F$4</f>
        <v>620</v>
      </c>
      <c r="BE692" s="213">
        <f t="shared" si="952"/>
        <v>186</v>
      </c>
      <c r="BF692" s="213">
        <f t="shared" si="953"/>
        <v>310</v>
      </c>
      <c r="BG692" s="210">
        <f t="shared" si="954"/>
        <v>0</v>
      </c>
      <c r="BH692" s="210">
        <f t="shared" si="955"/>
        <v>90</v>
      </c>
      <c r="BI692" s="210">
        <f t="shared" si="956"/>
        <v>16.981132075471692</v>
      </c>
      <c r="BJ692" s="210">
        <f t="shared" si="957"/>
        <v>657.2</v>
      </c>
      <c r="BK692" s="214">
        <f t="shared" si="958"/>
        <v>197.16</v>
      </c>
      <c r="BL692" s="214">
        <f t="shared" si="959"/>
        <v>328.6</v>
      </c>
      <c r="BM692" s="210">
        <f t="shared" si="960"/>
        <v>127.20000000000005</v>
      </c>
      <c r="BN692" s="210">
        <f t="shared" si="961"/>
        <v>37.200000000000045</v>
      </c>
      <c r="BO692" s="215">
        <f t="shared" si="962"/>
        <v>1314.4</v>
      </c>
      <c r="BP692" s="210">
        <f t="shared" si="1024"/>
        <v>657.2</v>
      </c>
      <c r="BQ692" s="216">
        <f t="shared" si="963"/>
        <v>197.16</v>
      </c>
      <c r="BR692" s="216">
        <f t="shared" si="964"/>
        <v>328.6</v>
      </c>
      <c r="BS692" s="210">
        <f t="shared" si="965"/>
        <v>127.20000000000005</v>
      </c>
      <c r="BT692" s="210">
        <f t="shared" si="966"/>
        <v>37.200000000000045</v>
      </c>
      <c r="BU692" s="217">
        <f t="shared" si="967"/>
        <v>1314.4</v>
      </c>
      <c r="BV692" s="210">
        <f t="shared" si="1025"/>
        <v>657.2</v>
      </c>
      <c r="BW692" s="403">
        <f t="shared" si="968"/>
        <v>197.16</v>
      </c>
      <c r="BX692" s="403">
        <f t="shared" si="969"/>
        <v>328.6</v>
      </c>
      <c r="BY692" s="210">
        <f t="shared" si="970"/>
        <v>127.20000000000005</v>
      </c>
      <c r="BZ692" s="210">
        <f t="shared" si="971"/>
        <v>37.200000000000045</v>
      </c>
      <c r="CA692" s="210">
        <f t="shared" si="972"/>
        <v>24</v>
      </c>
      <c r="CB692" s="404">
        <f t="shared" si="973"/>
        <v>1314.4</v>
      </c>
      <c r="CC692" s="211"/>
      <c r="CD692" s="537">
        <f t="shared" si="974"/>
        <v>2.7160649999999862</v>
      </c>
      <c r="CE692" s="537">
        <f t="shared" si="1006"/>
        <v>0.81481949999999581</v>
      </c>
      <c r="CF692" s="537">
        <f t="shared" si="975"/>
        <v>1.3580324999999931</v>
      </c>
      <c r="CG692" s="210"/>
      <c r="CH692" s="210"/>
      <c r="CI692" s="210"/>
      <c r="CJ692" s="538">
        <f t="shared" si="976"/>
        <v>5.4321299999999724</v>
      </c>
      <c r="CK692" s="216">
        <f t="shared" si="977"/>
        <v>-7.5</v>
      </c>
      <c r="CL692" s="216">
        <f t="shared" si="1007"/>
        <v>-2.25</v>
      </c>
      <c r="CM692" s="216">
        <f t="shared" si="978"/>
        <v>-3.75</v>
      </c>
      <c r="CN692" s="216"/>
      <c r="CO692" s="216"/>
      <c r="CP692" s="216"/>
      <c r="CQ692" s="217">
        <f t="shared" si="979"/>
        <v>-15</v>
      </c>
      <c r="CR692" s="403">
        <f t="shared" si="980"/>
        <v>0.91606499999997482</v>
      </c>
      <c r="CS692" s="403">
        <f t="shared" si="1008"/>
        <v>0.27481949999999244</v>
      </c>
      <c r="CT692" s="403">
        <f t="shared" si="981"/>
        <v>0.45803249999998741</v>
      </c>
      <c r="CU692" s="403"/>
      <c r="CV692" s="403"/>
      <c r="CW692" s="403"/>
      <c r="CX692" s="404">
        <f t="shared" si="982"/>
        <v>1.8321299999999496</v>
      </c>
      <c r="CY692" s="198"/>
      <c r="CZ692" s="222">
        <v>620</v>
      </c>
      <c r="DA692" s="677">
        <f t="shared" si="983"/>
        <v>90</v>
      </c>
      <c r="DB692" s="676">
        <f t="shared" si="984"/>
        <v>16.981132075471692</v>
      </c>
      <c r="DC692" s="676">
        <f t="shared" si="1009"/>
        <v>3.3962264150943384</v>
      </c>
      <c r="DD692" s="208">
        <v>660.86425999999994</v>
      </c>
      <c r="DE692" s="677">
        <f t="shared" si="985"/>
        <v>130.86425999999994</v>
      </c>
      <c r="DF692" s="676">
        <f t="shared" si="986"/>
        <v>24.69136981132074</v>
      </c>
      <c r="DG692" s="676">
        <f t="shared" si="1010"/>
        <v>4.9382739622641481</v>
      </c>
      <c r="DH692" s="222">
        <v>24</v>
      </c>
      <c r="DI692" s="677">
        <f t="shared" si="987"/>
        <v>127.2</v>
      </c>
      <c r="DJ692" s="568">
        <f t="shared" si="988"/>
        <v>657.2</v>
      </c>
      <c r="DK692" s="677">
        <f t="shared" si="989"/>
        <v>1314.4</v>
      </c>
      <c r="DL692" s="677">
        <f t="shared" si="1011"/>
        <v>197.16</v>
      </c>
      <c r="DM692" s="677">
        <f t="shared" si="1012"/>
        <v>328.6</v>
      </c>
      <c r="DN692" s="677">
        <f t="shared" si="990"/>
        <v>0.91606499999997482</v>
      </c>
      <c r="DO692" s="677">
        <f t="shared" si="1013"/>
        <v>0.27481949999999244</v>
      </c>
      <c r="DP692" s="677">
        <f t="shared" si="1014"/>
        <v>0.45803249999998741</v>
      </c>
      <c r="DQ692" s="677">
        <f t="shared" si="991"/>
        <v>1.8321299999999496</v>
      </c>
      <c r="DR692" s="222">
        <v>620</v>
      </c>
      <c r="DS692" s="677">
        <f t="shared" si="992"/>
        <v>90</v>
      </c>
      <c r="DT692" s="676">
        <f t="shared" si="993"/>
        <v>16.981132075471692</v>
      </c>
      <c r="DU692" s="710">
        <f t="shared" si="1015"/>
        <v>3.3962264150943384</v>
      </c>
      <c r="DV692" s="208">
        <v>660.86425999999994</v>
      </c>
      <c r="DW692" s="677">
        <f t="shared" si="994"/>
        <v>130.86425999999994</v>
      </c>
      <c r="DX692" s="676">
        <f t="shared" si="995"/>
        <v>24.69136981132074</v>
      </c>
      <c r="DY692" s="710">
        <f t="shared" si="1016"/>
        <v>4.9382739622641481</v>
      </c>
      <c r="DZ692" s="222">
        <v>24</v>
      </c>
      <c r="EA692" s="677">
        <f t="shared" si="996"/>
        <v>127.2</v>
      </c>
      <c r="EB692" s="568">
        <f t="shared" si="997"/>
        <v>657.2</v>
      </c>
      <c r="EC692" s="677">
        <f t="shared" si="998"/>
        <v>1314.4</v>
      </c>
      <c r="ED692" s="677">
        <f t="shared" si="1017"/>
        <v>197.16</v>
      </c>
      <c r="EE692" s="677">
        <f t="shared" si="1018"/>
        <v>328.6</v>
      </c>
      <c r="EF692" s="208">
        <f t="shared" si="1019"/>
        <v>0.91606499999997482</v>
      </c>
      <c r="EG692" s="208">
        <f t="shared" si="1020"/>
        <v>0.27481949999999244</v>
      </c>
      <c r="EH692" s="208">
        <f t="shared" si="1021"/>
        <v>0.45803249999998741</v>
      </c>
      <c r="EI692" s="677">
        <f t="shared" si="999"/>
        <v>1.8321299999999496</v>
      </c>
    </row>
    <row r="693" spans="1:139" s="218" customFormat="1" ht="28.5" customHeight="1" x14ac:dyDescent="0.2">
      <c r="A693" s="506">
        <v>690</v>
      </c>
      <c r="B693" s="506" t="s">
        <v>1270</v>
      </c>
      <c r="C693" s="499" t="s">
        <v>957</v>
      </c>
      <c r="D693" s="253" t="s">
        <v>641</v>
      </c>
      <c r="E693" s="253" t="s">
        <v>81</v>
      </c>
      <c r="F693" s="219">
        <v>13</v>
      </c>
      <c r="G693" s="219" t="s">
        <v>6</v>
      </c>
      <c r="H693" s="219">
        <v>1</v>
      </c>
      <c r="I693" s="239">
        <v>0.3</v>
      </c>
      <c r="J693" s="237">
        <v>500</v>
      </c>
      <c r="K693" s="222"/>
      <c r="L693" s="219">
        <v>13</v>
      </c>
      <c r="M693" s="219" t="s">
        <v>6</v>
      </c>
      <c r="N693" s="219">
        <v>1</v>
      </c>
      <c r="O693" s="240">
        <v>0.3</v>
      </c>
      <c r="P693" s="234">
        <v>500</v>
      </c>
      <c r="Q693" s="219"/>
      <c r="R693" s="219"/>
      <c r="S693" s="219"/>
      <c r="T693" s="240">
        <v>0.3</v>
      </c>
      <c r="U693" s="235">
        <v>500</v>
      </c>
      <c r="V693" s="228" t="s">
        <v>303</v>
      </c>
      <c r="W693" s="228" t="s">
        <v>6</v>
      </c>
      <c r="X693" s="228" t="s">
        <v>7</v>
      </c>
      <c r="Y693" s="242">
        <v>0.3</v>
      </c>
      <c r="Z693" s="236">
        <v>500</v>
      </c>
      <c r="AA693" s="207">
        <f t="shared" si="935"/>
        <v>150</v>
      </c>
      <c r="AB693" s="222">
        <v>620</v>
      </c>
      <c r="AC693" s="544">
        <f t="shared" si="1000"/>
        <v>120</v>
      </c>
      <c r="AD693" s="208">
        <f t="shared" si="1026"/>
        <v>660.86425999999994</v>
      </c>
      <c r="AE693" s="678">
        <f t="shared" si="1001"/>
        <v>160.86425999999994</v>
      </c>
      <c r="AF693" s="222">
        <v>859</v>
      </c>
      <c r="AJ693" s="444">
        <f t="shared" si="936"/>
        <v>120</v>
      </c>
      <c r="AK693" s="444">
        <f t="shared" si="937"/>
        <v>24</v>
      </c>
      <c r="AL693" s="539">
        <f t="shared" si="1002"/>
        <v>4.8000000000000001E-2</v>
      </c>
      <c r="AM693" s="444">
        <f t="shared" si="938"/>
        <v>24</v>
      </c>
      <c r="AN693" s="445">
        <f t="shared" si="939"/>
        <v>160.86425999999994</v>
      </c>
      <c r="AO693" s="445">
        <f t="shared" si="940"/>
        <v>32.172852000000006</v>
      </c>
      <c r="AP693" s="542">
        <f t="shared" si="1003"/>
        <v>6.4345704000000004E-2</v>
      </c>
      <c r="AQ693" s="445">
        <f t="shared" si="941"/>
        <v>32.172851999999992</v>
      </c>
      <c r="AR693" s="227">
        <f t="shared" si="942"/>
        <v>186</v>
      </c>
      <c r="AS693" s="210">
        <f t="shared" si="943"/>
        <v>620</v>
      </c>
      <c r="AT693" s="209">
        <f t="shared" si="944"/>
        <v>186</v>
      </c>
      <c r="AU693" s="209">
        <f t="shared" si="945"/>
        <v>310</v>
      </c>
      <c r="AV693" s="211">
        <f t="shared" si="946"/>
        <v>620</v>
      </c>
      <c r="AW693" s="210">
        <f t="shared" si="947"/>
        <v>0</v>
      </c>
      <c r="AX693" s="210">
        <f t="shared" si="948"/>
        <v>120</v>
      </c>
      <c r="AY693" s="210">
        <f t="shared" si="949"/>
        <v>24</v>
      </c>
      <c r="AZ693" s="211">
        <f t="shared" si="950"/>
        <v>660.86425999999994</v>
      </c>
      <c r="BA693" s="544">
        <f t="shared" si="1004"/>
        <v>40.864259999999945</v>
      </c>
      <c r="BB693" s="210">
        <f t="shared" si="1005"/>
        <v>10.216064999999986</v>
      </c>
      <c r="BC693" s="213">
        <f t="shared" si="951"/>
        <v>186</v>
      </c>
      <c r="BD693" s="211">
        <f>[1]MAG_9pak!$F$4</f>
        <v>620</v>
      </c>
      <c r="BE693" s="213">
        <f t="shared" si="952"/>
        <v>186</v>
      </c>
      <c r="BF693" s="213">
        <f t="shared" si="953"/>
        <v>310</v>
      </c>
      <c r="BG693" s="210">
        <f t="shared" si="954"/>
        <v>0</v>
      </c>
      <c r="BH693" s="210">
        <f t="shared" si="955"/>
        <v>120</v>
      </c>
      <c r="BI693" s="210">
        <f t="shared" si="956"/>
        <v>24</v>
      </c>
      <c r="BJ693" s="210">
        <f t="shared" si="957"/>
        <v>620</v>
      </c>
      <c r="BK693" s="214">
        <f t="shared" si="958"/>
        <v>186</v>
      </c>
      <c r="BL693" s="214">
        <f t="shared" si="959"/>
        <v>310</v>
      </c>
      <c r="BM693" s="210">
        <f t="shared" si="960"/>
        <v>120</v>
      </c>
      <c r="BN693" s="210">
        <f t="shared" si="961"/>
        <v>0</v>
      </c>
      <c r="BO693" s="215">
        <f t="shared" si="962"/>
        <v>186</v>
      </c>
      <c r="BP693" s="210">
        <f t="shared" si="1024"/>
        <v>620</v>
      </c>
      <c r="BQ693" s="216">
        <f t="shared" si="963"/>
        <v>186</v>
      </c>
      <c r="BR693" s="216">
        <f t="shared" si="964"/>
        <v>310</v>
      </c>
      <c r="BS693" s="210">
        <f t="shared" si="965"/>
        <v>120</v>
      </c>
      <c r="BT693" s="210">
        <f t="shared" si="966"/>
        <v>0</v>
      </c>
      <c r="BU693" s="217">
        <f t="shared" si="967"/>
        <v>186</v>
      </c>
      <c r="BV693" s="210">
        <f t="shared" si="1025"/>
        <v>620</v>
      </c>
      <c r="BW693" s="403">
        <f t="shared" si="968"/>
        <v>186</v>
      </c>
      <c r="BX693" s="403">
        <f t="shared" si="969"/>
        <v>310</v>
      </c>
      <c r="BY693" s="210">
        <f t="shared" si="970"/>
        <v>120</v>
      </c>
      <c r="BZ693" s="210">
        <f t="shared" si="971"/>
        <v>0</v>
      </c>
      <c r="CA693" s="210">
        <f t="shared" si="972"/>
        <v>24</v>
      </c>
      <c r="CB693" s="404">
        <f t="shared" si="973"/>
        <v>186</v>
      </c>
      <c r="CC693" s="211"/>
      <c r="CD693" s="537">
        <f t="shared" si="974"/>
        <v>10.216064999999986</v>
      </c>
      <c r="CE693" s="537">
        <f t="shared" si="1006"/>
        <v>3.0648194999999956</v>
      </c>
      <c r="CF693" s="537">
        <f t="shared" si="975"/>
        <v>5.1080324999999931</v>
      </c>
      <c r="CG693" s="210"/>
      <c r="CH693" s="210"/>
      <c r="CI693" s="210"/>
      <c r="CJ693" s="538">
        <f t="shared" si="976"/>
        <v>3.0648194999999956</v>
      </c>
      <c r="CK693" s="216">
        <f t="shared" si="977"/>
        <v>0</v>
      </c>
      <c r="CL693" s="216">
        <f t="shared" si="1007"/>
        <v>0</v>
      </c>
      <c r="CM693" s="216">
        <f t="shared" si="978"/>
        <v>0</v>
      </c>
      <c r="CN693" s="216"/>
      <c r="CO693" s="216"/>
      <c r="CP693" s="216"/>
      <c r="CQ693" s="217">
        <f t="shared" si="979"/>
        <v>0</v>
      </c>
      <c r="CR693" s="403">
        <f t="shared" si="980"/>
        <v>10.216064999999986</v>
      </c>
      <c r="CS693" s="403">
        <f t="shared" si="1008"/>
        <v>3.0648194999999956</v>
      </c>
      <c r="CT693" s="403">
        <f t="shared" si="981"/>
        <v>5.1080324999999931</v>
      </c>
      <c r="CU693" s="403"/>
      <c r="CV693" s="403"/>
      <c r="CW693" s="403"/>
      <c r="CX693" s="404">
        <f t="shared" si="982"/>
        <v>3.0648194999999956</v>
      </c>
      <c r="CY693" s="198"/>
      <c r="CZ693" s="222">
        <v>620</v>
      </c>
      <c r="DA693" s="677">
        <f t="shared" si="983"/>
        <v>120</v>
      </c>
      <c r="DB693" s="676">
        <f t="shared" si="984"/>
        <v>24</v>
      </c>
      <c r="DC693" s="676">
        <f t="shared" si="1009"/>
        <v>4.8</v>
      </c>
      <c r="DD693" s="208">
        <v>660.86425999999994</v>
      </c>
      <c r="DE693" s="677">
        <f t="shared" si="985"/>
        <v>160.86425999999994</v>
      </c>
      <c r="DF693" s="676">
        <f t="shared" si="986"/>
        <v>32.172852000000006</v>
      </c>
      <c r="DG693" s="676">
        <f t="shared" si="1010"/>
        <v>6.434570400000001</v>
      </c>
      <c r="DH693" s="222">
        <v>24</v>
      </c>
      <c r="DI693" s="677">
        <f t="shared" si="987"/>
        <v>120</v>
      </c>
      <c r="DJ693" s="568">
        <f t="shared" si="988"/>
        <v>620</v>
      </c>
      <c r="DK693" s="677">
        <f t="shared" si="989"/>
        <v>186</v>
      </c>
      <c r="DL693" s="677">
        <f t="shared" si="1011"/>
        <v>186</v>
      </c>
      <c r="DM693" s="677">
        <f t="shared" si="1012"/>
        <v>310</v>
      </c>
      <c r="DN693" s="677">
        <f t="shared" si="990"/>
        <v>10.216064999999986</v>
      </c>
      <c r="DO693" s="677">
        <f t="shared" si="1013"/>
        <v>3.0648194999999956</v>
      </c>
      <c r="DP693" s="677">
        <f t="shared" si="1014"/>
        <v>5.1080324999999931</v>
      </c>
      <c r="DQ693" s="677">
        <f t="shared" si="991"/>
        <v>3.0648194999999956</v>
      </c>
      <c r="DR693" s="222">
        <v>620</v>
      </c>
      <c r="DS693" s="677">
        <f t="shared" si="992"/>
        <v>120</v>
      </c>
      <c r="DT693" s="676">
        <f t="shared" si="993"/>
        <v>24</v>
      </c>
      <c r="DU693" s="710">
        <f t="shared" si="1015"/>
        <v>4.8</v>
      </c>
      <c r="DV693" s="208">
        <v>660.86425999999994</v>
      </c>
      <c r="DW693" s="677">
        <f t="shared" si="994"/>
        <v>160.86425999999994</v>
      </c>
      <c r="DX693" s="676">
        <f t="shared" si="995"/>
        <v>32.172852000000006</v>
      </c>
      <c r="DY693" s="710">
        <f t="shared" si="1016"/>
        <v>6.434570400000001</v>
      </c>
      <c r="DZ693" s="222">
        <v>24</v>
      </c>
      <c r="EA693" s="677">
        <f t="shared" si="996"/>
        <v>120</v>
      </c>
      <c r="EB693" s="568">
        <f t="shared" si="997"/>
        <v>620</v>
      </c>
      <c r="EC693" s="677">
        <f t="shared" si="998"/>
        <v>186</v>
      </c>
      <c r="ED693" s="677">
        <f t="shared" si="1017"/>
        <v>186</v>
      </c>
      <c r="EE693" s="677">
        <f t="shared" si="1018"/>
        <v>310</v>
      </c>
      <c r="EF693" s="208">
        <f t="shared" si="1019"/>
        <v>10.216064999999986</v>
      </c>
      <c r="EG693" s="208">
        <f t="shared" si="1020"/>
        <v>3.0648194999999956</v>
      </c>
      <c r="EH693" s="208">
        <f t="shared" si="1021"/>
        <v>5.1080324999999931</v>
      </c>
      <c r="EI693" s="677">
        <f t="shared" si="999"/>
        <v>3.0648194999999956</v>
      </c>
    </row>
    <row r="694" spans="1:139" s="218" customFormat="1" ht="28.5" customHeight="1" x14ac:dyDescent="0.2">
      <c r="A694" s="505">
        <v>691</v>
      </c>
      <c r="B694" s="505" t="s">
        <v>1270</v>
      </c>
      <c r="C694" s="499" t="s">
        <v>954</v>
      </c>
      <c r="D694" s="334" t="s">
        <v>618</v>
      </c>
      <c r="E694" s="320" t="s">
        <v>11</v>
      </c>
      <c r="F694" s="219" t="s">
        <v>5</v>
      </c>
      <c r="G694" s="219" t="s">
        <v>6</v>
      </c>
      <c r="H694" s="219" t="s">
        <v>7</v>
      </c>
      <c r="I694" s="248">
        <v>0.5</v>
      </c>
      <c r="J694" s="229">
        <v>500</v>
      </c>
      <c r="K694" s="222"/>
      <c r="L694" s="219" t="s">
        <v>5</v>
      </c>
      <c r="M694" s="219" t="s">
        <v>6</v>
      </c>
      <c r="N694" s="219" t="s">
        <v>7</v>
      </c>
      <c r="O694" s="249">
        <v>0.5</v>
      </c>
      <c r="P694" s="230">
        <v>500</v>
      </c>
      <c r="Q694" s="219"/>
      <c r="R694" s="219"/>
      <c r="S694" s="219"/>
      <c r="T694" s="249">
        <v>0.5</v>
      </c>
      <c r="U694" s="231">
        <v>500</v>
      </c>
      <c r="V694" s="228" t="s">
        <v>303</v>
      </c>
      <c r="W694" s="228" t="s">
        <v>6</v>
      </c>
      <c r="X694" s="228" t="s">
        <v>7</v>
      </c>
      <c r="Y694" s="252">
        <v>0.5</v>
      </c>
      <c r="Z694" s="232">
        <v>500</v>
      </c>
      <c r="AA694" s="207">
        <f t="shared" si="935"/>
        <v>250</v>
      </c>
      <c r="AB694" s="222">
        <v>620</v>
      </c>
      <c r="AC694" s="544">
        <f t="shared" si="1000"/>
        <v>120</v>
      </c>
      <c r="AD694" s="208">
        <f t="shared" si="1026"/>
        <v>660.86425999999994</v>
      </c>
      <c r="AE694" s="678">
        <f t="shared" si="1001"/>
        <v>160.86425999999994</v>
      </c>
      <c r="AF694" s="222">
        <v>859</v>
      </c>
      <c r="AJ694" s="444">
        <f t="shared" si="936"/>
        <v>120</v>
      </c>
      <c r="AK694" s="444">
        <f t="shared" si="937"/>
        <v>24</v>
      </c>
      <c r="AL694" s="539">
        <f t="shared" si="1002"/>
        <v>4.8000000000000001E-2</v>
      </c>
      <c r="AM694" s="444">
        <f t="shared" si="938"/>
        <v>24</v>
      </c>
      <c r="AN694" s="445">
        <f t="shared" si="939"/>
        <v>160.86425999999994</v>
      </c>
      <c r="AO694" s="445">
        <f t="shared" si="940"/>
        <v>32.172852000000006</v>
      </c>
      <c r="AP694" s="542">
        <f t="shared" si="1003"/>
        <v>6.4345704000000004E-2</v>
      </c>
      <c r="AQ694" s="445">
        <f t="shared" si="941"/>
        <v>32.172851999999992</v>
      </c>
      <c r="AR694" s="227">
        <f t="shared" si="942"/>
        <v>310</v>
      </c>
      <c r="AS694" s="210">
        <f t="shared" si="943"/>
        <v>620</v>
      </c>
      <c r="AT694" s="209">
        <f t="shared" si="944"/>
        <v>186</v>
      </c>
      <c r="AU694" s="209">
        <f t="shared" si="945"/>
        <v>310</v>
      </c>
      <c r="AV694" s="211">
        <f t="shared" si="946"/>
        <v>620</v>
      </c>
      <c r="AW694" s="210">
        <f t="shared" si="947"/>
        <v>0</v>
      </c>
      <c r="AX694" s="210">
        <f t="shared" si="948"/>
        <v>120</v>
      </c>
      <c r="AY694" s="210">
        <f t="shared" si="949"/>
        <v>24</v>
      </c>
      <c r="AZ694" s="211">
        <f t="shared" si="950"/>
        <v>660.86425999999994</v>
      </c>
      <c r="BA694" s="544">
        <f t="shared" si="1004"/>
        <v>40.864259999999945</v>
      </c>
      <c r="BB694" s="210">
        <f t="shared" si="1005"/>
        <v>10.216064999999986</v>
      </c>
      <c r="BC694" s="213">
        <f t="shared" si="951"/>
        <v>310</v>
      </c>
      <c r="BD694" s="211">
        <f>[1]MAG_9pak!$F$4</f>
        <v>620</v>
      </c>
      <c r="BE694" s="213">
        <f t="shared" si="952"/>
        <v>186</v>
      </c>
      <c r="BF694" s="213">
        <f t="shared" si="953"/>
        <v>310</v>
      </c>
      <c r="BG694" s="210">
        <f t="shared" si="954"/>
        <v>0</v>
      </c>
      <c r="BH694" s="210">
        <f t="shared" si="955"/>
        <v>120</v>
      </c>
      <c r="BI694" s="210">
        <f t="shared" si="956"/>
        <v>24</v>
      </c>
      <c r="BJ694" s="210">
        <f t="shared" si="957"/>
        <v>620</v>
      </c>
      <c r="BK694" s="214">
        <f t="shared" si="958"/>
        <v>186</v>
      </c>
      <c r="BL694" s="214">
        <f t="shared" si="959"/>
        <v>310</v>
      </c>
      <c r="BM694" s="210">
        <f t="shared" si="960"/>
        <v>120</v>
      </c>
      <c r="BN694" s="210">
        <f t="shared" si="961"/>
        <v>0</v>
      </c>
      <c r="BO694" s="215">
        <f t="shared" si="962"/>
        <v>310</v>
      </c>
      <c r="BP694" s="210">
        <f t="shared" si="1024"/>
        <v>620</v>
      </c>
      <c r="BQ694" s="216">
        <f t="shared" si="963"/>
        <v>186</v>
      </c>
      <c r="BR694" s="216">
        <f t="shared" si="964"/>
        <v>310</v>
      </c>
      <c r="BS694" s="210">
        <f t="shared" si="965"/>
        <v>120</v>
      </c>
      <c r="BT694" s="210">
        <f t="shared" si="966"/>
        <v>0</v>
      </c>
      <c r="BU694" s="217">
        <f t="shared" si="967"/>
        <v>310</v>
      </c>
      <c r="BV694" s="210">
        <f t="shared" si="1025"/>
        <v>620</v>
      </c>
      <c r="BW694" s="403">
        <f t="shared" si="968"/>
        <v>186</v>
      </c>
      <c r="BX694" s="403">
        <f t="shared" si="969"/>
        <v>310</v>
      </c>
      <c r="BY694" s="210">
        <f t="shared" si="970"/>
        <v>120</v>
      </c>
      <c r="BZ694" s="210">
        <f t="shared" si="971"/>
        <v>0</v>
      </c>
      <c r="CA694" s="210">
        <f t="shared" si="972"/>
        <v>24</v>
      </c>
      <c r="CB694" s="404">
        <f t="shared" si="973"/>
        <v>310</v>
      </c>
      <c r="CC694" s="211"/>
      <c r="CD694" s="537">
        <f t="shared" si="974"/>
        <v>10.216064999999986</v>
      </c>
      <c r="CE694" s="537">
        <f t="shared" si="1006"/>
        <v>3.0648194999999956</v>
      </c>
      <c r="CF694" s="537">
        <f t="shared" si="975"/>
        <v>5.1080324999999931</v>
      </c>
      <c r="CG694" s="210"/>
      <c r="CH694" s="210"/>
      <c r="CI694" s="210"/>
      <c r="CJ694" s="538">
        <f t="shared" si="976"/>
        <v>5.1080324999999931</v>
      </c>
      <c r="CK694" s="216">
        <f t="shared" si="977"/>
        <v>0</v>
      </c>
      <c r="CL694" s="216">
        <f t="shared" si="1007"/>
        <v>0</v>
      </c>
      <c r="CM694" s="216">
        <f t="shared" si="978"/>
        <v>0</v>
      </c>
      <c r="CN694" s="216"/>
      <c r="CO694" s="216"/>
      <c r="CP694" s="216"/>
      <c r="CQ694" s="217">
        <f t="shared" si="979"/>
        <v>0</v>
      </c>
      <c r="CR694" s="403">
        <f t="shared" si="980"/>
        <v>10.216064999999986</v>
      </c>
      <c r="CS694" s="403">
        <f t="shared" si="1008"/>
        <v>3.0648194999999956</v>
      </c>
      <c r="CT694" s="403">
        <f t="shared" si="981"/>
        <v>5.1080324999999931</v>
      </c>
      <c r="CU694" s="403"/>
      <c r="CV694" s="403"/>
      <c r="CW694" s="403"/>
      <c r="CX694" s="404">
        <f t="shared" si="982"/>
        <v>5.1080324999999931</v>
      </c>
      <c r="CY694" s="198"/>
      <c r="CZ694" s="222">
        <v>620</v>
      </c>
      <c r="DA694" s="677">
        <f t="shared" si="983"/>
        <v>120</v>
      </c>
      <c r="DB694" s="676">
        <f t="shared" si="984"/>
        <v>24</v>
      </c>
      <c r="DC694" s="676">
        <f t="shared" si="1009"/>
        <v>4.8</v>
      </c>
      <c r="DD694" s="208">
        <v>660.86425999999994</v>
      </c>
      <c r="DE694" s="677">
        <f t="shared" si="985"/>
        <v>160.86425999999994</v>
      </c>
      <c r="DF694" s="676">
        <f t="shared" si="986"/>
        <v>32.172852000000006</v>
      </c>
      <c r="DG694" s="676">
        <f t="shared" si="1010"/>
        <v>6.434570400000001</v>
      </c>
      <c r="DH694" s="222">
        <v>24</v>
      </c>
      <c r="DI694" s="677">
        <f t="shared" si="987"/>
        <v>120</v>
      </c>
      <c r="DJ694" s="568">
        <f t="shared" si="988"/>
        <v>620</v>
      </c>
      <c r="DK694" s="677">
        <f t="shared" si="989"/>
        <v>310</v>
      </c>
      <c r="DL694" s="677">
        <f t="shared" si="1011"/>
        <v>186</v>
      </c>
      <c r="DM694" s="677">
        <f t="shared" si="1012"/>
        <v>310</v>
      </c>
      <c r="DN694" s="677">
        <f t="shared" si="990"/>
        <v>10.216064999999986</v>
      </c>
      <c r="DO694" s="677">
        <f t="shared" si="1013"/>
        <v>3.0648194999999956</v>
      </c>
      <c r="DP694" s="677">
        <f t="shared" si="1014"/>
        <v>5.1080324999999931</v>
      </c>
      <c r="DQ694" s="677">
        <f t="shared" si="991"/>
        <v>5.1080324999999931</v>
      </c>
      <c r="DR694" s="222">
        <v>620</v>
      </c>
      <c r="DS694" s="677">
        <f t="shared" si="992"/>
        <v>120</v>
      </c>
      <c r="DT694" s="676">
        <f t="shared" si="993"/>
        <v>24</v>
      </c>
      <c r="DU694" s="710">
        <f t="shared" si="1015"/>
        <v>4.8</v>
      </c>
      <c r="DV694" s="208">
        <v>660.86425999999994</v>
      </c>
      <c r="DW694" s="677">
        <f t="shared" si="994"/>
        <v>160.86425999999994</v>
      </c>
      <c r="DX694" s="676">
        <f t="shared" si="995"/>
        <v>32.172852000000006</v>
      </c>
      <c r="DY694" s="710">
        <f t="shared" si="1016"/>
        <v>6.434570400000001</v>
      </c>
      <c r="DZ694" s="222">
        <v>24</v>
      </c>
      <c r="EA694" s="677">
        <f t="shared" si="996"/>
        <v>120</v>
      </c>
      <c r="EB694" s="568">
        <f t="shared" si="997"/>
        <v>620</v>
      </c>
      <c r="EC694" s="677">
        <f t="shared" si="998"/>
        <v>310</v>
      </c>
      <c r="ED694" s="677">
        <f t="shared" si="1017"/>
        <v>186</v>
      </c>
      <c r="EE694" s="677">
        <f t="shared" si="1018"/>
        <v>310</v>
      </c>
      <c r="EF694" s="208">
        <f t="shared" si="1019"/>
        <v>10.216064999999986</v>
      </c>
      <c r="EG694" s="208">
        <f t="shared" si="1020"/>
        <v>3.0648194999999956</v>
      </c>
      <c r="EH694" s="208">
        <f t="shared" si="1021"/>
        <v>5.1080324999999931</v>
      </c>
      <c r="EI694" s="677">
        <f t="shared" si="999"/>
        <v>5.1080324999999931</v>
      </c>
    </row>
    <row r="695" spans="1:139" s="218" customFormat="1" ht="28.5" customHeight="1" x14ac:dyDescent="0.2">
      <c r="A695" s="505">
        <v>692</v>
      </c>
      <c r="B695" s="505" t="s">
        <v>1270</v>
      </c>
      <c r="C695" s="499" t="s">
        <v>954</v>
      </c>
      <c r="D695" s="334" t="s">
        <v>618</v>
      </c>
      <c r="E695" s="410" t="s">
        <v>8</v>
      </c>
      <c r="F695" s="219" t="s">
        <v>5</v>
      </c>
      <c r="G695" s="219" t="s">
        <v>6</v>
      </c>
      <c r="H695" s="219" t="s">
        <v>7</v>
      </c>
      <c r="I695" s="248">
        <v>0.5</v>
      </c>
      <c r="J695" s="229">
        <v>500</v>
      </c>
      <c r="K695" s="222"/>
      <c r="L695" s="219" t="s">
        <v>5</v>
      </c>
      <c r="M695" s="219" t="s">
        <v>6</v>
      </c>
      <c r="N695" s="219" t="s">
        <v>7</v>
      </c>
      <c r="O695" s="249">
        <v>0.5</v>
      </c>
      <c r="P695" s="230">
        <v>500</v>
      </c>
      <c r="Q695" s="219"/>
      <c r="R695" s="219"/>
      <c r="S695" s="219"/>
      <c r="T695" s="249">
        <v>0.5</v>
      </c>
      <c r="U695" s="231">
        <v>500</v>
      </c>
      <c r="V695" s="228" t="s">
        <v>303</v>
      </c>
      <c r="W695" s="228" t="s">
        <v>6</v>
      </c>
      <c r="X695" s="228" t="s">
        <v>7</v>
      </c>
      <c r="Y695" s="252">
        <v>0.5</v>
      </c>
      <c r="Z695" s="232">
        <v>500</v>
      </c>
      <c r="AA695" s="207">
        <f t="shared" si="935"/>
        <v>250</v>
      </c>
      <c r="AB695" s="222">
        <v>620</v>
      </c>
      <c r="AC695" s="544">
        <f t="shared" si="1000"/>
        <v>120</v>
      </c>
      <c r="AD695" s="208">
        <f t="shared" si="1026"/>
        <v>660.86425999999994</v>
      </c>
      <c r="AE695" s="678">
        <f t="shared" si="1001"/>
        <v>160.86425999999994</v>
      </c>
      <c r="AF695" s="222">
        <v>859</v>
      </c>
      <c r="AJ695" s="444">
        <f t="shared" si="936"/>
        <v>120</v>
      </c>
      <c r="AK695" s="444">
        <f t="shared" si="937"/>
        <v>24</v>
      </c>
      <c r="AL695" s="539">
        <f t="shared" si="1002"/>
        <v>4.8000000000000001E-2</v>
      </c>
      <c r="AM695" s="444">
        <f t="shared" si="938"/>
        <v>24</v>
      </c>
      <c r="AN695" s="445">
        <f t="shared" si="939"/>
        <v>160.86425999999994</v>
      </c>
      <c r="AO695" s="445">
        <f t="shared" si="940"/>
        <v>32.172852000000006</v>
      </c>
      <c r="AP695" s="542">
        <f t="shared" si="1003"/>
        <v>6.4345704000000004E-2</v>
      </c>
      <c r="AQ695" s="445">
        <f t="shared" si="941"/>
        <v>32.172851999999992</v>
      </c>
      <c r="AR695" s="227">
        <f t="shared" si="942"/>
        <v>310</v>
      </c>
      <c r="AS695" s="210">
        <f t="shared" si="943"/>
        <v>620</v>
      </c>
      <c r="AT695" s="209">
        <f t="shared" si="944"/>
        <v>186</v>
      </c>
      <c r="AU695" s="209">
        <f t="shared" si="945"/>
        <v>310</v>
      </c>
      <c r="AV695" s="211">
        <f t="shared" si="946"/>
        <v>620</v>
      </c>
      <c r="AW695" s="210">
        <f t="shared" si="947"/>
        <v>0</v>
      </c>
      <c r="AX695" s="210">
        <f t="shared" si="948"/>
        <v>120</v>
      </c>
      <c r="AY695" s="210">
        <f t="shared" si="949"/>
        <v>24</v>
      </c>
      <c r="AZ695" s="211">
        <f t="shared" si="950"/>
        <v>660.86425999999994</v>
      </c>
      <c r="BA695" s="544">
        <f t="shared" si="1004"/>
        <v>40.864259999999945</v>
      </c>
      <c r="BB695" s="210">
        <f t="shared" si="1005"/>
        <v>10.216064999999986</v>
      </c>
      <c r="BC695" s="213">
        <f t="shared" si="951"/>
        <v>310</v>
      </c>
      <c r="BD695" s="211">
        <f>[1]MAG_9pak!$F$4</f>
        <v>620</v>
      </c>
      <c r="BE695" s="213">
        <f t="shared" si="952"/>
        <v>186</v>
      </c>
      <c r="BF695" s="213">
        <f t="shared" si="953"/>
        <v>310</v>
      </c>
      <c r="BG695" s="210">
        <f t="shared" si="954"/>
        <v>0</v>
      </c>
      <c r="BH695" s="210">
        <f t="shared" si="955"/>
        <v>120</v>
      </c>
      <c r="BI695" s="210">
        <f t="shared" si="956"/>
        <v>24</v>
      </c>
      <c r="BJ695" s="210">
        <f t="shared" si="957"/>
        <v>620</v>
      </c>
      <c r="BK695" s="214">
        <f t="shared" si="958"/>
        <v>186</v>
      </c>
      <c r="BL695" s="214">
        <f t="shared" si="959"/>
        <v>310</v>
      </c>
      <c r="BM695" s="210">
        <f t="shared" si="960"/>
        <v>120</v>
      </c>
      <c r="BN695" s="210">
        <f t="shared" si="961"/>
        <v>0</v>
      </c>
      <c r="BO695" s="215">
        <f t="shared" si="962"/>
        <v>310</v>
      </c>
      <c r="BP695" s="210">
        <f t="shared" si="1024"/>
        <v>620</v>
      </c>
      <c r="BQ695" s="216">
        <f t="shared" si="963"/>
        <v>186</v>
      </c>
      <c r="BR695" s="216">
        <f t="shared" si="964"/>
        <v>310</v>
      </c>
      <c r="BS695" s="210">
        <f t="shared" si="965"/>
        <v>120</v>
      </c>
      <c r="BT695" s="210">
        <f t="shared" si="966"/>
        <v>0</v>
      </c>
      <c r="BU695" s="217">
        <f t="shared" si="967"/>
        <v>310</v>
      </c>
      <c r="BV695" s="210">
        <f t="shared" si="1025"/>
        <v>620</v>
      </c>
      <c r="BW695" s="403">
        <f t="shared" si="968"/>
        <v>186</v>
      </c>
      <c r="BX695" s="403">
        <f t="shared" si="969"/>
        <v>310</v>
      </c>
      <c r="BY695" s="210">
        <f t="shared" si="970"/>
        <v>120</v>
      </c>
      <c r="BZ695" s="210">
        <f t="shared" si="971"/>
        <v>0</v>
      </c>
      <c r="CA695" s="210">
        <f t="shared" si="972"/>
        <v>24</v>
      </c>
      <c r="CB695" s="404">
        <f t="shared" si="973"/>
        <v>310</v>
      </c>
      <c r="CC695" s="211"/>
      <c r="CD695" s="537">
        <f t="shared" si="974"/>
        <v>10.216064999999986</v>
      </c>
      <c r="CE695" s="537">
        <f t="shared" si="1006"/>
        <v>3.0648194999999956</v>
      </c>
      <c r="CF695" s="537">
        <f t="shared" si="975"/>
        <v>5.1080324999999931</v>
      </c>
      <c r="CG695" s="210"/>
      <c r="CH695" s="210"/>
      <c r="CI695" s="210"/>
      <c r="CJ695" s="538">
        <f t="shared" si="976"/>
        <v>5.1080324999999931</v>
      </c>
      <c r="CK695" s="216">
        <f t="shared" si="977"/>
        <v>0</v>
      </c>
      <c r="CL695" s="216">
        <f t="shared" si="1007"/>
        <v>0</v>
      </c>
      <c r="CM695" s="216">
        <f t="shared" si="978"/>
        <v>0</v>
      </c>
      <c r="CN695" s="216"/>
      <c r="CO695" s="216"/>
      <c r="CP695" s="216"/>
      <c r="CQ695" s="217">
        <f t="shared" si="979"/>
        <v>0</v>
      </c>
      <c r="CR695" s="403">
        <f t="shared" si="980"/>
        <v>10.216064999999986</v>
      </c>
      <c r="CS695" s="403">
        <f t="shared" si="1008"/>
        <v>3.0648194999999956</v>
      </c>
      <c r="CT695" s="403">
        <f t="shared" si="981"/>
        <v>5.1080324999999931</v>
      </c>
      <c r="CU695" s="403"/>
      <c r="CV695" s="403"/>
      <c r="CW695" s="403"/>
      <c r="CX695" s="404">
        <f t="shared" si="982"/>
        <v>5.1080324999999931</v>
      </c>
      <c r="CY695" s="198"/>
      <c r="CZ695" s="222">
        <v>620</v>
      </c>
      <c r="DA695" s="677">
        <f t="shared" si="983"/>
        <v>120</v>
      </c>
      <c r="DB695" s="676">
        <f t="shared" si="984"/>
        <v>24</v>
      </c>
      <c r="DC695" s="676">
        <f t="shared" si="1009"/>
        <v>4.8</v>
      </c>
      <c r="DD695" s="208">
        <v>660.86425999999994</v>
      </c>
      <c r="DE695" s="677">
        <f t="shared" si="985"/>
        <v>160.86425999999994</v>
      </c>
      <c r="DF695" s="676">
        <f t="shared" si="986"/>
        <v>32.172852000000006</v>
      </c>
      <c r="DG695" s="676">
        <f t="shared" si="1010"/>
        <v>6.434570400000001</v>
      </c>
      <c r="DH695" s="222">
        <v>24</v>
      </c>
      <c r="DI695" s="677">
        <f t="shared" si="987"/>
        <v>120</v>
      </c>
      <c r="DJ695" s="568">
        <f t="shared" si="988"/>
        <v>620</v>
      </c>
      <c r="DK695" s="677">
        <f t="shared" si="989"/>
        <v>310</v>
      </c>
      <c r="DL695" s="677">
        <f t="shared" si="1011"/>
        <v>186</v>
      </c>
      <c r="DM695" s="677">
        <f t="shared" si="1012"/>
        <v>310</v>
      </c>
      <c r="DN695" s="677">
        <f t="shared" si="990"/>
        <v>10.216064999999986</v>
      </c>
      <c r="DO695" s="677">
        <f t="shared" si="1013"/>
        <v>3.0648194999999956</v>
      </c>
      <c r="DP695" s="677">
        <f t="shared" si="1014"/>
        <v>5.1080324999999931</v>
      </c>
      <c r="DQ695" s="677">
        <f t="shared" si="991"/>
        <v>5.1080324999999931</v>
      </c>
      <c r="DR695" s="222">
        <v>620</v>
      </c>
      <c r="DS695" s="677">
        <f t="shared" si="992"/>
        <v>120</v>
      </c>
      <c r="DT695" s="676">
        <f t="shared" si="993"/>
        <v>24</v>
      </c>
      <c r="DU695" s="710">
        <f t="shared" si="1015"/>
        <v>4.8</v>
      </c>
      <c r="DV695" s="208">
        <v>660.86425999999994</v>
      </c>
      <c r="DW695" s="677">
        <f t="shared" si="994"/>
        <v>160.86425999999994</v>
      </c>
      <c r="DX695" s="676">
        <f t="shared" si="995"/>
        <v>32.172852000000006</v>
      </c>
      <c r="DY695" s="710">
        <f t="shared" si="1016"/>
        <v>6.434570400000001</v>
      </c>
      <c r="DZ695" s="222">
        <v>24</v>
      </c>
      <c r="EA695" s="677">
        <f t="shared" si="996"/>
        <v>120</v>
      </c>
      <c r="EB695" s="568">
        <f t="shared" si="997"/>
        <v>620</v>
      </c>
      <c r="EC695" s="677">
        <f t="shared" si="998"/>
        <v>310</v>
      </c>
      <c r="ED695" s="677">
        <f t="shared" si="1017"/>
        <v>186</v>
      </c>
      <c r="EE695" s="677">
        <f t="shared" si="1018"/>
        <v>310</v>
      </c>
      <c r="EF695" s="208">
        <f t="shared" si="1019"/>
        <v>10.216064999999986</v>
      </c>
      <c r="EG695" s="208">
        <f t="shared" si="1020"/>
        <v>3.0648194999999956</v>
      </c>
      <c r="EH695" s="208">
        <f t="shared" si="1021"/>
        <v>5.1080324999999931</v>
      </c>
      <c r="EI695" s="677">
        <f t="shared" si="999"/>
        <v>5.1080324999999931</v>
      </c>
    </row>
    <row r="696" spans="1:139" s="218" customFormat="1" ht="28.5" customHeight="1" x14ac:dyDescent="0.2">
      <c r="A696" s="506">
        <v>693</v>
      </c>
      <c r="B696" s="506" t="s">
        <v>1270</v>
      </c>
      <c r="C696" s="499" t="s">
        <v>954</v>
      </c>
      <c r="D696" s="334" t="s">
        <v>681</v>
      </c>
      <c r="E696" s="253" t="s">
        <v>81</v>
      </c>
      <c r="F696" s="219" t="s">
        <v>5</v>
      </c>
      <c r="G696" s="219" t="s">
        <v>6</v>
      </c>
      <c r="H696" s="219" t="s">
        <v>7</v>
      </c>
      <c r="I696" s="248">
        <v>1</v>
      </c>
      <c r="J696" s="281">
        <v>500</v>
      </c>
      <c r="K696" s="222"/>
      <c r="L696" s="219" t="s">
        <v>5</v>
      </c>
      <c r="M696" s="219" t="s">
        <v>6</v>
      </c>
      <c r="N696" s="219" t="s">
        <v>7</v>
      </c>
      <c r="O696" s="249">
        <v>1</v>
      </c>
      <c r="P696" s="281">
        <v>500</v>
      </c>
      <c r="Q696" s="219"/>
      <c r="R696" s="219"/>
      <c r="S696" s="219"/>
      <c r="T696" s="249">
        <v>1</v>
      </c>
      <c r="U696" s="282">
        <v>500</v>
      </c>
      <c r="V696" s="228" t="s">
        <v>303</v>
      </c>
      <c r="W696" s="228" t="s">
        <v>6</v>
      </c>
      <c r="X696" s="228" t="s">
        <v>7</v>
      </c>
      <c r="Y696" s="252">
        <v>1</v>
      </c>
      <c r="Z696" s="283">
        <v>500</v>
      </c>
      <c r="AA696" s="207">
        <f t="shared" si="935"/>
        <v>500</v>
      </c>
      <c r="AB696" s="222">
        <v>620</v>
      </c>
      <c r="AC696" s="544">
        <f t="shared" si="1000"/>
        <v>120</v>
      </c>
      <c r="AD696" s="208">
        <f t="shared" si="1026"/>
        <v>660.86425999999994</v>
      </c>
      <c r="AE696" s="678">
        <f t="shared" si="1001"/>
        <v>160.86425999999994</v>
      </c>
      <c r="AF696" s="222">
        <v>859</v>
      </c>
      <c r="AJ696" s="444">
        <f t="shared" si="936"/>
        <v>120</v>
      </c>
      <c r="AK696" s="444">
        <f t="shared" si="937"/>
        <v>24</v>
      </c>
      <c r="AL696" s="539">
        <f t="shared" si="1002"/>
        <v>4.8000000000000001E-2</v>
      </c>
      <c r="AM696" s="444">
        <f t="shared" si="938"/>
        <v>24</v>
      </c>
      <c r="AN696" s="445">
        <f t="shared" si="939"/>
        <v>160.86425999999994</v>
      </c>
      <c r="AO696" s="445">
        <f t="shared" si="940"/>
        <v>32.172852000000006</v>
      </c>
      <c r="AP696" s="542">
        <f t="shared" si="1003"/>
        <v>6.4345704000000004E-2</v>
      </c>
      <c r="AQ696" s="445">
        <f t="shared" si="941"/>
        <v>32.172851999999992</v>
      </c>
      <c r="AR696" s="227">
        <f t="shared" si="942"/>
        <v>620</v>
      </c>
      <c r="AS696" s="210">
        <f t="shared" si="943"/>
        <v>620</v>
      </c>
      <c r="AT696" s="209">
        <f t="shared" si="944"/>
        <v>186</v>
      </c>
      <c r="AU696" s="209">
        <f t="shared" si="945"/>
        <v>310</v>
      </c>
      <c r="AV696" s="211">
        <f t="shared" si="946"/>
        <v>620</v>
      </c>
      <c r="AW696" s="210">
        <f t="shared" si="947"/>
        <v>0</v>
      </c>
      <c r="AX696" s="210">
        <f t="shared" si="948"/>
        <v>120</v>
      </c>
      <c r="AY696" s="210">
        <f t="shared" si="949"/>
        <v>24</v>
      </c>
      <c r="AZ696" s="211">
        <f t="shared" si="950"/>
        <v>660.86425999999994</v>
      </c>
      <c r="BA696" s="544">
        <f t="shared" si="1004"/>
        <v>40.864259999999945</v>
      </c>
      <c r="BB696" s="210">
        <f t="shared" si="1005"/>
        <v>10.216064999999986</v>
      </c>
      <c r="BC696" s="213">
        <f t="shared" si="951"/>
        <v>620</v>
      </c>
      <c r="BD696" s="211">
        <f>[1]MAG_9pak!$F$4</f>
        <v>620</v>
      </c>
      <c r="BE696" s="213">
        <f t="shared" si="952"/>
        <v>186</v>
      </c>
      <c r="BF696" s="213">
        <f t="shared" si="953"/>
        <v>310</v>
      </c>
      <c r="BG696" s="210">
        <f t="shared" si="954"/>
        <v>0</v>
      </c>
      <c r="BH696" s="210">
        <f t="shared" si="955"/>
        <v>120</v>
      </c>
      <c r="BI696" s="210">
        <f t="shared" si="956"/>
        <v>24</v>
      </c>
      <c r="BJ696" s="210">
        <f t="shared" si="957"/>
        <v>620</v>
      </c>
      <c r="BK696" s="214">
        <f t="shared" si="958"/>
        <v>186</v>
      </c>
      <c r="BL696" s="214">
        <f t="shared" si="959"/>
        <v>310</v>
      </c>
      <c r="BM696" s="210">
        <f t="shared" si="960"/>
        <v>120</v>
      </c>
      <c r="BN696" s="210">
        <f t="shared" si="961"/>
        <v>0</v>
      </c>
      <c r="BO696" s="215">
        <f t="shared" si="962"/>
        <v>620</v>
      </c>
      <c r="BP696" s="210">
        <f t="shared" si="1024"/>
        <v>620</v>
      </c>
      <c r="BQ696" s="216">
        <f t="shared" si="963"/>
        <v>186</v>
      </c>
      <c r="BR696" s="216">
        <f t="shared" si="964"/>
        <v>310</v>
      </c>
      <c r="BS696" s="210">
        <f t="shared" si="965"/>
        <v>120</v>
      </c>
      <c r="BT696" s="210">
        <f t="shared" si="966"/>
        <v>0</v>
      </c>
      <c r="BU696" s="217">
        <f t="shared" si="967"/>
        <v>620</v>
      </c>
      <c r="BV696" s="210">
        <f t="shared" si="1025"/>
        <v>620</v>
      </c>
      <c r="BW696" s="403">
        <f t="shared" si="968"/>
        <v>186</v>
      </c>
      <c r="BX696" s="403">
        <f t="shared" si="969"/>
        <v>310</v>
      </c>
      <c r="BY696" s="210">
        <f t="shared" si="970"/>
        <v>120</v>
      </c>
      <c r="BZ696" s="210">
        <f t="shared" si="971"/>
        <v>0</v>
      </c>
      <c r="CA696" s="210">
        <f t="shared" si="972"/>
        <v>24</v>
      </c>
      <c r="CB696" s="404">
        <f t="shared" si="973"/>
        <v>620</v>
      </c>
      <c r="CC696" s="211"/>
      <c r="CD696" s="537">
        <f t="shared" si="974"/>
        <v>10.216064999999986</v>
      </c>
      <c r="CE696" s="537">
        <f t="shared" si="1006"/>
        <v>3.0648194999999956</v>
      </c>
      <c r="CF696" s="537">
        <f t="shared" si="975"/>
        <v>5.1080324999999931</v>
      </c>
      <c r="CG696" s="210"/>
      <c r="CH696" s="210"/>
      <c r="CI696" s="210"/>
      <c r="CJ696" s="538">
        <f t="shared" si="976"/>
        <v>10.216064999999986</v>
      </c>
      <c r="CK696" s="216">
        <f t="shared" si="977"/>
        <v>0</v>
      </c>
      <c r="CL696" s="216">
        <f t="shared" si="1007"/>
        <v>0</v>
      </c>
      <c r="CM696" s="216">
        <f t="shared" si="978"/>
        <v>0</v>
      </c>
      <c r="CN696" s="216"/>
      <c r="CO696" s="216"/>
      <c r="CP696" s="216"/>
      <c r="CQ696" s="217">
        <f t="shared" si="979"/>
        <v>0</v>
      </c>
      <c r="CR696" s="403">
        <f t="shared" si="980"/>
        <v>10.216064999999986</v>
      </c>
      <c r="CS696" s="403">
        <f t="shared" si="1008"/>
        <v>3.0648194999999956</v>
      </c>
      <c r="CT696" s="403">
        <f t="shared" si="981"/>
        <v>5.1080324999999931</v>
      </c>
      <c r="CU696" s="403"/>
      <c r="CV696" s="403"/>
      <c r="CW696" s="403"/>
      <c r="CX696" s="404">
        <f t="shared" si="982"/>
        <v>10.216064999999986</v>
      </c>
      <c r="CY696" s="198"/>
      <c r="CZ696" s="222">
        <v>620</v>
      </c>
      <c r="DA696" s="677">
        <f t="shared" si="983"/>
        <v>120</v>
      </c>
      <c r="DB696" s="676">
        <f t="shared" si="984"/>
        <v>24</v>
      </c>
      <c r="DC696" s="676">
        <f t="shared" si="1009"/>
        <v>4.8</v>
      </c>
      <c r="DD696" s="208">
        <v>660.86425999999994</v>
      </c>
      <c r="DE696" s="677">
        <f t="shared" si="985"/>
        <v>160.86425999999994</v>
      </c>
      <c r="DF696" s="676">
        <f t="shared" si="986"/>
        <v>32.172852000000006</v>
      </c>
      <c r="DG696" s="676">
        <f t="shared" si="1010"/>
        <v>6.434570400000001</v>
      </c>
      <c r="DH696" s="222">
        <v>24</v>
      </c>
      <c r="DI696" s="677">
        <f t="shared" si="987"/>
        <v>120</v>
      </c>
      <c r="DJ696" s="568">
        <f t="shared" si="988"/>
        <v>620</v>
      </c>
      <c r="DK696" s="677">
        <f t="shared" si="989"/>
        <v>620</v>
      </c>
      <c r="DL696" s="677">
        <f t="shared" si="1011"/>
        <v>186</v>
      </c>
      <c r="DM696" s="677">
        <f t="shared" si="1012"/>
        <v>310</v>
      </c>
      <c r="DN696" s="677">
        <f t="shared" si="990"/>
        <v>10.216064999999986</v>
      </c>
      <c r="DO696" s="677">
        <f t="shared" si="1013"/>
        <v>3.0648194999999956</v>
      </c>
      <c r="DP696" s="677">
        <f t="shared" si="1014"/>
        <v>5.1080324999999931</v>
      </c>
      <c r="DQ696" s="677">
        <f t="shared" si="991"/>
        <v>10.216064999999986</v>
      </c>
      <c r="DR696" s="222">
        <v>620</v>
      </c>
      <c r="DS696" s="677">
        <f t="shared" si="992"/>
        <v>120</v>
      </c>
      <c r="DT696" s="676">
        <f t="shared" si="993"/>
        <v>24</v>
      </c>
      <c r="DU696" s="710">
        <f t="shared" si="1015"/>
        <v>4.8</v>
      </c>
      <c r="DV696" s="208">
        <v>660.86425999999994</v>
      </c>
      <c r="DW696" s="677">
        <f t="shared" si="994"/>
        <v>160.86425999999994</v>
      </c>
      <c r="DX696" s="676">
        <f t="shared" si="995"/>
        <v>32.172852000000006</v>
      </c>
      <c r="DY696" s="710">
        <f t="shared" si="1016"/>
        <v>6.434570400000001</v>
      </c>
      <c r="DZ696" s="222">
        <v>24</v>
      </c>
      <c r="EA696" s="677">
        <f t="shared" si="996"/>
        <v>120</v>
      </c>
      <c r="EB696" s="568">
        <f t="shared" si="997"/>
        <v>620</v>
      </c>
      <c r="EC696" s="677">
        <f t="shared" si="998"/>
        <v>620</v>
      </c>
      <c r="ED696" s="677">
        <f t="shared" si="1017"/>
        <v>186</v>
      </c>
      <c r="EE696" s="677">
        <f t="shared" si="1018"/>
        <v>310</v>
      </c>
      <c r="EF696" s="208">
        <f t="shared" si="1019"/>
        <v>10.216064999999986</v>
      </c>
      <c r="EG696" s="208">
        <f t="shared" si="1020"/>
        <v>3.0648194999999956</v>
      </c>
      <c r="EH696" s="208">
        <f t="shared" si="1021"/>
        <v>5.1080324999999931</v>
      </c>
      <c r="EI696" s="677">
        <f t="shared" si="999"/>
        <v>10.216064999999986</v>
      </c>
    </row>
    <row r="697" spans="1:139" s="218" customFormat="1" ht="28.5" customHeight="1" x14ac:dyDescent="0.2">
      <c r="A697" s="505">
        <v>694</v>
      </c>
      <c r="B697" s="505" t="s">
        <v>1270</v>
      </c>
      <c r="C697" s="499" t="s">
        <v>954</v>
      </c>
      <c r="D697" s="334" t="s">
        <v>681</v>
      </c>
      <c r="E697" s="253" t="s">
        <v>8</v>
      </c>
      <c r="F697" s="219" t="s">
        <v>5</v>
      </c>
      <c r="G697" s="219" t="s">
        <v>6</v>
      </c>
      <c r="H697" s="219" t="s">
        <v>7</v>
      </c>
      <c r="I697" s="248">
        <v>2</v>
      </c>
      <c r="J697" s="281">
        <v>500</v>
      </c>
      <c r="K697" s="222"/>
      <c r="L697" s="219" t="s">
        <v>5</v>
      </c>
      <c r="M697" s="219" t="s">
        <v>6</v>
      </c>
      <c r="N697" s="219" t="s">
        <v>7</v>
      </c>
      <c r="O697" s="249">
        <v>2</v>
      </c>
      <c r="P697" s="281">
        <v>500</v>
      </c>
      <c r="Q697" s="219"/>
      <c r="R697" s="219"/>
      <c r="S697" s="219"/>
      <c r="T697" s="249">
        <v>2</v>
      </c>
      <c r="U697" s="282">
        <v>500</v>
      </c>
      <c r="V697" s="228" t="s">
        <v>303</v>
      </c>
      <c r="W697" s="228" t="s">
        <v>6</v>
      </c>
      <c r="X697" s="228" t="s">
        <v>7</v>
      </c>
      <c r="Y697" s="252">
        <v>2</v>
      </c>
      <c r="Z697" s="283">
        <v>500</v>
      </c>
      <c r="AA697" s="207">
        <f t="shared" si="935"/>
        <v>1000</v>
      </c>
      <c r="AB697" s="222">
        <v>620</v>
      </c>
      <c r="AC697" s="544">
        <f t="shared" si="1000"/>
        <v>120</v>
      </c>
      <c r="AD697" s="208">
        <f t="shared" si="1026"/>
        <v>660.86425999999994</v>
      </c>
      <c r="AE697" s="678">
        <f t="shared" si="1001"/>
        <v>160.86425999999994</v>
      </c>
      <c r="AF697" s="222">
        <v>859</v>
      </c>
      <c r="AJ697" s="444">
        <f t="shared" si="936"/>
        <v>120</v>
      </c>
      <c r="AK697" s="444">
        <f t="shared" si="937"/>
        <v>24</v>
      </c>
      <c r="AL697" s="539">
        <f t="shared" si="1002"/>
        <v>4.8000000000000001E-2</v>
      </c>
      <c r="AM697" s="444">
        <f t="shared" si="938"/>
        <v>24</v>
      </c>
      <c r="AN697" s="445">
        <f t="shared" si="939"/>
        <v>160.86425999999994</v>
      </c>
      <c r="AO697" s="445">
        <f t="shared" si="940"/>
        <v>32.172852000000006</v>
      </c>
      <c r="AP697" s="542">
        <f t="shared" si="1003"/>
        <v>6.4345704000000004E-2</v>
      </c>
      <c r="AQ697" s="445">
        <f t="shared" si="941"/>
        <v>32.172851999999992</v>
      </c>
      <c r="AR697" s="227">
        <f t="shared" si="942"/>
        <v>1240</v>
      </c>
      <c r="AS697" s="210">
        <f t="shared" si="943"/>
        <v>620</v>
      </c>
      <c r="AT697" s="209">
        <f t="shared" si="944"/>
        <v>186</v>
      </c>
      <c r="AU697" s="209">
        <f t="shared" si="945"/>
        <v>310</v>
      </c>
      <c r="AV697" s="211">
        <f t="shared" si="946"/>
        <v>620</v>
      </c>
      <c r="AW697" s="210">
        <f t="shared" si="947"/>
        <v>0</v>
      </c>
      <c r="AX697" s="210">
        <f t="shared" si="948"/>
        <v>120</v>
      </c>
      <c r="AY697" s="210">
        <f t="shared" si="949"/>
        <v>24</v>
      </c>
      <c r="AZ697" s="211">
        <f t="shared" si="950"/>
        <v>660.86425999999994</v>
      </c>
      <c r="BA697" s="544">
        <f t="shared" si="1004"/>
        <v>40.864259999999945</v>
      </c>
      <c r="BB697" s="210">
        <f t="shared" si="1005"/>
        <v>10.216064999999986</v>
      </c>
      <c r="BC697" s="213">
        <f t="shared" si="951"/>
        <v>1240</v>
      </c>
      <c r="BD697" s="211">
        <f>[1]MAG_9pak!$F$4</f>
        <v>620</v>
      </c>
      <c r="BE697" s="213">
        <f t="shared" si="952"/>
        <v>186</v>
      </c>
      <c r="BF697" s="213">
        <f t="shared" si="953"/>
        <v>310</v>
      </c>
      <c r="BG697" s="210">
        <f t="shared" si="954"/>
        <v>0</v>
      </c>
      <c r="BH697" s="210">
        <f t="shared" si="955"/>
        <v>120</v>
      </c>
      <c r="BI697" s="210">
        <f t="shared" si="956"/>
        <v>24</v>
      </c>
      <c r="BJ697" s="210">
        <f t="shared" si="957"/>
        <v>620</v>
      </c>
      <c r="BK697" s="214">
        <f t="shared" si="958"/>
        <v>186</v>
      </c>
      <c r="BL697" s="214">
        <f t="shared" si="959"/>
        <v>310</v>
      </c>
      <c r="BM697" s="210">
        <f t="shared" si="960"/>
        <v>120</v>
      </c>
      <c r="BN697" s="210">
        <f t="shared" si="961"/>
        <v>0</v>
      </c>
      <c r="BO697" s="215">
        <f t="shared" si="962"/>
        <v>1240</v>
      </c>
      <c r="BP697" s="210">
        <f t="shared" si="1024"/>
        <v>620</v>
      </c>
      <c r="BQ697" s="216">
        <f t="shared" si="963"/>
        <v>186</v>
      </c>
      <c r="BR697" s="216">
        <f t="shared" si="964"/>
        <v>310</v>
      </c>
      <c r="BS697" s="210">
        <f t="shared" si="965"/>
        <v>120</v>
      </c>
      <c r="BT697" s="210">
        <f t="shared" si="966"/>
        <v>0</v>
      </c>
      <c r="BU697" s="217">
        <f t="shared" si="967"/>
        <v>1240</v>
      </c>
      <c r="BV697" s="210">
        <f t="shared" si="1025"/>
        <v>620</v>
      </c>
      <c r="BW697" s="403">
        <f t="shared" si="968"/>
        <v>186</v>
      </c>
      <c r="BX697" s="403">
        <f t="shared" si="969"/>
        <v>310</v>
      </c>
      <c r="BY697" s="210">
        <f t="shared" si="970"/>
        <v>120</v>
      </c>
      <c r="BZ697" s="210">
        <f t="shared" si="971"/>
        <v>0</v>
      </c>
      <c r="CA697" s="210">
        <f t="shared" si="972"/>
        <v>24</v>
      </c>
      <c r="CB697" s="404">
        <f t="shared" si="973"/>
        <v>1240</v>
      </c>
      <c r="CC697" s="211"/>
      <c r="CD697" s="537">
        <f t="shared" si="974"/>
        <v>10.216064999999986</v>
      </c>
      <c r="CE697" s="537">
        <f t="shared" si="1006"/>
        <v>3.0648194999999956</v>
      </c>
      <c r="CF697" s="537">
        <f t="shared" si="975"/>
        <v>5.1080324999999931</v>
      </c>
      <c r="CG697" s="210"/>
      <c r="CH697" s="210"/>
      <c r="CI697" s="210"/>
      <c r="CJ697" s="538">
        <f t="shared" si="976"/>
        <v>20.432129999999972</v>
      </c>
      <c r="CK697" s="216">
        <f t="shared" si="977"/>
        <v>0</v>
      </c>
      <c r="CL697" s="216">
        <f t="shared" si="1007"/>
        <v>0</v>
      </c>
      <c r="CM697" s="216">
        <f t="shared" si="978"/>
        <v>0</v>
      </c>
      <c r="CN697" s="216"/>
      <c r="CO697" s="216"/>
      <c r="CP697" s="216"/>
      <c r="CQ697" s="217">
        <f t="shared" si="979"/>
        <v>0</v>
      </c>
      <c r="CR697" s="403">
        <f t="shared" si="980"/>
        <v>10.216064999999986</v>
      </c>
      <c r="CS697" s="403">
        <f t="shared" si="1008"/>
        <v>3.0648194999999956</v>
      </c>
      <c r="CT697" s="403">
        <f t="shared" si="981"/>
        <v>5.1080324999999931</v>
      </c>
      <c r="CU697" s="403"/>
      <c r="CV697" s="403"/>
      <c r="CW697" s="403"/>
      <c r="CX697" s="404">
        <f t="shared" si="982"/>
        <v>20.432129999999972</v>
      </c>
      <c r="CY697" s="198"/>
      <c r="CZ697" s="222">
        <v>620</v>
      </c>
      <c r="DA697" s="677">
        <f t="shared" si="983"/>
        <v>120</v>
      </c>
      <c r="DB697" s="676">
        <f t="shared" si="984"/>
        <v>24</v>
      </c>
      <c r="DC697" s="676">
        <f t="shared" si="1009"/>
        <v>4.8</v>
      </c>
      <c r="DD697" s="208">
        <v>660.86425999999994</v>
      </c>
      <c r="DE697" s="677">
        <f t="shared" si="985"/>
        <v>160.86425999999994</v>
      </c>
      <c r="DF697" s="676">
        <f t="shared" si="986"/>
        <v>32.172852000000006</v>
      </c>
      <c r="DG697" s="676">
        <f t="shared" si="1010"/>
        <v>6.434570400000001</v>
      </c>
      <c r="DH697" s="222">
        <v>24</v>
      </c>
      <c r="DI697" s="677">
        <f t="shared" si="987"/>
        <v>120</v>
      </c>
      <c r="DJ697" s="568">
        <f t="shared" si="988"/>
        <v>620</v>
      </c>
      <c r="DK697" s="677">
        <f t="shared" si="989"/>
        <v>1240</v>
      </c>
      <c r="DL697" s="677">
        <f t="shared" si="1011"/>
        <v>186</v>
      </c>
      <c r="DM697" s="677">
        <f t="shared" si="1012"/>
        <v>310</v>
      </c>
      <c r="DN697" s="677">
        <f t="shared" si="990"/>
        <v>10.216064999999986</v>
      </c>
      <c r="DO697" s="677">
        <f t="shared" si="1013"/>
        <v>3.0648194999999956</v>
      </c>
      <c r="DP697" s="677">
        <f t="shared" si="1014"/>
        <v>5.1080324999999931</v>
      </c>
      <c r="DQ697" s="677">
        <f t="shared" si="991"/>
        <v>20.432129999999972</v>
      </c>
      <c r="DR697" s="222">
        <v>620</v>
      </c>
      <c r="DS697" s="677">
        <f t="shared" si="992"/>
        <v>120</v>
      </c>
      <c r="DT697" s="676">
        <f t="shared" si="993"/>
        <v>24</v>
      </c>
      <c r="DU697" s="710">
        <f t="shared" si="1015"/>
        <v>4.8</v>
      </c>
      <c r="DV697" s="208">
        <v>660.86425999999994</v>
      </c>
      <c r="DW697" s="677">
        <f t="shared" si="994"/>
        <v>160.86425999999994</v>
      </c>
      <c r="DX697" s="676">
        <f t="shared" si="995"/>
        <v>32.172852000000006</v>
      </c>
      <c r="DY697" s="710">
        <f t="shared" si="1016"/>
        <v>6.434570400000001</v>
      </c>
      <c r="DZ697" s="222">
        <v>24</v>
      </c>
      <c r="EA697" s="677">
        <f t="shared" si="996"/>
        <v>120</v>
      </c>
      <c r="EB697" s="568">
        <f t="shared" si="997"/>
        <v>620</v>
      </c>
      <c r="EC697" s="677">
        <f t="shared" si="998"/>
        <v>1240</v>
      </c>
      <c r="ED697" s="677">
        <f t="shared" si="1017"/>
        <v>186</v>
      </c>
      <c r="EE697" s="677">
        <f t="shared" si="1018"/>
        <v>310</v>
      </c>
      <c r="EF697" s="208">
        <f t="shared" si="1019"/>
        <v>10.216064999999986</v>
      </c>
      <c r="EG697" s="208">
        <f t="shared" si="1020"/>
        <v>3.0648194999999956</v>
      </c>
      <c r="EH697" s="208">
        <f t="shared" si="1021"/>
        <v>5.1080324999999931</v>
      </c>
      <c r="EI697" s="677">
        <f t="shared" si="999"/>
        <v>20.432129999999972</v>
      </c>
    </row>
    <row r="698" spans="1:139" s="218" customFormat="1" ht="28.5" customHeight="1" x14ac:dyDescent="0.2">
      <c r="A698" s="505">
        <v>695</v>
      </c>
      <c r="B698" s="505" t="s">
        <v>1270</v>
      </c>
      <c r="C698" s="499" t="s">
        <v>954</v>
      </c>
      <c r="D698" s="335" t="s">
        <v>681</v>
      </c>
      <c r="E698" s="336" t="s">
        <v>133</v>
      </c>
      <c r="F698" s="337" t="s">
        <v>5</v>
      </c>
      <c r="G698" s="337" t="s">
        <v>40</v>
      </c>
      <c r="H698" s="337">
        <v>2</v>
      </c>
      <c r="I698" s="338">
        <v>4</v>
      </c>
      <c r="J698" s="339">
        <v>530</v>
      </c>
      <c r="K698" s="340"/>
      <c r="L698" s="337" t="s">
        <v>5</v>
      </c>
      <c r="M698" s="337" t="s">
        <v>40</v>
      </c>
      <c r="N698" s="337">
        <v>2</v>
      </c>
      <c r="O698" s="341">
        <v>4</v>
      </c>
      <c r="P698" s="342">
        <v>530</v>
      </c>
      <c r="Q698" s="337"/>
      <c r="R698" s="337"/>
      <c r="S698" s="337"/>
      <c r="T698" s="341">
        <v>4</v>
      </c>
      <c r="U698" s="343">
        <v>530</v>
      </c>
      <c r="V698" s="344" t="s">
        <v>303</v>
      </c>
      <c r="W698" s="344" t="s">
        <v>6</v>
      </c>
      <c r="X698" s="344" t="s">
        <v>7</v>
      </c>
      <c r="Y698" s="345">
        <v>4</v>
      </c>
      <c r="Z698" s="346">
        <v>530</v>
      </c>
      <c r="AA698" s="207">
        <f t="shared" si="935"/>
        <v>2120</v>
      </c>
      <c r="AB698" s="222">
        <v>620</v>
      </c>
      <c r="AC698" s="544">
        <f t="shared" si="1000"/>
        <v>90</v>
      </c>
      <c r="AD698" s="208">
        <f t="shared" si="1026"/>
        <v>660.86425999999994</v>
      </c>
      <c r="AE698" s="678">
        <f t="shared" si="1001"/>
        <v>130.86425999999994</v>
      </c>
      <c r="AF698" s="222">
        <v>859</v>
      </c>
      <c r="AJ698" s="444">
        <f t="shared" si="936"/>
        <v>90</v>
      </c>
      <c r="AK698" s="444">
        <f t="shared" si="937"/>
        <v>16.981132075471692</v>
      </c>
      <c r="AL698" s="539">
        <f t="shared" si="1002"/>
        <v>3.3962264150943382E-2</v>
      </c>
      <c r="AM698" s="444">
        <f t="shared" si="938"/>
        <v>18</v>
      </c>
      <c r="AN698" s="445">
        <f t="shared" si="939"/>
        <v>130.86425999999994</v>
      </c>
      <c r="AO698" s="445">
        <f t="shared" si="940"/>
        <v>24.69136981132074</v>
      </c>
      <c r="AP698" s="542">
        <f t="shared" si="1003"/>
        <v>4.9382739622641482E-2</v>
      </c>
      <c r="AQ698" s="445">
        <f t="shared" si="941"/>
        <v>26.172851999999988</v>
      </c>
      <c r="AR698" s="227">
        <f t="shared" si="942"/>
        <v>2600</v>
      </c>
      <c r="AS698" s="210">
        <f t="shared" si="943"/>
        <v>650</v>
      </c>
      <c r="AT698" s="209">
        <f t="shared" si="944"/>
        <v>195</v>
      </c>
      <c r="AU698" s="209">
        <f t="shared" si="945"/>
        <v>325</v>
      </c>
      <c r="AV698" s="211">
        <f t="shared" si="946"/>
        <v>620</v>
      </c>
      <c r="AW698" s="210">
        <f t="shared" si="947"/>
        <v>30</v>
      </c>
      <c r="AX698" s="210">
        <f t="shared" si="948"/>
        <v>120</v>
      </c>
      <c r="AY698" s="210">
        <f t="shared" si="949"/>
        <v>22.641509433962256</v>
      </c>
      <c r="AZ698" s="211">
        <f t="shared" si="950"/>
        <v>660.86425999999994</v>
      </c>
      <c r="BA698" s="544">
        <f t="shared" si="1004"/>
        <v>10.864259999999945</v>
      </c>
      <c r="BB698" s="210">
        <f t="shared" si="1005"/>
        <v>2.7160649999999862</v>
      </c>
      <c r="BC698" s="213">
        <f t="shared" si="951"/>
        <v>2480</v>
      </c>
      <c r="BD698" s="211">
        <f>[1]MAG_9pak!$F$4</f>
        <v>620</v>
      </c>
      <c r="BE698" s="213">
        <f t="shared" si="952"/>
        <v>186</v>
      </c>
      <c r="BF698" s="213">
        <f t="shared" si="953"/>
        <v>310</v>
      </c>
      <c r="BG698" s="210">
        <f t="shared" si="954"/>
        <v>0</v>
      </c>
      <c r="BH698" s="210">
        <f t="shared" si="955"/>
        <v>90</v>
      </c>
      <c r="BI698" s="210">
        <f t="shared" si="956"/>
        <v>16.981132075471692</v>
      </c>
      <c r="BJ698" s="210">
        <f t="shared" si="957"/>
        <v>657.2</v>
      </c>
      <c r="BK698" s="214">
        <f t="shared" si="958"/>
        <v>197.16</v>
      </c>
      <c r="BL698" s="214">
        <f t="shared" si="959"/>
        <v>328.6</v>
      </c>
      <c r="BM698" s="210">
        <f t="shared" si="960"/>
        <v>127.20000000000005</v>
      </c>
      <c r="BN698" s="210">
        <f t="shared" si="961"/>
        <v>37.200000000000045</v>
      </c>
      <c r="BO698" s="215">
        <f t="shared" si="962"/>
        <v>2628.8</v>
      </c>
      <c r="BP698" s="210">
        <f t="shared" si="1024"/>
        <v>657.2</v>
      </c>
      <c r="BQ698" s="216">
        <f t="shared" si="963"/>
        <v>197.16</v>
      </c>
      <c r="BR698" s="216">
        <f t="shared" si="964"/>
        <v>328.6</v>
      </c>
      <c r="BS698" s="210">
        <f t="shared" si="965"/>
        <v>127.20000000000005</v>
      </c>
      <c r="BT698" s="210">
        <f t="shared" si="966"/>
        <v>37.200000000000045</v>
      </c>
      <c r="BU698" s="217">
        <f t="shared" si="967"/>
        <v>2628.8</v>
      </c>
      <c r="BV698" s="210">
        <f t="shared" si="1025"/>
        <v>657.2</v>
      </c>
      <c r="BW698" s="403">
        <f t="shared" si="968"/>
        <v>197.16</v>
      </c>
      <c r="BX698" s="403">
        <f t="shared" si="969"/>
        <v>328.6</v>
      </c>
      <c r="BY698" s="210">
        <f t="shared" si="970"/>
        <v>127.20000000000005</v>
      </c>
      <c r="BZ698" s="210">
        <f t="shared" si="971"/>
        <v>37.200000000000045</v>
      </c>
      <c r="CA698" s="210">
        <f t="shared" si="972"/>
        <v>24</v>
      </c>
      <c r="CB698" s="404">
        <f t="shared" si="973"/>
        <v>2628.8</v>
      </c>
      <c r="CC698" s="211"/>
      <c r="CD698" s="537">
        <f t="shared" si="974"/>
        <v>2.7160649999999862</v>
      </c>
      <c r="CE698" s="537">
        <f t="shared" si="1006"/>
        <v>0.81481949999999581</v>
      </c>
      <c r="CF698" s="537">
        <f t="shared" si="975"/>
        <v>1.3580324999999931</v>
      </c>
      <c r="CG698" s="210"/>
      <c r="CH698" s="210"/>
      <c r="CI698" s="210"/>
      <c r="CJ698" s="538">
        <f t="shared" si="976"/>
        <v>10.864259999999945</v>
      </c>
      <c r="CK698" s="216">
        <f t="shared" si="977"/>
        <v>-7.5</v>
      </c>
      <c r="CL698" s="216">
        <f t="shared" si="1007"/>
        <v>-2.25</v>
      </c>
      <c r="CM698" s="216">
        <f t="shared" si="978"/>
        <v>-3.75</v>
      </c>
      <c r="CN698" s="216"/>
      <c r="CO698" s="216"/>
      <c r="CP698" s="216"/>
      <c r="CQ698" s="217">
        <f t="shared" si="979"/>
        <v>-30</v>
      </c>
      <c r="CR698" s="403">
        <f t="shared" si="980"/>
        <v>0.91606499999997482</v>
      </c>
      <c r="CS698" s="403">
        <f t="shared" si="1008"/>
        <v>0.27481949999999244</v>
      </c>
      <c r="CT698" s="403">
        <f t="shared" si="981"/>
        <v>0.45803249999998741</v>
      </c>
      <c r="CU698" s="403"/>
      <c r="CV698" s="403"/>
      <c r="CW698" s="403"/>
      <c r="CX698" s="404">
        <f t="shared" si="982"/>
        <v>3.6642599999998993</v>
      </c>
      <c r="CY698" s="198"/>
      <c r="CZ698" s="222">
        <v>620</v>
      </c>
      <c r="DA698" s="677">
        <f t="shared" si="983"/>
        <v>90</v>
      </c>
      <c r="DB698" s="676">
        <f t="shared" si="984"/>
        <v>16.981132075471692</v>
      </c>
      <c r="DC698" s="676">
        <f t="shared" si="1009"/>
        <v>3.3962264150943384</v>
      </c>
      <c r="DD698" s="208">
        <v>660.86425999999994</v>
      </c>
      <c r="DE698" s="677">
        <f t="shared" si="985"/>
        <v>130.86425999999994</v>
      </c>
      <c r="DF698" s="676">
        <f t="shared" si="986"/>
        <v>24.69136981132074</v>
      </c>
      <c r="DG698" s="676">
        <f t="shared" si="1010"/>
        <v>4.9382739622641481</v>
      </c>
      <c r="DH698" s="222">
        <v>24</v>
      </c>
      <c r="DI698" s="677">
        <f t="shared" si="987"/>
        <v>127.2</v>
      </c>
      <c r="DJ698" s="568">
        <f t="shared" si="988"/>
        <v>657.2</v>
      </c>
      <c r="DK698" s="677">
        <f t="shared" si="989"/>
        <v>2628.8</v>
      </c>
      <c r="DL698" s="677">
        <f t="shared" si="1011"/>
        <v>197.16</v>
      </c>
      <c r="DM698" s="677">
        <f t="shared" si="1012"/>
        <v>328.6</v>
      </c>
      <c r="DN698" s="677">
        <f t="shared" si="990"/>
        <v>0.91606499999997482</v>
      </c>
      <c r="DO698" s="677">
        <f t="shared" si="1013"/>
        <v>0.27481949999999244</v>
      </c>
      <c r="DP698" s="677">
        <f t="shared" si="1014"/>
        <v>0.45803249999998741</v>
      </c>
      <c r="DQ698" s="677">
        <f t="shared" si="991"/>
        <v>3.6642599999998993</v>
      </c>
      <c r="DR698" s="222">
        <v>620</v>
      </c>
      <c r="DS698" s="677">
        <f t="shared" si="992"/>
        <v>90</v>
      </c>
      <c r="DT698" s="676">
        <f t="shared" si="993"/>
        <v>16.981132075471692</v>
      </c>
      <c r="DU698" s="710">
        <f t="shared" si="1015"/>
        <v>3.3962264150943384</v>
      </c>
      <c r="DV698" s="208">
        <v>660.86425999999994</v>
      </c>
      <c r="DW698" s="677">
        <f t="shared" si="994"/>
        <v>130.86425999999994</v>
      </c>
      <c r="DX698" s="676">
        <f t="shared" si="995"/>
        <v>24.69136981132074</v>
      </c>
      <c r="DY698" s="710">
        <f t="shared" si="1016"/>
        <v>4.9382739622641481</v>
      </c>
      <c r="DZ698" s="222">
        <v>24</v>
      </c>
      <c r="EA698" s="677">
        <f t="shared" si="996"/>
        <v>127.2</v>
      </c>
      <c r="EB698" s="568">
        <f t="shared" si="997"/>
        <v>657.2</v>
      </c>
      <c r="EC698" s="677">
        <f t="shared" si="998"/>
        <v>2628.8</v>
      </c>
      <c r="ED698" s="677">
        <f t="shared" si="1017"/>
        <v>197.16</v>
      </c>
      <c r="EE698" s="677">
        <f t="shared" si="1018"/>
        <v>328.6</v>
      </c>
      <c r="EF698" s="208">
        <f t="shared" si="1019"/>
        <v>0.91606499999997482</v>
      </c>
      <c r="EG698" s="208">
        <f t="shared" si="1020"/>
        <v>0.27481949999999244</v>
      </c>
      <c r="EH698" s="208">
        <f t="shared" si="1021"/>
        <v>0.45803249999998741</v>
      </c>
      <c r="EI698" s="677">
        <f t="shared" si="999"/>
        <v>3.6642599999998993</v>
      </c>
    </row>
    <row r="699" spans="1:139" s="218" customFormat="1" ht="28.5" customHeight="1" x14ac:dyDescent="0.2">
      <c r="A699" s="506">
        <v>696</v>
      </c>
      <c r="B699" s="506" t="s">
        <v>1270</v>
      </c>
      <c r="C699" s="499" t="s">
        <v>954</v>
      </c>
      <c r="D699" s="334" t="s">
        <v>681</v>
      </c>
      <c r="E699" s="409" t="s">
        <v>126</v>
      </c>
      <c r="F699" s="347"/>
      <c r="G699" s="347"/>
      <c r="H699" s="347"/>
      <c r="L699" s="348">
        <v>13</v>
      </c>
      <c r="M699" s="348" t="s">
        <v>40</v>
      </c>
      <c r="N699" s="348">
        <v>2</v>
      </c>
      <c r="O699" s="249">
        <v>2</v>
      </c>
      <c r="P699" s="230">
        <v>530</v>
      </c>
      <c r="Q699" s="222"/>
      <c r="R699" s="222"/>
      <c r="S699" s="222"/>
      <c r="T699" s="249">
        <v>2</v>
      </c>
      <c r="U699" s="230">
        <v>530</v>
      </c>
      <c r="V699" s="228" t="s">
        <v>303</v>
      </c>
      <c r="W699" s="228" t="s">
        <v>6</v>
      </c>
      <c r="X699" s="228" t="s">
        <v>7</v>
      </c>
      <c r="Y699" s="252">
        <v>2</v>
      </c>
      <c r="Z699" s="346">
        <v>530</v>
      </c>
      <c r="AA699" s="207">
        <f t="shared" si="935"/>
        <v>1060</v>
      </c>
      <c r="AB699" s="222">
        <v>620</v>
      </c>
      <c r="AC699" s="544">
        <f t="shared" si="1000"/>
        <v>90</v>
      </c>
      <c r="AD699" s="208">
        <f t="shared" si="1026"/>
        <v>660.86425999999994</v>
      </c>
      <c r="AE699" s="678">
        <f t="shared" si="1001"/>
        <v>130.86425999999994</v>
      </c>
      <c r="AF699" s="222">
        <v>859</v>
      </c>
      <c r="AJ699" s="444">
        <f t="shared" si="936"/>
        <v>90</v>
      </c>
      <c r="AK699" s="444">
        <f t="shared" si="937"/>
        <v>16.981132075471692</v>
      </c>
      <c r="AL699" s="539">
        <f t="shared" si="1002"/>
        <v>3.3962264150943382E-2</v>
      </c>
      <c r="AM699" s="444">
        <f t="shared" si="938"/>
        <v>18</v>
      </c>
      <c r="AN699" s="445">
        <f t="shared" si="939"/>
        <v>130.86425999999994</v>
      </c>
      <c r="AO699" s="445">
        <f t="shared" si="940"/>
        <v>24.69136981132074</v>
      </c>
      <c r="AP699" s="542">
        <f t="shared" si="1003"/>
        <v>4.9382739622641482E-2</v>
      </c>
      <c r="AQ699" s="445">
        <f t="shared" si="941"/>
        <v>26.172851999999988</v>
      </c>
      <c r="AR699" s="227">
        <f t="shared" si="942"/>
        <v>1300</v>
      </c>
      <c r="AS699" s="210">
        <f t="shared" si="943"/>
        <v>650</v>
      </c>
      <c r="AT699" s="209">
        <f t="shared" si="944"/>
        <v>195</v>
      </c>
      <c r="AU699" s="209">
        <f t="shared" si="945"/>
        <v>325</v>
      </c>
      <c r="AV699" s="211">
        <f t="shared" si="946"/>
        <v>620</v>
      </c>
      <c r="AW699" s="210">
        <f t="shared" si="947"/>
        <v>30</v>
      </c>
      <c r="AX699" s="210">
        <f t="shared" si="948"/>
        <v>120</v>
      </c>
      <c r="AY699" s="210">
        <f t="shared" si="949"/>
        <v>22.641509433962256</v>
      </c>
      <c r="AZ699" s="211">
        <f t="shared" si="950"/>
        <v>660.86425999999994</v>
      </c>
      <c r="BA699" s="544">
        <f t="shared" si="1004"/>
        <v>10.864259999999945</v>
      </c>
      <c r="BB699" s="210">
        <f t="shared" si="1005"/>
        <v>2.7160649999999862</v>
      </c>
      <c r="BC699" s="213">
        <f t="shared" si="951"/>
        <v>1240</v>
      </c>
      <c r="BD699" s="211">
        <f>[1]MAG_9pak!$F$4</f>
        <v>620</v>
      </c>
      <c r="BE699" s="213">
        <f t="shared" si="952"/>
        <v>186</v>
      </c>
      <c r="BF699" s="213">
        <f t="shared" si="953"/>
        <v>310</v>
      </c>
      <c r="BG699" s="210">
        <f t="shared" si="954"/>
        <v>0</v>
      </c>
      <c r="BH699" s="210">
        <f t="shared" si="955"/>
        <v>90</v>
      </c>
      <c r="BI699" s="210">
        <f t="shared" si="956"/>
        <v>16.981132075471692</v>
      </c>
      <c r="BJ699" s="210">
        <f t="shared" si="957"/>
        <v>657.2</v>
      </c>
      <c r="BK699" s="214">
        <f t="shared" si="958"/>
        <v>197.16</v>
      </c>
      <c r="BL699" s="214">
        <f t="shared" si="959"/>
        <v>328.6</v>
      </c>
      <c r="BM699" s="210">
        <f t="shared" si="960"/>
        <v>127.20000000000005</v>
      </c>
      <c r="BN699" s="210">
        <f t="shared" si="961"/>
        <v>37.200000000000045</v>
      </c>
      <c r="BO699" s="215">
        <f t="shared" si="962"/>
        <v>1314.4</v>
      </c>
      <c r="BP699" s="210">
        <f t="shared" si="1024"/>
        <v>657.2</v>
      </c>
      <c r="BQ699" s="216">
        <f t="shared" si="963"/>
        <v>197.16</v>
      </c>
      <c r="BR699" s="216">
        <f t="shared" si="964"/>
        <v>328.6</v>
      </c>
      <c r="BS699" s="210">
        <f t="shared" si="965"/>
        <v>127.20000000000005</v>
      </c>
      <c r="BT699" s="210">
        <f t="shared" si="966"/>
        <v>37.200000000000045</v>
      </c>
      <c r="BU699" s="217">
        <f t="shared" si="967"/>
        <v>1314.4</v>
      </c>
      <c r="BV699" s="210">
        <f t="shared" si="1025"/>
        <v>657.2</v>
      </c>
      <c r="BW699" s="403">
        <f t="shared" si="968"/>
        <v>197.16</v>
      </c>
      <c r="BX699" s="403">
        <f t="shared" si="969"/>
        <v>328.6</v>
      </c>
      <c r="BY699" s="210">
        <f t="shared" si="970"/>
        <v>127.20000000000005</v>
      </c>
      <c r="BZ699" s="210">
        <f t="shared" si="971"/>
        <v>37.200000000000045</v>
      </c>
      <c r="CA699" s="210">
        <f t="shared" si="972"/>
        <v>24</v>
      </c>
      <c r="CB699" s="404">
        <f t="shared" si="973"/>
        <v>1314.4</v>
      </c>
      <c r="CC699" s="211"/>
      <c r="CD699" s="537">
        <f t="shared" si="974"/>
        <v>2.7160649999999862</v>
      </c>
      <c r="CE699" s="537">
        <f t="shared" si="1006"/>
        <v>0.81481949999999581</v>
      </c>
      <c r="CF699" s="537">
        <f t="shared" si="975"/>
        <v>1.3580324999999931</v>
      </c>
      <c r="CG699" s="210"/>
      <c r="CH699" s="210"/>
      <c r="CI699" s="210"/>
      <c r="CJ699" s="538">
        <f t="shared" si="976"/>
        <v>5.4321299999999724</v>
      </c>
      <c r="CK699" s="216">
        <f t="shared" si="977"/>
        <v>-7.5</v>
      </c>
      <c r="CL699" s="216">
        <f t="shared" si="1007"/>
        <v>-2.25</v>
      </c>
      <c r="CM699" s="216">
        <f t="shared" si="978"/>
        <v>-3.75</v>
      </c>
      <c r="CN699" s="216"/>
      <c r="CO699" s="216"/>
      <c r="CP699" s="216"/>
      <c r="CQ699" s="217">
        <f t="shared" si="979"/>
        <v>-15</v>
      </c>
      <c r="CR699" s="403">
        <f t="shared" si="980"/>
        <v>0.91606499999997482</v>
      </c>
      <c r="CS699" s="403">
        <f t="shared" si="1008"/>
        <v>0.27481949999999244</v>
      </c>
      <c r="CT699" s="403">
        <f t="shared" si="981"/>
        <v>0.45803249999998741</v>
      </c>
      <c r="CU699" s="403"/>
      <c r="CV699" s="403"/>
      <c r="CW699" s="403"/>
      <c r="CX699" s="404">
        <f t="shared" si="982"/>
        <v>1.8321299999999496</v>
      </c>
      <c r="CY699" s="198"/>
      <c r="CZ699" s="222">
        <v>620</v>
      </c>
      <c r="DA699" s="677">
        <f t="shared" si="983"/>
        <v>90</v>
      </c>
      <c r="DB699" s="676">
        <f t="shared" si="984"/>
        <v>16.981132075471692</v>
      </c>
      <c r="DC699" s="676">
        <f t="shared" si="1009"/>
        <v>3.3962264150943384</v>
      </c>
      <c r="DD699" s="208">
        <v>660.86425999999994</v>
      </c>
      <c r="DE699" s="677">
        <f t="shared" si="985"/>
        <v>130.86425999999994</v>
      </c>
      <c r="DF699" s="676">
        <f t="shared" si="986"/>
        <v>24.69136981132074</v>
      </c>
      <c r="DG699" s="676">
        <f t="shared" si="1010"/>
        <v>4.9382739622641481</v>
      </c>
      <c r="DH699" s="222">
        <v>24</v>
      </c>
      <c r="DI699" s="677">
        <f t="shared" si="987"/>
        <v>127.2</v>
      </c>
      <c r="DJ699" s="568">
        <f t="shared" si="988"/>
        <v>657.2</v>
      </c>
      <c r="DK699" s="677">
        <f t="shared" si="989"/>
        <v>1314.4</v>
      </c>
      <c r="DL699" s="677">
        <f t="shared" si="1011"/>
        <v>197.16</v>
      </c>
      <c r="DM699" s="677">
        <f t="shared" si="1012"/>
        <v>328.6</v>
      </c>
      <c r="DN699" s="677">
        <f t="shared" si="990"/>
        <v>0.91606499999997482</v>
      </c>
      <c r="DO699" s="677">
        <f t="shared" si="1013"/>
        <v>0.27481949999999244</v>
      </c>
      <c r="DP699" s="677">
        <f t="shared" si="1014"/>
        <v>0.45803249999998741</v>
      </c>
      <c r="DQ699" s="677">
        <f t="shared" si="991"/>
        <v>1.8321299999999496</v>
      </c>
      <c r="DR699" s="222">
        <v>620</v>
      </c>
      <c r="DS699" s="677">
        <f t="shared" si="992"/>
        <v>90</v>
      </c>
      <c r="DT699" s="676">
        <f t="shared" si="993"/>
        <v>16.981132075471692</v>
      </c>
      <c r="DU699" s="710">
        <f t="shared" si="1015"/>
        <v>3.3962264150943384</v>
      </c>
      <c r="DV699" s="208">
        <v>660.86425999999994</v>
      </c>
      <c r="DW699" s="677">
        <f t="shared" si="994"/>
        <v>130.86425999999994</v>
      </c>
      <c r="DX699" s="676">
        <f t="shared" si="995"/>
        <v>24.69136981132074</v>
      </c>
      <c r="DY699" s="710">
        <f t="shared" si="1016"/>
        <v>4.9382739622641481</v>
      </c>
      <c r="DZ699" s="222">
        <v>24</v>
      </c>
      <c r="EA699" s="677">
        <f t="shared" si="996"/>
        <v>127.2</v>
      </c>
      <c r="EB699" s="568">
        <f t="shared" si="997"/>
        <v>657.2</v>
      </c>
      <c r="EC699" s="677">
        <f t="shared" si="998"/>
        <v>1314.4</v>
      </c>
      <c r="ED699" s="677">
        <f t="shared" si="1017"/>
        <v>197.16</v>
      </c>
      <c r="EE699" s="677">
        <f t="shared" si="1018"/>
        <v>328.6</v>
      </c>
      <c r="EF699" s="208">
        <f t="shared" si="1019"/>
        <v>0.91606499999997482</v>
      </c>
      <c r="EG699" s="208">
        <f t="shared" si="1020"/>
        <v>0.27481949999999244</v>
      </c>
      <c r="EH699" s="208">
        <f t="shared" si="1021"/>
        <v>0.45803249999998741</v>
      </c>
      <c r="EI699" s="677">
        <f t="shared" si="999"/>
        <v>1.8321299999999496</v>
      </c>
    </row>
    <row r="700" spans="1:139" s="218" customFormat="1" ht="13.5" customHeight="1" x14ac:dyDescent="0.2">
      <c r="A700" s="505">
        <v>697</v>
      </c>
      <c r="B700" s="505" t="s">
        <v>1266</v>
      </c>
      <c r="C700" s="501" t="s">
        <v>147</v>
      </c>
      <c r="D700" s="416" t="s">
        <v>162</v>
      </c>
      <c r="E700" s="416" t="s">
        <v>13</v>
      </c>
      <c r="F700" s="349" t="s">
        <v>7</v>
      </c>
      <c r="G700" s="349" t="s">
        <v>89</v>
      </c>
      <c r="H700" s="349" t="s">
        <v>5</v>
      </c>
      <c r="I700" s="350">
        <v>1</v>
      </c>
      <c r="J700" s="313">
        <v>1401</v>
      </c>
      <c r="K700" s="351"/>
      <c r="L700" s="349" t="s">
        <v>7</v>
      </c>
      <c r="M700" s="349" t="s">
        <v>89</v>
      </c>
      <c r="N700" s="349" t="s">
        <v>5</v>
      </c>
      <c r="O700" s="352">
        <v>1</v>
      </c>
      <c r="P700" s="313">
        <v>1401</v>
      </c>
      <c r="Q700" s="349"/>
      <c r="R700" s="349"/>
      <c r="S700" s="349"/>
      <c r="T700" s="352">
        <v>1</v>
      </c>
      <c r="U700" s="314">
        <v>1401</v>
      </c>
      <c r="V700" s="353" t="s">
        <v>664</v>
      </c>
      <c r="W700" s="353" t="s">
        <v>6</v>
      </c>
      <c r="X700" s="353" t="s">
        <v>88</v>
      </c>
      <c r="Y700" s="354">
        <v>1</v>
      </c>
      <c r="Z700" s="316">
        <v>1401</v>
      </c>
      <c r="AA700" s="207">
        <f t="shared" si="935"/>
        <v>1401</v>
      </c>
      <c r="AB700" s="222">
        <v>2174</v>
      </c>
      <c r="AC700" s="544">
        <f t="shared" si="1000"/>
        <v>773</v>
      </c>
      <c r="AD700" s="208">
        <f>2.73*$AB$1</f>
        <v>3105.2658000000001</v>
      </c>
      <c r="AE700" s="678">
        <f t="shared" si="1001"/>
        <v>1704.2658000000001</v>
      </c>
      <c r="AF700" s="222">
        <v>3726</v>
      </c>
      <c r="AJ700" s="444">
        <f t="shared" si="936"/>
        <v>773</v>
      </c>
      <c r="AK700" s="444">
        <f t="shared" si="937"/>
        <v>55.174875089221985</v>
      </c>
      <c r="AL700" s="539">
        <f t="shared" si="1002"/>
        <v>0.11034975017844398</v>
      </c>
      <c r="AM700" s="444">
        <f t="shared" si="938"/>
        <v>154.6</v>
      </c>
      <c r="AN700" s="445">
        <f t="shared" si="939"/>
        <v>1704.2658000000001</v>
      </c>
      <c r="AO700" s="445">
        <f t="shared" si="940"/>
        <v>121.64638115631692</v>
      </c>
      <c r="AP700" s="542">
        <f t="shared" si="1003"/>
        <v>0.24329276231263386</v>
      </c>
      <c r="AQ700" s="445">
        <f t="shared" si="941"/>
        <v>340.85316</v>
      </c>
      <c r="AR700" s="227">
        <f t="shared" si="942"/>
        <v>1521</v>
      </c>
      <c r="AS700" s="210">
        <f t="shared" si="943"/>
        <v>1521</v>
      </c>
      <c r="AT700" s="209">
        <f t="shared" si="944"/>
        <v>456.3</v>
      </c>
      <c r="AU700" s="209">
        <f t="shared" si="945"/>
        <v>760.5</v>
      </c>
      <c r="AV700" s="211">
        <f t="shared" si="946"/>
        <v>2174</v>
      </c>
      <c r="AW700" s="212">
        <f t="shared" si="947"/>
        <v>-653</v>
      </c>
      <c r="AX700" s="210">
        <f t="shared" si="948"/>
        <v>120</v>
      </c>
      <c r="AY700" s="210">
        <f t="shared" si="949"/>
        <v>8.5653104925053469</v>
      </c>
      <c r="AZ700" s="211">
        <f t="shared" si="950"/>
        <v>3105.2658000000001</v>
      </c>
      <c r="BA700" s="544">
        <f t="shared" si="1004"/>
        <v>1584.2658000000001</v>
      </c>
      <c r="BB700" s="210">
        <f t="shared" si="1005"/>
        <v>396.06645000000003</v>
      </c>
      <c r="BC700" s="213">
        <f t="shared" si="951"/>
        <v>2173.68606</v>
      </c>
      <c r="BD700" s="211">
        <f>[1]MAG_9pak!$C$15</f>
        <v>2173.68606</v>
      </c>
      <c r="BE700" s="213">
        <f t="shared" si="952"/>
        <v>652.105818</v>
      </c>
      <c r="BF700" s="213">
        <f t="shared" si="953"/>
        <v>1086.84303</v>
      </c>
      <c r="BG700" s="210">
        <f t="shared" si="954"/>
        <v>-0.31394000000000233</v>
      </c>
      <c r="BH700" s="210">
        <f t="shared" si="955"/>
        <v>772.68606</v>
      </c>
      <c r="BI700" s="210">
        <f t="shared" si="956"/>
        <v>55.152466809421838</v>
      </c>
      <c r="BJ700" s="210">
        <f t="shared" si="957"/>
        <v>1737.24</v>
      </c>
      <c r="BK700" s="214">
        <f t="shared" si="958"/>
        <v>521.17200000000003</v>
      </c>
      <c r="BL700" s="214">
        <f t="shared" si="959"/>
        <v>868.62</v>
      </c>
      <c r="BM700" s="210">
        <f t="shared" si="960"/>
        <v>336.24</v>
      </c>
      <c r="BN700" s="210">
        <f t="shared" si="961"/>
        <v>-436.76</v>
      </c>
      <c r="BO700" s="215">
        <f t="shared" si="962"/>
        <v>1737.24</v>
      </c>
      <c r="BP700" s="210">
        <f>Z700*1.2</f>
        <v>1681.2</v>
      </c>
      <c r="BQ700" s="216">
        <f t="shared" si="963"/>
        <v>504.36</v>
      </c>
      <c r="BR700" s="216">
        <f t="shared" si="964"/>
        <v>840.6</v>
      </c>
      <c r="BS700" s="210">
        <f t="shared" si="965"/>
        <v>280.20000000000005</v>
      </c>
      <c r="BT700" s="210">
        <f t="shared" si="966"/>
        <v>-492.79999999999995</v>
      </c>
      <c r="BU700" s="217">
        <f t="shared" si="967"/>
        <v>1681.2</v>
      </c>
      <c r="BV700" s="210">
        <f>Z700*1.19</f>
        <v>1667.1899999999998</v>
      </c>
      <c r="BW700" s="403">
        <f t="shared" si="968"/>
        <v>500.15699999999993</v>
      </c>
      <c r="BX700" s="403">
        <f t="shared" si="969"/>
        <v>833.59499999999991</v>
      </c>
      <c r="BY700" s="210">
        <f t="shared" si="970"/>
        <v>266.18999999999983</v>
      </c>
      <c r="BZ700" s="210">
        <f t="shared" si="971"/>
        <v>-506.81000000000017</v>
      </c>
      <c r="CA700" s="210">
        <f t="shared" si="972"/>
        <v>19</v>
      </c>
      <c r="CB700" s="404">
        <f t="shared" si="973"/>
        <v>1667.1899999999998</v>
      </c>
      <c r="CC700" s="404"/>
      <c r="CD700" s="537">
        <f t="shared" si="974"/>
        <v>396.06645000000003</v>
      </c>
      <c r="CE700" s="537">
        <f t="shared" si="1006"/>
        <v>118.819935</v>
      </c>
      <c r="CF700" s="537">
        <f t="shared" si="975"/>
        <v>198.03322500000002</v>
      </c>
      <c r="CG700" s="210"/>
      <c r="CH700" s="210"/>
      <c r="CI700" s="210"/>
      <c r="CJ700" s="538">
        <f t="shared" si="976"/>
        <v>396.06645000000003</v>
      </c>
      <c r="CK700" s="216">
        <f t="shared" si="977"/>
        <v>163.25</v>
      </c>
      <c r="CL700" s="216">
        <f t="shared" si="1007"/>
        <v>48.975000000000001</v>
      </c>
      <c r="CM700" s="216">
        <f t="shared" si="978"/>
        <v>81.625</v>
      </c>
      <c r="CN700" s="216"/>
      <c r="CO700" s="216"/>
      <c r="CP700" s="216"/>
      <c r="CQ700" s="217">
        <f t="shared" si="979"/>
        <v>163.25</v>
      </c>
      <c r="CR700" s="403">
        <f t="shared" si="980"/>
        <v>359.51895000000007</v>
      </c>
      <c r="CS700" s="403">
        <f t="shared" si="1008"/>
        <v>107.85568500000002</v>
      </c>
      <c r="CT700" s="403">
        <f t="shared" si="981"/>
        <v>179.75947500000004</v>
      </c>
      <c r="CU700" s="403"/>
      <c r="CV700" s="403"/>
      <c r="CW700" s="403"/>
      <c r="CX700" s="404">
        <f t="shared" si="982"/>
        <v>359.51895000000007</v>
      </c>
      <c r="CY700" s="198"/>
      <c r="CZ700" s="222">
        <v>2174</v>
      </c>
      <c r="DA700" s="677">
        <f t="shared" si="983"/>
        <v>773</v>
      </c>
      <c r="DB700" s="676">
        <f t="shared" si="984"/>
        <v>55.174875089221985</v>
      </c>
      <c r="DC700" s="676">
        <f t="shared" si="1009"/>
        <v>11.034975017844397</v>
      </c>
      <c r="DD700" s="208">
        <v>3105.2658000000001</v>
      </c>
      <c r="DE700" s="677">
        <f t="shared" si="985"/>
        <v>1704.2658000000001</v>
      </c>
      <c r="DF700" s="676">
        <f t="shared" si="986"/>
        <v>121.64638115631692</v>
      </c>
      <c r="DG700" s="676">
        <f t="shared" si="1010"/>
        <v>24.329276231263385</v>
      </c>
      <c r="DH700" s="222">
        <v>15</v>
      </c>
      <c r="DI700" s="677">
        <f t="shared" si="987"/>
        <v>210.15</v>
      </c>
      <c r="DJ700" s="568">
        <f t="shared" si="988"/>
        <v>1611.15</v>
      </c>
      <c r="DK700" s="677">
        <f t="shared" si="989"/>
        <v>1611.15</v>
      </c>
      <c r="DL700" s="677">
        <f t="shared" si="1011"/>
        <v>483.34500000000003</v>
      </c>
      <c r="DM700" s="677">
        <f t="shared" si="1012"/>
        <v>805.57500000000005</v>
      </c>
      <c r="DN700" s="677">
        <f t="shared" si="990"/>
        <v>373.52895000000001</v>
      </c>
      <c r="DO700" s="677">
        <f t="shared" si="1013"/>
        <v>112.058685</v>
      </c>
      <c r="DP700" s="677">
        <f t="shared" si="1014"/>
        <v>186.764475</v>
      </c>
      <c r="DQ700" s="677">
        <f t="shared" si="991"/>
        <v>373.52895000000001</v>
      </c>
      <c r="DR700" s="222">
        <v>2174</v>
      </c>
      <c r="DS700" s="677">
        <f t="shared" si="992"/>
        <v>773</v>
      </c>
      <c r="DT700" s="676">
        <f t="shared" si="993"/>
        <v>55.174875089221985</v>
      </c>
      <c r="DU700" s="710">
        <f t="shared" si="1015"/>
        <v>11.034975017844397</v>
      </c>
      <c r="DV700" s="208">
        <v>3105.2658000000001</v>
      </c>
      <c r="DW700" s="677">
        <f t="shared" si="994"/>
        <v>1704.2658000000001</v>
      </c>
      <c r="DX700" s="676">
        <f t="shared" si="995"/>
        <v>121.64638115631692</v>
      </c>
      <c r="DY700" s="710">
        <f t="shared" si="1016"/>
        <v>24.329276231263385</v>
      </c>
      <c r="DZ700" s="222">
        <v>15</v>
      </c>
      <c r="EA700" s="677">
        <f t="shared" si="996"/>
        <v>210.15</v>
      </c>
      <c r="EB700" s="568">
        <f t="shared" si="997"/>
        <v>1611.15</v>
      </c>
      <c r="EC700" s="677">
        <f t="shared" si="998"/>
        <v>1611.15</v>
      </c>
      <c r="ED700" s="677">
        <f t="shared" si="1017"/>
        <v>483.34500000000003</v>
      </c>
      <c r="EE700" s="677">
        <f t="shared" si="1018"/>
        <v>805.57500000000005</v>
      </c>
      <c r="EF700" s="208">
        <f t="shared" si="1019"/>
        <v>373.52895000000001</v>
      </c>
      <c r="EG700" s="208">
        <f t="shared" si="1020"/>
        <v>112.058685</v>
      </c>
      <c r="EH700" s="208">
        <f t="shared" si="1021"/>
        <v>186.764475</v>
      </c>
      <c r="EI700" s="677">
        <f t="shared" si="999"/>
        <v>373.52895000000001</v>
      </c>
    </row>
    <row r="701" spans="1:139" s="218" customFormat="1" ht="13.5" customHeight="1" x14ac:dyDescent="0.2">
      <c r="A701" s="505">
        <v>698</v>
      </c>
      <c r="B701" s="505" t="s">
        <v>1266</v>
      </c>
      <c r="C701" s="499" t="s">
        <v>924</v>
      </c>
      <c r="D701" s="253" t="s">
        <v>162</v>
      </c>
      <c r="E701" s="253" t="s">
        <v>83</v>
      </c>
      <c r="F701" s="219" t="s">
        <v>10</v>
      </c>
      <c r="G701" s="219" t="s">
        <v>26</v>
      </c>
      <c r="H701" s="219" t="s">
        <v>28</v>
      </c>
      <c r="I701" s="248">
        <v>1</v>
      </c>
      <c r="J701" s="229">
        <v>1050</v>
      </c>
      <c r="K701" s="222"/>
      <c r="L701" s="219" t="s">
        <v>10</v>
      </c>
      <c r="M701" s="219" t="s">
        <v>26</v>
      </c>
      <c r="N701" s="219" t="s">
        <v>28</v>
      </c>
      <c r="O701" s="249">
        <v>1</v>
      </c>
      <c r="P701" s="230">
        <v>1050</v>
      </c>
      <c r="Q701" s="219"/>
      <c r="R701" s="219"/>
      <c r="S701" s="219"/>
      <c r="T701" s="249">
        <v>1</v>
      </c>
      <c r="U701" s="231">
        <v>1050</v>
      </c>
      <c r="V701" s="228" t="s">
        <v>10</v>
      </c>
      <c r="W701" s="228" t="s">
        <v>24</v>
      </c>
      <c r="X701" s="228" t="s">
        <v>25</v>
      </c>
      <c r="Y701" s="252">
        <v>1</v>
      </c>
      <c r="Z701" s="232">
        <v>1050</v>
      </c>
      <c r="AA701" s="207">
        <f t="shared" si="935"/>
        <v>1050</v>
      </c>
      <c r="AB701" s="222">
        <v>905</v>
      </c>
      <c r="AC701" s="544">
        <f t="shared" si="1000"/>
        <v>-145</v>
      </c>
      <c r="AD701" s="208">
        <f>1.137*$AB$1</f>
        <v>1293.2920200000001</v>
      </c>
      <c r="AE701" s="678">
        <f t="shared" si="1001"/>
        <v>243.29202000000009</v>
      </c>
      <c r="AF701" s="222">
        <v>1682</v>
      </c>
      <c r="AJ701" s="444">
        <f t="shared" si="936"/>
        <v>-145</v>
      </c>
      <c r="AK701" s="444">
        <f t="shared" si="937"/>
        <v>-13.80952380952381</v>
      </c>
      <c r="AL701" s="539">
        <f t="shared" si="1002"/>
        <v>-2.7619047619047619E-2</v>
      </c>
      <c r="AM701" s="444">
        <f t="shared" si="938"/>
        <v>-29</v>
      </c>
      <c r="AN701" s="445">
        <f t="shared" si="939"/>
        <v>243.29202000000009</v>
      </c>
      <c r="AO701" s="445">
        <f t="shared" si="940"/>
        <v>23.170668571428578</v>
      </c>
      <c r="AP701" s="542">
        <f t="shared" si="1003"/>
        <v>4.6341337142857153E-2</v>
      </c>
      <c r="AQ701" s="445">
        <f t="shared" si="941"/>
        <v>48.658404000000019</v>
      </c>
      <c r="AR701" s="227">
        <f t="shared" si="942"/>
        <v>1170</v>
      </c>
      <c r="AS701" s="210">
        <f t="shared" si="943"/>
        <v>1170</v>
      </c>
      <c r="AT701" s="209">
        <f t="shared" si="944"/>
        <v>351</v>
      </c>
      <c r="AU701" s="209">
        <f t="shared" si="945"/>
        <v>585</v>
      </c>
      <c r="AV701" s="211">
        <f t="shared" si="946"/>
        <v>905</v>
      </c>
      <c r="AW701" s="210">
        <f t="shared" si="947"/>
        <v>265</v>
      </c>
      <c r="AX701" s="210">
        <f t="shared" si="948"/>
        <v>120</v>
      </c>
      <c r="AY701" s="210">
        <f t="shared" si="949"/>
        <v>11.428571428571431</v>
      </c>
      <c r="AZ701" s="211">
        <f t="shared" si="950"/>
        <v>1293.2920200000001</v>
      </c>
      <c r="BA701" s="544">
        <f t="shared" si="1004"/>
        <v>123.29202000000009</v>
      </c>
      <c r="BB701" s="210">
        <f t="shared" si="1005"/>
        <v>30.823005000000023</v>
      </c>
      <c r="BC701" s="213">
        <f t="shared" si="951"/>
        <v>1163.9628180000002</v>
      </c>
      <c r="BD701" s="211">
        <f>[1]MAG_9pak!$F$10</f>
        <v>1163.9628180000002</v>
      </c>
      <c r="BE701" s="213">
        <f t="shared" si="952"/>
        <v>349.18884540000005</v>
      </c>
      <c r="BF701" s="213">
        <f t="shared" si="953"/>
        <v>581.9814090000001</v>
      </c>
      <c r="BG701" s="210">
        <f t="shared" si="954"/>
        <v>258.9628180000002</v>
      </c>
      <c r="BH701" s="210">
        <f t="shared" si="955"/>
        <v>113.9628180000002</v>
      </c>
      <c r="BI701" s="210">
        <f t="shared" si="956"/>
        <v>10.85360171428573</v>
      </c>
      <c r="BJ701" s="210">
        <f t="shared" si="957"/>
        <v>1302</v>
      </c>
      <c r="BK701" s="214">
        <f t="shared" si="958"/>
        <v>390.59999999999997</v>
      </c>
      <c r="BL701" s="214">
        <f t="shared" si="959"/>
        <v>651</v>
      </c>
      <c r="BM701" s="210">
        <f t="shared" si="960"/>
        <v>252</v>
      </c>
      <c r="BN701" s="210">
        <f t="shared" si="961"/>
        <v>397</v>
      </c>
      <c r="BO701" s="215">
        <f t="shared" si="962"/>
        <v>1302</v>
      </c>
      <c r="BP701" s="210">
        <f t="shared" ref="BP701:BP719" si="1027">Z701*1.24</f>
        <v>1302</v>
      </c>
      <c r="BQ701" s="216">
        <f t="shared" si="963"/>
        <v>390.59999999999997</v>
      </c>
      <c r="BR701" s="216">
        <f t="shared" si="964"/>
        <v>651</v>
      </c>
      <c r="BS701" s="210">
        <f t="shared" si="965"/>
        <v>252</v>
      </c>
      <c r="BT701" s="210">
        <f t="shared" si="966"/>
        <v>397</v>
      </c>
      <c r="BU701" s="217">
        <f t="shared" si="967"/>
        <v>1302</v>
      </c>
      <c r="BV701" s="210">
        <f t="shared" ref="BV701:BV719" si="1028">Z701*1.24</f>
        <v>1302</v>
      </c>
      <c r="BW701" s="403">
        <f t="shared" si="968"/>
        <v>390.59999999999997</v>
      </c>
      <c r="BX701" s="403">
        <f t="shared" si="969"/>
        <v>651</v>
      </c>
      <c r="BY701" s="210">
        <f t="shared" si="970"/>
        <v>252</v>
      </c>
      <c r="BZ701" s="210">
        <f t="shared" si="971"/>
        <v>397</v>
      </c>
      <c r="CA701" s="210">
        <f t="shared" si="972"/>
        <v>24</v>
      </c>
      <c r="CB701" s="404">
        <f t="shared" si="973"/>
        <v>1302</v>
      </c>
      <c r="CC701" s="404"/>
      <c r="CD701" s="537">
        <f t="shared" si="974"/>
        <v>30.823005000000023</v>
      </c>
      <c r="CE701" s="537">
        <f t="shared" si="1006"/>
        <v>9.246901500000007</v>
      </c>
      <c r="CF701" s="537">
        <f t="shared" si="975"/>
        <v>15.411502500000012</v>
      </c>
      <c r="CG701" s="210"/>
      <c r="CH701" s="210"/>
      <c r="CI701" s="210"/>
      <c r="CJ701" s="538">
        <f t="shared" si="976"/>
        <v>30.823005000000023</v>
      </c>
      <c r="CK701" s="216">
        <f t="shared" si="977"/>
        <v>-66.25</v>
      </c>
      <c r="CL701" s="216">
        <f t="shared" si="1007"/>
        <v>-19.875</v>
      </c>
      <c r="CM701" s="216">
        <f t="shared" si="978"/>
        <v>-33.125</v>
      </c>
      <c r="CN701" s="216"/>
      <c r="CO701" s="216"/>
      <c r="CP701" s="216"/>
      <c r="CQ701" s="217">
        <f t="shared" si="979"/>
        <v>-66.25</v>
      </c>
      <c r="CR701" s="403">
        <f t="shared" si="980"/>
        <v>-2.1769949999999767</v>
      </c>
      <c r="CS701" s="403">
        <f t="shared" si="1008"/>
        <v>-0.65309849999999303</v>
      </c>
      <c r="CT701" s="403">
        <f t="shared" si="981"/>
        <v>-1.0884974999999883</v>
      </c>
      <c r="CU701" s="403"/>
      <c r="CV701" s="403"/>
      <c r="CW701" s="403"/>
      <c r="CX701" s="404">
        <f t="shared" si="982"/>
        <v>-2.1769949999999767</v>
      </c>
      <c r="CY701" s="198"/>
      <c r="CZ701" s="222">
        <v>905</v>
      </c>
      <c r="DA701" s="677">
        <f t="shared" si="983"/>
        <v>-145</v>
      </c>
      <c r="DB701" s="676">
        <f t="shared" si="984"/>
        <v>-13.80952380952381</v>
      </c>
      <c r="DC701" s="676">
        <f t="shared" si="1009"/>
        <v>-2.7619047619047619</v>
      </c>
      <c r="DD701" s="208">
        <v>1293.2920200000001</v>
      </c>
      <c r="DE701" s="677">
        <f t="shared" si="985"/>
        <v>243.29202000000009</v>
      </c>
      <c r="DF701" s="676">
        <f t="shared" si="986"/>
        <v>23.170668571428578</v>
      </c>
      <c r="DG701" s="676">
        <f t="shared" si="1010"/>
        <v>4.6341337142857153</v>
      </c>
      <c r="DH701" s="222">
        <v>20</v>
      </c>
      <c r="DI701" s="677">
        <f t="shared" si="987"/>
        <v>210</v>
      </c>
      <c r="DJ701" s="568">
        <f t="shared" si="988"/>
        <v>1260</v>
      </c>
      <c r="DK701" s="677">
        <f t="shared" si="989"/>
        <v>1260</v>
      </c>
      <c r="DL701" s="677">
        <f t="shared" si="1011"/>
        <v>378</v>
      </c>
      <c r="DM701" s="677">
        <f t="shared" si="1012"/>
        <v>630</v>
      </c>
      <c r="DN701" s="677">
        <f t="shared" si="990"/>
        <v>8.3230050000000233</v>
      </c>
      <c r="DO701" s="677">
        <f t="shared" si="1013"/>
        <v>2.496901500000007</v>
      </c>
      <c r="DP701" s="677">
        <f t="shared" si="1014"/>
        <v>4.1615025000000117</v>
      </c>
      <c r="DQ701" s="677">
        <f t="shared" si="991"/>
        <v>8.3230050000000233</v>
      </c>
      <c r="DR701" s="222">
        <v>905</v>
      </c>
      <c r="DS701" s="677">
        <f t="shared" si="992"/>
        <v>-145</v>
      </c>
      <c r="DT701" s="676">
        <f t="shared" si="993"/>
        <v>-13.80952380952381</v>
      </c>
      <c r="DU701" s="710">
        <f t="shared" si="1015"/>
        <v>-2.7619047619047619</v>
      </c>
      <c r="DV701" s="208">
        <v>1293.2920200000001</v>
      </c>
      <c r="DW701" s="677">
        <f t="shared" si="994"/>
        <v>243.29202000000009</v>
      </c>
      <c r="DX701" s="676">
        <f t="shared" si="995"/>
        <v>23.170668571428578</v>
      </c>
      <c r="DY701" s="710">
        <f t="shared" si="1016"/>
        <v>4.6341337142857153</v>
      </c>
      <c r="DZ701" s="222">
        <v>19</v>
      </c>
      <c r="EA701" s="677">
        <f t="shared" si="996"/>
        <v>199.5</v>
      </c>
      <c r="EB701" s="568">
        <f t="shared" si="997"/>
        <v>1249.5</v>
      </c>
      <c r="EC701" s="677">
        <f t="shared" si="998"/>
        <v>1249.5</v>
      </c>
      <c r="ED701" s="677">
        <f t="shared" si="1017"/>
        <v>374.85</v>
      </c>
      <c r="EE701" s="677">
        <f t="shared" si="1018"/>
        <v>624.75</v>
      </c>
      <c r="EF701" s="208">
        <f t="shared" si="1019"/>
        <v>10.948005000000023</v>
      </c>
      <c r="EG701" s="208">
        <f t="shared" si="1020"/>
        <v>3.2844015000000071</v>
      </c>
      <c r="EH701" s="208">
        <f t="shared" si="1021"/>
        <v>5.4740025000000117</v>
      </c>
      <c r="EI701" s="677">
        <f t="shared" si="999"/>
        <v>10.948005000000023</v>
      </c>
    </row>
    <row r="702" spans="1:139" s="218" customFormat="1" ht="13.5" customHeight="1" x14ac:dyDescent="0.2">
      <c r="A702" s="506">
        <v>699</v>
      </c>
      <c r="B702" s="505" t="s">
        <v>1266</v>
      </c>
      <c r="C702" s="499" t="s">
        <v>924</v>
      </c>
      <c r="D702" s="253" t="s">
        <v>162</v>
      </c>
      <c r="E702" s="253" t="s">
        <v>33</v>
      </c>
      <c r="F702" s="219" t="s">
        <v>41</v>
      </c>
      <c r="G702" s="219" t="s">
        <v>42</v>
      </c>
      <c r="H702" s="219" t="s">
        <v>25</v>
      </c>
      <c r="I702" s="248">
        <v>0.8</v>
      </c>
      <c r="J702" s="230">
        <v>866</v>
      </c>
      <c r="K702" s="222"/>
      <c r="L702" s="219" t="s">
        <v>41</v>
      </c>
      <c r="M702" s="219" t="s">
        <v>42</v>
      </c>
      <c r="N702" s="219" t="s">
        <v>25</v>
      </c>
      <c r="O702" s="249">
        <v>0.8</v>
      </c>
      <c r="P702" s="230">
        <v>866</v>
      </c>
      <c r="Q702" s="219"/>
      <c r="R702" s="219"/>
      <c r="S702" s="219"/>
      <c r="T702" s="249">
        <v>0.8</v>
      </c>
      <c r="U702" s="231">
        <v>866</v>
      </c>
      <c r="V702" s="228" t="s">
        <v>699</v>
      </c>
      <c r="W702" s="228" t="s">
        <v>42</v>
      </c>
      <c r="X702" s="228" t="s">
        <v>45</v>
      </c>
      <c r="Y702" s="252">
        <v>0.8</v>
      </c>
      <c r="Z702" s="232">
        <v>866</v>
      </c>
      <c r="AA702" s="207">
        <f t="shared" si="935"/>
        <v>692.80000000000007</v>
      </c>
      <c r="AB702" s="222">
        <v>758</v>
      </c>
      <c r="AC702" s="544">
        <f t="shared" si="1000"/>
        <v>-108</v>
      </c>
      <c r="AD702" s="208">
        <f>0.95*$AB$1</f>
        <v>1080.587</v>
      </c>
      <c r="AE702" s="678">
        <f t="shared" si="1001"/>
        <v>214.58699999999999</v>
      </c>
      <c r="AF702" s="222">
        <v>1406</v>
      </c>
      <c r="AJ702" s="444">
        <f t="shared" si="936"/>
        <v>-108</v>
      </c>
      <c r="AK702" s="444">
        <f t="shared" si="937"/>
        <v>-12.47113163972287</v>
      </c>
      <c r="AL702" s="539">
        <f t="shared" si="1002"/>
        <v>-2.494226327944574E-2</v>
      </c>
      <c r="AM702" s="444">
        <f t="shared" si="938"/>
        <v>-21.6</v>
      </c>
      <c r="AN702" s="445">
        <f t="shared" si="939"/>
        <v>214.58699999999999</v>
      </c>
      <c r="AO702" s="445">
        <f t="shared" si="940"/>
        <v>24.779099307159356</v>
      </c>
      <c r="AP702" s="542">
        <f t="shared" si="1003"/>
        <v>4.9558198614318719E-2</v>
      </c>
      <c r="AQ702" s="445">
        <f t="shared" si="941"/>
        <v>42.917400000000001</v>
      </c>
      <c r="AR702" s="227">
        <f t="shared" si="942"/>
        <v>788.80000000000007</v>
      </c>
      <c r="AS702" s="210">
        <f t="shared" si="943"/>
        <v>986</v>
      </c>
      <c r="AT702" s="209">
        <f t="shared" si="944"/>
        <v>295.8</v>
      </c>
      <c r="AU702" s="209">
        <f t="shared" si="945"/>
        <v>493</v>
      </c>
      <c r="AV702" s="211">
        <f t="shared" si="946"/>
        <v>758</v>
      </c>
      <c r="AW702" s="210">
        <f t="shared" si="947"/>
        <v>228</v>
      </c>
      <c r="AX702" s="210">
        <f t="shared" si="948"/>
        <v>120</v>
      </c>
      <c r="AY702" s="210">
        <f t="shared" si="949"/>
        <v>13.85681293302541</v>
      </c>
      <c r="AZ702" s="211">
        <f t="shared" si="950"/>
        <v>1080.587</v>
      </c>
      <c r="BA702" s="544">
        <f t="shared" si="1004"/>
        <v>94.586999999999989</v>
      </c>
      <c r="BB702" s="210">
        <f t="shared" si="1005"/>
        <v>23.646749999999997</v>
      </c>
      <c r="BC702" s="213">
        <f t="shared" si="951"/>
        <v>778.02264000000014</v>
      </c>
      <c r="BD702" s="211">
        <f>[1]MAG_9pak!$F$9</f>
        <v>972.52830000000006</v>
      </c>
      <c r="BE702" s="213">
        <f t="shared" si="952"/>
        <v>291.75848999999999</v>
      </c>
      <c r="BF702" s="213">
        <f t="shared" si="953"/>
        <v>486.26415000000003</v>
      </c>
      <c r="BG702" s="210">
        <f t="shared" si="954"/>
        <v>214.52830000000006</v>
      </c>
      <c r="BH702" s="210">
        <f t="shared" si="955"/>
        <v>106.52830000000006</v>
      </c>
      <c r="BI702" s="210">
        <f t="shared" si="956"/>
        <v>12.301189376443418</v>
      </c>
      <c r="BJ702" s="210">
        <f t="shared" si="957"/>
        <v>1073.8399999999999</v>
      </c>
      <c r="BK702" s="214">
        <f t="shared" si="958"/>
        <v>322.15199999999999</v>
      </c>
      <c r="BL702" s="214">
        <f t="shared" si="959"/>
        <v>536.91999999999996</v>
      </c>
      <c r="BM702" s="210">
        <f t="shared" si="960"/>
        <v>207.83999999999992</v>
      </c>
      <c r="BN702" s="210">
        <f t="shared" si="961"/>
        <v>315.83999999999992</v>
      </c>
      <c r="BO702" s="215">
        <f t="shared" si="962"/>
        <v>859.072</v>
      </c>
      <c r="BP702" s="210">
        <f t="shared" si="1027"/>
        <v>1073.8399999999999</v>
      </c>
      <c r="BQ702" s="216">
        <f t="shared" si="963"/>
        <v>322.15199999999999</v>
      </c>
      <c r="BR702" s="216">
        <f t="shared" si="964"/>
        <v>536.91999999999996</v>
      </c>
      <c r="BS702" s="210">
        <f t="shared" si="965"/>
        <v>207.83999999999992</v>
      </c>
      <c r="BT702" s="210">
        <f t="shared" si="966"/>
        <v>315.83999999999992</v>
      </c>
      <c r="BU702" s="217">
        <f t="shared" si="967"/>
        <v>859.072</v>
      </c>
      <c r="BV702" s="210">
        <f t="shared" si="1028"/>
        <v>1073.8399999999999</v>
      </c>
      <c r="BW702" s="403">
        <f t="shared" si="968"/>
        <v>322.15199999999999</v>
      </c>
      <c r="BX702" s="403">
        <f t="shared" si="969"/>
        <v>536.91999999999996</v>
      </c>
      <c r="BY702" s="210">
        <f t="shared" si="970"/>
        <v>207.83999999999992</v>
      </c>
      <c r="BZ702" s="210">
        <f t="shared" si="971"/>
        <v>315.83999999999992</v>
      </c>
      <c r="CA702" s="210">
        <f t="shared" si="972"/>
        <v>24</v>
      </c>
      <c r="CB702" s="404">
        <f t="shared" si="973"/>
        <v>859.072</v>
      </c>
      <c r="CC702" s="404"/>
      <c r="CD702" s="537">
        <f t="shared" si="974"/>
        <v>23.646749999999997</v>
      </c>
      <c r="CE702" s="537">
        <f t="shared" si="1006"/>
        <v>7.0940249999999994</v>
      </c>
      <c r="CF702" s="537">
        <f t="shared" si="975"/>
        <v>11.823374999999999</v>
      </c>
      <c r="CG702" s="210"/>
      <c r="CH702" s="210"/>
      <c r="CI702" s="210"/>
      <c r="CJ702" s="538">
        <f t="shared" si="976"/>
        <v>18.917399999999997</v>
      </c>
      <c r="CK702" s="216">
        <f t="shared" si="977"/>
        <v>-57</v>
      </c>
      <c r="CL702" s="216">
        <f t="shared" si="1007"/>
        <v>-17.099999999999998</v>
      </c>
      <c r="CM702" s="216">
        <f t="shared" si="978"/>
        <v>-28.5</v>
      </c>
      <c r="CN702" s="216"/>
      <c r="CO702" s="216"/>
      <c r="CP702" s="216"/>
      <c r="CQ702" s="217">
        <f t="shared" si="979"/>
        <v>-45.6</v>
      </c>
      <c r="CR702" s="403">
        <f t="shared" si="980"/>
        <v>1.6867500000000177</v>
      </c>
      <c r="CS702" s="403">
        <f t="shared" si="1008"/>
        <v>0.50602500000000528</v>
      </c>
      <c r="CT702" s="403">
        <f t="shared" si="981"/>
        <v>0.84337500000000887</v>
      </c>
      <c r="CU702" s="403"/>
      <c r="CV702" s="403"/>
      <c r="CW702" s="403"/>
      <c r="CX702" s="404">
        <f t="shared" si="982"/>
        <v>1.3494000000000144</v>
      </c>
      <c r="CY702" s="198"/>
      <c r="CZ702" s="222">
        <v>758</v>
      </c>
      <c r="DA702" s="677">
        <f t="shared" si="983"/>
        <v>-108</v>
      </c>
      <c r="DB702" s="676">
        <f t="shared" si="984"/>
        <v>-12.47113163972287</v>
      </c>
      <c r="DC702" s="676">
        <f t="shared" si="1009"/>
        <v>-2.494226327944574</v>
      </c>
      <c r="DD702" s="208">
        <v>1080.587</v>
      </c>
      <c r="DE702" s="677">
        <f t="shared" si="985"/>
        <v>214.58699999999999</v>
      </c>
      <c r="DF702" s="676">
        <f t="shared" si="986"/>
        <v>24.779099307159356</v>
      </c>
      <c r="DG702" s="676">
        <f t="shared" si="1010"/>
        <v>4.9558198614318716</v>
      </c>
      <c r="DH702" s="222">
        <v>20</v>
      </c>
      <c r="DI702" s="677">
        <f t="shared" si="987"/>
        <v>173.2</v>
      </c>
      <c r="DJ702" s="568">
        <f t="shared" si="988"/>
        <v>1039.2</v>
      </c>
      <c r="DK702" s="677">
        <f t="shared" si="989"/>
        <v>831.36000000000013</v>
      </c>
      <c r="DL702" s="677">
        <f t="shared" si="1011"/>
        <v>311.76</v>
      </c>
      <c r="DM702" s="677">
        <f t="shared" si="1012"/>
        <v>519.6</v>
      </c>
      <c r="DN702" s="677">
        <f t="shared" si="990"/>
        <v>10.346749999999986</v>
      </c>
      <c r="DO702" s="677">
        <f t="shared" si="1013"/>
        <v>3.1040249999999956</v>
      </c>
      <c r="DP702" s="677">
        <f t="shared" si="1014"/>
        <v>5.173374999999993</v>
      </c>
      <c r="DQ702" s="677">
        <f t="shared" si="991"/>
        <v>8.2773999999999894</v>
      </c>
      <c r="DR702" s="222">
        <v>758</v>
      </c>
      <c r="DS702" s="677">
        <f t="shared" si="992"/>
        <v>-108</v>
      </c>
      <c r="DT702" s="676">
        <f t="shared" si="993"/>
        <v>-12.47113163972287</v>
      </c>
      <c r="DU702" s="710">
        <f t="shared" si="1015"/>
        <v>-2.494226327944574</v>
      </c>
      <c r="DV702" s="208">
        <v>1080.587</v>
      </c>
      <c r="DW702" s="677">
        <f t="shared" si="994"/>
        <v>214.58699999999999</v>
      </c>
      <c r="DX702" s="676">
        <f t="shared" si="995"/>
        <v>24.779099307159356</v>
      </c>
      <c r="DY702" s="710">
        <f t="shared" si="1016"/>
        <v>4.9558198614318716</v>
      </c>
      <c r="DZ702" s="222">
        <v>19</v>
      </c>
      <c r="EA702" s="677">
        <f t="shared" si="996"/>
        <v>164.54</v>
      </c>
      <c r="EB702" s="568">
        <f t="shared" si="997"/>
        <v>1030.54</v>
      </c>
      <c r="EC702" s="677">
        <f t="shared" si="998"/>
        <v>824.43200000000002</v>
      </c>
      <c r="ED702" s="677">
        <f t="shared" si="1017"/>
        <v>309.16199999999998</v>
      </c>
      <c r="EE702" s="677">
        <f t="shared" si="1018"/>
        <v>515.27</v>
      </c>
      <c r="EF702" s="208">
        <f t="shared" si="1019"/>
        <v>12.511750000000006</v>
      </c>
      <c r="EG702" s="208">
        <f t="shared" si="1020"/>
        <v>3.7535250000000016</v>
      </c>
      <c r="EH702" s="208">
        <f t="shared" si="1021"/>
        <v>6.2558750000000032</v>
      </c>
      <c r="EI702" s="677">
        <f t="shared" si="999"/>
        <v>10.009400000000007</v>
      </c>
    </row>
    <row r="703" spans="1:139" s="218" customFormat="1" ht="13.5" customHeight="1" x14ac:dyDescent="0.2">
      <c r="A703" s="505">
        <v>700</v>
      </c>
      <c r="B703" s="505" t="s">
        <v>1266</v>
      </c>
      <c r="C703" s="499" t="s">
        <v>924</v>
      </c>
      <c r="D703" s="253" t="s">
        <v>162</v>
      </c>
      <c r="E703" s="410" t="s">
        <v>8</v>
      </c>
      <c r="F703" s="219" t="s">
        <v>5</v>
      </c>
      <c r="G703" s="219" t="s">
        <v>6</v>
      </c>
      <c r="H703" s="219" t="s">
        <v>7</v>
      </c>
      <c r="I703" s="248">
        <v>0.8</v>
      </c>
      <c r="J703" s="230">
        <v>500</v>
      </c>
      <c r="K703" s="222"/>
      <c r="L703" s="219" t="s">
        <v>5</v>
      </c>
      <c r="M703" s="219" t="s">
        <v>6</v>
      </c>
      <c r="N703" s="219" t="s">
        <v>7</v>
      </c>
      <c r="O703" s="249">
        <v>0.8</v>
      </c>
      <c r="P703" s="230">
        <v>500</v>
      </c>
      <c r="Q703" s="219"/>
      <c r="R703" s="219"/>
      <c r="S703" s="219"/>
      <c r="T703" s="249">
        <v>0.8</v>
      </c>
      <c r="U703" s="231">
        <v>500</v>
      </c>
      <c r="V703" s="228" t="s">
        <v>303</v>
      </c>
      <c r="W703" s="228" t="s">
        <v>6</v>
      </c>
      <c r="X703" s="228" t="s">
        <v>7</v>
      </c>
      <c r="Y703" s="252">
        <v>0.8</v>
      </c>
      <c r="Z703" s="232">
        <v>500</v>
      </c>
      <c r="AA703" s="207">
        <f t="shared" si="935"/>
        <v>400</v>
      </c>
      <c r="AB703" s="222">
        <v>620</v>
      </c>
      <c r="AC703" s="544">
        <f t="shared" si="1000"/>
        <v>120</v>
      </c>
      <c r="AD703" s="208">
        <f>0.581*$AB$1</f>
        <v>660.86425999999994</v>
      </c>
      <c r="AE703" s="678">
        <f t="shared" si="1001"/>
        <v>160.86425999999994</v>
      </c>
      <c r="AF703" s="222">
        <v>859</v>
      </c>
      <c r="AJ703" s="444">
        <f t="shared" si="936"/>
        <v>120</v>
      </c>
      <c r="AK703" s="444">
        <f t="shared" si="937"/>
        <v>24</v>
      </c>
      <c r="AL703" s="539">
        <f t="shared" si="1002"/>
        <v>4.8000000000000001E-2</v>
      </c>
      <c r="AM703" s="444">
        <f t="shared" si="938"/>
        <v>24</v>
      </c>
      <c r="AN703" s="445">
        <f t="shared" si="939"/>
        <v>160.86425999999994</v>
      </c>
      <c r="AO703" s="445">
        <f t="shared" si="940"/>
        <v>32.172852000000006</v>
      </c>
      <c r="AP703" s="542">
        <f t="shared" si="1003"/>
        <v>6.4345704000000004E-2</v>
      </c>
      <c r="AQ703" s="445">
        <f t="shared" si="941"/>
        <v>32.172851999999992</v>
      </c>
      <c r="AR703" s="227">
        <f t="shared" si="942"/>
        <v>496</v>
      </c>
      <c r="AS703" s="210">
        <f t="shared" si="943"/>
        <v>620</v>
      </c>
      <c r="AT703" s="209">
        <f t="shared" si="944"/>
        <v>186</v>
      </c>
      <c r="AU703" s="209">
        <f t="shared" si="945"/>
        <v>310</v>
      </c>
      <c r="AV703" s="211">
        <f t="shared" si="946"/>
        <v>620</v>
      </c>
      <c r="AW703" s="210">
        <f t="shared" si="947"/>
        <v>0</v>
      </c>
      <c r="AX703" s="210">
        <f t="shared" si="948"/>
        <v>120</v>
      </c>
      <c r="AY703" s="210">
        <f t="shared" si="949"/>
        <v>24</v>
      </c>
      <c r="AZ703" s="211">
        <f t="shared" si="950"/>
        <v>660.86425999999994</v>
      </c>
      <c r="BA703" s="544">
        <f t="shared" si="1004"/>
        <v>40.864259999999945</v>
      </c>
      <c r="BB703" s="210">
        <f t="shared" si="1005"/>
        <v>10.216064999999986</v>
      </c>
      <c r="BC703" s="213">
        <f t="shared" si="951"/>
        <v>496</v>
      </c>
      <c r="BD703" s="211">
        <f>[1]MAG_9pak!$F$4</f>
        <v>620</v>
      </c>
      <c r="BE703" s="213">
        <f t="shared" si="952"/>
        <v>186</v>
      </c>
      <c r="BF703" s="213">
        <f t="shared" si="953"/>
        <v>310</v>
      </c>
      <c r="BG703" s="210">
        <f t="shared" si="954"/>
        <v>0</v>
      </c>
      <c r="BH703" s="210">
        <f t="shared" si="955"/>
        <v>120</v>
      </c>
      <c r="BI703" s="210">
        <f t="shared" si="956"/>
        <v>24</v>
      </c>
      <c r="BJ703" s="210">
        <f t="shared" si="957"/>
        <v>620</v>
      </c>
      <c r="BK703" s="214">
        <f t="shared" si="958"/>
        <v>186</v>
      </c>
      <c r="BL703" s="214">
        <f t="shared" si="959"/>
        <v>310</v>
      </c>
      <c r="BM703" s="210">
        <f t="shared" si="960"/>
        <v>120</v>
      </c>
      <c r="BN703" s="210">
        <f t="shared" si="961"/>
        <v>0</v>
      </c>
      <c r="BO703" s="215">
        <f t="shared" si="962"/>
        <v>496</v>
      </c>
      <c r="BP703" s="210">
        <f t="shared" si="1027"/>
        <v>620</v>
      </c>
      <c r="BQ703" s="216">
        <f t="shared" si="963"/>
        <v>186</v>
      </c>
      <c r="BR703" s="216">
        <f t="shared" si="964"/>
        <v>310</v>
      </c>
      <c r="BS703" s="210">
        <f t="shared" si="965"/>
        <v>120</v>
      </c>
      <c r="BT703" s="210">
        <f t="shared" si="966"/>
        <v>0</v>
      </c>
      <c r="BU703" s="217">
        <f t="shared" si="967"/>
        <v>496</v>
      </c>
      <c r="BV703" s="210">
        <f t="shared" si="1028"/>
        <v>620</v>
      </c>
      <c r="BW703" s="403">
        <f t="shared" si="968"/>
        <v>186</v>
      </c>
      <c r="BX703" s="403">
        <f t="shared" si="969"/>
        <v>310</v>
      </c>
      <c r="BY703" s="210">
        <f t="shared" si="970"/>
        <v>120</v>
      </c>
      <c r="BZ703" s="210">
        <f t="shared" si="971"/>
        <v>0</v>
      </c>
      <c r="CA703" s="210">
        <f t="shared" si="972"/>
        <v>24</v>
      </c>
      <c r="CB703" s="404">
        <f t="shared" si="973"/>
        <v>496</v>
      </c>
      <c r="CC703" s="404"/>
      <c r="CD703" s="537">
        <f t="shared" si="974"/>
        <v>10.216064999999986</v>
      </c>
      <c r="CE703" s="537">
        <f t="shared" si="1006"/>
        <v>3.0648194999999956</v>
      </c>
      <c r="CF703" s="537">
        <f t="shared" si="975"/>
        <v>5.1080324999999931</v>
      </c>
      <c r="CG703" s="210"/>
      <c r="CH703" s="210"/>
      <c r="CI703" s="210"/>
      <c r="CJ703" s="538">
        <f t="shared" si="976"/>
        <v>8.17285199999999</v>
      </c>
      <c r="CK703" s="216">
        <f t="shared" si="977"/>
        <v>0</v>
      </c>
      <c r="CL703" s="216">
        <f t="shared" si="1007"/>
        <v>0</v>
      </c>
      <c r="CM703" s="216">
        <f t="shared" si="978"/>
        <v>0</v>
      </c>
      <c r="CN703" s="216"/>
      <c r="CO703" s="216"/>
      <c r="CP703" s="216"/>
      <c r="CQ703" s="217">
        <f t="shared" si="979"/>
        <v>0</v>
      </c>
      <c r="CR703" s="403">
        <f t="shared" si="980"/>
        <v>10.216064999999986</v>
      </c>
      <c r="CS703" s="403">
        <f t="shared" si="1008"/>
        <v>3.0648194999999956</v>
      </c>
      <c r="CT703" s="403">
        <f t="shared" si="981"/>
        <v>5.1080324999999931</v>
      </c>
      <c r="CU703" s="403"/>
      <c r="CV703" s="403"/>
      <c r="CW703" s="403"/>
      <c r="CX703" s="404">
        <f t="shared" si="982"/>
        <v>8.17285199999999</v>
      </c>
      <c r="CY703" s="198"/>
      <c r="CZ703" s="222">
        <v>620</v>
      </c>
      <c r="DA703" s="677">
        <f t="shared" si="983"/>
        <v>120</v>
      </c>
      <c r="DB703" s="676">
        <f t="shared" si="984"/>
        <v>24</v>
      </c>
      <c r="DC703" s="676">
        <f t="shared" si="1009"/>
        <v>4.8</v>
      </c>
      <c r="DD703" s="208">
        <v>660.86425999999994</v>
      </c>
      <c r="DE703" s="677">
        <f t="shared" si="985"/>
        <v>160.86425999999994</v>
      </c>
      <c r="DF703" s="676">
        <f t="shared" si="986"/>
        <v>32.172852000000006</v>
      </c>
      <c r="DG703" s="676">
        <f t="shared" si="1010"/>
        <v>6.434570400000001</v>
      </c>
      <c r="DH703" s="222">
        <v>24</v>
      </c>
      <c r="DI703" s="677">
        <f t="shared" si="987"/>
        <v>120</v>
      </c>
      <c r="DJ703" s="568">
        <f t="shared" si="988"/>
        <v>620</v>
      </c>
      <c r="DK703" s="677">
        <f t="shared" si="989"/>
        <v>496</v>
      </c>
      <c r="DL703" s="677">
        <f t="shared" si="1011"/>
        <v>186</v>
      </c>
      <c r="DM703" s="677">
        <f t="shared" si="1012"/>
        <v>310</v>
      </c>
      <c r="DN703" s="677">
        <f t="shared" si="990"/>
        <v>10.216064999999986</v>
      </c>
      <c r="DO703" s="677">
        <f t="shared" si="1013"/>
        <v>3.0648194999999956</v>
      </c>
      <c r="DP703" s="677">
        <f t="shared" si="1014"/>
        <v>5.1080324999999931</v>
      </c>
      <c r="DQ703" s="677">
        <f t="shared" si="991"/>
        <v>8.17285199999999</v>
      </c>
      <c r="DR703" s="222">
        <v>620</v>
      </c>
      <c r="DS703" s="677">
        <f t="shared" si="992"/>
        <v>120</v>
      </c>
      <c r="DT703" s="676">
        <f t="shared" si="993"/>
        <v>24</v>
      </c>
      <c r="DU703" s="710">
        <f t="shared" si="1015"/>
        <v>4.8</v>
      </c>
      <c r="DV703" s="208">
        <v>660.86425999999994</v>
      </c>
      <c r="DW703" s="677">
        <f t="shared" si="994"/>
        <v>160.86425999999994</v>
      </c>
      <c r="DX703" s="676">
        <f t="shared" si="995"/>
        <v>32.172852000000006</v>
      </c>
      <c r="DY703" s="710">
        <f t="shared" si="1016"/>
        <v>6.434570400000001</v>
      </c>
      <c r="DZ703" s="222">
        <v>24</v>
      </c>
      <c r="EA703" s="677">
        <f t="shared" si="996"/>
        <v>120</v>
      </c>
      <c r="EB703" s="568">
        <f t="shared" si="997"/>
        <v>620</v>
      </c>
      <c r="EC703" s="677">
        <f t="shared" si="998"/>
        <v>496</v>
      </c>
      <c r="ED703" s="677">
        <f t="shared" si="1017"/>
        <v>186</v>
      </c>
      <c r="EE703" s="677">
        <f t="shared" si="1018"/>
        <v>310</v>
      </c>
      <c r="EF703" s="208">
        <f t="shared" si="1019"/>
        <v>10.216064999999986</v>
      </c>
      <c r="EG703" s="208">
        <f t="shared" si="1020"/>
        <v>3.0648194999999956</v>
      </c>
      <c r="EH703" s="208">
        <f t="shared" si="1021"/>
        <v>5.1080324999999931</v>
      </c>
      <c r="EI703" s="677">
        <f t="shared" si="999"/>
        <v>8.17285199999999</v>
      </c>
    </row>
    <row r="704" spans="1:139" s="218" customFormat="1" ht="13.5" customHeight="1" x14ac:dyDescent="0.2">
      <c r="A704" s="505">
        <v>701</v>
      </c>
      <c r="B704" s="505" t="s">
        <v>1266</v>
      </c>
      <c r="C704" s="499" t="s">
        <v>924</v>
      </c>
      <c r="D704" s="253" t="s">
        <v>162</v>
      </c>
      <c r="E704" s="253" t="s">
        <v>126</v>
      </c>
      <c r="F704" s="219" t="s">
        <v>5</v>
      </c>
      <c r="G704" s="219" t="s">
        <v>42</v>
      </c>
      <c r="H704" s="219" t="s">
        <v>52</v>
      </c>
      <c r="I704" s="248">
        <v>1</v>
      </c>
      <c r="J704" s="229">
        <v>705</v>
      </c>
      <c r="K704" s="222"/>
      <c r="L704" s="219" t="s">
        <v>5</v>
      </c>
      <c r="M704" s="219" t="s">
        <v>42</v>
      </c>
      <c r="N704" s="219" t="s">
        <v>52</v>
      </c>
      <c r="O704" s="249">
        <v>1</v>
      </c>
      <c r="P704" s="230">
        <v>705</v>
      </c>
      <c r="Q704" s="219" t="s">
        <v>303</v>
      </c>
      <c r="R704" s="219" t="s">
        <v>24</v>
      </c>
      <c r="S704" s="219" t="s">
        <v>39</v>
      </c>
      <c r="T704" s="249">
        <v>1</v>
      </c>
      <c r="U704" s="231">
        <v>705</v>
      </c>
      <c r="V704" s="228" t="s">
        <v>303</v>
      </c>
      <c r="W704" s="228" t="s">
        <v>42</v>
      </c>
      <c r="X704" s="228" t="s">
        <v>10</v>
      </c>
      <c r="Y704" s="252">
        <v>1</v>
      </c>
      <c r="Z704" s="232">
        <v>705</v>
      </c>
      <c r="AA704" s="207">
        <f t="shared" si="935"/>
        <v>705</v>
      </c>
      <c r="AB704" s="222">
        <v>648</v>
      </c>
      <c r="AC704" s="544">
        <f t="shared" si="1000"/>
        <v>-57</v>
      </c>
      <c r="AD704" s="208">
        <f>0.814*$AB$1</f>
        <v>925.89243999999997</v>
      </c>
      <c r="AE704" s="678">
        <f t="shared" si="1001"/>
        <v>220.89243999999997</v>
      </c>
      <c r="AF704" s="222">
        <v>1205</v>
      </c>
      <c r="AJ704" s="444">
        <f t="shared" si="936"/>
        <v>-57</v>
      </c>
      <c r="AK704" s="444">
        <f t="shared" si="937"/>
        <v>-8.0851063829787222</v>
      </c>
      <c r="AL704" s="539">
        <f t="shared" si="1002"/>
        <v>-1.6170212765957443E-2</v>
      </c>
      <c r="AM704" s="444">
        <f t="shared" si="938"/>
        <v>-11.4</v>
      </c>
      <c r="AN704" s="445">
        <f t="shared" si="939"/>
        <v>220.89243999999997</v>
      </c>
      <c r="AO704" s="445">
        <f t="shared" si="940"/>
        <v>31.332260992907806</v>
      </c>
      <c r="AP704" s="542">
        <f t="shared" si="1003"/>
        <v>6.2664521985815611E-2</v>
      </c>
      <c r="AQ704" s="445">
        <f t="shared" si="941"/>
        <v>44.178487999999994</v>
      </c>
      <c r="AR704" s="227">
        <f t="shared" si="942"/>
        <v>825</v>
      </c>
      <c r="AS704" s="210">
        <f t="shared" si="943"/>
        <v>825</v>
      </c>
      <c r="AT704" s="209">
        <f t="shared" si="944"/>
        <v>247.5</v>
      </c>
      <c r="AU704" s="209">
        <f t="shared" si="945"/>
        <v>412.5</v>
      </c>
      <c r="AV704" s="211">
        <f t="shared" si="946"/>
        <v>648</v>
      </c>
      <c r="AW704" s="210">
        <f t="shared" si="947"/>
        <v>177</v>
      </c>
      <c r="AX704" s="210">
        <f t="shared" si="948"/>
        <v>120</v>
      </c>
      <c r="AY704" s="210">
        <f t="shared" si="949"/>
        <v>17.021276595744681</v>
      </c>
      <c r="AZ704" s="211">
        <f t="shared" si="950"/>
        <v>925.89243999999997</v>
      </c>
      <c r="BA704" s="544">
        <f t="shared" si="1004"/>
        <v>100.89243999999997</v>
      </c>
      <c r="BB704" s="210">
        <f t="shared" si="1005"/>
        <v>25.223109999999991</v>
      </c>
      <c r="BC704" s="213">
        <f t="shared" si="951"/>
        <v>833.30319599999996</v>
      </c>
      <c r="BD704" s="211">
        <f>[1]MAG_9pak!$F$6</f>
        <v>833.30319599999996</v>
      </c>
      <c r="BE704" s="213">
        <f t="shared" si="952"/>
        <v>249.99095879999999</v>
      </c>
      <c r="BF704" s="213">
        <f t="shared" si="953"/>
        <v>416.65159799999998</v>
      </c>
      <c r="BG704" s="210">
        <f t="shared" si="954"/>
        <v>185.30319599999996</v>
      </c>
      <c r="BH704" s="210">
        <f t="shared" si="955"/>
        <v>128.30319599999996</v>
      </c>
      <c r="BI704" s="210">
        <f t="shared" si="956"/>
        <v>18.199034893617011</v>
      </c>
      <c r="BJ704" s="210">
        <f t="shared" si="957"/>
        <v>874.2</v>
      </c>
      <c r="BK704" s="214">
        <f t="shared" si="958"/>
        <v>262.26</v>
      </c>
      <c r="BL704" s="214">
        <f t="shared" si="959"/>
        <v>437.1</v>
      </c>
      <c r="BM704" s="210">
        <f t="shared" si="960"/>
        <v>169.20000000000005</v>
      </c>
      <c r="BN704" s="210">
        <f t="shared" si="961"/>
        <v>226.20000000000005</v>
      </c>
      <c r="BO704" s="215">
        <f t="shared" si="962"/>
        <v>874.2</v>
      </c>
      <c r="BP704" s="210">
        <f t="shared" si="1027"/>
        <v>874.2</v>
      </c>
      <c r="BQ704" s="216">
        <f t="shared" si="963"/>
        <v>262.26</v>
      </c>
      <c r="BR704" s="216">
        <f t="shared" si="964"/>
        <v>437.1</v>
      </c>
      <c r="BS704" s="210">
        <f t="shared" si="965"/>
        <v>169.20000000000005</v>
      </c>
      <c r="BT704" s="210">
        <f t="shared" si="966"/>
        <v>226.20000000000005</v>
      </c>
      <c r="BU704" s="217">
        <f t="shared" si="967"/>
        <v>874.2</v>
      </c>
      <c r="BV704" s="210">
        <f t="shared" si="1028"/>
        <v>874.2</v>
      </c>
      <c r="BW704" s="403">
        <f t="shared" si="968"/>
        <v>262.26</v>
      </c>
      <c r="BX704" s="403">
        <f t="shared" si="969"/>
        <v>437.1</v>
      </c>
      <c r="BY704" s="210">
        <f t="shared" si="970"/>
        <v>169.20000000000005</v>
      </c>
      <c r="BZ704" s="210">
        <f t="shared" si="971"/>
        <v>226.20000000000005</v>
      </c>
      <c r="CA704" s="210">
        <f t="shared" si="972"/>
        <v>24</v>
      </c>
      <c r="CB704" s="404">
        <f t="shared" si="973"/>
        <v>874.2</v>
      </c>
      <c r="CC704" s="404"/>
      <c r="CD704" s="537">
        <f t="shared" si="974"/>
        <v>25.223109999999991</v>
      </c>
      <c r="CE704" s="537">
        <f t="shared" si="1006"/>
        <v>7.566932999999997</v>
      </c>
      <c r="CF704" s="537">
        <f t="shared" si="975"/>
        <v>12.611554999999996</v>
      </c>
      <c r="CG704" s="210"/>
      <c r="CH704" s="210"/>
      <c r="CI704" s="210"/>
      <c r="CJ704" s="538">
        <f t="shared" si="976"/>
        <v>25.223109999999991</v>
      </c>
      <c r="CK704" s="216">
        <f t="shared" si="977"/>
        <v>-44.25</v>
      </c>
      <c r="CL704" s="216">
        <f t="shared" si="1007"/>
        <v>-13.275</v>
      </c>
      <c r="CM704" s="216">
        <f t="shared" si="978"/>
        <v>-22.125</v>
      </c>
      <c r="CN704" s="216"/>
      <c r="CO704" s="216"/>
      <c r="CP704" s="216"/>
      <c r="CQ704" s="217">
        <f t="shared" si="979"/>
        <v>-44.25</v>
      </c>
      <c r="CR704" s="403">
        <f t="shared" si="980"/>
        <v>12.92310999999998</v>
      </c>
      <c r="CS704" s="403">
        <f t="shared" si="1008"/>
        <v>3.876932999999994</v>
      </c>
      <c r="CT704" s="403">
        <f t="shared" si="981"/>
        <v>6.4615549999999899</v>
      </c>
      <c r="CU704" s="403"/>
      <c r="CV704" s="403"/>
      <c r="CW704" s="403"/>
      <c r="CX704" s="404">
        <f t="shared" si="982"/>
        <v>12.92310999999998</v>
      </c>
      <c r="CY704" s="198"/>
      <c r="CZ704" s="222">
        <v>648</v>
      </c>
      <c r="DA704" s="677">
        <f t="shared" si="983"/>
        <v>-57</v>
      </c>
      <c r="DB704" s="676">
        <f t="shared" si="984"/>
        <v>-8.0851063829787222</v>
      </c>
      <c r="DC704" s="676">
        <f t="shared" si="1009"/>
        <v>-1.6170212765957444</v>
      </c>
      <c r="DD704" s="208">
        <v>925.89243999999997</v>
      </c>
      <c r="DE704" s="677">
        <f t="shared" si="985"/>
        <v>220.89243999999997</v>
      </c>
      <c r="DF704" s="676">
        <f t="shared" si="986"/>
        <v>31.332260992907806</v>
      </c>
      <c r="DG704" s="676">
        <f t="shared" si="1010"/>
        <v>6.2664521985815611</v>
      </c>
      <c r="DH704" s="222">
        <v>24</v>
      </c>
      <c r="DI704" s="677">
        <f t="shared" si="987"/>
        <v>169.2</v>
      </c>
      <c r="DJ704" s="568">
        <f t="shared" si="988"/>
        <v>874.2</v>
      </c>
      <c r="DK704" s="677">
        <f t="shared" si="989"/>
        <v>874.2</v>
      </c>
      <c r="DL704" s="677">
        <f t="shared" si="1011"/>
        <v>262.26</v>
      </c>
      <c r="DM704" s="677">
        <f t="shared" si="1012"/>
        <v>437.1</v>
      </c>
      <c r="DN704" s="677">
        <f t="shared" si="990"/>
        <v>12.92310999999998</v>
      </c>
      <c r="DO704" s="677">
        <f t="shared" si="1013"/>
        <v>3.876932999999994</v>
      </c>
      <c r="DP704" s="677">
        <f t="shared" si="1014"/>
        <v>6.4615549999999899</v>
      </c>
      <c r="DQ704" s="677">
        <f t="shared" si="991"/>
        <v>12.92310999999998</v>
      </c>
      <c r="DR704" s="222">
        <v>648</v>
      </c>
      <c r="DS704" s="677">
        <f t="shared" si="992"/>
        <v>-57</v>
      </c>
      <c r="DT704" s="676">
        <f t="shared" si="993"/>
        <v>-8.0851063829787222</v>
      </c>
      <c r="DU704" s="710">
        <f t="shared" si="1015"/>
        <v>-1.6170212765957444</v>
      </c>
      <c r="DV704" s="208">
        <v>925.89243999999997</v>
      </c>
      <c r="DW704" s="677">
        <f t="shared" si="994"/>
        <v>220.89243999999997</v>
      </c>
      <c r="DX704" s="676">
        <f t="shared" si="995"/>
        <v>31.332260992907806</v>
      </c>
      <c r="DY704" s="710">
        <f t="shared" si="1016"/>
        <v>6.2664521985815611</v>
      </c>
      <c r="DZ704" s="222">
        <v>22</v>
      </c>
      <c r="EA704" s="677">
        <f t="shared" si="996"/>
        <v>155.1</v>
      </c>
      <c r="EB704" s="568">
        <f t="shared" si="997"/>
        <v>860.1</v>
      </c>
      <c r="EC704" s="677">
        <f t="shared" si="998"/>
        <v>860.1</v>
      </c>
      <c r="ED704" s="677">
        <f t="shared" si="1017"/>
        <v>258.02999999999997</v>
      </c>
      <c r="EE704" s="677">
        <f t="shared" si="1018"/>
        <v>430.05</v>
      </c>
      <c r="EF704" s="208">
        <f t="shared" si="1019"/>
        <v>16.448109999999986</v>
      </c>
      <c r="EG704" s="208">
        <f t="shared" si="1020"/>
        <v>4.9344329999999959</v>
      </c>
      <c r="EH704" s="208">
        <f t="shared" si="1021"/>
        <v>8.2240549999999928</v>
      </c>
      <c r="EI704" s="677">
        <f t="shared" si="999"/>
        <v>16.448109999999986</v>
      </c>
    </row>
    <row r="705" spans="1:139" s="218" customFormat="1" ht="30" customHeight="1" x14ac:dyDescent="0.2">
      <c r="A705" s="506">
        <v>702</v>
      </c>
      <c r="B705" s="506" t="s">
        <v>1268</v>
      </c>
      <c r="C705" s="499" t="s">
        <v>956</v>
      </c>
      <c r="D705" s="253" t="s">
        <v>407</v>
      </c>
      <c r="E705" s="253" t="s">
        <v>153</v>
      </c>
      <c r="F705" s="219" t="s">
        <v>5</v>
      </c>
      <c r="G705" s="219" t="s">
        <v>42</v>
      </c>
      <c r="H705" s="219" t="s">
        <v>52</v>
      </c>
      <c r="I705" s="259">
        <v>0.5</v>
      </c>
      <c r="J705" s="234">
        <v>679</v>
      </c>
      <c r="K705" s="222"/>
      <c r="L705" s="219" t="s">
        <v>5</v>
      </c>
      <c r="M705" s="219" t="s">
        <v>42</v>
      </c>
      <c r="N705" s="219" t="s">
        <v>52</v>
      </c>
      <c r="O705" s="260">
        <v>0.5</v>
      </c>
      <c r="P705" s="234">
        <v>679</v>
      </c>
      <c r="Q705" s="219"/>
      <c r="R705" s="219"/>
      <c r="S705" s="219"/>
      <c r="T705" s="260">
        <v>0.5</v>
      </c>
      <c r="U705" s="235">
        <v>679</v>
      </c>
      <c r="V705" s="228" t="s">
        <v>303</v>
      </c>
      <c r="W705" s="228" t="s">
        <v>42</v>
      </c>
      <c r="X705" s="228" t="s">
        <v>10</v>
      </c>
      <c r="Y705" s="261">
        <v>0.5</v>
      </c>
      <c r="Z705" s="236">
        <v>679</v>
      </c>
      <c r="AA705" s="207">
        <f t="shared" si="935"/>
        <v>339.5</v>
      </c>
      <c r="AB705" s="222">
        <v>648</v>
      </c>
      <c r="AC705" s="544">
        <f t="shared" si="1000"/>
        <v>-31</v>
      </c>
      <c r="AD705" s="208">
        <f>0.814*$AB$1</f>
        <v>925.89243999999997</v>
      </c>
      <c r="AE705" s="678">
        <f t="shared" si="1001"/>
        <v>246.89243999999997</v>
      </c>
      <c r="AF705" s="222">
        <v>1205</v>
      </c>
      <c r="AJ705" s="444">
        <f t="shared" si="936"/>
        <v>-31</v>
      </c>
      <c r="AK705" s="444">
        <f t="shared" si="937"/>
        <v>-4.5655375552282749</v>
      </c>
      <c r="AL705" s="539">
        <f t="shared" si="1002"/>
        <v>-9.1310751104565508E-3</v>
      </c>
      <c r="AM705" s="444">
        <f t="shared" si="938"/>
        <v>-6.2</v>
      </c>
      <c r="AN705" s="445">
        <f t="shared" si="939"/>
        <v>246.89243999999997</v>
      </c>
      <c r="AO705" s="445">
        <f t="shared" si="940"/>
        <v>36.361184094256259</v>
      </c>
      <c r="AP705" s="542">
        <f t="shared" si="1003"/>
        <v>7.2722368188512521E-2</v>
      </c>
      <c r="AQ705" s="445">
        <f t="shared" si="941"/>
        <v>49.37848799999999</v>
      </c>
      <c r="AR705" s="227">
        <f t="shared" si="942"/>
        <v>399.5</v>
      </c>
      <c r="AS705" s="210">
        <f t="shared" si="943"/>
        <v>799</v>
      </c>
      <c r="AT705" s="209">
        <f t="shared" si="944"/>
        <v>239.7</v>
      </c>
      <c r="AU705" s="209">
        <f t="shared" si="945"/>
        <v>399.5</v>
      </c>
      <c r="AV705" s="211">
        <f t="shared" si="946"/>
        <v>648</v>
      </c>
      <c r="AW705" s="210">
        <f t="shared" si="947"/>
        <v>151</v>
      </c>
      <c r="AX705" s="210">
        <f t="shared" si="948"/>
        <v>120</v>
      </c>
      <c r="AY705" s="210">
        <f t="shared" si="949"/>
        <v>17.673048600883661</v>
      </c>
      <c r="AZ705" s="211">
        <f t="shared" si="950"/>
        <v>925.89243999999997</v>
      </c>
      <c r="BA705" s="544">
        <f t="shared" si="1004"/>
        <v>126.89243999999997</v>
      </c>
      <c r="BB705" s="210">
        <f t="shared" si="1005"/>
        <v>31.723109999999991</v>
      </c>
      <c r="BC705" s="213">
        <f t="shared" si="951"/>
        <v>416.65159799999998</v>
      </c>
      <c r="BD705" s="211">
        <f>[1]MAG_9pak!$F$6</f>
        <v>833.30319599999996</v>
      </c>
      <c r="BE705" s="213">
        <f t="shared" si="952"/>
        <v>249.99095879999999</v>
      </c>
      <c r="BF705" s="213">
        <f t="shared" si="953"/>
        <v>416.65159799999998</v>
      </c>
      <c r="BG705" s="210">
        <f t="shared" si="954"/>
        <v>185.30319599999996</v>
      </c>
      <c r="BH705" s="210">
        <f t="shared" si="955"/>
        <v>154.30319599999996</v>
      </c>
      <c r="BI705" s="210">
        <f t="shared" si="956"/>
        <v>22.725065684830639</v>
      </c>
      <c r="BJ705" s="210">
        <f t="shared" si="957"/>
        <v>841.96</v>
      </c>
      <c r="BK705" s="214">
        <f t="shared" si="958"/>
        <v>252.58799999999999</v>
      </c>
      <c r="BL705" s="214">
        <f t="shared" si="959"/>
        <v>420.98</v>
      </c>
      <c r="BM705" s="210">
        <f t="shared" si="960"/>
        <v>162.96000000000004</v>
      </c>
      <c r="BN705" s="210">
        <f t="shared" si="961"/>
        <v>193.96000000000004</v>
      </c>
      <c r="BO705" s="215">
        <f t="shared" si="962"/>
        <v>420.98</v>
      </c>
      <c r="BP705" s="210">
        <f t="shared" si="1027"/>
        <v>841.96</v>
      </c>
      <c r="BQ705" s="216">
        <f t="shared" si="963"/>
        <v>252.58799999999999</v>
      </c>
      <c r="BR705" s="216">
        <f t="shared" si="964"/>
        <v>420.98</v>
      </c>
      <c r="BS705" s="210">
        <f t="shared" si="965"/>
        <v>162.96000000000004</v>
      </c>
      <c r="BT705" s="210">
        <f t="shared" si="966"/>
        <v>193.96000000000004</v>
      </c>
      <c r="BU705" s="217">
        <f t="shared" si="967"/>
        <v>420.98</v>
      </c>
      <c r="BV705" s="210">
        <f t="shared" si="1028"/>
        <v>841.96</v>
      </c>
      <c r="BW705" s="403">
        <f t="shared" si="968"/>
        <v>252.58799999999999</v>
      </c>
      <c r="BX705" s="403">
        <f t="shared" si="969"/>
        <v>420.98</v>
      </c>
      <c r="BY705" s="210">
        <f t="shared" si="970"/>
        <v>162.96000000000004</v>
      </c>
      <c r="BZ705" s="210">
        <f t="shared" si="971"/>
        <v>193.96000000000004</v>
      </c>
      <c r="CA705" s="210">
        <f t="shared" si="972"/>
        <v>24</v>
      </c>
      <c r="CB705" s="404">
        <f t="shared" si="973"/>
        <v>420.98</v>
      </c>
      <c r="CC705" s="404"/>
      <c r="CD705" s="537">
        <f t="shared" si="974"/>
        <v>31.723109999999991</v>
      </c>
      <c r="CE705" s="537">
        <f t="shared" si="1006"/>
        <v>9.5169329999999963</v>
      </c>
      <c r="CF705" s="537">
        <f t="shared" si="975"/>
        <v>15.861554999999996</v>
      </c>
      <c r="CG705" s="210"/>
      <c r="CH705" s="210"/>
      <c r="CI705" s="210"/>
      <c r="CJ705" s="538">
        <f t="shared" si="976"/>
        <v>15.861554999999996</v>
      </c>
      <c r="CK705" s="216">
        <f t="shared" si="977"/>
        <v>-37.75</v>
      </c>
      <c r="CL705" s="216">
        <f t="shared" si="1007"/>
        <v>-11.324999999999999</v>
      </c>
      <c r="CM705" s="216">
        <f t="shared" si="978"/>
        <v>-18.875</v>
      </c>
      <c r="CN705" s="216"/>
      <c r="CO705" s="216"/>
      <c r="CP705" s="216"/>
      <c r="CQ705" s="217">
        <f t="shared" si="979"/>
        <v>-18.875</v>
      </c>
      <c r="CR705" s="403">
        <f t="shared" si="980"/>
        <v>20.983109999999982</v>
      </c>
      <c r="CS705" s="403">
        <f t="shared" si="1008"/>
        <v>6.2949329999999941</v>
      </c>
      <c r="CT705" s="403">
        <f t="shared" si="981"/>
        <v>10.491554999999991</v>
      </c>
      <c r="CU705" s="403"/>
      <c r="CV705" s="403"/>
      <c r="CW705" s="403"/>
      <c r="CX705" s="404">
        <f t="shared" si="982"/>
        <v>10.491554999999991</v>
      </c>
      <c r="CY705" s="198"/>
      <c r="CZ705" s="222">
        <v>648</v>
      </c>
      <c r="DA705" s="677">
        <f t="shared" si="983"/>
        <v>-31</v>
      </c>
      <c r="DB705" s="676">
        <f t="shared" si="984"/>
        <v>-4.5655375552282749</v>
      </c>
      <c r="DC705" s="676">
        <f t="shared" si="1009"/>
        <v>-0.91310751104565502</v>
      </c>
      <c r="DD705" s="208">
        <v>925.89243999999997</v>
      </c>
      <c r="DE705" s="677">
        <f t="shared" si="985"/>
        <v>246.89243999999997</v>
      </c>
      <c r="DF705" s="676">
        <f t="shared" si="986"/>
        <v>36.361184094256259</v>
      </c>
      <c r="DG705" s="676">
        <f t="shared" si="1010"/>
        <v>7.2722368188512521</v>
      </c>
      <c r="DH705" s="222">
        <v>24</v>
      </c>
      <c r="DI705" s="677">
        <f t="shared" si="987"/>
        <v>162.96</v>
      </c>
      <c r="DJ705" s="568">
        <f t="shared" si="988"/>
        <v>841.96</v>
      </c>
      <c r="DK705" s="677">
        <f t="shared" si="989"/>
        <v>420.98</v>
      </c>
      <c r="DL705" s="677">
        <f t="shared" si="1011"/>
        <v>252.58800000000002</v>
      </c>
      <c r="DM705" s="677">
        <f t="shared" si="1012"/>
        <v>420.98</v>
      </c>
      <c r="DN705" s="677">
        <f t="shared" si="990"/>
        <v>20.983109999999982</v>
      </c>
      <c r="DO705" s="677">
        <f t="shared" si="1013"/>
        <v>6.2949329999999941</v>
      </c>
      <c r="DP705" s="677">
        <f t="shared" si="1014"/>
        <v>10.491554999999991</v>
      </c>
      <c r="DQ705" s="677">
        <f t="shared" si="991"/>
        <v>10.491554999999991</v>
      </c>
      <c r="DR705" s="222">
        <v>648</v>
      </c>
      <c r="DS705" s="677">
        <f t="shared" si="992"/>
        <v>-31</v>
      </c>
      <c r="DT705" s="676">
        <f t="shared" si="993"/>
        <v>-4.5655375552282749</v>
      </c>
      <c r="DU705" s="710">
        <f t="shared" si="1015"/>
        <v>-0.91310751104565502</v>
      </c>
      <c r="DV705" s="208">
        <v>925.89243999999997</v>
      </c>
      <c r="DW705" s="677">
        <f t="shared" si="994"/>
        <v>246.89243999999997</v>
      </c>
      <c r="DX705" s="676">
        <f t="shared" si="995"/>
        <v>36.361184094256259</v>
      </c>
      <c r="DY705" s="710">
        <f t="shared" si="1016"/>
        <v>7.2722368188512521</v>
      </c>
      <c r="DZ705" s="222">
        <v>22</v>
      </c>
      <c r="EA705" s="677">
        <f t="shared" si="996"/>
        <v>149.38</v>
      </c>
      <c r="EB705" s="568">
        <f t="shared" si="997"/>
        <v>828.38</v>
      </c>
      <c r="EC705" s="677">
        <f t="shared" si="998"/>
        <v>414.19</v>
      </c>
      <c r="ED705" s="677">
        <f t="shared" si="1017"/>
        <v>248.51400000000001</v>
      </c>
      <c r="EE705" s="677">
        <f t="shared" si="1018"/>
        <v>414.19</v>
      </c>
      <c r="EF705" s="208">
        <f t="shared" si="1019"/>
        <v>24.378109999999992</v>
      </c>
      <c r="EG705" s="208">
        <f t="shared" si="1020"/>
        <v>7.3134329999999972</v>
      </c>
      <c r="EH705" s="208">
        <f t="shared" si="1021"/>
        <v>12.189054999999996</v>
      </c>
      <c r="EI705" s="677">
        <f t="shared" si="999"/>
        <v>12.189054999999996</v>
      </c>
    </row>
    <row r="706" spans="1:139" s="218" customFormat="1" ht="30" customHeight="1" x14ac:dyDescent="0.2">
      <c r="A706" s="505">
        <v>703</v>
      </c>
      <c r="B706" s="506" t="s">
        <v>1268</v>
      </c>
      <c r="C706" s="499" t="s">
        <v>956</v>
      </c>
      <c r="D706" s="253" t="s">
        <v>407</v>
      </c>
      <c r="E706" s="253" t="s">
        <v>81</v>
      </c>
      <c r="F706" s="219" t="s">
        <v>5</v>
      </c>
      <c r="G706" s="219" t="s">
        <v>6</v>
      </c>
      <c r="H706" s="219" t="s">
        <v>7</v>
      </c>
      <c r="I706" s="259">
        <v>1</v>
      </c>
      <c r="J706" s="230">
        <v>500</v>
      </c>
      <c r="K706" s="222"/>
      <c r="L706" s="219" t="s">
        <v>5</v>
      </c>
      <c r="M706" s="219" t="s">
        <v>6</v>
      </c>
      <c r="N706" s="219" t="s">
        <v>7</v>
      </c>
      <c r="O706" s="260">
        <v>1</v>
      </c>
      <c r="P706" s="230">
        <v>500</v>
      </c>
      <c r="Q706" s="219"/>
      <c r="R706" s="219"/>
      <c r="S706" s="219"/>
      <c r="T706" s="260">
        <v>1</v>
      </c>
      <c r="U706" s="231">
        <v>500</v>
      </c>
      <c r="V706" s="228" t="s">
        <v>303</v>
      </c>
      <c r="W706" s="228" t="s">
        <v>6</v>
      </c>
      <c r="X706" s="228" t="s">
        <v>7</v>
      </c>
      <c r="Y706" s="261">
        <v>1</v>
      </c>
      <c r="Z706" s="232">
        <v>500</v>
      </c>
      <c r="AA706" s="207">
        <f t="shared" si="935"/>
        <v>500</v>
      </c>
      <c r="AB706" s="222">
        <v>620</v>
      </c>
      <c r="AC706" s="544">
        <f t="shared" si="1000"/>
        <v>120</v>
      </c>
      <c r="AD706" s="208">
        <f>0.581*$AB$1</f>
        <v>660.86425999999994</v>
      </c>
      <c r="AE706" s="678">
        <f t="shared" si="1001"/>
        <v>160.86425999999994</v>
      </c>
      <c r="AF706" s="222">
        <v>859</v>
      </c>
      <c r="AJ706" s="444">
        <f t="shared" si="936"/>
        <v>120</v>
      </c>
      <c r="AK706" s="444">
        <f t="shared" si="937"/>
        <v>24</v>
      </c>
      <c r="AL706" s="539">
        <f t="shared" si="1002"/>
        <v>4.8000000000000001E-2</v>
      </c>
      <c r="AM706" s="444">
        <f t="shared" si="938"/>
        <v>24</v>
      </c>
      <c r="AN706" s="445">
        <f t="shared" si="939"/>
        <v>160.86425999999994</v>
      </c>
      <c r="AO706" s="445">
        <f t="shared" si="940"/>
        <v>32.172852000000006</v>
      </c>
      <c r="AP706" s="542">
        <f t="shared" si="1003"/>
        <v>6.4345704000000004E-2</v>
      </c>
      <c r="AQ706" s="445">
        <f t="shared" si="941"/>
        <v>32.172851999999992</v>
      </c>
      <c r="AR706" s="227">
        <f t="shared" si="942"/>
        <v>620</v>
      </c>
      <c r="AS706" s="210">
        <f t="shared" si="943"/>
        <v>620</v>
      </c>
      <c r="AT706" s="209">
        <f t="shared" si="944"/>
        <v>186</v>
      </c>
      <c r="AU706" s="209">
        <f t="shared" si="945"/>
        <v>310</v>
      </c>
      <c r="AV706" s="211">
        <f t="shared" si="946"/>
        <v>620</v>
      </c>
      <c r="AW706" s="210">
        <f t="shared" si="947"/>
        <v>0</v>
      </c>
      <c r="AX706" s="210">
        <f t="shared" si="948"/>
        <v>120</v>
      </c>
      <c r="AY706" s="210">
        <f t="shared" si="949"/>
        <v>24</v>
      </c>
      <c r="AZ706" s="211">
        <f t="shared" si="950"/>
        <v>660.86425999999994</v>
      </c>
      <c r="BA706" s="544">
        <f t="shared" si="1004"/>
        <v>40.864259999999945</v>
      </c>
      <c r="BB706" s="210">
        <f t="shared" si="1005"/>
        <v>10.216064999999986</v>
      </c>
      <c r="BC706" s="213">
        <f t="shared" si="951"/>
        <v>620</v>
      </c>
      <c r="BD706" s="211">
        <f>[1]MAG_9pak!$F$4</f>
        <v>620</v>
      </c>
      <c r="BE706" s="213">
        <f t="shared" si="952"/>
        <v>186</v>
      </c>
      <c r="BF706" s="213">
        <f t="shared" si="953"/>
        <v>310</v>
      </c>
      <c r="BG706" s="210">
        <f t="shared" si="954"/>
        <v>0</v>
      </c>
      <c r="BH706" s="210">
        <f t="shared" si="955"/>
        <v>120</v>
      </c>
      <c r="BI706" s="210">
        <f t="shared" si="956"/>
        <v>24</v>
      </c>
      <c r="BJ706" s="210">
        <f t="shared" si="957"/>
        <v>620</v>
      </c>
      <c r="BK706" s="214">
        <f t="shared" si="958"/>
        <v>186</v>
      </c>
      <c r="BL706" s="214">
        <f t="shared" si="959"/>
        <v>310</v>
      </c>
      <c r="BM706" s="210">
        <f t="shared" si="960"/>
        <v>120</v>
      </c>
      <c r="BN706" s="210">
        <f t="shared" si="961"/>
        <v>0</v>
      </c>
      <c r="BO706" s="215">
        <f t="shared" si="962"/>
        <v>620</v>
      </c>
      <c r="BP706" s="210">
        <f t="shared" si="1027"/>
        <v>620</v>
      </c>
      <c r="BQ706" s="216">
        <f t="shared" si="963"/>
        <v>186</v>
      </c>
      <c r="BR706" s="216">
        <f t="shared" si="964"/>
        <v>310</v>
      </c>
      <c r="BS706" s="210">
        <f t="shared" si="965"/>
        <v>120</v>
      </c>
      <c r="BT706" s="210">
        <f t="shared" si="966"/>
        <v>0</v>
      </c>
      <c r="BU706" s="217">
        <f t="shared" si="967"/>
        <v>620</v>
      </c>
      <c r="BV706" s="210">
        <f t="shared" si="1028"/>
        <v>620</v>
      </c>
      <c r="BW706" s="403">
        <f t="shared" si="968"/>
        <v>186</v>
      </c>
      <c r="BX706" s="403">
        <f t="shared" si="969"/>
        <v>310</v>
      </c>
      <c r="BY706" s="210">
        <f t="shared" si="970"/>
        <v>120</v>
      </c>
      <c r="BZ706" s="210">
        <f t="shared" si="971"/>
        <v>0</v>
      </c>
      <c r="CA706" s="210">
        <f t="shared" si="972"/>
        <v>24</v>
      </c>
      <c r="CB706" s="404">
        <f t="shared" si="973"/>
        <v>620</v>
      </c>
      <c r="CC706" s="404"/>
      <c r="CD706" s="537">
        <f t="shared" si="974"/>
        <v>10.216064999999986</v>
      </c>
      <c r="CE706" s="537">
        <f t="shared" si="1006"/>
        <v>3.0648194999999956</v>
      </c>
      <c r="CF706" s="537">
        <f t="shared" si="975"/>
        <v>5.1080324999999931</v>
      </c>
      <c r="CG706" s="210"/>
      <c r="CH706" s="210"/>
      <c r="CI706" s="210"/>
      <c r="CJ706" s="538">
        <f t="shared" si="976"/>
        <v>10.216064999999986</v>
      </c>
      <c r="CK706" s="216">
        <f t="shared" si="977"/>
        <v>0</v>
      </c>
      <c r="CL706" s="216">
        <f t="shared" si="1007"/>
        <v>0</v>
      </c>
      <c r="CM706" s="216">
        <f t="shared" si="978"/>
        <v>0</v>
      </c>
      <c r="CN706" s="216"/>
      <c r="CO706" s="216"/>
      <c r="CP706" s="216"/>
      <c r="CQ706" s="217">
        <f t="shared" si="979"/>
        <v>0</v>
      </c>
      <c r="CR706" s="403">
        <f t="shared" si="980"/>
        <v>10.216064999999986</v>
      </c>
      <c r="CS706" s="403">
        <f t="shared" si="1008"/>
        <v>3.0648194999999956</v>
      </c>
      <c r="CT706" s="403">
        <f t="shared" si="981"/>
        <v>5.1080324999999931</v>
      </c>
      <c r="CU706" s="403"/>
      <c r="CV706" s="403"/>
      <c r="CW706" s="403"/>
      <c r="CX706" s="404">
        <f t="shared" si="982"/>
        <v>10.216064999999986</v>
      </c>
      <c r="CY706" s="198"/>
      <c r="CZ706" s="222">
        <v>620</v>
      </c>
      <c r="DA706" s="677">
        <f t="shared" si="983"/>
        <v>120</v>
      </c>
      <c r="DB706" s="676">
        <f t="shared" si="984"/>
        <v>24</v>
      </c>
      <c r="DC706" s="676">
        <f t="shared" si="1009"/>
        <v>4.8</v>
      </c>
      <c r="DD706" s="208">
        <v>660.86425999999994</v>
      </c>
      <c r="DE706" s="677">
        <f t="shared" si="985"/>
        <v>160.86425999999994</v>
      </c>
      <c r="DF706" s="676">
        <f t="shared" si="986"/>
        <v>32.172852000000006</v>
      </c>
      <c r="DG706" s="676">
        <f t="shared" si="1010"/>
        <v>6.434570400000001</v>
      </c>
      <c r="DH706" s="222">
        <v>24</v>
      </c>
      <c r="DI706" s="677">
        <f t="shared" si="987"/>
        <v>120</v>
      </c>
      <c r="DJ706" s="568">
        <f t="shared" si="988"/>
        <v>620</v>
      </c>
      <c r="DK706" s="677">
        <f t="shared" si="989"/>
        <v>620</v>
      </c>
      <c r="DL706" s="677">
        <f t="shared" si="1011"/>
        <v>186</v>
      </c>
      <c r="DM706" s="677">
        <f t="shared" si="1012"/>
        <v>310</v>
      </c>
      <c r="DN706" s="677">
        <f t="shared" si="990"/>
        <v>10.216064999999986</v>
      </c>
      <c r="DO706" s="677">
        <f t="shared" si="1013"/>
        <v>3.0648194999999956</v>
      </c>
      <c r="DP706" s="677">
        <f t="shared" si="1014"/>
        <v>5.1080324999999931</v>
      </c>
      <c r="DQ706" s="677">
        <f t="shared" si="991"/>
        <v>10.216064999999986</v>
      </c>
      <c r="DR706" s="222">
        <v>620</v>
      </c>
      <c r="DS706" s="677">
        <f t="shared" si="992"/>
        <v>120</v>
      </c>
      <c r="DT706" s="676">
        <f t="shared" si="993"/>
        <v>24</v>
      </c>
      <c r="DU706" s="710">
        <f t="shared" si="1015"/>
        <v>4.8</v>
      </c>
      <c r="DV706" s="208">
        <v>660.86425999999994</v>
      </c>
      <c r="DW706" s="677">
        <f t="shared" si="994"/>
        <v>160.86425999999994</v>
      </c>
      <c r="DX706" s="676">
        <f t="shared" si="995"/>
        <v>32.172852000000006</v>
      </c>
      <c r="DY706" s="710">
        <f t="shared" si="1016"/>
        <v>6.434570400000001</v>
      </c>
      <c r="DZ706" s="222">
        <v>24</v>
      </c>
      <c r="EA706" s="677">
        <f t="shared" si="996"/>
        <v>120</v>
      </c>
      <c r="EB706" s="568">
        <f t="shared" si="997"/>
        <v>620</v>
      </c>
      <c r="EC706" s="677">
        <f t="shared" si="998"/>
        <v>620</v>
      </c>
      <c r="ED706" s="677">
        <f t="shared" si="1017"/>
        <v>186</v>
      </c>
      <c r="EE706" s="677">
        <f t="shared" si="1018"/>
        <v>310</v>
      </c>
      <c r="EF706" s="208">
        <f t="shared" si="1019"/>
        <v>10.216064999999986</v>
      </c>
      <c r="EG706" s="208">
        <f t="shared" si="1020"/>
        <v>3.0648194999999956</v>
      </c>
      <c r="EH706" s="208">
        <f t="shared" si="1021"/>
        <v>5.1080324999999931</v>
      </c>
      <c r="EI706" s="677">
        <f t="shared" si="999"/>
        <v>10.216064999999986</v>
      </c>
    </row>
    <row r="707" spans="1:139" s="218" customFormat="1" ht="30" customHeight="1" x14ac:dyDescent="0.2">
      <c r="A707" s="505">
        <v>704</v>
      </c>
      <c r="B707" s="506" t="s">
        <v>1269</v>
      </c>
      <c r="C707" s="499" t="s">
        <v>925</v>
      </c>
      <c r="D707" s="253" t="s">
        <v>388</v>
      </c>
      <c r="E707" s="253" t="s">
        <v>81</v>
      </c>
      <c r="F707" s="219" t="s">
        <v>5</v>
      </c>
      <c r="G707" s="219" t="s">
        <v>6</v>
      </c>
      <c r="H707" s="219" t="s">
        <v>7</v>
      </c>
      <c r="I707" s="248">
        <v>2</v>
      </c>
      <c r="J707" s="230">
        <v>500</v>
      </c>
      <c r="K707" s="222"/>
      <c r="L707" s="219" t="s">
        <v>5</v>
      </c>
      <c r="M707" s="219" t="s">
        <v>6</v>
      </c>
      <c r="N707" s="219" t="s">
        <v>7</v>
      </c>
      <c r="O707" s="249">
        <v>2</v>
      </c>
      <c r="P707" s="230">
        <v>500</v>
      </c>
      <c r="Q707" s="219"/>
      <c r="R707" s="219"/>
      <c r="S707" s="219"/>
      <c r="T707" s="249">
        <v>2</v>
      </c>
      <c r="U707" s="231">
        <v>500</v>
      </c>
      <c r="V707" s="228" t="s">
        <v>303</v>
      </c>
      <c r="W707" s="228" t="s">
        <v>6</v>
      </c>
      <c r="X707" s="228" t="s">
        <v>7</v>
      </c>
      <c r="Y707" s="252">
        <v>2</v>
      </c>
      <c r="Z707" s="232">
        <v>500</v>
      </c>
      <c r="AA707" s="207">
        <f t="shared" si="935"/>
        <v>1000</v>
      </c>
      <c r="AB707" s="222">
        <v>620</v>
      </c>
      <c r="AC707" s="544">
        <f t="shared" si="1000"/>
        <v>120</v>
      </c>
      <c r="AD707" s="208">
        <f>0.581*$AB$1</f>
        <v>660.86425999999994</v>
      </c>
      <c r="AE707" s="678">
        <f t="shared" si="1001"/>
        <v>160.86425999999994</v>
      </c>
      <c r="AF707" s="222">
        <v>859</v>
      </c>
      <c r="AJ707" s="444">
        <f t="shared" si="936"/>
        <v>120</v>
      </c>
      <c r="AK707" s="444">
        <f t="shared" si="937"/>
        <v>24</v>
      </c>
      <c r="AL707" s="539">
        <f t="shared" si="1002"/>
        <v>4.8000000000000001E-2</v>
      </c>
      <c r="AM707" s="444">
        <f t="shared" si="938"/>
        <v>24</v>
      </c>
      <c r="AN707" s="445">
        <f t="shared" si="939"/>
        <v>160.86425999999994</v>
      </c>
      <c r="AO707" s="445">
        <f t="shared" si="940"/>
        <v>32.172852000000006</v>
      </c>
      <c r="AP707" s="542">
        <f t="shared" si="1003"/>
        <v>6.4345704000000004E-2</v>
      </c>
      <c r="AQ707" s="445">
        <f t="shared" si="941"/>
        <v>32.172851999999992</v>
      </c>
      <c r="AR707" s="227">
        <f t="shared" si="942"/>
        <v>1240</v>
      </c>
      <c r="AS707" s="210">
        <f t="shared" si="943"/>
        <v>620</v>
      </c>
      <c r="AT707" s="209">
        <f t="shared" si="944"/>
        <v>186</v>
      </c>
      <c r="AU707" s="209">
        <f t="shared" si="945"/>
        <v>310</v>
      </c>
      <c r="AV707" s="211">
        <f t="shared" si="946"/>
        <v>620</v>
      </c>
      <c r="AW707" s="210">
        <f t="shared" si="947"/>
        <v>0</v>
      </c>
      <c r="AX707" s="210">
        <f t="shared" si="948"/>
        <v>120</v>
      </c>
      <c r="AY707" s="210">
        <f t="shared" si="949"/>
        <v>24</v>
      </c>
      <c r="AZ707" s="211">
        <f t="shared" si="950"/>
        <v>660.86425999999994</v>
      </c>
      <c r="BA707" s="544">
        <f t="shared" si="1004"/>
        <v>40.864259999999945</v>
      </c>
      <c r="BB707" s="210">
        <f t="shared" si="1005"/>
        <v>10.216064999999986</v>
      </c>
      <c r="BC707" s="213">
        <f t="shared" si="951"/>
        <v>1240</v>
      </c>
      <c r="BD707" s="211">
        <f>[1]MAG_9pak!$F$4</f>
        <v>620</v>
      </c>
      <c r="BE707" s="213">
        <f t="shared" si="952"/>
        <v>186</v>
      </c>
      <c r="BF707" s="213">
        <f t="shared" si="953"/>
        <v>310</v>
      </c>
      <c r="BG707" s="210">
        <f t="shared" si="954"/>
        <v>0</v>
      </c>
      <c r="BH707" s="210">
        <f t="shared" si="955"/>
        <v>120</v>
      </c>
      <c r="BI707" s="210">
        <f t="shared" si="956"/>
        <v>24</v>
      </c>
      <c r="BJ707" s="210">
        <f t="shared" si="957"/>
        <v>620</v>
      </c>
      <c r="BK707" s="214">
        <f t="shared" si="958"/>
        <v>186</v>
      </c>
      <c r="BL707" s="214">
        <f t="shared" si="959"/>
        <v>310</v>
      </c>
      <c r="BM707" s="210">
        <f t="shared" si="960"/>
        <v>120</v>
      </c>
      <c r="BN707" s="210">
        <f t="shared" si="961"/>
        <v>0</v>
      </c>
      <c r="BO707" s="215">
        <f t="shared" si="962"/>
        <v>1240</v>
      </c>
      <c r="BP707" s="210">
        <f t="shared" si="1027"/>
        <v>620</v>
      </c>
      <c r="BQ707" s="216">
        <f t="shared" si="963"/>
        <v>186</v>
      </c>
      <c r="BR707" s="216">
        <f t="shared" si="964"/>
        <v>310</v>
      </c>
      <c r="BS707" s="210">
        <f t="shared" si="965"/>
        <v>120</v>
      </c>
      <c r="BT707" s="210">
        <f t="shared" si="966"/>
        <v>0</v>
      </c>
      <c r="BU707" s="217">
        <f t="shared" si="967"/>
        <v>1240</v>
      </c>
      <c r="BV707" s="210">
        <f t="shared" si="1028"/>
        <v>620</v>
      </c>
      <c r="BW707" s="403">
        <f t="shared" si="968"/>
        <v>186</v>
      </c>
      <c r="BX707" s="403">
        <f t="shared" si="969"/>
        <v>310</v>
      </c>
      <c r="BY707" s="210">
        <f t="shared" si="970"/>
        <v>120</v>
      </c>
      <c r="BZ707" s="210">
        <f t="shared" si="971"/>
        <v>0</v>
      </c>
      <c r="CA707" s="210">
        <f t="shared" si="972"/>
        <v>24</v>
      </c>
      <c r="CB707" s="404">
        <f t="shared" si="973"/>
        <v>1240</v>
      </c>
      <c r="CC707" s="404"/>
      <c r="CD707" s="537">
        <f t="shared" si="974"/>
        <v>10.216064999999986</v>
      </c>
      <c r="CE707" s="537">
        <f t="shared" si="1006"/>
        <v>3.0648194999999956</v>
      </c>
      <c r="CF707" s="537">
        <f t="shared" si="975"/>
        <v>5.1080324999999931</v>
      </c>
      <c r="CG707" s="210"/>
      <c r="CH707" s="210"/>
      <c r="CI707" s="210"/>
      <c r="CJ707" s="538">
        <f t="shared" si="976"/>
        <v>20.432129999999972</v>
      </c>
      <c r="CK707" s="216">
        <f t="shared" si="977"/>
        <v>0</v>
      </c>
      <c r="CL707" s="216">
        <f t="shared" si="1007"/>
        <v>0</v>
      </c>
      <c r="CM707" s="216">
        <f t="shared" si="978"/>
        <v>0</v>
      </c>
      <c r="CN707" s="216"/>
      <c r="CO707" s="216"/>
      <c r="CP707" s="216"/>
      <c r="CQ707" s="217">
        <f t="shared" si="979"/>
        <v>0</v>
      </c>
      <c r="CR707" s="403">
        <f t="shared" si="980"/>
        <v>10.216064999999986</v>
      </c>
      <c r="CS707" s="403">
        <f t="shared" si="1008"/>
        <v>3.0648194999999956</v>
      </c>
      <c r="CT707" s="403">
        <f t="shared" si="981"/>
        <v>5.1080324999999931</v>
      </c>
      <c r="CU707" s="403"/>
      <c r="CV707" s="403"/>
      <c r="CW707" s="403"/>
      <c r="CX707" s="404">
        <f t="shared" si="982"/>
        <v>20.432129999999972</v>
      </c>
      <c r="CY707" s="198"/>
      <c r="CZ707" s="222">
        <v>620</v>
      </c>
      <c r="DA707" s="677">
        <f t="shared" si="983"/>
        <v>120</v>
      </c>
      <c r="DB707" s="676">
        <f t="shared" si="984"/>
        <v>24</v>
      </c>
      <c r="DC707" s="676">
        <f t="shared" si="1009"/>
        <v>4.8</v>
      </c>
      <c r="DD707" s="208">
        <v>660.86425999999994</v>
      </c>
      <c r="DE707" s="677">
        <f t="shared" si="985"/>
        <v>160.86425999999994</v>
      </c>
      <c r="DF707" s="676">
        <f t="shared" si="986"/>
        <v>32.172852000000006</v>
      </c>
      <c r="DG707" s="676">
        <f t="shared" si="1010"/>
        <v>6.434570400000001</v>
      </c>
      <c r="DH707" s="222">
        <v>24</v>
      </c>
      <c r="DI707" s="677">
        <f t="shared" si="987"/>
        <v>120</v>
      </c>
      <c r="DJ707" s="568">
        <f t="shared" si="988"/>
        <v>620</v>
      </c>
      <c r="DK707" s="677">
        <f t="shared" si="989"/>
        <v>1240</v>
      </c>
      <c r="DL707" s="677">
        <f t="shared" si="1011"/>
        <v>186</v>
      </c>
      <c r="DM707" s="677">
        <f t="shared" si="1012"/>
        <v>310</v>
      </c>
      <c r="DN707" s="677">
        <f t="shared" si="990"/>
        <v>10.216064999999986</v>
      </c>
      <c r="DO707" s="677">
        <f t="shared" si="1013"/>
        <v>3.0648194999999956</v>
      </c>
      <c r="DP707" s="677">
        <f t="shared" si="1014"/>
        <v>5.1080324999999931</v>
      </c>
      <c r="DQ707" s="677">
        <f t="shared" si="991"/>
        <v>20.432129999999972</v>
      </c>
      <c r="DR707" s="222">
        <v>620</v>
      </c>
      <c r="DS707" s="677">
        <f t="shared" si="992"/>
        <v>120</v>
      </c>
      <c r="DT707" s="676">
        <f t="shared" si="993"/>
        <v>24</v>
      </c>
      <c r="DU707" s="710">
        <f t="shared" si="1015"/>
        <v>4.8</v>
      </c>
      <c r="DV707" s="208">
        <v>660.86425999999994</v>
      </c>
      <c r="DW707" s="677">
        <f t="shared" si="994"/>
        <v>160.86425999999994</v>
      </c>
      <c r="DX707" s="676">
        <f t="shared" si="995"/>
        <v>32.172852000000006</v>
      </c>
      <c r="DY707" s="710">
        <f t="shared" si="1016"/>
        <v>6.434570400000001</v>
      </c>
      <c r="DZ707" s="222">
        <v>24</v>
      </c>
      <c r="EA707" s="677">
        <f t="shared" si="996"/>
        <v>120</v>
      </c>
      <c r="EB707" s="568">
        <f t="shared" si="997"/>
        <v>620</v>
      </c>
      <c r="EC707" s="677">
        <f t="shared" si="998"/>
        <v>1240</v>
      </c>
      <c r="ED707" s="677">
        <f t="shared" si="1017"/>
        <v>186</v>
      </c>
      <c r="EE707" s="677">
        <f t="shared" si="1018"/>
        <v>310</v>
      </c>
      <c r="EF707" s="208">
        <f t="shared" si="1019"/>
        <v>10.216064999999986</v>
      </c>
      <c r="EG707" s="208">
        <f t="shared" si="1020"/>
        <v>3.0648194999999956</v>
      </c>
      <c r="EH707" s="208">
        <f t="shared" si="1021"/>
        <v>5.1080324999999931</v>
      </c>
      <c r="EI707" s="677">
        <f t="shared" si="999"/>
        <v>20.432129999999972</v>
      </c>
    </row>
    <row r="708" spans="1:139" s="218" customFormat="1" ht="30" customHeight="1" x14ac:dyDescent="0.2">
      <c r="A708" s="506">
        <v>705</v>
      </c>
      <c r="B708" s="506" t="s">
        <v>1270</v>
      </c>
      <c r="C708" s="499" t="s">
        <v>1110</v>
      </c>
      <c r="D708" s="253" t="s">
        <v>629</v>
      </c>
      <c r="E708" s="253" t="s">
        <v>133</v>
      </c>
      <c r="F708" s="219" t="s">
        <v>5</v>
      </c>
      <c r="G708" s="219" t="s">
        <v>40</v>
      </c>
      <c r="H708" s="219" t="s">
        <v>39</v>
      </c>
      <c r="I708" s="248">
        <v>4</v>
      </c>
      <c r="J708" s="229">
        <v>530</v>
      </c>
      <c r="K708" s="222"/>
      <c r="L708" s="219" t="s">
        <v>5</v>
      </c>
      <c r="M708" s="219" t="s">
        <v>40</v>
      </c>
      <c r="N708" s="219" t="s">
        <v>39</v>
      </c>
      <c r="O708" s="249">
        <v>4</v>
      </c>
      <c r="P708" s="230">
        <v>530</v>
      </c>
      <c r="Q708" s="219"/>
      <c r="R708" s="219"/>
      <c r="S708" s="219"/>
      <c r="T708" s="249">
        <v>4</v>
      </c>
      <c r="U708" s="231">
        <v>530</v>
      </c>
      <c r="V708" s="228" t="s">
        <v>303</v>
      </c>
      <c r="W708" s="228" t="s">
        <v>6</v>
      </c>
      <c r="X708" s="228" t="s">
        <v>7</v>
      </c>
      <c r="Y708" s="252">
        <v>4</v>
      </c>
      <c r="Z708" s="232">
        <v>530</v>
      </c>
      <c r="AA708" s="207">
        <f t="shared" ref="AA708:AA771" si="1029">Z708*Y708</f>
        <v>2120</v>
      </c>
      <c r="AB708" s="222">
        <v>620</v>
      </c>
      <c r="AC708" s="544">
        <f t="shared" si="1000"/>
        <v>90</v>
      </c>
      <c r="AD708" s="208">
        <f>0.581*$AB$1</f>
        <v>660.86425999999994</v>
      </c>
      <c r="AE708" s="678">
        <f t="shared" si="1001"/>
        <v>130.86425999999994</v>
      </c>
      <c r="AF708" s="222">
        <v>859</v>
      </c>
      <c r="AJ708" s="444">
        <f t="shared" ref="AJ708:AJ771" si="1030">AB708-Z708</f>
        <v>90</v>
      </c>
      <c r="AK708" s="444">
        <f t="shared" ref="AK708:AK771" si="1031">(AB708/Z708)*100-100</f>
        <v>16.981132075471692</v>
      </c>
      <c r="AL708" s="539">
        <f t="shared" si="1002"/>
        <v>3.3962264150943382E-2</v>
      </c>
      <c r="AM708" s="444">
        <f t="shared" ref="AM708:AM771" si="1032">AJ708/5</f>
        <v>18</v>
      </c>
      <c r="AN708" s="445">
        <f t="shared" ref="AN708:AN771" si="1033">AD708-Z708</f>
        <v>130.86425999999994</v>
      </c>
      <c r="AO708" s="445">
        <f t="shared" ref="AO708:AO771" si="1034">(AD708/Z708)*100-100</f>
        <v>24.69136981132074</v>
      </c>
      <c r="AP708" s="542">
        <f t="shared" si="1003"/>
        <v>4.9382739622641482E-2</v>
      </c>
      <c r="AQ708" s="445">
        <f t="shared" ref="AQ708:AQ771" si="1035">AN708/5</f>
        <v>26.172851999999988</v>
      </c>
      <c r="AR708" s="227">
        <f t="shared" ref="AR708:AR771" si="1036">(Z708+120)*Y708</f>
        <v>2600</v>
      </c>
      <c r="AS708" s="210">
        <f t="shared" ref="AS708:AS771" si="1037">SUM(Z708+120)</f>
        <v>650</v>
      </c>
      <c r="AT708" s="209">
        <f t="shared" ref="AT708:AT771" si="1038">AS708*0.3</f>
        <v>195</v>
      </c>
      <c r="AU708" s="209">
        <f t="shared" ref="AU708:AU771" si="1039">AS708*0.5</f>
        <v>325</v>
      </c>
      <c r="AV708" s="211">
        <f t="shared" ref="AV708:AV771" si="1040">AB708</f>
        <v>620</v>
      </c>
      <c r="AW708" s="210">
        <f t="shared" ref="AW708:AW771" si="1041">SUM(AS708-AV708)</f>
        <v>30</v>
      </c>
      <c r="AX708" s="210">
        <f t="shared" ref="AX708:AX771" si="1042">AS708-Z708</f>
        <v>120</v>
      </c>
      <c r="AY708" s="210">
        <f t="shared" ref="AY708:AY771" si="1043">(AS708/Z708*100)-100</f>
        <v>22.641509433962256</v>
      </c>
      <c r="AZ708" s="211">
        <f t="shared" ref="AZ708:AZ771" si="1044">AD708</f>
        <v>660.86425999999994</v>
      </c>
      <c r="BA708" s="544">
        <f t="shared" si="1004"/>
        <v>10.864259999999945</v>
      </c>
      <c r="BB708" s="210">
        <f t="shared" si="1005"/>
        <v>2.7160649999999862</v>
      </c>
      <c r="BC708" s="213">
        <f t="shared" ref="BC708:BC771" si="1045">BD708*Y708</f>
        <v>2480</v>
      </c>
      <c r="BD708" s="211">
        <f>[1]MAG_9pak!$F$4</f>
        <v>620</v>
      </c>
      <c r="BE708" s="213">
        <f t="shared" ref="BE708:BE771" si="1046">BD708*0.3</f>
        <v>186</v>
      </c>
      <c r="BF708" s="213">
        <f t="shared" ref="BF708:BF771" si="1047">BD708*0.5</f>
        <v>310</v>
      </c>
      <c r="BG708" s="210">
        <f t="shared" ref="BG708:BG771" si="1048">BD708-AB708</f>
        <v>0</v>
      </c>
      <c r="BH708" s="210">
        <f t="shared" ref="BH708:BH771" si="1049">SUM(BD708-Z708)</f>
        <v>90</v>
      </c>
      <c r="BI708" s="210">
        <f t="shared" ref="BI708:BI771" si="1050">(BD708/Z708*100)-100</f>
        <v>16.981132075471692</v>
      </c>
      <c r="BJ708" s="210">
        <f t="shared" ref="BJ708:BJ771" si="1051">Z708*1.24</f>
        <v>657.2</v>
      </c>
      <c r="BK708" s="214">
        <f t="shared" ref="BK708:BK771" si="1052">BJ708*0.3</f>
        <v>197.16</v>
      </c>
      <c r="BL708" s="214">
        <f t="shared" ref="BL708:BL771" si="1053">BJ708*0.5</f>
        <v>328.6</v>
      </c>
      <c r="BM708" s="210">
        <f t="shared" ref="BM708:BM771" si="1054">BJ708-Z708</f>
        <v>127.20000000000005</v>
      </c>
      <c r="BN708" s="210">
        <f t="shared" ref="BN708:BN771" si="1055">BJ708-AB708</f>
        <v>37.200000000000045</v>
      </c>
      <c r="BO708" s="215">
        <f t="shared" ref="BO708:BO771" si="1056">BJ708*Y708</f>
        <v>2628.8</v>
      </c>
      <c r="BP708" s="210">
        <f t="shared" si="1027"/>
        <v>657.2</v>
      </c>
      <c r="BQ708" s="216">
        <f t="shared" ref="BQ708:BQ771" si="1057">BP708*0.3</f>
        <v>197.16</v>
      </c>
      <c r="BR708" s="216">
        <f t="shared" ref="BR708:BR771" si="1058">BP708*0.5</f>
        <v>328.6</v>
      </c>
      <c r="BS708" s="210">
        <f t="shared" ref="BS708:BS771" si="1059">BP708-Z708</f>
        <v>127.20000000000005</v>
      </c>
      <c r="BT708" s="210">
        <f t="shared" ref="BT708:BT771" si="1060">BP708-AB708</f>
        <v>37.200000000000045</v>
      </c>
      <c r="BU708" s="217">
        <f t="shared" ref="BU708:BU771" si="1061">BP708*Y708</f>
        <v>2628.8</v>
      </c>
      <c r="BV708" s="210">
        <f t="shared" si="1028"/>
        <v>657.2</v>
      </c>
      <c r="BW708" s="403">
        <f t="shared" ref="BW708:BW771" si="1062">BV708*0.3</f>
        <v>197.16</v>
      </c>
      <c r="BX708" s="403">
        <f t="shared" ref="BX708:BX771" si="1063">BV708*0.5</f>
        <v>328.6</v>
      </c>
      <c r="BY708" s="210">
        <f t="shared" ref="BY708:BY771" si="1064">BV708-Z708</f>
        <v>127.20000000000005</v>
      </c>
      <c r="BZ708" s="210">
        <f t="shared" ref="BZ708:BZ771" si="1065">BV708-AB708</f>
        <v>37.200000000000045</v>
      </c>
      <c r="CA708" s="210">
        <f t="shared" ref="CA708:CA771" si="1066">(BV708/Z708*100)-100</f>
        <v>24</v>
      </c>
      <c r="CB708" s="404">
        <f t="shared" ref="CB708:CB771" si="1067">BV708*Y708</f>
        <v>2628.8</v>
      </c>
      <c r="CC708" s="211"/>
      <c r="CD708" s="537">
        <f t="shared" ref="CD708:CD771" si="1068">(AD708-AS708)/4</f>
        <v>2.7160649999999862</v>
      </c>
      <c r="CE708" s="537">
        <f t="shared" si="1006"/>
        <v>0.81481949999999581</v>
      </c>
      <c r="CF708" s="537">
        <f t="shared" ref="CF708:CF771" si="1069">CD708*0.5</f>
        <v>1.3580324999999931</v>
      </c>
      <c r="CG708" s="210"/>
      <c r="CH708" s="210"/>
      <c r="CI708" s="210"/>
      <c r="CJ708" s="538">
        <f t="shared" ref="CJ708:CJ771" si="1070">CD708*Y708</f>
        <v>10.864259999999945</v>
      </c>
      <c r="CK708" s="216">
        <f t="shared" ref="CK708:CK771" si="1071">(AB708-AS708)/4</f>
        <v>-7.5</v>
      </c>
      <c r="CL708" s="216">
        <f t="shared" si="1007"/>
        <v>-2.25</v>
      </c>
      <c r="CM708" s="216">
        <f t="shared" ref="CM708:CM771" si="1072">CK708*0.5</f>
        <v>-3.75</v>
      </c>
      <c r="CN708" s="216"/>
      <c r="CO708" s="216"/>
      <c r="CP708" s="216"/>
      <c r="CQ708" s="217">
        <f t="shared" ref="CQ708:CQ771" si="1073">CK708*Y708</f>
        <v>-30</v>
      </c>
      <c r="CR708" s="403">
        <f t="shared" ref="CR708:CR771" si="1074">(AD708-BV708)/4</f>
        <v>0.91606499999997482</v>
      </c>
      <c r="CS708" s="403">
        <f t="shared" si="1008"/>
        <v>0.27481949999999244</v>
      </c>
      <c r="CT708" s="403">
        <f t="shared" ref="CT708:CT771" si="1075">CR708*0.5</f>
        <v>0.45803249999998741</v>
      </c>
      <c r="CU708" s="403"/>
      <c r="CV708" s="403"/>
      <c r="CW708" s="403"/>
      <c r="CX708" s="404">
        <f t="shared" ref="CX708:CX771" si="1076">CR708*Y708</f>
        <v>3.6642599999998993</v>
      </c>
      <c r="CY708" s="198"/>
      <c r="CZ708" s="222">
        <v>620</v>
      </c>
      <c r="DA708" s="677">
        <f t="shared" ref="DA708:DA771" si="1077">CZ708-Z708</f>
        <v>90</v>
      </c>
      <c r="DB708" s="676">
        <f t="shared" ref="DB708:DB771" si="1078">(CZ708/Z708*100)-100</f>
        <v>16.981132075471692</v>
      </c>
      <c r="DC708" s="676">
        <f t="shared" si="1009"/>
        <v>3.3962264150943384</v>
      </c>
      <c r="DD708" s="208">
        <v>660.86425999999994</v>
      </c>
      <c r="DE708" s="677">
        <f t="shared" ref="DE708:DE771" si="1079">DD708-Z708</f>
        <v>130.86425999999994</v>
      </c>
      <c r="DF708" s="676">
        <f t="shared" ref="DF708:DF771" si="1080">(DD708/Z708)*100-100</f>
        <v>24.69136981132074</v>
      </c>
      <c r="DG708" s="676">
        <f t="shared" si="1010"/>
        <v>4.9382739622641481</v>
      </c>
      <c r="DH708" s="222">
        <v>24</v>
      </c>
      <c r="DI708" s="677">
        <f t="shared" ref="DI708:DI771" si="1081">Z708*DH708/100</f>
        <v>127.2</v>
      </c>
      <c r="DJ708" s="568">
        <f t="shared" ref="DJ708:DJ771" si="1082">Z708+DI708</f>
        <v>657.2</v>
      </c>
      <c r="DK708" s="677">
        <f t="shared" ref="DK708:DK771" si="1083">DJ708*Y708</f>
        <v>2628.8</v>
      </c>
      <c r="DL708" s="677">
        <f t="shared" si="1011"/>
        <v>197.16</v>
      </c>
      <c r="DM708" s="677">
        <f t="shared" si="1012"/>
        <v>328.6</v>
      </c>
      <c r="DN708" s="677">
        <f t="shared" ref="DN708:DN771" si="1084">(DD708-DJ708)/4</f>
        <v>0.91606499999997482</v>
      </c>
      <c r="DO708" s="677">
        <f t="shared" si="1013"/>
        <v>0.27481949999999244</v>
      </c>
      <c r="DP708" s="677">
        <f t="shared" si="1014"/>
        <v>0.45803249999998741</v>
      </c>
      <c r="DQ708" s="677">
        <f t="shared" ref="DQ708:DQ771" si="1085">DN708*Y708</f>
        <v>3.6642599999998993</v>
      </c>
      <c r="DR708" s="222">
        <v>620</v>
      </c>
      <c r="DS708" s="677">
        <f t="shared" ref="DS708:DS771" si="1086">DR708-Z708</f>
        <v>90</v>
      </c>
      <c r="DT708" s="676">
        <f t="shared" ref="DT708:DT771" si="1087">(DR708/Z708*100)-100</f>
        <v>16.981132075471692</v>
      </c>
      <c r="DU708" s="710">
        <f t="shared" si="1015"/>
        <v>3.3962264150943384</v>
      </c>
      <c r="DV708" s="208">
        <v>660.86425999999994</v>
      </c>
      <c r="DW708" s="677">
        <f t="shared" ref="DW708:DW771" si="1088">DV708-Z708</f>
        <v>130.86425999999994</v>
      </c>
      <c r="DX708" s="676">
        <f t="shared" ref="DX708:DX771" si="1089">(DV708/Z708)*100-100</f>
        <v>24.69136981132074</v>
      </c>
      <c r="DY708" s="710">
        <f t="shared" si="1016"/>
        <v>4.9382739622641481</v>
      </c>
      <c r="DZ708" s="222">
        <v>24</v>
      </c>
      <c r="EA708" s="677">
        <f t="shared" ref="EA708:EA771" si="1090">Z708*DZ708/100</f>
        <v>127.2</v>
      </c>
      <c r="EB708" s="568">
        <f t="shared" ref="EB708:EB771" si="1091">Z708+EA708</f>
        <v>657.2</v>
      </c>
      <c r="EC708" s="677">
        <f t="shared" ref="EC708:EC771" si="1092">EB708*Y708</f>
        <v>2628.8</v>
      </c>
      <c r="ED708" s="677">
        <f t="shared" si="1017"/>
        <v>197.16</v>
      </c>
      <c r="EE708" s="677">
        <f t="shared" si="1018"/>
        <v>328.6</v>
      </c>
      <c r="EF708" s="208">
        <f t="shared" si="1019"/>
        <v>0.91606499999997482</v>
      </c>
      <c r="EG708" s="208">
        <f t="shared" si="1020"/>
        <v>0.27481949999999244</v>
      </c>
      <c r="EH708" s="208">
        <f t="shared" si="1021"/>
        <v>0.45803249999998741</v>
      </c>
      <c r="EI708" s="677">
        <f t="shared" ref="EI708:EI771" si="1093">EF708*Y708</f>
        <v>3.6642599999998993</v>
      </c>
    </row>
    <row r="709" spans="1:139" s="218" customFormat="1" ht="30" customHeight="1" x14ac:dyDescent="0.2">
      <c r="A709" s="505">
        <v>706</v>
      </c>
      <c r="B709" s="505" t="s">
        <v>1270</v>
      </c>
      <c r="C709" s="499" t="s">
        <v>972</v>
      </c>
      <c r="D709" s="253" t="s">
        <v>629</v>
      </c>
      <c r="E709" s="253" t="s">
        <v>33</v>
      </c>
      <c r="F709" s="219" t="s">
        <v>41</v>
      </c>
      <c r="G709" s="219" t="s">
        <v>42</v>
      </c>
      <c r="H709" s="219" t="s">
        <v>25</v>
      </c>
      <c r="I709" s="248">
        <v>1</v>
      </c>
      <c r="J709" s="230">
        <v>866</v>
      </c>
      <c r="K709" s="222"/>
      <c r="L709" s="219" t="s">
        <v>41</v>
      </c>
      <c r="M709" s="219" t="s">
        <v>42</v>
      </c>
      <c r="N709" s="219" t="s">
        <v>25</v>
      </c>
      <c r="O709" s="249">
        <v>1</v>
      </c>
      <c r="P709" s="230">
        <v>866</v>
      </c>
      <c r="Q709" s="219"/>
      <c r="R709" s="219"/>
      <c r="S709" s="219"/>
      <c r="T709" s="249">
        <v>1</v>
      </c>
      <c r="U709" s="231">
        <v>866</v>
      </c>
      <c r="V709" s="228" t="s">
        <v>699</v>
      </c>
      <c r="W709" s="228" t="s">
        <v>42</v>
      </c>
      <c r="X709" s="228" t="s">
        <v>45</v>
      </c>
      <c r="Y709" s="252">
        <v>1</v>
      </c>
      <c r="Z709" s="232">
        <v>866</v>
      </c>
      <c r="AA709" s="207">
        <f t="shared" si="1029"/>
        <v>866</v>
      </c>
      <c r="AB709" s="222">
        <v>758</v>
      </c>
      <c r="AC709" s="544">
        <f t="shared" ref="AC709:AC772" si="1094">AB709-Z709</f>
        <v>-108</v>
      </c>
      <c r="AD709" s="208">
        <f>0.95*$AB$1</f>
        <v>1080.587</v>
      </c>
      <c r="AE709" s="678">
        <f t="shared" ref="AE709:AE772" si="1095">AD709-Z709</f>
        <v>214.58699999999999</v>
      </c>
      <c r="AF709" s="222">
        <v>1406</v>
      </c>
      <c r="AJ709" s="444">
        <f t="shared" si="1030"/>
        <v>-108</v>
      </c>
      <c r="AK709" s="444">
        <f t="shared" si="1031"/>
        <v>-12.47113163972287</v>
      </c>
      <c r="AL709" s="539">
        <f t="shared" ref="AL709:AL772" si="1096">AK709/5/100</f>
        <v>-2.494226327944574E-2</v>
      </c>
      <c r="AM709" s="444">
        <f t="shared" si="1032"/>
        <v>-21.6</v>
      </c>
      <c r="AN709" s="445">
        <f t="shared" si="1033"/>
        <v>214.58699999999999</v>
      </c>
      <c r="AO709" s="445">
        <f t="shared" si="1034"/>
        <v>24.779099307159356</v>
      </c>
      <c r="AP709" s="542">
        <f t="shared" ref="AP709:AP772" si="1097">AO709/5/100</f>
        <v>4.9558198614318719E-2</v>
      </c>
      <c r="AQ709" s="445">
        <f t="shared" si="1035"/>
        <v>42.917400000000001</v>
      </c>
      <c r="AR709" s="227">
        <f t="shared" si="1036"/>
        <v>986</v>
      </c>
      <c r="AS709" s="210">
        <f t="shared" si="1037"/>
        <v>986</v>
      </c>
      <c r="AT709" s="209">
        <f t="shared" si="1038"/>
        <v>295.8</v>
      </c>
      <c r="AU709" s="209">
        <f t="shared" si="1039"/>
        <v>493</v>
      </c>
      <c r="AV709" s="211">
        <f t="shared" si="1040"/>
        <v>758</v>
      </c>
      <c r="AW709" s="210">
        <f t="shared" si="1041"/>
        <v>228</v>
      </c>
      <c r="AX709" s="210">
        <f t="shared" si="1042"/>
        <v>120</v>
      </c>
      <c r="AY709" s="210">
        <f t="shared" si="1043"/>
        <v>13.85681293302541</v>
      </c>
      <c r="AZ709" s="211">
        <f t="shared" si="1044"/>
        <v>1080.587</v>
      </c>
      <c r="BA709" s="544">
        <f t="shared" ref="BA709:BA772" si="1098">AZ709-AS709</f>
        <v>94.586999999999989</v>
      </c>
      <c r="BB709" s="210">
        <f t="shared" ref="BB709:BB772" si="1099">BA709/4</f>
        <v>23.646749999999997</v>
      </c>
      <c r="BC709" s="213">
        <f t="shared" si="1045"/>
        <v>972.52830000000006</v>
      </c>
      <c r="BD709" s="211">
        <f>[1]MAG_9pak!$F$9</f>
        <v>972.52830000000006</v>
      </c>
      <c r="BE709" s="213">
        <f t="shared" si="1046"/>
        <v>291.75848999999999</v>
      </c>
      <c r="BF709" s="213">
        <f t="shared" si="1047"/>
        <v>486.26415000000003</v>
      </c>
      <c r="BG709" s="210">
        <f t="shared" si="1048"/>
        <v>214.52830000000006</v>
      </c>
      <c r="BH709" s="210">
        <f t="shared" si="1049"/>
        <v>106.52830000000006</v>
      </c>
      <c r="BI709" s="210">
        <f t="shared" si="1050"/>
        <v>12.301189376443418</v>
      </c>
      <c r="BJ709" s="210">
        <f t="shared" si="1051"/>
        <v>1073.8399999999999</v>
      </c>
      <c r="BK709" s="214">
        <f t="shared" si="1052"/>
        <v>322.15199999999999</v>
      </c>
      <c r="BL709" s="214">
        <f t="shared" si="1053"/>
        <v>536.91999999999996</v>
      </c>
      <c r="BM709" s="210">
        <f t="shared" si="1054"/>
        <v>207.83999999999992</v>
      </c>
      <c r="BN709" s="210">
        <f t="shared" si="1055"/>
        <v>315.83999999999992</v>
      </c>
      <c r="BO709" s="215">
        <f t="shared" si="1056"/>
        <v>1073.8399999999999</v>
      </c>
      <c r="BP709" s="210">
        <f t="shared" si="1027"/>
        <v>1073.8399999999999</v>
      </c>
      <c r="BQ709" s="216">
        <f t="shared" si="1057"/>
        <v>322.15199999999999</v>
      </c>
      <c r="BR709" s="216">
        <f t="shared" si="1058"/>
        <v>536.91999999999996</v>
      </c>
      <c r="BS709" s="210">
        <f t="shared" si="1059"/>
        <v>207.83999999999992</v>
      </c>
      <c r="BT709" s="210">
        <f t="shared" si="1060"/>
        <v>315.83999999999992</v>
      </c>
      <c r="BU709" s="217">
        <f t="shared" si="1061"/>
        <v>1073.8399999999999</v>
      </c>
      <c r="BV709" s="210">
        <f t="shared" si="1028"/>
        <v>1073.8399999999999</v>
      </c>
      <c r="BW709" s="403">
        <f t="shared" si="1062"/>
        <v>322.15199999999999</v>
      </c>
      <c r="BX709" s="403">
        <f t="shared" si="1063"/>
        <v>536.91999999999996</v>
      </c>
      <c r="BY709" s="210">
        <f t="shared" si="1064"/>
        <v>207.83999999999992</v>
      </c>
      <c r="BZ709" s="210">
        <f t="shared" si="1065"/>
        <v>315.83999999999992</v>
      </c>
      <c r="CA709" s="210">
        <f t="shared" si="1066"/>
        <v>24</v>
      </c>
      <c r="CB709" s="404">
        <f t="shared" si="1067"/>
        <v>1073.8399999999999</v>
      </c>
      <c r="CC709" s="211"/>
      <c r="CD709" s="537">
        <f t="shared" si="1068"/>
        <v>23.646749999999997</v>
      </c>
      <c r="CE709" s="537">
        <f t="shared" ref="CE709:CE772" si="1100">CD709*0.3</f>
        <v>7.0940249999999994</v>
      </c>
      <c r="CF709" s="537">
        <f t="shared" si="1069"/>
        <v>11.823374999999999</v>
      </c>
      <c r="CG709" s="210"/>
      <c r="CH709" s="210"/>
      <c r="CI709" s="210"/>
      <c r="CJ709" s="538">
        <f t="shared" si="1070"/>
        <v>23.646749999999997</v>
      </c>
      <c r="CK709" s="216">
        <f t="shared" si="1071"/>
        <v>-57</v>
      </c>
      <c r="CL709" s="216">
        <f t="shared" ref="CL709:CL772" si="1101">CK709*0.3</f>
        <v>-17.099999999999998</v>
      </c>
      <c r="CM709" s="216">
        <f t="shared" si="1072"/>
        <v>-28.5</v>
      </c>
      <c r="CN709" s="216"/>
      <c r="CO709" s="216"/>
      <c r="CP709" s="216"/>
      <c r="CQ709" s="217">
        <f t="shared" si="1073"/>
        <v>-57</v>
      </c>
      <c r="CR709" s="403">
        <f t="shared" si="1074"/>
        <v>1.6867500000000177</v>
      </c>
      <c r="CS709" s="403">
        <f t="shared" ref="CS709:CS772" si="1102">CR709*0.3</f>
        <v>0.50602500000000528</v>
      </c>
      <c r="CT709" s="403">
        <f t="shared" si="1075"/>
        <v>0.84337500000000887</v>
      </c>
      <c r="CU709" s="403"/>
      <c r="CV709" s="403"/>
      <c r="CW709" s="403"/>
      <c r="CX709" s="404">
        <f t="shared" si="1076"/>
        <v>1.6867500000000177</v>
      </c>
      <c r="CY709" s="198"/>
      <c r="CZ709" s="222">
        <v>758</v>
      </c>
      <c r="DA709" s="677">
        <f t="shared" si="1077"/>
        <v>-108</v>
      </c>
      <c r="DB709" s="676">
        <f t="shared" si="1078"/>
        <v>-12.47113163972287</v>
      </c>
      <c r="DC709" s="676">
        <f t="shared" ref="DC709:DC772" si="1103">DB709/5</f>
        <v>-2.494226327944574</v>
      </c>
      <c r="DD709" s="208">
        <v>1080.587</v>
      </c>
      <c r="DE709" s="677">
        <f t="shared" si="1079"/>
        <v>214.58699999999999</v>
      </c>
      <c r="DF709" s="676">
        <f t="shared" si="1080"/>
        <v>24.779099307159356</v>
      </c>
      <c r="DG709" s="676">
        <f t="shared" ref="DG709:DG772" si="1104">DF709/5</f>
        <v>4.9558198614318716</v>
      </c>
      <c r="DH709" s="222">
        <v>20</v>
      </c>
      <c r="DI709" s="677">
        <f t="shared" si="1081"/>
        <v>173.2</v>
      </c>
      <c r="DJ709" s="568">
        <f t="shared" si="1082"/>
        <v>1039.2</v>
      </c>
      <c r="DK709" s="677">
        <f t="shared" si="1083"/>
        <v>1039.2</v>
      </c>
      <c r="DL709" s="677">
        <f t="shared" ref="DL709:DL772" si="1105">DJ709*30/100</f>
        <v>311.76</v>
      </c>
      <c r="DM709" s="677">
        <f t="shared" ref="DM709:DM772" si="1106">DJ709*50/100</f>
        <v>519.6</v>
      </c>
      <c r="DN709" s="677">
        <f t="shared" si="1084"/>
        <v>10.346749999999986</v>
      </c>
      <c r="DO709" s="677">
        <f t="shared" ref="DO709:DO772" si="1107">DN709*0.3</f>
        <v>3.1040249999999956</v>
      </c>
      <c r="DP709" s="677">
        <f t="shared" ref="DP709:DP772" si="1108">DN709*0.5</f>
        <v>5.173374999999993</v>
      </c>
      <c r="DQ709" s="677">
        <f t="shared" si="1085"/>
        <v>10.346749999999986</v>
      </c>
      <c r="DR709" s="222">
        <v>758</v>
      </c>
      <c r="DS709" s="677">
        <f t="shared" si="1086"/>
        <v>-108</v>
      </c>
      <c r="DT709" s="676">
        <f t="shared" si="1087"/>
        <v>-12.47113163972287</v>
      </c>
      <c r="DU709" s="710">
        <f t="shared" ref="DU709:DU772" si="1109">DT709/5</f>
        <v>-2.494226327944574</v>
      </c>
      <c r="DV709" s="208">
        <v>1080.587</v>
      </c>
      <c r="DW709" s="677">
        <f t="shared" si="1088"/>
        <v>214.58699999999999</v>
      </c>
      <c r="DX709" s="676">
        <f t="shared" si="1089"/>
        <v>24.779099307159356</v>
      </c>
      <c r="DY709" s="710">
        <f t="shared" ref="DY709:DY772" si="1110">DX709/5</f>
        <v>4.9558198614318716</v>
      </c>
      <c r="DZ709" s="222">
        <v>19</v>
      </c>
      <c r="EA709" s="677">
        <f t="shared" si="1090"/>
        <v>164.54</v>
      </c>
      <c r="EB709" s="568">
        <f t="shared" si="1091"/>
        <v>1030.54</v>
      </c>
      <c r="EC709" s="677">
        <f t="shared" si="1092"/>
        <v>1030.54</v>
      </c>
      <c r="ED709" s="677">
        <f t="shared" ref="ED709:ED772" si="1111">EB709*30/100</f>
        <v>309.16199999999998</v>
      </c>
      <c r="EE709" s="677">
        <f t="shared" ref="EE709:EE772" si="1112">EB709*50/100</f>
        <v>515.27</v>
      </c>
      <c r="EF709" s="208">
        <f t="shared" ref="EF709:EF772" si="1113">(DV709-EB709)/4</f>
        <v>12.511750000000006</v>
      </c>
      <c r="EG709" s="208">
        <f t="shared" ref="EG709:EG772" si="1114">EF709*0.3</f>
        <v>3.7535250000000016</v>
      </c>
      <c r="EH709" s="208">
        <f t="shared" ref="EH709:EH772" si="1115">EF709*0.5</f>
        <v>6.2558750000000032</v>
      </c>
      <c r="EI709" s="677">
        <f t="shared" si="1093"/>
        <v>12.511750000000006</v>
      </c>
    </row>
    <row r="710" spans="1:139" s="218" customFormat="1" ht="30" customHeight="1" x14ac:dyDescent="0.2">
      <c r="A710" s="505">
        <v>707</v>
      </c>
      <c r="B710" s="505" t="s">
        <v>1270</v>
      </c>
      <c r="C710" s="499" t="s">
        <v>983</v>
      </c>
      <c r="D710" s="253" t="s">
        <v>629</v>
      </c>
      <c r="E710" s="410" t="s">
        <v>8</v>
      </c>
      <c r="F710" s="219" t="s">
        <v>5</v>
      </c>
      <c r="G710" s="219" t="s">
        <v>6</v>
      </c>
      <c r="H710" s="219" t="s">
        <v>7</v>
      </c>
      <c r="I710" s="248">
        <v>2</v>
      </c>
      <c r="J710" s="230">
        <v>500</v>
      </c>
      <c r="K710" s="222"/>
      <c r="L710" s="219" t="s">
        <v>5</v>
      </c>
      <c r="M710" s="219" t="s">
        <v>6</v>
      </c>
      <c r="N710" s="219" t="s">
        <v>7</v>
      </c>
      <c r="O710" s="249">
        <v>2</v>
      </c>
      <c r="P710" s="230">
        <v>500</v>
      </c>
      <c r="Q710" s="219"/>
      <c r="R710" s="219"/>
      <c r="S710" s="219"/>
      <c r="T710" s="249">
        <v>2</v>
      </c>
      <c r="U710" s="231">
        <v>500</v>
      </c>
      <c r="V710" s="228" t="s">
        <v>303</v>
      </c>
      <c r="W710" s="228" t="s">
        <v>6</v>
      </c>
      <c r="X710" s="228" t="s">
        <v>7</v>
      </c>
      <c r="Y710" s="252">
        <v>2</v>
      </c>
      <c r="Z710" s="232">
        <v>500</v>
      </c>
      <c r="AA710" s="207">
        <f t="shared" si="1029"/>
        <v>1000</v>
      </c>
      <c r="AB710" s="222">
        <v>620</v>
      </c>
      <c r="AC710" s="544">
        <f t="shared" si="1094"/>
        <v>120</v>
      </c>
      <c r="AD710" s="208">
        <f>0.581*$AB$1</f>
        <v>660.86425999999994</v>
      </c>
      <c r="AE710" s="678">
        <f t="shared" si="1095"/>
        <v>160.86425999999994</v>
      </c>
      <c r="AF710" s="222">
        <v>859</v>
      </c>
      <c r="AJ710" s="444">
        <f t="shared" si="1030"/>
        <v>120</v>
      </c>
      <c r="AK710" s="444">
        <f t="shared" si="1031"/>
        <v>24</v>
      </c>
      <c r="AL710" s="539">
        <f t="shared" si="1096"/>
        <v>4.8000000000000001E-2</v>
      </c>
      <c r="AM710" s="444">
        <f t="shared" si="1032"/>
        <v>24</v>
      </c>
      <c r="AN710" s="445">
        <f t="shared" si="1033"/>
        <v>160.86425999999994</v>
      </c>
      <c r="AO710" s="445">
        <f t="shared" si="1034"/>
        <v>32.172852000000006</v>
      </c>
      <c r="AP710" s="542">
        <f t="shared" si="1097"/>
        <v>6.4345704000000004E-2</v>
      </c>
      <c r="AQ710" s="445">
        <f t="shared" si="1035"/>
        <v>32.172851999999992</v>
      </c>
      <c r="AR710" s="227">
        <f t="shared" si="1036"/>
        <v>1240</v>
      </c>
      <c r="AS710" s="210">
        <f t="shared" si="1037"/>
        <v>620</v>
      </c>
      <c r="AT710" s="209">
        <f t="shared" si="1038"/>
        <v>186</v>
      </c>
      <c r="AU710" s="209">
        <f t="shared" si="1039"/>
        <v>310</v>
      </c>
      <c r="AV710" s="211">
        <f t="shared" si="1040"/>
        <v>620</v>
      </c>
      <c r="AW710" s="210">
        <f t="shared" si="1041"/>
        <v>0</v>
      </c>
      <c r="AX710" s="210">
        <f t="shared" si="1042"/>
        <v>120</v>
      </c>
      <c r="AY710" s="210">
        <f t="shared" si="1043"/>
        <v>24</v>
      </c>
      <c r="AZ710" s="211">
        <f t="shared" si="1044"/>
        <v>660.86425999999994</v>
      </c>
      <c r="BA710" s="544">
        <f t="shared" si="1098"/>
        <v>40.864259999999945</v>
      </c>
      <c r="BB710" s="210">
        <f t="shared" si="1099"/>
        <v>10.216064999999986</v>
      </c>
      <c r="BC710" s="213">
        <f t="shared" si="1045"/>
        <v>1240</v>
      </c>
      <c r="BD710" s="211">
        <f>[1]MAG_9pak!$F$4</f>
        <v>620</v>
      </c>
      <c r="BE710" s="213">
        <f t="shared" si="1046"/>
        <v>186</v>
      </c>
      <c r="BF710" s="213">
        <f t="shared" si="1047"/>
        <v>310</v>
      </c>
      <c r="BG710" s="210">
        <f t="shared" si="1048"/>
        <v>0</v>
      </c>
      <c r="BH710" s="210">
        <f t="shared" si="1049"/>
        <v>120</v>
      </c>
      <c r="BI710" s="210">
        <f t="shared" si="1050"/>
        <v>24</v>
      </c>
      <c r="BJ710" s="210">
        <f t="shared" si="1051"/>
        <v>620</v>
      </c>
      <c r="BK710" s="214">
        <f t="shared" si="1052"/>
        <v>186</v>
      </c>
      <c r="BL710" s="214">
        <f t="shared" si="1053"/>
        <v>310</v>
      </c>
      <c r="BM710" s="210">
        <f t="shared" si="1054"/>
        <v>120</v>
      </c>
      <c r="BN710" s="210">
        <f t="shared" si="1055"/>
        <v>0</v>
      </c>
      <c r="BO710" s="215">
        <f t="shared" si="1056"/>
        <v>1240</v>
      </c>
      <c r="BP710" s="210">
        <f t="shared" si="1027"/>
        <v>620</v>
      </c>
      <c r="BQ710" s="216">
        <f t="shared" si="1057"/>
        <v>186</v>
      </c>
      <c r="BR710" s="216">
        <f t="shared" si="1058"/>
        <v>310</v>
      </c>
      <c r="BS710" s="210">
        <f t="shared" si="1059"/>
        <v>120</v>
      </c>
      <c r="BT710" s="210">
        <f t="shared" si="1060"/>
        <v>0</v>
      </c>
      <c r="BU710" s="217">
        <f t="shared" si="1061"/>
        <v>1240</v>
      </c>
      <c r="BV710" s="210">
        <f t="shared" si="1028"/>
        <v>620</v>
      </c>
      <c r="BW710" s="403">
        <f t="shared" si="1062"/>
        <v>186</v>
      </c>
      <c r="BX710" s="403">
        <f t="shared" si="1063"/>
        <v>310</v>
      </c>
      <c r="BY710" s="210">
        <f t="shared" si="1064"/>
        <v>120</v>
      </c>
      <c r="BZ710" s="210">
        <f t="shared" si="1065"/>
        <v>0</v>
      </c>
      <c r="CA710" s="210">
        <f t="shared" si="1066"/>
        <v>24</v>
      </c>
      <c r="CB710" s="404">
        <f t="shared" si="1067"/>
        <v>1240</v>
      </c>
      <c r="CC710" s="211"/>
      <c r="CD710" s="537">
        <f t="shared" si="1068"/>
        <v>10.216064999999986</v>
      </c>
      <c r="CE710" s="537">
        <f t="shared" si="1100"/>
        <v>3.0648194999999956</v>
      </c>
      <c r="CF710" s="537">
        <f t="shared" si="1069"/>
        <v>5.1080324999999931</v>
      </c>
      <c r="CG710" s="210"/>
      <c r="CH710" s="210"/>
      <c r="CI710" s="210"/>
      <c r="CJ710" s="538">
        <f t="shared" si="1070"/>
        <v>20.432129999999972</v>
      </c>
      <c r="CK710" s="216">
        <f t="shared" si="1071"/>
        <v>0</v>
      </c>
      <c r="CL710" s="216">
        <f t="shared" si="1101"/>
        <v>0</v>
      </c>
      <c r="CM710" s="216">
        <f t="shared" si="1072"/>
        <v>0</v>
      </c>
      <c r="CN710" s="216"/>
      <c r="CO710" s="216"/>
      <c r="CP710" s="216"/>
      <c r="CQ710" s="217">
        <f t="shared" si="1073"/>
        <v>0</v>
      </c>
      <c r="CR710" s="403">
        <f t="shared" si="1074"/>
        <v>10.216064999999986</v>
      </c>
      <c r="CS710" s="403">
        <f t="shared" si="1102"/>
        <v>3.0648194999999956</v>
      </c>
      <c r="CT710" s="403">
        <f t="shared" si="1075"/>
        <v>5.1080324999999931</v>
      </c>
      <c r="CU710" s="403"/>
      <c r="CV710" s="403"/>
      <c r="CW710" s="403"/>
      <c r="CX710" s="404">
        <f t="shared" si="1076"/>
        <v>20.432129999999972</v>
      </c>
      <c r="CY710" s="198"/>
      <c r="CZ710" s="222">
        <v>620</v>
      </c>
      <c r="DA710" s="677">
        <f t="shared" si="1077"/>
        <v>120</v>
      </c>
      <c r="DB710" s="676">
        <f t="shared" si="1078"/>
        <v>24</v>
      </c>
      <c r="DC710" s="676">
        <f t="shared" si="1103"/>
        <v>4.8</v>
      </c>
      <c r="DD710" s="208">
        <v>660.86425999999994</v>
      </c>
      <c r="DE710" s="677">
        <f t="shared" si="1079"/>
        <v>160.86425999999994</v>
      </c>
      <c r="DF710" s="676">
        <f t="shared" si="1080"/>
        <v>32.172852000000006</v>
      </c>
      <c r="DG710" s="676">
        <f t="shared" si="1104"/>
        <v>6.434570400000001</v>
      </c>
      <c r="DH710" s="222">
        <v>24</v>
      </c>
      <c r="DI710" s="677">
        <f t="shared" si="1081"/>
        <v>120</v>
      </c>
      <c r="DJ710" s="568">
        <f t="shared" si="1082"/>
        <v>620</v>
      </c>
      <c r="DK710" s="677">
        <f t="shared" si="1083"/>
        <v>1240</v>
      </c>
      <c r="DL710" s="677">
        <f t="shared" si="1105"/>
        <v>186</v>
      </c>
      <c r="DM710" s="677">
        <f t="shared" si="1106"/>
        <v>310</v>
      </c>
      <c r="DN710" s="677">
        <f t="shared" si="1084"/>
        <v>10.216064999999986</v>
      </c>
      <c r="DO710" s="677">
        <f t="shared" si="1107"/>
        <v>3.0648194999999956</v>
      </c>
      <c r="DP710" s="677">
        <f t="shared" si="1108"/>
        <v>5.1080324999999931</v>
      </c>
      <c r="DQ710" s="677">
        <f t="shared" si="1085"/>
        <v>20.432129999999972</v>
      </c>
      <c r="DR710" s="222">
        <v>620</v>
      </c>
      <c r="DS710" s="677">
        <f t="shared" si="1086"/>
        <v>120</v>
      </c>
      <c r="DT710" s="676">
        <f t="shared" si="1087"/>
        <v>24</v>
      </c>
      <c r="DU710" s="710">
        <f t="shared" si="1109"/>
        <v>4.8</v>
      </c>
      <c r="DV710" s="208">
        <v>660.86425999999994</v>
      </c>
      <c r="DW710" s="677">
        <f t="shared" si="1088"/>
        <v>160.86425999999994</v>
      </c>
      <c r="DX710" s="676">
        <f t="shared" si="1089"/>
        <v>32.172852000000006</v>
      </c>
      <c r="DY710" s="710">
        <f t="shared" si="1110"/>
        <v>6.434570400000001</v>
      </c>
      <c r="DZ710" s="222">
        <v>24</v>
      </c>
      <c r="EA710" s="677">
        <f t="shared" si="1090"/>
        <v>120</v>
      </c>
      <c r="EB710" s="568">
        <f t="shared" si="1091"/>
        <v>620</v>
      </c>
      <c r="EC710" s="677">
        <f t="shared" si="1092"/>
        <v>1240</v>
      </c>
      <c r="ED710" s="677">
        <f t="shared" si="1111"/>
        <v>186</v>
      </c>
      <c r="EE710" s="677">
        <f t="shared" si="1112"/>
        <v>310</v>
      </c>
      <c r="EF710" s="208">
        <f t="shared" si="1113"/>
        <v>10.216064999999986</v>
      </c>
      <c r="EG710" s="208">
        <f t="shared" si="1114"/>
        <v>3.0648194999999956</v>
      </c>
      <c r="EH710" s="208">
        <f t="shared" si="1115"/>
        <v>5.1080324999999931</v>
      </c>
      <c r="EI710" s="677">
        <f t="shared" si="1093"/>
        <v>20.432129999999972</v>
      </c>
    </row>
    <row r="711" spans="1:139" s="218" customFormat="1" ht="30" customHeight="1" x14ac:dyDescent="0.2">
      <c r="A711" s="506">
        <v>708</v>
      </c>
      <c r="B711" s="506" t="s">
        <v>1270</v>
      </c>
      <c r="C711" s="499" t="s">
        <v>983</v>
      </c>
      <c r="D711" s="253" t="s">
        <v>629</v>
      </c>
      <c r="E711" s="253" t="s">
        <v>126</v>
      </c>
      <c r="F711" s="219" t="s">
        <v>5</v>
      </c>
      <c r="G711" s="219" t="s">
        <v>40</v>
      </c>
      <c r="H711" s="219" t="s">
        <v>39</v>
      </c>
      <c r="I711" s="248">
        <v>1</v>
      </c>
      <c r="J711" s="230">
        <v>530</v>
      </c>
      <c r="K711" s="222"/>
      <c r="L711" s="219" t="s">
        <v>5</v>
      </c>
      <c r="M711" s="219" t="s">
        <v>40</v>
      </c>
      <c r="N711" s="219" t="s">
        <v>39</v>
      </c>
      <c r="O711" s="249">
        <v>1</v>
      </c>
      <c r="P711" s="230">
        <v>530</v>
      </c>
      <c r="Q711" s="219" t="s">
        <v>303</v>
      </c>
      <c r="R711" s="219" t="s">
        <v>6</v>
      </c>
      <c r="S711" s="219" t="s">
        <v>7</v>
      </c>
      <c r="T711" s="249">
        <v>1</v>
      </c>
      <c r="U711" s="231">
        <v>530</v>
      </c>
      <c r="V711" s="228" t="s">
        <v>303</v>
      </c>
      <c r="W711" s="228" t="s">
        <v>6</v>
      </c>
      <c r="X711" s="228" t="s">
        <v>7</v>
      </c>
      <c r="Y711" s="252">
        <v>1</v>
      </c>
      <c r="Z711" s="232">
        <v>530</v>
      </c>
      <c r="AA711" s="207">
        <f t="shared" si="1029"/>
        <v>530</v>
      </c>
      <c r="AB711" s="222">
        <v>620</v>
      </c>
      <c r="AC711" s="544">
        <f t="shared" si="1094"/>
        <v>90</v>
      </c>
      <c r="AD711" s="208">
        <f>0.581*$AB$1</f>
        <v>660.86425999999994</v>
      </c>
      <c r="AE711" s="678">
        <f t="shared" si="1095"/>
        <v>130.86425999999994</v>
      </c>
      <c r="AF711" s="222">
        <v>859</v>
      </c>
      <c r="AJ711" s="444">
        <f t="shared" si="1030"/>
        <v>90</v>
      </c>
      <c r="AK711" s="444">
        <f t="shared" si="1031"/>
        <v>16.981132075471692</v>
      </c>
      <c r="AL711" s="539">
        <f t="shared" si="1096"/>
        <v>3.3962264150943382E-2</v>
      </c>
      <c r="AM711" s="444">
        <f t="shared" si="1032"/>
        <v>18</v>
      </c>
      <c r="AN711" s="445">
        <f t="shared" si="1033"/>
        <v>130.86425999999994</v>
      </c>
      <c r="AO711" s="445">
        <f t="shared" si="1034"/>
        <v>24.69136981132074</v>
      </c>
      <c r="AP711" s="542">
        <f t="shared" si="1097"/>
        <v>4.9382739622641482E-2</v>
      </c>
      <c r="AQ711" s="445">
        <f t="shared" si="1035"/>
        <v>26.172851999999988</v>
      </c>
      <c r="AR711" s="227">
        <f t="shared" si="1036"/>
        <v>650</v>
      </c>
      <c r="AS711" s="210">
        <f t="shared" si="1037"/>
        <v>650</v>
      </c>
      <c r="AT711" s="209">
        <f t="shared" si="1038"/>
        <v>195</v>
      </c>
      <c r="AU711" s="209">
        <f t="shared" si="1039"/>
        <v>325</v>
      </c>
      <c r="AV711" s="211">
        <f t="shared" si="1040"/>
        <v>620</v>
      </c>
      <c r="AW711" s="210">
        <f t="shared" si="1041"/>
        <v>30</v>
      </c>
      <c r="AX711" s="210">
        <f t="shared" si="1042"/>
        <v>120</v>
      </c>
      <c r="AY711" s="210">
        <f t="shared" si="1043"/>
        <v>22.641509433962256</v>
      </c>
      <c r="AZ711" s="211">
        <f t="shared" si="1044"/>
        <v>660.86425999999994</v>
      </c>
      <c r="BA711" s="544">
        <f t="shared" si="1098"/>
        <v>10.864259999999945</v>
      </c>
      <c r="BB711" s="210">
        <f t="shared" si="1099"/>
        <v>2.7160649999999862</v>
      </c>
      <c r="BC711" s="213">
        <f t="shared" si="1045"/>
        <v>620</v>
      </c>
      <c r="BD711" s="211">
        <f>[1]MAG_9pak!$F$4</f>
        <v>620</v>
      </c>
      <c r="BE711" s="213">
        <f t="shared" si="1046"/>
        <v>186</v>
      </c>
      <c r="BF711" s="213">
        <f t="shared" si="1047"/>
        <v>310</v>
      </c>
      <c r="BG711" s="210">
        <f t="shared" si="1048"/>
        <v>0</v>
      </c>
      <c r="BH711" s="210">
        <f t="shared" si="1049"/>
        <v>90</v>
      </c>
      <c r="BI711" s="210">
        <f t="shared" si="1050"/>
        <v>16.981132075471692</v>
      </c>
      <c r="BJ711" s="210">
        <f t="shared" si="1051"/>
        <v>657.2</v>
      </c>
      <c r="BK711" s="214">
        <f t="shared" si="1052"/>
        <v>197.16</v>
      </c>
      <c r="BL711" s="214">
        <f t="shared" si="1053"/>
        <v>328.6</v>
      </c>
      <c r="BM711" s="210">
        <f t="shared" si="1054"/>
        <v>127.20000000000005</v>
      </c>
      <c r="BN711" s="210">
        <f t="shared" si="1055"/>
        <v>37.200000000000045</v>
      </c>
      <c r="BO711" s="215">
        <f t="shared" si="1056"/>
        <v>657.2</v>
      </c>
      <c r="BP711" s="210">
        <f t="shared" si="1027"/>
        <v>657.2</v>
      </c>
      <c r="BQ711" s="216">
        <f t="shared" si="1057"/>
        <v>197.16</v>
      </c>
      <c r="BR711" s="216">
        <f t="shared" si="1058"/>
        <v>328.6</v>
      </c>
      <c r="BS711" s="210">
        <f t="shared" si="1059"/>
        <v>127.20000000000005</v>
      </c>
      <c r="BT711" s="210">
        <f t="shared" si="1060"/>
        <v>37.200000000000045</v>
      </c>
      <c r="BU711" s="217">
        <f t="shared" si="1061"/>
        <v>657.2</v>
      </c>
      <c r="BV711" s="210">
        <f t="shared" si="1028"/>
        <v>657.2</v>
      </c>
      <c r="BW711" s="403">
        <f t="shared" si="1062"/>
        <v>197.16</v>
      </c>
      <c r="BX711" s="403">
        <f t="shared" si="1063"/>
        <v>328.6</v>
      </c>
      <c r="BY711" s="210">
        <f t="shared" si="1064"/>
        <v>127.20000000000005</v>
      </c>
      <c r="BZ711" s="210">
        <f t="shared" si="1065"/>
        <v>37.200000000000045</v>
      </c>
      <c r="CA711" s="210">
        <f t="shared" si="1066"/>
        <v>24</v>
      </c>
      <c r="CB711" s="404">
        <f t="shared" si="1067"/>
        <v>657.2</v>
      </c>
      <c r="CC711" s="211"/>
      <c r="CD711" s="537">
        <f t="shared" si="1068"/>
        <v>2.7160649999999862</v>
      </c>
      <c r="CE711" s="537">
        <f t="shared" si="1100"/>
        <v>0.81481949999999581</v>
      </c>
      <c r="CF711" s="537">
        <f t="shared" si="1069"/>
        <v>1.3580324999999931</v>
      </c>
      <c r="CG711" s="210"/>
      <c r="CH711" s="210"/>
      <c r="CI711" s="210"/>
      <c r="CJ711" s="538">
        <f t="shared" si="1070"/>
        <v>2.7160649999999862</v>
      </c>
      <c r="CK711" s="216">
        <f t="shared" si="1071"/>
        <v>-7.5</v>
      </c>
      <c r="CL711" s="216">
        <f t="shared" si="1101"/>
        <v>-2.25</v>
      </c>
      <c r="CM711" s="216">
        <f t="shared" si="1072"/>
        <v>-3.75</v>
      </c>
      <c r="CN711" s="216"/>
      <c r="CO711" s="216"/>
      <c r="CP711" s="216"/>
      <c r="CQ711" s="217">
        <f t="shared" si="1073"/>
        <v>-7.5</v>
      </c>
      <c r="CR711" s="403">
        <f t="shared" si="1074"/>
        <v>0.91606499999997482</v>
      </c>
      <c r="CS711" s="403">
        <f t="shared" si="1102"/>
        <v>0.27481949999999244</v>
      </c>
      <c r="CT711" s="403">
        <f t="shared" si="1075"/>
        <v>0.45803249999998741</v>
      </c>
      <c r="CU711" s="403"/>
      <c r="CV711" s="403"/>
      <c r="CW711" s="403"/>
      <c r="CX711" s="404">
        <f t="shared" si="1076"/>
        <v>0.91606499999997482</v>
      </c>
      <c r="CY711" s="198"/>
      <c r="CZ711" s="222">
        <v>620</v>
      </c>
      <c r="DA711" s="677">
        <f t="shared" si="1077"/>
        <v>90</v>
      </c>
      <c r="DB711" s="676">
        <f t="shared" si="1078"/>
        <v>16.981132075471692</v>
      </c>
      <c r="DC711" s="676">
        <f t="shared" si="1103"/>
        <v>3.3962264150943384</v>
      </c>
      <c r="DD711" s="208">
        <v>660.86425999999994</v>
      </c>
      <c r="DE711" s="677">
        <f t="shared" si="1079"/>
        <v>130.86425999999994</v>
      </c>
      <c r="DF711" s="676">
        <f t="shared" si="1080"/>
        <v>24.69136981132074</v>
      </c>
      <c r="DG711" s="676">
        <f t="shared" si="1104"/>
        <v>4.9382739622641481</v>
      </c>
      <c r="DH711" s="222">
        <v>24</v>
      </c>
      <c r="DI711" s="677">
        <f t="shared" si="1081"/>
        <v>127.2</v>
      </c>
      <c r="DJ711" s="568">
        <f t="shared" si="1082"/>
        <v>657.2</v>
      </c>
      <c r="DK711" s="677">
        <f t="shared" si="1083"/>
        <v>657.2</v>
      </c>
      <c r="DL711" s="677">
        <f t="shared" si="1105"/>
        <v>197.16</v>
      </c>
      <c r="DM711" s="677">
        <f t="shared" si="1106"/>
        <v>328.6</v>
      </c>
      <c r="DN711" s="677">
        <f t="shared" si="1084"/>
        <v>0.91606499999997482</v>
      </c>
      <c r="DO711" s="677">
        <f t="shared" si="1107"/>
        <v>0.27481949999999244</v>
      </c>
      <c r="DP711" s="677">
        <f t="shared" si="1108"/>
        <v>0.45803249999998741</v>
      </c>
      <c r="DQ711" s="677">
        <f t="shared" si="1085"/>
        <v>0.91606499999997482</v>
      </c>
      <c r="DR711" s="222">
        <v>620</v>
      </c>
      <c r="DS711" s="677">
        <f t="shared" si="1086"/>
        <v>90</v>
      </c>
      <c r="DT711" s="676">
        <f t="shared" si="1087"/>
        <v>16.981132075471692</v>
      </c>
      <c r="DU711" s="710">
        <f t="shared" si="1109"/>
        <v>3.3962264150943384</v>
      </c>
      <c r="DV711" s="208">
        <v>660.86425999999994</v>
      </c>
      <c r="DW711" s="677">
        <f t="shared" si="1088"/>
        <v>130.86425999999994</v>
      </c>
      <c r="DX711" s="676">
        <f t="shared" si="1089"/>
        <v>24.69136981132074</v>
      </c>
      <c r="DY711" s="710">
        <f t="shared" si="1110"/>
        <v>4.9382739622641481</v>
      </c>
      <c r="DZ711" s="222">
        <v>24</v>
      </c>
      <c r="EA711" s="677">
        <f t="shared" si="1090"/>
        <v>127.2</v>
      </c>
      <c r="EB711" s="568">
        <f t="shared" si="1091"/>
        <v>657.2</v>
      </c>
      <c r="EC711" s="677">
        <f t="shared" si="1092"/>
        <v>657.2</v>
      </c>
      <c r="ED711" s="677">
        <f t="shared" si="1111"/>
        <v>197.16</v>
      </c>
      <c r="EE711" s="677">
        <f t="shared" si="1112"/>
        <v>328.6</v>
      </c>
      <c r="EF711" s="208">
        <f t="shared" si="1113"/>
        <v>0.91606499999997482</v>
      </c>
      <c r="EG711" s="208">
        <f t="shared" si="1114"/>
        <v>0.27481949999999244</v>
      </c>
      <c r="EH711" s="208">
        <f t="shared" si="1115"/>
        <v>0.45803249999998741</v>
      </c>
      <c r="EI711" s="677">
        <f t="shared" si="1093"/>
        <v>0.91606499999997482</v>
      </c>
    </row>
    <row r="712" spans="1:139" s="218" customFormat="1" ht="30" customHeight="1" x14ac:dyDescent="0.2">
      <c r="A712" s="505">
        <v>709</v>
      </c>
      <c r="B712" s="505" t="s">
        <v>1270</v>
      </c>
      <c r="C712" s="499" t="s">
        <v>983</v>
      </c>
      <c r="D712" s="253" t="s">
        <v>629</v>
      </c>
      <c r="E712" s="253" t="s">
        <v>11</v>
      </c>
      <c r="F712" s="219" t="s">
        <v>5</v>
      </c>
      <c r="G712" s="219" t="s">
        <v>6</v>
      </c>
      <c r="H712" s="219" t="s">
        <v>7</v>
      </c>
      <c r="I712" s="248">
        <v>1</v>
      </c>
      <c r="J712" s="230">
        <v>500</v>
      </c>
      <c r="K712" s="222"/>
      <c r="L712" s="219" t="s">
        <v>5</v>
      </c>
      <c r="M712" s="219" t="s">
        <v>6</v>
      </c>
      <c r="N712" s="219" t="s">
        <v>7</v>
      </c>
      <c r="O712" s="249">
        <v>1</v>
      </c>
      <c r="P712" s="230">
        <v>500</v>
      </c>
      <c r="Q712" s="219"/>
      <c r="R712" s="219"/>
      <c r="S712" s="219"/>
      <c r="T712" s="249">
        <v>1</v>
      </c>
      <c r="U712" s="231">
        <v>500</v>
      </c>
      <c r="V712" s="228" t="s">
        <v>303</v>
      </c>
      <c r="W712" s="228" t="s">
        <v>6</v>
      </c>
      <c r="X712" s="228" t="s">
        <v>7</v>
      </c>
      <c r="Y712" s="252">
        <v>1</v>
      </c>
      <c r="Z712" s="232">
        <v>500</v>
      </c>
      <c r="AA712" s="207">
        <f t="shared" si="1029"/>
        <v>500</v>
      </c>
      <c r="AB712" s="222">
        <v>620</v>
      </c>
      <c r="AC712" s="544">
        <f t="shared" si="1094"/>
        <v>120</v>
      </c>
      <c r="AD712" s="208">
        <f>0.581*$AB$1</f>
        <v>660.86425999999994</v>
      </c>
      <c r="AE712" s="678">
        <f t="shared" si="1095"/>
        <v>160.86425999999994</v>
      </c>
      <c r="AF712" s="222">
        <v>859</v>
      </c>
      <c r="AJ712" s="444">
        <f t="shared" si="1030"/>
        <v>120</v>
      </c>
      <c r="AK712" s="444">
        <f t="shared" si="1031"/>
        <v>24</v>
      </c>
      <c r="AL712" s="539">
        <f t="shared" si="1096"/>
        <v>4.8000000000000001E-2</v>
      </c>
      <c r="AM712" s="444">
        <f t="shared" si="1032"/>
        <v>24</v>
      </c>
      <c r="AN712" s="445">
        <f t="shared" si="1033"/>
        <v>160.86425999999994</v>
      </c>
      <c r="AO712" s="445">
        <f t="shared" si="1034"/>
        <v>32.172852000000006</v>
      </c>
      <c r="AP712" s="542">
        <f t="shared" si="1097"/>
        <v>6.4345704000000004E-2</v>
      </c>
      <c r="AQ712" s="445">
        <f t="shared" si="1035"/>
        <v>32.172851999999992</v>
      </c>
      <c r="AR712" s="227">
        <f t="shared" si="1036"/>
        <v>620</v>
      </c>
      <c r="AS712" s="210">
        <f t="shared" si="1037"/>
        <v>620</v>
      </c>
      <c r="AT712" s="209">
        <f t="shared" si="1038"/>
        <v>186</v>
      </c>
      <c r="AU712" s="209">
        <f t="shared" si="1039"/>
        <v>310</v>
      </c>
      <c r="AV712" s="211">
        <f t="shared" si="1040"/>
        <v>620</v>
      </c>
      <c r="AW712" s="210">
        <f t="shared" si="1041"/>
        <v>0</v>
      </c>
      <c r="AX712" s="210">
        <f t="shared" si="1042"/>
        <v>120</v>
      </c>
      <c r="AY712" s="210">
        <f t="shared" si="1043"/>
        <v>24</v>
      </c>
      <c r="AZ712" s="211">
        <f t="shared" si="1044"/>
        <v>660.86425999999994</v>
      </c>
      <c r="BA712" s="544">
        <f t="shared" si="1098"/>
        <v>40.864259999999945</v>
      </c>
      <c r="BB712" s="210">
        <f t="shared" si="1099"/>
        <v>10.216064999999986</v>
      </c>
      <c r="BC712" s="213">
        <f t="shared" si="1045"/>
        <v>620</v>
      </c>
      <c r="BD712" s="211">
        <f>[1]MAG_9pak!$F$4</f>
        <v>620</v>
      </c>
      <c r="BE712" s="213">
        <f t="shared" si="1046"/>
        <v>186</v>
      </c>
      <c r="BF712" s="213">
        <f t="shared" si="1047"/>
        <v>310</v>
      </c>
      <c r="BG712" s="210">
        <f t="shared" si="1048"/>
        <v>0</v>
      </c>
      <c r="BH712" s="210">
        <f t="shared" si="1049"/>
        <v>120</v>
      </c>
      <c r="BI712" s="210">
        <f t="shared" si="1050"/>
        <v>24</v>
      </c>
      <c r="BJ712" s="210">
        <f t="shared" si="1051"/>
        <v>620</v>
      </c>
      <c r="BK712" s="214">
        <f t="shared" si="1052"/>
        <v>186</v>
      </c>
      <c r="BL712" s="214">
        <f t="shared" si="1053"/>
        <v>310</v>
      </c>
      <c r="BM712" s="210">
        <f t="shared" si="1054"/>
        <v>120</v>
      </c>
      <c r="BN712" s="210">
        <f t="shared" si="1055"/>
        <v>0</v>
      </c>
      <c r="BO712" s="215">
        <f t="shared" si="1056"/>
        <v>620</v>
      </c>
      <c r="BP712" s="210">
        <f t="shared" si="1027"/>
        <v>620</v>
      </c>
      <c r="BQ712" s="216">
        <f t="shared" si="1057"/>
        <v>186</v>
      </c>
      <c r="BR712" s="216">
        <f t="shared" si="1058"/>
        <v>310</v>
      </c>
      <c r="BS712" s="210">
        <f t="shared" si="1059"/>
        <v>120</v>
      </c>
      <c r="BT712" s="210">
        <f t="shared" si="1060"/>
        <v>0</v>
      </c>
      <c r="BU712" s="217">
        <f t="shared" si="1061"/>
        <v>620</v>
      </c>
      <c r="BV712" s="210">
        <f t="shared" si="1028"/>
        <v>620</v>
      </c>
      <c r="BW712" s="403">
        <f t="shared" si="1062"/>
        <v>186</v>
      </c>
      <c r="BX712" s="403">
        <f t="shared" si="1063"/>
        <v>310</v>
      </c>
      <c r="BY712" s="210">
        <f t="shared" si="1064"/>
        <v>120</v>
      </c>
      <c r="BZ712" s="210">
        <f t="shared" si="1065"/>
        <v>0</v>
      </c>
      <c r="CA712" s="210">
        <f t="shared" si="1066"/>
        <v>24</v>
      </c>
      <c r="CB712" s="404">
        <f t="shared" si="1067"/>
        <v>620</v>
      </c>
      <c r="CC712" s="211"/>
      <c r="CD712" s="537">
        <f t="shared" si="1068"/>
        <v>10.216064999999986</v>
      </c>
      <c r="CE712" s="537">
        <f t="shared" si="1100"/>
        <v>3.0648194999999956</v>
      </c>
      <c r="CF712" s="537">
        <f t="shared" si="1069"/>
        <v>5.1080324999999931</v>
      </c>
      <c r="CG712" s="210"/>
      <c r="CH712" s="210"/>
      <c r="CI712" s="210"/>
      <c r="CJ712" s="538">
        <f t="shared" si="1070"/>
        <v>10.216064999999986</v>
      </c>
      <c r="CK712" s="216">
        <f t="shared" si="1071"/>
        <v>0</v>
      </c>
      <c r="CL712" s="216">
        <f t="shared" si="1101"/>
        <v>0</v>
      </c>
      <c r="CM712" s="216">
        <f t="shared" si="1072"/>
        <v>0</v>
      </c>
      <c r="CN712" s="216"/>
      <c r="CO712" s="216"/>
      <c r="CP712" s="216"/>
      <c r="CQ712" s="217">
        <f t="shared" si="1073"/>
        <v>0</v>
      </c>
      <c r="CR712" s="403">
        <f t="shared" si="1074"/>
        <v>10.216064999999986</v>
      </c>
      <c r="CS712" s="403">
        <f t="shared" si="1102"/>
        <v>3.0648194999999956</v>
      </c>
      <c r="CT712" s="403">
        <f t="shared" si="1075"/>
        <v>5.1080324999999931</v>
      </c>
      <c r="CU712" s="403"/>
      <c r="CV712" s="403"/>
      <c r="CW712" s="403"/>
      <c r="CX712" s="404">
        <f t="shared" si="1076"/>
        <v>10.216064999999986</v>
      </c>
      <c r="CY712" s="198"/>
      <c r="CZ712" s="222">
        <v>620</v>
      </c>
      <c r="DA712" s="677">
        <f t="shared" si="1077"/>
        <v>120</v>
      </c>
      <c r="DB712" s="676">
        <f t="shared" si="1078"/>
        <v>24</v>
      </c>
      <c r="DC712" s="676">
        <f t="shared" si="1103"/>
        <v>4.8</v>
      </c>
      <c r="DD712" s="208">
        <v>660.86425999999994</v>
      </c>
      <c r="DE712" s="677">
        <f t="shared" si="1079"/>
        <v>160.86425999999994</v>
      </c>
      <c r="DF712" s="676">
        <f t="shared" si="1080"/>
        <v>32.172852000000006</v>
      </c>
      <c r="DG712" s="676">
        <f t="shared" si="1104"/>
        <v>6.434570400000001</v>
      </c>
      <c r="DH712" s="222">
        <v>24</v>
      </c>
      <c r="DI712" s="677">
        <f t="shared" si="1081"/>
        <v>120</v>
      </c>
      <c r="DJ712" s="568">
        <f t="shared" si="1082"/>
        <v>620</v>
      </c>
      <c r="DK712" s="677">
        <f t="shared" si="1083"/>
        <v>620</v>
      </c>
      <c r="DL712" s="677">
        <f t="shared" si="1105"/>
        <v>186</v>
      </c>
      <c r="DM712" s="677">
        <f t="shared" si="1106"/>
        <v>310</v>
      </c>
      <c r="DN712" s="677">
        <f t="shared" si="1084"/>
        <v>10.216064999999986</v>
      </c>
      <c r="DO712" s="677">
        <f t="shared" si="1107"/>
        <v>3.0648194999999956</v>
      </c>
      <c r="DP712" s="677">
        <f t="shared" si="1108"/>
        <v>5.1080324999999931</v>
      </c>
      <c r="DQ712" s="677">
        <f t="shared" si="1085"/>
        <v>10.216064999999986</v>
      </c>
      <c r="DR712" s="222">
        <v>620</v>
      </c>
      <c r="DS712" s="677">
        <f t="shared" si="1086"/>
        <v>120</v>
      </c>
      <c r="DT712" s="676">
        <f t="shared" si="1087"/>
        <v>24</v>
      </c>
      <c r="DU712" s="710">
        <f t="shared" si="1109"/>
        <v>4.8</v>
      </c>
      <c r="DV712" s="208">
        <v>660.86425999999994</v>
      </c>
      <c r="DW712" s="677">
        <f t="shared" si="1088"/>
        <v>160.86425999999994</v>
      </c>
      <c r="DX712" s="676">
        <f t="shared" si="1089"/>
        <v>32.172852000000006</v>
      </c>
      <c r="DY712" s="710">
        <f t="shared" si="1110"/>
        <v>6.434570400000001</v>
      </c>
      <c r="DZ712" s="222">
        <v>24</v>
      </c>
      <c r="EA712" s="677">
        <f t="shared" si="1090"/>
        <v>120</v>
      </c>
      <c r="EB712" s="568">
        <f t="shared" si="1091"/>
        <v>620</v>
      </c>
      <c r="EC712" s="677">
        <f t="shared" si="1092"/>
        <v>620</v>
      </c>
      <c r="ED712" s="677">
        <f t="shared" si="1111"/>
        <v>186</v>
      </c>
      <c r="EE712" s="677">
        <f t="shared" si="1112"/>
        <v>310</v>
      </c>
      <c r="EF712" s="208">
        <f t="shared" si="1113"/>
        <v>10.216064999999986</v>
      </c>
      <c r="EG712" s="208">
        <f t="shared" si="1114"/>
        <v>3.0648194999999956</v>
      </c>
      <c r="EH712" s="208">
        <f t="shared" si="1115"/>
        <v>5.1080324999999931</v>
      </c>
      <c r="EI712" s="677">
        <f t="shared" si="1093"/>
        <v>10.216064999999986</v>
      </c>
    </row>
    <row r="713" spans="1:139" s="218" customFormat="1" ht="30" customHeight="1" x14ac:dyDescent="0.2">
      <c r="A713" s="505">
        <v>710</v>
      </c>
      <c r="B713" s="506" t="s">
        <v>1268</v>
      </c>
      <c r="C713" s="499" t="s">
        <v>955</v>
      </c>
      <c r="D713" s="253" t="s">
        <v>389</v>
      </c>
      <c r="E713" s="253" t="s">
        <v>81</v>
      </c>
      <c r="F713" s="219" t="s">
        <v>5</v>
      </c>
      <c r="G713" s="219" t="s">
        <v>6</v>
      </c>
      <c r="H713" s="219" t="s">
        <v>7</v>
      </c>
      <c r="I713" s="248">
        <v>1</v>
      </c>
      <c r="J713" s="230">
        <v>500</v>
      </c>
      <c r="K713" s="222"/>
      <c r="L713" s="219" t="s">
        <v>5</v>
      </c>
      <c r="M713" s="219" t="s">
        <v>6</v>
      </c>
      <c r="N713" s="219" t="s">
        <v>7</v>
      </c>
      <c r="O713" s="249">
        <v>1</v>
      </c>
      <c r="P713" s="230">
        <v>500</v>
      </c>
      <c r="Q713" s="219"/>
      <c r="R713" s="219"/>
      <c r="S713" s="219"/>
      <c r="T713" s="249">
        <v>1</v>
      </c>
      <c r="U713" s="231">
        <v>500</v>
      </c>
      <c r="V713" s="228" t="s">
        <v>303</v>
      </c>
      <c r="W713" s="228" t="s">
        <v>6</v>
      </c>
      <c r="X713" s="228" t="s">
        <v>7</v>
      </c>
      <c r="Y713" s="252">
        <v>1</v>
      </c>
      <c r="Z713" s="232">
        <v>500</v>
      </c>
      <c r="AA713" s="207">
        <f t="shared" si="1029"/>
        <v>500</v>
      </c>
      <c r="AB713" s="222">
        <v>620</v>
      </c>
      <c r="AC713" s="544">
        <f t="shared" si="1094"/>
        <v>120</v>
      </c>
      <c r="AD713" s="208">
        <f>0.581*$AB$1</f>
        <v>660.86425999999994</v>
      </c>
      <c r="AE713" s="678">
        <f t="shared" si="1095"/>
        <v>160.86425999999994</v>
      </c>
      <c r="AF713" s="222">
        <v>859</v>
      </c>
      <c r="AJ713" s="444">
        <f t="shared" si="1030"/>
        <v>120</v>
      </c>
      <c r="AK713" s="444">
        <f t="shared" si="1031"/>
        <v>24</v>
      </c>
      <c r="AL713" s="539">
        <f t="shared" si="1096"/>
        <v>4.8000000000000001E-2</v>
      </c>
      <c r="AM713" s="444">
        <f t="shared" si="1032"/>
        <v>24</v>
      </c>
      <c r="AN713" s="445">
        <f t="shared" si="1033"/>
        <v>160.86425999999994</v>
      </c>
      <c r="AO713" s="445">
        <f t="shared" si="1034"/>
        <v>32.172852000000006</v>
      </c>
      <c r="AP713" s="542">
        <f t="shared" si="1097"/>
        <v>6.4345704000000004E-2</v>
      </c>
      <c r="AQ713" s="445">
        <f t="shared" si="1035"/>
        <v>32.172851999999992</v>
      </c>
      <c r="AR713" s="227">
        <f t="shared" si="1036"/>
        <v>620</v>
      </c>
      <c r="AS713" s="210">
        <f t="shared" si="1037"/>
        <v>620</v>
      </c>
      <c r="AT713" s="209">
        <f t="shared" si="1038"/>
        <v>186</v>
      </c>
      <c r="AU713" s="209">
        <f t="shared" si="1039"/>
        <v>310</v>
      </c>
      <c r="AV713" s="211">
        <f t="shared" si="1040"/>
        <v>620</v>
      </c>
      <c r="AW713" s="210">
        <f t="shared" si="1041"/>
        <v>0</v>
      </c>
      <c r="AX713" s="210">
        <f t="shared" si="1042"/>
        <v>120</v>
      </c>
      <c r="AY713" s="210">
        <f t="shared" si="1043"/>
        <v>24</v>
      </c>
      <c r="AZ713" s="211">
        <f t="shared" si="1044"/>
        <v>660.86425999999994</v>
      </c>
      <c r="BA713" s="544">
        <f t="shared" si="1098"/>
        <v>40.864259999999945</v>
      </c>
      <c r="BB713" s="210">
        <f t="shared" si="1099"/>
        <v>10.216064999999986</v>
      </c>
      <c r="BC713" s="213">
        <f t="shared" si="1045"/>
        <v>620</v>
      </c>
      <c r="BD713" s="211">
        <f>[1]MAG_9pak!$F$4</f>
        <v>620</v>
      </c>
      <c r="BE713" s="213">
        <f t="shared" si="1046"/>
        <v>186</v>
      </c>
      <c r="BF713" s="213">
        <f t="shared" si="1047"/>
        <v>310</v>
      </c>
      <c r="BG713" s="210">
        <f t="shared" si="1048"/>
        <v>0</v>
      </c>
      <c r="BH713" s="210">
        <f t="shared" si="1049"/>
        <v>120</v>
      </c>
      <c r="BI713" s="210">
        <f t="shared" si="1050"/>
        <v>24</v>
      </c>
      <c r="BJ713" s="210">
        <f t="shared" si="1051"/>
        <v>620</v>
      </c>
      <c r="BK713" s="214">
        <f t="shared" si="1052"/>
        <v>186</v>
      </c>
      <c r="BL713" s="214">
        <f t="shared" si="1053"/>
        <v>310</v>
      </c>
      <c r="BM713" s="210">
        <f t="shared" si="1054"/>
        <v>120</v>
      </c>
      <c r="BN713" s="210">
        <f t="shared" si="1055"/>
        <v>0</v>
      </c>
      <c r="BO713" s="215">
        <f t="shared" si="1056"/>
        <v>620</v>
      </c>
      <c r="BP713" s="210">
        <f t="shared" si="1027"/>
        <v>620</v>
      </c>
      <c r="BQ713" s="216">
        <f t="shared" si="1057"/>
        <v>186</v>
      </c>
      <c r="BR713" s="216">
        <f t="shared" si="1058"/>
        <v>310</v>
      </c>
      <c r="BS713" s="210">
        <f t="shared" si="1059"/>
        <v>120</v>
      </c>
      <c r="BT713" s="210">
        <f t="shared" si="1060"/>
        <v>0</v>
      </c>
      <c r="BU713" s="217">
        <f t="shared" si="1061"/>
        <v>620</v>
      </c>
      <c r="BV713" s="210">
        <f t="shared" si="1028"/>
        <v>620</v>
      </c>
      <c r="BW713" s="403">
        <f t="shared" si="1062"/>
        <v>186</v>
      </c>
      <c r="BX713" s="403">
        <f t="shared" si="1063"/>
        <v>310</v>
      </c>
      <c r="BY713" s="210">
        <f t="shared" si="1064"/>
        <v>120</v>
      </c>
      <c r="BZ713" s="210">
        <f t="shared" si="1065"/>
        <v>0</v>
      </c>
      <c r="CA713" s="210">
        <f t="shared" si="1066"/>
        <v>24</v>
      </c>
      <c r="CB713" s="404">
        <f t="shared" si="1067"/>
        <v>620</v>
      </c>
      <c r="CC713" s="404"/>
      <c r="CD713" s="537">
        <f t="shared" si="1068"/>
        <v>10.216064999999986</v>
      </c>
      <c r="CE713" s="537">
        <f t="shared" si="1100"/>
        <v>3.0648194999999956</v>
      </c>
      <c r="CF713" s="537">
        <f t="shared" si="1069"/>
        <v>5.1080324999999931</v>
      </c>
      <c r="CG713" s="210"/>
      <c r="CH713" s="210"/>
      <c r="CI713" s="210"/>
      <c r="CJ713" s="538">
        <f t="shared" si="1070"/>
        <v>10.216064999999986</v>
      </c>
      <c r="CK713" s="216">
        <f t="shared" si="1071"/>
        <v>0</v>
      </c>
      <c r="CL713" s="216">
        <f t="shared" si="1101"/>
        <v>0</v>
      </c>
      <c r="CM713" s="216">
        <f t="shared" si="1072"/>
        <v>0</v>
      </c>
      <c r="CN713" s="216"/>
      <c r="CO713" s="216"/>
      <c r="CP713" s="216"/>
      <c r="CQ713" s="217">
        <f t="shared" si="1073"/>
        <v>0</v>
      </c>
      <c r="CR713" s="403">
        <f t="shared" si="1074"/>
        <v>10.216064999999986</v>
      </c>
      <c r="CS713" s="403">
        <f t="shared" si="1102"/>
        <v>3.0648194999999956</v>
      </c>
      <c r="CT713" s="403">
        <f t="shared" si="1075"/>
        <v>5.1080324999999931</v>
      </c>
      <c r="CU713" s="403"/>
      <c r="CV713" s="403"/>
      <c r="CW713" s="403"/>
      <c r="CX713" s="404">
        <f t="shared" si="1076"/>
        <v>10.216064999999986</v>
      </c>
      <c r="CY713" s="198"/>
      <c r="CZ713" s="222">
        <v>620</v>
      </c>
      <c r="DA713" s="677">
        <f t="shared" si="1077"/>
        <v>120</v>
      </c>
      <c r="DB713" s="676">
        <f t="shared" si="1078"/>
        <v>24</v>
      </c>
      <c r="DC713" s="676">
        <f t="shared" si="1103"/>
        <v>4.8</v>
      </c>
      <c r="DD713" s="208">
        <v>660.86425999999994</v>
      </c>
      <c r="DE713" s="677">
        <f t="shared" si="1079"/>
        <v>160.86425999999994</v>
      </c>
      <c r="DF713" s="676">
        <f t="shared" si="1080"/>
        <v>32.172852000000006</v>
      </c>
      <c r="DG713" s="676">
        <f t="shared" si="1104"/>
        <v>6.434570400000001</v>
      </c>
      <c r="DH713" s="222">
        <v>24</v>
      </c>
      <c r="DI713" s="677">
        <f t="shared" si="1081"/>
        <v>120</v>
      </c>
      <c r="DJ713" s="568">
        <f t="shared" si="1082"/>
        <v>620</v>
      </c>
      <c r="DK713" s="677">
        <f t="shared" si="1083"/>
        <v>620</v>
      </c>
      <c r="DL713" s="677">
        <f t="shared" si="1105"/>
        <v>186</v>
      </c>
      <c r="DM713" s="677">
        <f t="shared" si="1106"/>
        <v>310</v>
      </c>
      <c r="DN713" s="677">
        <f t="shared" si="1084"/>
        <v>10.216064999999986</v>
      </c>
      <c r="DO713" s="677">
        <f t="shared" si="1107"/>
        <v>3.0648194999999956</v>
      </c>
      <c r="DP713" s="677">
        <f t="shared" si="1108"/>
        <v>5.1080324999999931</v>
      </c>
      <c r="DQ713" s="677">
        <f t="shared" si="1085"/>
        <v>10.216064999999986</v>
      </c>
      <c r="DR713" s="222">
        <v>620</v>
      </c>
      <c r="DS713" s="677">
        <f t="shared" si="1086"/>
        <v>120</v>
      </c>
      <c r="DT713" s="676">
        <f t="shared" si="1087"/>
        <v>24</v>
      </c>
      <c r="DU713" s="710">
        <f t="shared" si="1109"/>
        <v>4.8</v>
      </c>
      <c r="DV713" s="208">
        <v>660.86425999999994</v>
      </c>
      <c r="DW713" s="677">
        <f t="shared" si="1088"/>
        <v>160.86425999999994</v>
      </c>
      <c r="DX713" s="676">
        <f t="shared" si="1089"/>
        <v>32.172852000000006</v>
      </c>
      <c r="DY713" s="710">
        <f t="shared" si="1110"/>
        <v>6.434570400000001</v>
      </c>
      <c r="DZ713" s="222">
        <v>24</v>
      </c>
      <c r="EA713" s="677">
        <f t="shared" si="1090"/>
        <v>120</v>
      </c>
      <c r="EB713" s="568">
        <f t="shared" si="1091"/>
        <v>620</v>
      </c>
      <c r="EC713" s="677">
        <f t="shared" si="1092"/>
        <v>620</v>
      </c>
      <c r="ED713" s="677">
        <f t="shared" si="1111"/>
        <v>186</v>
      </c>
      <c r="EE713" s="677">
        <f t="shared" si="1112"/>
        <v>310</v>
      </c>
      <c r="EF713" s="208">
        <f t="shared" si="1113"/>
        <v>10.216064999999986</v>
      </c>
      <c r="EG713" s="208">
        <f t="shared" si="1114"/>
        <v>3.0648194999999956</v>
      </c>
      <c r="EH713" s="208">
        <f t="shared" si="1115"/>
        <v>5.1080324999999931</v>
      </c>
      <c r="EI713" s="677">
        <f t="shared" si="1093"/>
        <v>10.216064999999986</v>
      </c>
    </row>
    <row r="714" spans="1:139" s="218" customFormat="1" ht="13.5" customHeight="1" x14ac:dyDescent="0.2">
      <c r="A714" s="506">
        <v>711</v>
      </c>
      <c r="B714" s="506" t="s">
        <v>1270</v>
      </c>
      <c r="C714" s="499" t="s">
        <v>983</v>
      </c>
      <c r="D714" s="253" t="s">
        <v>108</v>
      </c>
      <c r="E714" s="253" t="s">
        <v>36</v>
      </c>
      <c r="F714" s="219" t="s">
        <v>43</v>
      </c>
      <c r="G714" s="219" t="s">
        <v>42</v>
      </c>
      <c r="H714" s="219" t="s">
        <v>25</v>
      </c>
      <c r="I714" s="248">
        <v>0.5</v>
      </c>
      <c r="J714" s="230">
        <v>1032</v>
      </c>
      <c r="K714" s="222" t="s">
        <v>650</v>
      </c>
      <c r="L714" s="219" t="s">
        <v>43</v>
      </c>
      <c r="M714" s="219" t="s">
        <v>42</v>
      </c>
      <c r="N714" s="219" t="s">
        <v>25</v>
      </c>
      <c r="O714" s="249">
        <v>0.5</v>
      </c>
      <c r="P714" s="230">
        <v>1032</v>
      </c>
      <c r="Q714" s="219"/>
      <c r="R714" s="219"/>
      <c r="S714" s="219"/>
      <c r="T714" s="249">
        <v>0.5</v>
      </c>
      <c r="U714" s="231">
        <v>1032</v>
      </c>
      <c r="V714" s="228" t="s">
        <v>695</v>
      </c>
      <c r="W714" s="228" t="s">
        <v>180</v>
      </c>
      <c r="X714" s="228" t="s">
        <v>45</v>
      </c>
      <c r="Y714" s="252">
        <v>0.5</v>
      </c>
      <c r="Z714" s="551">
        <v>1032</v>
      </c>
      <c r="AA714" s="207">
        <f t="shared" si="1029"/>
        <v>516</v>
      </c>
      <c r="AB714" s="552">
        <v>758</v>
      </c>
      <c r="AC714" s="544">
        <f t="shared" si="1094"/>
        <v>-274</v>
      </c>
      <c r="AD714" s="553">
        <f>0.95*$AB$1</f>
        <v>1080.587</v>
      </c>
      <c r="AE714" s="678">
        <f t="shared" si="1095"/>
        <v>48.586999999999989</v>
      </c>
      <c r="AF714" s="222">
        <v>1406</v>
      </c>
      <c r="AJ714" s="444">
        <f t="shared" si="1030"/>
        <v>-274</v>
      </c>
      <c r="AK714" s="444">
        <f t="shared" si="1031"/>
        <v>-26.550387596899228</v>
      </c>
      <c r="AL714" s="539">
        <f t="shared" si="1096"/>
        <v>-5.3100775193798452E-2</v>
      </c>
      <c r="AM714" s="444">
        <f t="shared" si="1032"/>
        <v>-54.8</v>
      </c>
      <c r="AN714" s="445">
        <f t="shared" si="1033"/>
        <v>48.586999999999989</v>
      </c>
      <c r="AO714" s="445">
        <f t="shared" si="1034"/>
        <v>4.7080426356589129</v>
      </c>
      <c r="AP714" s="542">
        <f t="shared" si="1097"/>
        <v>9.4160852713178252E-3</v>
      </c>
      <c r="AQ714" s="445">
        <f t="shared" si="1035"/>
        <v>9.7173999999999978</v>
      </c>
      <c r="AR714" s="227">
        <f t="shared" si="1036"/>
        <v>576</v>
      </c>
      <c r="AS714" s="554">
        <f t="shared" si="1037"/>
        <v>1152</v>
      </c>
      <c r="AT714" s="209">
        <f t="shared" si="1038"/>
        <v>345.59999999999997</v>
      </c>
      <c r="AU714" s="209">
        <f t="shared" si="1039"/>
        <v>576</v>
      </c>
      <c r="AV714" s="211">
        <f t="shared" si="1040"/>
        <v>758</v>
      </c>
      <c r="AW714" s="545">
        <f t="shared" si="1041"/>
        <v>394</v>
      </c>
      <c r="AX714" s="210">
        <f t="shared" si="1042"/>
        <v>120</v>
      </c>
      <c r="AY714" s="210">
        <f t="shared" si="1043"/>
        <v>11.627906976744185</v>
      </c>
      <c r="AZ714" s="211">
        <f t="shared" si="1044"/>
        <v>1080.587</v>
      </c>
      <c r="BA714" s="544">
        <f t="shared" si="1098"/>
        <v>-71.413000000000011</v>
      </c>
      <c r="BB714" s="210">
        <f t="shared" si="1099"/>
        <v>-17.853250000000003</v>
      </c>
      <c r="BC714" s="213">
        <f t="shared" si="1045"/>
        <v>486.26415000000003</v>
      </c>
      <c r="BD714" s="211">
        <f>[1]MAG_9pak!$F$9</f>
        <v>972.52830000000006</v>
      </c>
      <c r="BE714" s="213">
        <f t="shared" si="1046"/>
        <v>291.75848999999999</v>
      </c>
      <c r="BF714" s="213">
        <f t="shared" si="1047"/>
        <v>486.26415000000003</v>
      </c>
      <c r="BG714" s="210">
        <f t="shared" si="1048"/>
        <v>214.52830000000006</v>
      </c>
      <c r="BH714" s="210">
        <f t="shared" si="1049"/>
        <v>-59.471699999999942</v>
      </c>
      <c r="BI714" s="210">
        <f t="shared" si="1050"/>
        <v>-5.7627616279069827</v>
      </c>
      <c r="BJ714" s="210">
        <f t="shared" si="1051"/>
        <v>1279.68</v>
      </c>
      <c r="BK714" s="214">
        <f t="shared" si="1052"/>
        <v>383.904</v>
      </c>
      <c r="BL714" s="214">
        <f t="shared" si="1053"/>
        <v>639.84</v>
      </c>
      <c r="BM714" s="210">
        <f t="shared" si="1054"/>
        <v>247.68000000000006</v>
      </c>
      <c r="BN714" s="210">
        <f t="shared" si="1055"/>
        <v>521.68000000000006</v>
      </c>
      <c r="BO714" s="215">
        <f t="shared" si="1056"/>
        <v>639.84</v>
      </c>
      <c r="BP714" s="210">
        <f t="shared" si="1027"/>
        <v>1279.68</v>
      </c>
      <c r="BQ714" s="216">
        <f t="shared" si="1057"/>
        <v>383.904</v>
      </c>
      <c r="BR714" s="216">
        <f t="shared" si="1058"/>
        <v>639.84</v>
      </c>
      <c r="BS714" s="210">
        <f t="shared" si="1059"/>
        <v>247.68000000000006</v>
      </c>
      <c r="BT714" s="210">
        <f t="shared" si="1060"/>
        <v>521.68000000000006</v>
      </c>
      <c r="BU714" s="217">
        <f t="shared" si="1061"/>
        <v>639.84</v>
      </c>
      <c r="BV714" s="210">
        <f t="shared" si="1028"/>
        <v>1279.68</v>
      </c>
      <c r="BW714" s="403">
        <f t="shared" si="1062"/>
        <v>383.904</v>
      </c>
      <c r="BX714" s="403">
        <f t="shared" si="1063"/>
        <v>639.84</v>
      </c>
      <c r="BY714" s="210">
        <f t="shared" si="1064"/>
        <v>247.68000000000006</v>
      </c>
      <c r="BZ714" s="210">
        <f t="shared" si="1065"/>
        <v>521.68000000000006</v>
      </c>
      <c r="CA714" s="210">
        <f t="shared" si="1066"/>
        <v>24</v>
      </c>
      <c r="CB714" s="404">
        <f t="shared" si="1067"/>
        <v>639.84</v>
      </c>
      <c r="CC714" s="211"/>
      <c r="CD714" s="537">
        <f t="shared" si="1068"/>
        <v>-17.853250000000003</v>
      </c>
      <c r="CE714" s="537">
        <f t="shared" si="1100"/>
        <v>-5.3559750000000008</v>
      </c>
      <c r="CF714" s="537">
        <f t="shared" si="1069"/>
        <v>-8.9266250000000014</v>
      </c>
      <c r="CG714" s="210"/>
      <c r="CH714" s="210"/>
      <c r="CI714" s="210"/>
      <c r="CJ714" s="538">
        <f t="shared" si="1070"/>
        <v>-8.9266250000000014</v>
      </c>
      <c r="CK714" s="216">
        <f t="shared" si="1071"/>
        <v>-98.5</v>
      </c>
      <c r="CL714" s="216">
        <f t="shared" si="1101"/>
        <v>-29.549999999999997</v>
      </c>
      <c r="CM714" s="216">
        <f t="shared" si="1072"/>
        <v>-49.25</v>
      </c>
      <c r="CN714" s="216"/>
      <c r="CO714" s="216"/>
      <c r="CP714" s="216"/>
      <c r="CQ714" s="217">
        <f t="shared" si="1073"/>
        <v>-49.25</v>
      </c>
      <c r="CR714" s="403">
        <f t="shared" si="1074"/>
        <v>-49.773250000000019</v>
      </c>
      <c r="CS714" s="403">
        <f t="shared" si="1102"/>
        <v>-14.931975000000005</v>
      </c>
      <c r="CT714" s="403">
        <f t="shared" si="1075"/>
        <v>-24.886625000000009</v>
      </c>
      <c r="CU714" s="403"/>
      <c r="CV714" s="403"/>
      <c r="CW714" s="403"/>
      <c r="CX714" s="404">
        <f t="shared" si="1076"/>
        <v>-24.886625000000009</v>
      </c>
      <c r="CY714" s="198"/>
      <c r="CZ714" s="222">
        <v>758</v>
      </c>
      <c r="DA714" s="677">
        <f t="shared" si="1077"/>
        <v>-274</v>
      </c>
      <c r="DB714" s="676">
        <f t="shared" si="1078"/>
        <v>-26.550387596899228</v>
      </c>
      <c r="DC714" s="676">
        <f t="shared" si="1103"/>
        <v>-5.3100775193798455</v>
      </c>
      <c r="DD714" s="208">
        <v>1080.587</v>
      </c>
      <c r="DE714" s="677">
        <f t="shared" si="1079"/>
        <v>48.586999999999989</v>
      </c>
      <c r="DF714" s="676">
        <f t="shared" si="1080"/>
        <v>4.7080426356589129</v>
      </c>
      <c r="DG714" s="676">
        <f t="shared" si="1104"/>
        <v>0.94160852713178256</v>
      </c>
      <c r="DH714" s="222">
        <v>20</v>
      </c>
      <c r="DI714" s="677">
        <f t="shared" si="1081"/>
        <v>206.4</v>
      </c>
      <c r="DJ714" s="568">
        <f t="shared" si="1082"/>
        <v>1238.4000000000001</v>
      </c>
      <c r="DK714" s="677">
        <f t="shared" si="1083"/>
        <v>619.20000000000005</v>
      </c>
      <c r="DL714" s="677">
        <f t="shared" si="1105"/>
        <v>371.52</v>
      </c>
      <c r="DM714" s="677">
        <f t="shared" si="1106"/>
        <v>619.20000000000005</v>
      </c>
      <c r="DN714" s="677">
        <f t="shared" si="1084"/>
        <v>-39.453250000000025</v>
      </c>
      <c r="DO714" s="677">
        <f t="shared" si="1107"/>
        <v>-11.835975000000007</v>
      </c>
      <c r="DP714" s="677">
        <f t="shared" si="1108"/>
        <v>-19.726625000000013</v>
      </c>
      <c r="DQ714" s="677">
        <f t="shared" si="1085"/>
        <v>-19.726625000000013</v>
      </c>
      <c r="DR714" s="222">
        <v>758</v>
      </c>
      <c r="DS714" s="677">
        <f t="shared" si="1086"/>
        <v>-274</v>
      </c>
      <c r="DT714" s="676">
        <f t="shared" si="1087"/>
        <v>-26.550387596899228</v>
      </c>
      <c r="DU714" s="710">
        <f t="shared" si="1109"/>
        <v>-5.3100775193798455</v>
      </c>
      <c r="DV714" s="208">
        <v>1080.587</v>
      </c>
      <c r="DW714" s="677">
        <f t="shared" si="1088"/>
        <v>48.586999999999989</v>
      </c>
      <c r="DX714" s="676">
        <f t="shared" si="1089"/>
        <v>4.7080426356589129</v>
      </c>
      <c r="DY714" s="710">
        <f t="shared" si="1110"/>
        <v>0.94160852713178256</v>
      </c>
      <c r="DZ714" s="222">
        <v>19</v>
      </c>
      <c r="EA714" s="677">
        <f t="shared" si="1090"/>
        <v>196.08</v>
      </c>
      <c r="EB714" s="568">
        <f t="shared" si="1091"/>
        <v>1228.08</v>
      </c>
      <c r="EC714" s="677">
        <f t="shared" si="1092"/>
        <v>614.04</v>
      </c>
      <c r="ED714" s="677">
        <f t="shared" si="1111"/>
        <v>368.42399999999992</v>
      </c>
      <c r="EE714" s="677">
        <f t="shared" si="1112"/>
        <v>614.04</v>
      </c>
      <c r="EF714" s="208">
        <f t="shared" si="1113"/>
        <v>-36.873249999999985</v>
      </c>
      <c r="EG714" s="208">
        <f t="shared" si="1114"/>
        <v>-11.061974999999995</v>
      </c>
      <c r="EH714" s="208">
        <f t="shared" si="1115"/>
        <v>-18.436624999999992</v>
      </c>
      <c r="EI714" s="677">
        <f t="shared" si="1093"/>
        <v>-18.436624999999992</v>
      </c>
    </row>
    <row r="715" spans="1:139" s="218" customFormat="1" ht="13.5" customHeight="1" x14ac:dyDescent="0.2">
      <c r="A715" s="505">
        <v>712</v>
      </c>
      <c r="B715" s="505" t="s">
        <v>1270</v>
      </c>
      <c r="C715" s="499" t="s">
        <v>983</v>
      </c>
      <c r="D715" s="253" t="s">
        <v>108</v>
      </c>
      <c r="E715" s="253" t="s">
        <v>92</v>
      </c>
      <c r="F715" s="219" t="s">
        <v>96</v>
      </c>
      <c r="G715" s="219" t="s">
        <v>24</v>
      </c>
      <c r="H715" s="219" t="s">
        <v>28</v>
      </c>
      <c r="I715" s="248">
        <v>0.2</v>
      </c>
      <c r="J715" s="230">
        <v>739</v>
      </c>
      <c r="K715" s="222"/>
      <c r="L715" s="219" t="s">
        <v>96</v>
      </c>
      <c r="M715" s="219" t="s">
        <v>24</v>
      </c>
      <c r="N715" s="219" t="s">
        <v>28</v>
      </c>
      <c r="O715" s="249">
        <v>0.2</v>
      </c>
      <c r="P715" s="230">
        <v>739</v>
      </c>
      <c r="Q715" s="219"/>
      <c r="R715" s="219"/>
      <c r="S715" s="219"/>
      <c r="T715" s="249">
        <v>0.2</v>
      </c>
      <c r="U715" s="231">
        <v>739</v>
      </c>
      <c r="V715" s="228" t="s">
        <v>674</v>
      </c>
      <c r="W715" s="228" t="s">
        <v>6</v>
      </c>
      <c r="X715" s="228" t="s">
        <v>28</v>
      </c>
      <c r="Y715" s="252">
        <v>0.2</v>
      </c>
      <c r="Z715" s="232">
        <v>739</v>
      </c>
      <c r="AA715" s="207">
        <f t="shared" si="1029"/>
        <v>147.80000000000001</v>
      </c>
      <c r="AB715" s="222">
        <v>967</v>
      </c>
      <c r="AC715" s="544">
        <f t="shared" si="1094"/>
        <v>228</v>
      </c>
      <c r="AD715" s="208">
        <f>1.22*$AB$1</f>
        <v>1387.7012</v>
      </c>
      <c r="AE715" s="678">
        <f t="shared" si="1095"/>
        <v>648.70119999999997</v>
      </c>
      <c r="AF715" s="222">
        <v>1796</v>
      </c>
      <c r="AJ715" s="444">
        <f t="shared" si="1030"/>
        <v>228</v>
      </c>
      <c r="AK715" s="444">
        <f t="shared" si="1031"/>
        <v>30.852503382949948</v>
      </c>
      <c r="AL715" s="539">
        <f t="shared" si="1096"/>
        <v>6.1705006765899899E-2</v>
      </c>
      <c r="AM715" s="444">
        <f t="shared" si="1032"/>
        <v>45.6</v>
      </c>
      <c r="AN715" s="445">
        <f t="shared" si="1033"/>
        <v>648.70119999999997</v>
      </c>
      <c r="AO715" s="445">
        <f t="shared" si="1034"/>
        <v>87.780947225981038</v>
      </c>
      <c r="AP715" s="542">
        <f t="shared" si="1097"/>
        <v>0.17556189445196207</v>
      </c>
      <c r="AQ715" s="445">
        <f t="shared" si="1035"/>
        <v>129.74024</v>
      </c>
      <c r="AR715" s="227">
        <f t="shared" si="1036"/>
        <v>171.8</v>
      </c>
      <c r="AS715" s="210">
        <f t="shared" si="1037"/>
        <v>859</v>
      </c>
      <c r="AT715" s="209">
        <f t="shared" si="1038"/>
        <v>257.7</v>
      </c>
      <c r="AU715" s="209">
        <f t="shared" si="1039"/>
        <v>429.5</v>
      </c>
      <c r="AV715" s="211">
        <f t="shared" si="1040"/>
        <v>967</v>
      </c>
      <c r="AW715" s="212">
        <f t="shared" si="1041"/>
        <v>-108</v>
      </c>
      <c r="AX715" s="210">
        <f t="shared" si="1042"/>
        <v>120</v>
      </c>
      <c r="AY715" s="210">
        <f t="shared" si="1043"/>
        <v>16.238159675236801</v>
      </c>
      <c r="AZ715" s="211">
        <f t="shared" si="1044"/>
        <v>1387.7012</v>
      </c>
      <c r="BA715" s="544">
        <f t="shared" si="1098"/>
        <v>528.70119999999997</v>
      </c>
      <c r="BB715" s="210">
        <f t="shared" si="1099"/>
        <v>132.17529999999999</v>
      </c>
      <c r="BC715" s="213">
        <f t="shared" si="1045"/>
        <v>249.78621600000002</v>
      </c>
      <c r="BD715" s="211">
        <f>[1]MAG_9pak!$F$11</f>
        <v>1248.9310800000001</v>
      </c>
      <c r="BE715" s="213">
        <f t="shared" si="1046"/>
        <v>374.67932400000001</v>
      </c>
      <c r="BF715" s="213">
        <f t="shared" si="1047"/>
        <v>624.46554000000003</v>
      </c>
      <c r="BG715" s="210">
        <f t="shared" si="1048"/>
        <v>281.93108000000007</v>
      </c>
      <c r="BH715" s="210">
        <f t="shared" si="1049"/>
        <v>509.93108000000007</v>
      </c>
      <c r="BI715" s="210">
        <f t="shared" si="1050"/>
        <v>69.002852503382968</v>
      </c>
      <c r="BJ715" s="210">
        <f t="shared" si="1051"/>
        <v>916.36</v>
      </c>
      <c r="BK715" s="214">
        <f t="shared" si="1052"/>
        <v>274.90800000000002</v>
      </c>
      <c r="BL715" s="214">
        <f t="shared" si="1053"/>
        <v>458.18</v>
      </c>
      <c r="BM715" s="210">
        <f t="shared" si="1054"/>
        <v>177.36</v>
      </c>
      <c r="BN715" s="210">
        <f t="shared" si="1055"/>
        <v>-50.639999999999986</v>
      </c>
      <c r="BO715" s="215">
        <f t="shared" si="1056"/>
        <v>183.27200000000002</v>
      </c>
      <c r="BP715" s="210">
        <f t="shared" si="1027"/>
        <v>916.36</v>
      </c>
      <c r="BQ715" s="216">
        <f t="shared" si="1057"/>
        <v>274.90800000000002</v>
      </c>
      <c r="BR715" s="216">
        <f t="shared" si="1058"/>
        <v>458.18</v>
      </c>
      <c r="BS715" s="210">
        <f t="shared" si="1059"/>
        <v>177.36</v>
      </c>
      <c r="BT715" s="210">
        <f t="shared" si="1060"/>
        <v>-50.639999999999986</v>
      </c>
      <c r="BU715" s="217">
        <f t="shared" si="1061"/>
        <v>183.27200000000002</v>
      </c>
      <c r="BV715" s="210">
        <f t="shared" si="1028"/>
        <v>916.36</v>
      </c>
      <c r="BW715" s="403">
        <f t="shared" si="1062"/>
        <v>274.90800000000002</v>
      </c>
      <c r="BX715" s="403">
        <f t="shared" si="1063"/>
        <v>458.18</v>
      </c>
      <c r="BY715" s="210">
        <f t="shared" si="1064"/>
        <v>177.36</v>
      </c>
      <c r="BZ715" s="210">
        <f t="shared" si="1065"/>
        <v>-50.639999999999986</v>
      </c>
      <c r="CA715" s="210">
        <f t="shared" si="1066"/>
        <v>24</v>
      </c>
      <c r="CB715" s="404">
        <f t="shared" si="1067"/>
        <v>183.27200000000002</v>
      </c>
      <c r="CC715" s="211"/>
      <c r="CD715" s="537">
        <f t="shared" si="1068"/>
        <v>132.17529999999999</v>
      </c>
      <c r="CE715" s="537">
        <f t="shared" si="1100"/>
        <v>39.652589999999996</v>
      </c>
      <c r="CF715" s="537">
        <f t="shared" si="1069"/>
        <v>66.087649999999996</v>
      </c>
      <c r="CG715" s="210"/>
      <c r="CH715" s="210"/>
      <c r="CI715" s="210"/>
      <c r="CJ715" s="538">
        <f t="shared" si="1070"/>
        <v>26.43506</v>
      </c>
      <c r="CK715" s="216">
        <f t="shared" si="1071"/>
        <v>27</v>
      </c>
      <c r="CL715" s="216">
        <f t="shared" si="1101"/>
        <v>8.1</v>
      </c>
      <c r="CM715" s="216">
        <f t="shared" si="1072"/>
        <v>13.5</v>
      </c>
      <c r="CN715" s="216"/>
      <c r="CO715" s="216"/>
      <c r="CP715" s="216"/>
      <c r="CQ715" s="217">
        <f t="shared" si="1073"/>
        <v>5.4</v>
      </c>
      <c r="CR715" s="403">
        <f t="shared" si="1074"/>
        <v>117.83529999999999</v>
      </c>
      <c r="CS715" s="403">
        <f t="shared" si="1102"/>
        <v>35.350589999999997</v>
      </c>
      <c r="CT715" s="403">
        <f t="shared" si="1075"/>
        <v>58.917649999999995</v>
      </c>
      <c r="CU715" s="403"/>
      <c r="CV715" s="403"/>
      <c r="CW715" s="403"/>
      <c r="CX715" s="404">
        <f t="shared" si="1076"/>
        <v>23.567059999999998</v>
      </c>
      <c r="CY715" s="198"/>
      <c r="CZ715" s="222">
        <v>967</v>
      </c>
      <c r="DA715" s="677">
        <f t="shared" si="1077"/>
        <v>228</v>
      </c>
      <c r="DB715" s="676">
        <f t="shared" si="1078"/>
        <v>30.852503382949948</v>
      </c>
      <c r="DC715" s="676">
        <f t="shared" si="1103"/>
        <v>6.1705006765899899</v>
      </c>
      <c r="DD715" s="208">
        <v>1387.7012</v>
      </c>
      <c r="DE715" s="677">
        <f t="shared" si="1079"/>
        <v>648.70119999999997</v>
      </c>
      <c r="DF715" s="676">
        <f t="shared" si="1080"/>
        <v>87.780947225981038</v>
      </c>
      <c r="DG715" s="676">
        <f t="shared" si="1104"/>
        <v>17.556189445196207</v>
      </c>
      <c r="DH715" s="222">
        <v>20</v>
      </c>
      <c r="DI715" s="677">
        <f t="shared" si="1081"/>
        <v>147.80000000000001</v>
      </c>
      <c r="DJ715" s="568">
        <f t="shared" si="1082"/>
        <v>886.8</v>
      </c>
      <c r="DK715" s="677">
        <f t="shared" si="1083"/>
        <v>177.36</v>
      </c>
      <c r="DL715" s="677">
        <f t="shared" si="1105"/>
        <v>266.04000000000002</v>
      </c>
      <c r="DM715" s="677">
        <f t="shared" si="1106"/>
        <v>443.4</v>
      </c>
      <c r="DN715" s="677">
        <f t="shared" si="1084"/>
        <v>125.2253</v>
      </c>
      <c r="DO715" s="677">
        <f t="shared" si="1107"/>
        <v>37.567590000000003</v>
      </c>
      <c r="DP715" s="677">
        <f t="shared" si="1108"/>
        <v>62.612650000000002</v>
      </c>
      <c r="DQ715" s="677">
        <f t="shared" si="1085"/>
        <v>25.045060000000003</v>
      </c>
      <c r="DR715" s="222">
        <v>967</v>
      </c>
      <c r="DS715" s="677">
        <f t="shared" si="1086"/>
        <v>228</v>
      </c>
      <c r="DT715" s="676">
        <f t="shared" si="1087"/>
        <v>30.852503382949948</v>
      </c>
      <c r="DU715" s="710">
        <f t="shared" si="1109"/>
        <v>6.1705006765899899</v>
      </c>
      <c r="DV715" s="208">
        <v>1387.7012</v>
      </c>
      <c r="DW715" s="677">
        <f t="shared" si="1088"/>
        <v>648.70119999999997</v>
      </c>
      <c r="DX715" s="676">
        <f t="shared" si="1089"/>
        <v>87.780947225981038</v>
      </c>
      <c r="DY715" s="710">
        <f t="shared" si="1110"/>
        <v>17.556189445196207</v>
      </c>
      <c r="DZ715" s="222">
        <v>19</v>
      </c>
      <c r="EA715" s="677">
        <f t="shared" si="1090"/>
        <v>140.41</v>
      </c>
      <c r="EB715" s="568">
        <f t="shared" si="1091"/>
        <v>879.41</v>
      </c>
      <c r="EC715" s="677">
        <f t="shared" si="1092"/>
        <v>175.88200000000001</v>
      </c>
      <c r="ED715" s="677">
        <f t="shared" si="1111"/>
        <v>263.82299999999998</v>
      </c>
      <c r="EE715" s="677">
        <f t="shared" si="1112"/>
        <v>439.70499999999998</v>
      </c>
      <c r="EF715" s="208">
        <f t="shared" si="1113"/>
        <v>127.0728</v>
      </c>
      <c r="EG715" s="208">
        <f t="shared" si="1114"/>
        <v>38.121839999999999</v>
      </c>
      <c r="EH715" s="208">
        <f t="shared" si="1115"/>
        <v>63.5364</v>
      </c>
      <c r="EI715" s="677">
        <f t="shared" si="1093"/>
        <v>25.414560000000002</v>
      </c>
    </row>
    <row r="716" spans="1:139" s="218" customFormat="1" ht="13.5" customHeight="1" x14ac:dyDescent="0.2">
      <c r="A716" s="505">
        <v>713</v>
      </c>
      <c r="B716" s="505" t="s">
        <v>1270</v>
      </c>
      <c r="C716" s="499" t="s">
        <v>983</v>
      </c>
      <c r="D716" s="253" t="s">
        <v>108</v>
      </c>
      <c r="E716" s="253" t="s">
        <v>14</v>
      </c>
      <c r="F716" s="219" t="s">
        <v>38</v>
      </c>
      <c r="G716" s="219" t="s">
        <v>24</v>
      </c>
      <c r="H716" s="219" t="s">
        <v>25</v>
      </c>
      <c r="I716" s="248">
        <v>0.8</v>
      </c>
      <c r="J716" s="229">
        <v>700</v>
      </c>
      <c r="K716" s="222"/>
      <c r="L716" s="219" t="s">
        <v>38</v>
      </c>
      <c r="M716" s="219" t="s">
        <v>24</v>
      </c>
      <c r="N716" s="219" t="s">
        <v>25</v>
      </c>
      <c r="O716" s="249">
        <v>0.8</v>
      </c>
      <c r="P716" s="230">
        <v>700</v>
      </c>
      <c r="Q716" s="219"/>
      <c r="R716" s="219"/>
      <c r="S716" s="219"/>
      <c r="T716" s="249">
        <v>0.8</v>
      </c>
      <c r="U716" s="231">
        <v>700</v>
      </c>
      <c r="V716" s="228" t="s">
        <v>660</v>
      </c>
      <c r="W716" s="228" t="s">
        <v>6</v>
      </c>
      <c r="X716" s="228" t="s">
        <v>45</v>
      </c>
      <c r="Y716" s="252">
        <v>0.8</v>
      </c>
      <c r="Z716" s="232">
        <v>700</v>
      </c>
      <c r="AA716" s="207">
        <f t="shared" si="1029"/>
        <v>560</v>
      </c>
      <c r="AB716" s="222">
        <v>758</v>
      </c>
      <c r="AC716" s="544">
        <f t="shared" si="1094"/>
        <v>58</v>
      </c>
      <c r="AD716" s="208">
        <f>0.95*$AB$1</f>
        <v>1080.587</v>
      </c>
      <c r="AE716" s="678">
        <f t="shared" si="1095"/>
        <v>380.58699999999999</v>
      </c>
      <c r="AF716" s="222">
        <v>1406</v>
      </c>
      <c r="AJ716" s="444">
        <f t="shared" si="1030"/>
        <v>58</v>
      </c>
      <c r="AK716" s="444">
        <f t="shared" si="1031"/>
        <v>8.2857142857142918</v>
      </c>
      <c r="AL716" s="539">
        <f t="shared" si="1096"/>
        <v>1.6571428571428584E-2</v>
      </c>
      <c r="AM716" s="444">
        <f t="shared" si="1032"/>
        <v>11.6</v>
      </c>
      <c r="AN716" s="445">
        <f t="shared" si="1033"/>
        <v>380.58699999999999</v>
      </c>
      <c r="AO716" s="445">
        <f t="shared" si="1034"/>
        <v>54.369571428571419</v>
      </c>
      <c r="AP716" s="542">
        <f t="shared" si="1097"/>
        <v>0.10873914285714284</v>
      </c>
      <c r="AQ716" s="445">
        <f t="shared" si="1035"/>
        <v>76.117400000000004</v>
      </c>
      <c r="AR716" s="227">
        <f t="shared" si="1036"/>
        <v>656</v>
      </c>
      <c r="AS716" s="210">
        <f t="shared" si="1037"/>
        <v>820</v>
      </c>
      <c r="AT716" s="209">
        <f t="shared" si="1038"/>
        <v>246</v>
      </c>
      <c r="AU716" s="209">
        <f t="shared" si="1039"/>
        <v>410</v>
      </c>
      <c r="AV716" s="211">
        <f t="shared" si="1040"/>
        <v>758</v>
      </c>
      <c r="AW716" s="210">
        <f t="shared" si="1041"/>
        <v>62</v>
      </c>
      <c r="AX716" s="210">
        <f t="shared" si="1042"/>
        <v>120</v>
      </c>
      <c r="AY716" s="210">
        <f t="shared" si="1043"/>
        <v>17.142857142857153</v>
      </c>
      <c r="AZ716" s="211">
        <f t="shared" si="1044"/>
        <v>1080.587</v>
      </c>
      <c r="BA716" s="544">
        <f t="shared" si="1098"/>
        <v>260.58699999999999</v>
      </c>
      <c r="BB716" s="210">
        <f t="shared" si="1099"/>
        <v>65.146749999999997</v>
      </c>
      <c r="BC716" s="213">
        <f t="shared" si="1045"/>
        <v>778.02264000000014</v>
      </c>
      <c r="BD716" s="211">
        <f>[1]MAG_9pak!$F$9</f>
        <v>972.52830000000006</v>
      </c>
      <c r="BE716" s="213">
        <f t="shared" si="1046"/>
        <v>291.75848999999999</v>
      </c>
      <c r="BF716" s="213">
        <f t="shared" si="1047"/>
        <v>486.26415000000003</v>
      </c>
      <c r="BG716" s="210">
        <f t="shared" si="1048"/>
        <v>214.52830000000006</v>
      </c>
      <c r="BH716" s="210">
        <f t="shared" si="1049"/>
        <v>272.52830000000006</v>
      </c>
      <c r="BI716" s="210">
        <f t="shared" si="1050"/>
        <v>38.932614285714294</v>
      </c>
      <c r="BJ716" s="210">
        <f t="shared" si="1051"/>
        <v>868</v>
      </c>
      <c r="BK716" s="214">
        <f t="shared" si="1052"/>
        <v>260.39999999999998</v>
      </c>
      <c r="BL716" s="214">
        <f t="shared" si="1053"/>
        <v>434</v>
      </c>
      <c r="BM716" s="210">
        <f t="shared" si="1054"/>
        <v>168</v>
      </c>
      <c r="BN716" s="210">
        <f t="shared" si="1055"/>
        <v>110</v>
      </c>
      <c r="BO716" s="215">
        <f t="shared" si="1056"/>
        <v>694.40000000000009</v>
      </c>
      <c r="BP716" s="210">
        <f t="shared" si="1027"/>
        <v>868</v>
      </c>
      <c r="BQ716" s="216">
        <f t="shared" si="1057"/>
        <v>260.39999999999998</v>
      </c>
      <c r="BR716" s="216">
        <f t="shared" si="1058"/>
        <v>434</v>
      </c>
      <c r="BS716" s="210">
        <f t="shared" si="1059"/>
        <v>168</v>
      </c>
      <c r="BT716" s="210">
        <f t="shared" si="1060"/>
        <v>110</v>
      </c>
      <c r="BU716" s="217">
        <f t="shared" si="1061"/>
        <v>694.40000000000009</v>
      </c>
      <c r="BV716" s="210">
        <f t="shared" si="1028"/>
        <v>868</v>
      </c>
      <c r="BW716" s="403">
        <f t="shared" si="1062"/>
        <v>260.39999999999998</v>
      </c>
      <c r="BX716" s="403">
        <f t="shared" si="1063"/>
        <v>434</v>
      </c>
      <c r="BY716" s="210">
        <f t="shared" si="1064"/>
        <v>168</v>
      </c>
      <c r="BZ716" s="210">
        <f t="shared" si="1065"/>
        <v>110</v>
      </c>
      <c r="CA716" s="210">
        <f t="shared" si="1066"/>
        <v>24</v>
      </c>
      <c r="CB716" s="404">
        <f t="shared" si="1067"/>
        <v>694.40000000000009</v>
      </c>
      <c r="CC716" s="211"/>
      <c r="CD716" s="537">
        <f t="shared" si="1068"/>
        <v>65.146749999999997</v>
      </c>
      <c r="CE716" s="537">
        <f t="shared" si="1100"/>
        <v>19.544024999999998</v>
      </c>
      <c r="CF716" s="537">
        <f t="shared" si="1069"/>
        <v>32.573374999999999</v>
      </c>
      <c r="CG716" s="210"/>
      <c r="CH716" s="210"/>
      <c r="CI716" s="210"/>
      <c r="CJ716" s="538">
        <f t="shared" si="1070"/>
        <v>52.117400000000004</v>
      </c>
      <c r="CK716" s="216">
        <f t="shared" si="1071"/>
        <v>-15.5</v>
      </c>
      <c r="CL716" s="216">
        <f t="shared" si="1101"/>
        <v>-4.6499999999999995</v>
      </c>
      <c r="CM716" s="216">
        <f t="shared" si="1072"/>
        <v>-7.75</v>
      </c>
      <c r="CN716" s="216"/>
      <c r="CO716" s="216"/>
      <c r="CP716" s="216"/>
      <c r="CQ716" s="217">
        <f t="shared" si="1073"/>
        <v>-12.4</v>
      </c>
      <c r="CR716" s="403">
        <f t="shared" si="1074"/>
        <v>53.146749999999997</v>
      </c>
      <c r="CS716" s="403">
        <f t="shared" si="1102"/>
        <v>15.944024999999998</v>
      </c>
      <c r="CT716" s="403">
        <f t="shared" si="1075"/>
        <v>26.573374999999999</v>
      </c>
      <c r="CU716" s="403"/>
      <c r="CV716" s="403"/>
      <c r="CW716" s="403"/>
      <c r="CX716" s="404">
        <f t="shared" si="1076"/>
        <v>42.517400000000002</v>
      </c>
      <c r="CY716" s="198"/>
      <c r="CZ716" s="222">
        <v>758</v>
      </c>
      <c r="DA716" s="677">
        <f t="shared" si="1077"/>
        <v>58</v>
      </c>
      <c r="DB716" s="676">
        <f t="shared" si="1078"/>
        <v>8.2857142857142918</v>
      </c>
      <c r="DC716" s="676">
        <f t="shared" si="1103"/>
        <v>1.6571428571428584</v>
      </c>
      <c r="DD716" s="208">
        <v>1080.587</v>
      </c>
      <c r="DE716" s="677">
        <f t="shared" si="1079"/>
        <v>380.58699999999999</v>
      </c>
      <c r="DF716" s="676">
        <f t="shared" si="1080"/>
        <v>54.369571428571419</v>
      </c>
      <c r="DG716" s="676">
        <f t="shared" si="1104"/>
        <v>10.873914285714283</v>
      </c>
      <c r="DH716" s="222">
        <v>20</v>
      </c>
      <c r="DI716" s="677">
        <f t="shared" si="1081"/>
        <v>140</v>
      </c>
      <c r="DJ716" s="568">
        <f t="shared" si="1082"/>
        <v>840</v>
      </c>
      <c r="DK716" s="677">
        <f t="shared" si="1083"/>
        <v>672</v>
      </c>
      <c r="DL716" s="677">
        <f t="shared" si="1105"/>
        <v>252</v>
      </c>
      <c r="DM716" s="677">
        <f t="shared" si="1106"/>
        <v>420</v>
      </c>
      <c r="DN716" s="677">
        <f t="shared" si="1084"/>
        <v>60.146749999999997</v>
      </c>
      <c r="DO716" s="677">
        <f t="shared" si="1107"/>
        <v>18.044024999999998</v>
      </c>
      <c r="DP716" s="677">
        <f t="shared" si="1108"/>
        <v>30.073374999999999</v>
      </c>
      <c r="DQ716" s="677">
        <f t="shared" si="1085"/>
        <v>48.117400000000004</v>
      </c>
      <c r="DR716" s="222">
        <v>758</v>
      </c>
      <c r="DS716" s="677">
        <f t="shared" si="1086"/>
        <v>58</v>
      </c>
      <c r="DT716" s="676">
        <f t="shared" si="1087"/>
        <v>8.2857142857142918</v>
      </c>
      <c r="DU716" s="710">
        <f t="shared" si="1109"/>
        <v>1.6571428571428584</v>
      </c>
      <c r="DV716" s="208">
        <v>1080.587</v>
      </c>
      <c r="DW716" s="677">
        <f t="shared" si="1088"/>
        <v>380.58699999999999</v>
      </c>
      <c r="DX716" s="676">
        <f t="shared" si="1089"/>
        <v>54.369571428571419</v>
      </c>
      <c r="DY716" s="710">
        <f t="shared" si="1110"/>
        <v>10.873914285714283</v>
      </c>
      <c r="DZ716" s="222">
        <v>19</v>
      </c>
      <c r="EA716" s="677">
        <f t="shared" si="1090"/>
        <v>133</v>
      </c>
      <c r="EB716" s="568">
        <f t="shared" si="1091"/>
        <v>833</v>
      </c>
      <c r="EC716" s="677">
        <f t="shared" si="1092"/>
        <v>666.40000000000009</v>
      </c>
      <c r="ED716" s="677">
        <f t="shared" si="1111"/>
        <v>249.9</v>
      </c>
      <c r="EE716" s="677">
        <f t="shared" si="1112"/>
        <v>416.5</v>
      </c>
      <c r="EF716" s="208">
        <f t="shared" si="1113"/>
        <v>61.896749999999997</v>
      </c>
      <c r="EG716" s="208">
        <f t="shared" si="1114"/>
        <v>18.569025</v>
      </c>
      <c r="EH716" s="208">
        <f t="shared" si="1115"/>
        <v>30.948374999999999</v>
      </c>
      <c r="EI716" s="677">
        <f t="shared" si="1093"/>
        <v>49.517400000000002</v>
      </c>
    </row>
    <row r="717" spans="1:139" s="218" customFormat="1" ht="13.5" customHeight="1" x14ac:dyDescent="0.2">
      <c r="A717" s="506">
        <v>714</v>
      </c>
      <c r="B717" s="506" t="s">
        <v>1270</v>
      </c>
      <c r="C717" s="499" t="s">
        <v>1116</v>
      </c>
      <c r="D717" s="253" t="s">
        <v>108</v>
      </c>
      <c r="E717" s="253" t="s">
        <v>93</v>
      </c>
      <c r="F717" s="219" t="s">
        <v>90</v>
      </c>
      <c r="G717" s="219" t="s">
        <v>6</v>
      </c>
      <c r="H717" s="219" t="s">
        <v>52</v>
      </c>
      <c r="I717" s="248">
        <v>3.5</v>
      </c>
      <c r="J717" s="230">
        <v>639</v>
      </c>
      <c r="K717" s="222"/>
      <c r="L717" s="219" t="s">
        <v>90</v>
      </c>
      <c r="M717" s="219" t="s">
        <v>6</v>
      </c>
      <c r="N717" s="219" t="s">
        <v>52</v>
      </c>
      <c r="O717" s="249">
        <v>3.5</v>
      </c>
      <c r="P717" s="230">
        <v>639</v>
      </c>
      <c r="Q717" s="219"/>
      <c r="R717" s="219"/>
      <c r="S717" s="219"/>
      <c r="T717" s="249">
        <v>3.5</v>
      </c>
      <c r="U717" s="231">
        <v>639</v>
      </c>
      <c r="V717" s="228" t="s">
        <v>171</v>
      </c>
      <c r="W717" s="228" t="s">
        <v>6</v>
      </c>
      <c r="X717" s="228" t="s">
        <v>52</v>
      </c>
      <c r="Y717" s="252">
        <v>3.5</v>
      </c>
      <c r="Z717" s="232">
        <v>688</v>
      </c>
      <c r="AA717" s="207">
        <f t="shared" si="1029"/>
        <v>2408</v>
      </c>
      <c r="AB717" s="222">
        <v>662</v>
      </c>
      <c r="AC717" s="544">
        <f t="shared" si="1094"/>
        <v>-26</v>
      </c>
      <c r="AD717" s="208">
        <f>0.832*$AB$1</f>
        <v>946.36671999999999</v>
      </c>
      <c r="AE717" s="678">
        <f t="shared" si="1095"/>
        <v>258.36671999999999</v>
      </c>
      <c r="AF717" s="222">
        <v>1228</v>
      </c>
      <c r="AJ717" s="444">
        <f t="shared" si="1030"/>
        <v>-26</v>
      </c>
      <c r="AK717" s="444">
        <f t="shared" si="1031"/>
        <v>-3.7790697674418539</v>
      </c>
      <c r="AL717" s="539">
        <f t="shared" si="1096"/>
        <v>-7.5581395348837078E-3</v>
      </c>
      <c r="AM717" s="444">
        <f t="shared" si="1032"/>
        <v>-5.2</v>
      </c>
      <c r="AN717" s="445">
        <f t="shared" si="1033"/>
        <v>258.36671999999999</v>
      </c>
      <c r="AO717" s="445">
        <f t="shared" si="1034"/>
        <v>37.55330232558137</v>
      </c>
      <c r="AP717" s="542">
        <f t="shared" si="1097"/>
        <v>7.5106604651162742E-2</v>
      </c>
      <c r="AQ717" s="445">
        <f t="shared" si="1035"/>
        <v>51.673344</v>
      </c>
      <c r="AR717" s="227">
        <f t="shared" si="1036"/>
        <v>2828</v>
      </c>
      <c r="AS717" s="210">
        <f t="shared" si="1037"/>
        <v>808</v>
      </c>
      <c r="AT717" s="209">
        <f t="shared" si="1038"/>
        <v>242.39999999999998</v>
      </c>
      <c r="AU717" s="209">
        <f t="shared" si="1039"/>
        <v>404</v>
      </c>
      <c r="AV717" s="211">
        <f t="shared" si="1040"/>
        <v>662</v>
      </c>
      <c r="AW717" s="210">
        <f t="shared" si="1041"/>
        <v>146</v>
      </c>
      <c r="AX717" s="210">
        <f t="shared" si="1042"/>
        <v>120</v>
      </c>
      <c r="AY717" s="210">
        <f t="shared" si="1043"/>
        <v>17.441860465116292</v>
      </c>
      <c r="AZ717" s="211">
        <f t="shared" si="1044"/>
        <v>946.36671999999999</v>
      </c>
      <c r="BA717" s="544">
        <f t="shared" si="1098"/>
        <v>138.36671999999999</v>
      </c>
      <c r="BB717" s="210">
        <f t="shared" si="1099"/>
        <v>34.591679999999997</v>
      </c>
      <c r="BC717" s="213">
        <f t="shared" si="1045"/>
        <v>2981.0551679999999</v>
      </c>
      <c r="BD717" s="211">
        <f>[1]MAG_9pak!$F$7</f>
        <v>851.73004800000001</v>
      </c>
      <c r="BE717" s="213">
        <f t="shared" si="1046"/>
        <v>255.5190144</v>
      </c>
      <c r="BF717" s="213">
        <f t="shared" si="1047"/>
        <v>425.86502400000001</v>
      </c>
      <c r="BG717" s="210">
        <f t="shared" si="1048"/>
        <v>189.73004800000001</v>
      </c>
      <c r="BH717" s="210">
        <f t="shared" si="1049"/>
        <v>163.73004800000001</v>
      </c>
      <c r="BI717" s="210">
        <f t="shared" si="1050"/>
        <v>23.797972093023262</v>
      </c>
      <c r="BJ717" s="210">
        <f t="shared" si="1051"/>
        <v>853.12</v>
      </c>
      <c r="BK717" s="214">
        <f t="shared" si="1052"/>
        <v>255.93599999999998</v>
      </c>
      <c r="BL717" s="214">
        <f t="shared" si="1053"/>
        <v>426.56</v>
      </c>
      <c r="BM717" s="210">
        <f t="shared" si="1054"/>
        <v>165.12</v>
      </c>
      <c r="BN717" s="210">
        <f t="shared" si="1055"/>
        <v>191.12</v>
      </c>
      <c r="BO717" s="215">
        <f t="shared" si="1056"/>
        <v>2985.92</v>
      </c>
      <c r="BP717" s="210">
        <f t="shared" si="1027"/>
        <v>853.12</v>
      </c>
      <c r="BQ717" s="216">
        <f t="shared" si="1057"/>
        <v>255.93599999999998</v>
      </c>
      <c r="BR717" s="216">
        <f t="shared" si="1058"/>
        <v>426.56</v>
      </c>
      <c r="BS717" s="210">
        <f t="shared" si="1059"/>
        <v>165.12</v>
      </c>
      <c r="BT717" s="210">
        <f t="shared" si="1060"/>
        <v>191.12</v>
      </c>
      <c r="BU717" s="217">
        <f t="shared" si="1061"/>
        <v>2985.92</v>
      </c>
      <c r="BV717" s="210">
        <f t="shared" si="1028"/>
        <v>853.12</v>
      </c>
      <c r="BW717" s="403">
        <f t="shared" si="1062"/>
        <v>255.93599999999998</v>
      </c>
      <c r="BX717" s="403">
        <f t="shared" si="1063"/>
        <v>426.56</v>
      </c>
      <c r="BY717" s="210">
        <f t="shared" si="1064"/>
        <v>165.12</v>
      </c>
      <c r="BZ717" s="210">
        <f t="shared" si="1065"/>
        <v>191.12</v>
      </c>
      <c r="CA717" s="210">
        <f t="shared" si="1066"/>
        <v>24</v>
      </c>
      <c r="CB717" s="404">
        <f t="shared" si="1067"/>
        <v>2985.92</v>
      </c>
      <c r="CC717" s="211"/>
      <c r="CD717" s="537">
        <f t="shared" si="1068"/>
        <v>34.591679999999997</v>
      </c>
      <c r="CE717" s="537">
        <f t="shared" si="1100"/>
        <v>10.377503999999998</v>
      </c>
      <c r="CF717" s="537">
        <f t="shared" si="1069"/>
        <v>17.295839999999998</v>
      </c>
      <c r="CG717" s="210"/>
      <c r="CH717" s="210"/>
      <c r="CI717" s="210"/>
      <c r="CJ717" s="538">
        <f t="shared" si="1070"/>
        <v>121.07087999999999</v>
      </c>
      <c r="CK717" s="216">
        <f t="shared" si="1071"/>
        <v>-36.5</v>
      </c>
      <c r="CL717" s="216">
        <f t="shared" si="1101"/>
        <v>-10.95</v>
      </c>
      <c r="CM717" s="216">
        <f t="shared" si="1072"/>
        <v>-18.25</v>
      </c>
      <c r="CN717" s="216"/>
      <c r="CO717" s="216"/>
      <c r="CP717" s="216"/>
      <c r="CQ717" s="217">
        <f t="shared" si="1073"/>
        <v>-127.75</v>
      </c>
      <c r="CR717" s="403">
        <f t="shared" si="1074"/>
        <v>23.311679999999996</v>
      </c>
      <c r="CS717" s="403">
        <f t="shared" si="1102"/>
        <v>6.9935039999999988</v>
      </c>
      <c r="CT717" s="403">
        <f t="shared" si="1075"/>
        <v>11.655839999999998</v>
      </c>
      <c r="CU717" s="403"/>
      <c r="CV717" s="403"/>
      <c r="CW717" s="403"/>
      <c r="CX717" s="404">
        <f t="shared" si="1076"/>
        <v>81.590879999999984</v>
      </c>
      <c r="CY717" s="198"/>
      <c r="CZ717" s="222">
        <v>662</v>
      </c>
      <c r="DA717" s="677">
        <f t="shared" si="1077"/>
        <v>-26</v>
      </c>
      <c r="DB717" s="676">
        <f t="shared" si="1078"/>
        <v>-3.7790697674418539</v>
      </c>
      <c r="DC717" s="676">
        <f t="shared" si="1103"/>
        <v>-0.75581395348837077</v>
      </c>
      <c r="DD717" s="208">
        <v>946.36671999999999</v>
      </c>
      <c r="DE717" s="677">
        <f t="shared" si="1079"/>
        <v>258.36671999999999</v>
      </c>
      <c r="DF717" s="676">
        <f t="shared" si="1080"/>
        <v>37.55330232558137</v>
      </c>
      <c r="DG717" s="676">
        <f t="shared" si="1104"/>
        <v>7.5106604651162741</v>
      </c>
      <c r="DH717" s="222">
        <v>24</v>
      </c>
      <c r="DI717" s="677">
        <f t="shared" si="1081"/>
        <v>165.12</v>
      </c>
      <c r="DJ717" s="568">
        <f t="shared" si="1082"/>
        <v>853.12</v>
      </c>
      <c r="DK717" s="677">
        <f t="shared" si="1083"/>
        <v>2985.92</v>
      </c>
      <c r="DL717" s="677">
        <f t="shared" si="1105"/>
        <v>255.93599999999998</v>
      </c>
      <c r="DM717" s="677">
        <f t="shared" si="1106"/>
        <v>426.56</v>
      </c>
      <c r="DN717" s="677">
        <f t="shared" si="1084"/>
        <v>23.311679999999996</v>
      </c>
      <c r="DO717" s="677">
        <f t="shared" si="1107"/>
        <v>6.9935039999999988</v>
      </c>
      <c r="DP717" s="677">
        <f t="shared" si="1108"/>
        <v>11.655839999999998</v>
      </c>
      <c r="DQ717" s="677">
        <f t="shared" si="1085"/>
        <v>81.590879999999984</v>
      </c>
      <c r="DR717" s="222">
        <v>662</v>
      </c>
      <c r="DS717" s="677">
        <f t="shared" si="1086"/>
        <v>-26</v>
      </c>
      <c r="DT717" s="676">
        <f t="shared" si="1087"/>
        <v>-3.7790697674418539</v>
      </c>
      <c r="DU717" s="710">
        <f t="shared" si="1109"/>
        <v>-0.75581395348837077</v>
      </c>
      <c r="DV717" s="208">
        <v>946.36671999999999</v>
      </c>
      <c r="DW717" s="677">
        <f t="shared" si="1088"/>
        <v>258.36671999999999</v>
      </c>
      <c r="DX717" s="676">
        <f t="shared" si="1089"/>
        <v>37.55330232558137</v>
      </c>
      <c r="DY717" s="710">
        <f t="shared" si="1110"/>
        <v>7.5106604651162741</v>
      </c>
      <c r="DZ717" s="222">
        <v>22</v>
      </c>
      <c r="EA717" s="677">
        <f t="shared" si="1090"/>
        <v>151.36000000000001</v>
      </c>
      <c r="EB717" s="568">
        <f t="shared" si="1091"/>
        <v>839.36</v>
      </c>
      <c r="EC717" s="677">
        <f t="shared" si="1092"/>
        <v>2937.76</v>
      </c>
      <c r="ED717" s="677">
        <f t="shared" si="1111"/>
        <v>251.80799999999999</v>
      </c>
      <c r="EE717" s="677">
        <f t="shared" si="1112"/>
        <v>419.68</v>
      </c>
      <c r="EF717" s="208">
        <f t="shared" si="1113"/>
        <v>26.751679999999993</v>
      </c>
      <c r="EG717" s="208">
        <f t="shared" si="1114"/>
        <v>8.025503999999998</v>
      </c>
      <c r="EH717" s="208">
        <f t="shared" si="1115"/>
        <v>13.375839999999997</v>
      </c>
      <c r="EI717" s="677">
        <f t="shared" si="1093"/>
        <v>93.630879999999976</v>
      </c>
    </row>
    <row r="718" spans="1:139" s="218" customFormat="1" ht="13.5" customHeight="1" x14ac:dyDescent="0.2">
      <c r="A718" s="505">
        <v>715</v>
      </c>
      <c r="B718" s="505" t="s">
        <v>1270</v>
      </c>
      <c r="C718" s="499" t="s">
        <v>983</v>
      </c>
      <c r="D718" s="253" t="s">
        <v>108</v>
      </c>
      <c r="E718" s="253" t="s">
        <v>94</v>
      </c>
      <c r="F718" s="219" t="s">
        <v>97</v>
      </c>
      <c r="G718" s="219" t="s">
        <v>6</v>
      </c>
      <c r="H718" s="219" t="s">
        <v>45</v>
      </c>
      <c r="I718" s="248">
        <v>0.3</v>
      </c>
      <c r="J718" s="230">
        <v>647</v>
      </c>
      <c r="K718" s="222"/>
      <c r="L718" s="219" t="s">
        <v>97</v>
      </c>
      <c r="M718" s="219" t="s">
        <v>6</v>
      </c>
      <c r="N718" s="219" t="s">
        <v>45</v>
      </c>
      <c r="O718" s="249">
        <v>0.3</v>
      </c>
      <c r="P718" s="230">
        <v>647</v>
      </c>
      <c r="Q718" s="219"/>
      <c r="R718" s="219"/>
      <c r="S718" s="219"/>
      <c r="T718" s="249">
        <v>0.3</v>
      </c>
      <c r="U718" s="231">
        <v>647</v>
      </c>
      <c r="V718" s="224" t="s">
        <v>693</v>
      </c>
      <c r="W718" s="224" t="s">
        <v>6</v>
      </c>
      <c r="X718" s="224" t="s">
        <v>25</v>
      </c>
      <c r="Y718" s="252">
        <v>0.3</v>
      </c>
      <c r="Z718" s="232">
        <v>647</v>
      </c>
      <c r="AA718" s="207">
        <f t="shared" si="1029"/>
        <v>194.1</v>
      </c>
      <c r="AB718" s="222">
        <v>905</v>
      </c>
      <c r="AC718" s="544">
        <f t="shared" si="1094"/>
        <v>258</v>
      </c>
      <c r="AD718" s="208">
        <f>1.137*$AB$1</f>
        <v>1293.2920200000001</v>
      </c>
      <c r="AE718" s="678">
        <f t="shared" si="1095"/>
        <v>646.29202000000009</v>
      </c>
      <c r="AF718" s="222">
        <v>1682</v>
      </c>
      <c r="AJ718" s="444">
        <f t="shared" si="1030"/>
        <v>258</v>
      </c>
      <c r="AK718" s="444">
        <f t="shared" si="1031"/>
        <v>39.876352395672342</v>
      </c>
      <c r="AL718" s="539">
        <f t="shared" si="1096"/>
        <v>7.9752704791344678E-2</v>
      </c>
      <c r="AM718" s="444">
        <f t="shared" si="1032"/>
        <v>51.6</v>
      </c>
      <c r="AN718" s="445">
        <f t="shared" si="1033"/>
        <v>646.29202000000009</v>
      </c>
      <c r="AO718" s="445">
        <f t="shared" si="1034"/>
        <v>99.89057496136013</v>
      </c>
      <c r="AP718" s="542">
        <f t="shared" si="1097"/>
        <v>0.19978114992272025</v>
      </c>
      <c r="AQ718" s="445">
        <f t="shared" si="1035"/>
        <v>129.25840400000001</v>
      </c>
      <c r="AR718" s="227">
        <f t="shared" si="1036"/>
        <v>230.1</v>
      </c>
      <c r="AS718" s="210">
        <f t="shared" si="1037"/>
        <v>767</v>
      </c>
      <c r="AT718" s="209">
        <f t="shared" si="1038"/>
        <v>230.1</v>
      </c>
      <c r="AU718" s="209">
        <f t="shared" si="1039"/>
        <v>383.5</v>
      </c>
      <c r="AV718" s="211">
        <f t="shared" si="1040"/>
        <v>905</v>
      </c>
      <c r="AW718" s="212">
        <f t="shared" si="1041"/>
        <v>-138</v>
      </c>
      <c r="AX718" s="210">
        <f t="shared" si="1042"/>
        <v>120</v>
      </c>
      <c r="AY718" s="210">
        <f t="shared" si="1043"/>
        <v>18.547140649149924</v>
      </c>
      <c r="AZ718" s="211">
        <f t="shared" si="1044"/>
        <v>1293.2920200000001</v>
      </c>
      <c r="BA718" s="544">
        <f t="shared" si="1098"/>
        <v>526.29202000000009</v>
      </c>
      <c r="BB718" s="210">
        <f t="shared" si="1099"/>
        <v>131.57300500000002</v>
      </c>
      <c r="BC718" s="213">
        <f t="shared" si="1045"/>
        <v>349.18884540000005</v>
      </c>
      <c r="BD718" s="211">
        <f>[1]MAG_9pak!$F$10</f>
        <v>1163.9628180000002</v>
      </c>
      <c r="BE718" s="213">
        <f t="shared" si="1046"/>
        <v>349.18884540000005</v>
      </c>
      <c r="BF718" s="213">
        <f t="shared" si="1047"/>
        <v>581.9814090000001</v>
      </c>
      <c r="BG718" s="210">
        <f t="shared" si="1048"/>
        <v>258.9628180000002</v>
      </c>
      <c r="BH718" s="210">
        <f t="shared" si="1049"/>
        <v>516.9628180000002</v>
      </c>
      <c r="BI718" s="210">
        <f t="shared" si="1050"/>
        <v>79.901517465224146</v>
      </c>
      <c r="BJ718" s="210">
        <f t="shared" si="1051"/>
        <v>802.28</v>
      </c>
      <c r="BK718" s="214">
        <f t="shared" si="1052"/>
        <v>240.68399999999997</v>
      </c>
      <c r="BL718" s="214">
        <f t="shared" si="1053"/>
        <v>401.14</v>
      </c>
      <c r="BM718" s="210">
        <f t="shared" si="1054"/>
        <v>155.27999999999997</v>
      </c>
      <c r="BN718" s="210">
        <f t="shared" si="1055"/>
        <v>-102.72000000000003</v>
      </c>
      <c r="BO718" s="215">
        <f t="shared" si="1056"/>
        <v>240.68399999999997</v>
      </c>
      <c r="BP718" s="210">
        <f t="shared" si="1027"/>
        <v>802.28</v>
      </c>
      <c r="BQ718" s="216">
        <f t="shared" si="1057"/>
        <v>240.68399999999997</v>
      </c>
      <c r="BR718" s="216">
        <f t="shared" si="1058"/>
        <v>401.14</v>
      </c>
      <c r="BS718" s="210">
        <f t="shared" si="1059"/>
        <v>155.27999999999997</v>
      </c>
      <c r="BT718" s="210">
        <f t="shared" si="1060"/>
        <v>-102.72000000000003</v>
      </c>
      <c r="BU718" s="217">
        <f t="shared" si="1061"/>
        <v>240.68399999999997</v>
      </c>
      <c r="BV718" s="210">
        <f t="shared" si="1028"/>
        <v>802.28</v>
      </c>
      <c r="BW718" s="403">
        <f t="shared" si="1062"/>
        <v>240.68399999999997</v>
      </c>
      <c r="BX718" s="403">
        <f t="shared" si="1063"/>
        <v>401.14</v>
      </c>
      <c r="BY718" s="210">
        <f t="shared" si="1064"/>
        <v>155.27999999999997</v>
      </c>
      <c r="BZ718" s="210">
        <f t="shared" si="1065"/>
        <v>-102.72000000000003</v>
      </c>
      <c r="CA718" s="210">
        <f t="shared" si="1066"/>
        <v>24</v>
      </c>
      <c r="CB718" s="404">
        <f t="shared" si="1067"/>
        <v>240.68399999999997</v>
      </c>
      <c r="CC718" s="211"/>
      <c r="CD718" s="537">
        <f t="shared" si="1068"/>
        <v>131.57300500000002</v>
      </c>
      <c r="CE718" s="537">
        <f t="shared" si="1100"/>
        <v>39.471901500000008</v>
      </c>
      <c r="CF718" s="537">
        <f t="shared" si="1069"/>
        <v>65.786502500000012</v>
      </c>
      <c r="CG718" s="210"/>
      <c r="CH718" s="210"/>
      <c r="CI718" s="210"/>
      <c r="CJ718" s="538">
        <f t="shared" si="1070"/>
        <v>39.471901500000008</v>
      </c>
      <c r="CK718" s="216">
        <f t="shared" si="1071"/>
        <v>34.5</v>
      </c>
      <c r="CL718" s="216">
        <f t="shared" si="1101"/>
        <v>10.35</v>
      </c>
      <c r="CM718" s="216">
        <f t="shared" si="1072"/>
        <v>17.25</v>
      </c>
      <c r="CN718" s="216"/>
      <c r="CO718" s="216"/>
      <c r="CP718" s="216"/>
      <c r="CQ718" s="217">
        <f t="shared" si="1073"/>
        <v>10.35</v>
      </c>
      <c r="CR718" s="403">
        <f t="shared" si="1074"/>
        <v>122.75300500000003</v>
      </c>
      <c r="CS718" s="403">
        <f t="shared" si="1102"/>
        <v>36.825901500000008</v>
      </c>
      <c r="CT718" s="403">
        <f t="shared" si="1075"/>
        <v>61.376502500000015</v>
      </c>
      <c r="CU718" s="403"/>
      <c r="CV718" s="403"/>
      <c r="CW718" s="403"/>
      <c r="CX718" s="404">
        <f t="shared" si="1076"/>
        <v>36.825901500000008</v>
      </c>
      <c r="CY718" s="198"/>
      <c r="CZ718" s="222">
        <v>905</v>
      </c>
      <c r="DA718" s="677">
        <f t="shared" si="1077"/>
        <v>258</v>
      </c>
      <c r="DB718" s="676">
        <f t="shared" si="1078"/>
        <v>39.876352395672342</v>
      </c>
      <c r="DC718" s="676">
        <f t="shared" si="1103"/>
        <v>7.9752704791344682</v>
      </c>
      <c r="DD718" s="208">
        <v>1293.2920200000001</v>
      </c>
      <c r="DE718" s="677">
        <f t="shared" si="1079"/>
        <v>646.29202000000009</v>
      </c>
      <c r="DF718" s="676">
        <f t="shared" si="1080"/>
        <v>99.89057496136013</v>
      </c>
      <c r="DG718" s="676">
        <f t="shared" si="1104"/>
        <v>19.978114992272026</v>
      </c>
      <c r="DH718" s="222">
        <v>20</v>
      </c>
      <c r="DI718" s="677">
        <f t="shared" si="1081"/>
        <v>129.4</v>
      </c>
      <c r="DJ718" s="568">
        <f t="shared" si="1082"/>
        <v>776.4</v>
      </c>
      <c r="DK718" s="677">
        <f t="shared" si="1083"/>
        <v>232.92</v>
      </c>
      <c r="DL718" s="677">
        <f t="shared" si="1105"/>
        <v>232.92</v>
      </c>
      <c r="DM718" s="677">
        <f t="shared" si="1106"/>
        <v>388.2</v>
      </c>
      <c r="DN718" s="677">
        <f t="shared" si="1084"/>
        <v>129.22300500000003</v>
      </c>
      <c r="DO718" s="677">
        <f t="shared" si="1107"/>
        <v>38.76690150000001</v>
      </c>
      <c r="DP718" s="677">
        <f t="shared" si="1108"/>
        <v>64.611502500000014</v>
      </c>
      <c r="DQ718" s="677">
        <f t="shared" si="1085"/>
        <v>38.76690150000001</v>
      </c>
      <c r="DR718" s="222">
        <v>905</v>
      </c>
      <c r="DS718" s="677">
        <f t="shared" si="1086"/>
        <v>258</v>
      </c>
      <c r="DT718" s="676">
        <f t="shared" si="1087"/>
        <v>39.876352395672342</v>
      </c>
      <c r="DU718" s="710">
        <f t="shared" si="1109"/>
        <v>7.9752704791344682</v>
      </c>
      <c r="DV718" s="208">
        <v>1293.2920200000001</v>
      </c>
      <c r="DW718" s="677">
        <f t="shared" si="1088"/>
        <v>646.29202000000009</v>
      </c>
      <c r="DX718" s="676">
        <f t="shared" si="1089"/>
        <v>99.89057496136013</v>
      </c>
      <c r="DY718" s="710">
        <f t="shared" si="1110"/>
        <v>19.978114992272026</v>
      </c>
      <c r="DZ718" s="222">
        <v>19</v>
      </c>
      <c r="EA718" s="677">
        <f t="shared" si="1090"/>
        <v>122.93</v>
      </c>
      <c r="EB718" s="568">
        <f t="shared" si="1091"/>
        <v>769.93000000000006</v>
      </c>
      <c r="EC718" s="677">
        <f t="shared" si="1092"/>
        <v>230.97900000000001</v>
      </c>
      <c r="ED718" s="677">
        <f t="shared" si="1111"/>
        <v>230.97900000000001</v>
      </c>
      <c r="EE718" s="677">
        <f t="shared" si="1112"/>
        <v>384.96499999999997</v>
      </c>
      <c r="EF718" s="208">
        <f t="shared" si="1113"/>
        <v>130.84050500000001</v>
      </c>
      <c r="EG718" s="208">
        <f t="shared" si="1114"/>
        <v>39.252151500000004</v>
      </c>
      <c r="EH718" s="208">
        <f t="shared" si="1115"/>
        <v>65.420252500000004</v>
      </c>
      <c r="EI718" s="677">
        <f t="shared" si="1093"/>
        <v>39.252151500000004</v>
      </c>
    </row>
    <row r="719" spans="1:139" s="218" customFormat="1" ht="5.25" customHeight="1" x14ac:dyDescent="0.2">
      <c r="A719" s="505">
        <v>716</v>
      </c>
      <c r="B719" s="505" t="s">
        <v>1270</v>
      </c>
      <c r="C719" s="499" t="s">
        <v>983</v>
      </c>
      <c r="D719" s="253" t="s">
        <v>108</v>
      </c>
      <c r="E719" s="253" t="s">
        <v>95</v>
      </c>
      <c r="F719" s="219" t="s">
        <v>5</v>
      </c>
      <c r="G719" s="219" t="s">
        <v>6</v>
      </c>
      <c r="H719" s="219" t="s">
        <v>7</v>
      </c>
      <c r="I719" s="248">
        <v>0.3</v>
      </c>
      <c r="J719" s="230">
        <v>500</v>
      </c>
      <c r="K719" s="222"/>
      <c r="L719" s="219" t="s">
        <v>5</v>
      </c>
      <c r="M719" s="219" t="s">
        <v>6</v>
      </c>
      <c r="N719" s="219" t="s">
        <v>7</v>
      </c>
      <c r="O719" s="249">
        <v>0.3</v>
      </c>
      <c r="P719" s="230">
        <v>500</v>
      </c>
      <c r="Q719" s="219"/>
      <c r="R719" s="219"/>
      <c r="S719" s="219"/>
      <c r="T719" s="249">
        <v>0.3</v>
      </c>
      <c r="U719" s="231">
        <v>500</v>
      </c>
      <c r="V719" s="228" t="s">
        <v>303</v>
      </c>
      <c r="W719" s="228" t="s">
        <v>6</v>
      </c>
      <c r="X719" s="228" t="s">
        <v>7</v>
      </c>
      <c r="Y719" s="252">
        <v>0.3</v>
      </c>
      <c r="Z719" s="232">
        <v>500</v>
      </c>
      <c r="AA719" s="207">
        <f t="shared" si="1029"/>
        <v>150</v>
      </c>
      <c r="AB719" s="222">
        <v>620</v>
      </c>
      <c r="AC719" s="544">
        <f t="shared" si="1094"/>
        <v>120</v>
      </c>
      <c r="AD719" s="208">
        <f>0.581*$AB$1</f>
        <v>660.86425999999994</v>
      </c>
      <c r="AE719" s="678">
        <f t="shared" si="1095"/>
        <v>160.86425999999994</v>
      </c>
      <c r="AF719" s="222">
        <v>859</v>
      </c>
      <c r="AJ719" s="444">
        <f t="shared" si="1030"/>
        <v>120</v>
      </c>
      <c r="AK719" s="444">
        <f t="shared" si="1031"/>
        <v>24</v>
      </c>
      <c r="AL719" s="539">
        <f t="shared" si="1096"/>
        <v>4.8000000000000001E-2</v>
      </c>
      <c r="AM719" s="444">
        <f t="shared" si="1032"/>
        <v>24</v>
      </c>
      <c r="AN719" s="445">
        <f t="shared" si="1033"/>
        <v>160.86425999999994</v>
      </c>
      <c r="AO719" s="445">
        <f t="shared" si="1034"/>
        <v>32.172852000000006</v>
      </c>
      <c r="AP719" s="542">
        <f t="shared" si="1097"/>
        <v>6.4345704000000004E-2</v>
      </c>
      <c r="AQ719" s="445">
        <f t="shared" si="1035"/>
        <v>32.172851999999992</v>
      </c>
      <c r="AR719" s="227">
        <f t="shared" si="1036"/>
        <v>186</v>
      </c>
      <c r="AS719" s="210">
        <f t="shared" si="1037"/>
        <v>620</v>
      </c>
      <c r="AT719" s="209">
        <f t="shared" si="1038"/>
        <v>186</v>
      </c>
      <c r="AU719" s="209">
        <f t="shared" si="1039"/>
        <v>310</v>
      </c>
      <c r="AV719" s="211">
        <f t="shared" si="1040"/>
        <v>620</v>
      </c>
      <c r="AW719" s="210">
        <f t="shared" si="1041"/>
        <v>0</v>
      </c>
      <c r="AX719" s="210">
        <f t="shared" si="1042"/>
        <v>120</v>
      </c>
      <c r="AY719" s="210">
        <f t="shared" si="1043"/>
        <v>24</v>
      </c>
      <c r="AZ719" s="211">
        <f t="shared" si="1044"/>
        <v>660.86425999999994</v>
      </c>
      <c r="BA719" s="544">
        <f t="shared" si="1098"/>
        <v>40.864259999999945</v>
      </c>
      <c r="BB719" s="210">
        <f t="shared" si="1099"/>
        <v>10.216064999999986</v>
      </c>
      <c r="BC719" s="213">
        <f t="shared" si="1045"/>
        <v>186</v>
      </c>
      <c r="BD719" s="211">
        <f>[1]MAG_9pak!$F$4</f>
        <v>620</v>
      </c>
      <c r="BE719" s="213">
        <f t="shared" si="1046"/>
        <v>186</v>
      </c>
      <c r="BF719" s="213">
        <f t="shared" si="1047"/>
        <v>310</v>
      </c>
      <c r="BG719" s="210">
        <f t="shared" si="1048"/>
        <v>0</v>
      </c>
      <c r="BH719" s="210">
        <f t="shared" si="1049"/>
        <v>120</v>
      </c>
      <c r="BI719" s="210">
        <f t="shared" si="1050"/>
        <v>24</v>
      </c>
      <c r="BJ719" s="210">
        <f t="shared" si="1051"/>
        <v>620</v>
      </c>
      <c r="BK719" s="214">
        <f t="shared" si="1052"/>
        <v>186</v>
      </c>
      <c r="BL719" s="214">
        <f t="shared" si="1053"/>
        <v>310</v>
      </c>
      <c r="BM719" s="210">
        <f t="shared" si="1054"/>
        <v>120</v>
      </c>
      <c r="BN719" s="210">
        <f t="shared" si="1055"/>
        <v>0</v>
      </c>
      <c r="BO719" s="215">
        <f t="shared" si="1056"/>
        <v>186</v>
      </c>
      <c r="BP719" s="210">
        <f t="shared" si="1027"/>
        <v>620</v>
      </c>
      <c r="BQ719" s="216">
        <f t="shared" si="1057"/>
        <v>186</v>
      </c>
      <c r="BR719" s="216">
        <f t="shared" si="1058"/>
        <v>310</v>
      </c>
      <c r="BS719" s="210">
        <f t="shared" si="1059"/>
        <v>120</v>
      </c>
      <c r="BT719" s="210">
        <f t="shared" si="1060"/>
        <v>0</v>
      </c>
      <c r="BU719" s="217">
        <f t="shared" si="1061"/>
        <v>186</v>
      </c>
      <c r="BV719" s="210">
        <f t="shared" si="1028"/>
        <v>620</v>
      </c>
      <c r="BW719" s="403">
        <f t="shared" si="1062"/>
        <v>186</v>
      </c>
      <c r="BX719" s="403">
        <f t="shared" si="1063"/>
        <v>310</v>
      </c>
      <c r="BY719" s="210">
        <f t="shared" si="1064"/>
        <v>120</v>
      </c>
      <c r="BZ719" s="210">
        <f t="shared" si="1065"/>
        <v>0</v>
      </c>
      <c r="CA719" s="210">
        <f t="shared" si="1066"/>
        <v>24</v>
      </c>
      <c r="CB719" s="404">
        <f t="shared" si="1067"/>
        <v>186</v>
      </c>
      <c r="CC719" s="211"/>
      <c r="CD719" s="537">
        <f t="shared" si="1068"/>
        <v>10.216064999999986</v>
      </c>
      <c r="CE719" s="537">
        <f t="shared" si="1100"/>
        <v>3.0648194999999956</v>
      </c>
      <c r="CF719" s="537">
        <f t="shared" si="1069"/>
        <v>5.1080324999999931</v>
      </c>
      <c r="CG719" s="210"/>
      <c r="CH719" s="210"/>
      <c r="CI719" s="210"/>
      <c r="CJ719" s="538">
        <f t="shared" si="1070"/>
        <v>3.0648194999999956</v>
      </c>
      <c r="CK719" s="216">
        <f t="shared" si="1071"/>
        <v>0</v>
      </c>
      <c r="CL719" s="216">
        <f t="shared" si="1101"/>
        <v>0</v>
      </c>
      <c r="CM719" s="216">
        <f t="shared" si="1072"/>
        <v>0</v>
      </c>
      <c r="CN719" s="216"/>
      <c r="CO719" s="216"/>
      <c r="CP719" s="216"/>
      <c r="CQ719" s="217">
        <f t="shared" si="1073"/>
        <v>0</v>
      </c>
      <c r="CR719" s="403">
        <f t="shared" si="1074"/>
        <v>10.216064999999986</v>
      </c>
      <c r="CS719" s="403">
        <f t="shared" si="1102"/>
        <v>3.0648194999999956</v>
      </c>
      <c r="CT719" s="403">
        <f t="shared" si="1075"/>
        <v>5.1080324999999931</v>
      </c>
      <c r="CU719" s="403"/>
      <c r="CV719" s="403"/>
      <c r="CW719" s="403"/>
      <c r="CX719" s="404">
        <f t="shared" si="1076"/>
        <v>3.0648194999999956</v>
      </c>
      <c r="CY719" s="198"/>
      <c r="CZ719" s="222">
        <v>620</v>
      </c>
      <c r="DA719" s="677">
        <f t="shared" si="1077"/>
        <v>120</v>
      </c>
      <c r="DB719" s="676">
        <f t="shared" si="1078"/>
        <v>24</v>
      </c>
      <c r="DC719" s="676">
        <f t="shared" si="1103"/>
        <v>4.8</v>
      </c>
      <c r="DD719" s="208">
        <v>660.86425999999994</v>
      </c>
      <c r="DE719" s="677">
        <f t="shared" si="1079"/>
        <v>160.86425999999994</v>
      </c>
      <c r="DF719" s="676">
        <f t="shared" si="1080"/>
        <v>32.172852000000006</v>
      </c>
      <c r="DG719" s="676">
        <f t="shared" si="1104"/>
        <v>6.434570400000001</v>
      </c>
      <c r="DH719" s="222">
        <v>24</v>
      </c>
      <c r="DI719" s="677">
        <f t="shared" si="1081"/>
        <v>120</v>
      </c>
      <c r="DJ719" s="568">
        <f t="shared" si="1082"/>
        <v>620</v>
      </c>
      <c r="DK719" s="677">
        <f t="shared" si="1083"/>
        <v>186</v>
      </c>
      <c r="DL719" s="677">
        <f t="shared" si="1105"/>
        <v>186</v>
      </c>
      <c r="DM719" s="677">
        <f t="shared" si="1106"/>
        <v>310</v>
      </c>
      <c r="DN719" s="677">
        <f t="shared" si="1084"/>
        <v>10.216064999999986</v>
      </c>
      <c r="DO719" s="677">
        <f t="shared" si="1107"/>
        <v>3.0648194999999956</v>
      </c>
      <c r="DP719" s="677">
        <f t="shared" si="1108"/>
        <v>5.1080324999999931</v>
      </c>
      <c r="DQ719" s="677">
        <f t="shared" si="1085"/>
        <v>3.0648194999999956</v>
      </c>
      <c r="DR719" s="222">
        <v>620</v>
      </c>
      <c r="DS719" s="677">
        <f t="shared" si="1086"/>
        <v>120</v>
      </c>
      <c r="DT719" s="676">
        <f t="shared" si="1087"/>
        <v>24</v>
      </c>
      <c r="DU719" s="710">
        <f t="shared" si="1109"/>
        <v>4.8</v>
      </c>
      <c r="DV719" s="208">
        <v>660.86425999999994</v>
      </c>
      <c r="DW719" s="677">
        <f t="shared" si="1088"/>
        <v>160.86425999999994</v>
      </c>
      <c r="DX719" s="676">
        <f t="shared" si="1089"/>
        <v>32.172852000000006</v>
      </c>
      <c r="DY719" s="710">
        <f t="shared" si="1110"/>
        <v>6.434570400000001</v>
      </c>
      <c r="DZ719" s="222">
        <v>24</v>
      </c>
      <c r="EA719" s="677">
        <f t="shared" si="1090"/>
        <v>120</v>
      </c>
      <c r="EB719" s="568">
        <f t="shared" si="1091"/>
        <v>620</v>
      </c>
      <c r="EC719" s="677">
        <f t="shared" si="1092"/>
        <v>186</v>
      </c>
      <c r="ED719" s="677">
        <f t="shared" si="1111"/>
        <v>186</v>
      </c>
      <c r="EE719" s="677">
        <f t="shared" si="1112"/>
        <v>310</v>
      </c>
      <c r="EF719" s="208">
        <f t="shared" si="1113"/>
        <v>10.216064999999986</v>
      </c>
      <c r="EG719" s="208">
        <f t="shared" si="1114"/>
        <v>3.0648194999999956</v>
      </c>
      <c r="EH719" s="208">
        <f t="shared" si="1115"/>
        <v>5.1080324999999931</v>
      </c>
      <c r="EI719" s="677">
        <f t="shared" si="1093"/>
        <v>3.0648194999999956</v>
      </c>
    </row>
    <row r="720" spans="1:139" s="218" customFormat="1" ht="24.75" customHeight="1" x14ac:dyDescent="0.2">
      <c r="A720" s="506">
        <v>717</v>
      </c>
      <c r="B720" s="505" t="s">
        <v>1267</v>
      </c>
      <c r="C720" s="499" t="s">
        <v>189</v>
      </c>
      <c r="D720" s="320" t="s">
        <v>445</v>
      </c>
      <c r="E720" s="253" t="s">
        <v>76</v>
      </c>
      <c r="F720" s="219">
        <v>1</v>
      </c>
      <c r="G720" s="219" t="s">
        <v>26</v>
      </c>
      <c r="H720" s="219">
        <v>13</v>
      </c>
      <c r="I720" s="248">
        <v>1</v>
      </c>
      <c r="J720" s="229">
        <v>1900</v>
      </c>
      <c r="K720" s="222"/>
      <c r="L720" s="219">
        <v>1</v>
      </c>
      <c r="M720" s="219" t="s">
        <v>26</v>
      </c>
      <c r="N720" s="219">
        <v>13</v>
      </c>
      <c r="O720" s="249">
        <v>1</v>
      </c>
      <c r="P720" s="230">
        <v>1900</v>
      </c>
      <c r="Q720" s="219"/>
      <c r="R720" s="219"/>
      <c r="S720" s="219"/>
      <c r="T720" s="249">
        <v>1</v>
      </c>
      <c r="U720" s="231">
        <v>1900</v>
      </c>
      <c r="V720" s="228" t="s">
        <v>664</v>
      </c>
      <c r="W720" s="228" t="s">
        <v>24</v>
      </c>
      <c r="X720" s="228" t="s">
        <v>5</v>
      </c>
      <c r="Y720" s="252">
        <v>1</v>
      </c>
      <c r="Z720" s="226">
        <v>1900</v>
      </c>
      <c r="AA720" s="207">
        <f t="shared" si="1029"/>
        <v>1900</v>
      </c>
      <c r="AB720" s="222">
        <v>2174</v>
      </c>
      <c r="AC720" s="544">
        <f t="shared" si="1094"/>
        <v>274</v>
      </c>
      <c r="AD720" s="208">
        <f>2.73*$AB$1</f>
        <v>3105.2658000000001</v>
      </c>
      <c r="AE720" s="678">
        <f t="shared" si="1095"/>
        <v>1205.2658000000001</v>
      </c>
      <c r="AF720" s="222">
        <v>3726</v>
      </c>
      <c r="AJ720" s="444">
        <f t="shared" si="1030"/>
        <v>274</v>
      </c>
      <c r="AK720" s="444">
        <f t="shared" si="1031"/>
        <v>14.421052631578959</v>
      </c>
      <c r="AL720" s="539">
        <f t="shared" si="1096"/>
        <v>2.8842105263157919E-2</v>
      </c>
      <c r="AM720" s="444">
        <f t="shared" si="1032"/>
        <v>54.8</v>
      </c>
      <c r="AN720" s="445">
        <f t="shared" si="1033"/>
        <v>1205.2658000000001</v>
      </c>
      <c r="AO720" s="445">
        <f t="shared" si="1034"/>
        <v>63.435042105263165</v>
      </c>
      <c r="AP720" s="542">
        <f t="shared" si="1097"/>
        <v>0.12687008421052634</v>
      </c>
      <c r="AQ720" s="445">
        <f t="shared" si="1035"/>
        <v>241.05316000000002</v>
      </c>
      <c r="AR720" s="227">
        <f t="shared" si="1036"/>
        <v>2020</v>
      </c>
      <c r="AS720" s="210">
        <f t="shared" si="1037"/>
        <v>2020</v>
      </c>
      <c r="AT720" s="209">
        <f t="shared" si="1038"/>
        <v>606</v>
      </c>
      <c r="AU720" s="209">
        <f t="shared" si="1039"/>
        <v>1010</v>
      </c>
      <c r="AV720" s="211">
        <f t="shared" si="1040"/>
        <v>2174</v>
      </c>
      <c r="AW720" s="212">
        <f t="shared" si="1041"/>
        <v>-154</v>
      </c>
      <c r="AX720" s="210">
        <f t="shared" si="1042"/>
        <v>120</v>
      </c>
      <c r="AY720" s="210">
        <f t="shared" si="1043"/>
        <v>6.3157894736842053</v>
      </c>
      <c r="AZ720" s="211">
        <f t="shared" si="1044"/>
        <v>3105.2658000000001</v>
      </c>
      <c r="BA720" s="544">
        <f t="shared" si="1098"/>
        <v>1085.2658000000001</v>
      </c>
      <c r="BB720" s="210">
        <f t="shared" si="1099"/>
        <v>271.31645000000003</v>
      </c>
      <c r="BC720" s="213">
        <f t="shared" si="1045"/>
        <v>2173.68606</v>
      </c>
      <c r="BD720" s="211">
        <f>[1]MAG_9pak!$C$15</f>
        <v>2173.68606</v>
      </c>
      <c r="BE720" s="213">
        <f t="shared" si="1046"/>
        <v>652.105818</v>
      </c>
      <c r="BF720" s="213">
        <f t="shared" si="1047"/>
        <v>1086.84303</v>
      </c>
      <c r="BG720" s="210">
        <f t="shared" si="1048"/>
        <v>-0.31394000000000233</v>
      </c>
      <c r="BH720" s="210">
        <f t="shared" si="1049"/>
        <v>273.68606</v>
      </c>
      <c r="BI720" s="210">
        <f t="shared" si="1050"/>
        <v>14.404529473684207</v>
      </c>
      <c r="BJ720" s="210">
        <f t="shared" si="1051"/>
        <v>2356</v>
      </c>
      <c r="BK720" s="214">
        <f t="shared" si="1052"/>
        <v>706.8</v>
      </c>
      <c r="BL720" s="214">
        <f t="shared" si="1053"/>
        <v>1178</v>
      </c>
      <c r="BM720" s="210">
        <f t="shared" si="1054"/>
        <v>456</v>
      </c>
      <c r="BN720" s="210">
        <f t="shared" si="1055"/>
        <v>182</v>
      </c>
      <c r="BO720" s="215">
        <f t="shared" si="1056"/>
        <v>2356</v>
      </c>
      <c r="BP720" s="210">
        <f>Z720*1.2</f>
        <v>2280</v>
      </c>
      <c r="BQ720" s="216">
        <f t="shared" si="1057"/>
        <v>684</v>
      </c>
      <c r="BR720" s="216">
        <f t="shared" si="1058"/>
        <v>1140</v>
      </c>
      <c r="BS720" s="210">
        <f t="shared" si="1059"/>
        <v>380</v>
      </c>
      <c r="BT720" s="210">
        <f t="shared" si="1060"/>
        <v>106</v>
      </c>
      <c r="BU720" s="217">
        <f t="shared" si="1061"/>
        <v>2280</v>
      </c>
      <c r="BV720" s="210">
        <f>Z720*1.19</f>
        <v>2261</v>
      </c>
      <c r="BW720" s="403">
        <f t="shared" si="1062"/>
        <v>678.3</v>
      </c>
      <c r="BX720" s="403">
        <f t="shared" si="1063"/>
        <v>1130.5</v>
      </c>
      <c r="BY720" s="210">
        <f t="shared" si="1064"/>
        <v>361</v>
      </c>
      <c r="BZ720" s="210">
        <f t="shared" si="1065"/>
        <v>87</v>
      </c>
      <c r="CA720" s="210">
        <f t="shared" si="1066"/>
        <v>19</v>
      </c>
      <c r="CB720" s="404">
        <f t="shared" si="1067"/>
        <v>2261</v>
      </c>
      <c r="CC720" s="404"/>
      <c r="CD720" s="537">
        <f t="shared" si="1068"/>
        <v>271.31645000000003</v>
      </c>
      <c r="CE720" s="537">
        <f t="shared" si="1100"/>
        <v>81.394935000000004</v>
      </c>
      <c r="CF720" s="537">
        <f t="shared" si="1069"/>
        <v>135.65822500000002</v>
      </c>
      <c r="CG720" s="210"/>
      <c r="CH720" s="210"/>
      <c r="CI720" s="210"/>
      <c r="CJ720" s="538">
        <f t="shared" si="1070"/>
        <v>271.31645000000003</v>
      </c>
      <c r="CK720" s="216">
        <f t="shared" si="1071"/>
        <v>38.5</v>
      </c>
      <c r="CL720" s="216">
        <f t="shared" si="1101"/>
        <v>11.549999999999999</v>
      </c>
      <c r="CM720" s="216">
        <f t="shared" si="1072"/>
        <v>19.25</v>
      </c>
      <c r="CN720" s="216"/>
      <c r="CO720" s="216"/>
      <c r="CP720" s="216"/>
      <c r="CQ720" s="217">
        <f t="shared" si="1073"/>
        <v>38.5</v>
      </c>
      <c r="CR720" s="403">
        <f t="shared" si="1074"/>
        <v>211.06645000000003</v>
      </c>
      <c r="CS720" s="403">
        <f t="shared" si="1102"/>
        <v>63.319935000000008</v>
      </c>
      <c r="CT720" s="403">
        <f t="shared" si="1075"/>
        <v>105.53322500000002</v>
      </c>
      <c r="CU720" s="403"/>
      <c r="CV720" s="403"/>
      <c r="CW720" s="403"/>
      <c r="CX720" s="404">
        <f t="shared" si="1076"/>
        <v>211.06645000000003</v>
      </c>
      <c r="CY720" s="198"/>
      <c r="CZ720" s="222">
        <v>2174</v>
      </c>
      <c r="DA720" s="677">
        <f t="shared" si="1077"/>
        <v>274</v>
      </c>
      <c r="DB720" s="676">
        <f t="shared" si="1078"/>
        <v>14.421052631578959</v>
      </c>
      <c r="DC720" s="676">
        <f t="shared" si="1103"/>
        <v>2.8842105263157918</v>
      </c>
      <c r="DD720" s="208">
        <v>3105.2658000000001</v>
      </c>
      <c r="DE720" s="677">
        <f t="shared" si="1079"/>
        <v>1205.2658000000001</v>
      </c>
      <c r="DF720" s="676">
        <f t="shared" si="1080"/>
        <v>63.435042105263165</v>
      </c>
      <c r="DG720" s="676">
        <f t="shared" si="1104"/>
        <v>12.687008421052633</v>
      </c>
      <c r="DH720" s="222">
        <v>15</v>
      </c>
      <c r="DI720" s="677">
        <f t="shared" si="1081"/>
        <v>285</v>
      </c>
      <c r="DJ720" s="568">
        <f t="shared" si="1082"/>
        <v>2185</v>
      </c>
      <c r="DK720" s="677">
        <f t="shared" si="1083"/>
        <v>2185</v>
      </c>
      <c r="DL720" s="677">
        <f t="shared" si="1105"/>
        <v>655.5</v>
      </c>
      <c r="DM720" s="677">
        <f t="shared" si="1106"/>
        <v>1092.5</v>
      </c>
      <c r="DN720" s="677">
        <f t="shared" si="1084"/>
        <v>230.06645000000003</v>
      </c>
      <c r="DO720" s="677">
        <f t="shared" si="1107"/>
        <v>69.019935000000004</v>
      </c>
      <c r="DP720" s="677">
        <f t="shared" si="1108"/>
        <v>115.03322500000002</v>
      </c>
      <c r="DQ720" s="677">
        <f t="shared" si="1085"/>
        <v>230.06645000000003</v>
      </c>
      <c r="DR720" s="222">
        <v>2174</v>
      </c>
      <c r="DS720" s="677">
        <f t="shared" si="1086"/>
        <v>274</v>
      </c>
      <c r="DT720" s="676">
        <f t="shared" si="1087"/>
        <v>14.421052631578959</v>
      </c>
      <c r="DU720" s="710">
        <f t="shared" si="1109"/>
        <v>2.8842105263157918</v>
      </c>
      <c r="DV720" s="208">
        <v>3105.2658000000001</v>
      </c>
      <c r="DW720" s="677">
        <f t="shared" si="1088"/>
        <v>1205.2658000000001</v>
      </c>
      <c r="DX720" s="676">
        <f t="shared" si="1089"/>
        <v>63.435042105263165</v>
      </c>
      <c r="DY720" s="710">
        <f t="shared" si="1110"/>
        <v>12.687008421052633</v>
      </c>
      <c r="DZ720" s="222">
        <v>15</v>
      </c>
      <c r="EA720" s="677">
        <f t="shared" si="1090"/>
        <v>285</v>
      </c>
      <c r="EB720" s="568">
        <f t="shared" si="1091"/>
        <v>2185</v>
      </c>
      <c r="EC720" s="677">
        <f t="shared" si="1092"/>
        <v>2185</v>
      </c>
      <c r="ED720" s="677">
        <f t="shared" si="1111"/>
        <v>655.5</v>
      </c>
      <c r="EE720" s="677">
        <f t="shared" si="1112"/>
        <v>1092.5</v>
      </c>
      <c r="EF720" s="208">
        <f t="shared" si="1113"/>
        <v>230.06645000000003</v>
      </c>
      <c r="EG720" s="208">
        <f t="shared" si="1114"/>
        <v>69.019935000000004</v>
      </c>
      <c r="EH720" s="208">
        <f t="shared" si="1115"/>
        <v>115.03322500000002</v>
      </c>
      <c r="EI720" s="677">
        <f t="shared" si="1093"/>
        <v>230.06645000000003</v>
      </c>
    </row>
    <row r="721" spans="1:139" s="218" customFormat="1" ht="33.75" customHeight="1" x14ac:dyDescent="0.2">
      <c r="A721" s="505">
        <v>718</v>
      </c>
      <c r="B721" s="505" t="s">
        <v>1267</v>
      </c>
      <c r="C721" s="499" t="s">
        <v>189</v>
      </c>
      <c r="D721" s="320" t="s">
        <v>445</v>
      </c>
      <c r="E721" s="320" t="s">
        <v>77</v>
      </c>
      <c r="F721" s="219">
        <v>39</v>
      </c>
      <c r="G721" s="219" t="s">
        <v>22</v>
      </c>
      <c r="H721" s="219">
        <v>11</v>
      </c>
      <c r="I721" s="248">
        <v>1</v>
      </c>
      <c r="J721" s="229">
        <v>1382</v>
      </c>
      <c r="K721" s="222"/>
      <c r="L721" s="219">
        <v>39</v>
      </c>
      <c r="M721" s="219" t="s">
        <v>22</v>
      </c>
      <c r="N721" s="219">
        <v>11</v>
      </c>
      <c r="O721" s="249">
        <v>1</v>
      </c>
      <c r="P721" s="230">
        <v>1382</v>
      </c>
      <c r="Q721" s="219"/>
      <c r="R721" s="219"/>
      <c r="S721" s="219"/>
      <c r="T721" s="249">
        <v>1</v>
      </c>
      <c r="U721" s="231">
        <v>1382</v>
      </c>
      <c r="V721" s="228" t="s">
        <v>664</v>
      </c>
      <c r="W721" s="228" t="s">
        <v>6</v>
      </c>
      <c r="X721" s="228" t="s">
        <v>88</v>
      </c>
      <c r="Y721" s="252">
        <v>1</v>
      </c>
      <c r="Z721" s="232">
        <v>1382</v>
      </c>
      <c r="AA721" s="207">
        <f t="shared" si="1029"/>
        <v>1382</v>
      </c>
      <c r="AB721" s="222">
        <v>1399</v>
      </c>
      <c r="AC721" s="544">
        <f t="shared" si="1094"/>
        <v>17</v>
      </c>
      <c r="AD721" s="208">
        <f>1.757*$AB$1</f>
        <v>1998.51722</v>
      </c>
      <c r="AE721" s="678">
        <f t="shared" si="1095"/>
        <v>616.51721999999995</v>
      </c>
      <c r="AF721" s="222">
        <v>2499</v>
      </c>
      <c r="AJ721" s="444">
        <f t="shared" si="1030"/>
        <v>17</v>
      </c>
      <c r="AK721" s="444">
        <f t="shared" si="1031"/>
        <v>1.2301013024601986</v>
      </c>
      <c r="AL721" s="539">
        <f t="shared" si="1096"/>
        <v>2.4602026049203971E-3</v>
      </c>
      <c r="AM721" s="444">
        <f t="shared" si="1032"/>
        <v>3.4</v>
      </c>
      <c r="AN721" s="445">
        <f t="shared" si="1033"/>
        <v>616.51721999999995</v>
      </c>
      <c r="AO721" s="445">
        <f t="shared" si="1034"/>
        <v>44.610507959479008</v>
      </c>
      <c r="AP721" s="542">
        <f t="shared" si="1097"/>
        <v>8.9221015918958008E-2</v>
      </c>
      <c r="AQ721" s="445">
        <f t="shared" si="1035"/>
        <v>123.30344399999998</v>
      </c>
      <c r="AR721" s="227">
        <f t="shared" si="1036"/>
        <v>1502</v>
      </c>
      <c r="AS721" s="210">
        <f t="shared" si="1037"/>
        <v>1502</v>
      </c>
      <c r="AT721" s="209">
        <f t="shared" si="1038"/>
        <v>450.59999999999997</v>
      </c>
      <c r="AU721" s="209">
        <f t="shared" si="1039"/>
        <v>751</v>
      </c>
      <c r="AV721" s="211">
        <f t="shared" si="1040"/>
        <v>1399</v>
      </c>
      <c r="AW721" s="210">
        <f t="shared" si="1041"/>
        <v>103</v>
      </c>
      <c r="AX721" s="210">
        <f t="shared" si="1042"/>
        <v>120</v>
      </c>
      <c r="AY721" s="210">
        <f t="shared" si="1043"/>
        <v>8.6830680173661392</v>
      </c>
      <c r="AZ721" s="211">
        <f t="shared" si="1044"/>
        <v>1998.51722</v>
      </c>
      <c r="BA721" s="544">
        <f t="shared" si="1098"/>
        <v>496.51721999999995</v>
      </c>
      <c r="BB721" s="210">
        <f t="shared" si="1099"/>
        <v>124.12930499999999</v>
      </c>
      <c r="BC721" s="213">
        <f t="shared" si="1045"/>
        <v>1618.7989482</v>
      </c>
      <c r="BD721" s="211">
        <f>[1]MAG_9pak!$E$13</f>
        <v>1618.7989482</v>
      </c>
      <c r="BE721" s="213">
        <f t="shared" si="1046"/>
        <v>485.63968446000001</v>
      </c>
      <c r="BF721" s="213">
        <f t="shared" si="1047"/>
        <v>809.39947410000002</v>
      </c>
      <c r="BG721" s="210">
        <f t="shared" si="1048"/>
        <v>219.79894820000004</v>
      </c>
      <c r="BH721" s="210">
        <f t="shared" si="1049"/>
        <v>236.79894820000004</v>
      </c>
      <c r="BI721" s="210">
        <f t="shared" si="1050"/>
        <v>17.134511447178014</v>
      </c>
      <c r="BJ721" s="210">
        <f t="shared" si="1051"/>
        <v>1713.68</v>
      </c>
      <c r="BK721" s="214">
        <f t="shared" si="1052"/>
        <v>514.10400000000004</v>
      </c>
      <c r="BL721" s="214">
        <f t="shared" si="1053"/>
        <v>856.84</v>
      </c>
      <c r="BM721" s="210">
        <f t="shared" si="1054"/>
        <v>331.68000000000006</v>
      </c>
      <c r="BN721" s="210">
        <f t="shared" si="1055"/>
        <v>314.68000000000006</v>
      </c>
      <c r="BO721" s="215">
        <f t="shared" si="1056"/>
        <v>1713.68</v>
      </c>
      <c r="BP721" s="210">
        <f t="shared" ref="BP721:BP732" si="1116">Z721*1.24</f>
        <v>1713.68</v>
      </c>
      <c r="BQ721" s="216">
        <f t="shared" si="1057"/>
        <v>514.10400000000004</v>
      </c>
      <c r="BR721" s="216">
        <f t="shared" si="1058"/>
        <v>856.84</v>
      </c>
      <c r="BS721" s="210">
        <f t="shared" si="1059"/>
        <v>331.68000000000006</v>
      </c>
      <c r="BT721" s="210">
        <f t="shared" si="1060"/>
        <v>314.68000000000006</v>
      </c>
      <c r="BU721" s="217">
        <f t="shared" si="1061"/>
        <v>1713.68</v>
      </c>
      <c r="BV721" s="210">
        <f t="shared" ref="BV721:BV732" si="1117">Z721*1.24</f>
        <v>1713.68</v>
      </c>
      <c r="BW721" s="403">
        <f t="shared" si="1062"/>
        <v>514.10400000000004</v>
      </c>
      <c r="BX721" s="403">
        <f t="shared" si="1063"/>
        <v>856.84</v>
      </c>
      <c r="BY721" s="210">
        <f t="shared" si="1064"/>
        <v>331.68000000000006</v>
      </c>
      <c r="BZ721" s="210">
        <f t="shared" si="1065"/>
        <v>314.68000000000006</v>
      </c>
      <c r="CA721" s="210">
        <f t="shared" si="1066"/>
        <v>24</v>
      </c>
      <c r="CB721" s="404">
        <f t="shared" si="1067"/>
        <v>1713.68</v>
      </c>
      <c r="CC721" s="404"/>
      <c r="CD721" s="537">
        <f t="shared" si="1068"/>
        <v>124.12930499999999</v>
      </c>
      <c r="CE721" s="537">
        <f t="shared" si="1100"/>
        <v>37.238791499999998</v>
      </c>
      <c r="CF721" s="537">
        <f t="shared" si="1069"/>
        <v>62.064652499999994</v>
      </c>
      <c r="CG721" s="210"/>
      <c r="CH721" s="210"/>
      <c r="CI721" s="210"/>
      <c r="CJ721" s="538">
        <f t="shared" si="1070"/>
        <v>124.12930499999999</v>
      </c>
      <c r="CK721" s="216">
        <f t="shared" si="1071"/>
        <v>-25.75</v>
      </c>
      <c r="CL721" s="216">
        <f t="shared" si="1101"/>
        <v>-7.7249999999999996</v>
      </c>
      <c r="CM721" s="216">
        <f t="shared" si="1072"/>
        <v>-12.875</v>
      </c>
      <c r="CN721" s="216"/>
      <c r="CO721" s="216"/>
      <c r="CP721" s="216"/>
      <c r="CQ721" s="217">
        <f t="shared" si="1073"/>
        <v>-25.75</v>
      </c>
      <c r="CR721" s="403">
        <f t="shared" si="1074"/>
        <v>71.209304999999972</v>
      </c>
      <c r="CS721" s="403">
        <f t="shared" si="1102"/>
        <v>21.362791499999989</v>
      </c>
      <c r="CT721" s="403">
        <f t="shared" si="1075"/>
        <v>35.604652499999986</v>
      </c>
      <c r="CU721" s="403"/>
      <c r="CV721" s="403"/>
      <c r="CW721" s="403"/>
      <c r="CX721" s="404">
        <f t="shared" si="1076"/>
        <v>71.209304999999972</v>
      </c>
      <c r="CY721" s="198"/>
      <c r="CZ721" s="222">
        <v>1399</v>
      </c>
      <c r="DA721" s="677">
        <f t="shared" si="1077"/>
        <v>17</v>
      </c>
      <c r="DB721" s="676">
        <f t="shared" si="1078"/>
        <v>1.2301013024601986</v>
      </c>
      <c r="DC721" s="676">
        <f t="shared" si="1103"/>
        <v>0.24602026049203971</v>
      </c>
      <c r="DD721" s="208">
        <v>1998.51722</v>
      </c>
      <c r="DE721" s="677">
        <f t="shared" si="1079"/>
        <v>616.51721999999995</v>
      </c>
      <c r="DF721" s="676">
        <f t="shared" si="1080"/>
        <v>44.610507959479008</v>
      </c>
      <c r="DG721" s="676">
        <f t="shared" si="1104"/>
        <v>8.9221015918958013</v>
      </c>
      <c r="DH721" s="222">
        <v>19</v>
      </c>
      <c r="DI721" s="677">
        <f t="shared" si="1081"/>
        <v>262.58</v>
      </c>
      <c r="DJ721" s="568">
        <f t="shared" si="1082"/>
        <v>1644.58</v>
      </c>
      <c r="DK721" s="677">
        <f t="shared" si="1083"/>
        <v>1644.58</v>
      </c>
      <c r="DL721" s="677">
        <f t="shared" si="1105"/>
        <v>493.37399999999997</v>
      </c>
      <c r="DM721" s="677">
        <f t="shared" si="1106"/>
        <v>822.29</v>
      </c>
      <c r="DN721" s="677">
        <f t="shared" si="1084"/>
        <v>88.484305000000006</v>
      </c>
      <c r="DO721" s="677">
        <f t="shared" si="1107"/>
        <v>26.545291500000001</v>
      </c>
      <c r="DP721" s="677">
        <f t="shared" si="1108"/>
        <v>44.242152500000003</v>
      </c>
      <c r="DQ721" s="677">
        <f t="shared" si="1085"/>
        <v>88.484305000000006</v>
      </c>
      <c r="DR721" s="222">
        <v>1399</v>
      </c>
      <c r="DS721" s="677">
        <f t="shared" si="1086"/>
        <v>17</v>
      </c>
      <c r="DT721" s="676">
        <f t="shared" si="1087"/>
        <v>1.2301013024601986</v>
      </c>
      <c r="DU721" s="710">
        <f t="shared" si="1109"/>
        <v>0.24602026049203971</v>
      </c>
      <c r="DV721" s="208">
        <v>1998.51722</v>
      </c>
      <c r="DW721" s="677">
        <f t="shared" si="1088"/>
        <v>616.51721999999995</v>
      </c>
      <c r="DX721" s="676">
        <f t="shared" si="1089"/>
        <v>44.610507959479008</v>
      </c>
      <c r="DY721" s="710">
        <f t="shared" si="1110"/>
        <v>8.9221015918958013</v>
      </c>
      <c r="DZ721" s="222">
        <v>15</v>
      </c>
      <c r="EA721" s="677">
        <f t="shared" si="1090"/>
        <v>207.3</v>
      </c>
      <c r="EB721" s="568">
        <f t="shared" si="1091"/>
        <v>1589.3</v>
      </c>
      <c r="EC721" s="677">
        <f t="shared" si="1092"/>
        <v>1589.3</v>
      </c>
      <c r="ED721" s="677">
        <f t="shared" si="1111"/>
        <v>476.79</v>
      </c>
      <c r="EE721" s="677">
        <f t="shared" si="1112"/>
        <v>794.65</v>
      </c>
      <c r="EF721" s="208">
        <f t="shared" si="1113"/>
        <v>102.304305</v>
      </c>
      <c r="EG721" s="208">
        <f t="shared" si="1114"/>
        <v>30.691291499999998</v>
      </c>
      <c r="EH721" s="208">
        <f t="shared" si="1115"/>
        <v>51.1521525</v>
      </c>
      <c r="EI721" s="677">
        <f t="shared" si="1093"/>
        <v>102.304305</v>
      </c>
    </row>
    <row r="722" spans="1:139" s="218" customFormat="1" ht="33.75" customHeight="1" x14ac:dyDescent="0.2">
      <c r="A722" s="505">
        <v>719</v>
      </c>
      <c r="B722" s="505" t="s">
        <v>1267</v>
      </c>
      <c r="C722" s="499" t="s">
        <v>189</v>
      </c>
      <c r="D722" s="320" t="s">
        <v>445</v>
      </c>
      <c r="E722" s="327" t="s">
        <v>14</v>
      </c>
      <c r="F722" s="219" t="s">
        <v>21</v>
      </c>
      <c r="G722" s="219" t="s">
        <v>24</v>
      </c>
      <c r="H722" s="219" t="s">
        <v>25</v>
      </c>
      <c r="I722" s="248">
        <v>1</v>
      </c>
      <c r="J722" s="229">
        <v>911</v>
      </c>
      <c r="K722" s="222"/>
      <c r="L722" s="219" t="s">
        <v>21</v>
      </c>
      <c r="M722" s="219" t="s">
        <v>24</v>
      </c>
      <c r="N722" s="219" t="s">
        <v>25</v>
      </c>
      <c r="O722" s="249">
        <v>1</v>
      </c>
      <c r="P722" s="230">
        <v>911</v>
      </c>
      <c r="Q722" s="219"/>
      <c r="R722" s="219"/>
      <c r="S722" s="219"/>
      <c r="T722" s="249">
        <v>1</v>
      </c>
      <c r="U722" s="231">
        <v>911</v>
      </c>
      <c r="V722" s="228" t="s">
        <v>660</v>
      </c>
      <c r="W722" s="228" t="s">
        <v>24</v>
      </c>
      <c r="X722" s="228" t="s">
        <v>25</v>
      </c>
      <c r="Y722" s="252">
        <v>1</v>
      </c>
      <c r="Z722" s="232">
        <v>911</v>
      </c>
      <c r="AA722" s="207">
        <f t="shared" si="1029"/>
        <v>911</v>
      </c>
      <c r="AB722" s="222">
        <v>905</v>
      </c>
      <c r="AC722" s="544">
        <f t="shared" si="1094"/>
        <v>-6</v>
      </c>
      <c r="AD722" s="208">
        <f>1.137*$AB$1</f>
        <v>1293.2920200000001</v>
      </c>
      <c r="AE722" s="678">
        <f t="shared" si="1095"/>
        <v>382.29202000000009</v>
      </c>
      <c r="AF722" s="222">
        <v>1682</v>
      </c>
      <c r="AJ722" s="444">
        <f t="shared" si="1030"/>
        <v>-6</v>
      </c>
      <c r="AK722" s="444">
        <f t="shared" si="1031"/>
        <v>-0.65861690450054766</v>
      </c>
      <c r="AL722" s="539">
        <f t="shared" si="1096"/>
        <v>-1.3172338090010954E-3</v>
      </c>
      <c r="AM722" s="444">
        <f t="shared" si="1032"/>
        <v>-1.2</v>
      </c>
      <c r="AN722" s="445">
        <f t="shared" si="1033"/>
        <v>382.29202000000009</v>
      </c>
      <c r="AO722" s="445">
        <f t="shared" si="1034"/>
        <v>41.963997804610329</v>
      </c>
      <c r="AP722" s="542">
        <f t="shared" si="1097"/>
        <v>8.3927995609220665E-2</v>
      </c>
      <c r="AQ722" s="445">
        <f t="shared" si="1035"/>
        <v>76.458404000000016</v>
      </c>
      <c r="AR722" s="227">
        <f t="shared" si="1036"/>
        <v>1031</v>
      </c>
      <c r="AS722" s="210">
        <f t="shared" si="1037"/>
        <v>1031</v>
      </c>
      <c r="AT722" s="209">
        <f t="shared" si="1038"/>
        <v>309.3</v>
      </c>
      <c r="AU722" s="209">
        <f t="shared" si="1039"/>
        <v>515.5</v>
      </c>
      <c r="AV722" s="211">
        <f t="shared" si="1040"/>
        <v>905</v>
      </c>
      <c r="AW722" s="210">
        <f t="shared" si="1041"/>
        <v>126</v>
      </c>
      <c r="AX722" s="210">
        <f t="shared" si="1042"/>
        <v>120</v>
      </c>
      <c r="AY722" s="210">
        <f t="shared" si="1043"/>
        <v>13.172338090010967</v>
      </c>
      <c r="AZ722" s="211">
        <f t="shared" si="1044"/>
        <v>1293.2920200000001</v>
      </c>
      <c r="BA722" s="544">
        <f t="shared" si="1098"/>
        <v>262.29202000000009</v>
      </c>
      <c r="BB722" s="210">
        <f t="shared" si="1099"/>
        <v>65.573005000000023</v>
      </c>
      <c r="BC722" s="213">
        <f t="shared" si="1045"/>
        <v>972.52830000000006</v>
      </c>
      <c r="BD722" s="211">
        <f>[1]MAG_9pak!$F$9</f>
        <v>972.52830000000006</v>
      </c>
      <c r="BE722" s="213">
        <f t="shared" si="1046"/>
        <v>291.75848999999999</v>
      </c>
      <c r="BF722" s="213">
        <f t="shared" si="1047"/>
        <v>486.26415000000003</v>
      </c>
      <c r="BG722" s="210">
        <f t="shared" si="1048"/>
        <v>67.528300000000058</v>
      </c>
      <c r="BH722" s="210">
        <f t="shared" si="1049"/>
        <v>61.528300000000058</v>
      </c>
      <c r="BI722" s="210">
        <f t="shared" si="1050"/>
        <v>6.7539297475301936</v>
      </c>
      <c r="BJ722" s="210">
        <f t="shared" si="1051"/>
        <v>1129.6400000000001</v>
      </c>
      <c r="BK722" s="214">
        <f t="shared" si="1052"/>
        <v>338.892</v>
      </c>
      <c r="BL722" s="214">
        <f t="shared" si="1053"/>
        <v>564.82000000000005</v>
      </c>
      <c r="BM722" s="210">
        <f t="shared" si="1054"/>
        <v>218.6400000000001</v>
      </c>
      <c r="BN722" s="210">
        <f t="shared" si="1055"/>
        <v>224.6400000000001</v>
      </c>
      <c r="BO722" s="215">
        <f t="shared" si="1056"/>
        <v>1129.6400000000001</v>
      </c>
      <c r="BP722" s="210">
        <f t="shared" si="1116"/>
        <v>1129.6400000000001</v>
      </c>
      <c r="BQ722" s="216">
        <f t="shared" si="1057"/>
        <v>338.892</v>
      </c>
      <c r="BR722" s="216">
        <f t="shared" si="1058"/>
        <v>564.82000000000005</v>
      </c>
      <c r="BS722" s="210">
        <f t="shared" si="1059"/>
        <v>218.6400000000001</v>
      </c>
      <c r="BT722" s="210">
        <f t="shared" si="1060"/>
        <v>224.6400000000001</v>
      </c>
      <c r="BU722" s="217">
        <f t="shared" si="1061"/>
        <v>1129.6400000000001</v>
      </c>
      <c r="BV722" s="210">
        <f t="shared" si="1117"/>
        <v>1129.6400000000001</v>
      </c>
      <c r="BW722" s="403">
        <f t="shared" si="1062"/>
        <v>338.892</v>
      </c>
      <c r="BX722" s="403">
        <f t="shared" si="1063"/>
        <v>564.82000000000005</v>
      </c>
      <c r="BY722" s="210">
        <f t="shared" si="1064"/>
        <v>218.6400000000001</v>
      </c>
      <c r="BZ722" s="210">
        <f t="shared" si="1065"/>
        <v>224.6400000000001</v>
      </c>
      <c r="CA722" s="210">
        <f t="shared" si="1066"/>
        <v>24.000000000000028</v>
      </c>
      <c r="CB722" s="404">
        <f t="shared" si="1067"/>
        <v>1129.6400000000001</v>
      </c>
      <c r="CC722" s="404"/>
      <c r="CD722" s="537">
        <f t="shared" si="1068"/>
        <v>65.573005000000023</v>
      </c>
      <c r="CE722" s="537">
        <f t="shared" si="1100"/>
        <v>19.671901500000008</v>
      </c>
      <c r="CF722" s="537">
        <f t="shared" si="1069"/>
        <v>32.786502500000012</v>
      </c>
      <c r="CG722" s="210"/>
      <c r="CH722" s="210"/>
      <c r="CI722" s="210"/>
      <c r="CJ722" s="538">
        <f t="shared" si="1070"/>
        <v>65.573005000000023</v>
      </c>
      <c r="CK722" s="216">
        <f t="shared" si="1071"/>
        <v>-31.5</v>
      </c>
      <c r="CL722" s="216">
        <f t="shared" si="1101"/>
        <v>-9.4499999999999993</v>
      </c>
      <c r="CM722" s="216">
        <f t="shared" si="1072"/>
        <v>-15.75</v>
      </c>
      <c r="CN722" s="216"/>
      <c r="CO722" s="216"/>
      <c r="CP722" s="216"/>
      <c r="CQ722" s="217">
        <f t="shared" si="1073"/>
        <v>-31.5</v>
      </c>
      <c r="CR722" s="403">
        <f t="shared" si="1074"/>
        <v>40.913004999999998</v>
      </c>
      <c r="CS722" s="403">
        <f t="shared" si="1102"/>
        <v>12.273901499999999</v>
      </c>
      <c r="CT722" s="403">
        <f t="shared" si="1075"/>
        <v>20.456502499999999</v>
      </c>
      <c r="CU722" s="403"/>
      <c r="CV722" s="403"/>
      <c r="CW722" s="403"/>
      <c r="CX722" s="404">
        <f t="shared" si="1076"/>
        <v>40.913004999999998</v>
      </c>
      <c r="CY722" s="198"/>
      <c r="CZ722" s="222">
        <v>758</v>
      </c>
      <c r="DA722" s="677">
        <f t="shared" si="1077"/>
        <v>-153</v>
      </c>
      <c r="DB722" s="676">
        <f t="shared" si="1078"/>
        <v>-16.794731064763994</v>
      </c>
      <c r="DC722" s="676">
        <f t="shared" si="1103"/>
        <v>-3.3589462129527989</v>
      </c>
      <c r="DD722" s="208">
        <v>1080.587</v>
      </c>
      <c r="DE722" s="677">
        <f t="shared" si="1079"/>
        <v>169.58699999999999</v>
      </c>
      <c r="DF722" s="676">
        <f t="shared" si="1080"/>
        <v>18.615477497255768</v>
      </c>
      <c r="DG722" s="676">
        <f t="shared" si="1104"/>
        <v>3.7230954994511536</v>
      </c>
      <c r="DH722" s="222">
        <v>20</v>
      </c>
      <c r="DI722" s="677">
        <f t="shared" si="1081"/>
        <v>182.2</v>
      </c>
      <c r="DJ722" s="568">
        <f t="shared" si="1082"/>
        <v>1093.2</v>
      </c>
      <c r="DK722" s="677">
        <f t="shared" si="1083"/>
        <v>1093.2</v>
      </c>
      <c r="DL722" s="677">
        <f t="shared" si="1105"/>
        <v>327.96</v>
      </c>
      <c r="DM722" s="677">
        <f t="shared" si="1106"/>
        <v>546.6</v>
      </c>
      <c r="DN722" s="677">
        <f t="shared" si="1084"/>
        <v>-3.1532500000000141</v>
      </c>
      <c r="DO722" s="677">
        <f t="shared" si="1107"/>
        <v>-0.94597500000000423</v>
      </c>
      <c r="DP722" s="677">
        <f t="shared" si="1108"/>
        <v>-1.576625000000007</v>
      </c>
      <c r="DQ722" s="677">
        <f t="shared" si="1085"/>
        <v>-3.1532500000000141</v>
      </c>
      <c r="DR722" s="222">
        <v>758</v>
      </c>
      <c r="DS722" s="677">
        <f t="shared" si="1086"/>
        <v>-153</v>
      </c>
      <c r="DT722" s="676">
        <f t="shared" si="1087"/>
        <v>-16.794731064763994</v>
      </c>
      <c r="DU722" s="710">
        <f t="shared" si="1109"/>
        <v>-3.3589462129527989</v>
      </c>
      <c r="DV722" s="208">
        <v>1080.587</v>
      </c>
      <c r="DW722" s="677">
        <f t="shared" si="1088"/>
        <v>169.58699999999999</v>
      </c>
      <c r="DX722" s="676">
        <f t="shared" si="1089"/>
        <v>18.615477497255768</v>
      </c>
      <c r="DY722" s="710">
        <f t="shared" si="1110"/>
        <v>3.7230954994511536</v>
      </c>
      <c r="DZ722" s="222">
        <v>19</v>
      </c>
      <c r="EA722" s="677">
        <f t="shared" si="1090"/>
        <v>173.09</v>
      </c>
      <c r="EB722" s="568">
        <f t="shared" si="1091"/>
        <v>1084.0899999999999</v>
      </c>
      <c r="EC722" s="677">
        <f t="shared" si="1092"/>
        <v>1084.0899999999999</v>
      </c>
      <c r="ED722" s="677">
        <f t="shared" si="1111"/>
        <v>325.22699999999998</v>
      </c>
      <c r="EE722" s="677">
        <f t="shared" si="1112"/>
        <v>542.04499999999996</v>
      </c>
      <c r="EF722" s="208">
        <f t="shared" si="1113"/>
        <v>-0.87574999999998226</v>
      </c>
      <c r="EG722" s="208">
        <f t="shared" si="1114"/>
        <v>-0.26272499999999466</v>
      </c>
      <c r="EH722" s="208">
        <f t="shared" si="1115"/>
        <v>-0.43787499999999113</v>
      </c>
      <c r="EI722" s="677">
        <f t="shared" si="1093"/>
        <v>-0.87574999999998226</v>
      </c>
    </row>
    <row r="723" spans="1:139" s="218" customFormat="1" ht="33.75" customHeight="1" x14ac:dyDescent="0.2">
      <c r="A723" s="506">
        <v>720</v>
      </c>
      <c r="B723" s="505" t="s">
        <v>1267</v>
      </c>
      <c r="C723" s="499" t="s">
        <v>189</v>
      </c>
      <c r="D723" s="320" t="s">
        <v>445</v>
      </c>
      <c r="E723" s="327" t="s">
        <v>135</v>
      </c>
      <c r="F723" s="219">
        <v>21</v>
      </c>
      <c r="G723" s="219" t="s">
        <v>9</v>
      </c>
      <c r="H723" s="219">
        <v>9</v>
      </c>
      <c r="I723" s="248">
        <v>0.5</v>
      </c>
      <c r="J723" s="229">
        <v>1100</v>
      </c>
      <c r="K723" s="222"/>
      <c r="L723" s="219">
        <v>21</v>
      </c>
      <c r="M723" s="219" t="s">
        <v>9</v>
      </c>
      <c r="N723" s="219">
        <v>9</v>
      </c>
      <c r="O723" s="249">
        <v>0.5</v>
      </c>
      <c r="P723" s="230">
        <v>1100</v>
      </c>
      <c r="Q723" s="219"/>
      <c r="R723" s="219"/>
      <c r="S723" s="219"/>
      <c r="T723" s="249">
        <v>0.5</v>
      </c>
      <c r="U723" s="231">
        <v>1100</v>
      </c>
      <c r="V723" s="228" t="s">
        <v>317</v>
      </c>
      <c r="W723" s="228" t="s">
        <v>24</v>
      </c>
      <c r="X723" s="228" t="s">
        <v>66</v>
      </c>
      <c r="Y723" s="252">
        <v>0.5</v>
      </c>
      <c r="Z723" s="232">
        <v>1100</v>
      </c>
      <c r="AA723" s="207">
        <f t="shared" si="1029"/>
        <v>550</v>
      </c>
      <c r="AB723" s="222">
        <v>1399</v>
      </c>
      <c r="AC723" s="544">
        <f t="shared" si="1094"/>
        <v>299</v>
      </c>
      <c r="AD723" s="208">
        <f>1.757*$AB$1</f>
        <v>1998.51722</v>
      </c>
      <c r="AE723" s="678">
        <f t="shared" si="1095"/>
        <v>898.51721999999995</v>
      </c>
      <c r="AF723" s="222">
        <v>2499</v>
      </c>
      <c r="AJ723" s="444">
        <f t="shared" si="1030"/>
        <v>299</v>
      </c>
      <c r="AK723" s="444">
        <f t="shared" si="1031"/>
        <v>27.181818181818173</v>
      </c>
      <c r="AL723" s="539">
        <f t="shared" si="1096"/>
        <v>5.436363636363635E-2</v>
      </c>
      <c r="AM723" s="444">
        <f t="shared" si="1032"/>
        <v>59.8</v>
      </c>
      <c r="AN723" s="445">
        <f t="shared" si="1033"/>
        <v>898.51721999999995</v>
      </c>
      <c r="AO723" s="445">
        <f t="shared" si="1034"/>
        <v>81.683383636363629</v>
      </c>
      <c r="AP723" s="542">
        <f t="shared" si="1097"/>
        <v>0.16336676727272725</v>
      </c>
      <c r="AQ723" s="445">
        <f t="shared" si="1035"/>
        <v>179.70344399999999</v>
      </c>
      <c r="AR723" s="227">
        <f t="shared" si="1036"/>
        <v>610</v>
      </c>
      <c r="AS723" s="210">
        <f t="shared" si="1037"/>
        <v>1220</v>
      </c>
      <c r="AT723" s="209">
        <f t="shared" si="1038"/>
        <v>366</v>
      </c>
      <c r="AU723" s="209">
        <f t="shared" si="1039"/>
        <v>610</v>
      </c>
      <c r="AV723" s="211">
        <f t="shared" si="1040"/>
        <v>1399</v>
      </c>
      <c r="AW723" s="212">
        <f t="shared" si="1041"/>
        <v>-179</v>
      </c>
      <c r="AX723" s="210">
        <f t="shared" si="1042"/>
        <v>120</v>
      </c>
      <c r="AY723" s="210">
        <f t="shared" si="1043"/>
        <v>10.909090909090907</v>
      </c>
      <c r="AZ723" s="211">
        <f t="shared" si="1044"/>
        <v>1998.51722</v>
      </c>
      <c r="BA723" s="544">
        <f t="shared" si="1098"/>
        <v>778.51721999999995</v>
      </c>
      <c r="BB723" s="210">
        <f t="shared" si="1099"/>
        <v>194.62930499999999</v>
      </c>
      <c r="BC723" s="213">
        <f t="shared" si="1045"/>
        <v>809.39947410000002</v>
      </c>
      <c r="BD723" s="211">
        <f>[1]MAG_9pak!$E$13</f>
        <v>1618.7989482</v>
      </c>
      <c r="BE723" s="213">
        <f t="shared" si="1046"/>
        <v>485.63968446000001</v>
      </c>
      <c r="BF723" s="213">
        <f t="shared" si="1047"/>
        <v>809.39947410000002</v>
      </c>
      <c r="BG723" s="210">
        <f t="shared" si="1048"/>
        <v>219.79894820000004</v>
      </c>
      <c r="BH723" s="210">
        <f t="shared" si="1049"/>
        <v>518.79894820000004</v>
      </c>
      <c r="BI723" s="210">
        <f t="shared" si="1050"/>
        <v>47.163540745454554</v>
      </c>
      <c r="BJ723" s="210">
        <f t="shared" si="1051"/>
        <v>1364</v>
      </c>
      <c r="BK723" s="214">
        <f t="shared" si="1052"/>
        <v>409.2</v>
      </c>
      <c r="BL723" s="214">
        <f t="shared" si="1053"/>
        <v>682</v>
      </c>
      <c r="BM723" s="210">
        <f t="shared" si="1054"/>
        <v>264</v>
      </c>
      <c r="BN723" s="210">
        <f t="shared" si="1055"/>
        <v>-35</v>
      </c>
      <c r="BO723" s="215">
        <f t="shared" si="1056"/>
        <v>682</v>
      </c>
      <c r="BP723" s="210">
        <f t="shared" si="1116"/>
        <v>1364</v>
      </c>
      <c r="BQ723" s="216">
        <f t="shared" si="1057"/>
        <v>409.2</v>
      </c>
      <c r="BR723" s="216">
        <f t="shared" si="1058"/>
        <v>682</v>
      </c>
      <c r="BS723" s="210">
        <f t="shared" si="1059"/>
        <v>264</v>
      </c>
      <c r="BT723" s="210">
        <f t="shared" si="1060"/>
        <v>-35</v>
      </c>
      <c r="BU723" s="217">
        <f t="shared" si="1061"/>
        <v>682</v>
      </c>
      <c r="BV723" s="210">
        <f t="shared" si="1117"/>
        <v>1364</v>
      </c>
      <c r="BW723" s="403">
        <f t="shared" si="1062"/>
        <v>409.2</v>
      </c>
      <c r="BX723" s="403">
        <f t="shared" si="1063"/>
        <v>682</v>
      </c>
      <c r="BY723" s="210">
        <f t="shared" si="1064"/>
        <v>264</v>
      </c>
      <c r="BZ723" s="210">
        <f t="shared" si="1065"/>
        <v>-35</v>
      </c>
      <c r="CA723" s="210">
        <f t="shared" si="1066"/>
        <v>24</v>
      </c>
      <c r="CB723" s="404">
        <f t="shared" si="1067"/>
        <v>682</v>
      </c>
      <c r="CC723" s="404"/>
      <c r="CD723" s="537">
        <f t="shared" si="1068"/>
        <v>194.62930499999999</v>
      </c>
      <c r="CE723" s="537">
        <f t="shared" si="1100"/>
        <v>58.388791499999996</v>
      </c>
      <c r="CF723" s="537">
        <f t="shared" si="1069"/>
        <v>97.314652499999994</v>
      </c>
      <c r="CG723" s="210"/>
      <c r="CH723" s="210"/>
      <c r="CI723" s="210"/>
      <c r="CJ723" s="538">
        <f t="shared" si="1070"/>
        <v>97.314652499999994</v>
      </c>
      <c r="CK723" s="216">
        <f t="shared" si="1071"/>
        <v>44.75</v>
      </c>
      <c r="CL723" s="216">
        <f t="shared" si="1101"/>
        <v>13.424999999999999</v>
      </c>
      <c r="CM723" s="216">
        <f t="shared" si="1072"/>
        <v>22.375</v>
      </c>
      <c r="CN723" s="216"/>
      <c r="CO723" s="216"/>
      <c r="CP723" s="216"/>
      <c r="CQ723" s="217">
        <f t="shared" si="1073"/>
        <v>22.375</v>
      </c>
      <c r="CR723" s="403">
        <f t="shared" si="1074"/>
        <v>158.62930499999999</v>
      </c>
      <c r="CS723" s="403">
        <f t="shared" si="1102"/>
        <v>47.588791499999992</v>
      </c>
      <c r="CT723" s="403">
        <f t="shared" si="1075"/>
        <v>79.314652499999994</v>
      </c>
      <c r="CU723" s="403"/>
      <c r="CV723" s="403"/>
      <c r="CW723" s="403"/>
      <c r="CX723" s="404">
        <f t="shared" si="1076"/>
        <v>79.314652499999994</v>
      </c>
      <c r="CY723" s="198"/>
      <c r="CZ723" s="222">
        <v>1399</v>
      </c>
      <c r="DA723" s="677">
        <f t="shared" si="1077"/>
        <v>299</v>
      </c>
      <c r="DB723" s="676">
        <f t="shared" si="1078"/>
        <v>27.181818181818173</v>
      </c>
      <c r="DC723" s="676">
        <f t="shared" si="1103"/>
        <v>5.4363636363636347</v>
      </c>
      <c r="DD723" s="208">
        <v>1998.51722</v>
      </c>
      <c r="DE723" s="677">
        <f t="shared" si="1079"/>
        <v>898.51721999999995</v>
      </c>
      <c r="DF723" s="676">
        <f t="shared" si="1080"/>
        <v>81.683383636363629</v>
      </c>
      <c r="DG723" s="676">
        <f t="shared" si="1104"/>
        <v>16.336676727272724</v>
      </c>
      <c r="DH723" s="222">
        <v>19</v>
      </c>
      <c r="DI723" s="677">
        <f t="shared" si="1081"/>
        <v>209</v>
      </c>
      <c r="DJ723" s="568">
        <f t="shared" si="1082"/>
        <v>1309</v>
      </c>
      <c r="DK723" s="677">
        <f t="shared" si="1083"/>
        <v>654.5</v>
      </c>
      <c r="DL723" s="677">
        <f t="shared" si="1105"/>
        <v>392.7</v>
      </c>
      <c r="DM723" s="677">
        <f t="shared" si="1106"/>
        <v>654.5</v>
      </c>
      <c r="DN723" s="677">
        <f t="shared" si="1084"/>
        <v>172.37930499999999</v>
      </c>
      <c r="DO723" s="677">
        <f t="shared" si="1107"/>
        <v>51.713791499999992</v>
      </c>
      <c r="DP723" s="677">
        <f t="shared" si="1108"/>
        <v>86.189652499999994</v>
      </c>
      <c r="DQ723" s="677">
        <f t="shared" si="1085"/>
        <v>86.189652499999994</v>
      </c>
      <c r="DR723" s="222">
        <v>1399</v>
      </c>
      <c r="DS723" s="677">
        <f t="shared" si="1086"/>
        <v>299</v>
      </c>
      <c r="DT723" s="676">
        <f t="shared" si="1087"/>
        <v>27.181818181818173</v>
      </c>
      <c r="DU723" s="710">
        <f t="shared" si="1109"/>
        <v>5.4363636363636347</v>
      </c>
      <c r="DV723" s="208">
        <v>1998.51722</v>
      </c>
      <c r="DW723" s="677">
        <f t="shared" si="1088"/>
        <v>898.51721999999995</v>
      </c>
      <c r="DX723" s="676">
        <f t="shared" si="1089"/>
        <v>81.683383636363629</v>
      </c>
      <c r="DY723" s="710">
        <f t="shared" si="1110"/>
        <v>16.336676727272724</v>
      </c>
      <c r="DZ723" s="222">
        <v>15</v>
      </c>
      <c r="EA723" s="677">
        <f t="shared" si="1090"/>
        <v>165</v>
      </c>
      <c r="EB723" s="568">
        <f t="shared" si="1091"/>
        <v>1265</v>
      </c>
      <c r="EC723" s="677">
        <f t="shared" si="1092"/>
        <v>632.5</v>
      </c>
      <c r="ED723" s="677">
        <f t="shared" si="1111"/>
        <v>379.5</v>
      </c>
      <c r="EE723" s="677">
        <f t="shared" si="1112"/>
        <v>632.5</v>
      </c>
      <c r="EF723" s="208">
        <f t="shared" si="1113"/>
        <v>183.37930499999999</v>
      </c>
      <c r="EG723" s="208">
        <f t="shared" si="1114"/>
        <v>55.013791499999996</v>
      </c>
      <c r="EH723" s="208">
        <f t="shared" si="1115"/>
        <v>91.689652499999994</v>
      </c>
      <c r="EI723" s="677">
        <f t="shared" si="1093"/>
        <v>91.689652499999994</v>
      </c>
    </row>
    <row r="724" spans="1:139" s="218" customFormat="1" ht="33.75" customHeight="1" x14ac:dyDescent="0.2">
      <c r="A724" s="505">
        <v>721</v>
      </c>
      <c r="B724" s="505" t="s">
        <v>1267</v>
      </c>
      <c r="C724" s="499" t="s">
        <v>189</v>
      </c>
      <c r="D724" s="320" t="s">
        <v>445</v>
      </c>
      <c r="E724" s="327" t="s">
        <v>342</v>
      </c>
      <c r="F724" s="219">
        <v>39</v>
      </c>
      <c r="G724" s="219" t="s">
        <v>44</v>
      </c>
      <c r="H724" s="219">
        <v>10</v>
      </c>
      <c r="I724" s="248">
        <v>1</v>
      </c>
      <c r="J724" s="229">
        <v>1190</v>
      </c>
      <c r="K724" s="222"/>
      <c r="L724" s="219">
        <v>39</v>
      </c>
      <c r="M724" s="219" t="s">
        <v>44</v>
      </c>
      <c r="N724" s="219">
        <v>10</v>
      </c>
      <c r="O724" s="249">
        <v>1</v>
      </c>
      <c r="P724" s="230">
        <v>1190</v>
      </c>
      <c r="Q724" s="219"/>
      <c r="R724" s="219"/>
      <c r="S724" s="219"/>
      <c r="T724" s="249">
        <v>1</v>
      </c>
      <c r="U724" s="231">
        <v>1190</v>
      </c>
      <c r="V724" s="228" t="s">
        <v>697</v>
      </c>
      <c r="W724" s="228" t="s">
        <v>717</v>
      </c>
      <c r="X724" s="228" t="s">
        <v>66</v>
      </c>
      <c r="Y724" s="252">
        <v>1</v>
      </c>
      <c r="Z724" s="232">
        <v>1190</v>
      </c>
      <c r="AA724" s="207">
        <f t="shared" si="1029"/>
        <v>1190</v>
      </c>
      <c r="AB724" s="222">
        <v>1399</v>
      </c>
      <c r="AC724" s="544">
        <f t="shared" si="1094"/>
        <v>209</v>
      </c>
      <c r="AD724" s="208">
        <f>1.757*$AB$1</f>
        <v>1998.51722</v>
      </c>
      <c r="AE724" s="678">
        <f t="shared" si="1095"/>
        <v>808.51721999999995</v>
      </c>
      <c r="AF724" s="222">
        <v>2499</v>
      </c>
      <c r="AJ724" s="444">
        <f t="shared" si="1030"/>
        <v>209</v>
      </c>
      <c r="AK724" s="444">
        <f t="shared" si="1031"/>
        <v>17.563025210084035</v>
      </c>
      <c r="AL724" s="539">
        <f t="shared" si="1096"/>
        <v>3.5126050420168073E-2</v>
      </c>
      <c r="AM724" s="444">
        <f t="shared" si="1032"/>
        <v>41.8</v>
      </c>
      <c r="AN724" s="445">
        <f t="shared" si="1033"/>
        <v>808.51721999999995</v>
      </c>
      <c r="AO724" s="445">
        <f t="shared" si="1034"/>
        <v>67.942623529411748</v>
      </c>
      <c r="AP724" s="542">
        <f t="shared" si="1097"/>
        <v>0.13588524705882349</v>
      </c>
      <c r="AQ724" s="445">
        <f t="shared" si="1035"/>
        <v>161.70344399999999</v>
      </c>
      <c r="AR724" s="227">
        <f t="shared" si="1036"/>
        <v>1310</v>
      </c>
      <c r="AS724" s="210">
        <f t="shared" si="1037"/>
        <v>1310</v>
      </c>
      <c r="AT724" s="209">
        <f t="shared" si="1038"/>
        <v>393</v>
      </c>
      <c r="AU724" s="209">
        <f t="shared" si="1039"/>
        <v>655</v>
      </c>
      <c r="AV724" s="211">
        <f t="shared" si="1040"/>
        <v>1399</v>
      </c>
      <c r="AW724" s="212">
        <f t="shared" si="1041"/>
        <v>-89</v>
      </c>
      <c r="AX724" s="210">
        <f t="shared" si="1042"/>
        <v>120</v>
      </c>
      <c r="AY724" s="210">
        <f t="shared" si="1043"/>
        <v>10.084033613445385</v>
      </c>
      <c r="AZ724" s="211">
        <f t="shared" si="1044"/>
        <v>1998.51722</v>
      </c>
      <c r="BA724" s="544">
        <f t="shared" si="1098"/>
        <v>688.51721999999995</v>
      </c>
      <c r="BB724" s="210">
        <f t="shared" si="1099"/>
        <v>172.12930499999999</v>
      </c>
      <c r="BC724" s="213">
        <f t="shared" si="1045"/>
        <v>1618.7989482</v>
      </c>
      <c r="BD724" s="211">
        <f>[1]MAG_9pak!$E$13</f>
        <v>1618.7989482</v>
      </c>
      <c r="BE724" s="213">
        <f t="shared" si="1046"/>
        <v>485.63968446000001</v>
      </c>
      <c r="BF724" s="213">
        <f t="shared" si="1047"/>
        <v>809.39947410000002</v>
      </c>
      <c r="BG724" s="210">
        <f t="shared" si="1048"/>
        <v>219.79894820000004</v>
      </c>
      <c r="BH724" s="210">
        <f t="shared" si="1049"/>
        <v>428.79894820000004</v>
      </c>
      <c r="BI724" s="210">
        <f t="shared" si="1050"/>
        <v>36.033525058823528</v>
      </c>
      <c r="BJ724" s="210">
        <f t="shared" si="1051"/>
        <v>1475.6</v>
      </c>
      <c r="BK724" s="214">
        <f t="shared" si="1052"/>
        <v>442.67999999999995</v>
      </c>
      <c r="BL724" s="214">
        <f t="shared" si="1053"/>
        <v>737.8</v>
      </c>
      <c r="BM724" s="210">
        <f t="shared" si="1054"/>
        <v>285.59999999999991</v>
      </c>
      <c r="BN724" s="210">
        <f t="shared" si="1055"/>
        <v>76.599999999999909</v>
      </c>
      <c r="BO724" s="215">
        <f t="shared" si="1056"/>
        <v>1475.6</v>
      </c>
      <c r="BP724" s="210">
        <f t="shared" si="1116"/>
        <v>1475.6</v>
      </c>
      <c r="BQ724" s="216">
        <f t="shared" si="1057"/>
        <v>442.67999999999995</v>
      </c>
      <c r="BR724" s="216">
        <f t="shared" si="1058"/>
        <v>737.8</v>
      </c>
      <c r="BS724" s="210">
        <f t="shared" si="1059"/>
        <v>285.59999999999991</v>
      </c>
      <c r="BT724" s="210">
        <f t="shared" si="1060"/>
        <v>76.599999999999909</v>
      </c>
      <c r="BU724" s="217">
        <f t="shared" si="1061"/>
        <v>1475.6</v>
      </c>
      <c r="BV724" s="210">
        <f t="shared" si="1117"/>
        <v>1475.6</v>
      </c>
      <c r="BW724" s="403">
        <f t="shared" si="1062"/>
        <v>442.67999999999995</v>
      </c>
      <c r="BX724" s="403">
        <f t="shared" si="1063"/>
        <v>737.8</v>
      </c>
      <c r="BY724" s="210">
        <f t="shared" si="1064"/>
        <v>285.59999999999991</v>
      </c>
      <c r="BZ724" s="210">
        <f t="shared" si="1065"/>
        <v>76.599999999999909</v>
      </c>
      <c r="CA724" s="210">
        <f t="shared" si="1066"/>
        <v>24</v>
      </c>
      <c r="CB724" s="404">
        <f t="shared" si="1067"/>
        <v>1475.6</v>
      </c>
      <c r="CC724" s="404"/>
      <c r="CD724" s="537">
        <f t="shared" si="1068"/>
        <v>172.12930499999999</v>
      </c>
      <c r="CE724" s="537">
        <f t="shared" si="1100"/>
        <v>51.638791499999996</v>
      </c>
      <c r="CF724" s="537">
        <f t="shared" si="1069"/>
        <v>86.064652499999994</v>
      </c>
      <c r="CG724" s="210"/>
      <c r="CH724" s="210"/>
      <c r="CI724" s="210"/>
      <c r="CJ724" s="538">
        <f t="shared" si="1070"/>
        <v>172.12930499999999</v>
      </c>
      <c r="CK724" s="216">
        <f t="shared" si="1071"/>
        <v>22.25</v>
      </c>
      <c r="CL724" s="216">
        <f t="shared" si="1101"/>
        <v>6.6749999999999998</v>
      </c>
      <c r="CM724" s="216">
        <f t="shared" si="1072"/>
        <v>11.125</v>
      </c>
      <c r="CN724" s="216"/>
      <c r="CO724" s="216"/>
      <c r="CP724" s="216"/>
      <c r="CQ724" s="217">
        <f t="shared" si="1073"/>
        <v>22.25</v>
      </c>
      <c r="CR724" s="403">
        <f t="shared" si="1074"/>
        <v>130.72930500000001</v>
      </c>
      <c r="CS724" s="403">
        <f t="shared" si="1102"/>
        <v>39.218791500000002</v>
      </c>
      <c r="CT724" s="403">
        <f t="shared" si="1075"/>
        <v>65.364652500000005</v>
      </c>
      <c r="CU724" s="403"/>
      <c r="CV724" s="403"/>
      <c r="CW724" s="403"/>
      <c r="CX724" s="404">
        <f t="shared" si="1076"/>
        <v>130.72930500000001</v>
      </c>
      <c r="CY724" s="198"/>
      <c r="CZ724" s="222">
        <v>1399</v>
      </c>
      <c r="DA724" s="677">
        <f t="shared" si="1077"/>
        <v>209</v>
      </c>
      <c r="DB724" s="676">
        <f t="shared" si="1078"/>
        <v>17.563025210084035</v>
      </c>
      <c r="DC724" s="676">
        <f t="shared" si="1103"/>
        <v>3.5126050420168071</v>
      </c>
      <c r="DD724" s="208">
        <v>1998.51722</v>
      </c>
      <c r="DE724" s="677">
        <f t="shared" si="1079"/>
        <v>808.51721999999995</v>
      </c>
      <c r="DF724" s="676">
        <f t="shared" si="1080"/>
        <v>67.942623529411748</v>
      </c>
      <c r="DG724" s="676">
        <f t="shared" si="1104"/>
        <v>13.58852470588235</v>
      </c>
      <c r="DH724" s="222">
        <v>19</v>
      </c>
      <c r="DI724" s="677">
        <f t="shared" si="1081"/>
        <v>226.1</v>
      </c>
      <c r="DJ724" s="568">
        <f t="shared" si="1082"/>
        <v>1416.1</v>
      </c>
      <c r="DK724" s="677">
        <f t="shared" si="1083"/>
        <v>1416.1</v>
      </c>
      <c r="DL724" s="677">
        <f t="shared" si="1105"/>
        <v>424.83</v>
      </c>
      <c r="DM724" s="677">
        <f t="shared" si="1106"/>
        <v>708.05</v>
      </c>
      <c r="DN724" s="677">
        <f t="shared" si="1084"/>
        <v>145.60430500000001</v>
      </c>
      <c r="DO724" s="677">
        <f t="shared" si="1107"/>
        <v>43.6812915</v>
      </c>
      <c r="DP724" s="677">
        <f t="shared" si="1108"/>
        <v>72.802152500000005</v>
      </c>
      <c r="DQ724" s="677">
        <f t="shared" si="1085"/>
        <v>145.60430500000001</v>
      </c>
      <c r="DR724" s="222">
        <v>1399</v>
      </c>
      <c r="DS724" s="677">
        <f t="shared" si="1086"/>
        <v>209</v>
      </c>
      <c r="DT724" s="676">
        <f t="shared" si="1087"/>
        <v>17.563025210084035</v>
      </c>
      <c r="DU724" s="710">
        <f t="shared" si="1109"/>
        <v>3.5126050420168071</v>
      </c>
      <c r="DV724" s="208">
        <v>1998.51722</v>
      </c>
      <c r="DW724" s="677">
        <f t="shared" si="1088"/>
        <v>808.51721999999995</v>
      </c>
      <c r="DX724" s="676">
        <f t="shared" si="1089"/>
        <v>67.942623529411748</v>
      </c>
      <c r="DY724" s="710">
        <f t="shared" si="1110"/>
        <v>13.58852470588235</v>
      </c>
      <c r="DZ724" s="222">
        <v>15</v>
      </c>
      <c r="EA724" s="677">
        <f t="shared" si="1090"/>
        <v>178.5</v>
      </c>
      <c r="EB724" s="568">
        <f t="shared" si="1091"/>
        <v>1368.5</v>
      </c>
      <c r="EC724" s="677">
        <f t="shared" si="1092"/>
        <v>1368.5</v>
      </c>
      <c r="ED724" s="677">
        <f t="shared" si="1111"/>
        <v>410.55</v>
      </c>
      <c r="EE724" s="677">
        <f t="shared" si="1112"/>
        <v>684.25</v>
      </c>
      <c r="EF724" s="208">
        <f t="shared" si="1113"/>
        <v>157.50430499999999</v>
      </c>
      <c r="EG724" s="208">
        <f t="shared" si="1114"/>
        <v>47.251291499999994</v>
      </c>
      <c r="EH724" s="208">
        <f t="shared" si="1115"/>
        <v>78.752152499999994</v>
      </c>
      <c r="EI724" s="677">
        <f t="shared" si="1093"/>
        <v>157.50430499999999</v>
      </c>
    </row>
    <row r="725" spans="1:139" s="218" customFormat="1" ht="33.75" customHeight="1" x14ac:dyDescent="0.2">
      <c r="A725" s="505">
        <v>722</v>
      </c>
      <c r="B725" s="505" t="s">
        <v>1267</v>
      </c>
      <c r="C725" s="499" t="s">
        <v>189</v>
      </c>
      <c r="D725" s="320" t="s">
        <v>445</v>
      </c>
      <c r="E725" s="327" t="s">
        <v>16</v>
      </c>
      <c r="F725" s="219">
        <v>39</v>
      </c>
      <c r="G725" s="219" t="s">
        <v>9</v>
      </c>
      <c r="H725" s="219">
        <v>8</v>
      </c>
      <c r="I725" s="248">
        <v>2</v>
      </c>
      <c r="J725" s="229">
        <v>1000</v>
      </c>
      <c r="K725" s="222"/>
      <c r="L725" s="219">
        <v>39</v>
      </c>
      <c r="M725" s="219" t="s">
        <v>9</v>
      </c>
      <c r="N725" s="219">
        <v>8</v>
      </c>
      <c r="O725" s="249">
        <v>2</v>
      </c>
      <c r="P725" s="230">
        <v>1000</v>
      </c>
      <c r="Q725" s="219"/>
      <c r="R725" s="219"/>
      <c r="S725" s="219"/>
      <c r="T725" s="249">
        <v>2</v>
      </c>
      <c r="U725" s="231">
        <v>1000</v>
      </c>
      <c r="V725" s="228" t="s">
        <v>697</v>
      </c>
      <c r="W725" s="228" t="s">
        <v>344</v>
      </c>
      <c r="X725" s="228" t="s">
        <v>70</v>
      </c>
      <c r="Y725" s="252">
        <v>2</v>
      </c>
      <c r="Z725" s="232">
        <v>1000</v>
      </c>
      <c r="AA725" s="207">
        <f t="shared" si="1029"/>
        <v>2000</v>
      </c>
      <c r="AB725" s="222">
        <v>1157</v>
      </c>
      <c r="AC725" s="544">
        <f t="shared" si="1094"/>
        <v>157</v>
      </c>
      <c r="AD725" s="208">
        <f>1.453*$AB$1</f>
        <v>1652.7293800000002</v>
      </c>
      <c r="AE725" s="678">
        <f t="shared" si="1095"/>
        <v>652.72938000000022</v>
      </c>
      <c r="AF725" s="222">
        <v>2067</v>
      </c>
      <c r="AJ725" s="444">
        <f t="shared" si="1030"/>
        <v>157</v>
      </c>
      <c r="AK725" s="444">
        <f t="shared" si="1031"/>
        <v>15.700000000000003</v>
      </c>
      <c r="AL725" s="539">
        <f t="shared" si="1096"/>
        <v>3.1400000000000004E-2</v>
      </c>
      <c r="AM725" s="444">
        <f t="shared" si="1032"/>
        <v>31.4</v>
      </c>
      <c r="AN725" s="445">
        <f t="shared" si="1033"/>
        <v>652.72938000000022</v>
      </c>
      <c r="AO725" s="445">
        <f t="shared" si="1034"/>
        <v>65.272938000000011</v>
      </c>
      <c r="AP725" s="542">
        <f t="shared" si="1097"/>
        <v>0.13054587600000001</v>
      </c>
      <c r="AQ725" s="445">
        <f t="shared" si="1035"/>
        <v>130.54587600000005</v>
      </c>
      <c r="AR725" s="227">
        <f t="shared" si="1036"/>
        <v>2240</v>
      </c>
      <c r="AS725" s="210">
        <f t="shared" si="1037"/>
        <v>1120</v>
      </c>
      <c r="AT725" s="209">
        <f t="shared" si="1038"/>
        <v>336</v>
      </c>
      <c r="AU725" s="209">
        <f t="shared" si="1039"/>
        <v>560</v>
      </c>
      <c r="AV725" s="211">
        <f t="shared" si="1040"/>
        <v>1157</v>
      </c>
      <c r="AW725" s="212">
        <f t="shared" si="1041"/>
        <v>-37</v>
      </c>
      <c r="AX725" s="210">
        <f t="shared" si="1042"/>
        <v>120</v>
      </c>
      <c r="AY725" s="210">
        <f t="shared" si="1043"/>
        <v>12.000000000000014</v>
      </c>
      <c r="AZ725" s="211">
        <f t="shared" si="1044"/>
        <v>1652.7293800000002</v>
      </c>
      <c r="BA725" s="544">
        <f t="shared" si="1098"/>
        <v>532.72938000000022</v>
      </c>
      <c r="BB725" s="210">
        <f t="shared" si="1099"/>
        <v>133.18234500000005</v>
      </c>
      <c r="BC725" s="213">
        <f t="shared" si="1045"/>
        <v>2974.9128840000003</v>
      </c>
      <c r="BD725" s="211">
        <f>[1]MAG_9pak!$F$12</f>
        <v>1487.4564420000002</v>
      </c>
      <c r="BE725" s="213">
        <f t="shared" si="1046"/>
        <v>446.23693260000005</v>
      </c>
      <c r="BF725" s="213">
        <f t="shared" si="1047"/>
        <v>743.72822100000008</v>
      </c>
      <c r="BG725" s="210">
        <f t="shared" si="1048"/>
        <v>330.45644200000015</v>
      </c>
      <c r="BH725" s="210">
        <f t="shared" si="1049"/>
        <v>487.45644200000015</v>
      </c>
      <c r="BI725" s="210">
        <f t="shared" si="1050"/>
        <v>48.745644200000015</v>
      </c>
      <c r="BJ725" s="210">
        <f t="shared" si="1051"/>
        <v>1240</v>
      </c>
      <c r="BK725" s="214">
        <f t="shared" si="1052"/>
        <v>372</v>
      </c>
      <c r="BL725" s="214">
        <f t="shared" si="1053"/>
        <v>620</v>
      </c>
      <c r="BM725" s="210">
        <f t="shared" si="1054"/>
        <v>240</v>
      </c>
      <c r="BN725" s="210">
        <f t="shared" si="1055"/>
        <v>83</v>
      </c>
      <c r="BO725" s="215">
        <f t="shared" si="1056"/>
        <v>2480</v>
      </c>
      <c r="BP725" s="210">
        <f t="shared" si="1116"/>
        <v>1240</v>
      </c>
      <c r="BQ725" s="216">
        <f t="shared" si="1057"/>
        <v>372</v>
      </c>
      <c r="BR725" s="216">
        <f t="shared" si="1058"/>
        <v>620</v>
      </c>
      <c r="BS725" s="210">
        <f t="shared" si="1059"/>
        <v>240</v>
      </c>
      <c r="BT725" s="210">
        <f t="shared" si="1060"/>
        <v>83</v>
      </c>
      <c r="BU725" s="217">
        <f t="shared" si="1061"/>
        <v>2480</v>
      </c>
      <c r="BV725" s="210">
        <f t="shared" si="1117"/>
        <v>1240</v>
      </c>
      <c r="BW725" s="403">
        <f t="shared" si="1062"/>
        <v>372</v>
      </c>
      <c r="BX725" s="403">
        <f t="shared" si="1063"/>
        <v>620</v>
      </c>
      <c r="BY725" s="210">
        <f t="shared" si="1064"/>
        <v>240</v>
      </c>
      <c r="BZ725" s="210">
        <f t="shared" si="1065"/>
        <v>83</v>
      </c>
      <c r="CA725" s="210">
        <f t="shared" si="1066"/>
        <v>24</v>
      </c>
      <c r="CB725" s="404">
        <f t="shared" si="1067"/>
        <v>2480</v>
      </c>
      <c r="CC725" s="404"/>
      <c r="CD725" s="537">
        <f t="shared" si="1068"/>
        <v>133.18234500000005</v>
      </c>
      <c r="CE725" s="537">
        <f t="shared" si="1100"/>
        <v>39.954703500000015</v>
      </c>
      <c r="CF725" s="537">
        <f t="shared" si="1069"/>
        <v>66.591172500000027</v>
      </c>
      <c r="CG725" s="210"/>
      <c r="CH725" s="210"/>
      <c r="CI725" s="210"/>
      <c r="CJ725" s="538">
        <f t="shared" si="1070"/>
        <v>266.36469000000011</v>
      </c>
      <c r="CK725" s="216">
        <f t="shared" si="1071"/>
        <v>9.25</v>
      </c>
      <c r="CL725" s="216">
        <f t="shared" si="1101"/>
        <v>2.7749999999999999</v>
      </c>
      <c r="CM725" s="216">
        <f t="shared" si="1072"/>
        <v>4.625</v>
      </c>
      <c r="CN725" s="216"/>
      <c r="CO725" s="216"/>
      <c r="CP725" s="216"/>
      <c r="CQ725" s="217">
        <f t="shared" si="1073"/>
        <v>18.5</v>
      </c>
      <c r="CR725" s="403">
        <f t="shared" si="1074"/>
        <v>103.18234500000005</v>
      </c>
      <c r="CS725" s="403">
        <f t="shared" si="1102"/>
        <v>30.954703500000015</v>
      </c>
      <c r="CT725" s="403">
        <f t="shared" si="1075"/>
        <v>51.591172500000027</v>
      </c>
      <c r="CU725" s="403"/>
      <c r="CV725" s="403"/>
      <c r="CW725" s="403"/>
      <c r="CX725" s="404">
        <f t="shared" si="1076"/>
        <v>206.36469000000011</v>
      </c>
      <c r="CY725" s="198"/>
      <c r="CZ725" s="222">
        <v>1157</v>
      </c>
      <c r="DA725" s="677">
        <f t="shared" si="1077"/>
        <v>157</v>
      </c>
      <c r="DB725" s="676">
        <f t="shared" si="1078"/>
        <v>15.700000000000003</v>
      </c>
      <c r="DC725" s="676">
        <f t="shared" si="1103"/>
        <v>3.1400000000000006</v>
      </c>
      <c r="DD725" s="208">
        <v>1652.7293800000002</v>
      </c>
      <c r="DE725" s="677">
        <f t="shared" si="1079"/>
        <v>652.72938000000022</v>
      </c>
      <c r="DF725" s="676">
        <f t="shared" si="1080"/>
        <v>65.272938000000011</v>
      </c>
      <c r="DG725" s="676">
        <f t="shared" si="1104"/>
        <v>13.054587600000001</v>
      </c>
      <c r="DH725" s="222">
        <v>19</v>
      </c>
      <c r="DI725" s="677">
        <f t="shared" si="1081"/>
        <v>190</v>
      </c>
      <c r="DJ725" s="568">
        <f t="shared" si="1082"/>
        <v>1190</v>
      </c>
      <c r="DK725" s="677">
        <f t="shared" si="1083"/>
        <v>2380</v>
      </c>
      <c r="DL725" s="677">
        <f t="shared" si="1105"/>
        <v>357</v>
      </c>
      <c r="DM725" s="677">
        <f t="shared" si="1106"/>
        <v>595</v>
      </c>
      <c r="DN725" s="677">
        <f t="shared" si="1084"/>
        <v>115.68234500000005</v>
      </c>
      <c r="DO725" s="677">
        <f t="shared" si="1107"/>
        <v>34.704703500000015</v>
      </c>
      <c r="DP725" s="677">
        <f t="shared" si="1108"/>
        <v>57.841172500000027</v>
      </c>
      <c r="DQ725" s="677">
        <f t="shared" si="1085"/>
        <v>231.36469000000011</v>
      </c>
      <c r="DR725" s="222">
        <v>1157</v>
      </c>
      <c r="DS725" s="677">
        <f t="shared" si="1086"/>
        <v>157</v>
      </c>
      <c r="DT725" s="676">
        <f t="shared" si="1087"/>
        <v>15.700000000000003</v>
      </c>
      <c r="DU725" s="710">
        <f t="shared" si="1109"/>
        <v>3.1400000000000006</v>
      </c>
      <c r="DV725" s="208">
        <v>1652.7293800000002</v>
      </c>
      <c r="DW725" s="677">
        <f t="shared" si="1088"/>
        <v>652.72938000000022</v>
      </c>
      <c r="DX725" s="676">
        <f t="shared" si="1089"/>
        <v>65.272938000000011</v>
      </c>
      <c r="DY725" s="710">
        <f t="shared" si="1110"/>
        <v>13.054587600000001</v>
      </c>
      <c r="DZ725" s="222">
        <v>15</v>
      </c>
      <c r="EA725" s="677">
        <f t="shared" si="1090"/>
        <v>150</v>
      </c>
      <c r="EB725" s="568">
        <f t="shared" si="1091"/>
        <v>1150</v>
      </c>
      <c r="EC725" s="677">
        <f t="shared" si="1092"/>
        <v>2300</v>
      </c>
      <c r="ED725" s="677">
        <f t="shared" si="1111"/>
        <v>345</v>
      </c>
      <c r="EE725" s="677">
        <f t="shared" si="1112"/>
        <v>575</v>
      </c>
      <c r="EF725" s="208">
        <f t="shared" si="1113"/>
        <v>125.68234500000005</v>
      </c>
      <c r="EG725" s="208">
        <f t="shared" si="1114"/>
        <v>37.704703500000015</v>
      </c>
      <c r="EH725" s="208">
        <f t="shared" si="1115"/>
        <v>62.841172500000027</v>
      </c>
      <c r="EI725" s="677">
        <f t="shared" si="1093"/>
        <v>251.36469000000011</v>
      </c>
    </row>
    <row r="726" spans="1:139" s="218" customFormat="1" ht="33.75" customHeight="1" x14ac:dyDescent="0.2">
      <c r="A726" s="506">
        <v>723</v>
      </c>
      <c r="B726" s="505" t="s">
        <v>1267</v>
      </c>
      <c r="C726" s="499" t="s">
        <v>189</v>
      </c>
      <c r="D726" s="320" t="s">
        <v>445</v>
      </c>
      <c r="E726" s="406" t="s">
        <v>18</v>
      </c>
      <c r="F726" s="219">
        <v>39</v>
      </c>
      <c r="G726" s="219" t="s">
        <v>26</v>
      </c>
      <c r="H726" s="219">
        <v>5</v>
      </c>
      <c r="I726" s="248">
        <v>5</v>
      </c>
      <c r="J726" s="229">
        <v>800</v>
      </c>
      <c r="K726" s="222"/>
      <c r="L726" s="219">
        <v>39</v>
      </c>
      <c r="M726" s="219" t="s">
        <v>26</v>
      </c>
      <c r="N726" s="219">
        <v>5</v>
      </c>
      <c r="O726" s="249">
        <v>5</v>
      </c>
      <c r="P726" s="230">
        <v>800</v>
      </c>
      <c r="Q726" s="219"/>
      <c r="R726" s="219"/>
      <c r="S726" s="219"/>
      <c r="T726" s="249">
        <v>5</v>
      </c>
      <c r="U726" s="231">
        <v>800</v>
      </c>
      <c r="V726" s="228" t="s">
        <v>697</v>
      </c>
      <c r="W726" s="228" t="s">
        <v>319</v>
      </c>
      <c r="X726" s="228" t="s">
        <v>45</v>
      </c>
      <c r="Y726" s="252">
        <v>5</v>
      </c>
      <c r="Z726" s="232">
        <v>800</v>
      </c>
      <c r="AA726" s="207">
        <f t="shared" si="1029"/>
        <v>4000</v>
      </c>
      <c r="AB726" s="222">
        <v>758</v>
      </c>
      <c r="AC726" s="544">
        <f t="shared" si="1094"/>
        <v>-42</v>
      </c>
      <c r="AD726" s="208">
        <f>0.95*$AB$1</f>
        <v>1080.587</v>
      </c>
      <c r="AE726" s="678">
        <f t="shared" si="1095"/>
        <v>280.58699999999999</v>
      </c>
      <c r="AF726" s="222">
        <v>1406</v>
      </c>
      <c r="AJ726" s="444">
        <f t="shared" si="1030"/>
        <v>-42</v>
      </c>
      <c r="AK726" s="444">
        <f t="shared" si="1031"/>
        <v>-5.25</v>
      </c>
      <c r="AL726" s="539">
        <f t="shared" si="1096"/>
        <v>-1.0500000000000001E-2</v>
      </c>
      <c r="AM726" s="444">
        <f t="shared" si="1032"/>
        <v>-8.4</v>
      </c>
      <c r="AN726" s="445">
        <f t="shared" si="1033"/>
        <v>280.58699999999999</v>
      </c>
      <c r="AO726" s="445">
        <f t="shared" si="1034"/>
        <v>35.073374999999999</v>
      </c>
      <c r="AP726" s="542">
        <f t="shared" si="1097"/>
        <v>7.0146749999999994E-2</v>
      </c>
      <c r="AQ726" s="445">
        <f t="shared" si="1035"/>
        <v>56.117399999999996</v>
      </c>
      <c r="AR726" s="227">
        <f t="shared" si="1036"/>
        <v>4600</v>
      </c>
      <c r="AS726" s="210">
        <f t="shared" si="1037"/>
        <v>920</v>
      </c>
      <c r="AT726" s="209">
        <f t="shared" si="1038"/>
        <v>276</v>
      </c>
      <c r="AU726" s="209">
        <f t="shared" si="1039"/>
        <v>460</v>
      </c>
      <c r="AV726" s="211">
        <f t="shared" si="1040"/>
        <v>758</v>
      </c>
      <c r="AW726" s="210">
        <f t="shared" si="1041"/>
        <v>162</v>
      </c>
      <c r="AX726" s="210">
        <f t="shared" si="1042"/>
        <v>120</v>
      </c>
      <c r="AY726" s="210">
        <f t="shared" si="1043"/>
        <v>14.999999999999986</v>
      </c>
      <c r="AZ726" s="211">
        <f t="shared" si="1044"/>
        <v>1080.587</v>
      </c>
      <c r="BA726" s="544">
        <f t="shared" si="1098"/>
        <v>160.58699999999999</v>
      </c>
      <c r="BB726" s="210">
        <f t="shared" si="1099"/>
        <v>40.146749999999997</v>
      </c>
      <c r="BC726" s="213">
        <f t="shared" si="1045"/>
        <v>4862.6415000000006</v>
      </c>
      <c r="BD726" s="211">
        <f>[1]MAG_9pak!$F$9</f>
        <v>972.52830000000006</v>
      </c>
      <c r="BE726" s="213">
        <f t="shared" si="1046"/>
        <v>291.75848999999999</v>
      </c>
      <c r="BF726" s="213">
        <f t="shared" si="1047"/>
        <v>486.26415000000003</v>
      </c>
      <c r="BG726" s="210">
        <f t="shared" si="1048"/>
        <v>214.52830000000006</v>
      </c>
      <c r="BH726" s="210">
        <f t="shared" si="1049"/>
        <v>172.52830000000006</v>
      </c>
      <c r="BI726" s="210">
        <f t="shared" si="1050"/>
        <v>21.566037500000007</v>
      </c>
      <c r="BJ726" s="210">
        <f t="shared" si="1051"/>
        <v>992</v>
      </c>
      <c r="BK726" s="214">
        <f t="shared" si="1052"/>
        <v>297.59999999999997</v>
      </c>
      <c r="BL726" s="214">
        <f t="shared" si="1053"/>
        <v>496</v>
      </c>
      <c r="BM726" s="210">
        <f t="shared" si="1054"/>
        <v>192</v>
      </c>
      <c r="BN726" s="210">
        <f t="shared" si="1055"/>
        <v>234</v>
      </c>
      <c r="BO726" s="215">
        <f t="shared" si="1056"/>
        <v>4960</v>
      </c>
      <c r="BP726" s="210">
        <f t="shared" si="1116"/>
        <v>992</v>
      </c>
      <c r="BQ726" s="216">
        <f t="shared" si="1057"/>
        <v>297.59999999999997</v>
      </c>
      <c r="BR726" s="216">
        <f t="shared" si="1058"/>
        <v>496</v>
      </c>
      <c r="BS726" s="210">
        <f t="shared" si="1059"/>
        <v>192</v>
      </c>
      <c r="BT726" s="210">
        <f t="shared" si="1060"/>
        <v>234</v>
      </c>
      <c r="BU726" s="217">
        <f t="shared" si="1061"/>
        <v>4960</v>
      </c>
      <c r="BV726" s="210">
        <f t="shared" si="1117"/>
        <v>992</v>
      </c>
      <c r="BW726" s="403">
        <f t="shared" si="1062"/>
        <v>297.59999999999997</v>
      </c>
      <c r="BX726" s="403">
        <f t="shared" si="1063"/>
        <v>496</v>
      </c>
      <c r="BY726" s="210">
        <f t="shared" si="1064"/>
        <v>192</v>
      </c>
      <c r="BZ726" s="210">
        <f t="shared" si="1065"/>
        <v>234</v>
      </c>
      <c r="CA726" s="210">
        <f t="shared" si="1066"/>
        <v>24</v>
      </c>
      <c r="CB726" s="404">
        <f t="shared" si="1067"/>
        <v>4960</v>
      </c>
      <c r="CC726" s="404"/>
      <c r="CD726" s="537">
        <f t="shared" si="1068"/>
        <v>40.146749999999997</v>
      </c>
      <c r="CE726" s="537">
        <f t="shared" si="1100"/>
        <v>12.044025</v>
      </c>
      <c r="CF726" s="537">
        <f t="shared" si="1069"/>
        <v>20.073374999999999</v>
      </c>
      <c r="CG726" s="210"/>
      <c r="CH726" s="210"/>
      <c r="CI726" s="210"/>
      <c r="CJ726" s="538">
        <f t="shared" si="1070"/>
        <v>200.73374999999999</v>
      </c>
      <c r="CK726" s="216">
        <f t="shared" si="1071"/>
        <v>-40.5</v>
      </c>
      <c r="CL726" s="216">
        <f t="shared" si="1101"/>
        <v>-12.15</v>
      </c>
      <c r="CM726" s="216">
        <f t="shared" si="1072"/>
        <v>-20.25</v>
      </c>
      <c r="CN726" s="216"/>
      <c r="CO726" s="216"/>
      <c r="CP726" s="216"/>
      <c r="CQ726" s="217">
        <f t="shared" si="1073"/>
        <v>-202.5</v>
      </c>
      <c r="CR726" s="403">
        <f t="shared" si="1074"/>
        <v>22.146749999999997</v>
      </c>
      <c r="CS726" s="403">
        <f t="shared" si="1102"/>
        <v>6.6440249999999992</v>
      </c>
      <c r="CT726" s="403">
        <f t="shared" si="1075"/>
        <v>11.073374999999999</v>
      </c>
      <c r="CU726" s="403"/>
      <c r="CV726" s="403"/>
      <c r="CW726" s="403"/>
      <c r="CX726" s="404">
        <f t="shared" si="1076"/>
        <v>110.73374999999999</v>
      </c>
      <c r="CY726" s="198"/>
      <c r="CZ726" s="222">
        <v>758</v>
      </c>
      <c r="DA726" s="677">
        <f t="shared" si="1077"/>
        <v>-42</v>
      </c>
      <c r="DB726" s="676">
        <f t="shared" si="1078"/>
        <v>-5.25</v>
      </c>
      <c r="DC726" s="676">
        <f t="shared" si="1103"/>
        <v>-1.05</v>
      </c>
      <c r="DD726" s="208">
        <v>1080.587</v>
      </c>
      <c r="DE726" s="677">
        <f t="shared" si="1079"/>
        <v>280.58699999999999</v>
      </c>
      <c r="DF726" s="676">
        <f t="shared" si="1080"/>
        <v>35.073374999999999</v>
      </c>
      <c r="DG726" s="676">
        <f t="shared" si="1104"/>
        <v>7.0146749999999995</v>
      </c>
      <c r="DH726" s="222">
        <v>20</v>
      </c>
      <c r="DI726" s="677">
        <f t="shared" si="1081"/>
        <v>160</v>
      </c>
      <c r="DJ726" s="568">
        <f t="shared" si="1082"/>
        <v>960</v>
      </c>
      <c r="DK726" s="677">
        <f t="shared" si="1083"/>
        <v>4800</v>
      </c>
      <c r="DL726" s="677">
        <f t="shared" si="1105"/>
        <v>288</v>
      </c>
      <c r="DM726" s="677">
        <f t="shared" si="1106"/>
        <v>480</v>
      </c>
      <c r="DN726" s="677">
        <f t="shared" si="1084"/>
        <v>30.146749999999997</v>
      </c>
      <c r="DO726" s="677">
        <f t="shared" si="1107"/>
        <v>9.0440249999999995</v>
      </c>
      <c r="DP726" s="677">
        <f t="shared" si="1108"/>
        <v>15.073374999999999</v>
      </c>
      <c r="DQ726" s="677">
        <f t="shared" si="1085"/>
        <v>150.73374999999999</v>
      </c>
      <c r="DR726" s="222">
        <v>758</v>
      </c>
      <c r="DS726" s="677">
        <f t="shared" si="1086"/>
        <v>-42</v>
      </c>
      <c r="DT726" s="676">
        <f t="shared" si="1087"/>
        <v>-5.25</v>
      </c>
      <c r="DU726" s="710">
        <f t="shared" si="1109"/>
        <v>-1.05</v>
      </c>
      <c r="DV726" s="208">
        <v>1080.587</v>
      </c>
      <c r="DW726" s="677">
        <f t="shared" si="1088"/>
        <v>280.58699999999999</v>
      </c>
      <c r="DX726" s="676">
        <f t="shared" si="1089"/>
        <v>35.073374999999999</v>
      </c>
      <c r="DY726" s="710">
        <f t="shared" si="1110"/>
        <v>7.0146749999999995</v>
      </c>
      <c r="DZ726" s="222">
        <v>19</v>
      </c>
      <c r="EA726" s="677">
        <f t="shared" si="1090"/>
        <v>152</v>
      </c>
      <c r="EB726" s="568">
        <f t="shared" si="1091"/>
        <v>952</v>
      </c>
      <c r="EC726" s="677">
        <f t="shared" si="1092"/>
        <v>4760</v>
      </c>
      <c r="ED726" s="677">
        <f t="shared" si="1111"/>
        <v>285.60000000000002</v>
      </c>
      <c r="EE726" s="677">
        <f t="shared" si="1112"/>
        <v>476</v>
      </c>
      <c r="EF726" s="208">
        <f t="shared" si="1113"/>
        <v>32.146749999999997</v>
      </c>
      <c r="EG726" s="208">
        <f t="shared" si="1114"/>
        <v>9.6440249999999992</v>
      </c>
      <c r="EH726" s="208">
        <f t="shared" si="1115"/>
        <v>16.073374999999999</v>
      </c>
      <c r="EI726" s="677">
        <f t="shared" si="1093"/>
        <v>160.73374999999999</v>
      </c>
    </row>
    <row r="727" spans="1:139" s="218" customFormat="1" ht="33.75" customHeight="1" x14ac:dyDescent="0.2">
      <c r="A727" s="505">
        <v>724</v>
      </c>
      <c r="B727" s="505" t="s">
        <v>1267</v>
      </c>
      <c r="C727" s="499" t="s">
        <v>189</v>
      </c>
      <c r="D727" s="320" t="s">
        <v>445</v>
      </c>
      <c r="E727" s="406" t="s">
        <v>204</v>
      </c>
      <c r="F727" s="219" t="s">
        <v>20</v>
      </c>
      <c r="G727" s="219" t="s">
        <v>26</v>
      </c>
      <c r="H727" s="219" t="s">
        <v>27</v>
      </c>
      <c r="I727" s="248">
        <v>1</v>
      </c>
      <c r="J727" s="229">
        <v>800</v>
      </c>
      <c r="K727" s="222"/>
      <c r="L727" s="219" t="s">
        <v>20</v>
      </c>
      <c r="M727" s="219" t="s">
        <v>26</v>
      </c>
      <c r="N727" s="219" t="s">
        <v>27</v>
      </c>
      <c r="O727" s="249">
        <v>1</v>
      </c>
      <c r="P727" s="230">
        <v>800</v>
      </c>
      <c r="Q727" s="219"/>
      <c r="R727" s="219"/>
      <c r="S727" s="219"/>
      <c r="T727" s="249">
        <v>1</v>
      </c>
      <c r="U727" s="231">
        <v>800</v>
      </c>
      <c r="V727" s="228" t="s">
        <v>69</v>
      </c>
      <c r="W727" s="228" t="s">
        <v>40</v>
      </c>
      <c r="X727" s="228" t="s">
        <v>45</v>
      </c>
      <c r="Y727" s="252">
        <v>1</v>
      </c>
      <c r="Z727" s="232">
        <v>800</v>
      </c>
      <c r="AA727" s="207">
        <f t="shared" si="1029"/>
        <v>800</v>
      </c>
      <c r="AB727" s="222">
        <v>758</v>
      </c>
      <c r="AC727" s="544">
        <f t="shared" si="1094"/>
        <v>-42</v>
      </c>
      <c r="AD727" s="208">
        <f>0.95*$AB$1</f>
        <v>1080.587</v>
      </c>
      <c r="AE727" s="678">
        <f t="shared" si="1095"/>
        <v>280.58699999999999</v>
      </c>
      <c r="AF727" s="222">
        <v>1406</v>
      </c>
      <c r="AJ727" s="444">
        <f t="shared" si="1030"/>
        <v>-42</v>
      </c>
      <c r="AK727" s="444">
        <f t="shared" si="1031"/>
        <v>-5.25</v>
      </c>
      <c r="AL727" s="539">
        <f t="shared" si="1096"/>
        <v>-1.0500000000000001E-2</v>
      </c>
      <c r="AM727" s="444">
        <f t="shared" si="1032"/>
        <v>-8.4</v>
      </c>
      <c r="AN727" s="445">
        <f t="shared" si="1033"/>
        <v>280.58699999999999</v>
      </c>
      <c r="AO727" s="445">
        <f t="shared" si="1034"/>
        <v>35.073374999999999</v>
      </c>
      <c r="AP727" s="542">
        <f t="shared" si="1097"/>
        <v>7.0146749999999994E-2</v>
      </c>
      <c r="AQ727" s="445">
        <f t="shared" si="1035"/>
        <v>56.117399999999996</v>
      </c>
      <c r="AR727" s="227">
        <f t="shared" si="1036"/>
        <v>920</v>
      </c>
      <c r="AS727" s="210">
        <f t="shared" si="1037"/>
        <v>920</v>
      </c>
      <c r="AT727" s="209">
        <f t="shared" si="1038"/>
        <v>276</v>
      </c>
      <c r="AU727" s="209">
        <f t="shared" si="1039"/>
        <v>460</v>
      </c>
      <c r="AV727" s="211">
        <f t="shared" si="1040"/>
        <v>758</v>
      </c>
      <c r="AW727" s="210">
        <f t="shared" si="1041"/>
        <v>162</v>
      </c>
      <c r="AX727" s="210">
        <f t="shared" si="1042"/>
        <v>120</v>
      </c>
      <c r="AY727" s="210">
        <f t="shared" si="1043"/>
        <v>14.999999999999986</v>
      </c>
      <c r="AZ727" s="211">
        <f t="shared" si="1044"/>
        <v>1080.587</v>
      </c>
      <c r="BA727" s="544">
        <f t="shared" si="1098"/>
        <v>160.58699999999999</v>
      </c>
      <c r="BB727" s="210">
        <f t="shared" si="1099"/>
        <v>40.146749999999997</v>
      </c>
      <c r="BC727" s="213">
        <f t="shared" si="1045"/>
        <v>972.52830000000006</v>
      </c>
      <c r="BD727" s="211">
        <f>[1]MAG_9pak!$F$9</f>
        <v>972.52830000000006</v>
      </c>
      <c r="BE727" s="213">
        <f t="shared" si="1046"/>
        <v>291.75848999999999</v>
      </c>
      <c r="BF727" s="213">
        <f t="shared" si="1047"/>
        <v>486.26415000000003</v>
      </c>
      <c r="BG727" s="210">
        <f t="shared" si="1048"/>
        <v>214.52830000000006</v>
      </c>
      <c r="BH727" s="210">
        <f t="shared" si="1049"/>
        <v>172.52830000000006</v>
      </c>
      <c r="BI727" s="210">
        <f t="shared" si="1050"/>
        <v>21.566037500000007</v>
      </c>
      <c r="BJ727" s="210">
        <f t="shared" si="1051"/>
        <v>992</v>
      </c>
      <c r="BK727" s="214">
        <f t="shared" si="1052"/>
        <v>297.59999999999997</v>
      </c>
      <c r="BL727" s="214">
        <f t="shared" si="1053"/>
        <v>496</v>
      </c>
      <c r="BM727" s="210">
        <f t="shared" si="1054"/>
        <v>192</v>
      </c>
      <c r="BN727" s="210">
        <f t="shared" si="1055"/>
        <v>234</v>
      </c>
      <c r="BO727" s="215">
        <f t="shared" si="1056"/>
        <v>992</v>
      </c>
      <c r="BP727" s="210">
        <f t="shared" si="1116"/>
        <v>992</v>
      </c>
      <c r="BQ727" s="216">
        <f t="shared" si="1057"/>
        <v>297.59999999999997</v>
      </c>
      <c r="BR727" s="216">
        <f t="shared" si="1058"/>
        <v>496</v>
      </c>
      <c r="BS727" s="210">
        <f t="shared" si="1059"/>
        <v>192</v>
      </c>
      <c r="BT727" s="210">
        <f t="shared" si="1060"/>
        <v>234</v>
      </c>
      <c r="BU727" s="217">
        <f t="shared" si="1061"/>
        <v>992</v>
      </c>
      <c r="BV727" s="210">
        <f t="shared" si="1117"/>
        <v>992</v>
      </c>
      <c r="BW727" s="403">
        <f t="shared" si="1062"/>
        <v>297.59999999999997</v>
      </c>
      <c r="BX727" s="403">
        <f t="shared" si="1063"/>
        <v>496</v>
      </c>
      <c r="BY727" s="210">
        <f t="shared" si="1064"/>
        <v>192</v>
      </c>
      <c r="BZ727" s="210">
        <f t="shared" si="1065"/>
        <v>234</v>
      </c>
      <c r="CA727" s="210">
        <f t="shared" si="1066"/>
        <v>24</v>
      </c>
      <c r="CB727" s="404">
        <f t="shared" si="1067"/>
        <v>992</v>
      </c>
      <c r="CC727" s="404"/>
      <c r="CD727" s="537">
        <f t="shared" si="1068"/>
        <v>40.146749999999997</v>
      </c>
      <c r="CE727" s="537">
        <f t="shared" si="1100"/>
        <v>12.044025</v>
      </c>
      <c r="CF727" s="537">
        <f t="shared" si="1069"/>
        <v>20.073374999999999</v>
      </c>
      <c r="CG727" s="210"/>
      <c r="CH727" s="210"/>
      <c r="CI727" s="210"/>
      <c r="CJ727" s="538">
        <f t="shared" si="1070"/>
        <v>40.146749999999997</v>
      </c>
      <c r="CK727" s="216">
        <f t="shared" si="1071"/>
        <v>-40.5</v>
      </c>
      <c r="CL727" s="216">
        <f t="shared" si="1101"/>
        <v>-12.15</v>
      </c>
      <c r="CM727" s="216">
        <f t="shared" si="1072"/>
        <v>-20.25</v>
      </c>
      <c r="CN727" s="216"/>
      <c r="CO727" s="216"/>
      <c r="CP727" s="216"/>
      <c r="CQ727" s="217">
        <f t="shared" si="1073"/>
        <v>-40.5</v>
      </c>
      <c r="CR727" s="403">
        <f t="shared" si="1074"/>
        <v>22.146749999999997</v>
      </c>
      <c r="CS727" s="403">
        <f t="shared" si="1102"/>
        <v>6.6440249999999992</v>
      </c>
      <c r="CT727" s="403">
        <f t="shared" si="1075"/>
        <v>11.073374999999999</v>
      </c>
      <c r="CU727" s="403"/>
      <c r="CV727" s="403"/>
      <c r="CW727" s="403"/>
      <c r="CX727" s="404">
        <f t="shared" si="1076"/>
        <v>22.146749999999997</v>
      </c>
      <c r="CY727" s="198"/>
      <c r="CZ727" s="222">
        <v>758</v>
      </c>
      <c r="DA727" s="677">
        <f t="shared" si="1077"/>
        <v>-42</v>
      </c>
      <c r="DB727" s="676">
        <f t="shared" si="1078"/>
        <v>-5.25</v>
      </c>
      <c r="DC727" s="676">
        <f t="shared" si="1103"/>
        <v>-1.05</v>
      </c>
      <c r="DD727" s="208">
        <v>1080.587</v>
      </c>
      <c r="DE727" s="677">
        <f t="shared" si="1079"/>
        <v>280.58699999999999</v>
      </c>
      <c r="DF727" s="676">
        <f t="shared" si="1080"/>
        <v>35.073374999999999</v>
      </c>
      <c r="DG727" s="676">
        <f t="shared" si="1104"/>
        <v>7.0146749999999995</v>
      </c>
      <c r="DH727" s="222">
        <v>20</v>
      </c>
      <c r="DI727" s="677">
        <f t="shared" si="1081"/>
        <v>160</v>
      </c>
      <c r="DJ727" s="568">
        <f t="shared" si="1082"/>
        <v>960</v>
      </c>
      <c r="DK727" s="677">
        <f t="shared" si="1083"/>
        <v>960</v>
      </c>
      <c r="DL727" s="677">
        <f t="shared" si="1105"/>
        <v>288</v>
      </c>
      <c r="DM727" s="677">
        <f t="shared" si="1106"/>
        <v>480</v>
      </c>
      <c r="DN727" s="677">
        <f t="shared" si="1084"/>
        <v>30.146749999999997</v>
      </c>
      <c r="DO727" s="677">
        <f t="shared" si="1107"/>
        <v>9.0440249999999995</v>
      </c>
      <c r="DP727" s="677">
        <f t="shared" si="1108"/>
        <v>15.073374999999999</v>
      </c>
      <c r="DQ727" s="677">
        <f t="shared" si="1085"/>
        <v>30.146749999999997</v>
      </c>
      <c r="DR727" s="222">
        <v>758</v>
      </c>
      <c r="DS727" s="677">
        <f t="shared" si="1086"/>
        <v>-42</v>
      </c>
      <c r="DT727" s="676">
        <f t="shared" si="1087"/>
        <v>-5.25</v>
      </c>
      <c r="DU727" s="710">
        <f t="shared" si="1109"/>
        <v>-1.05</v>
      </c>
      <c r="DV727" s="208">
        <v>1080.587</v>
      </c>
      <c r="DW727" s="677">
        <f t="shared" si="1088"/>
        <v>280.58699999999999</v>
      </c>
      <c r="DX727" s="676">
        <f t="shared" si="1089"/>
        <v>35.073374999999999</v>
      </c>
      <c r="DY727" s="710">
        <f t="shared" si="1110"/>
        <v>7.0146749999999995</v>
      </c>
      <c r="DZ727" s="222">
        <v>19</v>
      </c>
      <c r="EA727" s="677">
        <f t="shared" si="1090"/>
        <v>152</v>
      </c>
      <c r="EB727" s="568">
        <f t="shared" si="1091"/>
        <v>952</v>
      </c>
      <c r="EC727" s="677">
        <f t="shared" si="1092"/>
        <v>952</v>
      </c>
      <c r="ED727" s="677">
        <f t="shared" si="1111"/>
        <v>285.60000000000002</v>
      </c>
      <c r="EE727" s="677">
        <f t="shared" si="1112"/>
        <v>476</v>
      </c>
      <c r="EF727" s="208">
        <f t="shared" si="1113"/>
        <v>32.146749999999997</v>
      </c>
      <c r="EG727" s="208">
        <f t="shared" si="1114"/>
        <v>9.6440249999999992</v>
      </c>
      <c r="EH727" s="208">
        <f t="shared" si="1115"/>
        <v>16.073374999999999</v>
      </c>
      <c r="EI727" s="677">
        <f t="shared" si="1093"/>
        <v>32.146749999999997</v>
      </c>
    </row>
    <row r="728" spans="1:139" s="218" customFormat="1" ht="33.75" customHeight="1" x14ac:dyDescent="0.2">
      <c r="A728" s="505">
        <v>725</v>
      </c>
      <c r="B728" s="505" t="s">
        <v>1267</v>
      </c>
      <c r="C728" s="499" t="s">
        <v>189</v>
      </c>
      <c r="D728" s="320" t="s">
        <v>445</v>
      </c>
      <c r="E728" s="327" t="s">
        <v>17</v>
      </c>
      <c r="F728" s="219">
        <v>39</v>
      </c>
      <c r="G728" s="219" t="s">
        <v>26</v>
      </c>
      <c r="H728" s="219">
        <v>5</v>
      </c>
      <c r="I728" s="248">
        <v>3</v>
      </c>
      <c r="J728" s="229">
        <v>800</v>
      </c>
      <c r="K728" s="222"/>
      <c r="L728" s="219">
        <v>39</v>
      </c>
      <c r="M728" s="219" t="s">
        <v>26</v>
      </c>
      <c r="N728" s="219">
        <v>5</v>
      </c>
      <c r="O728" s="249">
        <v>3</v>
      </c>
      <c r="P728" s="230">
        <v>800</v>
      </c>
      <c r="Q728" s="219"/>
      <c r="R728" s="219"/>
      <c r="S728" s="219"/>
      <c r="T728" s="249">
        <v>3</v>
      </c>
      <c r="U728" s="231">
        <v>800</v>
      </c>
      <c r="V728" s="228" t="s">
        <v>697</v>
      </c>
      <c r="W728" s="228" t="s">
        <v>9</v>
      </c>
      <c r="X728" s="228" t="s">
        <v>45</v>
      </c>
      <c r="Y728" s="252">
        <v>3</v>
      </c>
      <c r="Z728" s="232">
        <v>800</v>
      </c>
      <c r="AA728" s="207">
        <f t="shared" si="1029"/>
        <v>2400</v>
      </c>
      <c r="AB728" s="222">
        <v>758</v>
      </c>
      <c r="AC728" s="544">
        <f t="shared" si="1094"/>
        <v>-42</v>
      </c>
      <c r="AD728" s="208">
        <f>0.95*$AB$1</f>
        <v>1080.587</v>
      </c>
      <c r="AE728" s="678">
        <f t="shared" si="1095"/>
        <v>280.58699999999999</v>
      </c>
      <c r="AF728" s="222">
        <v>1406</v>
      </c>
      <c r="AJ728" s="444">
        <f t="shared" si="1030"/>
        <v>-42</v>
      </c>
      <c r="AK728" s="444">
        <f t="shared" si="1031"/>
        <v>-5.25</v>
      </c>
      <c r="AL728" s="539">
        <f t="shared" si="1096"/>
        <v>-1.0500000000000001E-2</v>
      </c>
      <c r="AM728" s="444">
        <f t="shared" si="1032"/>
        <v>-8.4</v>
      </c>
      <c r="AN728" s="445">
        <f t="shared" si="1033"/>
        <v>280.58699999999999</v>
      </c>
      <c r="AO728" s="445">
        <f t="shared" si="1034"/>
        <v>35.073374999999999</v>
      </c>
      <c r="AP728" s="542">
        <f t="shared" si="1097"/>
        <v>7.0146749999999994E-2</v>
      </c>
      <c r="AQ728" s="445">
        <f t="shared" si="1035"/>
        <v>56.117399999999996</v>
      </c>
      <c r="AR728" s="227">
        <f t="shared" si="1036"/>
        <v>2760</v>
      </c>
      <c r="AS728" s="210">
        <f t="shared" si="1037"/>
        <v>920</v>
      </c>
      <c r="AT728" s="209">
        <f t="shared" si="1038"/>
        <v>276</v>
      </c>
      <c r="AU728" s="209">
        <f t="shared" si="1039"/>
        <v>460</v>
      </c>
      <c r="AV728" s="211">
        <f t="shared" si="1040"/>
        <v>758</v>
      </c>
      <c r="AW728" s="210">
        <f t="shared" si="1041"/>
        <v>162</v>
      </c>
      <c r="AX728" s="210">
        <f t="shared" si="1042"/>
        <v>120</v>
      </c>
      <c r="AY728" s="210">
        <f t="shared" si="1043"/>
        <v>14.999999999999986</v>
      </c>
      <c r="AZ728" s="211">
        <f t="shared" si="1044"/>
        <v>1080.587</v>
      </c>
      <c r="BA728" s="544">
        <f t="shared" si="1098"/>
        <v>160.58699999999999</v>
      </c>
      <c r="BB728" s="210">
        <f t="shared" si="1099"/>
        <v>40.146749999999997</v>
      </c>
      <c r="BC728" s="213">
        <f t="shared" si="1045"/>
        <v>2917.5849000000003</v>
      </c>
      <c r="BD728" s="211">
        <f>[1]MAG_9pak!$F$9</f>
        <v>972.52830000000006</v>
      </c>
      <c r="BE728" s="213">
        <f t="shared" si="1046"/>
        <v>291.75848999999999</v>
      </c>
      <c r="BF728" s="213">
        <f t="shared" si="1047"/>
        <v>486.26415000000003</v>
      </c>
      <c r="BG728" s="210">
        <f t="shared" si="1048"/>
        <v>214.52830000000006</v>
      </c>
      <c r="BH728" s="210">
        <f t="shared" si="1049"/>
        <v>172.52830000000006</v>
      </c>
      <c r="BI728" s="210">
        <f t="shared" si="1050"/>
        <v>21.566037500000007</v>
      </c>
      <c r="BJ728" s="210">
        <f t="shared" si="1051"/>
        <v>992</v>
      </c>
      <c r="BK728" s="214">
        <f t="shared" si="1052"/>
        <v>297.59999999999997</v>
      </c>
      <c r="BL728" s="214">
        <f t="shared" si="1053"/>
        <v>496</v>
      </c>
      <c r="BM728" s="210">
        <f t="shared" si="1054"/>
        <v>192</v>
      </c>
      <c r="BN728" s="210">
        <f t="shared" si="1055"/>
        <v>234</v>
      </c>
      <c r="BO728" s="215">
        <f t="shared" si="1056"/>
        <v>2976</v>
      </c>
      <c r="BP728" s="210">
        <f t="shared" si="1116"/>
        <v>992</v>
      </c>
      <c r="BQ728" s="216">
        <f t="shared" si="1057"/>
        <v>297.59999999999997</v>
      </c>
      <c r="BR728" s="216">
        <f t="shared" si="1058"/>
        <v>496</v>
      </c>
      <c r="BS728" s="210">
        <f t="shared" si="1059"/>
        <v>192</v>
      </c>
      <c r="BT728" s="210">
        <f t="shared" si="1060"/>
        <v>234</v>
      </c>
      <c r="BU728" s="217">
        <f t="shared" si="1061"/>
        <v>2976</v>
      </c>
      <c r="BV728" s="210">
        <f t="shared" si="1117"/>
        <v>992</v>
      </c>
      <c r="BW728" s="403">
        <f t="shared" si="1062"/>
        <v>297.59999999999997</v>
      </c>
      <c r="BX728" s="403">
        <f t="shared" si="1063"/>
        <v>496</v>
      </c>
      <c r="BY728" s="210">
        <f t="shared" si="1064"/>
        <v>192</v>
      </c>
      <c r="BZ728" s="210">
        <f t="shared" si="1065"/>
        <v>234</v>
      </c>
      <c r="CA728" s="210">
        <f t="shared" si="1066"/>
        <v>24</v>
      </c>
      <c r="CB728" s="404">
        <f t="shared" si="1067"/>
        <v>2976</v>
      </c>
      <c r="CC728" s="404"/>
      <c r="CD728" s="537">
        <f t="shared" si="1068"/>
        <v>40.146749999999997</v>
      </c>
      <c r="CE728" s="537">
        <f t="shared" si="1100"/>
        <v>12.044025</v>
      </c>
      <c r="CF728" s="537">
        <f t="shared" si="1069"/>
        <v>20.073374999999999</v>
      </c>
      <c r="CG728" s="210"/>
      <c r="CH728" s="210"/>
      <c r="CI728" s="210"/>
      <c r="CJ728" s="538">
        <f t="shared" si="1070"/>
        <v>120.44024999999999</v>
      </c>
      <c r="CK728" s="216">
        <f t="shared" si="1071"/>
        <v>-40.5</v>
      </c>
      <c r="CL728" s="216">
        <f t="shared" si="1101"/>
        <v>-12.15</v>
      </c>
      <c r="CM728" s="216">
        <f t="shared" si="1072"/>
        <v>-20.25</v>
      </c>
      <c r="CN728" s="216"/>
      <c r="CO728" s="216"/>
      <c r="CP728" s="216"/>
      <c r="CQ728" s="217">
        <f t="shared" si="1073"/>
        <v>-121.5</v>
      </c>
      <c r="CR728" s="403">
        <f t="shared" si="1074"/>
        <v>22.146749999999997</v>
      </c>
      <c r="CS728" s="403">
        <f t="shared" si="1102"/>
        <v>6.6440249999999992</v>
      </c>
      <c r="CT728" s="403">
        <f t="shared" si="1075"/>
        <v>11.073374999999999</v>
      </c>
      <c r="CU728" s="403"/>
      <c r="CV728" s="403"/>
      <c r="CW728" s="403"/>
      <c r="CX728" s="404">
        <f t="shared" si="1076"/>
        <v>66.440249999999992</v>
      </c>
      <c r="CY728" s="198"/>
      <c r="CZ728" s="222">
        <v>758</v>
      </c>
      <c r="DA728" s="677">
        <f t="shared" si="1077"/>
        <v>-42</v>
      </c>
      <c r="DB728" s="676">
        <f t="shared" si="1078"/>
        <v>-5.25</v>
      </c>
      <c r="DC728" s="676">
        <f t="shared" si="1103"/>
        <v>-1.05</v>
      </c>
      <c r="DD728" s="208">
        <v>1080.587</v>
      </c>
      <c r="DE728" s="677">
        <f t="shared" si="1079"/>
        <v>280.58699999999999</v>
      </c>
      <c r="DF728" s="676">
        <f t="shared" si="1080"/>
        <v>35.073374999999999</v>
      </c>
      <c r="DG728" s="676">
        <f t="shared" si="1104"/>
        <v>7.0146749999999995</v>
      </c>
      <c r="DH728" s="222">
        <v>20</v>
      </c>
      <c r="DI728" s="677">
        <f t="shared" si="1081"/>
        <v>160</v>
      </c>
      <c r="DJ728" s="568">
        <f t="shared" si="1082"/>
        <v>960</v>
      </c>
      <c r="DK728" s="677">
        <f t="shared" si="1083"/>
        <v>2880</v>
      </c>
      <c r="DL728" s="677">
        <f t="shared" si="1105"/>
        <v>288</v>
      </c>
      <c r="DM728" s="677">
        <f t="shared" si="1106"/>
        <v>480</v>
      </c>
      <c r="DN728" s="677">
        <f t="shared" si="1084"/>
        <v>30.146749999999997</v>
      </c>
      <c r="DO728" s="677">
        <f t="shared" si="1107"/>
        <v>9.0440249999999995</v>
      </c>
      <c r="DP728" s="677">
        <f t="shared" si="1108"/>
        <v>15.073374999999999</v>
      </c>
      <c r="DQ728" s="677">
        <f t="shared" si="1085"/>
        <v>90.440249999999992</v>
      </c>
      <c r="DR728" s="222">
        <v>758</v>
      </c>
      <c r="DS728" s="677">
        <f t="shared" si="1086"/>
        <v>-42</v>
      </c>
      <c r="DT728" s="676">
        <f t="shared" si="1087"/>
        <v>-5.25</v>
      </c>
      <c r="DU728" s="710">
        <f t="shared" si="1109"/>
        <v>-1.05</v>
      </c>
      <c r="DV728" s="208">
        <v>1080.587</v>
      </c>
      <c r="DW728" s="677">
        <f t="shared" si="1088"/>
        <v>280.58699999999999</v>
      </c>
      <c r="DX728" s="676">
        <f t="shared" si="1089"/>
        <v>35.073374999999999</v>
      </c>
      <c r="DY728" s="710">
        <f t="shared" si="1110"/>
        <v>7.0146749999999995</v>
      </c>
      <c r="DZ728" s="222">
        <v>19</v>
      </c>
      <c r="EA728" s="677">
        <f t="shared" si="1090"/>
        <v>152</v>
      </c>
      <c r="EB728" s="568">
        <f t="shared" si="1091"/>
        <v>952</v>
      </c>
      <c r="EC728" s="677">
        <f t="shared" si="1092"/>
        <v>2856</v>
      </c>
      <c r="ED728" s="677">
        <f t="shared" si="1111"/>
        <v>285.60000000000002</v>
      </c>
      <c r="EE728" s="677">
        <f t="shared" si="1112"/>
        <v>476</v>
      </c>
      <c r="EF728" s="208">
        <f t="shared" si="1113"/>
        <v>32.146749999999997</v>
      </c>
      <c r="EG728" s="208">
        <f t="shared" si="1114"/>
        <v>9.6440249999999992</v>
      </c>
      <c r="EH728" s="208">
        <f t="shared" si="1115"/>
        <v>16.073374999999999</v>
      </c>
      <c r="EI728" s="677">
        <f t="shared" si="1093"/>
        <v>96.440249999999992</v>
      </c>
    </row>
    <row r="729" spans="1:139" s="218" customFormat="1" ht="33.75" customHeight="1" x14ac:dyDescent="0.2">
      <c r="A729" s="506">
        <v>726</v>
      </c>
      <c r="B729" s="505" t="s">
        <v>1267</v>
      </c>
      <c r="C729" s="499" t="s">
        <v>189</v>
      </c>
      <c r="D729" s="320" t="s">
        <v>445</v>
      </c>
      <c r="E729" s="355" t="s">
        <v>19</v>
      </c>
      <c r="F729" s="219" t="s">
        <v>20</v>
      </c>
      <c r="G729" s="219" t="s">
        <v>6</v>
      </c>
      <c r="H729" s="219">
        <v>3</v>
      </c>
      <c r="I729" s="248">
        <v>67</v>
      </c>
      <c r="J729" s="229">
        <v>608</v>
      </c>
      <c r="K729" s="222"/>
      <c r="L729" s="219" t="s">
        <v>20</v>
      </c>
      <c r="M729" s="219" t="s">
        <v>6</v>
      </c>
      <c r="N729" s="219">
        <v>3</v>
      </c>
      <c r="O729" s="249">
        <v>67</v>
      </c>
      <c r="P729" s="230">
        <v>608</v>
      </c>
      <c r="Q729" s="219"/>
      <c r="R729" s="219"/>
      <c r="S729" s="219"/>
      <c r="T729" s="249">
        <v>67</v>
      </c>
      <c r="U729" s="231">
        <v>608</v>
      </c>
      <c r="V729" s="228" t="s">
        <v>697</v>
      </c>
      <c r="W729" s="228" t="s">
        <v>47</v>
      </c>
      <c r="X729" s="228" t="s">
        <v>52</v>
      </c>
      <c r="Y729" s="252">
        <v>67</v>
      </c>
      <c r="Z729" s="232">
        <v>608</v>
      </c>
      <c r="AA729" s="207">
        <f t="shared" si="1029"/>
        <v>40736</v>
      </c>
      <c r="AB729" s="222">
        <v>662</v>
      </c>
      <c r="AC729" s="544">
        <f t="shared" si="1094"/>
        <v>54</v>
      </c>
      <c r="AD729" s="208">
        <f>0.832*$AB$1</f>
        <v>946.36671999999999</v>
      </c>
      <c r="AE729" s="678">
        <f t="shared" si="1095"/>
        <v>338.36671999999999</v>
      </c>
      <c r="AF729" s="222">
        <v>1228</v>
      </c>
      <c r="AJ729" s="444">
        <f t="shared" si="1030"/>
        <v>54</v>
      </c>
      <c r="AK729" s="444">
        <f t="shared" si="1031"/>
        <v>8.8815789473684248</v>
      </c>
      <c r="AL729" s="539">
        <f t="shared" si="1096"/>
        <v>1.7763157894736849E-2</v>
      </c>
      <c r="AM729" s="444">
        <f t="shared" si="1032"/>
        <v>10.8</v>
      </c>
      <c r="AN729" s="445">
        <f t="shared" si="1033"/>
        <v>338.36671999999999</v>
      </c>
      <c r="AO729" s="445">
        <f t="shared" si="1034"/>
        <v>55.652421052631581</v>
      </c>
      <c r="AP729" s="542">
        <f t="shared" si="1097"/>
        <v>0.11130484210526316</v>
      </c>
      <c r="AQ729" s="445">
        <f t="shared" si="1035"/>
        <v>67.673344</v>
      </c>
      <c r="AR729" s="227">
        <f t="shared" si="1036"/>
        <v>48776</v>
      </c>
      <c r="AS729" s="210">
        <f t="shared" si="1037"/>
        <v>728</v>
      </c>
      <c r="AT729" s="209">
        <f t="shared" si="1038"/>
        <v>218.4</v>
      </c>
      <c r="AU729" s="209">
        <f t="shared" si="1039"/>
        <v>364</v>
      </c>
      <c r="AV729" s="211">
        <f t="shared" si="1040"/>
        <v>662</v>
      </c>
      <c r="AW729" s="210">
        <f t="shared" si="1041"/>
        <v>66</v>
      </c>
      <c r="AX729" s="210">
        <f t="shared" si="1042"/>
        <v>120</v>
      </c>
      <c r="AY729" s="210">
        <f t="shared" si="1043"/>
        <v>19.736842105263165</v>
      </c>
      <c r="AZ729" s="211">
        <f t="shared" si="1044"/>
        <v>946.36671999999999</v>
      </c>
      <c r="BA729" s="544">
        <f t="shared" si="1098"/>
        <v>218.36671999999999</v>
      </c>
      <c r="BB729" s="210">
        <f t="shared" si="1099"/>
        <v>54.591679999999997</v>
      </c>
      <c r="BC729" s="213">
        <f t="shared" si="1045"/>
        <v>57065.913216000001</v>
      </c>
      <c r="BD729" s="211">
        <f>[1]MAG_9pak!$F$7</f>
        <v>851.73004800000001</v>
      </c>
      <c r="BE729" s="213">
        <f t="shared" si="1046"/>
        <v>255.5190144</v>
      </c>
      <c r="BF729" s="213">
        <f t="shared" si="1047"/>
        <v>425.86502400000001</v>
      </c>
      <c r="BG729" s="210">
        <f t="shared" si="1048"/>
        <v>189.73004800000001</v>
      </c>
      <c r="BH729" s="210">
        <f t="shared" si="1049"/>
        <v>243.73004800000001</v>
      </c>
      <c r="BI729" s="210">
        <f t="shared" si="1050"/>
        <v>40.087178947368415</v>
      </c>
      <c r="BJ729" s="210">
        <f t="shared" si="1051"/>
        <v>753.92</v>
      </c>
      <c r="BK729" s="214">
        <f t="shared" si="1052"/>
        <v>226.17599999999999</v>
      </c>
      <c r="BL729" s="214">
        <f t="shared" si="1053"/>
        <v>376.96</v>
      </c>
      <c r="BM729" s="210">
        <f t="shared" si="1054"/>
        <v>145.91999999999996</v>
      </c>
      <c r="BN729" s="210">
        <f t="shared" si="1055"/>
        <v>91.919999999999959</v>
      </c>
      <c r="BO729" s="215">
        <f t="shared" si="1056"/>
        <v>50512.639999999999</v>
      </c>
      <c r="BP729" s="210">
        <f t="shared" si="1116"/>
        <v>753.92</v>
      </c>
      <c r="BQ729" s="216">
        <f t="shared" si="1057"/>
        <v>226.17599999999999</v>
      </c>
      <c r="BR729" s="216">
        <f t="shared" si="1058"/>
        <v>376.96</v>
      </c>
      <c r="BS729" s="210">
        <f t="shared" si="1059"/>
        <v>145.91999999999996</v>
      </c>
      <c r="BT729" s="210">
        <f t="shared" si="1060"/>
        <v>91.919999999999959</v>
      </c>
      <c r="BU729" s="217">
        <f t="shared" si="1061"/>
        <v>50512.639999999999</v>
      </c>
      <c r="BV729" s="210">
        <f t="shared" si="1117"/>
        <v>753.92</v>
      </c>
      <c r="BW729" s="403">
        <f t="shared" si="1062"/>
        <v>226.17599999999999</v>
      </c>
      <c r="BX729" s="403">
        <f t="shared" si="1063"/>
        <v>376.96</v>
      </c>
      <c r="BY729" s="210">
        <f t="shared" si="1064"/>
        <v>145.91999999999996</v>
      </c>
      <c r="BZ729" s="210">
        <f t="shared" si="1065"/>
        <v>91.919999999999959</v>
      </c>
      <c r="CA729" s="210">
        <f t="shared" si="1066"/>
        <v>24</v>
      </c>
      <c r="CB729" s="404">
        <f t="shared" si="1067"/>
        <v>50512.639999999999</v>
      </c>
      <c r="CC729" s="404"/>
      <c r="CD729" s="537">
        <f t="shared" si="1068"/>
        <v>54.591679999999997</v>
      </c>
      <c r="CE729" s="537">
        <f t="shared" si="1100"/>
        <v>16.377503999999998</v>
      </c>
      <c r="CF729" s="537">
        <f t="shared" si="1069"/>
        <v>27.295839999999998</v>
      </c>
      <c r="CG729" s="210"/>
      <c r="CH729" s="210"/>
      <c r="CI729" s="210"/>
      <c r="CJ729" s="538">
        <f t="shared" si="1070"/>
        <v>3657.6425599999998</v>
      </c>
      <c r="CK729" s="216">
        <f t="shared" si="1071"/>
        <v>-16.5</v>
      </c>
      <c r="CL729" s="216">
        <f t="shared" si="1101"/>
        <v>-4.95</v>
      </c>
      <c r="CM729" s="216">
        <f t="shared" si="1072"/>
        <v>-8.25</v>
      </c>
      <c r="CN729" s="216"/>
      <c r="CO729" s="216"/>
      <c r="CP729" s="216"/>
      <c r="CQ729" s="217">
        <f t="shared" si="1073"/>
        <v>-1105.5</v>
      </c>
      <c r="CR729" s="403">
        <f t="shared" si="1074"/>
        <v>48.111680000000007</v>
      </c>
      <c r="CS729" s="403">
        <f t="shared" si="1102"/>
        <v>14.433504000000001</v>
      </c>
      <c r="CT729" s="403">
        <f t="shared" si="1075"/>
        <v>24.055840000000003</v>
      </c>
      <c r="CU729" s="403"/>
      <c r="CV729" s="403"/>
      <c r="CW729" s="403"/>
      <c r="CX729" s="404">
        <f t="shared" si="1076"/>
        <v>3223.4825600000004</v>
      </c>
      <c r="CY729" s="198"/>
      <c r="CZ729" s="222">
        <v>662</v>
      </c>
      <c r="DA729" s="677">
        <f t="shared" si="1077"/>
        <v>54</v>
      </c>
      <c r="DB729" s="676">
        <f t="shared" si="1078"/>
        <v>8.8815789473684248</v>
      </c>
      <c r="DC729" s="676">
        <f t="shared" si="1103"/>
        <v>1.776315789473685</v>
      </c>
      <c r="DD729" s="208">
        <v>946.36671999999999</v>
      </c>
      <c r="DE729" s="677">
        <f t="shared" si="1079"/>
        <v>338.36671999999999</v>
      </c>
      <c r="DF729" s="676">
        <f t="shared" si="1080"/>
        <v>55.652421052631581</v>
      </c>
      <c r="DG729" s="676">
        <f t="shared" si="1104"/>
        <v>11.130484210526316</v>
      </c>
      <c r="DH729" s="222">
        <v>24</v>
      </c>
      <c r="DI729" s="677">
        <f t="shared" si="1081"/>
        <v>145.91999999999999</v>
      </c>
      <c r="DJ729" s="568">
        <f t="shared" si="1082"/>
        <v>753.92</v>
      </c>
      <c r="DK729" s="677">
        <f t="shared" si="1083"/>
        <v>50512.639999999999</v>
      </c>
      <c r="DL729" s="677">
        <f t="shared" si="1105"/>
        <v>226.17599999999999</v>
      </c>
      <c r="DM729" s="677">
        <f t="shared" si="1106"/>
        <v>376.96</v>
      </c>
      <c r="DN729" s="677">
        <f t="shared" si="1084"/>
        <v>48.111680000000007</v>
      </c>
      <c r="DO729" s="677">
        <f t="shared" si="1107"/>
        <v>14.433504000000001</v>
      </c>
      <c r="DP729" s="677">
        <f t="shared" si="1108"/>
        <v>24.055840000000003</v>
      </c>
      <c r="DQ729" s="677">
        <f t="shared" si="1085"/>
        <v>3223.4825600000004</v>
      </c>
      <c r="DR729" s="222">
        <v>662</v>
      </c>
      <c r="DS729" s="677">
        <f t="shared" si="1086"/>
        <v>54</v>
      </c>
      <c r="DT729" s="676">
        <f t="shared" si="1087"/>
        <v>8.8815789473684248</v>
      </c>
      <c r="DU729" s="710">
        <f t="shared" si="1109"/>
        <v>1.776315789473685</v>
      </c>
      <c r="DV729" s="208">
        <v>946.36671999999999</v>
      </c>
      <c r="DW729" s="677">
        <f t="shared" si="1088"/>
        <v>338.36671999999999</v>
      </c>
      <c r="DX729" s="676">
        <f t="shared" si="1089"/>
        <v>55.652421052631581</v>
      </c>
      <c r="DY729" s="710">
        <f t="shared" si="1110"/>
        <v>11.130484210526316</v>
      </c>
      <c r="DZ729" s="222">
        <v>22</v>
      </c>
      <c r="EA729" s="677">
        <f t="shared" si="1090"/>
        <v>133.76</v>
      </c>
      <c r="EB729" s="568">
        <f t="shared" si="1091"/>
        <v>741.76</v>
      </c>
      <c r="EC729" s="677">
        <f t="shared" si="1092"/>
        <v>49697.919999999998</v>
      </c>
      <c r="ED729" s="677">
        <f t="shared" si="1111"/>
        <v>222.52799999999999</v>
      </c>
      <c r="EE729" s="677">
        <f t="shared" si="1112"/>
        <v>370.88</v>
      </c>
      <c r="EF729" s="208">
        <f t="shared" si="1113"/>
        <v>51.151679999999999</v>
      </c>
      <c r="EG729" s="208">
        <f t="shared" si="1114"/>
        <v>15.345503999999998</v>
      </c>
      <c r="EH729" s="208">
        <f t="shared" si="1115"/>
        <v>25.575839999999999</v>
      </c>
      <c r="EI729" s="677">
        <f t="shared" si="1093"/>
        <v>3427.1625599999998</v>
      </c>
    </row>
    <row r="730" spans="1:139" s="218" customFormat="1" ht="33.75" customHeight="1" x14ac:dyDescent="0.2">
      <c r="A730" s="505">
        <v>727</v>
      </c>
      <c r="B730" s="505" t="s">
        <v>1267</v>
      </c>
      <c r="C730" s="499" t="s">
        <v>189</v>
      </c>
      <c r="D730" s="320" t="s">
        <v>445</v>
      </c>
      <c r="E730" s="327" t="s">
        <v>136</v>
      </c>
      <c r="F730" s="219" t="s">
        <v>20</v>
      </c>
      <c r="G730" s="219" t="s">
        <v>40</v>
      </c>
      <c r="H730" s="219">
        <v>4</v>
      </c>
      <c r="I730" s="248">
        <v>5</v>
      </c>
      <c r="J730" s="229">
        <v>705</v>
      </c>
      <c r="K730" s="222"/>
      <c r="L730" s="219" t="s">
        <v>20</v>
      </c>
      <c r="M730" s="219" t="s">
        <v>40</v>
      </c>
      <c r="N730" s="219">
        <v>4</v>
      </c>
      <c r="O730" s="249">
        <v>5</v>
      </c>
      <c r="P730" s="230">
        <v>705</v>
      </c>
      <c r="Q730" s="219"/>
      <c r="R730" s="219"/>
      <c r="S730" s="219"/>
      <c r="T730" s="249">
        <v>5</v>
      </c>
      <c r="U730" s="231">
        <v>705</v>
      </c>
      <c r="V730" s="228" t="s">
        <v>697</v>
      </c>
      <c r="W730" s="228" t="s">
        <v>24</v>
      </c>
      <c r="X730" s="228" t="s">
        <v>27</v>
      </c>
      <c r="Y730" s="252">
        <v>5</v>
      </c>
      <c r="Z730" s="232">
        <v>705</v>
      </c>
      <c r="AA730" s="207">
        <f t="shared" si="1029"/>
        <v>3525</v>
      </c>
      <c r="AB730" s="222">
        <v>709</v>
      </c>
      <c r="AC730" s="544">
        <f t="shared" si="1094"/>
        <v>4</v>
      </c>
      <c r="AD730" s="208">
        <f>0.89*$AB$1</f>
        <v>1012.3394000000001</v>
      </c>
      <c r="AE730" s="678">
        <f t="shared" si="1095"/>
        <v>307.33940000000007</v>
      </c>
      <c r="AF730" s="222">
        <v>1315</v>
      </c>
      <c r="AJ730" s="444">
        <f t="shared" si="1030"/>
        <v>4</v>
      </c>
      <c r="AK730" s="444">
        <f t="shared" si="1031"/>
        <v>0.56737588652482884</v>
      </c>
      <c r="AL730" s="539">
        <f t="shared" si="1096"/>
        <v>1.1347517730496577E-3</v>
      </c>
      <c r="AM730" s="444">
        <f t="shared" si="1032"/>
        <v>0.8</v>
      </c>
      <c r="AN730" s="445">
        <f t="shared" si="1033"/>
        <v>307.33940000000007</v>
      </c>
      <c r="AO730" s="445">
        <f t="shared" si="1034"/>
        <v>43.594241134751798</v>
      </c>
      <c r="AP730" s="542">
        <f t="shared" si="1097"/>
        <v>8.7188482269503598E-2</v>
      </c>
      <c r="AQ730" s="445">
        <f t="shared" si="1035"/>
        <v>61.467880000000015</v>
      </c>
      <c r="AR730" s="227">
        <f t="shared" si="1036"/>
        <v>4125</v>
      </c>
      <c r="AS730" s="210">
        <f t="shared" si="1037"/>
        <v>825</v>
      </c>
      <c r="AT730" s="209">
        <f t="shared" si="1038"/>
        <v>247.5</v>
      </c>
      <c r="AU730" s="209">
        <f t="shared" si="1039"/>
        <v>412.5</v>
      </c>
      <c r="AV730" s="211">
        <f t="shared" si="1040"/>
        <v>709</v>
      </c>
      <c r="AW730" s="210">
        <f t="shared" si="1041"/>
        <v>116</v>
      </c>
      <c r="AX730" s="210">
        <f t="shared" si="1042"/>
        <v>120</v>
      </c>
      <c r="AY730" s="210">
        <f t="shared" si="1043"/>
        <v>17.021276595744681</v>
      </c>
      <c r="AZ730" s="211">
        <f t="shared" si="1044"/>
        <v>1012.3394000000001</v>
      </c>
      <c r="BA730" s="544">
        <f t="shared" si="1098"/>
        <v>187.33940000000007</v>
      </c>
      <c r="BB730" s="210">
        <f t="shared" si="1099"/>
        <v>46.834850000000017</v>
      </c>
      <c r="BC730" s="213">
        <f t="shared" si="1045"/>
        <v>4555.5273000000007</v>
      </c>
      <c r="BD730" s="211">
        <f>[1]MAG_9pak!$F$8</f>
        <v>911.10546000000011</v>
      </c>
      <c r="BE730" s="213">
        <f t="shared" si="1046"/>
        <v>273.331638</v>
      </c>
      <c r="BF730" s="213">
        <f t="shared" si="1047"/>
        <v>455.55273000000005</v>
      </c>
      <c r="BG730" s="210">
        <f t="shared" si="1048"/>
        <v>202.10546000000011</v>
      </c>
      <c r="BH730" s="210">
        <f t="shared" si="1049"/>
        <v>206.10546000000011</v>
      </c>
      <c r="BI730" s="210">
        <f t="shared" si="1050"/>
        <v>29.234817021276626</v>
      </c>
      <c r="BJ730" s="210">
        <f t="shared" si="1051"/>
        <v>874.2</v>
      </c>
      <c r="BK730" s="214">
        <f t="shared" si="1052"/>
        <v>262.26</v>
      </c>
      <c r="BL730" s="214">
        <f t="shared" si="1053"/>
        <v>437.1</v>
      </c>
      <c r="BM730" s="210">
        <f t="shared" si="1054"/>
        <v>169.20000000000005</v>
      </c>
      <c r="BN730" s="210">
        <f t="shared" si="1055"/>
        <v>165.20000000000005</v>
      </c>
      <c r="BO730" s="215">
        <f t="shared" si="1056"/>
        <v>4371</v>
      </c>
      <c r="BP730" s="210">
        <f t="shared" si="1116"/>
        <v>874.2</v>
      </c>
      <c r="BQ730" s="216">
        <f t="shared" si="1057"/>
        <v>262.26</v>
      </c>
      <c r="BR730" s="216">
        <f t="shared" si="1058"/>
        <v>437.1</v>
      </c>
      <c r="BS730" s="210">
        <f t="shared" si="1059"/>
        <v>169.20000000000005</v>
      </c>
      <c r="BT730" s="210">
        <f t="shared" si="1060"/>
        <v>165.20000000000005</v>
      </c>
      <c r="BU730" s="217">
        <f t="shared" si="1061"/>
        <v>4371</v>
      </c>
      <c r="BV730" s="210">
        <f t="shared" si="1117"/>
        <v>874.2</v>
      </c>
      <c r="BW730" s="403">
        <f t="shared" si="1062"/>
        <v>262.26</v>
      </c>
      <c r="BX730" s="403">
        <f t="shared" si="1063"/>
        <v>437.1</v>
      </c>
      <c r="BY730" s="210">
        <f t="shared" si="1064"/>
        <v>169.20000000000005</v>
      </c>
      <c r="BZ730" s="210">
        <f t="shared" si="1065"/>
        <v>165.20000000000005</v>
      </c>
      <c r="CA730" s="210">
        <f t="shared" si="1066"/>
        <v>24</v>
      </c>
      <c r="CB730" s="404">
        <f t="shared" si="1067"/>
        <v>4371</v>
      </c>
      <c r="CC730" s="404"/>
      <c r="CD730" s="537">
        <f t="shared" si="1068"/>
        <v>46.834850000000017</v>
      </c>
      <c r="CE730" s="537">
        <f t="shared" si="1100"/>
        <v>14.050455000000005</v>
      </c>
      <c r="CF730" s="537">
        <f t="shared" si="1069"/>
        <v>23.417425000000009</v>
      </c>
      <c r="CG730" s="210"/>
      <c r="CH730" s="210"/>
      <c r="CI730" s="210"/>
      <c r="CJ730" s="538">
        <f t="shared" si="1070"/>
        <v>234.17425000000009</v>
      </c>
      <c r="CK730" s="216">
        <f t="shared" si="1071"/>
        <v>-29</v>
      </c>
      <c r="CL730" s="216">
        <f t="shared" si="1101"/>
        <v>-8.6999999999999993</v>
      </c>
      <c r="CM730" s="216">
        <f t="shared" si="1072"/>
        <v>-14.5</v>
      </c>
      <c r="CN730" s="216"/>
      <c r="CO730" s="216"/>
      <c r="CP730" s="216"/>
      <c r="CQ730" s="217">
        <f t="shared" si="1073"/>
        <v>-145</v>
      </c>
      <c r="CR730" s="403">
        <f t="shared" si="1074"/>
        <v>34.534850000000006</v>
      </c>
      <c r="CS730" s="403">
        <f t="shared" si="1102"/>
        <v>10.360455000000002</v>
      </c>
      <c r="CT730" s="403">
        <f t="shared" si="1075"/>
        <v>17.267425000000003</v>
      </c>
      <c r="CU730" s="403"/>
      <c r="CV730" s="403"/>
      <c r="CW730" s="403"/>
      <c r="CX730" s="404">
        <f t="shared" si="1076"/>
        <v>172.67425000000003</v>
      </c>
      <c r="CY730" s="198"/>
      <c r="CZ730" s="222">
        <v>709</v>
      </c>
      <c r="DA730" s="677">
        <f t="shared" si="1077"/>
        <v>4</v>
      </c>
      <c r="DB730" s="676">
        <f t="shared" si="1078"/>
        <v>0.56737588652482884</v>
      </c>
      <c r="DC730" s="676">
        <f t="shared" si="1103"/>
        <v>0.11347517730496577</v>
      </c>
      <c r="DD730" s="208">
        <v>1012.3394000000001</v>
      </c>
      <c r="DE730" s="677">
        <f t="shared" si="1079"/>
        <v>307.33940000000007</v>
      </c>
      <c r="DF730" s="676">
        <f t="shared" si="1080"/>
        <v>43.594241134751798</v>
      </c>
      <c r="DG730" s="676">
        <f t="shared" si="1104"/>
        <v>8.7188482269503602</v>
      </c>
      <c r="DH730" s="222">
        <v>20</v>
      </c>
      <c r="DI730" s="677">
        <f t="shared" si="1081"/>
        <v>141</v>
      </c>
      <c r="DJ730" s="568">
        <f t="shared" si="1082"/>
        <v>846</v>
      </c>
      <c r="DK730" s="677">
        <f t="shared" si="1083"/>
        <v>4230</v>
      </c>
      <c r="DL730" s="677">
        <f t="shared" si="1105"/>
        <v>253.8</v>
      </c>
      <c r="DM730" s="677">
        <f t="shared" si="1106"/>
        <v>423</v>
      </c>
      <c r="DN730" s="677">
        <f t="shared" si="1084"/>
        <v>41.584850000000017</v>
      </c>
      <c r="DO730" s="677">
        <f t="shared" si="1107"/>
        <v>12.475455000000006</v>
      </c>
      <c r="DP730" s="677">
        <f t="shared" si="1108"/>
        <v>20.792425000000009</v>
      </c>
      <c r="DQ730" s="677">
        <f t="shared" si="1085"/>
        <v>207.92425000000009</v>
      </c>
      <c r="DR730" s="222">
        <v>709</v>
      </c>
      <c r="DS730" s="677">
        <f t="shared" si="1086"/>
        <v>4</v>
      </c>
      <c r="DT730" s="676">
        <f t="shared" si="1087"/>
        <v>0.56737588652482884</v>
      </c>
      <c r="DU730" s="710">
        <f t="shared" si="1109"/>
        <v>0.11347517730496577</v>
      </c>
      <c r="DV730" s="208">
        <v>1012.3394000000001</v>
      </c>
      <c r="DW730" s="677">
        <f t="shared" si="1088"/>
        <v>307.33940000000007</v>
      </c>
      <c r="DX730" s="676">
        <f t="shared" si="1089"/>
        <v>43.594241134751798</v>
      </c>
      <c r="DY730" s="710">
        <f t="shared" si="1110"/>
        <v>8.7188482269503602</v>
      </c>
      <c r="DZ730" s="222">
        <v>19</v>
      </c>
      <c r="EA730" s="677">
        <f t="shared" si="1090"/>
        <v>133.94999999999999</v>
      </c>
      <c r="EB730" s="568">
        <f t="shared" si="1091"/>
        <v>838.95</v>
      </c>
      <c r="EC730" s="677">
        <f t="shared" si="1092"/>
        <v>4194.75</v>
      </c>
      <c r="ED730" s="677">
        <f t="shared" si="1111"/>
        <v>251.685</v>
      </c>
      <c r="EE730" s="677">
        <f t="shared" si="1112"/>
        <v>419.47500000000002</v>
      </c>
      <c r="EF730" s="208">
        <f t="shared" si="1113"/>
        <v>43.347350000000006</v>
      </c>
      <c r="EG730" s="208">
        <f t="shared" si="1114"/>
        <v>13.004205000000001</v>
      </c>
      <c r="EH730" s="208">
        <f t="shared" si="1115"/>
        <v>21.673675000000003</v>
      </c>
      <c r="EI730" s="677">
        <f t="shared" si="1093"/>
        <v>216.73675000000003</v>
      </c>
    </row>
    <row r="731" spans="1:139" s="218" customFormat="1" ht="33.75" customHeight="1" x14ac:dyDescent="0.2">
      <c r="A731" s="505">
        <v>728</v>
      </c>
      <c r="B731" s="505" t="s">
        <v>1267</v>
      </c>
      <c r="C731" s="499" t="s">
        <v>189</v>
      </c>
      <c r="D731" s="320" t="s">
        <v>445</v>
      </c>
      <c r="E731" s="327" t="s">
        <v>351</v>
      </c>
      <c r="F731" s="219" t="s">
        <v>5</v>
      </c>
      <c r="G731" s="219" t="s">
        <v>42</v>
      </c>
      <c r="H731" s="219">
        <v>4</v>
      </c>
      <c r="I731" s="248">
        <v>1</v>
      </c>
      <c r="J731" s="229">
        <v>575</v>
      </c>
      <c r="K731" s="222"/>
      <c r="L731" s="219" t="s">
        <v>5</v>
      </c>
      <c r="M731" s="219" t="s">
        <v>42</v>
      </c>
      <c r="N731" s="219">
        <v>4</v>
      </c>
      <c r="O731" s="249">
        <v>1</v>
      </c>
      <c r="P731" s="230">
        <v>575</v>
      </c>
      <c r="Q731" s="219"/>
      <c r="R731" s="219"/>
      <c r="S731" s="219"/>
      <c r="T731" s="249">
        <v>1</v>
      </c>
      <c r="U731" s="231">
        <v>575</v>
      </c>
      <c r="V731" s="228" t="s">
        <v>303</v>
      </c>
      <c r="W731" s="228" t="s">
        <v>42</v>
      </c>
      <c r="X731" s="228" t="s">
        <v>10</v>
      </c>
      <c r="Y731" s="252">
        <v>1</v>
      </c>
      <c r="Z731" s="232">
        <v>575</v>
      </c>
      <c r="AA731" s="207">
        <f t="shared" si="1029"/>
        <v>575</v>
      </c>
      <c r="AB731" s="222">
        <v>648</v>
      </c>
      <c r="AC731" s="544">
        <f t="shared" si="1094"/>
        <v>73</v>
      </c>
      <c r="AD731" s="208">
        <f>0.814*$AB$1</f>
        <v>925.89243999999997</v>
      </c>
      <c r="AE731" s="678">
        <f t="shared" si="1095"/>
        <v>350.89243999999997</v>
      </c>
      <c r="AF731" s="222">
        <v>1205</v>
      </c>
      <c r="AJ731" s="444">
        <f t="shared" si="1030"/>
        <v>73</v>
      </c>
      <c r="AK731" s="444">
        <f t="shared" si="1031"/>
        <v>12.695652173913047</v>
      </c>
      <c r="AL731" s="539">
        <f t="shared" si="1096"/>
        <v>2.5391304347826091E-2</v>
      </c>
      <c r="AM731" s="444">
        <f t="shared" si="1032"/>
        <v>14.6</v>
      </c>
      <c r="AN731" s="445">
        <f t="shared" si="1033"/>
        <v>350.89243999999997</v>
      </c>
      <c r="AO731" s="445">
        <f t="shared" si="1034"/>
        <v>61.02477217391305</v>
      </c>
      <c r="AP731" s="542">
        <f t="shared" si="1097"/>
        <v>0.12204954434782611</v>
      </c>
      <c r="AQ731" s="445">
        <f t="shared" si="1035"/>
        <v>70.178487999999987</v>
      </c>
      <c r="AR731" s="227">
        <f t="shared" si="1036"/>
        <v>695</v>
      </c>
      <c r="AS731" s="210">
        <f t="shared" si="1037"/>
        <v>695</v>
      </c>
      <c r="AT731" s="209">
        <f t="shared" si="1038"/>
        <v>208.5</v>
      </c>
      <c r="AU731" s="209">
        <f t="shared" si="1039"/>
        <v>347.5</v>
      </c>
      <c r="AV731" s="211">
        <f t="shared" si="1040"/>
        <v>648</v>
      </c>
      <c r="AW731" s="210">
        <f t="shared" si="1041"/>
        <v>47</v>
      </c>
      <c r="AX731" s="210">
        <f t="shared" si="1042"/>
        <v>120</v>
      </c>
      <c r="AY731" s="210">
        <f t="shared" si="1043"/>
        <v>20.869565217391298</v>
      </c>
      <c r="AZ731" s="211">
        <f t="shared" si="1044"/>
        <v>925.89243999999997</v>
      </c>
      <c r="BA731" s="544">
        <f t="shared" si="1098"/>
        <v>230.89243999999997</v>
      </c>
      <c r="BB731" s="210">
        <f t="shared" si="1099"/>
        <v>57.723109999999991</v>
      </c>
      <c r="BC731" s="213">
        <f t="shared" si="1045"/>
        <v>833.30319599999996</v>
      </c>
      <c r="BD731" s="211">
        <f>[1]MAG_9pak!$F$6</f>
        <v>833.30319599999996</v>
      </c>
      <c r="BE731" s="213">
        <f t="shared" si="1046"/>
        <v>249.99095879999999</v>
      </c>
      <c r="BF731" s="213">
        <f t="shared" si="1047"/>
        <v>416.65159799999998</v>
      </c>
      <c r="BG731" s="210">
        <f t="shared" si="1048"/>
        <v>185.30319599999996</v>
      </c>
      <c r="BH731" s="210">
        <f t="shared" si="1049"/>
        <v>258.30319599999996</v>
      </c>
      <c r="BI731" s="210">
        <f t="shared" si="1050"/>
        <v>44.922294956521739</v>
      </c>
      <c r="BJ731" s="210">
        <f t="shared" si="1051"/>
        <v>713</v>
      </c>
      <c r="BK731" s="214">
        <f t="shared" si="1052"/>
        <v>213.9</v>
      </c>
      <c r="BL731" s="214">
        <f t="shared" si="1053"/>
        <v>356.5</v>
      </c>
      <c r="BM731" s="210">
        <f t="shared" si="1054"/>
        <v>138</v>
      </c>
      <c r="BN731" s="210">
        <f t="shared" si="1055"/>
        <v>65</v>
      </c>
      <c r="BO731" s="215">
        <f t="shared" si="1056"/>
        <v>713</v>
      </c>
      <c r="BP731" s="210">
        <f t="shared" si="1116"/>
        <v>713</v>
      </c>
      <c r="BQ731" s="216">
        <f t="shared" si="1057"/>
        <v>213.9</v>
      </c>
      <c r="BR731" s="216">
        <f t="shared" si="1058"/>
        <v>356.5</v>
      </c>
      <c r="BS731" s="210">
        <f t="shared" si="1059"/>
        <v>138</v>
      </c>
      <c r="BT731" s="210">
        <f t="shared" si="1060"/>
        <v>65</v>
      </c>
      <c r="BU731" s="217">
        <f t="shared" si="1061"/>
        <v>713</v>
      </c>
      <c r="BV731" s="210">
        <f t="shared" si="1117"/>
        <v>713</v>
      </c>
      <c r="BW731" s="403">
        <f t="shared" si="1062"/>
        <v>213.9</v>
      </c>
      <c r="BX731" s="403">
        <f t="shared" si="1063"/>
        <v>356.5</v>
      </c>
      <c r="BY731" s="210">
        <f t="shared" si="1064"/>
        <v>138</v>
      </c>
      <c r="BZ731" s="210">
        <f t="shared" si="1065"/>
        <v>65</v>
      </c>
      <c r="CA731" s="210">
        <f t="shared" si="1066"/>
        <v>24</v>
      </c>
      <c r="CB731" s="404">
        <f t="shared" si="1067"/>
        <v>713</v>
      </c>
      <c r="CC731" s="404"/>
      <c r="CD731" s="537">
        <f t="shared" si="1068"/>
        <v>57.723109999999991</v>
      </c>
      <c r="CE731" s="537">
        <f t="shared" si="1100"/>
        <v>17.316932999999995</v>
      </c>
      <c r="CF731" s="537">
        <f t="shared" si="1069"/>
        <v>28.861554999999996</v>
      </c>
      <c r="CG731" s="210"/>
      <c r="CH731" s="210"/>
      <c r="CI731" s="210"/>
      <c r="CJ731" s="538">
        <f t="shared" si="1070"/>
        <v>57.723109999999991</v>
      </c>
      <c r="CK731" s="216">
        <f t="shared" si="1071"/>
        <v>-11.75</v>
      </c>
      <c r="CL731" s="216">
        <f t="shared" si="1101"/>
        <v>-3.5249999999999999</v>
      </c>
      <c r="CM731" s="216">
        <f t="shared" si="1072"/>
        <v>-5.875</v>
      </c>
      <c r="CN731" s="216"/>
      <c r="CO731" s="216"/>
      <c r="CP731" s="216"/>
      <c r="CQ731" s="217">
        <f t="shared" si="1073"/>
        <v>-11.75</v>
      </c>
      <c r="CR731" s="403">
        <f t="shared" si="1074"/>
        <v>53.223109999999991</v>
      </c>
      <c r="CS731" s="403">
        <f t="shared" si="1102"/>
        <v>15.966932999999997</v>
      </c>
      <c r="CT731" s="403">
        <f t="shared" si="1075"/>
        <v>26.611554999999996</v>
      </c>
      <c r="CU731" s="403"/>
      <c r="CV731" s="403"/>
      <c r="CW731" s="403"/>
      <c r="CX731" s="404">
        <f t="shared" si="1076"/>
        <v>53.223109999999991</v>
      </c>
      <c r="CY731" s="198"/>
      <c r="CZ731" s="222">
        <v>648</v>
      </c>
      <c r="DA731" s="677">
        <f t="shared" si="1077"/>
        <v>73</v>
      </c>
      <c r="DB731" s="676">
        <f t="shared" si="1078"/>
        <v>12.695652173913047</v>
      </c>
      <c r="DC731" s="676">
        <f t="shared" si="1103"/>
        <v>2.5391304347826091</v>
      </c>
      <c r="DD731" s="208">
        <v>925.89243999999997</v>
      </c>
      <c r="DE731" s="677">
        <f t="shared" si="1079"/>
        <v>350.89243999999997</v>
      </c>
      <c r="DF731" s="676">
        <f t="shared" si="1080"/>
        <v>61.02477217391305</v>
      </c>
      <c r="DG731" s="676">
        <f t="shared" si="1104"/>
        <v>12.204954434782611</v>
      </c>
      <c r="DH731" s="222">
        <v>24</v>
      </c>
      <c r="DI731" s="677">
        <f t="shared" si="1081"/>
        <v>138</v>
      </c>
      <c r="DJ731" s="568">
        <f t="shared" si="1082"/>
        <v>713</v>
      </c>
      <c r="DK731" s="677">
        <f t="shared" si="1083"/>
        <v>713</v>
      </c>
      <c r="DL731" s="677">
        <f t="shared" si="1105"/>
        <v>213.9</v>
      </c>
      <c r="DM731" s="677">
        <f t="shared" si="1106"/>
        <v>356.5</v>
      </c>
      <c r="DN731" s="677">
        <f t="shared" si="1084"/>
        <v>53.223109999999991</v>
      </c>
      <c r="DO731" s="677">
        <f t="shared" si="1107"/>
        <v>15.966932999999997</v>
      </c>
      <c r="DP731" s="677">
        <f t="shared" si="1108"/>
        <v>26.611554999999996</v>
      </c>
      <c r="DQ731" s="677">
        <f t="shared" si="1085"/>
        <v>53.223109999999991</v>
      </c>
      <c r="DR731" s="222">
        <v>648</v>
      </c>
      <c r="DS731" s="677">
        <f t="shared" si="1086"/>
        <v>73</v>
      </c>
      <c r="DT731" s="676">
        <f t="shared" si="1087"/>
        <v>12.695652173913047</v>
      </c>
      <c r="DU731" s="710">
        <f t="shared" si="1109"/>
        <v>2.5391304347826091</v>
      </c>
      <c r="DV731" s="208">
        <v>925.89243999999997</v>
      </c>
      <c r="DW731" s="677">
        <f t="shared" si="1088"/>
        <v>350.89243999999997</v>
      </c>
      <c r="DX731" s="676">
        <f t="shared" si="1089"/>
        <v>61.02477217391305</v>
      </c>
      <c r="DY731" s="710">
        <f t="shared" si="1110"/>
        <v>12.204954434782611</v>
      </c>
      <c r="DZ731" s="222">
        <v>22</v>
      </c>
      <c r="EA731" s="677">
        <f t="shared" si="1090"/>
        <v>126.5</v>
      </c>
      <c r="EB731" s="568">
        <f t="shared" si="1091"/>
        <v>701.5</v>
      </c>
      <c r="EC731" s="677">
        <f t="shared" si="1092"/>
        <v>701.5</v>
      </c>
      <c r="ED731" s="677">
        <f t="shared" si="1111"/>
        <v>210.45</v>
      </c>
      <c r="EE731" s="677">
        <f t="shared" si="1112"/>
        <v>350.75</v>
      </c>
      <c r="EF731" s="208">
        <f t="shared" si="1113"/>
        <v>56.098109999999991</v>
      </c>
      <c r="EG731" s="208">
        <f t="shared" si="1114"/>
        <v>16.829432999999998</v>
      </c>
      <c r="EH731" s="208">
        <f t="shared" si="1115"/>
        <v>28.049054999999996</v>
      </c>
      <c r="EI731" s="677">
        <f t="shared" si="1093"/>
        <v>56.098109999999991</v>
      </c>
    </row>
    <row r="732" spans="1:139" s="218" customFormat="1" ht="33.75" customHeight="1" x14ac:dyDescent="0.2">
      <c r="A732" s="506">
        <v>729</v>
      </c>
      <c r="B732" s="505" t="s">
        <v>1267</v>
      </c>
      <c r="C732" s="499" t="s">
        <v>189</v>
      </c>
      <c r="D732" s="320" t="s">
        <v>445</v>
      </c>
      <c r="E732" s="327" t="s">
        <v>49</v>
      </c>
      <c r="F732" s="219" t="s">
        <v>144</v>
      </c>
      <c r="G732" s="219" t="s">
        <v>47</v>
      </c>
      <c r="H732" s="219">
        <v>8</v>
      </c>
      <c r="I732" s="248">
        <v>1.65</v>
      </c>
      <c r="J732" s="229">
        <v>1093</v>
      </c>
      <c r="K732" s="222"/>
      <c r="L732" s="219" t="s">
        <v>144</v>
      </c>
      <c r="M732" s="219" t="s">
        <v>47</v>
      </c>
      <c r="N732" s="219">
        <v>8</v>
      </c>
      <c r="O732" s="249">
        <v>1.65</v>
      </c>
      <c r="P732" s="230">
        <v>1093</v>
      </c>
      <c r="Q732" s="219"/>
      <c r="R732" s="219"/>
      <c r="S732" s="219"/>
      <c r="T732" s="249">
        <v>1.65</v>
      </c>
      <c r="U732" s="231">
        <v>1093</v>
      </c>
      <c r="V732" s="228" t="s">
        <v>701</v>
      </c>
      <c r="W732" s="228" t="s">
        <v>53</v>
      </c>
      <c r="X732" s="228" t="s">
        <v>25</v>
      </c>
      <c r="Y732" s="252">
        <v>1.65</v>
      </c>
      <c r="Z732" s="232">
        <v>1093</v>
      </c>
      <c r="AA732" s="207">
        <f t="shared" si="1029"/>
        <v>1803.4499999999998</v>
      </c>
      <c r="AB732" s="222">
        <v>905</v>
      </c>
      <c r="AC732" s="544">
        <f t="shared" si="1094"/>
        <v>-188</v>
      </c>
      <c r="AD732" s="208">
        <f>1.137*$AB$1</f>
        <v>1293.2920200000001</v>
      </c>
      <c r="AE732" s="678">
        <f t="shared" si="1095"/>
        <v>200.29202000000009</v>
      </c>
      <c r="AF732" s="222">
        <v>1682</v>
      </c>
      <c r="AJ732" s="444">
        <f t="shared" si="1030"/>
        <v>-188</v>
      </c>
      <c r="AK732" s="444">
        <f t="shared" si="1031"/>
        <v>-17.200365965233303</v>
      </c>
      <c r="AL732" s="539">
        <f t="shared" si="1096"/>
        <v>-3.4400731930466603E-2</v>
      </c>
      <c r="AM732" s="444">
        <f t="shared" si="1032"/>
        <v>-37.6</v>
      </c>
      <c r="AN732" s="445">
        <f t="shared" si="1033"/>
        <v>200.29202000000009</v>
      </c>
      <c r="AO732" s="445">
        <f t="shared" si="1034"/>
        <v>18.32497895699909</v>
      </c>
      <c r="AP732" s="542">
        <f t="shared" si="1097"/>
        <v>3.664995791399818E-2</v>
      </c>
      <c r="AQ732" s="445">
        <f t="shared" si="1035"/>
        <v>40.058404000000017</v>
      </c>
      <c r="AR732" s="227">
        <f t="shared" si="1036"/>
        <v>2001.4499999999998</v>
      </c>
      <c r="AS732" s="210">
        <f t="shared" si="1037"/>
        <v>1213</v>
      </c>
      <c r="AT732" s="209">
        <f t="shared" si="1038"/>
        <v>363.9</v>
      </c>
      <c r="AU732" s="209">
        <f t="shared" si="1039"/>
        <v>606.5</v>
      </c>
      <c r="AV732" s="211">
        <f t="shared" si="1040"/>
        <v>905</v>
      </c>
      <c r="AW732" s="210">
        <f t="shared" si="1041"/>
        <v>308</v>
      </c>
      <c r="AX732" s="210">
        <f t="shared" si="1042"/>
        <v>120</v>
      </c>
      <c r="AY732" s="210">
        <f t="shared" si="1043"/>
        <v>10.978956999085085</v>
      </c>
      <c r="AZ732" s="211">
        <f t="shared" si="1044"/>
        <v>1293.2920200000001</v>
      </c>
      <c r="BA732" s="544">
        <f t="shared" si="1098"/>
        <v>80.292020000000093</v>
      </c>
      <c r="BB732" s="210">
        <f t="shared" si="1099"/>
        <v>20.073005000000023</v>
      </c>
      <c r="BC732" s="213">
        <f t="shared" si="1045"/>
        <v>1920.5386497000002</v>
      </c>
      <c r="BD732" s="211">
        <f>[1]MAG_9pak!$F$10</f>
        <v>1163.9628180000002</v>
      </c>
      <c r="BE732" s="213">
        <f t="shared" si="1046"/>
        <v>349.18884540000005</v>
      </c>
      <c r="BF732" s="213">
        <f t="shared" si="1047"/>
        <v>581.9814090000001</v>
      </c>
      <c r="BG732" s="210">
        <f t="shared" si="1048"/>
        <v>258.9628180000002</v>
      </c>
      <c r="BH732" s="210">
        <f t="shared" si="1049"/>
        <v>70.962818000000198</v>
      </c>
      <c r="BI732" s="210">
        <f t="shared" si="1050"/>
        <v>6.4924810612992019</v>
      </c>
      <c r="BJ732" s="210">
        <f t="shared" si="1051"/>
        <v>1355.32</v>
      </c>
      <c r="BK732" s="214">
        <f t="shared" si="1052"/>
        <v>406.59599999999995</v>
      </c>
      <c r="BL732" s="214">
        <f t="shared" si="1053"/>
        <v>677.66</v>
      </c>
      <c r="BM732" s="210">
        <f t="shared" si="1054"/>
        <v>262.31999999999994</v>
      </c>
      <c r="BN732" s="210">
        <f t="shared" si="1055"/>
        <v>450.31999999999994</v>
      </c>
      <c r="BO732" s="215">
        <f t="shared" si="1056"/>
        <v>2236.2779999999998</v>
      </c>
      <c r="BP732" s="210">
        <f t="shared" si="1116"/>
        <v>1355.32</v>
      </c>
      <c r="BQ732" s="216">
        <f t="shared" si="1057"/>
        <v>406.59599999999995</v>
      </c>
      <c r="BR732" s="216">
        <f t="shared" si="1058"/>
        <v>677.66</v>
      </c>
      <c r="BS732" s="210">
        <f t="shared" si="1059"/>
        <v>262.31999999999994</v>
      </c>
      <c r="BT732" s="210">
        <f t="shared" si="1060"/>
        <v>450.31999999999994</v>
      </c>
      <c r="BU732" s="217">
        <f t="shared" si="1061"/>
        <v>2236.2779999999998</v>
      </c>
      <c r="BV732" s="210">
        <f t="shared" si="1117"/>
        <v>1355.32</v>
      </c>
      <c r="BW732" s="403">
        <f t="shared" si="1062"/>
        <v>406.59599999999995</v>
      </c>
      <c r="BX732" s="403">
        <f t="shared" si="1063"/>
        <v>677.66</v>
      </c>
      <c r="BY732" s="210">
        <f t="shared" si="1064"/>
        <v>262.31999999999994</v>
      </c>
      <c r="BZ732" s="210">
        <f t="shared" si="1065"/>
        <v>450.31999999999994</v>
      </c>
      <c r="CA732" s="210">
        <f t="shared" si="1066"/>
        <v>24</v>
      </c>
      <c r="CB732" s="404">
        <f t="shared" si="1067"/>
        <v>2236.2779999999998</v>
      </c>
      <c r="CC732" s="404"/>
      <c r="CD732" s="537">
        <f t="shared" si="1068"/>
        <v>20.073005000000023</v>
      </c>
      <c r="CE732" s="537">
        <f t="shared" si="1100"/>
        <v>6.0219015000000065</v>
      </c>
      <c r="CF732" s="537">
        <f t="shared" si="1069"/>
        <v>10.036502500000012</v>
      </c>
      <c r="CG732" s="210"/>
      <c r="CH732" s="210"/>
      <c r="CI732" s="210"/>
      <c r="CJ732" s="538">
        <f t="shared" si="1070"/>
        <v>33.120458250000034</v>
      </c>
      <c r="CK732" s="216">
        <f t="shared" si="1071"/>
        <v>-77</v>
      </c>
      <c r="CL732" s="216">
        <f t="shared" si="1101"/>
        <v>-23.099999999999998</v>
      </c>
      <c r="CM732" s="216">
        <f t="shared" si="1072"/>
        <v>-38.5</v>
      </c>
      <c r="CN732" s="216"/>
      <c r="CO732" s="216"/>
      <c r="CP732" s="216"/>
      <c r="CQ732" s="217">
        <f t="shared" si="1073"/>
        <v>-127.05</v>
      </c>
      <c r="CR732" s="403">
        <f t="shared" si="1074"/>
        <v>-15.506994999999961</v>
      </c>
      <c r="CS732" s="403">
        <f t="shared" si="1102"/>
        <v>-4.6520984999999877</v>
      </c>
      <c r="CT732" s="403">
        <f t="shared" si="1075"/>
        <v>-7.7534974999999804</v>
      </c>
      <c r="CU732" s="403"/>
      <c r="CV732" s="403"/>
      <c r="CW732" s="403"/>
      <c r="CX732" s="404">
        <f t="shared" si="1076"/>
        <v>-25.586541749999935</v>
      </c>
      <c r="CY732" s="198"/>
      <c r="CZ732" s="222">
        <v>905</v>
      </c>
      <c r="DA732" s="677">
        <f t="shared" si="1077"/>
        <v>-188</v>
      </c>
      <c r="DB732" s="676">
        <f t="shared" si="1078"/>
        <v>-17.200365965233303</v>
      </c>
      <c r="DC732" s="676">
        <f t="shared" si="1103"/>
        <v>-3.4400731930466604</v>
      </c>
      <c r="DD732" s="208">
        <v>1293.2920200000001</v>
      </c>
      <c r="DE732" s="677">
        <f t="shared" si="1079"/>
        <v>200.29202000000009</v>
      </c>
      <c r="DF732" s="676">
        <f t="shared" si="1080"/>
        <v>18.32497895699909</v>
      </c>
      <c r="DG732" s="676">
        <f t="shared" si="1104"/>
        <v>3.6649957913998179</v>
      </c>
      <c r="DH732" s="222">
        <v>20</v>
      </c>
      <c r="DI732" s="677">
        <f t="shared" si="1081"/>
        <v>218.6</v>
      </c>
      <c r="DJ732" s="568">
        <f t="shared" si="1082"/>
        <v>1311.6</v>
      </c>
      <c r="DK732" s="677">
        <f t="shared" si="1083"/>
        <v>2164.14</v>
      </c>
      <c r="DL732" s="677">
        <f t="shared" si="1105"/>
        <v>393.48</v>
      </c>
      <c r="DM732" s="677">
        <f t="shared" si="1106"/>
        <v>655.8</v>
      </c>
      <c r="DN732" s="677">
        <f t="shared" si="1084"/>
        <v>-4.576994999999954</v>
      </c>
      <c r="DO732" s="677">
        <f t="shared" si="1107"/>
        <v>-1.3730984999999862</v>
      </c>
      <c r="DP732" s="677">
        <f t="shared" si="1108"/>
        <v>-2.288497499999977</v>
      </c>
      <c r="DQ732" s="677">
        <f t="shared" si="1085"/>
        <v>-7.5520417499999235</v>
      </c>
      <c r="DR732" s="222">
        <v>905</v>
      </c>
      <c r="DS732" s="677">
        <f t="shared" si="1086"/>
        <v>-188</v>
      </c>
      <c r="DT732" s="676">
        <f t="shared" si="1087"/>
        <v>-17.200365965233303</v>
      </c>
      <c r="DU732" s="710">
        <f t="shared" si="1109"/>
        <v>-3.4400731930466604</v>
      </c>
      <c r="DV732" s="208">
        <v>1293.2920200000001</v>
      </c>
      <c r="DW732" s="677">
        <f t="shared" si="1088"/>
        <v>200.29202000000009</v>
      </c>
      <c r="DX732" s="676">
        <f t="shared" si="1089"/>
        <v>18.32497895699909</v>
      </c>
      <c r="DY732" s="710">
        <f t="shared" si="1110"/>
        <v>3.6649957913998179</v>
      </c>
      <c r="DZ732" s="222">
        <v>19</v>
      </c>
      <c r="EA732" s="677">
        <f t="shared" si="1090"/>
        <v>207.67</v>
      </c>
      <c r="EB732" s="568">
        <f t="shared" si="1091"/>
        <v>1300.67</v>
      </c>
      <c r="EC732" s="677">
        <f t="shared" si="1092"/>
        <v>2146.1055000000001</v>
      </c>
      <c r="ED732" s="677">
        <f t="shared" si="1111"/>
        <v>390.20100000000008</v>
      </c>
      <c r="EE732" s="677">
        <f t="shared" si="1112"/>
        <v>650.33500000000004</v>
      </c>
      <c r="EF732" s="208">
        <f t="shared" si="1113"/>
        <v>-1.8444949999999949</v>
      </c>
      <c r="EG732" s="208">
        <f t="shared" si="1114"/>
        <v>-0.55334849999999847</v>
      </c>
      <c r="EH732" s="208">
        <f t="shared" si="1115"/>
        <v>-0.92224749999999744</v>
      </c>
      <c r="EI732" s="677">
        <f t="shared" si="1093"/>
        <v>-3.0434167499999916</v>
      </c>
    </row>
    <row r="733" spans="1:139" s="218" customFormat="1" ht="33.75" customHeight="1" x14ac:dyDescent="0.2">
      <c r="A733" s="505">
        <v>730</v>
      </c>
      <c r="B733" s="505" t="s">
        <v>1267</v>
      </c>
      <c r="C733" s="499" t="s">
        <v>189</v>
      </c>
      <c r="D733" s="320" t="s">
        <v>445</v>
      </c>
      <c r="E733" s="327" t="s">
        <v>137</v>
      </c>
      <c r="F733" s="219" t="s">
        <v>100</v>
      </c>
      <c r="G733" s="219" t="s">
        <v>22</v>
      </c>
      <c r="H733" s="219">
        <v>12</v>
      </c>
      <c r="I733" s="248">
        <v>1</v>
      </c>
      <c r="J733" s="229">
        <v>1369</v>
      </c>
      <c r="K733" s="222"/>
      <c r="L733" s="219" t="s">
        <v>100</v>
      </c>
      <c r="M733" s="219" t="s">
        <v>22</v>
      </c>
      <c r="N733" s="219">
        <v>12</v>
      </c>
      <c r="O733" s="249">
        <v>1</v>
      </c>
      <c r="P733" s="230">
        <v>1369</v>
      </c>
      <c r="Q733" s="219"/>
      <c r="R733" s="219"/>
      <c r="S733" s="219"/>
      <c r="T733" s="249">
        <v>1</v>
      </c>
      <c r="U733" s="231">
        <v>1369</v>
      </c>
      <c r="V733" s="228" t="s">
        <v>695</v>
      </c>
      <c r="W733" s="228" t="s">
        <v>690</v>
      </c>
      <c r="X733" s="228" t="s">
        <v>23</v>
      </c>
      <c r="Y733" s="252">
        <v>1</v>
      </c>
      <c r="Z733" s="232">
        <v>1369</v>
      </c>
      <c r="AA733" s="207">
        <f t="shared" si="1029"/>
        <v>1369</v>
      </c>
      <c r="AB733" s="222">
        <v>1746</v>
      </c>
      <c r="AC733" s="544">
        <f t="shared" si="1094"/>
        <v>377</v>
      </c>
      <c r="AD733" s="208">
        <f>2.194*$AB$1</f>
        <v>2495.5872399999998</v>
      </c>
      <c r="AE733" s="678">
        <f t="shared" si="1095"/>
        <v>1126.5872399999998</v>
      </c>
      <c r="AF733" s="222">
        <v>3120</v>
      </c>
      <c r="AJ733" s="444">
        <f t="shared" si="1030"/>
        <v>377</v>
      </c>
      <c r="AK733" s="444">
        <f t="shared" si="1031"/>
        <v>27.538349159970778</v>
      </c>
      <c r="AL733" s="539">
        <f t="shared" si="1096"/>
        <v>5.5076698319941553E-2</v>
      </c>
      <c r="AM733" s="444">
        <f t="shared" si="1032"/>
        <v>75.400000000000006</v>
      </c>
      <c r="AN733" s="445">
        <f t="shared" si="1033"/>
        <v>1126.5872399999998</v>
      </c>
      <c r="AO733" s="445">
        <f t="shared" si="1034"/>
        <v>82.292712929145353</v>
      </c>
      <c r="AP733" s="542">
        <f t="shared" si="1097"/>
        <v>0.16458542585829072</v>
      </c>
      <c r="AQ733" s="445">
        <f t="shared" si="1035"/>
        <v>225.31744799999996</v>
      </c>
      <c r="AR733" s="227">
        <f t="shared" si="1036"/>
        <v>1489</v>
      </c>
      <c r="AS733" s="210">
        <f t="shared" si="1037"/>
        <v>1489</v>
      </c>
      <c r="AT733" s="209">
        <f t="shared" si="1038"/>
        <v>446.7</v>
      </c>
      <c r="AU733" s="209">
        <f t="shared" si="1039"/>
        <v>744.5</v>
      </c>
      <c r="AV733" s="211">
        <f t="shared" si="1040"/>
        <v>1746</v>
      </c>
      <c r="AW733" s="212">
        <f t="shared" si="1041"/>
        <v>-257</v>
      </c>
      <c r="AX733" s="210">
        <f t="shared" si="1042"/>
        <v>120</v>
      </c>
      <c r="AY733" s="210">
        <f t="shared" si="1043"/>
        <v>8.7655222790357925</v>
      </c>
      <c r="AZ733" s="211">
        <f t="shared" si="1044"/>
        <v>2495.5872399999998</v>
      </c>
      <c r="BA733" s="544">
        <f t="shared" si="1098"/>
        <v>1006.5872399999998</v>
      </c>
      <c r="BB733" s="210">
        <f t="shared" si="1099"/>
        <v>251.64680999999996</v>
      </c>
      <c r="BC733" s="213">
        <f t="shared" si="1045"/>
        <v>1819.2830979600001</v>
      </c>
      <c r="BD733" s="211">
        <f>[1]MAG_9pak!$D$14</f>
        <v>1819.2830979600001</v>
      </c>
      <c r="BE733" s="213">
        <f t="shared" si="1046"/>
        <v>545.78492938800002</v>
      </c>
      <c r="BF733" s="213">
        <f t="shared" si="1047"/>
        <v>909.64154898000004</v>
      </c>
      <c r="BG733" s="210">
        <f t="shared" si="1048"/>
        <v>73.283097960000077</v>
      </c>
      <c r="BH733" s="210">
        <f t="shared" si="1049"/>
        <v>450.28309796000008</v>
      </c>
      <c r="BI733" s="210">
        <f t="shared" si="1050"/>
        <v>32.891387725346959</v>
      </c>
      <c r="BJ733" s="210">
        <f t="shared" si="1051"/>
        <v>1697.56</v>
      </c>
      <c r="BK733" s="214">
        <f t="shared" si="1052"/>
        <v>509.26799999999997</v>
      </c>
      <c r="BL733" s="214">
        <f t="shared" si="1053"/>
        <v>848.78</v>
      </c>
      <c r="BM733" s="210">
        <f t="shared" si="1054"/>
        <v>328.55999999999995</v>
      </c>
      <c r="BN733" s="210">
        <f t="shared" si="1055"/>
        <v>-48.440000000000055</v>
      </c>
      <c r="BO733" s="215">
        <f t="shared" si="1056"/>
        <v>1697.56</v>
      </c>
      <c r="BP733" s="210">
        <f>Z733*1.2</f>
        <v>1642.8</v>
      </c>
      <c r="BQ733" s="216">
        <f t="shared" si="1057"/>
        <v>492.84</v>
      </c>
      <c r="BR733" s="216">
        <f t="shared" si="1058"/>
        <v>821.4</v>
      </c>
      <c r="BS733" s="210">
        <f t="shared" si="1059"/>
        <v>273.79999999999995</v>
      </c>
      <c r="BT733" s="210">
        <f t="shared" si="1060"/>
        <v>-103.20000000000005</v>
      </c>
      <c r="BU733" s="217">
        <f t="shared" si="1061"/>
        <v>1642.8</v>
      </c>
      <c r="BV733" s="210">
        <f>Z733*1.19</f>
        <v>1629.11</v>
      </c>
      <c r="BW733" s="403">
        <f t="shared" si="1062"/>
        <v>488.73299999999995</v>
      </c>
      <c r="BX733" s="403">
        <f t="shared" si="1063"/>
        <v>814.55499999999995</v>
      </c>
      <c r="BY733" s="210">
        <f t="shared" si="1064"/>
        <v>260.1099999999999</v>
      </c>
      <c r="BZ733" s="210">
        <f t="shared" si="1065"/>
        <v>-116.8900000000001</v>
      </c>
      <c r="CA733" s="210">
        <f t="shared" si="1066"/>
        <v>19</v>
      </c>
      <c r="CB733" s="404">
        <f t="shared" si="1067"/>
        <v>1629.11</v>
      </c>
      <c r="CC733" s="404"/>
      <c r="CD733" s="537">
        <f t="shared" si="1068"/>
        <v>251.64680999999996</v>
      </c>
      <c r="CE733" s="537">
        <f t="shared" si="1100"/>
        <v>75.494042999999991</v>
      </c>
      <c r="CF733" s="537">
        <f t="shared" si="1069"/>
        <v>125.82340499999998</v>
      </c>
      <c r="CG733" s="210"/>
      <c r="CH733" s="210"/>
      <c r="CI733" s="210"/>
      <c r="CJ733" s="538">
        <f t="shared" si="1070"/>
        <v>251.64680999999996</v>
      </c>
      <c r="CK733" s="216">
        <f t="shared" si="1071"/>
        <v>64.25</v>
      </c>
      <c r="CL733" s="216">
        <f t="shared" si="1101"/>
        <v>19.274999999999999</v>
      </c>
      <c r="CM733" s="216">
        <f t="shared" si="1072"/>
        <v>32.125</v>
      </c>
      <c r="CN733" s="216"/>
      <c r="CO733" s="216"/>
      <c r="CP733" s="216"/>
      <c r="CQ733" s="217">
        <f t="shared" si="1073"/>
        <v>64.25</v>
      </c>
      <c r="CR733" s="403">
        <f t="shared" si="1074"/>
        <v>216.61930999999998</v>
      </c>
      <c r="CS733" s="403">
        <f t="shared" si="1102"/>
        <v>64.985792999999987</v>
      </c>
      <c r="CT733" s="403">
        <f t="shared" si="1075"/>
        <v>108.30965499999999</v>
      </c>
      <c r="CU733" s="403"/>
      <c r="CV733" s="403"/>
      <c r="CW733" s="403"/>
      <c r="CX733" s="404">
        <f t="shared" si="1076"/>
        <v>216.61930999999998</v>
      </c>
      <c r="CY733" s="198"/>
      <c r="CZ733" s="222">
        <v>1746</v>
      </c>
      <c r="DA733" s="677">
        <f t="shared" si="1077"/>
        <v>377</v>
      </c>
      <c r="DB733" s="676">
        <f t="shared" si="1078"/>
        <v>27.538349159970778</v>
      </c>
      <c r="DC733" s="676">
        <f t="shared" si="1103"/>
        <v>5.5076698319941553</v>
      </c>
      <c r="DD733" s="208">
        <v>2495.5872399999998</v>
      </c>
      <c r="DE733" s="677">
        <f t="shared" si="1079"/>
        <v>1126.5872399999998</v>
      </c>
      <c r="DF733" s="676">
        <f t="shared" si="1080"/>
        <v>82.292712929145353</v>
      </c>
      <c r="DG733" s="676">
        <f t="shared" si="1104"/>
        <v>16.458542585829072</v>
      </c>
      <c r="DH733" s="222">
        <v>15</v>
      </c>
      <c r="DI733" s="677">
        <f t="shared" si="1081"/>
        <v>205.35</v>
      </c>
      <c r="DJ733" s="568">
        <f t="shared" si="1082"/>
        <v>1574.35</v>
      </c>
      <c r="DK733" s="677">
        <f t="shared" si="1083"/>
        <v>1574.35</v>
      </c>
      <c r="DL733" s="677">
        <f t="shared" si="1105"/>
        <v>472.30500000000001</v>
      </c>
      <c r="DM733" s="677">
        <f t="shared" si="1106"/>
        <v>787.17499999999995</v>
      </c>
      <c r="DN733" s="677">
        <f t="shared" si="1084"/>
        <v>230.30930999999998</v>
      </c>
      <c r="DO733" s="677">
        <f t="shared" si="1107"/>
        <v>69.092792999999986</v>
      </c>
      <c r="DP733" s="677">
        <f t="shared" si="1108"/>
        <v>115.15465499999999</v>
      </c>
      <c r="DQ733" s="677">
        <f t="shared" si="1085"/>
        <v>230.30930999999998</v>
      </c>
      <c r="DR733" s="222">
        <v>1746</v>
      </c>
      <c r="DS733" s="677">
        <f t="shared" si="1086"/>
        <v>377</v>
      </c>
      <c r="DT733" s="676">
        <f t="shared" si="1087"/>
        <v>27.538349159970778</v>
      </c>
      <c r="DU733" s="710">
        <f t="shared" si="1109"/>
        <v>5.5076698319941553</v>
      </c>
      <c r="DV733" s="208">
        <v>2495.5872399999998</v>
      </c>
      <c r="DW733" s="677">
        <f t="shared" si="1088"/>
        <v>1126.5872399999998</v>
      </c>
      <c r="DX733" s="676">
        <f t="shared" si="1089"/>
        <v>82.292712929145353</v>
      </c>
      <c r="DY733" s="710">
        <f t="shared" si="1110"/>
        <v>16.458542585829072</v>
      </c>
      <c r="DZ733" s="222">
        <v>15</v>
      </c>
      <c r="EA733" s="677">
        <f t="shared" si="1090"/>
        <v>205.35</v>
      </c>
      <c r="EB733" s="568">
        <f t="shared" si="1091"/>
        <v>1574.35</v>
      </c>
      <c r="EC733" s="677">
        <f t="shared" si="1092"/>
        <v>1574.35</v>
      </c>
      <c r="ED733" s="677">
        <f t="shared" si="1111"/>
        <v>472.30500000000001</v>
      </c>
      <c r="EE733" s="677">
        <f t="shared" si="1112"/>
        <v>787.17499999999995</v>
      </c>
      <c r="EF733" s="208">
        <f t="shared" si="1113"/>
        <v>230.30930999999998</v>
      </c>
      <c r="EG733" s="208">
        <f t="shared" si="1114"/>
        <v>69.092792999999986</v>
      </c>
      <c r="EH733" s="208">
        <f t="shared" si="1115"/>
        <v>115.15465499999999</v>
      </c>
      <c r="EI733" s="677">
        <f t="shared" si="1093"/>
        <v>230.30930999999998</v>
      </c>
    </row>
    <row r="734" spans="1:139" s="218" customFormat="1" ht="33.75" customHeight="1" x14ac:dyDescent="0.2">
      <c r="A734" s="505">
        <v>731</v>
      </c>
      <c r="B734" s="505" t="s">
        <v>1267</v>
      </c>
      <c r="C734" s="499" t="s">
        <v>189</v>
      </c>
      <c r="D734" s="320" t="s">
        <v>445</v>
      </c>
      <c r="E734" s="327" t="s">
        <v>79</v>
      </c>
      <c r="F734" s="219" t="s">
        <v>144</v>
      </c>
      <c r="G734" s="219" t="s">
        <v>26</v>
      </c>
      <c r="H734" s="309">
        <v>9</v>
      </c>
      <c r="I734" s="248">
        <v>2</v>
      </c>
      <c r="J734" s="229">
        <v>1369</v>
      </c>
      <c r="K734" s="222"/>
      <c r="L734" s="219" t="s">
        <v>144</v>
      </c>
      <c r="M734" s="219" t="s">
        <v>26</v>
      </c>
      <c r="N734" s="219">
        <v>9</v>
      </c>
      <c r="O734" s="249">
        <v>2</v>
      </c>
      <c r="P734" s="230">
        <v>1369</v>
      </c>
      <c r="Q734" s="219"/>
      <c r="R734" s="219"/>
      <c r="S734" s="219"/>
      <c r="T734" s="249">
        <v>2</v>
      </c>
      <c r="U734" s="231">
        <v>1369</v>
      </c>
      <c r="V734" s="228" t="s">
        <v>719</v>
      </c>
      <c r="W734" s="228" t="s">
        <v>42</v>
      </c>
      <c r="X734" s="228" t="s">
        <v>70</v>
      </c>
      <c r="Y734" s="252">
        <v>2</v>
      </c>
      <c r="Z734" s="232">
        <v>1369</v>
      </c>
      <c r="AA734" s="207">
        <f t="shared" si="1029"/>
        <v>2738</v>
      </c>
      <c r="AB734" s="222">
        <v>1157</v>
      </c>
      <c r="AC734" s="544">
        <f t="shared" si="1094"/>
        <v>-212</v>
      </c>
      <c r="AD734" s="208">
        <f>1.453*$AB$1</f>
        <v>1652.7293800000002</v>
      </c>
      <c r="AE734" s="678">
        <f t="shared" si="1095"/>
        <v>283.72938000000022</v>
      </c>
      <c r="AF734" s="222">
        <v>2067</v>
      </c>
      <c r="AJ734" s="444">
        <f t="shared" si="1030"/>
        <v>-212</v>
      </c>
      <c r="AK734" s="444">
        <f t="shared" si="1031"/>
        <v>-15.485756026296571</v>
      </c>
      <c r="AL734" s="539">
        <f t="shared" si="1096"/>
        <v>-3.0971512052593141E-2</v>
      </c>
      <c r="AM734" s="444">
        <f t="shared" si="1032"/>
        <v>-42.4</v>
      </c>
      <c r="AN734" s="445">
        <f t="shared" si="1033"/>
        <v>283.72938000000022</v>
      </c>
      <c r="AO734" s="445">
        <f t="shared" si="1034"/>
        <v>20.725301680058465</v>
      </c>
      <c r="AP734" s="542">
        <f t="shared" si="1097"/>
        <v>4.1450603360116932E-2</v>
      </c>
      <c r="AQ734" s="445">
        <f t="shared" si="1035"/>
        <v>56.745876000000045</v>
      </c>
      <c r="AR734" s="227">
        <f t="shared" si="1036"/>
        <v>2978</v>
      </c>
      <c r="AS734" s="210">
        <f t="shared" si="1037"/>
        <v>1489</v>
      </c>
      <c r="AT734" s="209">
        <f t="shared" si="1038"/>
        <v>446.7</v>
      </c>
      <c r="AU734" s="209">
        <f t="shared" si="1039"/>
        <v>744.5</v>
      </c>
      <c r="AV734" s="211">
        <f t="shared" si="1040"/>
        <v>1157</v>
      </c>
      <c r="AW734" s="210">
        <f t="shared" si="1041"/>
        <v>332</v>
      </c>
      <c r="AX734" s="210">
        <f t="shared" si="1042"/>
        <v>120</v>
      </c>
      <c r="AY734" s="210">
        <f t="shared" si="1043"/>
        <v>8.7655222790357925</v>
      </c>
      <c r="AZ734" s="211">
        <f t="shared" si="1044"/>
        <v>1652.7293800000002</v>
      </c>
      <c r="BA734" s="544">
        <f t="shared" si="1098"/>
        <v>163.72938000000022</v>
      </c>
      <c r="BB734" s="210">
        <f t="shared" si="1099"/>
        <v>40.932345000000055</v>
      </c>
      <c r="BC734" s="213">
        <f t="shared" si="1045"/>
        <v>2974.9128840000003</v>
      </c>
      <c r="BD734" s="211">
        <f>[1]MAG_9pak!$F$12</f>
        <v>1487.4564420000002</v>
      </c>
      <c r="BE734" s="213">
        <f t="shared" si="1046"/>
        <v>446.23693260000005</v>
      </c>
      <c r="BF734" s="213">
        <f t="shared" si="1047"/>
        <v>743.72822100000008</v>
      </c>
      <c r="BG734" s="210">
        <f t="shared" si="1048"/>
        <v>330.45644200000015</v>
      </c>
      <c r="BH734" s="210">
        <f t="shared" si="1049"/>
        <v>118.45644200000015</v>
      </c>
      <c r="BI734" s="210">
        <f t="shared" si="1050"/>
        <v>8.6527715120526096</v>
      </c>
      <c r="BJ734" s="210">
        <f t="shared" si="1051"/>
        <v>1697.56</v>
      </c>
      <c r="BK734" s="214">
        <f t="shared" si="1052"/>
        <v>509.26799999999997</v>
      </c>
      <c r="BL734" s="214">
        <f t="shared" si="1053"/>
        <v>848.78</v>
      </c>
      <c r="BM734" s="210">
        <f t="shared" si="1054"/>
        <v>328.55999999999995</v>
      </c>
      <c r="BN734" s="210">
        <f t="shared" si="1055"/>
        <v>540.55999999999995</v>
      </c>
      <c r="BO734" s="215">
        <f t="shared" si="1056"/>
        <v>3395.12</v>
      </c>
      <c r="BP734" s="210">
        <f t="shared" ref="BP734:BP752" si="1118">Z734*1.24</f>
        <v>1697.56</v>
      </c>
      <c r="BQ734" s="216">
        <f t="shared" si="1057"/>
        <v>509.26799999999997</v>
      </c>
      <c r="BR734" s="216">
        <f t="shared" si="1058"/>
        <v>848.78</v>
      </c>
      <c r="BS734" s="210">
        <f t="shared" si="1059"/>
        <v>328.55999999999995</v>
      </c>
      <c r="BT734" s="210">
        <f t="shared" si="1060"/>
        <v>540.55999999999995</v>
      </c>
      <c r="BU734" s="217">
        <f t="shared" si="1061"/>
        <v>3395.12</v>
      </c>
      <c r="BV734" s="210">
        <f t="shared" ref="BV734:BV752" si="1119">Z734*1.24</f>
        <v>1697.56</v>
      </c>
      <c r="BW734" s="403">
        <f t="shared" si="1062"/>
        <v>509.26799999999997</v>
      </c>
      <c r="BX734" s="403">
        <f t="shared" si="1063"/>
        <v>848.78</v>
      </c>
      <c r="BY734" s="210">
        <f t="shared" si="1064"/>
        <v>328.55999999999995</v>
      </c>
      <c r="BZ734" s="210">
        <f t="shared" si="1065"/>
        <v>540.55999999999995</v>
      </c>
      <c r="CA734" s="210">
        <f t="shared" si="1066"/>
        <v>24</v>
      </c>
      <c r="CB734" s="404">
        <f t="shared" si="1067"/>
        <v>3395.12</v>
      </c>
      <c r="CC734" s="404"/>
      <c r="CD734" s="537">
        <f t="shared" si="1068"/>
        <v>40.932345000000055</v>
      </c>
      <c r="CE734" s="537">
        <f t="shared" si="1100"/>
        <v>12.279703500000016</v>
      </c>
      <c r="CF734" s="537">
        <f t="shared" si="1069"/>
        <v>20.466172500000027</v>
      </c>
      <c r="CG734" s="210"/>
      <c r="CH734" s="210"/>
      <c r="CI734" s="210"/>
      <c r="CJ734" s="538">
        <f t="shared" si="1070"/>
        <v>81.86469000000011</v>
      </c>
      <c r="CK734" s="216">
        <f t="shared" si="1071"/>
        <v>-83</v>
      </c>
      <c r="CL734" s="216">
        <f t="shared" si="1101"/>
        <v>-24.9</v>
      </c>
      <c r="CM734" s="216">
        <f t="shared" si="1072"/>
        <v>-41.5</v>
      </c>
      <c r="CN734" s="216"/>
      <c r="CO734" s="216"/>
      <c r="CP734" s="216"/>
      <c r="CQ734" s="217">
        <f t="shared" si="1073"/>
        <v>-166</v>
      </c>
      <c r="CR734" s="403">
        <f t="shared" si="1074"/>
        <v>-11.207654999999932</v>
      </c>
      <c r="CS734" s="403">
        <f t="shared" si="1102"/>
        <v>-3.3622964999999794</v>
      </c>
      <c r="CT734" s="403">
        <f t="shared" si="1075"/>
        <v>-5.6038274999999658</v>
      </c>
      <c r="CU734" s="403"/>
      <c r="CV734" s="403"/>
      <c r="CW734" s="403"/>
      <c r="CX734" s="404">
        <f t="shared" si="1076"/>
        <v>-22.415309999999863</v>
      </c>
      <c r="CY734" s="198"/>
      <c r="CZ734" s="222">
        <v>1157</v>
      </c>
      <c r="DA734" s="677">
        <f t="shared" si="1077"/>
        <v>-212</v>
      </c>
      <c r="DB734" s="676">
        <f t="shared" si="1078"/>
        <v>-15.485756026296571</v>
      </c>
      <c r="DC734" s="676">
        <f t="shared" si="1103"/>
        <v>-3.0971512052593142</v>
      </c>
      <c r="DD734" s="208">
        <v>1652.7293800000002</v>
      </c>
      <c r="DE734" s="677">
        <f t="shared" si="1079"/>
        <v>283.72938000000022</v>
      </c>
      <c r="DF734" s="676">
        <f t="shared" si="1080"/>
        <v>20.725301680058465</v>
      </c>
      <c r="DG734" s="676">
        <f t="shared" si="1104"/>
        <v>4.1450603360116931</v>
      </c>
      <c r="DH734" s="222">
        <v>19</v>
      </c>
      <c r="DI734" s="677">
        <f t="shared" si="1081"/>
        <v>260.11</v>
      </c>
      <c r="DJ734" s="568">
        <f t="shared" si="1082"/>
        <v>1629.1100000000001</v>
      </c>
      <c r="DK734" s="677">
        <f t="shared" si="1083"/>
        <v>3258.2200000000003</v>
      </c>
      <c r="DL734" s="677">
        <f t="shared" si="1105"/>
        <v>488.733</v>
      </c>
      <c r="DM734" s="677">
        <f t="shared" si="1106"/>
        <v>814.55499999999995</v>
      </c>
      <c r="DN734" s="677">
        <f t="shared" si="1084"/>
        <v>5.904845000000023</v>
      </c>
      <c r="DO734" s="677">
        <f t="shared" si="1107"/>
        <v>1.7714535000000069</v>
      </c>
      <c r="DP734" s="677">
        <f t="shared" si="1108"/>
        <v>2.9524225000000115</v>
      </c>
      <c r="DQ734" s="677">
        <f t="shared" si="1085"/>
        <v>11.809690000000046</v>
      </c>
      <c r="DR734" s="222">
        <v>1157</v>
      </c>
      <c r="DS734" s="677">
        <f t="shared" si="1086"/>
        <v>-212</v>
      </c>
      <c r="DT734" s="676">
        <f t="shared" si="1087"/>
        <v>-15.485756026296571</v>
      </c>
      <c r="DU734" s="710">
        <f t="shared" si="1109"/>
        <v>-3.0971512052593142</v>
      </c>
      <c r="DV734" s="208">
        <v>1652.7293800000002</v>
      </c>
      <c r="DW734" s="677">
        <f t="shared" si="1088"/>
        <v>283.72938000000022</v>
      </c>
      <c r="DX734" s="676">
        <f t="shared" si="1089"/>
        <v>20.725301680058465</v>
      </c>
      <c r="DY734" s="710">
        <f t="shared" si="1110"/>
        <v>4.1450603360116931</v>
      </c>
      <c r="DZ734" s="222">
        <v>15</v>
      </c>
      <c r="EA734" s="677">
        <f t="shared" si="1090"/>
        <v>205.35</v>
      </c>
      <c r="EB734" s="568">
        <f t="shared" si="1091"/>
        <v>1574.35</v>
      </c>
      <c r="EC734" s="677">
        <f t="shared" si="1092"/>
        <v>3148.7</v>
      </c>
      <c r="ED734" s="677">
        <f t="shared" si="1111"/>
        <v>472.30500000000001</v>
      </c>
      <c r="EE734" s="677">
        <f t="shared" si="1112"/>
        <v>787.17499999999995</v>
      </c>
      <c r="EF734" s="208">
        <f t="shared" si="1113"/>
        <v>19.594845000000078</v>
      </c>
      <c r="EG734" s="208">
        <f t="shared" si="1114"/>
        <v>5.8784535000000231</v>
      </c>
      <c r="EH734" s="208">
        <f t="shared" si="1115"/>
        <v>9.7974225000000388</v>
      </c>
      <c r="EI734" s="677">
        <f t="shared" si="1093"/>
        <v>39.189690000000155</v>
      </c>
    </row>
    <row r="735" spans="1:139" s="218" customFormat="1" ht="33.75" customHeight="1" x14ac:dyDescent="0.2">
      <c r="A735" s="506">
        <v>732</v>
      </c>
      <c r="B735" s="505" t="s">
        <v>1267</v>
      </c>
      <c r="C735" s="499" t="s">
        <v>189</v>
      </c>
      <c r="D735" s="320" t="s">
        <v>445</v>
      </c>
      <c r="E735" s="327" t="s">
        <v>138</v>
      </c>
      <c r="F735" s="219" t="s">
        <v>144</v>
      </c>
      <c r="G735" s="219" t="s">
        <v>26</v>
      </c>
      <c r="H735" s="219">
        <v>9</v>
      </c>
      <c r="I735" s="248">
        <v>0.5</v>
      </c>
      <c r="J735" s="229">
        <v>908</v>
      </c>
      <c r="K735" s="222" t="s">
        <v>649</v>
      </c>
      <c r="L735" s="219" t="s">
        <v>144</v>
      </c>
      <c r="M735" s="219" t="s">
        <v>26</v>
      </c>
      <c r="N735" s="219">
        <v>9</v>
      </c>
      <c r="O735" s="249">
        <v>0.5</v>
      </c>
      <c r="P735" s="230">
        <v>908</v>
      </c>
      <c r="Q735" s="219"/>
      <c r="R735" s="219"/>
      <c r="S735" s="219"/>
      <c r="T735" s="249">
        <v>0.5</v>
      </c>
      <c r="U735" s="231">
        <v>908</v>
      </c>
      <c r="V735" s="228" t="s">
        <v>719</v>
      </c>
      <c r="W735" s="228" t="s">
        <v>42</v>
      </c>
      <c r="X735" s="228" t="s">
        <v>70</v>
      </c>
      <c r="Y735" s="252">
        <v>0.5</v>
      </c>
      <c r="Z735" s="232">
        <v>908</v>
      </c>
      <c r="AA735" s="207">
        <f t="shared" si="1029"/>
        <v>454</v>
      </c>
      <c r="AB735" s="222">
        <v>1157</v>
      </c>
      <c r="AC735" s="544">
        <f t="shared" si="1094"/>
        <v>249</v>
      </c>
      <c r="AD735" s="208">
        <f>1.453*$AB$1</f>
        <v>1652.7293800000002</v>
      </c>
      <c r="AE735" s="678">
        <f t="shared" si="1095"/>
        <v>744.72938000000022</v>
      </c>
      <c r="AF735" s="222">
        <v>2067</v>
      </c>
      <c r="AJ735" s="444">
        <f t="shared" si="1030"/>
        <v>249</v>
      </c>
      <c r="AK735" s="444">
        <f t="shared" si="1031"/>
        <v>27.422907488986795</v>
      </c>
      <c r="AL735" s="539">
        <f t="shared" si="1096"/>
        <v>5.4845814977973591E-2</v>
      </c>
      <c r="AM735" s="444">
        <f t="shared" si="1032"/>
        <v>49.8</v>
      </c>
      <c r="AN735" s="445">
        <f t="shared" si="1033"/>
        <v>744.72938000000022</v>
      </c>
      <c r="AO735" s="445">
        <f t="shared" si="1034"/>
        <v>82.018654185022058</v>
      </c>
      <c r="AP735" s="542">
        <f t="shared" si="1097"/>
        <v>0.1640373083700441</v>
      </c>
      <c r="AQ735" s="445">
        <f t="shared" si="1035"/>
        <v>148.94587600000006</v>
      </c>
      <c r="AR735" s="227">
        <f t="shared" si="1036"/>
        <v>514</v>
      </c>
      <c r="AS735" s="210">
        <f t="shared" si="1037"/>
        <v>1028</v>
      </c>
      <c r="AT735" s="209">
        <f t="shared" si="1038"/>
        <v>308.39999999999998</v>
      </c>
      <c r="AU735" s="209">
        <f t="shared" si="1039"/>
        <v>514</v>
      </c>
      <c r="AV735" s="211">
        <f t="shared" si="1040"/>
        <v>1157</v>
      </c>
      <c r="AW735" s="212">
        <f t="shared" si="1041"/>
        <v>-129</v>
      </c>
      <c r="AX735" s="210">
        <f t="shared" si="1042"/>
        <v>120</v>
      </c>
      <c r="AY735" s="210">
        <f t="shared" si="1043"/>
        <v>13.215859030836995</v>
      </c>
      <c r="AZ735" s="211">
        <f t="shared" si="1044"/>
        <v>1652.7293800000002</v>
      </c>
      <c r="BA735" s="544">
        <f t="shared" si="1098"/>
        <v>624.72938000000022</v>
      </c>
      <c r="BB735" s="210">
        <f t="shared" si="1099"/>
        <v>156.18234500000005</v>
      </c>
      <c r="BC735" s="213">
        <f t="shared" si="1045"/>
        <v>743.72822100000008</v>
      </c>
      <c r="BD735" s="211">
        <f>[1]MAG_9pak!$F$12</f>
        <v>1487.4564420000002</v>
      </c>
      <c r="BE735" s="213">
        <f t="shared" si="1046"/>
        <v>446.23693260000005</v>
      </c>
      <c r="BF735" s="213">
        <f t="shared" si="1047"/>
        <v>743.72822100000008</v>
      </c>
      <c r="BG735" s="210">
        <f t="shared" si="1048"/>
        <v>330.45644200000015</v>
      </c>
      <c r="BH735" s="210">
        <f t="shared" si="1049"/>
        <v>579.45644200000015</v>
      </c>
      <c r="BI735" s="210">
        <f t="shared" si="1050"/>
        <v>63.816788766519835</v>
      </c>
      <c r="BJ735" s="210">
        <f t="shared" si="1051"/>
        <v>1125.92</v>
      </c>
      <c r="BK735" s="214">
        <f t="shared" si="1052"/>
        <v>337.77600000000001</v>
      </c>
      <c r="BL735" s="214">
        <f t="shared" si="1053"/>
        <v>562.96</v>
      </c>
      <c r="BM735" s="210">
        <f t="shared" si="1054"/>
        <v>217.92000000000007</v>
      </c>
      <c r="BN735" s="210">
        <f t="shared" si="1055"/>
        <v>-31.079999999999927</v>
      </c>
      <c r="BO735" s="215">
        <f t="shared" si="1056"/>
        <v>562.96</v>
      </c>
      <c r="BP735" s="210">
        <f t="shared" si="1118"/>
        <v>1125.92</v>
      </c>
      <c r="BQ735" s="216">
        <f t="shared" si="1057"/>
        <v>337.77600000000001</v>
      </c>
      <c r="BR735" s="216">
        <f t="shared" si="1058"/>
        <v>562.96</v>
      </c>
      <c r="BS735" s="210">
        <f t="shared" si="1059"/>
        <v>217.92000000000007</v>
      </c>
      <c r="BT735" s="210">
        <f t="shared" si="1060"/>
        <v>-31.079999999999927</v>
      </c>
      <c r="BU735" s="217">
        <f t="shared" si="1061"/>
        <v>562.96</v>
      </c>
      <c r="BV735" s="210">
        <f t="shared" si="1119"/>
        <v>1125.92</v>
      </c>
      <c r="BW735" s="403">
        <f t="shared" si="1062"/>
        <v>337.77600000000001</v>
      </c>
      <c r="BX735" s="403">
        <f t="shared" si="1063"/>
        <v>562.96</v>
      </c>
      <c r="BY735" s="210">
        <f t="shared" si="1064"/>
        <v>217.92000000000007</v>
      </c>
      <c r="BZ735" s="210">
        <f t="shared" si="1065"/>
        <v>-31.079999999999927</v>
      </c>
      <c r="CA735" s="210">
        <f t="shared" si="1066"/>
        <v>24</v>
      </c>
      <c r="CB735" s="404">
        <f t="shared" si="1067"/>
        <v>562.96</v>
      </c>
      <c r="CC735" s="404"/>
      <c r="CD735" s="537">
        <f t="shared" si="1068"/>
        <v>156.18234500000005</v>
      </c>
      <c r="CE735" s="537">
        <f t="shared" si="1100"/>
        <v>46.854703500000014</v>
      </c>
      <c r="CF735" s="537">
        <f t="shared" si="1069"/>
        <v>78.091172500000027</v>
      </c>
      <c r="CG735" s="210"/>
      <c r="CH735" s="210"/>
      <c r="CI735" s="210"/>
      <c r="CJ735" s="538">
        <f t="shared" si="1070"/>
        <v>78.091172500000027</v>
      </c>
      <c r="CK735" s="216">
        <f t="shared" si="1071"/>
        <v>32.25</v>
      </c>
      <c r="CL735" s="216">
        <f t="shared" si="1101"/>
        <v>9.6749999999999989</v>
      </c>
      <c r="CM735" s="216">
        <f t="shared" si="1072"/>
        <v>16.125</v>
      </c>
      <c r="CN735" s="216"/>
      <c r="CO735" s="216"/>
      <c r="CP735" s="216"/>
      <c r="CQ735" s="217">
        <f t="shared" si="1073"/>
        <v>16.125</v>
      </c>
      <c r="CR735" s="403">
        <f t="shared" si="1074"/>
        <v>131.70234500000004</v>
      </c>
      <c r="CS735" s="403">
        <f t="shared" si="1102"/>
        <v>39.510703500000012</v>
      </c>
      <c r="CT735" s="403">
        <f t="shared" si="1075"/>
        <v>65.851172500000018</v>
      </c>
      <c r="CU735" s="403"/>
      <c r="CV735" s="403"/>
      <c r="CW735" s="403"/>
      <c r="CX735" s="404">
        <f t="shared" si="1076"/>
        <v>65.851172500000018</v>
      </c>
      <c r="CY735" s="198"/>
      <c r="CZ735" s="222">
        <v>1157</v>
      </c>
      <c r="DA735" s="677">
        <f t="shared" si="1077"/>
        <v>249</v>
      </c>
      <c r="DB735" s="676">
        <f t="shared" si="1078"/>
        <v>27.422907488986795</v>
      </c>
      <c r="DC735" s="676">
        <f t="shared" si="1103"/>
        <v>5.4845814977973593</v>
      </c>
      <c r="DD735" s="208">
        <v>1652.7293800000002</v>
      </c>
      <c r="DE735" s="677">
        <f t="shared" si="1079"/>
        <v>744.72938000000022</v>
      </c>
      <c r="DF735" s="676">
        <f t="shared" si="1080"/>
        <v>82.018654185022058</v>
      </c>
      <c r="DG735" s="676">
        <f t="shared" si="1104"/>
        <v>16.40373083700441</v>
      </c>
      <c r="DH735" s="222">
        <v>19</v>
      </c>
      <c r="DI735" s="677">
        <f t="shared" si="1081"/>
        <v>172.52</v>
      </c>
      <c r="DJ735" s="568">
        <f t="shared" si="1082"/>
        <v>1080.52</v>
      </c>
      <c r="DK735" s="677">
        <f t="shared" si="1083"/>
        <v>540.26</v>
      </c>
      <c r="DL735" s="677">
        <f t="shared" si="1105"/>
        <v>324.15600000000001</v>
      </c>
      <c r="DM735" s="677">
        <f t="shared" si="1106"/>
        <v>540.26</v>
      </c>
      <c r="DN735" s="677">
        <f t="shared" si="1084"/>
        <v>143.05234500000006</v>
      </c>
      <c r="DO735" s="677">
        <f t="shared" si="1107"/>
        <v>42.915703500000014</v>
      </c>
      <c r="DP735" s="677">
        <f t="shared" si="1108"/>
        <v>71.52617250000003</v>
      </c>
      <c r="DQ735" s="677">
        <f t="shared" si="1085"/>
        <v>71.52617250000003</v>
      </c>
      <c r="DR735" s="222">
        <v>1157</v>
      </c>
      <c r="DS735" s="677">
        <f t="shared" si="1086"/>
        <v>249</v>
      </c>
      <c r="DT735" s="676">
        <f t="shared" si="1087"/>
        <v>27.422907488986795</v>
      </c>
      <c r="DU735" s="710">
        <f t="shared" si="1109"/>
        <v>5.4845814977973593</v>
      </c>
      <c r="DV735" s="208">
        <v>1652.7293800000002</v>
      </c>
      <c r="DW735" s="677">
        <f t="shared" si="1088"/>
        <v>744.72938000000022</v>
      </c>
      <c r="DX735" s="676">
        <f t="shared" si="1089"/>
        <v>82.018654185022058</v>
      </c>
      <c r="DY735" s="710">
        <f t="shared" si="1110"/>
        <v>16.40373083700441</v>
      </c>
      <c r="DZ735" s="222">
        <v>15</v>
      </c>
      <c r="EA735" s="677">
        <f t="shared" si="1090"/>
        <v>136.19999999999999</v>
      </c>
      <c r="EB735" s="568">
        <f t="shared" si="1091"/>
        <v>1044.2</v>
      </c>
      <c r="EC735" s="677">
        <f t="shared" si="1092"/>
        <v>522.1</v>
      </c>
      <c r="ED735" s="677">
        <f t="shared" si="1111"/>
        <v>313.26</v>
      </c>
      <c r="EE735" s="677">
        <f t="shared" si="1112"/>
        <v>522.1</v>
      </c>
      <c r="EF735" s="208">
        <f t="shared" si="1113"/>
        <v>152.13234500000004</v>
      </c>
      <c r="EG735" s="208">
        <f t="shared" si="1114"/>
        <v>45.63970350000001</v>
      </c>
      <c r="EH735" s="208">
        <f t="shared" si="1115"/>
        <v>76.066172500000022</v>
      </c>
      <c r="EI735" s="677">
        <f t="shared" si="1093"/>
        <v>76.066172500000022</v>
      </c>
    </row>
    <row r="736" spans="1:139" s="218" customFormat="1" ht="33.75" customHeight="1" x14ac:dyDescent="0.2">
      <c r="A736" s="505">
        <v>733</v>
      </c>
      <c r="B736" s="505" t="s">
        <v>1267</v>
      </c>
      <c r="C736" s="499" t="s">
        <v>189</v>
      </c>
      <c r="D736" s="320" t="s">
        <v>445</v>
      </c>
      <c r="E736" s="327" t="s">
        <v>36</v>
      </c>
      <c r="F736" s="219" t="s">
        <v>43</v>
      </c>
      <c r="G736" s="219" t="s">
        <v>42</v>
      </c>
      <c r="H736" s="219">
        <v>7</v>
      </c>
      <c r="I736" s="248">
        <v>5.5</v>
      </c>
      <c r="J736" s="229">
        <v>1032</v>
      </c>
      <c r="K736" s="222" t="s">
        <v>650</v>
      </c>
      <c r="L736" s="219" t="s">
        <v>43</v>
      </c>
      <c r="M736" s="219" t="s">
        <v>42</v>
      </c>
      <c r="N736" s="219">
        <v>7</v>
      </c>
      <c r="O736" s="249">
        <v>5.5</v>
      </c>
      <c r="P736" s="230">
        <v>1032</v>
      </c>
      <c r="Q736" s="219"/>
      <c r="R736" s="219"/>
      <c r="S736" s="219"/>
      <c r="T736" s="249">
        <v>5.5</v>
      </c>
      <c r="U736" s="231">
        <v>1032</v>
      </c>
      <c r="V736" s="228" t="s">
        <v>695</v>
      </c>
      <c r="W736" s="228" t="s">
        <v>65</v>
      </c>
      <c r="X736" s="228" t="s">
        <v>45</v>
      </c>
      <c r="Y736" s="252">
        <v>5.5</v>
      </c>
      <c r="Z736" s="551">
        <v>1032</v>
      </c>
      <c r="AA736" s="207">
        <f t="shared" si="1029"/>
        <v>5676</v>
      </c>
      <c r="AB736" s="552">
        <v>758</v>
      </c>
      <c r="AC736" s="544">
        <f t="shared" si="1094"/>
        <v>-274</v>
      </c>
      <c r="AD736" s="553">
        <f>0.95*$AB$1</f>
        <v>1080.587</v>
      </c>
      <c r="AE736" s="678">
        <f t="shared" si="1095"/>
        <v>48.586999999999989</v>
      </c>
      <c r="AF736" s="222">
        <v>1406</v>
      </c>
      <c r="AJ736" s="444">
        <f t="shared" si="1030"/>
        <v>-274</v>
      </c>
      <c r="AK736" s="444">
        <f t="shared" si="1031"/>
        <v>-26.550387596899228</v>
      </c>
      <c r="AL736" s="539">
        <f t="shared" si="1096"/>
        <v>-5.3100775193798452E-2</v>
      </c>
      <c r="AM736" s="444">
        <f t="shared" si="1032"/>
        <v>-54.8</v>
      </c>
      <c r="AN736" s="445">
        <f t="shared" si="1033"/>
        <v>48.586999999999989</v>
      </c>
      <c r="AO736" s="445">
        <f t="shared" si="1034"/>
        <v>4.7080426356589129</v>
      </c>
      <c r="AP736" s="542">
        <f t="shared" si="1097"/>
        <v>9.4160852713178252E-3</v>
      </c>
      <c r="AQ736" s="445">
        <f t="shared" si="1035"/>
        <v>9.7173999999999978</v>
      </c>
      <c r="AR736" s="227">
        <f t="shared" si="1036"/>
        <v>6336</v>
      </c>
      <c r="AS736" s="554">
        <f t="shared" si="1037"/>
        <v>1152</v>
      </c>
      <c r="AT736" s="209">
        <f t="shared" si="1038"/>
        <v>345.59999999999997</v>
      </c>
      <c r="AU736" s="209">
        <f t="shared" si="1039"/>
        <v>576</v>
      </c>
      <c r="AV736" s="211">
        <f t="shared" si="1040"/>
        <v>758</v>
      </c>
      <c r="AW736" s="545">
        <f t="shared" si="1041"/>
        <v>394</v>
      </c>
      <c r="AX736" s="210">
        <f t="shared" si="1042"/>
        <v>120</v>
      </c>
      <c r="AY736" s="210">
        <f t="shared" si="1043"/>
        <v>11.627906976744185</v>
      </c>
      <c r="AZ736" s="211">
        <f t="shared" si="1044"/>
        <v>1080.587</v>
      </c>
      <c r="BA736" s="544">
        <f t="shared" si="1098"/>
        <v>-71.413000000000011</v>
      </c>
      <c r="BB736" s="210">
        <f t="shared" si="1099"/>
        <v>-17.853250000000003</v>
      </c>
      <c r="BC736" s="213">
        <f t="shared" si="1045"/>
        <v>5348.9056500000006</v>
      </c>
      <c r="BD736" s="211">
        <f>[1]MAG_9pak!$F$9</f>
        <v>972.52830000000006</v>
      </c>
      <c r="BE736" s="213">
        <f t="shared" si="1046"/>
        <v>291.75848999999999</v>
      </c>
      <c r="BF736" s="213">
        <f t="shared" si="1047"/>
        <v>486.26415000000003</v>
      </c>
      <c r="BG736" s="210">
        <f t="shared" si="1048"/>
        <v>214.52830000000006</v>
      </c>
      <c r="BH736" s="210">
        <f t="shared" si="1049"/>
        <v>-59.471699999999942</v>
      </c>
      <c r="BI736" s="210">
        <f t="shared" si="1050"/>
        <v>-5.7627616279069827</v>
      </c>
      <c r="BJ736" s="210">
        <f t="shared" si="1051"/>
        <v>1279.68</v>
      </c>
      <c r="BK736" s="214">
        <f t="shared" si="1052"/>
        <v>383.904</v>
      </c>
      <c r="BL736" s="214">
        <f t="shared" si="1053"/>
        <v>639.84</v>
      </c>
      <c r="BM736" s="210">
        <f t="shared" si="1054"/>
        <v>247.68000000000006</v>
      </c>
      <c r="BN736" s="210">
        <f t="shared" si="1055"/>
        <v>521.68000000000006</v>
      </c>
      <c r="BO736" s="215">
        <f t="shared" si="1056"/>
        <v>7038.2400000000007</v>
      </c>
      <c r="BP736" s="210">
        <f t="shared" si="1118"/>
        <v>1279.68</v>
      </c>
      <c r="BQ736" s="216">
        <f t="shared" si="1057"/>
        <v>383.904</v>
      </c>
      <c r="BR736" s="216">
        <f t="shared" si="1058"/>
        <v>639.84</v>
      </c>
      <c r="BS736" s="210">
        <f t="shared" si="1059"/>
        <v>247.68000000000006</v>
      </c>
      <c r="BT736" s="210">
        <f t="shared" si="1060"/>
        <v>521.68000000000006</v>
      </c>
      <c r="BU736" s="217">
        <f t="shared" si="1061"/>
        <v>7038.2400000000007</v>
      </c>
      <c r="BV736" s="210">
        <f t="shared" si="1119"/>
        <v>1279.68</v>
      </c>
      <c r="BW736" s="403">
        <f t="shared" si="1062"/>
        <v>383.904</v>
      </c>
      <c r="BX736" s="403">
        <f t="shared" si="1063"/>
        <v>639.84</v>
      </c>
      <c r="BY736" s="210">
        <f t="shared" si="1064"/>
        <v>247.68000000000006</v>
      </c>
      <c r="BZ736" s="210">
        <f t="shared" si="1065"/>
        <v>521.68000000000006</v>
      </c>
      <c r="CA736" s="210">
        <f t="shared" si="1066"/>
        <v>24</v>
      </c>
      <c r="CB736" s="404">
        <f t="shared" si="1067"/>
        <v>7038.2400000000007</v>
      </c>
      <c r="CC736" s="404"/>
      <c r="CD736" s="537">
        <f t="shared" si="1068"/>
        <v>-17.853250000000003</v>
      </c>
      <c r="CE736" s="537">
        <f t="shared" si="1100"/>
        <v>-5.3559750000000008</v>
      </c>
      <c r="CF736" s="537">
        <f t="shared" si="1069"/>
        <v>-8.9266250000000014</v>
      </c>
      <c r="CG736" s="210"/>
      <c r="CH736" s="210"/>
      <c r="CI736" s="210"/>
      <c r="CJ736" s="538">
        <f t="shared" si="1070"/>
        <v>-98.192875000000015</v>
      </c>
      <c r="CK736" s="216">
        <f t="shared" si="1071"/>
        <v>-98.5</v>
      </c>
      <c r="CL736" s="216">
        <f t="shared" si="1101"/>
        <v>-29.549999999999997</v>
      </c>
      <c r="CM736" s="216">
        <f t="shared" si="1072"/>
        <v>-49.25</v>
      </c>
      <c r="CN736" s="216"/>
      <c r="CO736" s="216"/>
      <c r="CP736" s="216"/>
      <c r="CQ736" s="217">
        <f t="shared" si="1073"/>
        <v>-541.75</v>
      </c>
      <c r="CR736" s="403">
        <f t="shared" si="1074"/>
        <v>-49.773250000000019</v>
      </c>
      <c r="CS736" s="403">
        <f t="shared" si="1102"/>
        <v>-14.931975000000005</v>
      </c>
      <c r="CT736" s="403">
        <f t="shared" si="1075"/>
        <v>-24.886625000000009</v>
      </c>
      <c r="CU736" s="403"/>
      <c r="CV736" s="403"/>
      <c r="CW736" s="403"/>
      <c r="CX736" s="404">
        <f t="shared" si="1076"/>
        <v>-273.75287500000013</v>
      </c>
      <c r="CY736" s="198"/>
      <c r="CZ736" s="222">
        <v>758</v>
      </c>
      <c r="DA736" s="677">
        <f t="shared" si="1077"/>
        <v>-274</v>
      </c>
      <c r="DB736" s="676">
        <f t="shared" si="1078"/>
        <v>-26.550387596899228</v>
      </c>
      <c r="DC736" s="676">
        <f t="shared" si="1103"/>
        <v>-5.3100775193798455</v>
      </c>
      <c r="DD736" s="208">
        <v>1080.587</v>
      </c>
      <c r="DE736" s="677">
        <f t="shared" si="1079"/>
        <v>48.586999999999989</v>
      </c>
      <c r="DF736" s="676">
        <f t="shared" si="1080"/>
        <v>4.7080426356589129</v>
      </c>
      <c r="DG736" s="676">
        <f t="shared" si="1104"/>
        <v>0.94160852713178256</v>
      </c>
      <c r="DH736" s="222">
        <v>20</v>
      </c>
      <c r="DI736" s="677">
        <f t="shared" si="1081"/>
        <v>206.4</v>
      </c>
      <c r="DJ736" s="568">
        <f t="shared" si="1082"/>
        <v>1238.4000000000001</v>
      </c>
      <c r="DK736" s="677">
        <f t="shared" si="1083"/>
        <v>6811.2000000000007</v>
      </c>
      <c r="DL736" s="677">
        <f t="shared" si="1105"/>
        <v>371.52</v>
      </c>
      <c r="DM736" s="677">
        <f t="shared" si="1106"/>
        <v>619.20000000000005</v>
      </c>
      <c r="DN736" s="677">
        <f t="shared" si="1084"/>
        <v>-39.453250000000025</v>
      </c>
      <c r="DO736" s="677">
        <f t="shared" si="1107"/>
        <v>-11.835975000000007</v>
      </c>
      <c r="DP736" s="677">
        <f t="shared" si="1108"/>
        <v>-19.726625000000013</v>
      </c>
      <c r="DQ736" s="677">
        <f t="shared" si="1085"/>
        <v>-216.99287500000014</v>
      </c>
      <c r="DR736" s="222">
        <v>758</v>
      </c>
      <c r="DS736" s="677">
        <f t="shared" si="1086"/>
        <v>-274</v>
      </c>
      <c r="DT736" s="676">
        <f t="shared" si="1087"/>
        <v>-26.550387596899228</v>
      </c>
      <c r="DU736" s="710">
        <f t="shared" si="1109"/>
        <v>-5.3100775193798455</v>
      </c>
      <c r="DV736" s="208">
        <v>1080.587</v>
      </c>
      <c r="DW736" s="677">
        <f t="shared" si="1088"/>
        <v>48.586999999999989</v>
      </c>
      <c r="DX736" s="676">
        <f t="shared" si="1089"/>
        <v>4.7080426356589129</v>
      </c>
      <c r="DY736" s="710">
        <f t="shared" si="1110"/>
        <v>0.94160852713178256</v>
      </c>
      <c r="DZ736" s="222">
        <v>19</v>
      </c>
      <c r="EA736" s="677">
        <f t="shared" si="1090"/>
        <v>196.08</v>
      </c>
      <c r="EB736" s="568">
        <f t="shared" si="1091"/>
        <v>1228.08</v>
      </c>
      <c r="EC736" s="677">
        <f t="shared" si="1092"/>
        <v>6754.44</v>
      </c>
      <c r="ED736" s="677">
        <f t="shared" si="1111"/>
        <v>368.42399999999992</v>
      </c>
      <c r="EE736" s="677">
        <f t="shared" si="1112"/>
        <v>614.04</v>
      </c>
      <c r="EF736" s="208">
        <f t="shared" si="1113"/>
        <v>-36.873249999999985</v>
      </c>
      <c r="EG736" s="208">
        <f t="shared" si="1114"/>
        <v>-11.061974999999995</v>
      </c>
      <c r="EH736" s="208">
        <f t="shared" si="1115"/>
        <v>-18.436624999999992</v>
      </c>
      <c r="EI736" s="677">
        <f t="shared" si="1093"/>
        <v>-202.80287499999991</v>
      </c>
    </row>
    <row r="737" spans="1:139" s="218" customFormat="1" ht="33.75" customHeight="1" x14ac:dyDescent="0.2">
      <c r="A737" s="505">
        <v>734</v>
      </c>
      <c r="B737" s="505" t="s">
        <v>1267</v>
      </c>
      <c r="C737" s="499" t="s">
        <v>189</v>
      </c>
      <c r="D737" s="320" t="s">
        <v>445</v>
      </c>
      <c r="E737" s="327" t="s">
        <v>139</v>
      </c>
      <c r="F737" s="219" t="s">
        <v>43</v>
      </c>
      <c r="G737" s="219" t="s">
        <v>145</v>
      </c>
      <c r="H737" s="219">
        <v>5</v>
      </c>
      <c r="I737" s="248">
        <v>3.5</v>
      </c>
      <c r="J737" s="229">
        <v>723</v>
      </c>
      <c r="K737" s="222"/>
      <c r="L737" s="219" t="s">
        <v>43</v>
      </c>
      <c r="M737" s="219" t="s">
        <v>145</v>
      </c>
      <c r="N737" s="219">
        <v>5</v>
      </c>
      <c r="O737" s="249">
        <v>3.5</v>
      </c>
      <c r="P737" s="230">
        <v>723</v>
      </c>
      <c r="Q737" s="219"/>
      <c r="R737" s="219"/>
      <c r="S737" s="219"/>
      <c r="T737" s="249">
        <v>3.5</v>
      </c>
      <c r="U737" s="231">
        <v>723</v>
      </c>
      <c r="V737" s="228" t="s">
        <v>695</v>
      </c>
      <c r="W737" s="228" t="s">
        <v>24</v>
      </c>
      <c r="X737" s="228" t="s">
        <v>52</v>
      </c>
      <c r="Y737" s="252">
        <v>3.5</v>
      </c>
      <c r="Z737" s="232">
        <v>723</v>
      </c>
      <c r="AA737" s="207">
        <f t="shared" si="1029"/>
        <v>2530.5</v>
      </c>
      <c r="AB737" s="222">
        <v>662</v>
      </c>
      <c r="AC737" s="544">
        <f t="shared" si="1094"/>
        <v>-61</v>
      </c>
      <c r="AD737" s="208">
        <f>0.832*$AB$1</f>
        <v>946.36671999999999</v>
      </c>
      <c r="AE737" s="678">
        <f t="shared" si="1095"/>
        <v>223.36671999999999</v>
      </c>
      <c r="AF737" s="222">
        <v>1228</v>
      </c>
      <c r="AJ737" s="444">
        <f t="shared" si="1030"/>
        <v>-61</v>
      </c>
      <c r="AK737" s="444">
        <f t="shared" si="1031"/>
        <v>-8.4370677731673567</v>
      </c>
      <c r="AL737" s="539">
        <f t="shared" si="1096"/>
        <v>-1.6874135546334715E-2</v>
      </c>
      <c r="AM737" s="444">
        <f t="shared" si="1032"/>
        <v>-12.2</v>
      </c>
      <c r="AN737" s="445">
        <f t="shared" si="1033"/>
        <v>223.36671999999999</v>
      </c>
      <c r="AO737" s="445">
        <f t="shared" si="1034"/>
        <v>30.894428769017992</v>
      </c>
      <c r="AP737" s="542">
        <f t="shared" si="1097"/>
        <v>6.1788857538035986E-2</v>
      </c>
      <c r="AQ737" s="445">
        <f t="shared" si="1035"/>
        <v>44.673344</v>
      </c>
      <c r="AR737" s="227">
        <f t="shared" si="1036"/>
        <v>2950.5</v>
      </c>
      <c r="AS737" s="210">
        <f t="shared" si="1037"/>
        <v>843</v>
      </c>
      <c r="AT737" s="209">
        <f t="shared" si="1038"/>
        <v>252.89999999999998</v>
      </c>
      <c r="AU737" s="209">
        <f t="shared" si="1039"/>
        <v>421.5</v>
      </c>
      <c r="AV737" s="211">
        <f t="shared" si="1040"/>
        <v>662</v>
      </c>
      <c r="AW737" s="210">
        <f t="shared" si="1041"/>
        <v>181</v>
      </c>
      <c r="AX737" s="210">
        <f t="shared" si="1042"/>
        <v>120</v>
      </c>
      <c r="AY737" s="210">
        <f t="shared" si="1043"/>
        <v>16.597510373443995</v>
      </c>
      <c r="AZ737" s="211">
        <f t="shared" si="1044"/>
        <v>946.36671999999999</v>
      </c>
      <c r="BA737" s="544">
        <f t="shared" si="1098"/>
        <v>103.36671999999999</v>
      </c>
      <c r="BB737" s="210">
        <f t="shared" si="1099"/>
        <v>25.841679999999997</v>
      </c>
      <c r="BC737" s="213">
        <f t="shared" si="1045"/>
        <v>2981.0551679999999</v>
      </c>
      <c r="BD737" s="211">
        <f>[1]MAG_9pak!$F$7</f>
        <v>851.73004800000001</v>
      </c>
      <c r="BE737" s="213">
        <f t="shared" si="1046"/>
        <v>255.5190144</v>
      </c>
      <c r="BF737" s="213">
        <f t="shared" si="1047"/>
        <v>425.86502400000001</v>
      </c>
      <c r="BG737" s="210">
        <f t="shared" si="1048"/>
        <v>189.73004800000001</v>
      </c>
      <c r="BH737" s="210">
        <f t="shared" si="1049"/>
        <v>128.73004800000001</v>
      </c>
      <c r="BI737" s="210">
        <f t="shared" si="1050"/>
        <v>17.804985892116193</v>
      </c>
      <c r="BJ737" s="210">
        <f t="shared" si="1051"/>
        <v>896.52</v>
      </c>
      <c r="BK737" s="214">
        <f t="shared" si="1052"/>
        <v>268.95599999999996</v>
      </c>
      <c r="BL737" s="214">
        <f t="shared" si="1053"/>
        <v>448.26</v>
      </c>
      <c r="BM737" s="210">
        <f t="shared" si="1054"/>
        <v>173.51999999999998</v>
      </c>
      <c r="BN737" s="210">
        <f t="shared" si="1055"/>
        <v>234.51999999999998</v>
      </c>
      <c r="BO737" s="215">
        <f t="shared" si="1056"/>
        <v>3137.8199999999997</v>
      </c>
      <c r="BP737" s="210">
        <f t="shared" si="1118"/>
        <v>896.52</v>
      </c>
      <c r="BQ737" s="216">
        <f t="shared" si="1057"/>
        <v>268.95599999999996</v>
      </c>
      <c r="BR737" s="216">
        <f t="shared" si="1058"/>
        <v>448.26</v>
      </c>
      <c r="BS737" s="210">
        <f t="shared" si="1059"/>
        <v>173.51999999999998</v>
      </c>
      <c r="BT737" s="210">
        <f t="shared" si="1060"/>
        <v>234.51999999999998</v>
      </c>
      <c r="BU737" s="217">
        <f t="shared" si="1061"/>
        <v>3137.8199999999997</v>
      </c>
      <c r="BV737" s="210">
        <f t="shared" si="1119"/>
        <v>896.52</v>
      </c>
      <c r="BW737" s="403">
        <f t="shared" si="1062"/>
        <v>268.95599999999996</v>
      </c>
      <c r="BX737" s="403">
        <f t="shared" si="1063"/>
        <v>448.26</v>
      </c>
      <c r="BY737" s="210">
        <f t="shared" si="1064"/>
        <v>173.51999999999998</v>
      </c>
      <c r="BZ737" s="210">
        <f t="shared" si="1065"/>
        <v>234.51999999999998</v>
      </c>
      <c r="CA737" s="210">
        <f t="shared" si="1066"/>
        <v>24</v>
      </c>
      <c r="CB737" s="404">
        <f t="shared" si="1067"/>
        <v>3137.8199999999997</v>
      </c>
      <c r="CC737" s="404"/>
      <c r="CD737" s="537">
        <f t="shared" si="1068"/>
        <v>25.841679999999997</v>
      </c>
      <c r="CE737" s="537">
        <f t="shared" si="1100"/>
        <v>7.7525039999999983</v>
      </c>
      <c r="CF737" s="537">
        <f t="shared" si="1069"/>
        <v>12.920839999999998</v>
      </c>
      <c r="CG737" s="210"/>
      <c r="CH737" s="210"/>
      <c r="CI737" s="210"/>
      <c r="CJ737" s="538">
        <f t="shared" si="1070"/>
        <v>90.445879999999988</v>
      </c>
      <c r="CK737" s="216">
        <f t="shared" si="1071"/>
        <v>-45.25</v>
      </c>
      <c r="CL737" s="216">
        <f t="shared" si="1101"/>
        <v>-13.574999999999999</v>
      </c>
      <c r="CM737" s="216">
        <f t="shared" si="1072"/>
        <v>-22.625</v>
      </c>
      <c r="CN737" s="216"/>
      <c r="CO737" s="216"/>
      <c r="CP737" s="216"/>
      <c r="CQ737" s="217">
        <f t="shared" si="1073"/>
        <v>-158.375</v>
      </c>
      <c r="CR737" s="403">
        <f t="shared" si="1074"/>
        <v>12.461680000000001</v>
      </c>
      <c r="CS737" s="403">
        <f t="shared" si="1102"/>
        <v>3.7385040000000003</v>
      </c>
      <c r="CT737" s="403">
        <f t="shared" si="1075"/>
        <v>6.2308400000000006</v>
      </c>
      <c r="CU737" s="403"/>
      <c r="CV737" s="403"/>
      <c r="CW737" s="403"/>
      <c r="CX737" s="404">
        <f t="shared" si="1076"/>
        <v>43.615880000000004</v>
      </c>
      <c r="CY737" s="198"/>
      <c r="CZ737" s="222">
        <v>662</v>
      </c>
      <c r="DA737" s="677">
        <f t="shared" si="1077"/>
        <v>-61</v>
      </c>
      <c r="DB737" s="676">
        <f t="shared" si="1078"/>
        <v>-8.4370677731673567</v>
      </c>
      <c r="DC737" s="676">
        <f t="shared" si="1103"/>
        <v>-1.6874135546334714</v>
      </c>
      <c r="DD737" s="208">
        <v>946.36671999999999</v>
      </c>
      <c r="DE737" s="677">
        <f t="shared" si="1079"/>
        <v>223.36671999999999</v>
      </c>
      <c r="DF737" s="676">
        <f t="shared" si="1080"/>
        <v>30.894428769017992</v>
      </c>
      <c r="DG737" s="676">
        <f t="shared" si="1104"/>
        <v>6.1788857538035984</v>
      </c>
      <c r="DH737" s="222">
        <v>24</v>
      </c>
      <c r="DI737" s="677">
        <f t="shared" si="1081"/>
        <v>173.52</v>
      </c>
      <c r="DJ737" s="568">
        <f t="shared" si="1082"/>
        <v>896.52</v>
      </c>
      <c r="DK737" s="677">
        <f t="shared" si="1083"/>
        <v>3137.8199999999997</v>
      </c>
      <c r="DL737" s="677">
        <f t="shared" si="1105"/>
        <v>268.95599999999996</v>
      </c>
      <c r="DM737" s="677">
        <f t="shared" si="1106"/>
        <v>448.26</v>
      </c>
      <c r="DN737" s="677">
        <f t="shared" si="1084"/>
        <v>12.461680000000001</v>
      </c>
      <c r="DO737" s="677">
        <f t="shared" si="1107"/>
        <v>3.7385040000000003</v>
      </c>
      <c r="DP737" s="677">
        <f t="shared" si="1108"/>
        <v>6.2308400000000006</v>
      </c>
      <c r="DQ737" s="677">
        <f t="shared" si="1085"/>
        <v>43.615880000000004</v>
      </c>
      <c r="DR737" s="222">
        <v>662</v>
      </c>
      <c r="DS737" s="677">
        <f t="shared" si="1086"/>
        <v>-61</v>
      </c>
      <c r="DT737" s="676">
        <f t="shared" si="1087"/>
        <v>-8.4370677731673567</v>
      </c>
      <c r="DU737" s="710">
        <f t="shared" si="1109"/>
        <v>-1.6874135546334714</v>
      </c>
      <c r="DV737" s="208">
        <v>946.36671999999999</v>
      </c>
      <c r="DW737" s="677">
        <f t="shared" si="1088"/>
        <v>223.36671999999999</v>
      </c>
      <c r="DX737" s="676">
        <f t="shared" si="1089"/>
        <v>30.894428769017992</v>
      </c>
      <c r="DY737" s="710">
        <f t="shared" si="1110"/>
        <v>6.1788857538035984</v>
      </c>
      <c r="DZ737" s="222">
        <v>22</v>
      </c>
      <c r="EA737" s="677">
        <f t="shared" si="1090"/>
        <v>159.06</v>
      </c>
      <c r="EB737" s="568">
        <f t="shared" si="1091"/>
        <v>882.06</v>
      </c>
      <c r="EC737" s="677">
        <f t="shared" si="1092"/>
        <v>3087.21</v>
      </c>
      <c r="ED737" s="677">
        <f t="shared" si="1111"/>
        <v>264.61799999999999</v>
      </c>
      <c r="EE737" s="677">
        <f t="shared" si="1112"/>
        <v>441.03</v>
      </c>
      <c r="EF737" s="208">
        <f t="shared" si="1113"/>
        <v>16.07668000000001</v>
      </c>
      <c r="EG737" s="208">
        <f t="shared" si="1114"/>
        <v>4.8230040000000027</v>
      </c>
      <c r="EH737" s="208">
        <f t="shared" si="1115"/>
        <v>8.0383400000000051</v>
      </c>
      <c r="EI737" s="677">
        <f t="shared" si="1093"/>
        <v>56.268380000000036</v>
      </c>
    </row>
    <row r="738" spans="1:139" s="218" customFormat="1" ht="33.75" customHeight="1" x14ac:dyDescent="0.2">
      <c r="A738" s="506">
        <v>735</v>
      </c>
      <c r="B738" s="505" t="s">
        <v>1267</v>
      </c>
      <c r="C738" s="499" t="s">
        <v>189</v>
      </c>
      <c r="D738" s="320" t="s">
        <v>445</v>
      </c>
      <c r="E738" s="327" t="s">
        <v>140</v>
      </c>
      <c r="F738" s="219" t="s">
        <v>5</v>
      </c>
      <c r="G738" s="219" t="s">
        <v>26</v>
      </c>
      <c r="H738" s="219">
        <v>3</v>
      </c>
      <c r="I738" s="248">
        <v>1</v>
      </c>
      <c r="J738" s="229">
        <v>590</v>
      </c>
      <c r="K738" s="222"/>
      <c r="L738" s="219" t="s">
        <v>5</v>
      </c>
      <c r="M738" s="219" t="s">
        <v>26</v>
      </c>
      <c r="N738" s="219">
        <v>3</v>
      </c>
      <c r="O738" s="249">
        <v>1</v>
      </c>
      <c r="P738" s="230">
        <v>590</v>
      </c>
      <c r="Q738" s="219"/>
      <c r="R738" s="219"/>
      <c r="S738" s="219"/>
      <c r="T738" s="249">
        <v>1</v>
      </c>
      <c r="U738" s="231">
        <v>590</v>
      </c>
      <c r="V738" s="228" t="s">
        <v>303</v>
      </c>
      <c r="W738" s="228" t="s">
        <v>24</v>
      </c>
      <c r="X738" s="228" t="s">
        <v>39</v>
      </c>
      <c r="Y738" s="252">
        <v>1</v>
      </c>
      <c r="Z738" s="549">
        <v>590</v>
      </c>
      <c r="AA738" s="207">
        <f t="shared" si="1029"/>
        <v>590</v>
      </c>
      <c r="AB738" s="547">
        <v>620</v>
      </c>
      <c r="AC738" s="544">
        <f t="shared" si="1094"/>
        <v>30</v>
      </c>
      <c r="AD738" s="548">
        <f>0.592*$AB$1</f>
        <v>673.37631999999996</v>
      </c>
      <c r="AE738" s="678">
        <f t="shared" si="1095"/>
        <v>83.376319999999964</v>
      </c>
      <c r="AF738" s="222">
        <v>875</v>
      </c>
      <c r="AJ738" s="444">
        <f t="shared" si="1030"/>
        <v>30</v>
      </c>
      <c r="AK738" s="444">
        <f t="shared" si="1031"/>
        <v>5.0847457627118757</v>
      </c>
      <c r="AL738" s="539">
        <f t="shared" si="1096"/>
        <v>1.0169491525423751E-2</v>
      </c>
      <c r="AM738" s="444">
        <f t="shared" si="1032"/>
        <v>6</v>
      </c>
      <c r="AN738" s="445">
        <f t="shared" si="1033"/>
        <v>83.376319999999964</v>
      </c>
      <c r="AO738" s="445">
        <f t="shared" si="1034"/>
        <v>14.131579661016943</v>
      </c>
      <c r="AP738" s="542">
        <f t="shared" si="1097"/>
        <v>2.8263159322033885E-2</v>
      </c>
      <c r="AQ738" s="445">
        <f t="shared" si="1035"/>
        <v>16.675263999999991</v>
      </c>
      <c r="AR738" s="227">
        <f t="shared" si="1036"/>
        <v>710</v>
      </c>
      <c r="AS738" s="545">
        <f t="shared" si="1037"/>
        <v>710</v>
      </c>
      <c r="AT738" s="209">
        <f t="shared" si="1038"/>
        <v>213</v>
      </c>
      <c r="AU738" s="209">
        <f t="shared" si="1039"/>
        <v>355</v>
      </c>
      <c r="AV738" s="211">
        <f t="shared" si="1040"/>
        <v>620</v>
      </c>
      <c r="AW738" s="545">
        <f t="shared" si="1041"/>
        <v>90</v>
      </c>
      <c r="AX738" s="210">
        <f t="shared" si="1042"/>
        <v>120</v>
      </c>
      <c r="AY738" s="210">
        <f t="shared" si="1043"/>
        <v>20.338983050847446</v>
      </c>
      <c r="AZ738" s="211">
        <f t="shared" si="1044"/>
        <v>673.37631999999996</v>
      </c>
      <c r="BA738" s="544">
        <f t="shared" si="1098"/>
        <v>-36.623680000000036</v>
      </c>
      <c r="BB738" s="210">
        <f t="shared" si="1099"/>
        <v>-9.1559200000000089</v>
      </c>
      <c r="BC738" s="213">
        <f t="shared" si="1045"/>
        <v>620</v>
      </c>
      <c r="BD738" s="211">
        <f>[1]MAG_9pak!$F$5</f>
        <v>620</v>
      </c>
      <c r="BE738" s="213">
        <f t="shared" si="1046"/>
        <v>186</v>
      </c>
      <c r="BF738" s="213">
        <f t="shared" si="1047"/>
        <v>310</v>
      </c>
      <c r="BG738" s="210">
        <f t="shared" si="1048"/>
        <v>0</v>
      </c>
      <c r="BH738" s="210">
        <f t="shared" si="1049"/>
        <v>30</v>
      </c>
      <c r="BI738" s="210">
        <f t="shared" si="1050"/>
        <v>5.0847457627118757</v>
      </c>
      <c r="BJ738" s="210">
        <f t="shared" si="1051"/>
        <v>731.6</v>
      </c>
      <c r="BK738" s="214">
        <f t="shared" si="1052"/>
        <v>219.48</v>
      </c>
      <c r="BL738" s="214">
        <f t="shared" si="1053"/>
        <v>365.8</v>
      </c>
      <c r="BM738" s="210">
        <f t="shared" si="1054"/>
        <v>141.60000000000002</v>
      </c>
      <c r="BN738" s="210">
        <f t="shared" si="1055"/>
        <v>111.60000000000002</v>
      </c>
      <c r="BO738" s="215">
        <f t="shared" si="1056"/>
        <v>731.6</v>
      </c>
      <c r="BP738" s="210">
        <f t="shared" si="1118"/>
        <v>731.6</v>
      </c>
      <c r="BQ738" s="216">
        <f t="shared" si="1057"/>
        <v>219.48</v>
      </c>
      <c r="BR738" s="216">
        <f t="shared" si="1058"/>
        <v>365.8</v>
      </c>
      <c r="BS738" s="210">
        <f t="shared" si="1059"/>
        <v>141.60000000000002</v>
      </c>
      <c r="BT738" s="210">
        <f t="shared" si="1060"/>
        <v>111.60000000000002</v>
      </c>
      <c r="BU738" s="217">
        <f t="shared" si="1061"/>
        <v>731.6</v>
      </c>
      <c r="BV738" s="210">
        <f t="shared" si="1119"/>
        <v>731.6</v>
      </c>
      <c r="BW738" s="403">
        <f t="shared" si="1062"/>
        <v>219.48</v>
      </c>
      <c r="BX738" s="403">
        <f t="shared" si="1063"/>
        <v>365.8</v>
      </c>
      <c r="BY738" s="210">
        <f t="shared" si="1064"/>
        <v>141.60000000000002</v>
      </c>
      <c r="BZ738" s="210">
        <f t="shared" si="1065"/>
        <v>111.60000000000002</v>
      </c>
      <c r="CA738" s="210">
        <f t="shared" si="1066"/>
        <v>24</v>
      </c>
      <c r="CB738" s="404">
        <f t="shared" si="1067"/>
        <v>731.6</v>
      </c>
      <c r="CC738" s="404"/>
      <c r="CD738" s="537">
        <f t="shared" si="1068"/>
        <v>-9.1559200000000089</v>
      </c>
      <c r="CE738" s="537">
        <f t="shared" si="1100"/>
        <v>-2.7467760000000028</v>
      </c>
      <c r="CF738" s="537">
        <f t="shared" si="1069"/>
        <v>-4.5779600000000045</v>
      </c>
      <c r="CG738" s="210"/>
      <c r="CH738" s="210"/>
      <c r="CI738" s="210"/>
      <c r="CJ738" s="538">
        <f t="shared" si="1070"/>
        <v>-9.1559200000000089</v>
      </c>
      <c r="CK738" s="216">
        <f t="shared" si="1071"/>
        <v>-22.5</v>
      </c>
      <c r="CL738" s="216">
        <f t="shared" si="1101"/>
        <v>-6.75</v>
      </c>
      <c r="CM738" s="216">
        <f t="shared" si="1072"/>
        <v>-11.25</v>
      </c>
      <c r="CN738" s="216"/>
      <c r="CO738" s="216"/>
      <c r="CP738" s="216"/>
      <c r="CQ738" s="217">
        <f t="shared" si="1073"/>
        <v>-22.5</v>
      </c>
      <c r="CR738" s="403">
        <f t="shared" si="1074"/>
        <v>-14.555920000000015</v>
      </c>
      <c r="CS738" s="403">
        <f t="shared" si="1102"/>
        <v>-4.3667760000000042</v>
      </c>
      <c r="CT738" s="403">
        <f t="shared" si="1075"/>
        <v>-7.2779600000000073</v>
      </c>
      <c r="CU738" s="403"/>
      <c r="CV738" s="403"/>
      <c r="CW738" s="403"/>
      <c r="CX738" s="404">
        <f t="shared" si="1076"/>
        <v>-14.555920000000015</v>
      </c>
      <c r="CY738" s="198"/>
      <c r="CZ738" s="222">
        <v>620</v>
      </c>
      <c r="DA738" s="677">
        <f t="shared" si="1077"/>
        <v>30</v>
      </c>
      <c r="DB738" s="676">
        <f t="shared" si="1078"/>
        <v>5.0847457627118757</v>
      </c>
      <c r="DC738" s="676">
        <f t="shared" si="1103"/>
        <v>1.0169491525423751</v>
      </c>
      <c r="DD738" s="208">
        <v>673.37631999999996</v>
      </c>
      <c r="DE738" s="677">
        <f t="shared" si="1079"/>
        <v>83.376319999999964</v>
      </c>
      <c r="DF738" s="676">
        <f t="shared" si="1080"/>
        <v>14.131579661016943</v>
      </c>
      <c r="DG738" s="676">
        <f t="shared" si="1104"/>
        <v>2.8263159322033884</v>
      </c>
      <c r="DH738" s="222">
        <v>24</v>
      </c>
      <c r="DI738" s="677">
        <f t="shared" si="1081"/>
        <v>141.6</v>
      </c>
      <c r="DJ738" s="568">
        <f t="shared" si="1082"/>
        <v>731.6</v>
      </c>
      <c r="DK738" s="677">
        <f t="shared" si="1083"/>
        <v>731.6</v>
      </c>
      <c r="DL738" s="677">
        <f t="shared" si="1105"/>
        <v>219.48</v>
      </c>
      <c r="DM738" s="677">
        <f t="shared" si="1106"/>
        <v>365.8</v>
      </c>
      <c r="DN738" s="677">
        <f t="shared" si="1084"/>
        <v>-14.555920000000015</v>
      </c>
      <c r="DO738" s="677">
        <f t="shared" si="1107"/>
        <v>-4.3667760000000042</v>
      </c>
      <c r="DP738" s="677">
        <f t="shared" si="1108"/>
        <v>-7.2779600000000073</v>
      </c>
      <c r="DQ738" s="677">
        <f t="shared" si="1085"/>
        <v>-14.555920000000015</v>
      </c>
      <c r="DR738" s="222">
        <v>620</v>
      </c>
      <c r="DS738" s="677">
        <f t="shared" si="1086"/>
        <v>30</v>
      </c>
      <c r="DT738" s="676">
        <f t="shared" si="1087"/>
        <v>5.0847457627118757</v>
      </c>
      <c r="DU738" s="710">
        <f t="shared" si="1109"/>
        <v>1.0169491525423751</v>
      </c>
      <c r="DV738" s="208">
        <v>673.37631999999996</v>
      </c>
      <c r="DW738" s="677">
        <f t="shared" si="1088"/>
        <v>83.376319999999964</v>
      </c>
      <c r="DX738" s="676">
        <f t="shared" si="1089"/>
        <v>14.131579661016943</v>
      </c>
      <c r="DY738" s="710">
        <f t="shared" si="1110"/>
        <v>2.8263159322033884</v>
      </c>
      <c r="DZ738" s="222">
        <v>17</v>
      </c>
      <c r="EA738" s="677">
        <f t="shared" si="1090"/>
        <v>100.3</v>
      </c>
      <c r="EB738" s="568">
        <f t="shared" si="1091"/>
        <v>690.3</v>
      </c>
      <c r="EC738" s="677">
        <f t="shared" si="1092"/>
        <v>690.3</v>
      </c>
      <c r="ED738" s="677">
        <f t="shared" si="1111"/>
        <v>207.09</v>
      </c>
      <c r="EE738" s="677">
        <f t="shared" si="1112"/>
        <v>345.15</v>
      </c>
      <c r="EF738" s="208">
        <f t="shared" si="1113"/>
        <v>-4.2309199999999976</v>
      </c>
      <c r="EG738" s="208">
        <f t="shared" si="1114"/>
        <v>-1.2692759999999992</v>
      </c>
      <c r="EH738" s="208">
        <f t="shared" si="1115"/>
        <v>-2.1154599999999988</v>
      </c>
      <c r="EI738" s="677">
        <f t="shared" si="1093"/>
        <v>-4.2309199999999976</v>
      </c>
    </row>
    <row r="739" spans="1:139" s="218" customFormat="1" ht="33.75" customHeight="1" x14ac:dyDescent="0.2">
      <c r="A739" s="505">
        <v>736</v>
      </c>
      <c r="B739" s="505" t="s">
        <v>1267</v>
      </c>
      <c r="C739" s="499" t="s">
        <v>189</v>
      </c>
      <c r="D739" s="320" t="s">
        <v>445</v>
      </c>
      <c r="E739" s="327" t="s">
        <v>716</v>
      </c>
      <c r="F739" s="219">
        <v>3</v>
      </c>
      <c r="G739" s="219" t="s">
        <v>42</v>
      </c>
      <c r="H739" s="219">
        <v>10</v>
      </c>
      <c r="I739" s="248">
        <v>1</v>
      </c>
      <c r="J739" s="229">
        <v>1190</v>
      </c>
      <c r="K739" s="222"/>
      <c r="L739" s="219">
        <v>3</v>
      </c>
      <c r="M739" s="219" t="s">
        <v>42</v>
      </c>
      <c r="N739" s="219">
        <v>10</v>
      </c>
      <c r="O739" s="249">
        <v>1</v>
      </c>
      <c r="P739" s="230">
        <v>1190</v>
      </c>
      <c r="Q739" s="219"/>
      <c r="R739" s="219"/>
      <c r="S739" s="219"/>
      <c r="T739" s="249">
        <v>1</v>
      </c>
      <c r="U739" s="231">
        <v>1190</v>
      </c>
      <c r="V739" s="228" t="s">
        <v>10</v>
      </c>
      <c r="W739" s="228" t="s">
        <v>44</v>
      </c>
      <c r="X739" s="228" t="s">
        <v>70</v>
      </c>
      <c r="Y739" s="252">
        <v>1</v>
      </c>
      <c r="Z739" s="232">
        <v>1190</v>
      </c>
      <c r="AA739" s="207">
        <f t="shared" si="1029"/>
        <v>1190</v>
      </c>
      <c r="AB739" s="222">
        <v>1157</v>
      </c>
      <c r="AC739" s="544">
        <f t="shared" si="1094"/>
        <v>-33</v>
      </c>
      <c r="AD739" s="208">
        <f>1.453*$AB$1</f>
        <v>1652.7293800000002</v>
      </c>
      <c r="AE739" s="678">
        <f t="shared" si="1095"/>
        <v>462.72938000000022</v>
      </c>
      <c r="AF739" s="222">
        <v>2067</v>
      </c>
      <c r="AJ739" s="444">
        <f t="shared" si="1030"/>
        <v>-33</v>
      </c>
      <c r="AK739" s="444">
        <f t="shared" si="1031"/>
        <v>-2.7731092436974762</v>
      </c>
      <c r="AL739" s="539">
        <f t="shared" si="1096"/>
        <v>-5.5462184873949529E-3</v>
      </c>
      <c r="AM739" s="444">
        <f t="shared" si="1032"/>
        <v>-6.6</v>
      </c>
      <c r="AN739" s="445">
        <f t="shared" si="1033"/>
        <v>462.72938000000022</v>
      </c>
      <c r="AO739" s="445">
        <f t="shared" si="1034"/>
        <v>38.884821848739506</v>
      </c>
      <c r="AP739" s="542">
        <f t="shared" si="1097"/>
        <v>7.7769643697479018E-2</v>
      </c>
      <c r="AQ739" s="445">
        <f t="shared" si="1035"/>
        <v>92.54587600000005</v>
      </c>
      <c r="AR739" s="227">
        <f t="shared" si="1036"/>
        <v>1310</v>
      </c>
      <c r="AS739" s="210">
        <f t="shared" si="1037"/>
        <v>1310</v>
      </c>
      <c r="AT739" s="209">
        <f t="shared" si="1038"/>
        <v>393</v>
      </c>
      <c r="AU739" s="209">
        <f t="shared" si="1039"/>
        <v>655</v>
      </c>
      <c r="AV739" s="211">
        <f t="shared" si="1040"/>
        <v>1157</v>
      </c>
      <c r="AW739" s="210">
        <f t="shared" si="1041"/>
        <v>153</v>
      </c>
      <c r="AX739" s="210">
        <f t="shared" si="1042"/>
        <v>120</v>
      </c>
      <c r="AY739" s="210">
        <f t="shared" si="1043"/>
        <v>10.084033613445385</v>
      </c>
      <c r="AZ739" s="211">
        <f t="shared" si="1044"/>
        <v>1652.7293800000002</v>
      </c>
      <c r="BA739" s="544">
        <f t="shared" si="1098"/>
        <v>342.72938000000022</v>
      </c>
      <c r="BB739" s="210">
        <f t="shared" si="1099"/>
        <v>85.682345000000055</v>
      </c>
      <c r="BC739" s="213">
        <f t="shared" si="1045"/>
        <v>1487.4564420000002</v>
      </c>
      <c r="BD739" s="211">
        <f>[1]MAG_9pak!$F$12</f>
        <v>1487.4564420000002</v>
      </c>
      <c r="BE739" s="213">
        <f t="shared" si="1046"/>
        <v>446.23693260000005</v>
      </c>
      <c r="BF739" s="213">
        <f t="shared" si="1047"/>
        <v>743.72822100000008</v>
      </c>
      <c r="BG739" s="210">
        <f t="shared" si="1048"/>
        <v>330.45644200000015</v>
      </c>
      <c r="BH739" s="210">
        <f t="shared" si="1049"/>
        <v>297.45644200000015</v>
      </c>
      <c r="BI739" s="210">
        <f t="shared" si="1050"/>
        <v>24.996339663865569</v>
      </c>
      <c r="BJ739" s="210">
        <f t="shared" si="1051"/>
        <v>1475.6</v>
      </c>
      <c r="BK739" s="214">
        <f t="shared" si="1052"/>
        <v>442.67999999999995</v>
      </c>
      <c r="BL739" s="214">
        <f t="shared" si="1053"/>
        <v>737.8</v>
      </c>
      <c r="BM739" s="210">
        <f t="shared" si="1054"/>
        <v>285.59999999999991</v>
      </c>
      <c r="BN739" s="210">
        <f t="shared" si="1055"/>
        <v>318.59999999999991</v>
      </c>
      <c r="BO739" s="215">
        <f t="shared" si="1056"/>
        <v>1475.6</v>
      </c>
      <c r="BP739" s="210">
        <f t="shared" si="1118"/>
        <v>1475.6</v>
      </c>
      <c r="BQ739" s="216">
        <f t="shared" si="1057"/>
        <v>442.67999999999995</v>
      </c>
      <c r="BR739" s="216">
        <f t="shared" si="1058"/>
        <v>737.8</v>
      </c>
      <c r="BS739" s="210">
        <f t="shared" si="1059"/>
        <v>285.59999999999991</v>
      </c>
      <c r="BT739" s="210">
        <f t="shared" si="1060"/>
        <v>318.59999999999991</v>
      </c>
      <c r="BU739" s="217">
        <f t="shared" si="1061"/>
        <v>1475.6</v>
      </c>
      <c r="BV739" s="210">
        <f t="shared" si="1119"/>
        <v>1475.6</v>
      </c>
      <c r="BW739" s="403">
        <f t="shared" si="1062"/>
        <v>442.67999999999995</v>
      </c>
      <c r="BX739" s="403">
        <f t="shared" si="1063"/>
        <v>737.8</v>
      </c>
      <c r="BY739" s="210">
        <f t="shared" si="1064"/>
        <v>285.59999999999991</v>
      </c>
      <c r="BZ739" s="210">
        <f t="shared" si="1065"/>
        <v>318.59999999999991</v>
      </c>
      <c r="CA739" s="210">
        <f t="shared" si="1066"/>
        <v>24</v>
      </c>
      <c r="CB739" s="404">
        <f t="shared" si="1067"/>
        <v>1475.6</v>
      </c>
      <c r="CC739" s="404"/>
      <c r="CD739" s="537">
        <f t="shared" si="1068"/>
        <v>85.682345000000055</v>
      </c>
      <c r="CE739" s="537">
        <f t="shared" si="1100"/>
        <v>25.704703500000015</v>
      </c>
      <c r="CF739" s="537">
        <f t="shared" si="1069"/>
        <v>42.841172500000027</v>
      </c>
      <c r="CG739" s="210"/>
      <c r="CH739" s="210"/>
      <c r="CI739" s="210"/>
      <c r="CJ739" s="538">
        <f t="shared" si="1070"/>
        <v>85.682345000000055</v>
      </c>
      <c r="CK739" s="216">
        <f t="shared" si="1071"/>
        <v>-38.25</v>
      </c>
      <c r="CL739" s="216">
        <f t="shared" si="1101"/>
        <v>-11.475</v>
      </c>
      <c r="CM739" s="216">
        <f t="shared" si="1072"/>
        <v>-19.125</v>
      </c>
      <c r="CN739" s="216"/>
      <c r="CO739" s="216"/>
      <c r="CP739" s="216"/>
      <c r="CQ739" s="217">
        <f t="shared" si="1073"/>
        <v>-38.25</v>
      </c>
      <c r="CR739" s="403">
        <f t="shared" si="1074"/>
        <v>44.282345000000078</v>
      </c>
      <c r="CS739" s="403">
        <f t="shared" si="1102"/>
        <v>13.284703500000022</v>
      </c>
      <c r="CT739" s="403">
        <f t="shared" si="1075"/>
        <v>22.141172500000039</v>
      </c>
      <c r="CU739" s="403"/>
      <c r="CV739" s="403"/>
      <c r="CW739" s="403"/>
      <c r="CX739" s="404">
        <f t="shared" si="1076"/>
        <v>44.282345000000078</v>
      </c>
      <c r="CY739" s="198"/>
      <c r="CZ739" s="222">
        <v>1157</v>
      </c>
      <c r="DA739" s="677">
        <f t="shared" si="1077"/>
        <v>-33</v>
      </c>
      <c r="DB739" s="676">
        <f t="shared" si="1078"/>
        <v>-2.7731092436974762</v>
      </c>
      <c r="DC739" s="676">
        <f t="shared" si="1103"/>
        <v>-0.55462184873949527</v>
      </c>
      <c r="DD739" s="208">
        <v>1652.7293800000002</v>
      </c>
      <c r="DE739" s="677">
        <f t="shared" si="1079"/>
        <v>462.72938000000022</v>
      </c>
      <c r="DF739" s="676">
        <f t="shared" si="1080"/>
        <v>38.884821848739506</v>
      </c>
      <c r="DG739" s="676">
        <f t="shared" si="1104"/>
        <v>7.7769643697479012</v>
      </c>
      <c r="DH739" s="222">
        <v>19</v>
      </c>
      <c r="DI739" s="677">
        <f t="shared" si="1081"/>
        <v>226.1</v>
      </c>
      <c r="DJ739" s="568">
        <f t="shared" si="1082"/>
        <v>1416.1</v>
      </c>
      <c r="DK739" s="677">
        <f t="shared" si="1083"/>
        <v>1416.1</v>
      </c>
      <c r="DL739" s="677">
        <f t="shared" si="1105"/>
        <v>424.83</v>
      </c>
      <c r="DM739" s="677">
        <f t="shared" si="1106"/>
        <v>708.05</v>
      </c>
      <c r="DN739" s="677">
        <f t="shared" si="1084"/>
        <v>59.157345000000078</v>
      </c>
      <c r="DO739" s="677">
        <f t="shared" si="1107"/>
        <v>17.747203500000023</v>
      </c>
      <c r="DP739" s="677">
        <f t="shared" si="1108"/>
        <v>29.578672500000039</v>
      </c>
      <c r="DQ739" s="677">
        <f t="shared" si="1085"/>
        <v>59.157345000000078</v>
      </c>
      <c r="DR739" s="222">
        <v>1157</v>
      </c>
      <c r="DS739" s="677">
        <f t="shared" si="1086"/>
        <v>-33</v>
      </c>
      <c r="DT739" s="676">
        <f t="shared" si="1087"/>
        <v>-2.7731092436974762</v>
      </c>
      <c r="DU739" s="710">
        <f t="shared" si="1109"/>
        <v>-0.55462184873949527</v>
      </c>
      <c r="DV739" s="208">
        <v>1652.7293800000002</v>
      </c>
      <c r="DW739" s="677">
        <f t="shared" si="1088"/>
        <v>462.72938000000022</v>
      </c>
      <c r="DX739" s="676">
        <f t="shared" si="1089"/>
        <v>38.884821848739506</v>
      </c>
      <c r="DY739" s="710">
        <f t="shared" si="1110"/>
        <v>7.7769643697479012</v>
      </c>
      <c r="DZ739" s="222">
        <v>15</v>
      </c>
      <c r="EA739" s="677">
        <f t="shared" si="1090"/>
        <v>178.5</v>
      </c>
      <c r="EB739" s="568">
        <f t="shared" si="1091"/>
        <v>1368.5</v>
      </c>
      <c r="EC739" s="677">
        <f t="shared" si="1092"/>
        <v>1368.5</v>
      </c>
      <c r="ED739" s="677">
        <f t="shared" si="1111"/>
        <v>410.55</v>
      </c>
      <c r="EE739" s="677">
        <f t="shared" si="1112"/>
        <v>684.25</v>
      </c>
      <c r="EF739" s="208">
        <f t="shared" si="1113"/>
        <v>71.057345000000055</v>
      </c>
      <c r="EG739" s="208">
        <f t="shared" si="1114"/>
        <v>21.317203500000016</v>
      </c>
      <c r="EH739" s="208">
        <f t="shared" si="1115"/>
        <v>35.528672500000027</v>
      </c>
      <c r="EI739" s="677">
        <f t="shared" si="1093"/>
        <v>71.057345000000055</v>
      </c>
    </row>
    <row r="740" spans="1:139" s="218" customFormat="1" ht="33.75" customHeight="1" x14ac:dyDescent="0.2">
      <c r="A740" s="505">
        <v>737</v>
      </c>
      <c r="B740" s="505" t="s">
        <v>1267</v>
      </c>
      <c r="C740" s="499" t="s">
        <v>189</v>
      </c>
      <c r="D740" s="320" t="s">
        <v>445</v>
      </c>
      <c r="E740" s="355" t="s">
        <v>112</v>
      </c>
      <c r="F740" s="219" t="s">
        <v>10</v>
      </c>
      <c r="G740" s="219" t="s">
        <v>40</v>
      </c>
      <c r="H740" s="219">
        <v>6</v>
      </c>
      <c r="I740" s="248">
        <v>3</v>
      </c>
      <c r="J740" s="229">
        <v>850</v>
      </c>
      <c r="K740" s="222"/>
      <c r="L740" s="219" t="s">
        <v>10</v>
      </c>
      <c r="M740" s="219" t="s">
        <v>40</v>
      </c>
      <c r="N740" s="219">
        <v>6</v>
      </c>
      <c r="O740" s="249">
        <v>3</v>
      </c>
      <c r="P740" s="230">
        <v>850</v>
      </c>
      <c r="Q740" s="219"/>
      <c r="R740" s="219"/>
      <c r="S740" s="219"/>
      <c r="T740" s="249">
        <v>3</v>
      </c>
      <c r="U740" s="231">
        <v>850</v>
      </c>
      <c r="V740" s="228" t="s">
        <v>10</v>
      </c>
      <c r="W740" s="228" t="s">
        <v>6</v>
      </c>
      <c r="X740" s="228" t="s">
        <v>27</v>
      </c>
      <c r="Y740" s="252">
        <v>3</v>
      </c>
      <c r="Z740" s="232">
        <v>850</v>
      </c>
      <c r="AA740" s="207">
        <f t="shared" si="1029"/>
        <v>2550</v>
      </c>
      <c r="AB740" s="222">
        <v>709</v>
      </c>
      <c r="AC740" s="544">
        <f t="shared" si="1094"/>
        <v>-141</v>
      </c>
      <c r="AD740" s="208">
        <f>0.89*$AB$1</f>
        <v>1012.3394000000001</v>
      </c>
      <c r="AE740" s="678">
        <f t="shared" si="1095"/>
        <v>162.33940000000007</v>
      </c>
      <c r="AF740" s="222">
        <v>1315</v>
      </c>
      <c r="AJ740" s="444">
        <f t="shared" si="1030"/>
        <v>-141</v>
      </c>
      <c r="AK740" s="444">
        <f t="shared" si="1031"/>
        <v>-16.588235294117652</v>
      </c>
      <c r="AL740" s="539">
        <f t="shared" si="1096"/>
        <v>-3.3176470588235307E-2</v>
      </c>
      <c r="AM740" s="444">
        <f t="shared" si="1032"/>
        <v>-28.2</v>
      </c>
      <c r="AN740" s="445">
        <f t="shared" si="1033"/>
        <v>162.33940000000007</v>
      </c>
      <c r="AO740" s="445">
        <f t="shared" si="1034"/>
        <v>19.098752941176485</v>
      </c>
      <c r="AP740" s="542">
        <f t="shared" si="1097"/>
        <v>3.8197505882352968E-2</v>
      </c>
      <c r="AQ740" s="445">
        <f t="shared" si="1035"/>
        <v>32.467880000000015</v>
      </c>
      <c r="AR740" s="227">
        <f t="shared" si="1036"/>
        <v>2910</v>
      </c>
      <c r="AS740" s="210">
        <f t="shared" si="1037"/>
        <v>970</v>
      </c>
      <c r="AT740" s="209">
        <f t="shared" si="1038"/>
        <v>291</v>
      </c>
      <c r="AU740" s="209">
        <f t="shared" si="1039"/>
        <v>485</v>
      </c>
      <c r="AV740" s="211">
        <f t="shared" si="1040"/>
        <v>709</v>
      </c>
      <c r="AW740" s="210">
        <f t="shared" si="1041"/>
        <v>261</v>
      </c>
      <c r="AX740" s="210">
        <f t="shared" si="1042"/>
        <v>120</v>
      </c>
      <c r="AY740" s="210">
        <f t="shared" si="1043"/>
        <v>14.117647058823522</v>
      </c>
      <c r="AZ740" s="211">
        <f t="shared" si="1044"/>
        <v>1012.3394000000001</v>
      </c>
      <c r="BA740" s="544">
        <f t="shared" si="1098"/>
        <v>42.339400000000069</v>
      </c>
      <c r="BB740" s="210">
        <f t="shared" si="1099"/>
        <v>10.584850000000017</v>
      </c>
      <c r="BC740" s="213">
        <f t="shared" si="1045"/>
        <v>2733.3163800000002</v>
      </c>
      <c r="BD740" s="211">
        <f>[1]MAG_9pak!$F$8</f>
        <v>911.10546000000011</v>
      </c>
      <c r="BE740" s="213">
        <f t="shared" si="1046"/>
        <v>273.331638</v>
      </c>
      <c r="BF740" s="213">
        <f t="shared" si="1047"/>
        <v>455.55273000000005</v>
      </c>
      <c r="BG740" s="210">
        <f t="shared" si="1048"/>
        <v>202.10546000000011</v>
      </c>
      <c r="BH740" s="210">
        <f t="shared" si="1049"/>
        <v>61.105460000000107</v>
      </c>
      <c r="BI740" s="210">
        <f t="shared" si="1050"/>
        <v>7.1888776470588454</v>
      </c>
      <c r="BJ740" s="210">
        <f t="shared" si="1051"/>
        <v>1054</v>
      </c>
      <c r="BK740" s="214">
        <f t="shared" si="1052"/>
        <v>316.2</v>
      </c>
      <c r="BL740" s="214">
        <f t="shared" si="1053"/>
        <v>527</v>
      </c>
      <c r="BM740" s="210">
        <f t="shared" si="1054"/>
        <v>204</v>
      </c>
      <c r="BN740" s="210">
        <f t="shared" si="1055"/>
        <v>345</v>
      </c>
      <c r="BO740" s="215">
        <f t="shared" si="1056"/>
        <v>3162</v>
      </c>
      <c r="BP740" s="210">
        <f t="shared" si="1118"/>
        <v>1054</v>
      </c>
      <c r="BQ740" s="216">
        <f t="shared" si="1057"/>
        <v>316.2</v>
      </c>
      <c r="BR740" s="216">
        <f t="shared" si="1058"/>
        <v>527</v>
      </c>
      <c r="BS740" s="210">
        <f t="shared" si="1059"/>
        <v>204</v>
      </c>
      <c r="BT740" s="210">
        <f t="shared" si="1060"/>
        <v>345</v>
      </c>
      <c r="BU740" s="217">
        <f t="shared" si="1061"/>
        <v>3162</v>
      </c>
      <c r="BV740" s="210">
        <f t="shared" si="1119"/>
        <v>1054</v>
      </c>
      <c r="BW740" s="403">
        <f t="shared" si="1062"/>
        <v>316.2</v>
      </c>
      <c r="BX740" s="403">
        <f t="shared" si="1063"/>
        <v>527</v>
      </c>
      <c r="BY740" s="210">
        <f t="shared" si="1064"/>
        <v>204</v>
      </c>
      <c r="BZ740" s="210">
        <f t="shared" si="1065"/>
        <v>345</v>
      </c>
      <c r="CA740" s="210">
        <f t="shared" si="1066"/>
        <v>24</v>
      </c>
      <c r="CB740" s="404">
        <f t="shared" si="1067"/>
        <v>3162</v>
      </c>
      <c r="CC740" s="404"/>
      <c r="CD740" s="537">
        <f t="shared" si="1068"/>
        <v>10.584850000000017</v>
      </c>
      <c r="CE740" s="537">
        <f t="shared" si="1100"/>
        <v>3.1754550000000052</v>
      </c>
      <c r="CF740" s="537">
        <f t="shared" si="1069"/>
        <v>5.2924250000000086</v>
      </c>
      <c r="CG740" s="210"/>
      <c r="CH740" s="210"/>
      <c r="CI740" s="210"/>
      <c r="CJ740" s="538">
        <f t="shared" si="1070"/>
        <v>31.754550000000052</v>
      </c>
      <c r="CK740" s="216">
        <f t="shared" si="1071"/>
        <v>-65.25</v>
      </c>
      <c r="CL740" s="216">
        <f t="shared" si="1101"/>
        <v>-19.574999999999999</v>
      </c>
      <c r="CM740" s="216">
        <f t="shared" si="1072"/>
        <v>-32.625</v>
      </c>
      <c r="CN740" s="216"/>
      <c r="CO740" s="216"/>
      <c r="CP740" s="216"/>
      <c r="CQ740" s="217">
        <f t="shared" si="1073"/>
        <v>-195.75</v>
      </c>
      <c r="CR740" s="403">
        <f t="shared" si="1074"/>
        <v>-10.415149999999983</v>
      </c>
      <c r="CS740" s="403">
        <f t="shared" si="1102"/>
        <v>-3.1245449999999946</v>
      </c>
      <c r="CT740" s="403">
        <f t="shared" si="1075"/>
        <v>-5.2075749999999914</v>
      </c>
      <c r="CU740" s="403"/>
      <c r="CV740" s="403"/>
      <c r="CW740" s="403"/>
      <c r="CX740" s="404">
        <f t="shared" si="1076"/>
        <v>-31.245449999999948</v>
      </c>
      <c r="CY740" s="198"/>
      <c r="CZ740" s="222">
        <v>709</v>
      </c>
      <c r="DA740" s="677">
        <f t="shared" si="1077"/>
        <v>-141</v>
      </c>
      <c r="DB740" s="676">
        <f t="shared" si="1078"/>
        <v>-16.588235294117652</v>
      </c>
      <c r="DC740" s="676">
        <f t="shared" si="1103"/>
        <v>-3.3176470588235305</v>
      </c>
      <c r="DD740" s="208">
        <v>1012.3394000000001</v>
      </c>
      <c r="DE740" s="677">
        <f t="shared" si="1079"/>
        <v>162.33940000000007</v>
      </c>
      <c r="DF740" s="676">
        <f t="shared" si="1080"/>
        <v>19.098752941176485</v>
      </c>
      <c r="DG740" s="676">
        <f t="shared" si="1104"/>
        <v>3.8197505882352969</v>
      </c>
      <c r="DH740" s="222">
        <v>20</v>
      </c>
      <c r="DI740" s="677">
        <f t="shared" si="1081"/>
        <v>170</v>
      </c>
      <c r="DJ740" s="568">
        <f t="shared" si="1082"/>
        <v>1020</v>
      </c>
      <c r="DK740" s="677">
        <f t="shared" si="1083"/>
        <v>3060</v>
      </c>
      <c r="DL740" s="677">
        <f t="shared" si="1105"/>
        <v>306</v>
      </c>
      <c r="DM740" s="677">
        <f t="shared" si="1106"/>
        <v>510</v>
      </c>
      <c r="DN740" s="677">
        <f t="shared" si="1084"/>
        <v>-1.9151499999999828</v>
      </c>
      <c r="DO740" s="677">
        <f t="shared" si="1107"/>
        <v>-0.57454499999999487</v>
      </c>
      <c r="DP740" s="677">
        <f t="shared" si="1108"/>
        <v>-0.95757499999999141</v>
      </c>
      <c r="DQ740" s="677">
        <f t="shared" si="1085"/>
        <v>-5.7454499999999484</v>
      </c>
      <c r="DR740" s="222">
        <v>709</v>
      </c>
      <c r="DS740" s="677">
        <f t="shared" si="1086"/>
        <v>-141</v>
      </c>
      <c r="DT740" s="676">
        <f t="shared" si="1087"/>
        <v>-16.588235294117652</v>
      </c>
      <c r="DU740" s="710">
        <f t="shared" si="1109"/>
        <v>-3.3176470588235305</v>
      </c>
      <c r="DV740" s="208">
        <v>1012.3394000000001</v>
      </c>
      <c r="DW740" s="677">
        <f t="shared" si="1088"/>
        <v>162.33940000000007</v>
      </c>
      <c r="DX740" s="676">
        <f t="shared" si="1089"/>
        <v>19.098752941176485</v>
      </c>
      <c r="DY740" s="710">
        <f t="shared" si="1110"/>
        <v>3.8197505882352969</v>
      </c>
      <c r="DZ740" s="222">
        <v>19</v>
      </c>
      <c r="EA740" s="677">
        <f t="shared" si="1090"/>
        <v>161.5</v>
      </c>
      <c r="EB740" s="568">
        <f t="shared" si="1091"/>
        <v>1011.5</v>
      </c>
      <c r="EC740" s="677">
        <f t="shared" si="1092"/>
        <v>3034.5</v>
      </c>
      <c r="ED740" s="677">
        <f t="shared" si="1111"/>
        <v>303.45</v>
      </c>
      <c r="EE740" s="677">
        <f t="shared" si="1112"/>
        <v>505.75</v>
      </c>
      <c r="EF740" s="208">
        <f t="shared" si="1113"/>
        <v>0.20985000000001719</v>
      </c>
      <c r="EG740" s="208">
        <f t="shared" si="1114"/>
        <v>6.295500000000516E-2</v>
      </c>
      <c r="EH740" s="208">
        <f t="shared" si="1115"/>
        <v>0.10492500000000859</v>
      </c>
      <c r="EI740" s="677">
        <f t="shared" si="1093"/>
        <v>0.62955000000005157</v>
      </c>
    </row>
    <row r="741" spans="1:139" s="218" customFormat="1" ht="33.75" customHeight="1" x14ac:dyDescent="0.2">
      <c r="A741" s="506">
        <v>738</v>
      </c>
      <c r="B741" s="505" t="s">
        <v>1267</v>
      </c>
      <c r="C741" s="499" t="s">
        <v>189</v>
      </c>
      <c r="D741" s="320" t="s">
        <v>445</v>
      </c>
      <c r="E741" s="355" t="s">
        <v>8</v>
      </c>
      <c r="F741" s="219" t="s">
        <v>5</v>
      </c>
      <c r="G741" s="219" t="s">
        <v>26</v>
      </c>
      <c r="H741" s="219">
        <v>3</v>
      </c>
      <c r="I741" s="248">
        <v>3</v>
      </c>
      <c r="J741" s="229">
        <v>575</v>
      </c>
      <c r="K741" s="222"/>
      <c r="L741" s="219" t="s">
        <v>5</v>
      </c>
      <c r="M741" s="219" t="s">
        <v>26</v>
      </c>
      <c r="N741" s="219">
        <v>3</v>
      </c>
      <c r="O741" s="249">
        <v>3</v>
      </c>
      <c r="P741" s="230">
        <v>575</v>
      </c>
      <c r="Q741" s="219"/>
      <c r="R741" s="219"/>
      <c r="S741" s="219"/>
      <c r="T741" s="249">
        <v>3</v>
      </c>
      <c r="U741" s="231">
        <v>575</v>
      </c>
      <c r="V741" s="228" t="s">
        <v>303</v>
      </c>
      <c r="W741" s="228" t="s">
        <v>24</v>
      </c>
      <c r="X741" s="228" t="s">
        <v>39</v>
      </c>
      <c r="Y741" s="252">
        <v>3</v>
      </c>
      <c r="Z741" s="549">
        <v>575</v>
      </c>
      <c r="AA741" s="207">
        <f t="shared" si="1029"/>
        <v>1725</v>
      </c>
      <c r="AB741" s="547">
        <v>620</v>
      </c>
      <c r="AC741" s="544">
        <f t="shared" si="1094"/>
        <v>45</v>
      </c>
      <c r="AD741" s="548">
        <f>0.592*$AB$1</f>
        <v>673.37631999999996</v>
      </c>
      <c r="AE741" s="678">
        <f t="shared" si="1095"/>
        <v>98.376319999999964</v>
      </c>
      <c r="AF741" s="222">
        <v>875</v>
      </c>
      <c r="AJ741" s="444">
        <f t="shared" si="1030"/>
        <v>45</v>
      </c>
      <c r="AK741" s="444">
        <f t="shared" si="1031"/>
        <v>7.8260869565217348</v>
      </c>
      <c r="AL741" s="539">
        <f t="shared" si="1096"/>
        <v>1.5652173913043469E-2</v>
      </c>
      <c r="AM741" s="444">
        <f t="shared" si="1032"/>
        <v>9</v>
      </c>
      <c r="AN741" s="445">
        <f t="shared" si="1033"/>
        <v>98.376319999999964</v>
      </c>
      <c r="AO741" s="445">
        <f t="shared" si="1034"/>
        <v>17.108925217391288</v>
      </c>
      <c r="AP741" s="542">
        <f t="shared" si="1097"/>
        <v>3.4217850434782579E-2</v>
      </c>
      <c r="AQ741" s="445">
        <f t="shared" si="1035"/>
        <v>19.675263999999991</v>
      </c>
      <c r="AR741" s="227">
        <f t="shared" si="1036"/>
        <v>2085</v>
      </c>
      <c r="AS741" s="545">
        <f t="shared" si="1037"/>
        <v>695</v>
      </c>
      <c r="AT741" s="209">
        <f t="shared" si="1038"/>
        <v>208.5</v>
      </c>
      <c r="AU741" s="209">
        <f t="shared" si="1039"/>
        <v>347.5</v>
      </c>
      <c r="AV741" s="211">
        <f t="shared" si="1040"/>
        <v>620</v>
      </c>
      <c r="AW741" s="545">
        <f t="shared" si="1041"/>
        <v>75</v>
      </c>
      <c r="AX741" s="210">
        <f t="shared" si="1042"/>
        <v>120</v>
      </c>
      <c r="AY741" s="210">
        <f t="shared" si="1043"/>
        <v>20.869565217391298</v>
      </c>
      <c r="AZ741" s="211">
        <f t="shared" si="1044"/>
        <v>673.37631999999996</v>
      </c>
      <c r="BA741" s="544">
        <f t="shared" si="1098"/>
        <v>-21.623680000000036</v>
      </c>
      <c r="BB741" s="210">
        <f t="shared" si="1099"/>
        <v>-5.4059200000000089</v>
      </c>
      <c r="BC741" s="213">
        <f t="shared" si="1045"/>
        <v>1860</v>
      </c>
      <c r="BD741" s="211">
        <f>[1]MAG_9pak!$F$5</f>
        <v>620</v>
      </c>
      <c r="BE741" s="213">
        <f t="shared" si="1046"/>
        <v>186</v>
      </c>
      <c r="BF741" s="213">
        <f t="shared" si="1047"/>
        <v>310</v>
      </c>
      <c r="BG741" s="210">
        <f t="shared" si="1048"/>
        <v>0</v>
      </c>
      <c r="BH741" s="210">
        <f t="shared" si="1049"/>
        <v>45</v>
      </c>
      <c r="BI741" s="210">
        <f t="shared" si="1050"/>
        <v>7.8260869565217348</v>
      </c>
      <c r="BJ741" s="210">
        <f t="shared" si="1051"/>
        <v>713</v>
      </c>
      <c r="BK741" s="214">
        <f t="shared" si="1052"/>
        <v>213.9</v>
      </c>
      <c r="BL741" s="214">
        <f t="shared" si="1053"/>
        <v>356.5</v>
      </c>
      <c r="BM741" s="210">
        <f t="shared" si="1054"/>
        <v>138</v>
      </c>
      <c r="BN741" s="210">
        <f t="shared" si="1055"/>
        <v>93</v>
      </c>
      <c r="BO741" s="215">
        <f t="shared" si="1056"/>
        <v>2139</v>
      </c>
      <c r="BP741" s="210">
        <f t="shared" si="1118"/>
        <v>713</v>
      </c>
      <c r="BQ741" s="216">
        <f t="shared" si="1057"/>
        <v>213.9</v>
      </c>
      <c r="BR741" s="216">
        <f t="shared" si="1058"/>
        <v>356.5</v>
      </c>
      <c r="BS741" s="210">
        <f t="shared" si="1059"/>
        <v>138</v>
      </c>
      <c r="BT741" s="210">
        <f t="shared" si="1060"/>
        <v>93</v>
      </c>
      <c r="BU741" s="217">
        <f t="shared" si="1061"/>
        <v>2139</v>
      </c>
      <c r="BV741" s="210">
        <f t="shared" si="1119"/>
        <v>713</v>
      </c>
      <c r="BW741" s="403">
        <f t="shared" si="1062"/>
        <v>213.9</v>
      </c>
      <c r="BX741" s="403">
        <f t="shared" si="1063"/>
        <v>356.5</v>
      </c>
      <c r="BY741" s="210">
        <f t="shared" si="1064"/>
        <v>138</v>
      </c>
      <c r="BZ741" s="210">
        <f t="shared" si="1065"/>
        <v>93</v>
      </c>
      <c r="CA741" s="210">
        <f t="shared" si="1066"/>
        <v>24</v>
      </c>
      <c r="CB741" s="404">
        <f t="shared" si="1067"/>
        <v>2139</v>
      </c>
      <c r="CC741" s="404"/>
      <c r="CD741" s="537">
        <f t="shared" si="1068"/>
        <v>-5.4059200000000089</v>
      </c>
      <c r="CE741" s="537">
        <f t="shared" si="1100"/>
        <v>-1.6217760000000025</v>
      </c>
      <c r="CF741" s="537">
        <f t="shared" si="1069"/>
        <v>-2.7029600000000045</v>
      </c>
      <c r="CG741" s="210"/>
      <c r="CH741" s="210"/>
      <c r="CI741" s="210"/>
      <c r="CJ741" s="538">
        <f t="shared" si="1070"/>
        <v>-16.217760000000027</v>
      </c>
      <c r="CK741" s="216">
        <f t="shared" si="1071"/>
        <v>-18.75</v>
      </c>
      <c r="CL741" s="216">
        <f t="shared" si="1101"/>
        <v>-5.625</v>
      </c>
      <c r="CM741" s="216">
        <f t="shared" si="1072"/>
        <v>-9.375</v>
      </c>
      <c r="CN741" s="216"/>
      <c r="CO741" s="216"/>
      <c r="CP741" s="216"/>
      <c r="CQ741" s="217">
        <f t="shared" si="1073"/>
        <v>-56.25</v>
      </c>
      <c r="CR741" s="403">
        <f t="shared" si="1074"/>
        <v>-9.9059200000000089</v>
      </c>
      <c r="CS741" s="403">
        <f t="shared" si="1102"/>
        <v>-2.9717760000000024</v>
      </c>
      <c r="CT741" s="403">
        <f t="shared" si="1075"/>
        <v>-4.9529600000000045</v>
      </c>
      <c r="CU741" s="403"/>
      <c r="CV741" s="403"/>
      <c r="CW741" s="403"/>
      <c r="CX741" s="404">
        <f t="shared" si="1076"/>
        <v>-29.717760000000027</v>
      </c>
      <c r="CY741" s="198"/>
      <c r="CZ741" s="222">
        <v>620</v>
      </c>
      <c r="DA741" s="677">
        <f t="shared" si="1077"/>
        <v>45</v>
      </c>
      <c r="DB741" s="676">
        <f t="shared" si="1078"/>
        <v>7.8260869565217348</v>
      </c>
      <c r="DC741" s="676">
        <f t="shared" si="1103"/>
        <v>1.565217391304347</v>
      </c>
      <c r="DD741" s="208">
        <v>673.37631999999996</v>
      </c>
      <c r="DE741" s="677">
        <f t="shared" si="1079"/>
        <v>98.376319999999964</v>
      </c>
      <c r="DF741" s="676">
        <f t="shared" si="1080"/>
        <v>17.108925217391288</v>
      </c>
      <c r="DG741" s="676">
        <f t="shared" si="1104"/>
        <v>3.4217850434782577</v>
      </c>
      <c r="DH741" s="222">
        <v>24</v>
      </c>
      <c r="DI741" s="677">
        <f t="shared" si="1081"/>
        <v>138</v>
      </c>
      <c r="DJ741" s="568">
        <f t="shared" si="1082"/>
        <v>713</v>
      </c>
      <c r="DK741" s="677">
        <f t="shared" si="1083"/>
        <v>2139</v>
      </c>
      <c r="DL741" s="677">
        <f t="shared" si="1105"/>
        <v>213.9</v>
      </c>
      <c r="DM741" s="677">
        <f t="shared" si="1106"/>
        <v>356.5</v>
      </c>
      <c r="DN741" s="677">
        <f t="shared" si="1084"/>
        <v>-9.9059200000000089</v>
      </c>
      <c r="DO741" s="677">
        <f t="shared" si="1107"/>
        <v>-2.9717760000000024</v>
      </c>
      <c r="DP741" s="677">
        <f t="shared" si="1108"/>
        <v>-4.9529600000000045</v>
      </c>
      <c r="DQ741" s="677">
        <f t="shared" si="1085"/>
        <v>-29.717760000000027</v>
      </c>
      <c r="DR741" s="222">
        <v>620</v>
      </c>
      <c r="DS741" s="677">
        <f t="shared" si="1086"/>
        <v>45</v>
      </c>
      <c r="DT741" s="676">
        <f t="shared" si="1087"/>
        <v>7.8260869565217348</v>
      </c>
      <c r="DU741" s="710">
        <f t="shared" si="1109"/>
        <v>1.565217391304347</v>
      </c>
      <c r="DV741" s="208">
        <v>673.37631999999996</v>
      </c>
      <c r="DW741" s="677">
        <f t="shared" si="1088"/>
        <v>98.376319999999964</v>
      </c>
      <c r="DX741" s="676">
        <f t="shared" si="1089"/>
        <v>17.108925217391288</v>
      </c>
      <c r="DY741" s="710">
        <f t="shared" si="1110"/>
        <v>3.4217850434782577</v>
      </c>
      <c r="DZ741" s="222">
        <v>17</v>
      </c>
      <c r="EA741" s="677">
        <f t="shared" si="1090"/>
        <v>97.75</v>
      </c>
      <c r="EB741" s="568">
        <f t="shared" si="1091"/>
        <v>672.75</v>
      </c>
      <c r="EC741" s="677">
        <f t="shared" si="1092"/>
        <v>2018.25</v>
      </c>
      <c r="ED741" s="677">
        <f t="shared" si="1111"/>
        <v>201.82499999999999</v>
      </c>
      <c r="EE741" s="677">
        <f t="shared" si="1112"/>
        <v>336.375</v>
      </c>
      <c r="EF741" s="208">
        <f t="shared" si="1113"/>
        <v>0.15657999999999106</v>
      </c>
      <c r="EG741" s="208">
        <f t="shared" si="1114"/>
        <v>4.6973999999997317E-2</v>
      </c>
      <c r="EH741" s="208">
        <f t="shared" si="1115"/>
        <v>7.828999999999553E-2</v>
      </c>
      <c r="EI741" s="677">
        <f t="shared" si="1093"/>
        <v>0.46973999999997318</v>
      </c>
    </row>
    <row r="742" spans="1:139" s="218" customFormat="1" ht="33.75" customHeight="1" x14ac:dyDescent="0.2">
      <c r="A742" s="505">
        <v>739</v>
      </c>
      <c r="B742" s="505" t="s">
        <v>1267</v>
      </c>
      <c r="C742" s="499" t="s">
        <v>189</v>
      </c>
      <c r="D742" s="320" t="s">
        <v>445</v>
      </c>
      <c r="E742" s="327" t="s">
        <v>141</v>
      </c>
      <c r="F742" s="219" t="s">
        <v>5</v>
      </c>
      <c r="G742" s="219" t="s">
        <v>22</v>
      </c>
      <c r="H742" s="219">
        <v>7</v>
      </c>
      <c r="I742" s="248">
        <v>1</v>
      </c>
      <c r="J742" s="229">
        <v>750</v>
      </c>
      <c r="K742" s="222"/>
      <c r="L742" s="219" t="s">
        <v>5</v>
      </c>
      <c r="M742" s="219" t="s">
        <v>22</v>
      </c>
      <c r="N742" s="219">
        <v>7</v>
      </c>
      <c r="O742" s="249">
        <v>1</v>
      </c>
      <c r="P742" s="230">
        <v>750</v>
      </c>
      <c r="Q742" s="219"/>
      <c r="R742" s="219"/>
      <c r="S742" s="219"/>
      <c r="T742" s="249">
        <v>1</v>
      </c>
      <c r="U742" s="231">
        <v>750</v>
      </c>
      <c r="V742" s="228" t="s">
        <v>303</v>
      </c>
      <c r="W742" s="228" t="s">
        <v>22</v>
      </c>
      <c r="X742" s="228" t="s">
        <v>45</v>
      </c>
      <c r="Y742" s="252">
        <v>1</v>
      </c>
      <c r="Z742" s="232">
        <v>750</v>
      </c>
      <c r="AA742" s="207">
        <f t="shared" si="1029"/>
        <v>750</v>
      </c>
      <c r="AB742" s="222">
        <v>758</v>
      </c>
      <c r="AC742" s="544">
        <f t="shared" si="1094"/>
        <v>8</v>
      </c>
      <c r="AD742" s="208">
        <f>0.95*$AB$1</f>
        <v>1080.587</v>
      </c>
      <c r="AE742" s="678">
        <f t="shared" si="1095"/>
        <v>330.58699999999999</v>
      </c>
      <c r="AF742" s="222">
        <v>1406</v>
      </c>
      <c r="AJ742" s="444">
        <f t="shared" si="1030"/>
        <v>8</v>
      </c>
      <c r="AK742" s="444">
        <f t="shared" si="1031"/>
        <v>1.0666666666666629</v>
      </c>
      <c r="AL742" s="539">
        <f t="shared" si="1096"/>
        <v>2.1333333333333256E-3</v>
      </c>
      <c r="AM742" s="444">
        <f t="shared" si="1032"/>
        <v>1.6</v>
      </c>
      <c r="AN742" s="445">
        <f t="shared" si="1033"/>
        <v>330.58699999999999</v>
      </c>
      <c r="AO742" s="445">
        <f t="shared" si="1034"/>
        <v>44.07826666666665</v>
      </c>
      <c r="AP742" s="542">
        <f t="shared" si="1097"/>
        <v>8.8156533333333301E-2</v>
      </c>
      <c r="AQ742" s="445">
        <f t="shared" si="1035"/>
        <v>66.117400000000004</v>
      </c>
      <c r="AR742" s="227">
        <f t="shared" si="1036"/>
        <v>870</v>
      </c>
      <c r="AS742" s="210">
        <f t="shared" si="1037"/>
        <v>870</v>
      </c>
      <c r="AT742" s="209">
        <f t="shared" si="1038"/>
        <v>261</v>
      </c>
      <c r="AU742" s="209">
        <f t="shared" si="1039"/>
        <v>435</v>
      </c>
      <c r="AV742" s="211">
        <f t="shared" si="1040"/>
        <v>758</v>
      </c>
      <c r="AW742" s="210">
        <f t="shared" si="1041"/>
        <v>112</v>
      </c>
      <c r="AX742" s="210">
        <f t="shared" si="1042"/>
        <v>120</v>
      </c>
      <c r="AY742" s="210">
        <f t="shared" si="1043"/>
        <v>15.999999999999986</v>
      </c>
      <c r="AZ742" s="211">
        <f t="shared" si="1044"/>
        <v>1080.587</v>
      </c>
      <c r="BA742" s="544">
        <f t="shared" si="1098"/>
        <v>210.58699999999999</v>
      </c>
      <c r="BB742" s="210">
        <f t="shared" si="1099"/>
        <v>52.646749999999997</v>
      </c>
      <c r="BC742" s="213">
        <f t="shared" si="1045"/>
        <v>972.52830000000006</v>
      </c>
      <c r="BD742" s="211">
        <f>[1]MAG_9pak!$F$9</f>
        <v>972.52830000000006</v>
      </c>
      <c r="BE742" s="213">
        <f t="shared" si="1046"/>
        <v>291.75848999999999</v>
      </c>
      <c r="BF742" s="213">
        <f t="shared" si="1047"/>
        <v>486.26415000000003</v>
      </c>
      <c r="BG742" s="210">
        <f t="shared" si="1048"/>
        <v>214.52830000000006</v>
      </c>
      <c r="BH742" s="210">
        <f t="shared" si="1049"/>
        <v>222.52830000000006</v>
      </c>
      <c r="BI742" s="210">
        <f t="shared" si="1050"/>
        <v>29.670440000000013</v>
      </c>
      <c r="BJ742" s="210">
        <f t="shared" si="1051"/>
        <v>930</v>
      </c>
      <c r="BK742" s="214">
        <f t="shared" si="1052"/>
        <v>279</v>
      </c>
      <c r="BL742" s="214">
        <f t="shared" si="1053"/>
        <v>465</v>
      </c>
      <c r="BM742" s="210">
        <f t="shared" si="1054"/>
        <v>180</v>
      </c>
      <c r="BN742" s="210">
        <f t="shared" si="1055"/>
        <v>172</v>
      </c>
      <c r="BO742" s="215">
        <f t="shared" si="1056"/>
        <v>930</v>
      </c>
      <c r="BP742" s="210">
        <f t="shared" si="1118"/>
        <v>930</v>
      </c>
      <c r="BQ742" s="216">
        <f t="shared" si="1057"/>
        <v>279</v>
      </c>
      <c r="BR742" s="216">
        <f t="shared" si="1058"/>
        <v>465</v>
      </c>
      <c r="BS742" s="210">
        <f t="shared" si="1059"/>
        <v>180</v>
      </c>
      <c r="BT742" s="210">
        <f t="shared" si="1060"/>
        <v>172</v>
      </c>
      <c r="BU742" s="217">
        <f t="shared" si="1061"/>
        <v>930</v>
      </c>
      <c r="BV742" s="210">
        <f t="shared" si="1119"/>
        <v>930</v>
      </c>
      <c r="BW742" s="403">
        <f t="shared" si="1062"/>
        <v>279</v>
      </c>
      <c r="BX742" s="403">
        <f t="shared" si="1063"/>
        <v>465</v>
      </c>
      <c r="BY742" s="210">
        <f t="shared" si="1064"/>
        <v>180</v>
      </c>
      <c r="BZ742" s="210">
        <f t="shared" si="1065"/>
        <v>172</v>
      </c>
      <c r="CA742" s="210">
        <f t="shared" si="1066"/>
        <v>24</v>
      </c>
      <c r="CB742" s="404">
        <f t="shared" si="1067"/>
        <v>930</v>
      </c>
      <c r="CC742" s="404"/>
      <c r="CD742" s="537">
        <f t="shared" si="1068"/>
        <v>52.646749999999997</v>
      </c>
      <c r="CE742" s="537">
        <f t="shared" si="1100"/>
        <v>15.794024999999998</v>
      </c>
      <c r="CF742" s="537">
        <f t="shared" si="1069"/>
        <v>26.323374999999999</v>
      </c>
      <c r="CG742" s="210"/>
      <c r="CH742" s="210"/>
      <c r="CI742" s="210"/>
      <c r="CJ742" s="538">
        <f t="shared" si="1070"/>
        <v>52.646749999999997</v>
      </c>
      <c r="CK742" s="216">
        <f t="shared" si="1071"/>
        <v>-28</v>
      </c>
      <c r="CL742" s="216">
        <f t="shared" si="1101"/>
        <v>-8.4</v>
      </c>
      <c r="CM742" s="216">
        <f t="shared" si="1072"/>
        <v>-14</v>
      </c>
      <c r="CN742" s="216"/>
      <c r="CO742" s="216"/>
      <c r="CP742" s="216"/>
      <c r="CQ742" s="217">
        <f t="shared" si="1073"/>
        <v>-28</v>
      </c>
      <c r="CR742" s="403">
        <f t="shared" si="1074"/>
        <v>37.646749999999997</v>
      </c>
      <c r="CS742" s="403">
        <f t="shared" si="1102"/>
        <v>11.294025</v>
      </c>
      <c r="CT742" s="403">
        <f t="shared" si="1075"/>
        <v>18.823374999999999</v>
      </c>
      <c r="CU742" s="403"/>
      <c r="CV742" s="403"/>
      <c r="CW742" s="403"/>
      <c r="CX742" s="404">
        <f t="shared" si="1076"/>
        <v>37.646749999999997</v>
      </c>
      <c r="CY742" s="198"/>
      <c r="CZ742" s="222">
        <v>758</v>
      </c>
      <c r="DA742" s="677">
        <f t="shared" si="1077"/>
        <v>8</v>
      </c>
      <c r="DB742" s="676">
        <f t="shared" si="1078"/>
        <v>1.0666666666666629</v>
      </c>
      <c r="DC742" s="676">
        <f t="shared" si="1103"/>
        <v>0.21333333333333257</v>
      </c>
      <c r="DD742" s="208">
        <v>1080.587</v>
      </c>
      <c r="DE742" s="677">
        <f t="shared" si="1079"/>
        <v>330.58699999999999</v>
      </c>
      <c r="DF742" s="676">
        <f t="shared" si="1080"/>
        <v>44.07826666666665</v>
      </c>
      <c r="DG742" s="676">
        <f t="shared" si="1104"/>
        <v>8.81565333333333</v>
      </c>
      <c r="DH742" s="222">
        <v>20</v>
      </c>
      <c r="DI742" s="677">
        <f t="shared" si="1081"/>
        <v>150</v>
      </c>
      <c r="DJ742" s="568">
        <f t="shared" si="1082"/>
        <v>900</v>
      </c>
      <c r="DK742" s="677">
        <f t="shared" si="1083"/>
        <v>900</v>
      </c>
      <c r="DL742" s="677">
        <f t="shared" si="1105"/>
        <v>270</v>
      </c>
      <c r="DM742" s="677">
        <f t="shared" si="1106"/>
        <v>450</v>
      </c>
      <c r="DN742" s="677">
        <f t="shared" si="1084"/>
        <v>45.146749999999997</v>
      </c>
      <c r="DO742" s="677">
        <f t="shared" si="1107"/>
        <v>13.544025</v>
      </c>
      <c r="DP742" s="677">
        <f t="shared" si="1108"/>
        <v>22.573374999999999</v>
      </c>
      <c r="DQ742" s="677">
        <f t="shared" si="1085"/>
        <v>45.146749999999997</v>
      </c>
      <c r="DR742" s="222">
        <v>758</v>
      </c>
      <c r="DS742" s="677">
        <f t="shared" si="1086"/>
        <v>8</v>
      </c>
      <c r="DT742" s="676">
        <f t="shared" si="1087"/>
        <v>1.0666666666666629</v>
      </c>
      <c r="DU742" s="710">
        <f t="shared" si="1109"/>
        <v>0.21333333333333257</v>
      </c>
      <c r="DV742" s="208">
        <v>1080.587</v>
      </c>
      <c r="DW742" s="677">
        <f t="shared" si="1088"/>
        <v>330.58699999999999</v>
      </c>
      <c r="DX742" s="676">
        <f t="shared" si="1089"/>
        <v>44.07826666666665</v>
      </c>
      <c r="DY742" s="710">
        <f t="shared" si="1110"/>
        <v>8.81565333333333</v>
      </c>
      <c r="DZ742" s="222">
        <v>19</v>
      </c>
      <c r="EA742" s="677">
        <f t="shared" si="1090"/>
        <v>142.5</v>
      </c>
      <c r="EB742" s="568">
        <f t="shared" si="1091"/>
        <v>892.5</v>
      </c>
      <c r="EC742" s="677">
        <f t="shared" si="1092"/>
        <v>892.5</v>
      </c>
      <c r="ED742" s="677">
        <f t="shared" si="1111"/>
        <v>267.75</v>
      </c>
      <c r="EE742" s="677">
        <f t="shared" si="1112"/>
        <v>446.25</v>
      </c>
      <c r="EF742" s="208">
        <f t="shared" si="1113"/>
        <v>47.021749999999997</v>
      </c>
      <c r="EG742" s="208">
        <f t="shared" si="1114"/>
        <v>14.106525</v>
      </c>
      <c r="EH742" s="208">
        <f t="shared" si="1115"/>
        <v>23.510874999999999</v>
      </c>
      <c r="EI742" s="677">
        <f t="shared" si="1093"/>
        <v>47.021749999999997</v>
      </c>
    </row>
    <row r="743" spans="1:139" s="218" customFormat="1" ht="33.75" customHeight="1" x14ac:dyDescent="0.2">
      <c r="A743" s="505">
        <v>740</v>
      </c>
      <c r="B743" s="505" t="s">
        <v>1267</v>
      </c>
      <c r="C743" s="499" t="s">
        <v>189</v>
      </c>
      <c r="D743" s="320" t="s">
        <v>445</v>
      </c>
      <c r="E743" s="327" t="s">
        <v>142</v>
      </c>
      <c r="F743" s="219">
        <v>13</v>
      </c>
      <c r="G743" s="219" t="s">
        <v>42</v>
      </c>
      <c r="H743" s="219">
        <v>4</v>
      </c>
      <c r="I743" s="248">
        <v>1</v>
      </c>
      <c r="J743" s="229">
        <v>575</v>
      </c>
      <c r="K743" s="222"/>
      <c r="L743" s="219">
        <v>13</v>
      </c>
      <c r="M743" s="219" t="s">
        <v>42</v>
      </c>
      <c r="N743" s="219">
        <v>4</v>
      </c>
      <c r="O743" s="249">
        <v>1</v>
      </c>
      <c r="P743" s="230">
        <v>575</v>
      </c>
      <c r="Q743" s="219"/>
      <c r="R743" s="219"/>
      <c r="S743" s="219"/>
      <c r="T743" s="249">
        <v>1</v>
      </c>
      <c r="U743" s="231">
        <v>575</v>
      </c>
      <c r="V743" s="228" t="s">
        <v>303</v>
      </c>
      <c r="W743" s="228" t="s">
        <v>42</v>
      </c>
      <c r="X743" s="228" t="s">
        <v>10</v>
      </c>
      <c r="Y743" s="252">
        <v>1</v>
      </c>
      <c r="Z743" s="232">
        <v>575</v>
      </c>
      <c r="AA743" s="207">
        <f t="shared" si="1029"/>
        <v>575</v>
      </c>
      <c r="AB743" s="222">
        <v>648</v>
      </c>
      <c r="AC743" s="544">
        <f t="shared" si="1094"/>
        <v>73</v>
      </c>
      <c r="AD743" s="208">
        <f>0.814*$AB$1</f>
        <v>925.89243999999997</v>
      </c>
      <c r="AE743" s="678">
        <f t="shared" si="1095"/>
        <v>350.89243999999997</v>
      </c>
      <c r="AF743" s="222">
        <v>1205</v>
      </c>
      <c r="AJ743" s="444">
        <f t="shared" si="1030"/>
        <v>73</v>
      </c>
      <c r="AK743" s="444">
        <f t="shared" si="1031"/>
        <v>12.695652173913047</v>
      </c>
      <c r="AL743" s="539">
        <f t="shared" si="1096"/>
        <v>2.5391304347826091E-2</v>
      </c>
      <c r="AM743" s="444">
        <f t="shared" si="1032"/>
        <v>14.6</v>
      </c>
      <c r="AN743" s="445">
        <f t="shared" si="1033"/>
        <v>350.89243999999997</v>
      </c>
      <c r="AO743" s="445">
        <f t="shared" si="1034"/>
        <v>61.02477217391305</v>
      </c>
      <c r="AP743" s="542">
        <f t="shared" si="1097"/>
        <v>0.12204954434782611</v>
      </c>
      <c r="AQ743" s="445">
        <f t="shared" si="1035"/>
        <v>70.178487999999987</v>
      </c>
      <c r="AR743" s="227">
        <f t="shared" si="1036"/>
        <v>695</v>
      </c>
      <c r="AS743" s="210">
        <f t="shared" si="1037"/>
        <v>695</v>
      </c>
      <c r="AT743" s="209">
        <f t="shared" si="1038"/>
        <v>208.5</v>
      </c>
      <c r="AU743" s="209">
        <f t="shared" si="1039"/>
        <v>347.5</v>
      </c>
      <c r="AV743" s="211">
        <f t="shared" si="1040"/>
        <v>648</v>
      </c>
      <c r="AW743" s="210">
        <f t="shared" si="1041"/>
        <v>47</v>
      </c>
      <c r="AX743" s="210">
        <f t="shared" si="1042"/>
        <v>120</v>
      </c>
      <c r="AY743" s="210">
        <f t="shared" si="1043"/>
        <v>20.869565217391298</v>
      </c>
      <c r="AZ743" s="211">
        <f t="shared" si="1044"/>
        <v>925.89243999999997</v>
      </c>
      <c r="BA743" s="544">
        <f t="shared" si="1098"/>
        <v>230.89243999999997</v>
      </c>
      <c r="BB743" s="210">
        <f t="shared" si="1099"/>
        <v>57.723109999999991</v>
      </c>
      <c r="BC743" s="213">
        <f t="shared" si="1045"/>
        <v>833.30319599999996</v>
      </c>
      <c r="BD743" s="211">
        <f>[1]MAG_9pak!$F$6</f>
        <v>833.30319599999996</v>
      </c>
      <c r="BE743" s="213">
        <f t="shared" si="1046"/>
        <v>249.99095879999999</v>
      </c>
      <c r="BF743" s="213">
        <f t="shared" si="1047"/>
        <v>416.65159799999998</v>
      </c>
      <c r="BG743" s="210">
        <f t="shared" si="1048"/>
        <v>185.30319599999996</v>
      </c>
      <c r="BH743" s="210">
        <f t="shared" si="1049"/>
        <v>258.30319599999996</v>
      </c>
      <c r="BI743" s="210">
        <f t="shared" si="1050"/>
        <v>44.922294956521739</v>
      </c>
      <c r="BJ743" s="210">
        <f t="shared" si="1051"/>
        <v>713</v>
      </c>
      <c r="BK743" s="214">
        <f t="shared" si="1052"/>
        <v>213.9</v>
      </c>
      <c r="BL743" s="214">
        <f t="shared" si="1053"/>
        <v>356.5</v>
      </c>
      <c r="BM743" s="210">
        <f t="shared" si="1054"/>
        <v>138</v>
      </c>
      <c r="BN743" s="210">
        <f t="shared" si="1055"/>
        <v>65</v>
      </c>
      <c r="BO743" s="215">
        <f t="shared" si="1056"/>
        <v>713</v>
      </c>
      <c r="BP743" s="210">
        <f t="shared" si="1118"/>
        <v>713</v>
      </c>
      <c r="BQ743" s="216">
        <f t="shared" si="1057"/>
        <v>213.9</v>
      </c>
      <c r="BR743" s="216">
        <f t="shared" si="1058"/>
        <v>356.5</v>
      </c>
      <c r="BS743" s="210">
        <f t="shared" si="1059"/>
        <v>138</v>
      </c>
      <c r="BT743" s="210">
        <f t="shared" si="1060"/>
        <v>65</v>
      </c>
      <c r="BU743" s="217">
        <f t="shared" si="1061"/>
        <v>713</v>
      </c>
      <c r="BV743" s="210">
        <f t="shared" si="1119"/>
        <v>713</v>
      </c>
      <c r="BW743" s="403">
        <f t="shared" si="1062"/>
        <v>213.9</v>
      </c>
      <c r="BX743" s="403">
        <f t="shared" si="1063"/>
        <v>356.5</v>
      </c>
      <c r="BY743" s="210">
        <f t="shared" si="1064"/>
        <v>138</v>
      </c>
      <c r="BZ743" s="210">
        <f t="shared" si="1065"/>
        <v>65</v>
      </c>
      <c r="CA743" s="210">
        <f t="shared" si="1066"/>
        <v>24</v>
      </c>
      <c r="CB743" s="404">
        <f t="shared" si="1067"/>
        <v>713</v>
      </c>
      <c r="CC743" s="404"/>
      <c r="CD743" s="537">
        <f t="shared" si="1068"/>
        <v>57.723109999999991</v>
      </c>
      <c r="CE743" s="537">
        <f t="shared" si="1100"/>
        <v>17.316932999999995</v>
      </c>
      <c r="CF743" s="537">
        <f t="shared" si="1069"/>
        <v>28.861554999999996</v>
      </c>
      <c r="CG743" s="210"/>
      <c r="CH743" s="210"/>
      <c r="CI743" s="210"/>
      <c r="CJ743" s="538">
        <f t="shared" si="1070"/>
        <v>57.723109999999991</v>
      </c>
      <c r="CK743" s="216">
        <f t="shared" si="1071"/>
        <v>-11.75</v>
      </c>
      <c r="CL743" s="216">
        <f t="shared" si="1101"/>
        <v>-3.5249999999999999</v>
      </c>
      <c r="CM743" s="216">
        <f t="shared" si="1072"/>
        <v>-5.875</v>
      </c>
      <c r="CN743" s="216"/>
      <c r="CO743" s="216"/>
      <c r="CP743" s="216"/>
      <c r="CQ743" s="217">
        <f t="shared" si="1073"/>
        <v>-11.75</v>
      </c>
      <c r="CR743" s="403">
        <f t="shared" si="1074"/>
        <v>53.223109999999991</v>
      </c>
      <c r="CS743" s="403">
        <f t="shared" si="1102"/>
        <v>15.966932999999997</v>
      </c>
      <c r="CT743" s="403">
        <f t="shared" si="1075"/>
        <v>26.611554999999996</v>
      </c>
      <c r="CU743" s="403"/>
      <c r="CV743" s="403"/>
      <c r="CW743" s="403"/>
      <c r="CX743" s="404">
        <f t="shared" si="1076"/>
        <v>53.223109999999991</v>
      </c>
      <c r="CY743" s="198"/>
      <c r="CZ743" s="222">
        <v>648</v>
      </c>
      <c r="DA743" s="677">
        <f t="shared" si="1077"/>
        <v>73</v>
      </c>
      <c r="DB743" s="676">
        <f t="shared" si="1078"/>
        <v>12.695652173913047</v>
      </c>
      <c r="DC743" s="676">
        <f t="shared" si="1103"/>
        <v>2.5391304347826091</v>
      </c>
      <c r="DD743" s="208">
        <v>925.89243999999997</v>
      </c>
      <c r="DE743" s="677">
        <f t="shared" si="1079"/>
        <v>350.89243999999997</v>
      </c>
      <c r="DF743" s="676">
        <f t="shared" si="1080"/>
        <v>61.02477217391305</v>
      </c>
      <c r="DG743" s="676">
        <f t="shared" si="1104"/>
        <v>12.204954434782611</v>
      </c>
      <c r="DH743" s="222">
        <v>24</v>
      </c>
      <c r="DI743" s="677">
        <f t="shared" si="1081"/>
        <v>138</v>
      </c>
      <c r="DJ743" s="568">
        <f t="shared" si="1082"/>
        <v>713</v>
      </c>
      <c r="DK743" s="677">
        <f t="shared" si="1083"/>
        <v>713</v>
      </c>
      <c r="DL743" s="677">
        <f t="shared" si="1105"/>
        <v>213.9</v>
      </c>
      <c r="DM743" s="677">
        <f t="shared" si="1106"/>
        <v>356.5</v>
      </c>
      <c r="DN743" s="677">
        <f t="shared" si="1084"/>
        <v>53.223109999999991</v>
      </c>
      <c r="DO743" s="677">
        <f t="shared" si="1107"/>
        <v>15.966932999999997</v>
      </c>
      <c r="DP743" s="677">
        <f t="shared" si="1108"/>
        <v>26.611554999999996</v>
      </c>
      <c r="DQ743" s="677">
        <f t="shared" si="1085"/>
        <v>53.223109999999991</v>
      </c>
      <c r="DR743" s="222">
        <v>648</v>
      </c>
      <c r="DS743" s="677">
        <f t="shared" si="1086"/>
        <v>73</v>
      </c>
      <c r="DT743" s="676">
        <f t="shared" si="1087"/>
        <v>12.695652173913047</v>
      </c>
      <c r="DU743" s="710">
        <f t="shared" si="1109"/>
        <v>2.5391304347826091</v>
      </c>
      <c r="DV743" s="208">
        <v>925.89243999999997</v>
      </c>
      <c r="DW743" s="677">
        <f t="shared" si="1088"/>
        <v>350.89243999999997</v>
      </c>
      <c r="DX743" s="676">
        <f t="shared" si="1089"/>
        <v>61.02477217391305</v>
      </c>
      <c r="DY743" s="710">
        <f t="shared" si="1110"/>
        <v>12.204954434782611</v>
      </c>
      <c r="DZ743" s="222">
        <v>22</v>
      </c>
      <c r="EA743" s="677">
        <f t="shared" si="1090"/>
        <v>126.5</v>
      </c>
      <c r="EB743" s="568">
        <f t="shared" si="1091"/>
        <v>701.5</v>
      </c>
      <c r="EC743" s="677">
        <f t="shared" si="1092"/>
        <v>701.5</v>
      </c>
      <c r="ED743" s="677">
        <f t="shared" si="1111"/>
        <v>210.45</v>
      </c>
      <c r="EE743" s="677">
        <f t="shared" si="1112"/>
        <v>350.75</v>
      </c>
      <c r="EF743" s="208">
        <f t="shared" si="1113"/>
        <v>56.098109999999991</v>
      </c>
      <c r="EG743" s="208">
        <f t="shared" si="1114"/>
        <v>16.829432999999998</v>
      </c>
      <c r="EH743" s="208">
        <f t="shared" si="1115"/>
        <v>28.049054999999996</v>
      </c>
      <c r="EI743" s="677">
        <f t="shared" si="1093"/>
        <v>56.098109999999991</v>
      </c>
    </row>
    <row r="744" spans="1:139" s="218" customFormat="1" ht="33.75" customHeight="1" x14ac:dyDescent="0.2">
      <c r="A744" s="506">
        <v>741</v>
      </c>
      <c r="B744" s="505" t="s">
        <v>1267</v>
      </c>
      <c r="C744" s="499" t="s">
        <v>189</v>
      </c>
      <c r="D744" s="320" t="s">
        <v>445</v>
      </c>
      <c r="E744" s="327" t="s">
        <v>86</v>
      </c>
      <c r="F744" s="219" t="s">
        <v>5</v>
      </c>
      <c r="G744" s="219" t="s">
        <v>40</v>
      </c>
      <c r="H744" s="219" t="s">
        <v>39</v>
      </c>
      <c r="I744" s="248">
        <v>1</v>
      </c>
      <c r="J744" s="229">
        <v>530</v>
      </c>
      <c r="K744" s="222" t="s">
        <v>617</v>
      </c>
      <c r="L744" s="219" t="s">
        <v>5</v>
      </c>
      <c r="M744" s="219" t="s">
        <v>40</v>
      </c>
      <c r="N744" s="219" t="s">
        <v>39</v>
      </c>
      <c r="O744" s="249">
        <v>1</v>
      </c>
      <c r="P744" s="230">
        <v>530</v>
      </c>
      <c r="Q744" s="219"/>
      <c r="R744" s="219"/>
      <c r="S744" s="219"/>
      <c r="T744" s="249">
        <v>1</v>
      </c>
      <c r="U744" s="231">
        <v>530</v>
      </c>
      <c r="V744" s="228" t="s">
        <v>303</v>
      </c>
      <c r="W744" s="228" t="s">
        <v>6</v>
      </c>
      <c r="X744" s="228" t="s">
        <v>7</v>
      </c>
      <c r="Y744" s="252">
        <v>1</v>
      </c>
      <c r="Z744" s="297">
        <v>530</v>
      </c>
      <c r="AA744" s="207">
        <f t="shared" si="1029"/>
        <v>530</v>
      </c>
      <c r="AB744" s="222">
        <v>620</v>
      </c>
      <c r="AC744" s="544">
        <f t="shared" si="1094"/>
        <v>90</v>
      </c>
      <c r="AD744" s="208">
        <f>0.581*$AB$1</f>
        <v>660.86425999999994</v>
      </c>
      <c r="AE744" s="678">
        <f t="shared" si="1095"/>
        <v>130.86425999999994</v>
      </c>
      <c r="AF744" s="222">
        <v>859</v>
      </c>
      <c r="AJ744" s="444">
        <f t="shared" si="1030"/>
        <v>90</v>
      </c>
      <c r="AK744" s="444">
        <f t="shared" si="1031"/>
        <v>16.981132075471692</v>
      </c>
      <c r="AL744" s="539">
        <f t="shared" si="1096"/>
        <v>3.3962264150943382E-2</v>
      </c>
      <c r="AM744" s="444">
        <f t="shared" si="1032"/>
        <v>18</v>
      </c>
      <c r="AN744" s="445">
        <f t="shared" si="1033"/>
        <v>130.86425999999994</v>
      </c>
      <c r="AO744" s="445">
        <f t="shared" si="1034"/>
        <v>24.69136981132074</v>
      </c>
      <c r="AP744" s="542">
        <f t="shared" si="1097"/>
        <v>4.9382739622641482E-2</v>
      </c>
      <c r="AQ744" s="445">
        <f t="shared" si="1035"/>
        <v>26.172851999999988</v>
      </c>
      <c r="AR744" s="227">
        <f t="shared" si="1036"/>
        <v>650</v>
      </c>
      <c r="AS744" s="210">
        <f t="shared" si="1037"/>
        <v>650</v>
      </c>
      <c r="AT744" s="209">
        <f t="shared" si="1038"/>
        <v>195</v>
      </c>
      <c r="AU744" s="209">
        <f t="shared" si="1039"/>
        <v>325</v>
      </c>
      <c r="AV744" s="211">
        <f t="shared" si="1040"/>
        <v>620</v>
      </c>
      <c r="AW744" s="210">
        <f t="shared" si="1041"/>
        <v>30</v>
      </c>
      <c r="AX744" s="210">
        <f t="shared" si="1042"/>
        <v>120</v>
      </c>
      <c r="AY744" s="210">
        <f t="shared" si="1043"/>
        <v>22.641509433962256</v>
      </c>
      <c r="AZ744" s="211">
        <f t="shared" si="1044"/>
        <v>660.86425999999994</v>
      </c>
      <c r="BA744" s="544">
        <f t="shared" si="1098"/>
        <v>10.864259999999945</v>
      </c>
      <c r="BB744" s="210">
        <f t="shared" si="1099"/>
        <v>2.7160649999999862</v>
      </c>
      <c r="BC744" s="213">
        <f t="shared" si="1045"/>
        <v>620</v>
      </c>
      <c r="BD744" s="211">
        <f>[1]MAG_9pak!$F$4</f>
        <v>620</v>
      </c>
      <c r="BE744" s="213">
        <f t="shared" si="1046"/>
        <v>186</v>
      </c>
      <c r="BF744" s="213">
        <f t="shared" si="1047"/>
        <v>310</v>
      </c>
      <c r="BG744" s="210">
        <f t="shared" si="1048"/>
        <v>0</v>
      </c>
      <c r="BH744" s="210">
        <f t="shared" si="1049"/>
        <v>90</v>
      </c>
      <c r="BI744" s="210">
        <f t="shared" si="1050"/>
        <v>16.981132075471692</v>
      </c>
      <c r="BJ744" s="210">
        <f t="shared" si="1051"/>
        <v>657.2</v>
      </c>
      <c r="BK744" s="214">
        <f t="shared" si="1052"/>
        <v>197.16</v>
      </c>
      <c r="BL744" s="214">
        <f t="shared" si="1053"/>
        <v>328.6</v>
      </c>
      <c r="BM744" s="210">
        <f t="shared" si="1054"/>
        <v>127.20000000000005</v>
      </c>
      <c r="BN744" s="210">
        <f t="shared" si="1055"/>
        <v>37.200000000000045</v>
      </c>
      <c r="BO744" s="215">
        <f t="shared" si="1056"/>
        <v>657.2</v>
      </c>
      <c r="BP744" s="210">
        <f t="shared" si="1118"/>
        <v>657.2</v>
      </c>
      <c r="BQ744" s="216">
        <f t="shared" si="1057"/>
        <v>197.16</v>
      </c>
      <c r="BR744" s="216">
        <f t="shared" si="1058"/>
        <v>328.6</v>
      </c>
      <c r="BS744" s="210">
        <f t="shared" si="1059"/>
        <v>127.20000000000005</v>
      </c>
      <c r="BT744" s="210">
        <f t="shared" si="1060"/>
        <v>37.200000000000045</v>
      </c>
      <c r="BU744" s="217">
        <f t="shared" si="1061"/>
        <v>657.2</v>
      </c>
      <c r="BV744" s="210">
        <f t="shared" si="1119"/>
        <v>657.2</v>
      </c>
      <c r="BW744" s="403">
        <f t="shared" si="1062"/>
        <v>197.16</v>
      </c>
      <c r="BX744" s="403">
        <f t="shared" si="1063"/>
        <v>328.6</v>
      </c>
      <c r="BY744" s="210">
        <f t="shared" si="1064"/>
        <v>127.20000000000005</v>
      </c>
      <c r="BZ744" s="210">
        <f t="shared" si="1065"/>
        <v>37.200000000000045</v>
      </c>
      <c r="CA744" s="210">
        <f t="shared" si="1066"/>
        <v>24</v>
      </c>
      <c r="CB744" s="404">
        <f t="shared" si="1067"/>
        <v>657.2</v>
      </c>
      <c r="CC744" s="404"/>
      <c r="CD744" s="537">
        <f t="shared" si="1068"/>
        <v>2.7160649999999862</v>
      </c>
      <c r="CE744" s="537">
        <f t="shared" si="1100"/>
        <v>0.81481949999999581</v>
      </c>
      <c r="CF744" s="537">
        <f t="shared" si="1069"/>
        <v>1.3580324999999931</v>
      </c>
      <c r="CG744" s="210"/>
      <c r="CH744" s="210"/>
      <c r="CI744" s="210"/>
      <c r="CJ744" s="538">
        <f t="shared" si="1070"/>
        <v>2.7160649999999862</v>
      </c>
      <c r="CK744" s="216">
        <f t="shared" si="1071"/>
        <v>-7.5</v>
      </c>
      <c r="CL744" s="216">
        <f t="shared" si="1101"/>
        <v>-2.25</v>
      </c>
      <c r="CM744" s="216">
        <f t="shared" si="1072"/>
        <v>-3.75</v>
      </c>
      <c r="CN744" s="216"/>
      <c r="CO744" s="216"/>
      <c r="CP744" s="216"/>
      <c r="CQ744" s="217">
        <f t="shared" si="1073"/>
        <v>-7.5</v>
      </c>
      <c r="CR744" s="403">
        <f t="shared" si="1074"/>
        <v>0.91606499999997482</v>
      </c>
      <c r="CS744" s="403">
        <f t="shared" si="1102"/>
        <v>0.27481949999999244</v>
      </c>
      <c r="CT744" s="403">
        <f t="shared" si="1075"/>
        <v>0.45803249999998741</v>
      </c>
      <c r="CU744" s="403"/>
      <c r="CV744" s="403"/>
      <c r="CW744" s="403"/>
      <c r="CX744" s="404">
        <f t="shared" si="1076"/>
        <v>0.91606499999997482</v>
      </c>
      <c r="CY744" s="198"/>
      <c r="CZ744" s="222">
        <v>620</v>
      </c>
      <c r="DA744" s="677">
        <f t="shared" si="1077"/>
        <v>90</v>
      </c>
      <c r="DB744" s="676">
        <f t="shared" si="1078"/>
        <v>16.981132075471692</v>
      </c>
      <c r="DC744" s="676">
        <f t="shared" si="1103"/>
        <v>3.3962264150943384</v>
      </c>
      <c r="DD744" s="208">
        <v>660.86425999999994</v>
      </c>
      <c r="DE744" s="677">
        <f t="shared" si="1079"/>
        <v>130.86425999999994</v>
      </c>
      <c r="DF744" s="676">
        <f t="shared" si="1080"/>
        <v>24.69136981132074</v>
      </c>
      <c r="DG744" s="676">
        <f t="shared" si="1104"/>
        <v>4.9382739622641481</v>
      </c>
      <c r="DH744" s="222">
        <v>24</v>
      </c>
      <c r="DI744" s="677">
        <f t="shared" si="1081"/>
        <v>127.2</v>
      </c>
      <c r="DJ744" s="568">
        <f t="shared" si="1082"/>
        <v>657.2</v>
      </c>
      <c r="DK744" s="677">
        <f t="shared" si="1083"/>
        <v>657.2</v>
      </c>
      <c r="DL744" s="677">
        <f t="shared" si="1105"/>
        <v>197.16</v>
      </c>
      <c r="DM744" s="677">
        <f t="shared" si="1106"/>
        <v>328.6</v>
      </c>
      <c r="DN744" s="677">
        <f t="shared" si="1084"/>
        <v>0.91606499999997482</v>
      </c>
      <c r="DO744" s="677">
        <f t="shared" si="1107"/>
        <v>0.27481949999999244</v>
      </c>
      <c r="DP744" s="677">
        <f t="shared" si="1108"/>
        <v>0.45803249999998741</v>
      </c>
      <c r="DQ744" s="677">
        <f t="shared" si="1085"/>
        <v>0.91606499999997482</v>
      </c>
      <c r="DR744" s="222">
        <v>620</v>
      </c>
      <c r="DS744" s="677">
        <f t="shared" si="1086"/>
        <v>90</v>
      </c>
      <c r="DT744" s="676">
        <f t="shared" si="1087"/>
        <v>16.981132075471692</v>
      </c>
      <c r="DU744" s="710">
        <f t="shared" si="1109"/>
        <v>3.3962264150943384</v>
      </c>
      <c r="DV744" s="208">
        <v>660.86425999999994</v>
      </c>
      <c r="DW744" s="677">
        <f t="shared" si="1088"/>
        <v>130.86425999999994</v>
      </c>
      <c r="DX744" s="676">
        <f t="shared" si="1089"/>
        <v>24.69136981132074</v>
      </c>
      <c r="DY744" s="710">
        <f t="shared" si="1110"/>
        <v>4.9382739622641481</v>
      </c>
      <c r="DZ744" s="222">
        <v>24</v>
      </c>
      <c r="EA744" s="677">
        <f t="shared" si="1090"/>
        <v>127.2</v>
      </c>
      <c r="EB744" s="568">
        <f t="shared" si="1091"/>
        <v>657.2</v>
      </c>
      <c r="EC744" s="677">
        <f t="shared" si="1092"/>
        <v>657.2</v>
      </c>
      <c r="ED744" s="677">
        <f t="shared" si="1111"/>
        <v>197.16</v>
      </c>
      <c r="EE744" s="677">
        <f t="shared" si="1112"/>
        <v>328.6</v>
      </c>
      <c r="EF744" s="208">
        <f t="shared" si="1113"/>
        <v>0.91606499999997482</v>
      </c>
      <c r="EG744" s="208">
        <f t="shared" si="1114"/>
        <v>0.27481949999999244</v>
      </c>
      <c r="EH744" s="208">
        <f t="shared" si="1115"/>
        <v>0.45803249999998741</v>
      </c>
      <c r="EI744" s="677">
        <f t="shared" si="1093"/>
        <v>0.91606499999997482</v>
      </c>
    </row>
    <row r="745" spans="1:139" s="218" customFormat="1" ht="33.75" customHeight="1" x14ac:dyDescent="0.2">
      <c r="A745" s="505">
        <v>742</v>
      </c>
      <c r="B745" s="505" t="s">
        <v>1267</v>
      </c>
      <c r="C745" s="499" t="s">
        <v>189</v>
      </c>
      <c r="D745" s="320" t="s">
        <v>445</v>
      </c>
      <c r="E745" s="327" t="s">
        <v>33</v>
      </c>
      <c r="F745" s="219">
        <v>41</v>
      </c>
      <c r="G745" s="219" t="s">
        <v>42</v>
      </c>
      <c r="H745" s="219">
        <v>7</v>
      </c>
      <c r="I745" s="248">
        <v>1</v>
      </c>
      <c r="J745" s="229">
        <v>866</v>
      </c>
      <c r="K745" s="222"/>
      <c r="L745" s="219">
        <v>41</v>
      </c>
      <c r="M745" s="219" t="s">
        <v>42</v>
      </c>
      <c r="N745" s="219">
        <v>7</v>
      </c>
      <c r="O745" s="249">
        <v>1</v>
      </c>
      <c r="P745" s="230">
        <v>866</v>
      </c>
      <c r="Q745" s="219"/>
      <c r="R745" s="219"/>
      <c r="S745" s="219"/>
      <c r="T745" s="249">
        <v>1</v>
      </c>
      <c r="U745" s="231">
        <v>866</v>
      </c>
      <c r="V745" s="228" t="s">
        <v>699</v>
      </c>
      <c r="W745" s="228" t="s">
        <v>42</v>
      </c>
      <c r="X745" s="228" t="s">
        <v>45</v>
      </c>
      <c r="Y745" s="252">
        <v>1</v>
      </c>
      <c r="Z745" s="232">
        <v>866</v>
      </c>
      <c r="AA745" s="207">
        <f t="shared" si="1029"/>
        <v>866</v>
      </c>
      <c r="AB745" s="222">
        <v>758</v>
      </c>
      <c r="AC745" s="544">
        <f t="shared" si="1094"/>
        <v>-108</v>
      </c>
      <c r="AD745" s="208">
        <f>0.95*$AB$1</f>
        <v>1080.587</v>
      </c>
      <c r="AE745" s="678">
        <f t="shared" si="1095"/>
        <v>214.58699999999999</v>
      </c>
      <c r="AF745" s="222">
        <v>1406</v>
      </c>
      <c r="AJ745" s="444">
        <f t="shared" si="1030"/>
        <v>-108</v>
      </c>
      <c r="AK745" s="444">
        <f t="shared" si="1031"/>
        <v>-12.47113163972287</v>
      </c>
      <c r="AL745" s="539">
        <f t="shared" si="1096"/>
        <v>-2.494226327944574E-2</v>
      </c>
      <c r="AM745" s="444">
        <f t="shared" si="1032"/>
        <v>-21.6</v>
      </c>
      <c r="AN745" s="445">
        <f t="shared" si="1033"/>
        <v>214.58699999999999</v>
      </c>
      <c r="AO745" s="445">
        <f t="shared" si="1034"/>
        <v>24.779099307159356</v>
      </c>
      <c r="AP745" s="542">
        <f t="shared" si="1097"/>
        <v>4.9558198614318719E-2</v>
      </c>
      <c r="AQ745" s="445">
        <f t="shared" si="1035"/>
        <v>42.917400000000001</v>
      </c>
      <c r="AR745" s="227">
        <f t="shared" si="1036"/>
        <v>986</v>
      </c>
      <c r="AS745" s="210">
        <f t="shared" si="1037"/>
        <v>986</v>
      </c>
      <c r="AT745" s="209">
        <f t="shared" si="1038"/>
        <v>295.8</v>
      </c>
      <c r="AU745" s="209">
        <f t="shared" si="1039"/>
        <v>493</v>
      </c>
      <c r="AV745" s="211">
        <f t="shared" si="1040"/>
        <v>758</v>
      </c>
      <c r="AW745" s="210">
        <f t="shared" si="1041"/>
        <v>228</v>
      </c>
      <c r="AX745" s="210">
        <f t="shared" si="1042"/>
        <v>120</v>
      </c>
      <c r="AY745" s="210">
        <f t="shared" si="1043"/>
        <v>13.85681293302541</v>
      </c>
      <c r="AZ745" s="211">
        <f t="shared" si="1044"/>
        <v>1080.587</v>
      </c>
      <c r="BA745" s="544">
        <f t="shared" si="1098"/>
        <v>94.586999999999989</v>
      </c>
      <c r="BB745" s="210">
        <f t="shared" si="1099"/>
        <v>23.646749999999997</v>
      </c>
      <c r="BC745" s="213">
        <f t="shared" si="1045"/>
        <v>972.52830000000006</v>
      </c>
      <c r="BD745" s="211">
        <f>[1]MAG_9pak!$F$9</f>
        <v>972.52830000000006</v>
      </c>
      <c r="BE745" s="213">
        <f t="shared" si="1046"/>
        <v>291.75848999999999</v>
      </c>
      <c r="BF745" s="213">
        <f t="shared" si="1047"/>
        <v>486.26415000000003</v>
      </c>
      <c r="BG745" s="210">
        <f t="shared" si="1048"/>
        <v>214.52830000000006</v>
      </c>
      <c r="BH745" s="210">
        <f t="shared" si="1049"/>
        <v>106.52830000000006</v>
      </c>
      <c r="BI745" s="210">
        <f t="shared" si="1050"/>
        <v>12.301189376443418</v>
      </c>
      <c r="BJ745" s="210">
        <f t="shared" si="1051"/>
        <v>1073.8399999999999</v>
      </c>
      <c r="BK745" s="214">
        <f t="shared" si="1052"/>
        <v>322.15199999999999</v>
      </c>
      <c r="BL745" s="214">
        <f t="shared" si="1053"/>
        <v>536.91999999999996</v>
      </c>
      <c r="BM745" s="210">
        <f t="shared" si="1054"/>
        <v>207.83999999999992</v>
      </c>
      <c r="BN745" s="210">
        <f t="shared" si="1055"/>
        <v>315.83999999999992</v>
      </c>
      <c r="BO745" s="215">
        <f t="shared" si="1056"/>
        <v>1073.8399999999999</v>
      </c>
      <c r="BP745" s="210">
        <f t="shared" si="1118"/>
        <v>1073.8399999999999</v>
      </c>
      <c r="BQ745" s="216">
        <f t="shared" si="1057"/>
        <v>322.15199999999999</v>
      </c>
      <c r="BR745" s="216">
        <f t="shared" si="1058"/>
        <v>536.91999999999996</v>
      </c>
      <c r="BS745" s="210">
        <f t="shared" si="1059"/>
        <v>207.83999999999992</v>
      </c>
      <c r="BT745" s="210">
        <f t="shared" si="1060"/>
        <v>315.83999999999992</v>
      </c>
      <c r="BU745" s="217">
        <f t="shared" si="1061"/>
        <v>1073.8399999999999</v>
      </c>
      <c r="BV745" s="210">
        <f t="shared" si="1119"/>
        <v>1073.8399999999999</v>
      </c>
      <c r="BW745" s="403">
        <f t="shared" si="1062"/>
        <v>322.15199999999999</v>
      </c>
      <c r="BX745" s="403">
        <f t="shared" si="1063"/>
        <v>536.91999999999996</v>
      </c>
      <c r="BY745" s="210">
        <f t="shared" si="1064"/>
        <v>207.83999999999992</v>
      </c>
      <c r="BZ745" s="210">
        <f t="shared" si="1065"/>
        <v>315.83999999999992</v>
      </c>
      <c r="CA745" s="210">
        <f t="shared" si="1066"/>
        <v>24</v>
      </c>
      <c r="CB745" s="404">
        <f t="shared" si="1067"/>
        <v>1073.8399999999999</v>
      </c>
      <c r="CC745" s="404"/>
      <c r="CD745" s="537">
        <f t="shared" si="1068"/>
        <v>23.646749999999997</v>
      </c>
      <c r="CE745" s="537">
        <f t="shared" si="1100"/>
        <v>7.0940249999999994</v>
      </c>
      <c r="CF745" s="537">
        <f t="shared" si="1069"/>
        <v>11.823374999999999</v>
      </c>
      <c r="CG745" s="210"/>
      <c r="CH745" s="210"/>
      <c r="CI745" s="210"/>
      <c r="CJ745" s="538">
        <f t="shared" si="1070"/>
        <v>23.646749999999997</v>
      </c>
      <c r="CK745" s="216">
        <f t="shared" si="1071"/>
        <v>-57</v>
      </c>
      <c r="CL745" s="216">
        <f t="shared" si="1101"/>
        <v>-17.099999999999998</v>
      </c>
      <c r="CM745" s="216">
        <f t="shared" si="1072"/>
        <v>-28.5</v>
      </c>
      <c r="CN745" s="216"/>
      <c r="CO745" s="216"/>
      <c r="CP745" s="216"/>
      <c r="CQ745" s="217">
        <f t="shared" si="1073"/>
        <v>-57</v>
      </c>
      <c r="CR745" s="403">
        <f t="shared" si="1074"/>
        <v>1.6867500000000177</v>
      </c>
      <c r="CS745" s="403">
        <f t="shared" si="1102"/>
        <v>0.50602500000000528</v>
      </c>
      <c r="CT745" s="403">
        <f t="shared" si="1075"/>
        <v>0.84337500000000887</v>
      </c>
      <c r="CU745" s="403"/>
      <c r="CV745" s="403"/>
      <c r="CW745" s="403"/>
      <c r="CX745" s="404">
        <f t="shared" si="1076"/>
        <v>1.6867500000000177</v>
      </c>
      <c r="CY745" s="198"/>
      <c r="CZ745" s="222">
        <v>758</v>
      </c>
      <c r="DA745" s="677">
        <f t="shared" si="1077"/>
        <v>-108</v>
      </c>
      <c r="DB745" s="676">
        <f t="shared" si="1078"/>
        <v>-12.47113163972287</v>
      </c>
      <c r="DC745" s="676">
        <f t="shared" si="1103"/>
        <v>-2.494226327944574</v>
      </c>
      <c r="DD745" s="208">
        <v>1080.587</v>
      </c>
      <c r="DE745" s="677">
        <f t="shared" si="1079"/>
        <v>214.58699999999999</v>
      </c>
      <c r="DF745" s="676">
        <f t="shared" si="1080"/>
        <v>24.779099307159356</v>
      </c>
      <c r="DG745" s="676">
        <f t="shared" si="1104"/>
        <v>4.9558198614318716</v>
      </c>
      <c r="DH745" s="222">
        <v>20</v>
      </c>
      <c r="DI745" s="677">
        <f t="shared" si="1081"/>
        <v>173.2</v>
      </c>
      <c r="DJ745" s="568">
        <f t="shared" si="1082"/>
        <v>1039.2</v>
      </c>
      <c r="DK745" s="677">
        <f t="shared" si="1083"/>
        <v>1039.2</v>
      </c>
      <c r="DL745" s="677">
        <f t="shared" si="1105"/>
        <v>311.76</v>
      </c>
      <c r="DM745" s="677">
        <f t="shared" si="1106"/>
        <v>519.6</v>
      </c>
      <c r="DN745" s="677">
        <f t="shared" si="1084"/>
        <v>10.346749999999986</v>
      </c>
      <c r="DO745" s="677">
        <f t="shared" si="1107"/>
        <v>3.1040249999999956</v>
      </c>
      <c r="DP745" s="677">
        <f t="shared" si="1108"/>
        <v>5.173374999999993</v>
      </c>
      <c r="DQ745" s="677">
        <f t="shared" si="1085"/>
        <v>10.346749999999986</v>
      </c>
      <c r="DR745" s="222">
        <v>758</v>
      </c>
      <c r="DS745" s="677">
        <f t="shared" si="1086"/>
        <v>-108</v>
      </c>
      <c r="DT745" s="676">
        <f t="shared" si="1087"/>
        <v>-12.47113163972287</v>
      </c>
      <c r="DU745" s="710">
        <f t="shared" si="1109"/>
        <v>-2.494226327944574</v>
      </c>
      <c r="DV745" s="208">
        <v>1080.587</v>
      </c>
      <c r="DW745" s="677">
        <f t="shared" si="1088"/>
        <v>214.58699999999999</v>
      </c>
      <c r="DX745" s="676">
        <f t="shared" si="1089"/>
        <v>24.779099307159356</v>
      </c>
      <c r="DY745" s="710">
        <f t="shared" si="1110"/>
        <v>4.9558198614318716</v>
      </c>
      <c r="DZ745" s="222">
        <v>19</v>
      </c>
      <c r="EA745" s="677">
        <f t="shared" si="1090"/>
        <v>164.54</v>
      </c>
      <c r="EB745" s="568">
        <f t="shared" si="1091"/>
        <v>1030.54</v>
      </c>
      <c r="EC745" s="677">
        <f t="shared" si="1092"/>
        <v>1030.54</v>
      </c>
      <c r="ED745" s="677">
        <f t="shared" si="1111"/>
        <v>309.16199999999998</v>
      </c>
      <c r="EE745" s="677">
        <f t="shared" si="1112"/>
        <v>515.27</v>
      </c>
      <c r="EF745" s="208">
        <f t="shared" si="1113"/>
        <v>12.511750000000006</v>
      </c>
      <c r="EG745" s="208">
        <f t="shared" si="1114"/>
        <v>3.7535250000000016</v>
      </c>
      <c r="EH745" s="208">
        <f t="shared" si="1115"/>
        <v>6.2558750000000032</v>
      </c>
      <c r="EI745" s="677">
        <f t="shared" si="1093"/>
        <v>12.511750000000006</v>
      </c>
    </row>
    <row r="746" spans="1:139" s="218" customFormat="1" ht="33.75" customHeight="1" x14ac:dyDescent="0.2">
      <c r="A746" s="505">
        <v>743</v>
      </c>
      <c r="B746" s="505" t="s">
        <v>1267</v>
      </c>
      <c r="C746" s="499" t="s">
        <v>189</v>
      </c>
      <c r="D746" s="320" t="s">
        <v>445</v>
      </c>
      <c r="E746" s="327" t="s">
        <v>126</v>
      </c>
      <c r="F746" s="219" t="s">
        <v>5</v>
      </c>
      <c r="G746" s="219" t="s">
        <v>42</v>
      </c>
      <c r="H746" s="219">
        <v>4</v>
      </c>
      <c r="I746" s="248">
        <v>1</v>
      </c>
      <c r="J746" s="229">
        <v>705</v>
      </c>
      <c r="K746" s="222"/>
      <c r="L746" s="219" t="s">
        <v>5</v>
      </c>
      <c r="M746" s="219" t="s">
        <v>42</v>
      </c>
      <c r="N746" s="219">
        <v>4</v>
      </c>
      <c r="O746" s="249">
        <v>1</v>
      </c>
      <c r="P746" s="230">
        <v>705</v>
      </c>
      <c r="Q746" s="219" t="s">
        <v>303</v>
      </c>
      <c r="R746" s="219" t="s">
        <v>24</v>
      </c>
      <c r="S746" s="219" t="s">
        <v>39</v>
      </c>
      <c r="T746" s="249">
        <v>1</v>
      </c>
      <c r="U746" s="231">
        <v>705</v>
      </c>
      <c r="V746" s="228" t="s">
        <v>303</v>
      </c>
      <c r="W746" s="228" t="s">
        <v>42</v>
      </c>
      <c r="X746" s="228" t="s">
        <v>10</v>
      </c>
      <c r="Y746" s="252">
        <v>1</v>
      </c>
      <c r="Z746" s="232">
        <v>705</v>
      </c>
      <c r="AA746" s="207">
        <f t="shared" si="1029"/>
        <v>705</v>
      </c>
      <c r="AB746" s="222">
        <v>648</v>
      </c>
      <c r="AC746" s="544">
        <f t="shared" si="1094"/>
        <v>-57</v>
      </c>
      <c r="AD746" s="208">
        <f>0.814*$AB$1</f>
        <v>925.89243999999997</v>
      </c>
      <c r="AE746" s="678">
        <f t="shared" si="1095"/>
        <v>220.89243999999997</v>
      </c>
      <c r="AF746" s="222">
        <v>1205</v>
      </c>
      <c r="AJ746" s="444">
        <f t="shared" si="1030"/>
        <v>-57</v>
      </c>
      <c r="AK746" s="444">
        <f t="shared" si="1031"/>
        <v>-8.0851063829787222</v>
      </c>
      <c r="AL746" s="539">
        <f t="shared" si="1096"/>
        <v>-1.6170212765957443E-2</v>
      </c>
      <c r="AM746" s="444">
        <f t="shared" si="1032"/>
        <v>-11.4</v>
      </c>
      <c r="AN746" s="445">
        <f t="shared" si="1033"/>
        <v>220.89243999999997</v>
      </c>
      <c r="AO746" s="445">
        <f t="shared" si="1034"/>
        <v>31.332260992907806</v>
      </c>
      <c r="AP746" s="542">
        <f t="shared" si="1097"/>
        <v>6.2664521985815611E-2</v>
      </c>
      <c r="AQ746" s="445">
        <f t="shared" si="1035"/>
        <v>44.178487999999994</v>
      </c>
      <c r="AR746" s="227">
        <f t="shared" si="1036"/>
        <v>825</v>
      </c>
      <c r="AS746" s="210">
        <f t="shared" si="1037"/>
        <v>825</v>
      </c>
      <c r="AT746" s="209">
        <f t="shared" si="1038"/>
        <v>247.5</v>
      </c>
      <c r="AU746" s="209">
        <f t="shared" si="1039"/>
        <v>412.5</v>
      </c>
      <c r="AV746" s="211">
        <f t="shared" si="1040"/>
        <v>648</v>
      </c>
      <c r="AW746" s="210">
        <f t="shared" si="1041"/>
        <v>177</v>
      </c>
      <c r="AX746" s="210">
        <f t="shared" si="1042"/>
        <v>120</v>
      </c>
      <c r="AY746" s="210">
        <f t="shared" si="1043"/>
        <v>17.021276595744681</v>
      </c>
      <c r="AZ746" s="211">
        <f t="shared" si="1044"/>
        <v>925.89243999999997</v>
      </c>
      <c r="BA746" s="544">
        <f t="shared" si="1098"/>
        <v>100.89243999999997</v>
      </c>
      <c r="BB746" s="210">
        <f t="shared" si="1099"/>
        <v>25.223109999999991</v>
      </c>
      <c r="BC746" s="213">
        <f t="shared" si="1045"/>
        <v>833.30319599999996</v>
      </c>
      <c r="BD746" s="211">
        <f>[1]MAG_9pak!$F$6</f>
        <v>833.30319599999996</v>
      </c>
      <c r="BE746" s="213">
        <f t="shared" si="1046"/>
        <v>249.99095879999999</v>
      </c>
      <c r="BF746" s="213">
        <f t="shared" si="1047"/>
        <v>416.65159799999998</v>
      </c>
      <c r="BG746" s="210">
        <f t="shared" si="1048"/>
        <v>185.30319599999996</v>
      </c>
      <c r="BH746" s="210">
        <f t="shared" si="1049"/>
        <v>128.30319599999996</v>
      </c>
      <c r="BI746" s="210">
        <f t="shared" si="1050"/>
        <v>18.199034893617011</v>
      </c>
      <c r="BJ746" s="210">
        <f t="shared" si="1051"/>
        <v>874.2</v>
      </c>
      <c r="BK746" s="214">
        <f t="shared" si="1052"/>
        <v>262.26</v>
      </c>
      <c r="BL746" s="214">
        <f t="shared" si="1053"/>
        <v>437.1</v>
      </c>
      <c r="BM746" s="210">
        <f t="shared" si="1054"/>
        <v>169.20000000000005</v>
      </c>
      <c r="BN746" s="210">
        <f t="shared" si="1055"/>
        <v>226.20000000000005</v>
      </c>
      <c r="BO746" s="215">
        <f t="shared" si="1056"/>
        <v>874.2</v>
      </c>
      <c r="BP746" s="210">
        <f t="shared" si="1118"/>
        <v>874.2</v>
      </c>
      <c r="BQ746" s="216">
        <f t="shared" si="1057"/>
        <v>262.26</v>
      </c>
      <c r="BR746" s="216">
        <f t="shared" si="1058"/>
        <v>437.1</v>
      </c>
      <c r="BS746" s="210">
        <f t="shared" si="1059"/>
        <v>169.20000000000005</v>
      </c>
      <c r="BT746" s="210">
        <f t="shared" si="1060"/>
        <v>226.20000000000005</v>
      </c>
      <c r="BU746" s="217">
        <f t="shared" si="1061"/>
        <v>874.2</v>
      </c>
      <c r="BV746" s="210">
        <f t="shared" si="1119"/>
        <v>874.2</v>
      </c>
      <c r="BW746" s="403">
        <f t="shared" si="1062"/>
        <v>262.26</v>
      </c>
      <c r="BX746" s="403">
        <f t="shared" si="1063"/>
        <v>437.1</v>
      </c>
      <c r="BY746" s="210">
        <f t="shared" si="1064"/>
        <v>169.20000000000005</v>
      </c>
      <c r="BZ746" s="210">
        <f t="shared" si="1065"/>
        <v>226.20000000000005</v>
      </c>
      <c r="CA746" s="210">
        <f t="shared" si="1066"/>
        <v>24</v>
      </c>
      <c r="CB746" s="404">
        <f t="shared" si="1067"/>
        <v>874.2</v>
      </c>
      <c r="CC746" s="404"/>
      <c r="CD746" s="537">
        <f t="shared" si="1068"/>
        <v>25.223109999999991</v>
      </c>
      <c r="CE746" s="537">
        <f t="shared" si="1100"/>
        <v>7.566932999999997</v>
      </c>
      <c r="CF746" s="537">
        <f t="shared" si="1069"/>
        <v>12.611554999999996</v>
      </c>
      <c r="CG746" s="210"/>
      <c r="CH746" s="210"/>
      <c r="CI746" s="210"/>
      <c r="CJ746" s="538">
        <f t="shared" si="1070"/>
        <v>25.223109999999991</v>
      </c>
      <c r="CK746" s="216">
        <f t="shared" si="1071"/>
        <v>-44.25</v>
      </c>
      <c r="CL746" s="216">
        <f t="shared" si="1101"/>
        <v>-13.275</v>
      </c>
      <c r="CM746" s="216">
        <f t="shared" si="1072"/>
        <v>-22.125</v>
      </c>
      <c r="CN746" s="216"/>
      <c r="CO746" s="216"/>
      <c r="CP746" s="216"/>
      <c r="CQ746" s="217">
        <f t="shared" si="1073"/>
        <v>-44.25</v>
      </c>
      <c r="CR746" s="403">
        <f t="shared" si="1074"/>
        <v>12.92310999999998</v>
      </c>
      <c r="CS746" s="403">
        <f t="shared" si="1102"/>
        <v>3.876932999999994</v>
      </c>
      <c r="CT746" s="403">
        <f t="shared" si="1075"/>
        <v>6.4615549999999899</v>
      </c>
      <c r="CU746" s="403"/>
      <c r="CV746" s="403"/>
      <c r="CW746" s="403"/>
      <c r="CX746" s="404">
        <f t="shared" si="1076"/>
        <v>12.92310999999998</v>
      </c>
      <c r="CY746" s="198"/>
      <c r="CZ746" s="222">
        <v>648</v>
      </c>
      <c r="DA746" s="677">
        <f t="shared" si="1077"/>
        <v>-57</v>
      </c>
      <c r="DB746" s="676">
        <f t="shared" si="1078"/>
        <v>-8.0851063829787222</v>
      </c>
      <c r="DC746" s="676">
        <f t="shared" si="1103"/>
        <v>-1.6170212765957444</v>
      </c>
      <c r="DD746" s="208">
        <v>925.89243999999997</v>
      </c>
      <c r="DE746" s="677">
        <f t="shared" si="1079"/>
        <v>220.89243999999997</v>
      </c>
      <c r="DF746" s="676">
        <f t="shared" si="1080"/>
        <v>31.332260992907806</v>
      </c>
      <c r="DG746" s="676">
        <f t="shared" si="1104"/>
        <v>6.2664521985815611</v>
      </c>
      <c r="DH746" s="222">
        <v>24</v>
      </c>
      <c r="DI746" s="677">
        <f t="shared" si="1081"/>
        <v>169.2</v>
      </c>
      <c r="DJ746" s="568">
        <f t="shared" si="1082"/>
        <v>874.2</v>
      </c>
      <c r="DK746" s="677">
        <f t="shared" si="1083"/>
        <v>874.2</v>
      </c>
      <c r="DL746" s="677">
        <f t="shared" si="1105"/>
        <v>262.26</v>
      </c>
      <c r="DM746" s="677">
        <f t="shared" si="1106"/>
        <v>437.1</v>
      </c>
      <c r="DN746" s="677">
        <f t="shared" si="1084"/>
        <v>12.92310999999998</v>
      </c>
      <c r="DO746" s="677">
        <f t="shared" si="1107"/>
        <v>3.876932999999994</v>
      </c>
      <c r="DP746" s="677">
        <f t="shared" si="1108"/>
        <v>6.4615549999999899</v>
      </c>
      <c r="DQ746" s="677">
        <f t="shared" si="1085"/>
        <v>12.92310999999998</v>
      </c>
      <c r="DR746" s="222">
        <v>648</v>
      </c>
      <c r="DS746" s="677">
        <f t="shared" si="1086"/>
        <v>-57</v>
      </c>
      <c r="DT746" s="676">
        <f t="shared" si="1087"/>
        <v>-8.0851063829787222</v>
      </c>
      <c r="DU746" s="710">
        <f t="shared" si="1109"/>
        <v>-1.6170212765957444</v>
      </c>
      <c r="DV746" s="208">
        <v>925.89243999999997</v>
      </c>
      <c r="DW746" s="677">
        <f t="shared" si="1088"/>
        <v>220.89243999999997</v>
      </c>
      <c r="DX746" s="676">
        <f t="shared" si="1089"/>
        <v>31.332260992907806</v>
      </c>
      <c r="DY746" s="710">
        <f t="shared" si="1110"/>
        <v>6.2664521985815611</v>
      </c>
      <c r="DZ746" s="222">
        <v>22</v>
      </c>
      <c r="EA746" s="677">
        <f t="shared" si="1090"/>
        <v>155.1</v>
      </c>
      <c r="EB746" s="568">
        <f t="shared" si="1091"/>
        <v>860.1</v>
      </c>
      <c r="EC746" s="677">
        <f t="shared" si="1092"/>
        <v>860.1</v>
      </c>
      <c r="ED746" s="677">
        <f t="shared" si="1111"/>
        <v>258.02999999999997</v>
      </c>
      <c r="EE746" s="677">
        <f t="shared" si="1112"/>
        <v>430.05</v>
      </c>
      <c r="EF746" s="208">
        <f t="shared" si="1113"/>
        <v>16.448109999999986</v>
      </c>
      <c r="EG746" s="208">
        <f t="shared" si="1114"/>
        <v>4.9344329999999959</v>
      </c>
      <c r="EH746" s="208">
        <f t="shared" si="1115"/>
        <v>8.2240549999999928</v>
      </c>
      <c r="EI746" s="677">
        <f t="shared" si="1093"/>
        <v>16.448109999999986</v>
      </c>
    </row>
    <row r="747" spans="1:139" s="218" customFormat="1" ht="33.75" customHeight="1" x14ac:dyDescent="0.2">
      <c r="A747" s="506">
        <v>744</v>
      </c>
      <c r="B747" s="505" t="s">
        <v>1267</v>
      </c>
      <c r="C747" s="499" t="s">
        <v>189</v>
      </c>
      <c r="D747" s="320" t="s">
        <v>445</v>
      </c>
      <c r="E747" s="327" t="s">
        <v>11</v>
      </c>
      <c r="F747" s="219" t="s">
        <v>5</v>
      </c>
      <c r="G747" s="219" t="s">
        <v>6</v>
      </c>
      <c r="H747" s="219">
        <v>1</v>
      </c>
      <c r="I747" s="248">
        <v>2.5</v>
      </c>
      <c r="J747" s="229">
        <v>500</v>
      </c>
      <c r="K747" s="222"/>
      <c r="L747" s="219" t="s">
        <v>5</v>
      </c>
      <c r="M747" s="219" t="s">
        <v>6</v>
      </c>
      <c r="N747" s="219">
        <v>1</v>
      </c>
      <c r="O747" s="249">
        <v>2.5</v>
      </c>
      <c r="P747" s="230">
        <v>500</v>
      </c>
      <c r="Q747" s="219"/>
      <c r="R747" s="219"/>
      <c r="S747" s="219"/>
      <c r="T747" s="249">
        <v>2.5</v>
      </c>
      <c r="U747" s="231">
        <v>500</v>
      </c>
      <c r="V747" s="228" t="s">
        <v>303</v>
      </c>
      <c r="W747" s="228" t="s">
        <v>6</v>
      </c>
      <c r="X747" s="228" t="s">
        <v>7</v>
      </c>
      <c r="Y747" s="252">
        <v>2.5</v>
      </c>
      <c r="Z747" s="297">
        <v>530</v>
      </c>
      <c r="AA747" s="207">
        <f t="shared" si="1029"/>
        <v>1325</v>
      </c>
      <c r="AB747" s="222">
        <v>620</v>
      </c>
      <c r="AC747" s="544">
        <f t="shared" si="1094"/>
        <v>90</v>
      </c>
      <c r="AD747" s="208">
        <f>0.581*$AB$1</f>
        <v>660.86425999999994</v>
      </c>
      <c r="AE747" s="678">
        <f t="shared" si="1095"/>
        <v>130.86425999999994</v>
      </c>
      <c r="AF747" s="222">
        <v>859</v>
      </c>
      <c r="AJ747" s="444">
        <f t="shared" si="1030"/>
        <v>90</v>
      </c>
      <c r="AK747" s="444">
        <f t="shared" si="1031"/>
        <v>16.981132075471692</v>
      </c>
      <c r="AL747" s="539">
        <f t="shared" si="1096"/>
        <v>3.3962264150943382E-2</v>
      </c>
      <c r="AM747" s="444">
        <f t="shared" si="1032"/>
        <v>18</v>
      </c>
      <c r="AN747" s="445">
        <f t="shared" si="1033"/>
        <v>130.86425999999994</v>
      </c>
      <c r="AO747" s="445">
        <f t="shared" si="1034"/>
        <v>24.69136981132074</v>
      </c>
      <c r="AP747" s="542">
        <f t="shared" si="1097"/>
        <v>4.9382739622641482E-2</v>
      </c>
      <c r="AQ747" s="445">
        <f t="shared" si="1035"/>
        <v>26.172851999999988</v>
      </c>
      <c r="AR747" s="227">
        <f t="shared" si="1036"/>
        <v>1625</v>
      </c>
      <c r="AS747" s="210">
        <f t="shared" si="1037"/>
        <v>650</v>
      </c>
      <c r="AT747" s="209">
        <f t="shared" si="1038"/>
        <v>195</v>
      </c>
      <c r="AU747" s="209">
        <f t="shared" si="1039"/>
        <v>325</v>
      </c>
      <c r="AV747" s="211">
        <f t="shared" si="1040"/>
        <v>620</v>
      </c>
      <c r="AW747" s="210">
        <f t="shared" si="1041"/>
        <v>30</v>
      </c>
      <c r="AX747" s="210">
        <f t="shared" si="1042"/>
        <v>120</v>
      </c>
      <c r="AY747" s="210">
        <f t="shared" si="1043"/>
        <v>22.641509433962256</v>
      </c>
      <c r="AZ747" s="211">
        <f t="shared" si="1044"/>
        <v>660.86425999999994</v>
      </c>
      <c r="BA747" s="544">
        <f t="shared" si="1098"/>
        <v>10.864259999999945</v>
      </c>
      <c r="BB747" s="210">
        <f t="shared" si="1099"/>
        <v>2.7160649999999862</v>
      </c>
      <c r="BC747" s="213">
        <f t="shared" si="1045"/>
        <v>1550</v>
      </c>
      <c r="BD747" s="211">
        <f>[1]MAG_9pak!$F$4</f>
        <v>620</v>
      </c>
      <c r="BE747" s="213">
        <f t="shared" si="1046"/>
        <v>186</v>
      </c>
      <c r="BF747" s="213">
        <f t="shared" si="1047"/>
        <v>310</v>
      </c>
      <c r="BG747" s="210">
        <f t="shared" si="1048"/>
        <v>0</v>
      </c>
      <c r="BH747" s="210">
        <f t="shared" si="1049"/>
        <v>90</v>
      </c>
      <c r="BI747" s="210">
        <f t="shared" si="1050"/>
        <v>16.981132075471692</v>
      </c>
      <c r="BJ747" s="210">
        <f t="shared" si="1051"/>
        <v>657.2</v>
      </c>
      <c r="BK747" s="214">
        <f t="shared" si="1052"/>
        <v>197.16</v>
      </c>
      <c r="BL747" s="214">
        <f t="shared" si="1053"/>
        <v>328.6</v>
      </c>
      <c r="BM747" s="210">
        <f t="shared" si="1054"/>
        <v>127.20000000000005</v>
      </c>
      <c r="BN747" s="210">
        <f t="shared" si="1055"/>
        <v>37.200000000000045</v>
      </c>
      <c r="BO747" s="215">
        <f t="shared" si="1056"/>
        <v>1643</v>
      </c>
      <c r="BP747" s="210">
        <f t="shared" si="1118"/>
        <v>657.2</v>
      </c>
      <c r="BQ747" s="216">
        <f t="shared" si="1057"/>
        <v>197.16</v>
      </c>
      <c r="BR747" s="216">
        <f t="shared" si="1058"/>
        <v>328.6</v>
      </c>
      <c r="BS747" s="210">
        <f t="shared" si="1059"/>
        <v>127.20000000000005</v>
      </c>
      <c r="BT747" s="210">
        <f t="shared" si="1060"/>
        <v>37.200000000000045</v>
      </c>
      <c r="BU747" s="217">
        <f t="shared" si="1061"/>
        <v>1643</v>
      </c>
      <c r="BV747" s="210">
        <f t="shared" si="1119"/>
        <v>657.2</v>
      </c>
      <c r="BW747" s="403">
        <f t="shared" si="1062"/>
        <v>197.16</v>
      </c>
      <c r="BX747" s="403">
        <f t="shared" si="1063"/>
        <v>328.6</v>
      </c>
      <c r="BY747" s="210">
        <f t="shared" si="1064"/>
        <v>127.20000000000005</v>
      </c>
      <c r="BZ747" s="210">
        <f t="shared" si="1065"/>
        <v>37.200000000000045</v>
      </c>
      <c r="CA747" s="210">
        <f t="shared" si="1066"/>
        <v>24</v>
      </c>
      <c r="CB747" s="404">
        <f t="shared" si="1067"/>
        <v>1643</v>
      </c>
      <c r="CC747" s="404"/>
      <c r="CD747" s="537">
        <f t="shared" si="1068"/>
        <v>2.7160649999999862</v>
      </c>
      <c r="CE747" s="537">
        <f t="shared" si="1100"/>
        <v>0.81481949999999581</v>
      </c>
      <c r="CF747" s="537">
        <f t="shared" si="1069"/>
        <v>1.3580324999999931</v>
      </c>
      <c r="CG747" s="210"/>
      <c r="CH747" s="210"/>
      <c r="CI747" s="210"/>
      <c r="CJ747" s="538">
        <f t="shared" si="1070"/>
        <v>6.7901624999999655</v>
      </c>
      <c r="CK747" s="216">
        <f t="shared" si="1071"/>
        <v>-7.5</v>
      </c>
      <c r="CL747" s="216">
        <f t="shared" si="1101"/>
        <v>-2.25</v>
      </c>
      <c r="CM747" s="216">
        <f t="shared" si="1072"/>
        <v>-3.75</v>
      </c>
      <c r="CN747" s="216"/>
      <c r="CO747" s="216"/>
      <c r="CP747" s="216"/>
      <c r="CQ747" s="217">
        <f t="shared" si="1073"/>
        <v>-18.75</v>
      </c>
      <c r="CR747" s="403">
        <f t="shared" si="1074"/>
        <v>0.91606499999997482</v>
      </c>
      <c r="CS747" s="403">
        <f t="shared" si="1102"/>
        <v>0.27481949999999244</v>
      </c>
      <c r="CT747" s="403">
        <f t="shared" si="1075"/>
        <v>0.45803249999998741</v>
      </c>
      <c r="CU747" s="403"/>
      <c r="CV747" s="403"/>
      <c r="CW747" s="403"/>
      <c r="CX747" s="404">
        <f t="shared" si="1076"/>
        <v>2.290162499999937</v>
      </c>
      <c r="CY747" s="198"/>
      <c r="CZ747" s="222">
        <v>620</v>
      </c>
      <c r="DA747" s="677">
        <f t="shared" si="1077"/>
        <v>90</v>
      </c>
      <c r="DB747" s="676">
        <f t="shared" si="1078"/>
        <v>16.981132075471692</v>
      </c>
      <c r="DC747" s="676">
        <f t="shared" si="1103"/>
        <v>3.3962264150943384</v>
      </c>
      <c r="DD747" s="208">
        <v>660.86425999999994</v>
      </c>
      <c r="DE747" s="677">
        <f t="shared" si="1079"/>
        <v>130.86425999999994</v>
      </c>
      <c r="DF747" s="676">
        <f t="shared" si="1080"/>
        <v>24.69136981132074</v>
      </c>
      <c r="DG747" s="676">
        <f t="shared" si="1104"/>
        <v>4.9382739622641481</v>
      </c>
      <c r="DH747" s="222">
        <v>24</v>
      </c>
      <c r="DI747" s="677">
        <f t="shared" si="1081"/>
        <v>127.2</v>
      </c>
      <c r="DJ747" s="568">
        <f t="shared" si="1082"/>
        <v>657.2</v>
      </c>
      <c r="DK747" s="677">
        <f t="shared" si="1083"/>
        <v>1643</v>
      </c>
      <c r="DL747" s="677">
        <f t="shared" si="1105"/>
        <v>197.16</v>
      </c>
      <c r="DM747" s="677">
        <f t="shared" si="1106"/>
        <v>328.6</v>
      </c>
      <c r="DN747" s="677">
        <f t="shared" si="1084"/>
        <v>0.91606499999997482</v>
      </c>
      <c r="DO747" s="677">
        <f t="shared" si="1107"/>
        <v>0.27481949999999244</v>
      </c>
      <c r="DP747" s="677">
        <f t="shared" si="1108"/>
        <v>0.45803249999998741</v>
      </c>
      <c r="DQ747" s="677">
        <f t="shared" si="1085"/>
        <v>2.290162499999937</v>
      </c>
      <c r="DR747" s="222">
        <v>620</v>
      </c>
      <c r="DS747" s="677">
        <f t="shared" si="1086"/>
        <v>90</v>
      </c>
      <c r="DT747" s="676">
        <f t="shared" si="1087"/>
        <v>16.981132075471692</v>
      </c>
      <c r="DU747" s="710">
        <f t="shared" si="1109"/>
        <v>3.3962264150943384</v>
      </c>
      <c r="DV747" s="208">
        <v>660.86425999999994</v>
      </c>
      <c r="DW747" s="677">
        <f t="shared" si="1088"/>
        <v>130.86425999999994</v>
      </c>
      <c r="DX747" s="676">
        <f t="shared" si="1089"/>
        <v>24.69136981132074</v>
      </c>
      <c r="DY747" s="710">
        <f t="shared" si="1110"/>
        <v>4.9382739622641481</v>
      </c>
      <c r="DZ747" s="222">
        <v>24</v>
      </c>
      <c r="EA747" s="677">
        <f t="shared" si="1090"/>
        <v>127.2</v>
      </c>
      <c r="EB747" s="568">
        <f t="shared" si="1091"/>
        <v>657.2</v>
      </c>
      <c r="EC747" s="677">
        <f t="shared" si="1092"/>
        <v>1643</v>
      </c>
      <c r="ED747" s="677">
        <f t="shared" si="1111"/>
        <v>197.16</v>
      </c>
      <c r="EE747" s="677">
        <f t="shared" si="1112"/>
        <v>328.6</v>
      </c>
      <c r="EF747" s="208">
        <f t="shared" si="1113"/>
        <v>0.91606499999997482</v>
      </c>
      <c r="EG747" s="208">
        <f t="shared" si="1114"/>
        <v>0.27481949999999244</v>
      </c>
      <c r="EH747" s="208">
        <f t="shared" si="1115"/>
        <v>0.45803249999998741</v>
      </c>
      <c r="EI747" s="677">
        <f t="shared" si="1093"/>
        <v>2.290162499999937</v>
      </c>
    </row>
    <row r="748" spans="1:139" s="218" customFormat="1" ht="33.75" customHeight="1" x14ac:dyDescent="0.2">
      <c r="A748" s="505">
        <v>745</v>
      </c>
      <c r="B748" s="505" t="s">
        <v>1267</v>
      </c>
      <c r="C748" s="499" t="s">
        <v>189</v>
      </c>
      <c r="D748" s="320" t="s">
        <v>445</v>
      </c>
      <c r="E748" s="327" t="s">
        <v>143</v>
      </c>
      <c r="F748" s="219">
        <v>13</v>
      </c>
      <c r="G748" s="219" t="s">
        <v>42</v>
      </c>
      <c r="H748" s="219">
        <v>4</v>
      </c>
      <c r="I748" s="248">
        <v>1</v>
      </c>
      <c r="J748" s="229">
        <v>575</v>
      </c>
      <c r="K748" s="222"/>
      <c r="L748" s="219">
        <v>13</v>
      </c>
      <c r="M748" s="219" t="s">
        <v>42</v>
      </c>
      <c r="N748" s="219">
        <v>4</v>
      </c>
      <c r="O748" s="249">
        <v>1</v>
      </c>
      <c r="P748" s="230">
        <v>575</v>
      </c>
      <c r="Q748" s="219"/>
      <c r="R748" s="219"/>
      <c r="S748" s="219"/>
      <c r="T748" s="249">
        <v>1</v>
      </c>
      <c r="U748" s="231">
        <v>575</v>
      </c>
      <c r="V748" s="228" t="s">
        <v>303</v>
      </c>
      <c r="W748" s="228" t="s">
        <v>42</v>
      </c>
      <c r="X748" s="228" t="s">
        <v>10</v>
      </c>
      <c r="Y748" s="252">
        <v>1</v>
      </c>
      <c r="Z748" s="232">
        <v>575</v>
      </c>
      <c r="AA748" s="207">
        <f t="shared" si="1029"/>
        <v>575</v>
      </c>
      <c r="AB748" s="222">
        <v>648</v>
      </c>
      <c r="AC748" s="544">
        <f t="shared" si="1094"/>
        <v>73</v>
      </c>
      <c r="AD748" s="208">
        <f>0.814*$AB$1</f>
        <v>925.89243999999997</v>
      </c>
      <c r="AE748" s="678">
        <f t="shared" si="1095"/>
        <v>350.89243999999997</v>
      </c>
      <c r="AF748" s="222">
        <v>1205</v>
      </c>
      <c r="AJ748" s="444">
        <f t="shared" si="1030"/>
        <v>73</v>
      </c>
      <c r="AK748" s="444">
        <f t="shared" si="1031"/>
        <v>12.695652173913047</v>
      </c>
      <c r="AL748" s="539">
        <f t="shared" si="1096"/>
        <v>2.5391304347826091E-2</v>
      </c>
      <c r="AM748" s="444">
        <f t="shared" si="1032"/>
        <v>14.6</v>
      </c>
      <c r="AN748" s="445">
        <f t="shared" si="1033"/>
        <v>350.89243999999997</v>
      </c>
      <c r="AO748" s="445">
        <f t="shared" si="1034"/>
        <v>61.02477217391305</v>
      </c>
      <c r="AP748" s="542">
        <f t="shared" si="1097"/>
        <v>0.12204954434782611</v>
      </c>
      <c r="AQ748" s="445">
        <f t="shared" si="1035"/>
        <v>70.178487999999987</v>
      </c>
      <c r="AR748" s="227">
        <f t="shared" si="1036"/>
        <v>695</v>
      </c>
      <c r="AS748" s="210">
        <f t="shared" si="1037"/>
        <v>695</v>
      </c>
      <c r="AT748" s="209">
        <f t="shared" si="1038"/>
        <v>208.5</v>
      </c>
      <c r="AU748" s="209">
        <f t="shared" si="1039"/>
        <v>347.5</v>
      </c>
      <c r="AV748" s="211">
        <f t="shared" si="1040"/>
        <v>648</v>
      </c>
      <c r="AW748" s="210">
        <f t="shared" si="1041"/>
        <v>47</v>
      </c>
      <c r="AX748" s="210">
        <f t="shared" si="1042"/>
        <v>120</v>
      </c>
      <c r="AY748" s="210">
        <f t="shared" si="1043"/>
        <v>20.869565217391298</v>
      </c>
      <c r="AZ748" s="211">
        <f t="shared" si="1044"/>
        <v>925.89243999999997</v>
      </c>
      <c r="BA748" s="544">
        <f t="shared" si="1098"/>
        <v>230.89243999999997</v>
      </c>
      <c r="BB748" s="210">
        <f t="shared" si="1099"/>
        <v>57.723109999999991</v>
      </c>
      <c r="BC748" s="213">
        <f t="shared" si="1045"/>
        <v>833.30319599999996</v>
      </c>
      <c r="BD748" s="211">
        <f>[1]MAG_9pak!$F$6</f>
        <v>833.30319599999996</v>
      </c>
      <c r="BE748" s="213">
        <f t="shared" si="1046"/>
        <v>249.99095879999999</v>
      </c>
      <c r="BF748" s="213">
        <f t="shared" si="1047"/>
        <v>416.65159799999998</v>
      </c>
      <c r="BG748" s="210">
        <f t="shared" si="1048"/>
        <v>185.30319599999996</v>
      </c>
      <c r="BH748" s="210">
        <f t="shared" si="1049"/>
        <v>258.30319599999996</v>
      </c>
      <c r="BI748" s="210">
        <f t="shared" si="1050"/>
        <v>44.922294956521739</v>
      </c>
      <c r="BJ748" s="210">
        <f t="shared" si="1051"/>
        <v>713</v>
      </c>
      <c r="BK748" s="214">
        <f t="shared" si="1052"/>
        <v>213.9</v>
      </c>
      <c r="BL748" s="214">
        <f t="shared" si="1053"/>
        <v>356.5</v>
      </c>
      <c r="BM748" s="210">
        <f t="shared" si="1054"/>
        <v>138</v>
      </c>
      <c r="BN748" s="210">
        <f t="shared" si="1055"/>
        <v>65</v>
      </c>
      <c r="BO748" s="215">
        <f t="shared" si="1056"/>
        <v>713</v>
      </c>
      <c r="BP748" s="210">
        <f t="shared" si="1118"/>
        <v>713</v>
      </c>
      <c r="BQ748" s="216">
        <f t="shared" si="1057"/>
        <v>213.9</v>
      </c>
      <c r="BR748" s="216">
        <f t="shared" si="1058"/>
        <v>356.5</v>
      </c>
      <c r="BS748" s="210">
        <f t="shared" si="1059"/>
        <v>138</v>
      </c>
      <c r="BT748" s="210">
        <f t="shared" si="1060"/>
        <v>65</v>
      </c>
      <c r="BU748" s="217">
        <f t="shared" si="1061"/>
        <v>713</v>
      </c>
      <c r="BV748" s="210">
        <f t="shared" si="1119"/>
        <v>713</v>
      </c>
      <c r="BW748" s="403">
        <f t="shared" si="1062"/>
        <v>213.9</v>
      </c>
      <c r="BX748" s="403">
        <f t="shared" si="1063"/>
        <v>356.5</v>
      </c>
      <c r="BY748" s="210">
        <f t="shared" si="1064"/>
        <v>138</v>
      </c>
      <c r="BZ748" s="210">
        <f t="shared" si="1065"/>
        <v>65</v>
      </c>
      <c r="CA748" s="210">
        <f t="shared" si="1066"/>
        <v>24</v>
      </c>
      <c r="CB748" s="404">
        <f t="shared" si="1067"/>
        <v>713</v>
      </c>
      <c r="CC748" s="404"/>
      <c r="CD748" s="537">
        <f t="shared" si="1068"/>
        <v>57.723109999999991</v>
      </c>
      <c r="CE748" s="537">
        <f t="shared" si="1100"/>
        <v>17.316932999999995</v>
      </c>
      <c r="CF748" s="537">
        <f t="shared" si="1069"/>
        <v>28.861554999999996</v>
      </c>
      <c r="CG748" s="210"/>
      <c r="CH748" s="210"/>
      <c r="CI748" s="210"/>
      <c r="CJ748" s="538">
        <f t="shared" si="1070"/>
        <v>57.723109999999991</v>
      </c>
      <c r="CK748" s="216">
        <f t="shared" si="1071"/>
        <v>-11.75</v>
      </c>
      <c r="CL748" s="216">
        <f t="shared" si="1101"/>
        <v>-3.5249999999999999</v>
      </c>
      <c r="CM748" s="216">
        <f t="shared" si="1072"/>
        <v>-5.875</v>
      </c>
      <c r="CN748" s="216"/>
      <c r="CO748" s="216"/>
      <c r="CP748" s="216"/>
      <c r="CQ748" s="217">
        <f t="shared" si="1073"/>
        <v>-11.75</v>
      </c>
      <c r="CR748" s="403">
        <f t="shared" si="1074"/>
        <v>53.223109999999991</v>
      </c>
      <c r="CS748" s="403">
        <f t="shared" si="1102"/>
        <v>15.966932999999997</v>
      </c>
      <c r="CT748" s="403">
        <f t="shared" si="1075"/>
        <v>26.611554999999996</v>
      </c>
      <c r="CU748" s="403"/>
      <c r="CV748" s="403"/>
      <c r="CW748" s="403"/>
      <c r="CX748" s="404">
        <f t="shared" si="1076"/>
        <v>53.223109999999991</v>
      </c>
      <c r="CY748" s="198"/>
      <c r="CZ748" s="222">
        <v>648</v>
      </c>
      <c r="DA748" s="677">
        <f t="shared" si="1077"/>
        <v>73</v>
      </c>
      <c r="DB748" s="676">
        <f t="shared" si="1078"/>
        <v>12.695652173913047</v>
      </c>
      <c r="DC748" s="676">
        <f t="shared" si="1103"/>
        <v>2.5391304347826091</v>
      </c>
      <c r="DD748" s="208">
        <v>925.89243999999997</v>
      </c>
      <c r="DE748" s="677">
        <f t="shared" si="1079"/>
        <v>350.89243999999997</v>
      </c>
      <c r="DF748" s="676">
        <f t="shared" si="1080"/>
        <v>61.02477217391305</v>
      </c>
      <c r="DG748" s="676">
        <f t="shared" si="1104"/>
        <v>12.204954434782611</v>
      </c>
      <c r="DH748" s="222">
        <v>24</v>
      </c>
      <c r="DI748" s="677">
        <f t="shared" si="1081"/>
        <v>138</v>
      </c>
      <c r="DJ748" s="568">
        <f t="shared" si="1082"/>
        <v>713</v>
      </c>
      <c r="DK748" s="677">
        <f t="shared" si="1083"/>
        <v>713</v>
      </c>
      <c r="DL748" s="677">
        <f t="shared" si="1105"/>
        <v>213.9</v>
      </c>
      <c r="DM748" s="677">
        <f t="shared" si="1106"/>
        <v>356.5</v>
      </c>
      <c r="DN748" s="677">
        <f t="shared" si="1084"/>
        <v>53.223109999999991</v>
      </c>
      <c r="DO748" s="677">
        <f t="shared" si="1107"/>
        <v>15.966932999999997</v>
      </c>
      <c r="DP748" s="677">
        <f t="shared" si="1108"/>
        <v>26.611554999999996</v>
      </c>
      <c r="DQ748" s="677">
        <f t="shared" si="1085"/>
        <v>53.223109999999991</v>
      </c>
      <c r="DR748" s="222">
        <v>648</v>
      </c>
      <c r="DS748" s="677">
        <f t="shared" si="1086"/>
        <v>73</v>
      </c>
      <c r="DT748" s="676">
        <f t="shared" si="1087"/>
        <v>12.695652173913047</v>
      </c>
      <c r="DU748" s="710">
        <f t="shared" si="1109"/>
        <v>2.5391304347826091</v>
      </c>
      <c r="DV748" s="208">
        <v>925.89243999999997</v>
      </c>
      <c r="DW748" s="677">
        <f t="shared" si="1088"/>
        <v>350.89243999999997</v>
      </c>
      <c r="DX748" s="676">
        <f t="shared" si="1089"/>
        <v>61.02477217391305</v>
      </c>
      <c r="DY748" s="710">
        <f t="shared" si="1110"/>
        <v>12.204954434782611</v>
      </c>
      <c r="DZ748" s="222">
        <v>22</v>
      </c>
      <c r="EA748" s="677">
        <f t="shared" si="1090"/>
        <v>126.5</v>
      </c>
      <c r="EB748" s="568">
        <f t="shared" si="1091"/>
        <v>701.5</v>
      </c>
      <c r="EC748" s="677">
        <f t="shared" si="1092"/>
        <v>701.5</v>
      </c>
      <c r="ED748" s="677">
        <f t="shared" si="1111"/>
        <v>210.45</v>
      </c>
      <c r="EE748" s="677">
        <f t="shared" si="1112"/>
        <v>350.75</v>
      </c>
      <c r="EF748" s="208">
        <f t="shared" si="1113"/>
        <v>56.098109999999991</v>
      </c>
      <c r="EG748" s="208">
        <f t="shared" si="1114"/>
        <v>16.829432999999998</v>
      </c>
      <c r="EH748" s="208">
        <f t="shared" si="1115"/>
        <v>28.049054999999996</v>
      </c>
      <c r="EI748" s="677">
        <f t="shared" si="1093"/>
        <v>56.098109999999991</v>
      </c>
    </row>
    <row r="749" spans="1:139" s="218" customFormat="1" ht="33.75" customHeight="1" x14ac:dyDescent="0.2">
      <c r="A749" s="505">
        <v>746</v>
      </c>
      <c r="B749" s="505" t="s">
        <v>1267</v>
      </c>
      <c r="C749" s="499" t="s">
        <v>189</v>
      </c>
      <c r="D749" s="320" t="s">
        <v>445</v>
      </c>
      <c r="E749" s="327" t="s">
        <v>126</v>
      </c>
      <c r="F749" s="219">
        <v>13</v>
      </c>
      <c r="G749" s="219" t="s">
        <v>42</v>
      </c>
      <c r="H749" s="219">
        <v>4</v>
      </c>
      <c r="I749" s="248">
        <v>1</v>
      </c>
      <c r="J749" s="229">
        <v>705</v>
      </c>
      <c r="K749" s="222"/>
      <c r="L749" s="219">
        <v>13</v>
      </c>
      <c r="M749" s="219" t="s">
        <v>42</v>
      </c>
      <c r="N749" s="219">
        <v>4</v>
      </c>
      <c r="O749" s="249">
        <v>1</v>
      </c>
      <c r="P749" s="230">
        <v>705</v>
      </c>
      <c r="Q749" s="219" t="s">
        <v>303</v>
      </c>
      <c r="R749" s="219" t="s">
        <v>24</v>
      </c>
      <c r="S749" s="219" t="s">
        <v>39</v>
      </c>
      <c r="T749" s="249">
        <v>1</v>
      </c>
      <c r="U749" s="231">
        <v>705</v>
      </c>
      <c r="V749" s="228" t="s">
        <v>303</v>
      </c>
      <c r="W749" s="228" t="s">
        <v>42</v>
      </c>
      <c r="X749" s="228" t="s">
        <v>10</v>
      </c>
      <c r="Y749" s="252">
        <v>1</v>
      </c>
      <c r="Z749" s="232">
        <v>705</v>
      </c>
      <c r="AA749" s="207">
        <f t="shared" si="1029"/>
        <v>705</v>
      </c>
      <c r="AB749" s="222">
        <v>648</v>
      </c>
      <c r="AC749" s="544">
        <f t="shared" si="1094"/>
        <v>-57</v>
      </c>
      <c r="AD749" s="208">
        <f>0.814*$AB$1</f>
        <v>925.89243999999997</v>
      </c>
      <c r="AE749" s="678">
        <f t="shared" si="1095"/>
        <v>220.89243999999997</v>
      </c>
      <c r="AF749" s="222">
        <v>1205</v>
      </c>
      <c r="AJ749" s="444">
        <f t="shared" si="1030"/>
        <v>-57</v>
      </c>
      <c r="AK749" s="444">
        <f t="shared" si="1031"/>
        <v>-8.0851063829787222</v>
      </c>
      <c r="AL749" s="539">
        <f t="shared" si="1096"/>
        <v>-1.6170212765957443E-2</v>
      </c>
      <c r="AM749" s="444">
        <f t="shared" si="1032"/>
        <v>-11.4</v>
      </c>
      <c r="AN749" s="445">
        <f t="shared" si="1033"/>
        <v>220.89243999999997</v>
      </c>
      <c r="AO749" s="445">
        <f t="shared" si="1034"/>
        <v>31.332260992907806</v>
      </c>
      <c r="AP749" s="542">
        <f t="shared" si="1097"/>
        <v>6.2664521985815611E-2</v>
      </c>
      <c r="AQ749" s="445">
        <f t="shared" si="1035"/>
        <v>44.178487999999994</v>
      </c>
      <c r="AR749" s="227">
        <f t="shared" si="1036"/>
        <v>825</v>
      </c>
      <c r="AS749" s="210">
        <f t="shared" si="1037"/>
        <v>825</v>
      </c>
      <c r="AT749" s="209">
        <f t="shared" si="1038"/>
        <v>247.5</v>
      </c>
      <c r="AU749" s="209">
        <f t="shared" si="1039"/>
        <v>412.5</v>
      </c>
      <c r="AV749" s="211">
        <f t="shared" si="1040"/>
        <v>648</v>
      </c>
      <c r="AW749" s="210">
        <f t="shared" si="1041"/>
        <v>177</v>
      </c>
      <c r="AX749" s="210">
        <f t="shared" si="1042"/>
        <v>120</v>
      </c>
      <c r="AY749" s="210">
        <f t="shared" si="1043"/>
        <v>17.021276595744681</v>
      </c>
      <c r="AZ749" s="211">
        <f t="shared" si="1044"/>
        <v>925.89243999999997</v>
      </c>
      <c r="BA749" s="544">
        <f t="shared" si="1098"/>
        <v>100.89243999999997</v>
      </c>
      <c r="BB749" s="210">
        <f t="shared" si="1099"/>
        <v>25.223109999999991</v>
      </c>
      <c r="BC749" s="213">
        <f t="shared" si="1045"/>
        <v>833.30319599999996</v>
      </c>
      <c r="BD749" s="211">
        <f>[1]MAG_9pak!$F$6</f>
        <v>833.30319599999996</v>
      </c>
      <c r="BE749" s="213">
        <f t="shared" si="1046"/>
        <v>249.99095879999999</v>
      </c>
      <c r="BF749" s="213">
        <f t="shared" si="1047"/>
        <v>416.65159799999998</v>
      </c>
      <c r="BG749" s="210">
        <f t="shared" si="1048"/>
        <v>185.30319599999996</v>
      </c>
      <c r="BH749" s="210">
        <f t="shared" si="1049"/>
        <v>128.30319599999996</v>
      </c>
      <c r="BI749" s="210">
        <f t="shared" si="1050"/>
        <v>18.199034893617011</v>
      </c>
      <c r="BJ749" s="210">
        <f t="shared" si="1051"/>
        <v>874.2</v>
      </c>
      <c r="BK749" s="214">
        <f t="shared" si="1052"/>
        <v>262.26</v>
      </c>
      <c r="BL749" s="214">
        <f t="shared" si="1053"/>
        <v>437.1</v>
      </c>
      <c r="BM749" s="210">
        <f t="shared" si="1054"/>
        <v>169.20000000000005</v>
      </c>
      <c r="BN749" s="210">
        <f t="shared" si="1055"/>
        <v>226.20000000000005</v>
      </c>
      <c r="BO749" s="215">
        <f t="shared" si="1056"/>
        <v>874.2</v>
      </c>
      <c r="BP749" s="210">
        <f t="shared" si="1118"/>
        <v>874.2</v>
      </c>
      <c r="BQ749" s="216">
        <f t="shared" si="1057"/>
        <v>262.26</v>
      </c>
      <c r="BR749" s="216">
        <f t="shared" si="1058"/>
        <v>437.1</v>
      </c>
      <c r="BS749" s="210">
        <f t="shared" si="1059"/>
        <v>169.20000000000005</v>
      </c>
      <c r="BT749" s="210">
        <f t="shared" si="1060"/>
        <v>226.20000000000005</v>
      </c>
      <c r="BU749" s="217">
        <f t="shared" si="1061"/>
        <v>874.2</v>
      </c>
      <c r="BV749" s="210">
        <f t="shared" si="1119"/>
        <v>874.2</v>
      </c>
      <c r="BW749" s="403">
        <f t="shared" si="1062"/>
        <v>262.26</v>
      </c>
      <c r="BX749" s="403">
        <f t="shared" si="1063"/>
        <v>437.1</v>
      </c>
      <c r="BY749" s="210">
        <f t="shared" si="1064"/>
        <v>169.20000000000005</v>
      </c>
      <c r="BZ749" s="210">
        <f t="shared" si="1065"/>
        <v>226.20000000000005</v>
      </c>
      <c r="CA749" s="210">
        <f t="shared" si="1066"/>
        <v>24</v>
      </c>
      <c r="CB749" s="404">
        <f t="shared" si="1067"/>
        <v>874.2</v>
      </c>
      <c r="CC749" s="404"/>
      <c r="CD749" s="537">
        <f t="shared" si="1068"/>
        <v>25.223109999999991</v>
      </c>
      <c r="CE749" s="537">
        <f t="shared" si="1100"/>
        <v>7.566932999999997</v>
      </c>
      <c r="CF749" s="537">
        <f t="shared" si="1069"/>
        <v>12.611554999999996</v>
      </c>
      <c r="CG749" s="210"/>
      <c r="CH749" s="210"/>
      <c r="CI749" s="210"/>
      <c r="CJ749" s="538">
        <f t="shared" si="1070"/>
        <v>25.223109999999991</v>
      </c>
      <c r="CK749" s="216">
        <f t="shared" si="1071"/>
        <v>-44.25</v>
      </c>
      <c r="CL749" s="216">
        <f t="shared" si="1101"/>
        <v>-13.275</v>
      </c>
      <c r="CM749" s="216">
        <f t="shared" si="1072"/>
        <v>-22.125</v>
      </c>
      <c r="CN749" s="216"/>
      <c r="CO749" s="216"/>
      <c r="CP749" s="216"/>
      <c r="CQ749" s="217">
        <f t="shared" si="1073"/>
        <v>-44.25</v>
      </c>
      <c r="CR749" s="403">
        <f t="shared" si="1074"/>
        <v>12.92310999999998</v>
      </c>
      <c r="CS749" s="403">
        <f t="shared" si="1102"/>
        <v>3.876932999999994</v>
      </c>
      <c r="CT749" s="403">
        <f t="shared" si="1075"/>
        <v>6.4615549999999899</v>
      </c>
      <c r="CU749" s="403"/>
      <c r="CV749" s="403"/>
      <c r="CW749" s="403"/>
      <c r="CX749" s="404">
        <f t="shared" si="1076"/>
        <v>12.92310999999998</v>
      </c>
      <c r="CY749" s="198"/>
      <c r="CZ749" s="222">
        <v>648</v>
      </c>
      <c r="DA749" s="677">
        <f t="shared" si="1077"/>
        <v>-57</v>
      </c>
      <c r="DB749" s="676">
        <f t="shared" si="1078"/>
        <v>-8.0851063829787222</v>
      </c>
      <c r="DC749" s="676">
        <f t="shared" si="1103"/>
        <v>-1.6170212765957444</v>
      </c>
      <c r="DD749" s="208">
        <v>925.89243999999997</v>
      </c>
      <c r="DE749" s="677">
        <f t="shared" si="1079"/>
        <v>220.89243999999997</v>
      </c>
      <c r="DF749" s="676">
        <f t="shared" si="1080"/>
        <v>31.332260992907806</v>
      </c>
      <c r="DG749" s="676">
        <f t="shared" si="1104"/>
        <v>6.2664521985815611</v>
      </c>
      <c r="DH749" s="222">
        <v>24</v>
      </c>
      <c r="DI749" s="677">
        <f t="shared" si="1081"/>
        <v>169.2</v>
      </c>
      <c r="DJ749" s="568">
        <f t="shared" si="1082"/>
        <v>874.2</v>
      </c>
      <c r="DK749" s="677">
        <f t="shared" si="1083"/>
        <v>874.2</v>
      </c>
      <c r="DL749" s="677">
        <f t="shared" si="1105"/>
        <v>262.26</v>
      </c>
      <c r="DM749" s="677">
        <f t="shared" si="1106"/>
        <v>437.1</v>
      </c>
      <c r="DN749" s="677">
        <f t="shared" si="1084"/>
        <v>12.92310999999998</v>
      </c>
      <c r="DO749" s="677">
        <f t="shared" si="1107"/>
        <v>3.876932999999994</v>
      </c>
      <c r="DP749" s="677">
        <f t="shared" si="1108"/>
        <v>6.4615549999999899</v>
      </c>
      <c r="DQ749" s="677">
        <f t="shared" si="1085"/>
        <v>12.92310999999998</v>
      </c>
      <c r="DR749" s="222">
        <v>648</v>
      </c>
      <c r="DS749" s="677">
        <f t="shared" si="1086"/>
        <v>-57</v>
      </c>
      <c r="DT749" s="676">
        <f t="shared" si="1087"/>
        <v>-8.0851063829787222</v>
      </c>
      <c r="DU749" s="710">
        <f t="shared" si="1109"/>
        <v>-1.6170212765957444</v>
      </c>
      <c r="DV749" s="208">
        <v>925.89243999999997</v>
      </c>
      <c r="DW749" s="677">
        <f t="shared" si="1088"/>
        <v>220.89243999999997</v>
      </c>
      <c r="DX749" s="676">
        <f t="shared" si="1089"/>
        <v>31.332260992907806</v>
      </c>
      <c r="DY749" s="710">
        <f t="shared" si="1110"/>
        <v>6.2664521985815611</v>
      </c>
      <c r="DZ749" s="222">
        <v>22</v>
      </c>
      <c r="EA749" s="677">
        <f t="shared" si="1090"/>
        <v>155.1</v>
      </c>
      <c r="EB749" s="568">
        <f t="shared" si="1091"/>
        <v>860.1</v>
      </c>
      <c r="EC749" s="677">
        <f t="shared" si="1092"/>
        <v>860.1</v>
      </c>
      <c r="ED749" s="677">
        <f t="shared" si="1111"/>
        <v>258.02999999999997</v>
      </c>
      <c r="EE749" s="677">
        <f t="shared" si="1112"/>
        <v>430.05</v>
      </c>
      <c r="EF749" s="208">
        <f t="shared" si="1113"/>
        <v>16.448109999999986</v>
      </c>
      <c r="EG749" s="208">
        <f t="shared" si="1114"/>
        <v>4.9344329999999959</v>
      </c>
      <c r="EH749" s="208">
        <f t="shared" si="1115"/>
        <v>8.2240549999999928</v>
      </c>
      <c r="EI749" s="677">
        <f t="shared" si="1093"/>
        <v>16.448109999999986</v>
      </c>
    </row>
    <row r="750" spans="1:139" s="218" customFormat="1" ht="33.75" customHeight="1" x14ac:dyDescent="0.2">
      <c r="A750" s="506">
        <v>747</v>
      </c>
      <c r="B750" s="505" t="s">
        <v>1267</v>
      </c>
      <c r="C750" s="499" t="s">
        <v>189</v>
      </c>
      <c r="D750" s="320" t="s">
        <v>445</v>
      </c>
      <c r="E750" s="327" t="s">
        <v>134</v>
      </c>
      <c r="F750" s="219">
        <v>13</v>
      </c>
      <c r="G750" s="219" t="s">
        <v>42</v>
      </c>
      <c r="H750" s="219">
        <v>4</v>
      </c>
      <c r="I750" s="248">
        <v>0.5</v>
      </c>
      <c r="J750" s="229">
        <v>679</v>
      </c>
      <c r="K750" s="222"/>
      <c r="L750" s="219">
        <v>13</v>
      </c>
      <c r="M750" s="219" t="s">
        <v>42</v>
      </c>
      <c r="N750" s="219">
        <v>4</v>
      </c>
      <c r="O750" s="249">
        <v>0.5</v>
      </c>
      <c r="P750" s="230">
        <v>679</v>
      </c>
      <c r="Q750" s="219"/>
      <c r="R750" s="219"/>
      <c r="S750" s="219"/>
      <c r="T750" s="249">
        <v>0.5</v>
      </c>
      <c r="U750" s="231">
        <v>679</v>
      </c>
      <c r="V750" s="228" t="s">
        <v>303</v>
      </c>
      <c r="W750" s="228" t="s">
        <v>42</v>
      </c>
      <c r="X750" s="228" t="s">
        <v>10</v>
      </c>
      <c r="Y750" s="252">
        <v>0.5</v>
      </c>
      <c r="Z750" s="232">
        <v>679</v>
      </c>
      <c r="AA750" s="207">
        <f t="shared" si="1029"/>
        <v>339.5</v>
      </c>
      <c r="AB750" s="222">
        <v>648</v>
      </c>
      <c r="AC750" s="544">
        <f t="shared" si="1094"/>
        <v>-31</v>
      </c>
      <c r="AD750" s="208">
        <f>0.814*$AB$1</f>
        <v>925.89243999999997</v>
      </c>
      <c r="AE750" s="678">
        <f t="shared" si="1095"/>
        <v>246.89243999999997</v>
      </c>
      <c r="AF750" s="222">
        <v>1205</v>
      </c>
      <c r="AJ750" s="444">
        <f t="shared" si="1030"/>
        <v>-31</v>
      </c>
      <c r="AK750" s="444">
        <f t="shared" si="1031"/>
        <v>-4.5655375552282749</v>
      </c>
      <c r="AL750" s="539">
        <f t="shared" si="1096"/>
        <v>-9.1310751104565508E-3</v>
      </c>
      <c r="AM750" s="444">
        <f t="shared" si="1032"/>
        <v>-6.2</v>
      </c>
      <c r="AN750" s="445">
        <f t="shared" si="1033"/>
        <v>246.89243999999997</v>
      </c>
      <c r="AO750" s="445">
        <f t="shared" si="1034"/>
        <v>36.361184094256259</v>
      </c>
      <c r="AP750" s="542">
        <f t="shared" si="1097"/>
        <v>7.2722368188512521E-2</v>
      </c>
      <c r="AQ750" s="445">
        <f t="shared" si="1035"/>
        <v>49.37848799999999</v>
      </c>
      <c r="AR750" s="227">
        <f t="shared" si="1036"/>
        <v>399.5</v>
      </c>
      <c r="AS750" s="210">
        <f t="shared" si="1037"/>
        <v>799</v>
      </c>
      <c r="AT750" s="209">
        <f t="shared" si="1038"/>
        <v>239.7</v>
      </c>
      <c r="AU750" s="209">
        <f t="shared" si="1039"/>
        <v>399.5</v>
      </c>
      <c r="AV750" s="211">
        <f t="shared" si="1040"/>
        <v>648</v>
      </c>
      <c r="AW750" s="210">
        <f t="shared" si="1041"/>
        <v>151</v>
      </c>
      <c r="AX750" s="210">
        <f t="shared" si="1042"/>
        <v>120</v>
      </c>
      <c r="AY750" s="210">
        <f t="shared" si="1043"/>
        <v>17.673048600883661</v>
      </c>
      <c r="AZ750" s="211">
        <f t="shared" si="1044"/>
        <v>925.89243999999997</v>
      </c>
      <c r="BA750" s="544">
        <f t="shared" si="1098"/>
        <v>126.89243999999997</v>
      </c>
      <c r="BB750" s="210">
        <f t="shared" si="1099"/>
        <v>31.723109999999991</v>
      </c>
      <c r="BC750" s="213">
        <f t="shared" si="1045"/>
        <v>416.65159799999998</v>
      </c>
      <c r="BD750" s="211">
        <f>[1]MAG_9pak!$F$6</f>
        <v>833.30319599999996</v>
      </c>
      <c r="BE750" s="213">
        <f t="shared" si="1046"/>
        <v>249.99095879999999</v>
      </c>
      <c r="BF750" s="213">
        <f t="shared" si="1047"/>
        <v>416.65159799999998</v>
      </c>
      <c r="BG750" s="210">
        <f t="shared" si="1048"/>
        <v>185.30319599999996</v>
      </c>
      <c r="BH750" s="210">
        <f t="shared" si="1049"/>
        <v>154.30319599999996</v>
      </c>
      <c r="BI750" s="210">
        <f t="shared" si="1050"/>
        <v>22.725065684830639</v>
      </c>
      <c r="BJ750" s="210">
        <f t="shared" si="1051"/>
        <v>841.96</v>
      </c>
      <c r="BK750" s="214">
        <f t="shared" si="1052"/>
        <v>252.58799999999999</v>
      </c>
      <c r="BL750" s="214">
        <f t="shared" si="1053"/>
        <v>420.98</v>
      </c>
      <c r="BM750" s="210">
        <f t="shared" si="1054"/>
        <v>162.96000000000004</v>
      </c>
      <c r="BN750" s="210">
        <f t="shared" si="1055"/>
        <v>193.96000000000004</v>
      </c>
      <c r="BO750" s="215">
        <f t="shared" si="1056"/>
        <v>420.98</v>
      </c>
      <c r="BP750" s="210">
        <f t="shared" si="1118"/>
        <v>841.96</v>
      </c>
      <c r="BQ750" s="216">
        <f t="shared" si="1057"/>
        <v>252.58799999999999</v>
      </c>
      <c r="BR750" s="216">
        <f t="shared" si="1058"/>
        <v>420.98</v>
      </c>
      <c r="BS750" s="210">
        <f t="shared" si="1059"/>
        <v>162.96000000000004</v>
      </c>
      <c r="BT750" s="210">
        <f t="shared" si="1060"/>
        <v>193.96000000000004</v>
      </c>
      <c r="BU750" s="217">
        <f t="shared" si="1061"/>
        <v>420.98</v>
      </c>
      <c r="BV750" s="210">
        <f t="shared" si="1119"/>
        <v>841.96</v>
      </c>
      <c r="BW750" s="403">
        <f t="shared" si="1062"/>
        <v>252.58799999999999</v>
      </c>
      <c r="BX750" s="403">
        <f t="shared" si="1063"/>
        <v>420.98</v>
      </c>
      <c r="BY750" s="210">
        <f t="shared" si="1064"/>
        <v>162.96000000000004</v>
      </c>
      <c r="BZ750" s="210">
        <f t="shared" si="1065"/>
        <v>193.96000000000004</v>
      </c>
      <c r="CA750" s="210">
        <f t="shared" si="1066"/>
        <v>24</v>
      </c>
      <c r="CB750" s="404">
        <f t="shared" si="1067"/>
        <v>420.98</v>
      </c>
      <c r="CC750" s="404"/>
      <c r="CD750" s="537">
        <f t="shared" si="1068"/>
        <v>31.723109999999991</v>
      </c>
      <c r="CE750" s="537">
        <f t="shared" si="1100"/>
        <v>9.5169329999999963</v>
      </c>
      <c r="CF750" s="537">
        <f t="shared" si="1069"/>
        <v>15.861554999999996</v>
      </c>
      <c r="CG750" s="210"/>
      <c r="CH750" s="210"/>
      <c r="CI750" s="210"/>
      <c r="CJ750" s="538">
        <f t="shared" si="1070"/>
        <v>15.861554999999996</v>
      </c>
      <c r="CK750" s="216">
        <f t="shared" si="1071"/>
        <v>-37.75</v>
      </c>
      <c r="CL750" s="216">
        <f t="shared" si="1101"/>
        <v>-11.324999999999999</v>
      </c>
      <c r="CM750" s="216">
        <f t="shared" si="1072"/>
        <v>-18.875</v>
      </c>
      <c r="CN750" s="216"/>
      <c r="CO750" s="216"/>
      <c r="CP750" s="216"/>
      <c r="CQ750" s="217">
        <f t="shared" si="1073"/>
        <v>-18.875</v>
      </c>
      <c r="CR750" s="403">
        <f t="shared" si="1074"/>
        <v>20.983109999999982</v>
      </c>
      <c r="CS750" s="403">
        <f t="shared" si="1102"/>
        <v>6.2949329999999941</v>
      </c>
      <c r="CT750" s="403">
        <f t="shared" si="1075"/>
        <v>10.491554999999991</v>
      </c>
      <c r="CU750" s="403"/>
      <c r="CV750" s="403"/>
      <c r="CW750" s="403"/>
      <c r="CX750" s="404">
        <f t="shared" si="1076"/>
        <v>10.491554999999991</v>
      </c>
      <c r="CY750" s="198"/>
      <c r="CZ750" s="222">
        <v>648</v>
      </c>
      <c r="DA750" s="677">
        <f t="shared" si="1077"/>
        <v>-31</v>
      </c>
      <c r="DB750" s="676">
        <f t="shared" si="1078"/>
        <v>-4.5655375552282749</v>
      </c>
      <c r="DC750" s="676">
        <f t="shared" si="1103"/>
        <v>-0.91310751104565502</v>
      </c>
      <c r="DD750" s="208">
        <v>925.89243999999997</v>
      </c>
      <c r="DE750" s="677">
        <f t="shared" si="1079"/>
        <v>246.89243999999997</v>
      </c>
      <c r="DF750" s="676">
        <f t="shared" si="1080"/>
        <v>36.361184094256259</v>
      </c>
      <c r="DG750" s="676">
        <f t="shared" si="1104"/>
        <v>7.2722368188512521</v>
      </c>
      <c r="DH750" s="222">
        <v>24</v>
      </c>
      <c r="DI750" s="677">
        <f t="shared" si="1081"/>
        <v>162.96</v>
      </c>
      <c r="DJ750" s="568">
        <f t="shared" si="1082"/>
        <v>841.96</v>
      </c>
      <c r="DK750" s="677">
        <f t="shared" si="1083"/>
        <v>420.98</v>
      </c>
      <c r="DL750" s="677">
        <f t="shared" si="1105"/>
        <v>252.58800000000002</v>
      </c>
      <c r="DM750" s="677">
        <f t="shared" si="1106"/>
        <v>420.98</v>
      </c>
      <c r="DN750" s="677">
        <f t="shared" si="1084"/>
        <v>20.983109999999982</v>
      </c>
      <c r="DO750" s="677">
        <f t="shared" si="1107"/>
        <v>6.2949329999999941</v>
      </c>
      <c r="DP750" s="677">
        <f t="shared" si="1108"/>
        <v>10.491554999999991</v>
      </c>
      <c r="DQ750" s="677">
        <f t="shared" si="1085"/>
        <v>10.491554999999991</v>
      </c>
      <c r="DR750" s="222">
        <v>648</v>
      </c>
      <c r="DS750" s="677">
        <f t="shared" si="1086"/>
        <v>-31</v>
      </c>
      <c r="DT750" s="676">
        <f t="shared" si="1087"/>
        <v>-4.5655375552282749</v>
      </c>
      <c r="DU750" s="710">
        <f t="shared" si="1109"/>
        <v>-0.91310751104565502</v>
      </c>
      <c r="DV750" s="208">
        <v>925.89243999999997</v>
      </c>
      <c r="DW750" s="677">
        <f t="shared" si="1088"/>
        <v>246.89243999999997</v>
      </c>
      <c r="DX750" s="676">
        <f t="shared" si="1089"/>
        <v>36.361184094256259</v>
      </c>
      <c r="DY750" s="710">
        <f t="shared" si="1110"/>
        <v>7.2722368188512521</v>
      </c>
      <c r="DZ750" s="222">
        <v>22</v>
      </c>
      <c r="EA750" s="677">
        <f t="shared" si="1090"/>
        <v>149.38</v>
      </c>
      <c r="EB750" s="568">
        <f t="shared" si="1091"/>
        <v>828.38</v>
      </c>
      <c r="EC750" s="677">
        <f t="shared" si="1092"/>
        <v>414.19</v>
      </c>
      <c r="ED750" s="677">
        <f t="shared" si="1111"/>
        <v>248.51400000000001</v>
      </c>
      <c r="EE750" s="677">
        <f t="shared" si="1112"/>
        <v>414.19</v>
      </c>
      <c r="EF750" s="208">
        <f t="shared" si="1113"/>
        <v>24.378109999999992</v>
      </c>
      <c r="EG750" s="208">
        <f t="shared" si="1114"/>
        <v>7.3134329999999972</v>
      </c>
      <c r="EH750" s="208">
        <f t="shared" si="1115"/>
        <v>12.189054999999996</v>
      </c>
      <c r="EI750" s="677">
        <f t="shared" si="1093"/>
        <v>12.189054999999996</v>
      </c>
    </row>
    <row r="751" spans="1:139" s="218" customFormat="1" ht="33.75" customHeight="1" x14ac:dyDescent="0.2">
      <c r="A751" s="505">
        <v>748</v>
      </c>
      <c r="B751" s="505" t="s">
        <v>1267</v>
      </c>
      <c r="C751" s="499" t="s">
        <v>189</v>
      </c>
      <c r="D751" s="320" t="s">
        <v>445</v>
      </c>
      <c r="E751" s="327" t="s">
        <v>126</v>
      </c>
      <c r="F751" s="219">
        <v>13</v>
      </c>
      <c r="G751" s="219" t="s">
        <v>42</v>
      </c>
      <c r="H751" s="219">
        <v>4</v>
      </c>
      <c r="I751" s="248">
        <v>1</v>
      </c>
      <c r="J751" s="229">
        <v>705</v>
      </c>
      <c r="K751" s="222"/>
      <c r="L751" s="219">
        <v>13</v>
      </c>
      <c r="M751" s="219" t="s">
        <v>42</v>
      </c>
      <c r="N751" s="219">
        <v>4</v>
      </c>
      <c r="O751" s="249">
        <v>1</v>
      </c>
      <c r="P751" s="230">
        <v>705</v>
      </c>
      <c r="Q751" s="219" t="s">
        <v>303</v>
      </c>
      <c r="R751" s="219" t="s">
        <v>24</v>
      </c>
      <c r="S751" s="219" t="s">
        <v>39</v>
      </c>
      <c r="T751" s="249">
        <v>1</v>
      </c>
      <c r="U751" s="231">
        <v>705</v>
      </c>
      <c r="V751" s="228" t="s">
        <v>303</v>
      </c>
      <c r="W751" s="228" t="s">
        <v>42</v>
      </c>
      <c r="X751" s="228" t="s">
        <v>10</v>
      </c>
      <c r="Y751" s="252">
        <v>1</v>
      </c>
      <c r="Z751" s="232">
        <v>705</v>
      </c>
      <c r="AA751" s="207">
        <f t="shared" si="1029"/>
        <v>705</v>
      </c>
      <c r="AB751" s="222">
        <v>648</v>
      </c>
      <c r="AC751" s="544">
        <f t="shared" si="1094"/>
        <v>-57</v>
      </c>
      <c r="AD751" s="208">
        <f>0.814*$AB$1</f>
        <v>925.89243999999997</v>
      </c>
      <c r="AE751" s="678">
        <f t="shared" si="1095"/>
        <v>220.89243999999997</v>
      </c>
      <c r="AF751" s="222">
        <v>1205</v>
      </c>
      <c r="AJ751" s="444">
        <f t="shared" si="1030"/>
        <v>-57</v>
      </c>
      <c r="AK751" s="444">
        <f t="shared" si="1031"/>
        <v>-8.0851063829787222</v>
      </c>
      <c r="AL751" s="539">
        <f t="shared" si="1096"/>
        <v>-1.6170212765957443E-2</v>
      </c>
      <c r="AM751" s="444">
        <f t="shared" si="1032"/>
        <v>-11.4</v>
      </c>
      <c r="AN751" s="445">
        <f t="shared" si="1033"/>
        <v>220.89243999999997</v>
      </c>
      <c r="AO751" s="445">
        <f t="shared" si="1034"/>
        <v>31.332260992907806</v>
      </c>
      <c r="AP751" s="542">
        <f t="shared" si="1097"/>
        <v>6.2664521985815611E-2</v>
      </c>
      <c r="AQ751" s="445">
        <f t="shared" si="1035"/>
        <v>44.178487999999994</v>
      </c>
      <c r="AR751" s="227">
        <f t="shared" si="1036"/>
        <v>825</v>
      </c>
      <c r="AS751" s="210">
        <f t="shared" si="1037"/>
        <v>825</v>
      </c>
      <c r="AT751" s="209">
        <f t="shared" si="1038"/>
        <v>247.5</v>
      </c>
      <c r="AU751" s="209">
        <f t="shared" si="1039"/>
        <v>412.5</v>
      </c>
      <c r="AV751" s="211">
        <f t="shared" si="1040"/>
        <v>648</v>
      </c>
      <c r="AW751" s="210">
        <f t="shared" si="1041"/>
        <v>177</v>
      </c>
      <c r="AX751" s="210">
        <f t="shared" si="1042"/>
        <v>120</v>
      </c>
      <c r="AY751" s="210">
        <f t="shared" si="1043"/>
        <v>17.021276595744681</v>
      </c>
      <c r="AZ751" s="211">
        <f t="shared" si="1044"/>
        <v>925.89243999999997</v>
      </c>
      <c r="BA751" s="544">
        <f t="shared" si="1098"/>
        <v>100.89243999999997</v>
      </c>
      <c r="BB751" s="210">
        <f t="shared" si="1099"/>
        <v>25.223109999999991</v>
      </c>
      <c r="BC751" s="213">
        <f t="shared" si="1045"/>
        <v>833.30319599999996</v>
      </c>
      <c r="BD751" s="211">
        <f>[1]MAG_9pak!$F$6</f>
        <v>833.30319599999996</v>
      </c>
      <c r="BE751" s="213">
        <f t="shared" si="1046"/>
        <v>249.99095879999999</v>
      </c>
      <c r="BF751" s="213">
        <f t="shared" si="1047"/>
        <v>416.65159799999998</v>
      </c>
      <c r="BG751" s="210">
        <f t="shared" si="1048"/>
        <v>185.30319599999996</v>
      </c>
      <c r="BH751" s="210">
        <f t="shared" si="1049"/>
        <v>128.30319599999996</v>
      </c>
      <c r="BI751" s="210">
        <f t="shared" si="1050"/>
        <v>18.199034893617011</v>
      </c>
      <c r="BJ751" s="210">
        <f t="shared" si="1051"/>
        <v>874.2</v>
      </c>
      <c r="BK751" s="214">
        <f t="shared" si="1052"/>
        <v>262.26</v>
      </c>
      <c r="BL751" s="214">
        <f t="shared" si="1053"/>
        <v>437.1</v>
      </c>
      <c r="BM751" s="210">
        <f t="shared" si="1054"/>
        <v>169.20000000000005</v>
      </c>
      <c r="BN751" s="210">
        <f t="shared" si="1055"/>
        <v>226.20000000000005</v>
      </c>
      <c r="BO751" s="215">
        <f t="shared" si="1056"/>
        <v>874.2</v>
      </c>
      <c r="BP751" s="210">
        <f t="shared" si="1118"/>
        <v>874.2</v>
      </c>
      <c r="BQ751" s="216">
        <f t="shared" si="1057"/>
        <v>262.26</v>
      </c>
      <c r="BR751" s="216">
        <f t="shared" si="1058"/>
        <v>437.1</v>
      </c>
      <c r="BS751" s="210">
        <f t="shared" si="1059"/>
        <v>169.20000000000005</v>
      </c>
      <c r="BT751" s="210">
        <f t="shared" si="1060"/>
        <v>226.20000000000005</v>
      </c>
      <c r="BU751" s="217">
        <f t="shared" si="1061"/>
        <v>874.2</v>
      </c>
      <c r="BV751" s="210">
        <f t="shared" si="1119"/>
        <v>874.2</v>
      </c>
      <c r="BW751" s="403">
        <f t="shared" si="1062"/>
        <v>262.26</v>
      </c>
      <c r="BX751" s="403">
        <f t="shared" si="1063"/>
        <v>437.1</v>
      </c>
      <c r="BY751" s="210">
        <f t="shared" si="1064"/>
        <v>169.20000000000005</v>
      </c>
      <c r="BZ751" s="210">
        <f t="shared" si="1065"/>
        <v>226.20000000000005</v>
      </c>
      <c r="CA751" s="210">
        <f t="shared" si="1066"/>
        <v>24</v>
      </c>
      <c r="CB751" s="404">
        <f t="shared" si="1067"/>
        <v>874.2</v>
      </c>
      <c r="CC751" s="404"/>
      <c r="CD751" s="537">
        <f t="shared" si="1068"/>
        <v>25.223109999999991</v>
      </c>
      <c r="CE751" s="537">
        <f t="shared" si="1100"/>
        <v>7.566932999999997</v>
      </c>
      <c r="CF751" s="537">
        <f t="shared" si="1069"/>
        <v>12.611554999999996</v>
      </c>
      <c r="CG751" s="210"/>
      <c r="CH751" s="210"/>
      <c r="CI751" s="210"/>
      <c r="CJ751" s="538">
        <f t="shared" si="1070"/>
        <v>25.223109999999991</v>
      </c>
      <c r="CK751" s="216">
        <f t="shared" si="1071"/>
        <v>-44.25</v>
      </c>
      <c r="CL751" s="216">
        <f t="shared" si="1101"/>
        <v>-13.275</v>
      </c>
      <c r="CM751" s="216">
        <f t="shared" si="1072"/>
        <v>-22.125</v>
      </c>
      <c r="CN751" s="216"/>
      <c r="CO751" s="216"/>
      <c r="CP751" s="216"/>
      <c r="CQ751" s="217">
        <f t="shared" si="1073"/>
        <v>-44.25</v>
      </c>
      <c r="CR751" s="403">
        <f t="shared" si="1074"/>
        <v>12.92310999999998</v>
      </c>
      <c r="CS751" s="403">
        <f t="shared" si="1102"/>
        <v>3.876932999999994</v>
      </c>
      <c r="CT751" s="403">
        <f t="shared" si="1075"/>
        <v>6.4615549999999899</v>
      </c>
      <c r="CU751" s="403"/>
      <c r="CV751" s="403"/>
      <c r="CW751" s="403"/>
      <c r="CX751" s="404">
        <f t="shared" si="1076"/>
        <v>12.92310999999998</v>
      </c>
      <c r="CY751" s="198"/>
      <c r="CZ751" s="222">
        <v>648</v>
      </c>
      <c r="DA751" s="677">
        <f t="shared" si="1077"/>
        <v>-57</v>
      </c>
      <c r="DB751" s="676">
        <f t="shared" si="1078"/>
        <v>-8.0851063829787222</v>
      </c>
      <c r="DC751" s="676">
        <f t="shared" si="1103"/>
        <v>-1.6170212765957444</v>
      </c>
      <c r="DD751" s="208">
        <v>925.89243999999997</v>
      </c>
      <c r="DE751" s="677">
        <f t="shared" si="1079"/>
        <v>220.89243999999997</v>
      </c>
      <c r="DF751" s="676">
        <f t="shared" si="1080"/>
        <v>31.332260992907806</v>
      </c>
      <c r="DG751" s="676">
        <f t="shared" si="1104"/>
        <v>6.2664521985815611</v>
      </c>
      <c r="DH751" s="222">
        <v>24</v>
      </c>
      <c r="DI751" s="677">
        <f t="shared" si="1081"/>
        <v>169.2</v>
      </c>
      <c r="DJ751" s="568">
        <f t="shared" si="1082"/>
        <v>874.2</v>
      </c>
      <c r="DK751" s="677">
        <f t="shared" si="1083"/>
        <v>874.2</v>
      </c>
      <c r="DL751" s="677">
        <f t="shared" si="1105"/>
        <v>262.26</v>
      </c>
      <c r="DM751" s="677">
        <f t="shared" si="1106"/>
        <v>437.1</v>
      </c>
      <c r="DN751" s="677">
        <f t="shared" si="1084"/>
        <v>12.92310999999998</v>
      </c>
      <c r="DO751" s="677">
        <f t="shared" si="1107"/>
        <v>3.876932999999994</v>
      </c>
      <c r="DP751" s="677">
        <f t="shared" si="1108"/>
        <v>6.4615549999999899</v>
      </c>
      <c r="DQ751" s="677">
        <f t="shared" si="1085"/>
        <v>12.92310999999998</v>
      </c>
      <c r="DR751" s="222">
        <v>648</v>
      </c>
      <c r="DS751" s="677">
        <f t="shared" si="1086"/>
        <v>-57</v>
      </c>
      <c r="DT751" s="676">
        <f t="shared" si="1087"/>
        <v>-8.0851063829787222</v>
      </c>
      <c r="DU751" s="710">
        <f t="shared" si="1109"/>
        <v>-1.6170212765957444</v>
      </c>
      <c r="DV751" s="208">
        <v>925.89243999999997</v>
      </c>
      <c r="DW751" s="677">
        <f t="shared" si="1088"/>
        <v>220.89243999999997</v>
      </c>
      <c r="DX751" s="676">
        <f t="shared" si="1089"/>
        <v>31.332260992907806</v>
      </c>
      <c r="DY751" s="710">
        <f t="shared" si="1110"/>
        <v>6.2664521985815611</v>
      </c>
      <c r="DZ751" s="222">
        <v>22</v>
      </c>
      <c r="EA751" s="677">
        <f t="shared" si="1090"/>
        <v>155.1</v>
      </c>
      <c r="EB751" s="568">
        <f t="shared" si="1091"/>
        <v>860.1</v>
      </c>
      <c r="EC751" s="677">
        <f t="shared" si="1092"/>
        <v>860.1</v>
      </c>
      <c r="ED751" s="677">
        <f t="shared" si="1111"/>
        <v>258.02999999999997</v>
      </c>
      <c r="EE751" s="677">
        <f t="shared" si="1112"/>
        <v>430.05</v>
      </c>
      <c r="EF751" s="208">
        <f t="shared" si="1113"/>
        <v>16.448109999999986</v>
      </c>
      <c r="EG751" s="208">
        <f t="shared" si="1114"/>
        <v>4.9344329999999959</v>
      </c>
      <c r="EH751" s="208">
        <f t="shared" si="1115"/>
        <v>8.2240549999999928</v>
      </c>
      <c r="EI751" s="677">
        <f t="shared" si="1093"/>
        <v>16.448109999999986</v>
      </c>
    </row>
    <row r="752" spans="1:139" s="218" customFormat="1" ht="33.75" customHeight="1" x14ac:dyDescent="0.2">
      <c r="A752" s="505">
        <v>749</v>
      </c>
      <c r="B752" s="505" t="s">
        <v>1267</v>
      </c>
      <c r="C752" s="499" t="s">
        <v>189</v>
      </c>
      <c r="D752" s="320" t="s">
        <v>445</v>
      </c>
      <c r="E752" s="410" t="s">
        <v>8</v>
      </c>
      <c r="F752" s="219">
        <v>13</v>
      </c>
      <c r="G752" s="219" t="s">
        <v>26</v>
      </c>
      <c r="H752" s="219">
        <v>3</v>
      </c>
      <c r="I752" s="248">
        <v>1</v>
      </c>
      <c r="J752" s="229">
        <v>575</v>
      </c>
      <c r="K752" s="222"/>
      <c r="L752" s="219">
        <v>13</v>
      </c>
      <c r="M752" s="219" t="s">
        <v>26</v>
      </c>
      <c r="N752" s="219">
        <v>3</v>
      </c>
      <c r="O752" s="249">
        <v>1</v>
      </c>
      <c r="P752" s="230">
        <v>575</v>
      </c>
      <c r="Q752" s="219"/>
      <c r="R752" s="219"/>
      <c r="S752" s="219"/>
      <c r="T752" s="249">
        <v>1</v>
      </c>
      <c r="U752" s="231">
        <v>575</v>
      </c>
      <c r="V752" s="228" t="s">
        <v>303</v>
      </c>
      <c r="W752" s="228" t="s">
        <v>24</v>
      </c>
      <c r="X752" s="228" t="s">
        <v>39</v>
      </c>
      <c r="Y752" s="252">
        <v>1</v>
      </c>
      <c r="Z752" s="549">
        <v>575</v>
      </c>
      <c r="AA752" s="207">
        <f t="shared" si="1029"/>
        <v>575</v>
      </c>
      <c r="AB752" s="547">
        <v>620</v>
      </c>
      <c r="AC752" s="544">
        <f t="shared" si="1094"/>
        <v>45</v>
      </c>
      <c r="AD752" s="548">
        <f>0.592*$AB$1</f>
        <v>673.37631999999996</v>
      </c>
      <c r="AE752" s="678">
        <f t="shared" si="1095"/>
        <v>98.376319999999964</v>
      </c>
      <c r="AF752" s="222">
        <v>875</v>
      </c>
      <c r="AJ752" s="444">
        <f t="shared" si="1030"/>
        <v>45</v>
      </c>
      <c r="AK752" s="444">
        <f t="shared" si="1031"/>
        <v>7.8260869565217348</v>
      </c>
      <c r="AL752" s="539">
        <f t="shared" si="1096"/>
        <v>1.5652173913043469E-2</v>
      </c>
      <c r="AM752" s="444">
        <f t="shared" si="1032"/>
        <v>9</v>
      </c>
      <c r="AN752" s="445">
        <f t="shared" si="1033"/>
        <v>98.376319999999964</v>
      </c>
      <c r="AO752" s="445">
        <f t="shared" si="1034"/>
        <v>17.108925217391288</v>
      </c>
      <c r="AP752" s="542">
        <f t="shared" si="1097"/>
        <v>3.4217850434782579E-2</v>
      </c>
      <c r="AQ752" s="445">
        <f t="shared" si="1035"/>
        <v>19.675263999999991</v>
      </c>
      <c r="AR752" s="227">
        <f t="shared" si="1036"/>
        <v>695</v>
      </c>
      <c r="AS752" s="545">
        <f t="shared" si="1037"/>
        <v>695</v>
      </c>
      <c r="AT752" s="209">
        <f t="shared" si="1038"/>
        <v>208.5</v>
      </c>
      <c r="AU752" s="209">
        <f t="shared" si="1039"/>
        <v>347.5</v>
      </c>
      <c r="AV752" s="211">
        <f t="shared" si="1040"/>
        <v>620</v>
      </c>
      <c r="AW752" s="545">
        <f t="shared" si="1041"/>
        <v>75</v>
      </c>
      <c r="AX752" s="210">
        <f t="shared" si="1042"/>
        <v>120</v>
      </c>
      <c r="AY752" s="210">
        <f t="shared" si="1043"/>
        <v>20.869565217391298</v>
      </c>
      <c r="AZ752" s="211">
        <f t="shared" si="1044"/>
        <v>673.37631999999996</v>
      </c>
      <c r="BA752" s="544">
        <f t="shared" si="1098"/>
        <v>-21.623680000000036</v>
      </c>
      <c r="BB752" s="210">
        <f t="shared" si="1099"/>
        <v>-5.4059200000000089</v>
      </c>
      <c r="BC752" s="213">
        <f t="shared" si="1045"/>
        <v>620</v>
      </c>
      <c r="BD752" s="211">
        <f>[1]MAG_9pak!$F$5</f>
        <v>620</v>
      </c>
      <c r="BE752" s="213">
        <f t="shared" si="1046"/>
        <v>186</v>
      </c>
      <c r="BF752" s="213">
        <f t="shared" si="1047"/>
        <v>310</v>
      </c>
      <c r="BG752" s="210">
        <f t="shared" si="1048"/>
        <v>0</v>
      </c>
      <c r="BH752" s="210">
        <f t="shared" si="1049"/>
        <v>45</v>
      </c>
      <c r="BI752" s="210">
        <f t="shared" si="1050"/>
        <v>7.8260869565217348</v>
      </c>
      <c r="BJ752" s="210">
        <f t="shared" si="1051"/>
        <v>713</v>
      </c>
      <c r="BK752" s="214">
        <f t="shared" si="1052"/>
        <v>213.9</v>
      </c>
      <c r="BL752" s="214">
        <f t="shared" si="1053"/>
        <v>356.5</v>
      </c>
      <c r="BM752" s="210">
        <f t="shared" si="1054"/>
        <v>138</v>
      </c>
      <c r="BN752" s="210">
        <f t="shared" si="1055"/>
        <v>93</v>
      </c>
      <c r="BO752" s="215">
        <f t="shared" si="1056"/>
        <v>713</v>
      </c>
      <c r="BP752" s="210">
        <f t="shared" si="1118"/>
        <v>713</v>
      </c>
      <c r="BQ752" s="216">
        <f t="shared" si="1057"/>
        <v>213.9</v>
      </c>
      <c r="BR752" s="216">
        <f t="shared" si="1058"/>
        <v>356.5</v>
      </c>
      <c r="BS752" s="210">
        <f t="shared" si="1059"/>
        <v>138</v>
      </c>
      <c r="BT752" s="210">
        <f t="shared" si="1060"/>
        <v>93</v>
      </c>
      <c r="BU752" s="217">
        <f t="shared" si="1061"/>
        <v>713</v>
      </c>
      <c r="BV752" s="210">
        <f t="shared" si="1119"/>
        <v>713</v>
      </c>
      <c r="BW752" s="403">
        <f t="shared" si="1062"/>
        <v>213.9</v>
      </c>
      <c r="BX752" s="403">
        <f t="shared" si="1063"/>
        <v>356.5</v>
      </c>
      <c r="BY752" s="210">
        <f t="shared" si="1064"/>
        <v>138</v>
      </c>
      <c r="BZ752" s="210">
        <f t="shared" si="1065"/>
        <v>93</v>
      </c>
      <c r="CA752" s="210">
        <f t="shared" si="1066"/>
        <v>24</v>
      </c>
      <c r="CB752" s="404">
        <f t="shared" si="1067"/>
        <v>713</v>
      </c>
      <c r="CC752" s="404"/>
      <c r="CD752" s="537">
        <f t="shared" si="1068"/>
        <v>-5.4059200000000089</v>
      </c>
      <c r="CE752" s="537">
        <f t="shared" si="1100"/>
        <v>-1.6217760000000025</v>
      </c>
      <c r="CF752" s="537">
        <f t="shared" si="1069"/>
        <v>-2.7029600000000045</v>
      </c>
      <c r="CG752" s="210"/>
      <c r="CH752" s="210"/>
      <c r="CI752" s="210"/>
      <c r="CJ752" s="538">
        <f t="shared" si="1070"/>
        <v>-5.4059200000000089</v>
      </c>
      <c r="CK752" s="216">
        <f t="shared" si="1071"/>
        <v>-18.75</v>
      </c>
      <c r="CL752" s="216">
        <f t="shared" si="1101"/>
        <v>-5.625</v>
      </c>
      <c r="CM752" s="216">
        <f t="shared" si="1072"/>
        <v>-9.375</v>
      </c>
      <c r="CN752" s="216"/>
      <c r="CO752" s="216"/>
      <c r="CP752" s="216"/>
      <c r="CQ752" s="217">
        <f t="shared" si="1073"/>
        <v>-18.75</v>
      </c>
      <c r="CR752" s="403">
        <f t="shared" si="1074"/>
        <v>-9.9059200000000089</v>
      </c>
      <c r="CS752" s="403">
        <f t="shared" si="1102"/>
        <v>-2.9717760000000024</v>
      </c>
      <c r="CT752" s="403">
        <f t="shared" si="1075"/>
        <v>-4.9529600000000045</v>
      </c>
      <c r="CU752" s="403"/>
      <c r="CV752" s="403"/>
      <c r="CW752" s="403"/>
      <c r="CX752" s="404">
        <f t="shared" si="1076"/>
        <v>-9.9059200000000089</v>
      </c>
      <c r="CY752" s="198"/>
      <c r="CZ752" s="222">
        <v>620</v>
      </c>
      <c r="DA752" s="677">
        <f t="shared" si="1077"/>
        <v>45</v>
      </c>
      <c r="DB752" s="676">
        <f t="shared" si="1078"/>
        <v>7.8260869565217348</v>
      </c>
      <c r="DC752" s="676">
        <f t="shared" si="1103"/>
        <v>1.565217391304347</v>
      </c>
      <c r="DD752" s="208">
        <v>673.37631999999996</v>
      </c>
      <c r="DE752" s="677">
        <f t="shared" si="1079"/>
        <v>98.376319999999964</v>
      </c>
      <c r="DF752" s="676">
        <f t="shared" si="1080"/>
        <v>17.108925217391288</v>
      </c>
      <c r="DG752" s="676">
        <f t="shared" si="1104"/>
        <v>3.4217850434782577</v>
      </c>
      <c r="DH752" s="222">
        <v>24</v>
      </c>
      <c r="DI752" s="677">
        <f t="shared" si="1081"/>
        <v>138</v>
      </c>
      <c r="DJ752" s="568">
        <f t="shared" si="1082"/>
        <v>713</v>
      </c>
      <c r="DK752" s="677">
        <f t="shared" si="1083"/>
        <v>713</v>
      </c>
      <c r="DL752" s="677">
        <f t="shared" si="1105"/>
        <v>213.9</v>
      </c>
      <c r="DM752" s="677">
        <f t="shared" si="1106"/>
        <v>356.5</v>
      </c>
      <c r="DN752" s="677">
        <f t="shared" si="1084"/>
        <v>-9.9059200000000089</v>
      </c>
      <c r="DO752" s="677">
        <f t="shared" si="1107"/>
        <v>-2.9717760000000024</v>
      </c>
      <c r="DP752" s="677">
        <f t="shared" si="1108"/>
        <v>-4.9529600000000045</v>
      </c>
      <c r="DQ752" s="677">
        <f t="shared" si="1085"/>
        <v>-9.9059200000000089</v>
      </c>
      <c r="DR752" s="222">
        <v>620</v>
      </c>
      <c r="DS752" s="677">
        <f t="shared" si="1086"/>
        <v>45</v>
      </c>
      <c r="DT752" s="676">
        <f t="shared" si="1087"/>
        <v>7.8260869565217348</v>
      </c>
      <c r="DU752" s="710">
        <f t="shared" si="1109"/>
        <v>1.565217391304347</v>
      </c>
      <c r="DV752" s="208">
        <v>673.37631999999996</v>
      </c>
      <c r="DW752" s="677">
        <f t="shared" si="1088"/>
        <v>98.376319999999964</v>
      </c>
      <c r="DX752" s="676">
        <f t="shared" si="1089"/>
        <v>17.108925217391288</v>
      </c>
      <c r="DY752" s="710">
        <f t="shared" si="1110"/>
        <v>3.4217850434782577</v>
      </c>
      <c r="DZ752" s="222">
        <v>17</v>
      </c>
      <c r="EA752" s="677">
        <f t="shared" si="1090"/>
        <v>97.75</v>
      </c>
      <c r="EB752" s="568">
        <f t="shared" si="1091"/>
        <v>672.75</v>
      </c>
      <c r="EC752" s="677">
        <f t="shared" si="1092"/>
        <v>672.75</v>
      </c>
      <c r="ED752" s="677">
        <f t="shared" si="1111"/>
        <v>201.82499999999999</v>
      </c>
      <c r="EE752" s="677">
        <f t="shared" si="1112"/>
        <v>336.375</v>
      </c>
      <c r="EF752" s="208">
        <f t="shared" si="1113"/>
        <v>0.15657999999999106</v>
      </c>
      <c r="EG752" s="208">
        <f t="shared" si="1114"/>
        <v>4.6973999999997317E-2</v>
      </c>
      <c r="EH752" s="208">
        <f t="shared" si="1115"/>
        <v>7.828999999999553E-2</v>
      </c>
      <c r="EI752" s="677">
        <f t="shared" si="1093"/>
        <v>0.15657999999999106</v>
      </c>
    </row>
    <row r="753" spans="1:139" s="218" customFormat="1" ht="33.75" customHeight="1" x14ac:dyDescent="0.2">
      <c r="A753" s="506">
        <v>750</v>
      </c>
      <c r="B753" s="505" t="s">
        <v>1267</v>
      </c>
      <c r="C753" s="499" t="s">
        <v>151</v>
      </c>
      <c r="D753" s="406" t="s">
        <v>441</v>
      </c>
      <c r="E753" s="406" t="s">
        <v>13</v>
      </c>
      <c r="F753" s="219" t="s">
        <v>20</v>
      </c>
      <c r="G753" s="219" t="s">
        <v>22</v>
      </c>
      <c r="H753" s="219" t="s">
        <v>23</v>
      </c>
      <c r="I753" s="310">
        <v>1</v>
      </c>
      <c r="J753" s="237">
        <v>1382</v>
      </c>
      <c r="K753" s="222"/>
      <c r="L753" s="219" t="s">
        <v>20</v>
      </c>
      <c r="M753" s="219" t="s">
        <v>22</v>
      </c>
      <c r="N753" s="219" t="s">
        <v>23</v>
      </c>
      <c r="O753" s="310">
        <v>1</v>
      </c>
      <c r="P753" s="234">
        <v>1382</v>
      </c>
      <c r="Q753" s="219"/>
      <c r="R753" s="219"/>
      <c r="S753" s="219"/>
      <c r="T753" s="310">
        <v>1</v>
      </c>
      <c r="U753" s="235">
        <v>1382</v>
      </c>
      <c r="V753" s="228" t="s">
        <v>664</v>
      </c>
      <c r="W753" s="228" t="s">
        <v>6</v>
      </c>
      <c r="X753" s="228" t="s">
        <v>88</v>
      </c>
      <c r="Y753" s="311">
        <v>1</v>
      </c>
      <c r="Z753" s="226">
        <v>1250</v>
      </c>
      <c r="AA753" s="207">
        <f t="shared" si="1029"/>
        <v>1250</v>
      </c>
      <c r="AB753" s="222">
        <v>2174</v>
      </c>
      <c r="AC753" s="544">
        <f t="shared" si="1094"/>
        <v>924</v>
      </c>
      <c r="AD753" s="208">
        <f>2.73*$AB$1</f>
        <v>3105.2658000000001</v>
      </c>
      <c r="AE753" s="678">
        <f t="shared" si="1095"/>
        <v>1855.2658000000001</v>
      </c>
      <c r="AF753" s="222">
        <v>3726</v>
      </c>
      <c r="AJ753" s="444">
        <f t="shared" si="1030"/>
        <v>924</v>
      </c>
      <c r="AK753" s="444">
        <f t="shared" si="1031"/>
        <v>73.920000000000016</v>
      </c>
      <c r="AL753" s="539">
        <f t="shared" si="1096"/>
        <v>0.14784000000000003</v>
      </c>
      <c r="AM753" s="444">
        <f t="shared" si="1032"/>
        <v>184.8</v>
      </c>
      <c r="AN753" s="445">
        <f t="shared" si="1033"/>
        <v>1855.2658000000001</v>
      </c>
      <c r="AO753" s="445">
        <f t="shared" si="1034"/>
        <v>148.42126400000001</v>
      </c>
      <c r="AP753" s="542">
        <f t="shared" si="1097"/>
        <v>0.29684252800000005</v>
      </c>
      <c r="AQ753" s="445">
        <f t="shared" si="1035"/>
        <v>371.05316000000005</v>
      </c>
      <c r="AR753" s="227">
        <f t="shared" si="1036"/>
        <v>1370</v>
      </c>
      <c r="AS753" s="210">
        <f t="shared" si="1037"/>
        <v>1370</v>
      </c>
      <c r="AT753" s="209">
        <f t="shared" si="1038"/>
        <v>411</v>
      </c>
      <c r="AU753" s="209">
        <f t="shared" si="1039"/>
        <v>685</v>
      </c>
      <c r="AV753" s="211">
        <f t="shared" si="1040"/>
        <v>2174</v>
      </c>
      <c r="AW753" s="212">
        <f t="shared" si="1041"/>
        <v>-804</v>
      </c>
      <c r="AX753" s="210">
        <f t="shared" si="1042"/>
        <v>120</v>
      </c>
      <c r="AY753" s="210">
        <f t="shared" si="1043"/>
        <v>9.6000000000000085</v>
      </c>
      <c r="AZ753" s="211">
        <f t="shared" si="1044"/>
        <v>3105.2658000000001</v>
      </c>
      <c r="BA753" s="544">
        <f t="shared" si="1098"/>
        <v>1735.2658000000001</v>
      </c>
      <c r="BB753" s="210">
        <f t="shared" si="1099"/>
        <v>433.81645000000003</v>
      </c>
      <c r="BC753" s="213">
        <f t="shared" si="1045"/>
        <v>2173.68606</v>
      </c>
      <c r="BD753" s="211">
        <f>[1]MAG_9pak!$C$15</f>
        <v>2173.68606</v>
      </c>
      <c r="BE753" s="213">
        <f t="shared" si="1046"/>
        <v>652.105818</v>
      </c>
      <c r="BF753" s="213">
        <f t="shared" si="1047"/>
        <v>1086.84303</v>
      </c>
      <c r="BG753" s="210">
        <f t="shared" si="1048"/>
        <v>-0.31394000000000233</v>
      </c>
      <c r="BH753" s="210">
        <f t="shared" si="1049"/>
        <v>923.68606</v>
      </c>
      <c r="BI753" s="210">
        <f t="shared" si="1050"/>
        <v>73.8948848</v>
      </c>
      <c r="BJ753" s="210">
        <f t="shared" si="1051"/>
        <v>1550</v>
      </c>
      <c r="BK753" s="214">
        <f t="shared" si="1052"/>
        <v>465</v>
      </c>
      <c r="BL753" s="214">
        <f t="shared" si="1053"/>
        <v>775</v>
      </c>
      <c r="BM753" s="210">
        <f t="shared" si="1054"/>
        <v>300</v>
      </c>
      <c r="BN753" s="210">
        <f t="shared" si="1055"/>
        <v>-624</v>
      </c>
      <c r="BO753" s="215">
        <f t="shared" si="1056"/>
        <v>1550</v>
      </c>
      <c r="BP753" s="210">
        <f>Z753*1.2</f>
        <v>1500</v>
      </c>
      <c r="BQ753" s="216">
        <f t="shared" si="1057"/>
        <v>450</v>
      </c>
      <c r="BR753" s="216">
        <f t="shared" si="1058"/>
        <v>750</v>
      </c>
      <c r="BS753" s="210">
        <f t="shared" si="1059"/>
        <v>250</v>
      </c>
      <c r="BT753" s="210">
        <f t="shared" si="1060"/>
        <v>-674</v>
      </c>
      <c r="BU753" s="217">
        <f t="shared" si="1061"/>
        <v>1500</v>
      </c>
      <c r="BV753" s="210">
        <f>Z753*1.19</f>
        <v>1487.5</v>
      </c>
      <c r="BW753" s="403">
        <f t="shared" si="1062"/>
        <v>446.25</v>
      </c>
      <c r="BX753" s="403">
        <f t="shared" si="1063"/>
        <v>743.75</v>
      </c>
      <c r="BY753" s="210">
        <f t="shared" si="1064"/>
        <v>237.5</v>
      </c>
      <c r="BZ753" s="210">
        <f t="shared" si="1065"/>
        <v>-686.5</v>
      </c>
      <c r="CA753" s="210">
        <f t="shared" si="1066"/>
        <v>19</v>
      </c>
      <c r="CB753" s="404">
        <f t="shared" si="1067"/>
        <v>1487.5</v>
      </c>
      <c r="CC753" s="404"/>
      <c r="CD753" s="537">
        <f t="shared" si="1068"/>
        <v>433.81645000000003</v>
      </c>
      <c r="CE753" s="537">
        <f t="shared" si="1100"/>
        <v>130.144935</v>
      </c>
      <c r="CF753" s="537">
        <f t="shared" si="1069"/>
        <v>216.90822500000002</v>
      </c>
      <c r="CG753" s="210"/>
      <c r="CH753" s="210"/>
      <c r="CI753" s="210"/>
      <c r="CJ753" s="538">
        <f t="shared" si="1070"/>
        <v>433.81645000000003</v>
      </c>
      <c r="CK753" s="216">
        <f t="shared" si="1071"/>
        <v>201</v>
      </c>
      <c r="CL753" s="216">
        <f t="shared" si="1101"/>
        <v>60.3</v>
      </c>
      <c r="CM753" s="216">
        <f t="shared" si="1072"/>
        <v>100.5</v>
      </c>
      <c r="CN753" s="216"/>
      <c r="CO753" s="216"/>
      <c r="CP753" s="216"/>
      <c r="CQ753" s="217">
        <f t="shared" si="1073"/>
        <v>201</v>
      </c>
      <c r="CR753" s="403">
        <f t="shared" si="1074"/>
        <v>404.44145000000003</v>
      </c>
      <c r="CS753" s="403">
        <f t="shared" si="1102"/>
        <v>121.332435</v>
      </c>
      <c r="CT753" s="403">
        <f t="shared" si="1075"/>
        <v>202.22072500000002</v>
      </c>
      <c r="CU753" s="403"/>
      <c r="CV753" s="403"/>
      <c r="CW753" s="403"/>
      <c r="CX753" s="404">
        <f t="shared" si="1076"/>
        <v>404.44145000000003</v>
      </c>
      <c r="CY753" s="198"/>
      <c r="CZ753" s="222">
        <v>2174</v>
      </c>
      <c r="DA753" s="677">
        <f t="shared" si="1077"/>
        <v>924</v>
      </c>
      <c r="DB753" s="676">
        <f t="shared" si="1078"/>
        <v>73.920000000000016</v>
      </c>
      <c r="DC753" s="676">
        <f t="shared" si="1103"/>
        <v>14.784000000000002</v>
      </c>
      <c r="DD753" s="208">
        <v>3105.2658000000001</v>
      </c>
      <c r="DE753" s="677">
        <f t="shared" si="1079"/>
        <v>1855.2658000000001</v>
      </c>
      <c r="DF753" s="676">
        <f t="shared" si="1080"/>
        <v>148.42126400000001</v>
      </c>
      <c r="DG753" s="676">
        <f t="shared" si="1104"/>
        <v>29.684252800000003</v>
      </c>
      <c r="DH753" s="222">
        <v>15</v>
      </c>
      <c r="DI753" s="677">
        <f t="shared" si="1081"/>
        <v>187.5</v>
      </c>
      <c r="DJ753" s="568">
        <f t="shared" si="1082"/>
        <v>1437.5</v>
      </c>
      <c r="DK753" s="677">
        <f t="shared" si="1083"/>
        <v>1437.5</v>
      </c>
      <c r="DL753" s="677">
        <f t="shared" si="1105"/>
        <v>431.25</v>
      </c>
      <c r="DM753" s="677">
        <f t="shared" si="1106"/>
        <v>718.75</v>
      </c>
      <c r="DN753" s="677">
        <f t="shared" si="1084"/>
        <v>416.94145000000003</v>
      </c>
      <c r="DO753" s="677">
        <f t="shared" si="1107"/>
        <v>125.082435</v>
      </c>
      <c r="DP753" s="677">
        <f t="shared" si="1108"/>
        <v>208.47072500000002</v>
      </c>
      <c r="DQ753" s="677">
        <f t="shared" si="1085"/>
        <v>416.94145000000003</v>
      </c>
      <c r="DR753" s="222">
        <v>2174</v>
      </c>
      <c r="DS753" s="677">
        <f t="shared" si="1086"/>
        <v>924</v>
      </c>
      <c r="DT753" s="676">
        <f t="shared" si="1087"/>
        <v>73.920000000000016</v>
      </c>
      <c r="DU753" s="710">
        <f t="shared" si="1109"/>
        <v>14.784000000000002</v>
      </c>
      <c r="DV753" s="208">
        <v>3105.2658000000001</v>
      </c>
      <c r="DW753" s="677">
        <f t="shared" si="1088"/>
        <v>1855.2658000000001</v>
      </c>
      <c r="DX753" s="676">
        <f t="shared" si="1089"/>
        <v>148.42126400000001</v>
      </c>
      <c r="DY753" s="710">
        <f t="shared" si="1110"/>
        <v>29.684252800000003</v>
      </c>
      <c r="DZ753" s="222">
        <v>15</v>
      </c>
      <c r="EA753" s="677">
        <f t="shared" si="1090"/>
        <v>187.5</v>
      </c>
      <c r="EB753" s="568">
        <f t="shared" si="1091"/>
        <v>1437.5</v>
      </c>
      <c r="EC753" s="677">
        <f t="shared" si="1092"/>
        <v>1437.5</v>
      </c>
      <c r="ED753" s="677">
        <f t="shared" si="1111"/>
        <v>431.25</v>
      </c>
      <c r="EE753" s="677">
        <f t="shared" si="1112"/>
        <v>718.75</v>
      </c>
      <c r="EF753" s="208">
        <f t="shared" si="1113"/>
        <v>416.94145000000003</v>
      </c>
      <c r="EG753" s="208">
        <f t="shared" si="1114"/>
        <v>125.082435</v>
      </c>
      <c r="EH753" s="208">
        <f t="shared" si="1115"/>
        <v>208.47072500000002</v>
      </c>
      <c r="EI753" s="677">
        <f t="shared" si="1093"/>
        <v>416.94145000000003</v>
      </c>
    </row>
    <row r="754" spans="1:139" s="218" customFormat="1" ht="33.75" customHeight="1" x14ac:dyDescent="0.2">
      <c r="A754" s="505">
        <v>751</v>
      </c>
      <c r="B754" s="505" t="s">
        <v>1267</v>
      </c>
      <c r="C754" s="499" t="s">
        <v>151</v>
      </c>
      <c r="D754" s="406" t="s">
        <v>441</v>
      </c>
      <c r="E754" s="406" t="s">
        <v>14</v>
      </c>
      <c r="F754" s="219" t="s">
        <v>38</v>
      </c>
      <c r="G754" s="219" t="s">
        <v>24</v>
      </c>
      <c r="H754" s="219" t="s">
        <v>25</v>
      </c>
      <c r="I754" s="310">
        <v>1</v>
      </c>
      <c r="J754" s="234">
        <v>739</v>
      </c>
      <c r="K754" s="222"/>
      <c r="L754" s="219" t="s">
        <v>38</v>
      </c>
      <c r="M754" s="219" t="s">
        <v>24</v>
      </c>
      <c r="N754" s="219" t="s">
        <v>25</v>
      </c>
      <c r="O754" s="310">
        <v>1</v>
      </c>
      <c r="P754" s="234">
        <v>739</v>
      </c>
      <c r="Q754" s="219"/>
      <c r="R754" s="219"/>
      <c r="S754" s="219"/>
      <c r="T754" s="310">
        <v>1</v>
      </c>
      <c r="U754" s="235">
        <v>739</v>
      </c>
      <c r="V754" s="228" t="s">
        <v>660</v>
      </c>
      <c r="W754" s="228" t="s">
        <v>6</v>
      </c>
      <c r="X754" s="228" t="s">
        <v>45</v>
      </c>
      <c r="Y754" s="311">
        <v>1</v>
      </c>
      <c r="Z754" s="236">
        <v>739</v>
      </c>
      <c r="AA754" s="207">
        <f t="shared" si="1029"/>
        <v>739</v>
      </c>
      <c r="AB754" s="222">
        <v>758</v>
      </c>
      <c r="AC754" s="544">
        <f t="shared" si="1094"/>
        <v>19</v>
      </c>
      <c r="AD754" s="208">
        <f>0.95*$AB$1</f>
        <v>1080.587</v>
      </c>
      <c r="AE754" s="678">
        <f t="shared" si="1095"/>
        <v>341.58699999999999</v>
      </c>
      <c r="AF754" s="222">
        <v>1406</v>
      </c>
      <c r="AJ754" s="444">
        <f t="shared" si="1030"/>
        <v>19</v>
      </c>
      <c r="AK754" s="444">
        <f t="shared" si="1031"/>
        <v>2.5710419485791505</v>
      </c>
      <c r="AL754" s="539">
        <f t="shared" si="1096"/>
        <v>5.1420838971583003E-3</v>
      </c>
      <c r="AM754" s="444">
        <f t="shared" si="1032"/>
        <v>3.8</v>
      </c>
      <c r="AN754" s="445">
        <f t="shared" si="1033"/>
        <v>341.58699999999999</v>
      </c>
      <c r="AO754" s="445">
        <f t="shared" si="1034"/>
        <v>46.222868741542612</v>
      </c>
      <c r="AP754" s="542">
        <f t="shared" si="1097"/>
        <v>9.2445737483085211E-2</v>
      </c>
      <c r="AQ754" s="445">
        <f t="shared" si="1035"/>
        <v>68.317399999999992</v>
      </c>
      <c r="AR754" s="227">
        <f t="shared" si="1036"/>
        <v>859</v>
      </c>
      <c r="AS754" s="210">
        <f t="shared" si="1037"/>
        <v>859</v>
      </c>
      <c r="AT754" s="209">
        <f t="shared" si="1038"/>
        <v>257.7</v>
      </c>
      <c r="AU754" s="209">
        <f t="shared" si="1039"/>
        <v>429.5</v>
      </c>
      <c r="AV754" s="211">
        <f t="shared" si="1040"/>
        <v>758</v>
      </c>
      <c r="AW754" s="210">
        <f t="shared" si="1041"/>
        <v>101</v>
      </c>
      <c r="AX754" s="210">
        <f t="shared" si="1042"/>
        <v>120</v>
      </c>
      <c r="AY754" s="210">
        <f t="shared" si="1043"/>
        <v>16.238159675236801</v>
      </c>
      <c r="AZ754" s="211">
        <f t="shared" si="1044"/>
        <v>1080.587</v>
      </c>
      <c r="BA754" s="544">
        <f t="shared" si="1098"/>
        <v>221.58699999999999</v>
      </c>
      <c r="BB754" s="210">
        <f t="shared" si="1099"/>
        <v>55.396749999999997</v>
      </c>
      <c r="BC754" s="213">
        <f t="shared" si="1045"/>
        <v>972.52830000000006</v>
      </c>
      <c r="BD754" s="211">
        <f>[1]MAG_9pak!$F$9</f>
        <v>972.52830000000006</v>
      </c>
      <c r="BE754" s="213">
        <f t="shared" si="1046"/>
        <v>291.75848999999999</v>
      </c>
      <c r="BF754" s="213">
        <f t="shared" si="1047"/>
        <v>486.26415000000003</v>
      </c>
      <c r="BG754" s="210">
        <f t="shared" si="1048"/>
        <v>214.52830000000006</v>
      </c>
      <c r="BH754" s="210">
        <f t="shared" si="1049"/>
        <v>233.52830000000006</v>
      </c>
      <c r="BI754" s="210">
        <f t="shared" si="1050"/>
        <v>31.600581867388371</v>
      </c>
      <c r="BJ754" s="210">
        <f t="shared" si="1051"/>
        <v>916.36</v>
      </c>
      <c r="BK754" s="214">
        <f t="shared" si="1052"/>
        <v>274.90800000000002</v>
      </c>
      <c r="BL754" s="214">
        <f t="shared" si="1053"/>
        <v>458.18</v>
      </c>
      <c r="BM754" s="210">
        <f t="shared" si="1054"/>
        <v>177.36</v>
      </c>
      <c r="BN754" s="210">
        <f t="shared" si="1055"/>
        <v>158.36000000000001</v>
      </c>
      <c r="BO754" s="215">
        <f t="shared" si="1056"/>
        <v>916.36</v>
      </c>
      <c r="BP754" s="210">
        <f t="shared" ref="BP754:BP768" si="1120">Z754*1.24</f>
        <v>916.36</v>
      </c>
      <c r="BQ754" s="216">
        <f t="shared" si="1057"/>
        <v>274.90800000000002</v>
      </c>
      <c r="BR754" s="216">
        <f t="shared" si="1058"/>
        <v>458.18</v>
      </c>
      <c r="BS754" s="210">
        <f t="shared" si="1059"/>
        <v>177.36</v>
      </c>
      <c r="BT754" s="210">
        <f t="shared" si="1060"/>
        <v>158.36000000000001</v>
      </c>
      <c r="BU754" s="217">
        <f t="shared" si="1061"/>
        <v>916.36</v>
      </c>
      <c r="BV754" s="210">
        <f t="shared" ref="BV754:BV768" si="1121">Z754*1.24</f>
        <v>916.36</v>
      </c>
      <c r="BW754" s="403">
        <f t="shared" si="1062"/>
        <v>274.90800000000002</v>
      </c>
      <c r="BX754" s="403">
        <f t="shared" si="1063"/>
        <v>458.18</v>
      </c>
      <c r="BY754" s="210">
        <f t="shared" si="1064"/>
        <v>177.36</v>
      </c>
      <c r="BZ754" s="210">
        <f t="shared" si="1065"/>
        <v>158.36000000000001</v>
      </c>
      <c r="CA754" s="210">
        <f t="shared" si="1066"/>
        <v>24</v>
      </c>
      <c r="CB754" s="404">
        <f t="shared" si="1067"/>
        <v>916.36</v>
      </c>
      <c r="CC754" s="404"/>
      <c r="CD754" s="537">
        <f t="shared" si="1068"/>
        <v>55.396749999999997</v>
      </c>
      <c r="CE754" s="537">
        <f t="shared" si="1100"/>
        <v>16.619024999999997</v>
      </c>
      <c r="CF754" s="537">
        <f t="shared" si="1069"/>
        <v>27.698374999999999</v>
      </c>
      <c r="CG754" s="210"/>
      <c r="CH754" s="210"/>
      <c r="CI754" s="210"/>
      <c r="CJ754" s="538">
        <f t="shared" si="1070"/>
        <v>55.396749999999997</v>
      </c>
      <c r="CK754" s="216">
        <f t="shared" si="1071"/>
        <v>-25.25</v>
      </c>
      <c r="CL754" s="216">
        <f t="shared" si="1101"/>
        <v>-7.5749999999999993</v>
      </c>
      <c r="CM754" s="216">
        <f t="shared" si="1072"/>
        <v>-12.625</v>
      </c>
      <c r="CN754" s="216"/>
      <c r="CO754" s="216"/>
      <c r="CP754" s="216"/>
      <c r="CQ754" s="217">
        <f t="shared" si="1073"/>
        <v>-25.25</v>
      </c>
      <c r="CR754" s="403">
        <f t="shared" si="1074"/>
        <v>41.056749999999994</v>
      </c>
      <c r="CS754" s="403">
        <f t="shared" si="1102"/>
        <v>12.317024999999997</v>
      </c>
      <c r="CT754" s="403">
        <f t="shared" si="1075"/>
        <v>20.528374999999997</v>
      </c>
      <c r="CU754" s="403"/>
      <c r="CV754" s="403"/>
      <c r="CW754" s="403"/>
      <c r="CX754" s="404">
        <f t="shared" si="1076"/>
        <v>41.056749999999994</v>
      </c>
      <c r="CY754" s="198"/>
      <c r="CZ754" s="222">
        <v>758</v>
      </c>
      <c r="DA754" s="677">
        <f t="shared" si="1077"/>
        <v>19</v>
      </c>
      <c r="DB754" s="676">
        <f t="shared" si="1078"/>
        <v>2.5710419485791505</v>
      </c>
      <c r="DC754" s="676">
        <f t="shared" si="1103"/>
        <v>0.51420838971583005</v>
      </c>
      <c r="DD754" s="208">
        <v>1080.587</v>
      </c>
      <c r="DE754" s="677">
        <f t="shared" si="1079"/>
        <v>341.58699999999999</v>
      </c>
      <c r="DF754" s="676">
        <f t="shared" si="1080"/>
        <v>46.222868741542612</v>
      </c>
      <c r="DG754" s="676">
        <f t="shared" si="1104"/>
        <v>9.2445737483085217</v>
      </c>
      <c r="DH754" s="222">
        <v>20</v>
      </c>
      <c r="DI754" s="677">
        <f t="shared" si="1081"/>
        <v>147.80000000000001</v>
      </c>
      <c r="DJ754" s="568">
        <f t="shared" si="1082"/>
        <v>886.8</v>
      </c>
      <c r="DK754" s="677">
        <f t="shared" si="1083"/>
        <v>886.8</v>
      </c>
      <c r="DL754" s="677">
        <f t="shared" si="1105"/>
        <v>266.04000000000002</v>
      </c>
      <c r="DM754" s="677">
        <f t="shared" si="1106"/>
        <v>443.4</v>
      </c>
      <c r="DN754" s="677">
        <f t="shared" si="1084"/>
        <v>48.446750000000009</v>
      </c>
      <c r="DO754" s="677">
        <f t="shared" si="1107"/>
        <v>14.534025000000002</v>
      </c>
      <c r="DP754" s="677">
        <f t="shared" si="1108"/>
        <v>24.223375000000004</v>
      </c>
      <c r="DQ754" s="677">
        <f t="shared" si="1085"/>
        <v>48.446750000000009</v>
      </c>
      <c r="DR754" s="222">
        <v>758</v>
      </c>
      <c r="DS754" s="677">
        <f t="shared" si="1086"/>
        <v>19</v>
      </c>
      <c r="DT754" s="676">
        <f t="shared" si="1087"/>
        <v>2.5710419485791505</v>
      </c>
      <c r="DU754" s="710">
        <f t="shared" si="1109"/>
        <v>0.51420838971583005</v>
      </c>
      <c r="DV754" s="208">
        <v>1080.587</v>
      </c>
      <c r="DW754" s="677">
        <f t="shared" si="1088"/>
        <v>341.58699999999999</v>
      </c>
      <c r="DX754" s="676">
        <f t="shared" si="1089"/>
        <v>46.222868741542612</v>
      </c>
      <c r="DY754" s="710">
        <f t="shared" si="1110"/>
        <v>9.2445737483085217</v>
      </c>
      <c r="DZ754" s="222">
        <v>19</v>
      </c>
      <c r="EA754" s="677">
        <f t="shared" si="1090"/>
        <v>140.41</v>
      </c>
      <c r="EB754" s="568">
        <f t="shared" si="1091"/>
        <v>879.41</v>
      </c>
      <c r="EC754" s="677">
        <f t="shared" si="1092"/>
        <v>879.41</v>
      </c>
      <c r="ED754" s="677">
        <f t="shared" si="1111"/>
        <v>263.82299999999998</v>
      </c>
      <c r="EE754" s="677">
        <f t="shared" si="1112"/>
        <v>439.70499999999998</v>
      </c>
      <c r="EF754" s="208">
        <f t="shared" si="1113"/>
        <v>50.294250000000005</v>
      </c>
      <c r="EG754" s="208">
        <f t="shared" si="1114"/>
        <v>15.088275000000001</v>
      </c>
      <c r="EH754" s="208">
        <f t="shared" si="1115"/>
        <v>25.147125000000003</v>
      </c>
      <c r="EI754" s="677">
        <f t="shared" si="1093"/>
        <v>50.294250000000005</v>
      </c>
    </row>
    <row r="755" spans="1:139" s="218" customFormat="1" ht="33.75" customHeight="1" x14ac:dyDescent="0.2">
      <c r="A755" s="505">
        <v>752</v>
      </c>
      <c r="B755" s="505" t="s">
        <v>1267</v>
      </c>
      <c r="C755" s="499" t="s">
        <v>151</v>
      </c>
      <c r="D755" s="406" t="s">
        <v>441</v>
      </c>
      <c r="E755" s="406" t="s">
        <v>31</v>
      </c>
      <c r="F755" s="219" t="s">
        <v>39</v>
      </c>
      <c r="G755" s="219" t="s">
        <v>6</v>
      </c>
      <c r="H755" s="219" t="s">
        <v>27</v>
      </c>
      <c r="I755" s="310">
        <v>0.6</v>
      </c>
      <c r="J755" s="234">
        <v>610</v>
      </c>
      <c r="K755" s="222"/>
      <c r="L755" s="219" t="s">
        <v>39</v>
      </c>
      <c r="M755" s="219" t="s">
        <v>6</v>
      </c>
      <c r="N755" s="219" t="s">
        <v>27</v>
      </c>
      <c r="O755" s="310">
        <v>0.6</v>
      </c>
      <c r="P755" s="234">
        <v>610</v>
      </c>
      <c r="Q755" s="219"/>
      <c r="R755" s="219"/>
      <c r="S755" s="219"/>
      <c r="T755" s="310">
        <v>0.6</v>
      </c>
      <c r="U755" s="235">
        <v>610</v>
      </c>
      <c r="V755" s="228" t="s">
        <v>39</v>
      </c>
      <c r="W755" s="228" t="s">
        <v>6</v>
      </c>
      <c r="X755" s="228" t="s">
        <v>52</v>
      </c>
      <c r="Y755" s="311">
        <v>0.6</v>
      </c>
      <c r="Z755" s="236">
        <v>610</v>
      </c>
      <c r="AA755" s="207">
        <f t="shared" si="1029"/>
        <v>366</v>
      </c>
      <c r="AB755" s="222">
        <v>662</v>
      </c>
      <c r="AC755" s="544">
        <f t="shared" si="1094"/>
        <v>52</v>
      </c>
      <c r="AD755" s="208">
        <f>0.832*$AB$1</f>
        <v>946.36671999999999</v>
      </c>
      <c r="AE755" s="678">
        <f t="shared" si="1095"/>
        <v>336.36671999999999</v>
      </c>
      <c r="AF755" s="222">
        <v>1228</v>
      </c>
      <c r="AJ755" s="444">
        <f t="shared" si="1030"/>
        <v>52</v>
      </c>
      <c r="AK755" s="444">
        <f t="shared" si="1031"/>
        <v>8.5245901639344339</v>
      </c>
      <c r="AL755" s="539">
        <f t="shared" si="1096"/>
        <v>1.7049180327868868E-2</v>
      </c>
      <c r="AM755" s="444">
        <f t="shared" si="1032"/>
        <v>10.4</v>
      </c>
      <c r="AN755" s="445">
        <f t="shared" si="1033"/>
        <v>336.36671999999999</v>
      </c>
      <c r="AO755" s="445">
        <f t="shared" si="1034"/>
        <v>55.142085245901626</v>
      </c>
      <c r="AP755" s="542">
        <f t="shared" si="1097"/>
        <v>0.11028417049180325</v>
      </c>
      <c r="AQ755" s="445">
        <f t="shared" si="1035"/>
        <v>67.273343999999994</v>
      </c>
      <c r="AR755" s="227">
        <f t="shared" si="1036"/>
        <v>438</v>
      </c>
      <c r="AS755" s="210">
        <f t="shared" si="1037"/>
        <v>730</v>
      </c>
      <c r="AT755" s="209">
        <f t="shared" si="1038"/>
        <v>219</v>
      </c>
      <c r="AU755" s="209">
        <f t="shared" si="1039"/>
        <v>365</v>
      </c>
      <c r="AV755" s="211">
        <f t="shared" si="1040"/>
        <v>662</v>
      </c>
      <c r="AW755" s="210">
        <f t="shared" si="1041"/>
        <v>68</v>
      </c>
      <c r="AX755" s="210">
        <f t="shared" si="1042"/>
        <v>120</v>
      </c>
      <c r="AY755" s="210">
        <f t="shared" si="1043"/>
        <v>19.672131147540981</v>
      </c>
      <c r="AZ755" s="211">
        <f t="shared" si="1044"/>
        <v>946.36671999999999</v>
      </c>
      <c r="BA755" s="544">
        <f t="shared" si="1098"/>
        <v>216.36671999999999</v>
      </c>
      <c r="BB755" s="210">
        <f t="shared" si="1099"/>
        <v>54.091679999999997</v>
      </c>
      <c r="BC755" s="213">
        <f t="shared" si="1045"/>
        <v>511.03802880000001</v>
      </c>
      <c r="BD755" s="211">
        <f>[1]MAG_9pak!$F$7</f>
        <v>851.73004800000001</v>
      </c>
      <c r="BE755" s="213">
        <f t="shared" si="1046"/>
        <v>255.5190144</v>
      </c>
      <c r="BF755" s="213">
        <f t="shared" si="1047"/>
        <v>425.86502400000001</v>
      </c>
      <c r="BG755" s="210">
        <f t="shared" si="1048"/>
        <v>189.73004800000001</v>
      </c>
      <c r="BH755" s="210">
        <f t="shared" si="1049"/>
        <v>241.73004800000001</v>
      </c>
      <c r="BI755" s="210">
        <f t="shared" si="1050"/>
        <v>39.62787672131148</v>
      </c>
      <c r="BJ755" s="210">
        <f t="shared" si="1051"/>
        <v>756.4</v>
      </c>
      <c r="BK755" s="214">
        <f t="shared" si="1052"/>
        <v>226.92</v>
      </c>
      <c r="BL755" s="214">
        <f t="shared" si="1053"/>
        <v>378.2</v>
      </c>
      <c r="BM755" s="210">
        <f t="shared" si="1054"/>
        <v>146.39999999999998</v>
      </c>
      <c r="BN755" s="210">
        <f t="shared" si="1055"/>
        <v>94.399999999999977</v>
      </c>
      <c r="BO755" s="215">
        <f t="shared" si="1056"/>
        <v>453.84</v>
      </c>
      <c r="BP755" s="210">
        <f t="shared" si="1120"/>
        <v>756.4</v>
      </c>
      <c r="BQ755" s="216">
        <f t="shared" si="1057"/>
        <v>226.92</v>
      </c>
      <c r="BR755" s="216">
        <f t="shared" si="1058"/>
        <v>378.2</v>
      </c>
      <c r="BS755" s="210">
        <f t="shared" si="1059"/>
        <v>146.39999999999998</v>
      </c>
      <c r="BT755" s="210">
        <f t="shared" si="1060"/>
        <v>94.399999999999977</v>
      </c>
      <c r="BU755" s="217">
        <f t="shared" si="1061"/>
        <v>453.84</v>
      </c>
      <c r="BV755" s="210">
        <f t="shared" si="1121"/>
        <v>756.4</v>
      </c>
      <c r="BW755" s="403">
        <f t="shared" si="1062"/>
        <v>226.92</v>
      </c>
      <c r="BX755" s="403">
        <f t="shared" si="1063"/>
        <v>378.2</v>
      </c>
      <c r="BY755" s="210">
        <f t="shared" si="1064"/>
        <v>146.39999999999998</v>
      </c>
      <c r="BZ755" s="210">
        <f t="shared" si="1065"/>
        <v>94.399999999999977</v>
      </c>
      <c r="CA755" s="210">
        <f t="shared" si="1066"/>
        <v>24</v>
      </c>
      <c r="CB755" s="404">
        <f t="shared" si="1067"/>
        <v>453.84</v>
      </c>
      <c r="CC755" s="404"/>
      <c r="CD755" s="537">
        <f t="shared" si="1068"/>
        <v>54.091679999999997</v>
      </c>
      <c r="CE755" s="537">
        <f t="shared" si="1100"/>
        <v>16.227504</v>
      </c>
      <c r="CF755" s="537">
        <f t="shared" si="1069"/>
        <v>27.045839999999998</v>
      </c>
      <c r="CG755" s="210"/>
      <c r="CH755" s="210"/>
      <c r="CI755" s="210"/>
      <c r="CJ755" s="538">
        <f t="shared" si="1070"/>
        <v>32.455007999999999</v>
      </c>
      <c r="CK755" s="216">
        <f t="shared" si="1071"/>
        <v>-17</v>
      </c>
      <c r="CL755" s="216">
        <f t="shared" si="1101"/>
        <v>-5.0999999999999996</v>
      </c>
      <c r="CM755" s="216">
        <f t="shared" si="1072"/>
        <v>-8.5</v>
      </c>
      <c r="CN755" s="216"/>
      <c r="CO755" s="216"/>
      <c r="CP755" s="216"/>
      <c r="CQ755" s="217">
        <f t="shared" si="1073"/>
        <v>-10.199999999999999</v>
      </c>
      <c r="CR755" s="403">
        <f t="shared" si="1074"/>
        <v>47.491680000000002</v>
      </c>
      <c r="CS755" s="403">
        <f t="shared" si="1102"/>
        <v>14.247504000000001</v>
      </c>
      <c r="CT755" s="403">
        <f t="shared" si="1075"/>
        <v>23.745840000000001</v>
      </c>
      <c r="CU755" s="403"/>
      <c r="CV755" s="403"/>
      <c r="CW755" s="403"/>
      <c r="CX755" s="404">
        <f t="shared" si="1076"/>
        <v>28.495008000000002</v>
      </c>
      <c r="CY755" s="198"/>
      <c r="CZ755" s="222">
        <v>662</v>
      </c>
      <c r="DA755" s="677">
        <f t="shared" si="1077"/>
        <v>52</v>
      </c>
      <c r="DB755" s="676">
        <f t="shared" si="1078"/>
        <v>8.5245901639344339</v>
      </c>
      <c r="DC755" s="676">
        <f t="shared" si="1103"/>
        <v>1.7049180327868867</v>
      </c>
      <c r="DD755" s="208">
        <v>946.36671999999999</v>
      </c>
      <c r="DE755" s="677">
        <f t="shared" si="1079"/>
        <v>336.36671999999999</v>
      </c>
      <c r="DF755" s="676">
        <f t="shared" si="1080"/>
        <v>55.142085245901626</v>
      </c>
      <c r="DG755" s="676">
        <f t="shared" si="1104"/>
        <v>11.028417049180325</v>
      </c>
      <c r="DH755" s="222">
        <v>24</v>
      </c>
      <c r="DI755" s="677">
        <f t="shared" si="1081"/>
        <v>146.4</v>
      </c>
      <c r="DJ755" s="568">
        <f t="shared" si="1082"/>
        <v>756.4</v>
      </c>
      <c r="DK755" s="677">
        <f t="shared" si="1083"/>
        <v>453.84</v>
      </c>
      <c r="DL755" s="677">
        <f t="shared" si="1105"/>
        <v>226.92</v>
      </c>
      <c r="DM755" s="677">
        <f t="shared" si="1106"/>
        <v>378.2</v>
      </c>
      <c r="DN755" s="677">
        <f t="shared" si="1084"/>
        <v>47.491680000000002</v>
      </c>
      <c r="DO755" s="677">
        <f t="shared" si="1107"/>
        <v>14.247504000000001</v>
      </c>
      <c r="DP755" s="677">
        <f t="shared" si="1108"/>
        <v>23.745840000000001</v>
      </c>
      <c r="DQ755" s="677">
        <f t="shared" si="1085"/>
        <v>28.495008000000002</v>
      </c>
      <c r="DR755" s="222">
        <v>662</v>
      </c>
      <c r="DS755" s="677">
        <f t="shared" si="1086"/>
        <v>52</v>
      </c>
      <c r="DT755" s="676">
        <f t="shared" si="1087"/>
        <v>8.5245901639344339</v>
      </c>
      <c r="DU755" s="710">
        <f t="shared" si="1109"/>
        <v>1.7049180327868867</v>
      </c>
      <c r="DV755" s="208">
        <v>946.36671999999999</v>
      </c>
      <c r="DW755" s="677">
        <f t="shared" si="1088"/>
        <v>336.36671999999999</v>
      </c>
      <c r="DX755" s="676">
        <f t="shared" si="1089"/>
        <v>55.142085245901626</v>
      </c>
      <c r="DY755" s="710">
        <f t="shared" si="1110"/>
        <v>11.028417049180325</v>
      </c>
      <c r="DZ755" s="222">
        <v>22</v>
      </c>
      <c r="EA755" s="677">
        <f t="shared" si="1090"/>
        <v>134.19999999999999</v>
      </c>
      <c r="EB755" s="568">
        <f t="shared" si="1091"/>
        <v>744.2</v>
      </c>
      <c r="EC755" s="677">
        <f t="shared" si="1092"/>
        <v>446.52000000000004</v>
      </c>
      <c r="ED755" s="677">
        <f t="shared" si="1111"/>
        <v>223.26</v>
      </c>
      <c r="EE755" s="677">
        <f t="shared" si="1112"/>
        <v>372.1</v>
      </c>
      <c r="EF755" s="208">
        <f t="shared" si="1113"/>
        <v>50.541679999999985</v>
      </c>
      <c r="EG755" s="208">
        <f t="shared" si="1114"/>
        <v>15.162503999999995</v>
      </c>
      <c r="EH755" s="208">
        <f t="shared" si="1115"/>
        <v>25.270839999999993</v>
      </c>
      <c r="EI755" s="677">
        <f t="shared" si="1093"/>
        <v>30.32500799999999</v>
      </c>
    </row>
    <row r="756" spans="1:139" s="218" customFormat="1" ht="33.75" customHeight="1" x14ac:dyDescent="0.2">
      <c r="A756" s="506">
        <v>753</v>
      </c>
      <c r="B756" s="505" t="s">
        <v>1267</v>
      </c>
      <c r="C756" s="499" t="s">
        <v>29</v>
      </c>
      <c r="D756" s="406" t="s">
        <v>441</v>
      </c>
      <c r="E756" s="406" t="s">
        <v>32</v>
      </c>
      <c r="F756" s="219" t="s">
        <v>5</v>
      </c>
      <c r="G756" s="219" t="s">
        <v>40</v>
      </c>
      <c r="H756" s="219" t="s">
        <v>39</v>
      </c>
      <c r="I756" s="310">
        <v>0.4</v>
      </c>
      <c r="J756" s="234">
        <v>530</v>
      </c>
      <c r="K756" s="222"/>
      <c r="L756" s="219" t="s">
        <v>5</v>
      </c>
      <c r="M756" s="219" t="s">
        <v>40</v>
      </c>
      <c r="N756" s="219" t="s">
        <v>39</v>
      </c>
      <c r="O756" s="310">
        <v>0.4</v>
      </c>
      <c r="P756" s="234">
        <v>530</v>
      </c>
      <c r="Q756" s="219"/>
      <c r="R756" s="219"/>
      <c r="S756" s="219"/>
      <c r="T756" s="310">
        <v>0.4</v>
      </c>
      <c r="U756" s="235">
        <v>530</v>
      </c>
      <c r="V756" s="228" t="s">
        <v>303</v>
      </c>
      <c r="W756" s="228" t="s">
        <v>6</v>
      </c>
      <c r="X756" s="228" t="s">
        <v>7</v>
      </c>
      <c r="Y756" s="311">
        <v>0.4</v>
      </c>
      <c r="Z756" s="297">
        <v>530</v>
      </c>
      <c r="AA756" s="207">
        <f t="shared" si="1029"/>
        <v>212</v>
      </c>
      <c r="AB756" s="222">
        <v>620</v>
      </c>
      <c r="AC756" s="544">
        <f t="shared" si="1094"/>
        <v>90</v>
      </c>
      <c r="AD756" s="208">
        <f>0.581*$AB$1</f>
        <v>660.86425999999994</v>
      </c>
      <c r="AE756" s="678">
        <f t="shared" si="1095"/>
        <v>130.86425999999994</v>
      </c>
      <c r="AF756" s="222">
        <v>859</v>
      </c>
      <c r="AJ756" s="444">
        <f t="shared" si="1030"/>
        <v>90</v>
      </c>
      <c r="AK756" s="444">
        <f t="shared" si="1031"/>
        <v>16.981132075471692</v>
      </c>
      <c r="AL756" s="539">
        <f t="shared" si="1096"/>
        <v>3.3962264150943382E-2</v>
      </c>
      <c r="AM756" s="444">
        <f t="shared" si="1032"/>
        <v>18</v>
      </c>
      <c r="AN756" s="445">
        <f t="shared" si="1033"/>
        <v>130.86425999999994</v>
      </c>
      <c r="AO756" s="445">
        <f t="shared" si="1034"/>
        <v>24.69136981132074</v>
      </c>
      <c r="AP756" s="542">
        <f t="shared" si="1097"/>
        <v>4.9382739622641482E-2</v>
      </c>
      <c r="AQ756" s="445">
        <f t="shared" si="1035"/>
        <v>26.172851999999988</v>
      </c>
      <c r="AR756" s="227">
        <f t="shared" si="1036"/>
        <v>260</v>
      </c>
      <c r="AS756" s="210">
        <f t="shared" si="1037"/>
        <v>650</v>
      </c>
      <c r="AT756" s="209">
        <f t="shared" si="1038"/>
        <v>195</v>
      </c>
      <c r="AU756" s="209">
        <f t="shared" si="1039"/>
        <v>325</v>
      </c>
      <c r="AV756" s="211">
        <f t="shared" si="1040"/>
        <v>620</v>
      </c>
      <c r="AW756" s="210">
        <f t="shared" si="1041"/>
        <v>30</v>
      </c>
      <c r="AX756" s="210">
        <f t="shared" si="1042"/>
        <v>120</v>
      </c>
      <c r="AY756" s="210">
        <f t="shared" si="1043"/>
        <v>22.641509433962256</v>
      </c>
      <c r="AZ756" s="211">
        <f t="shared" si="1044"/>
        <v>660.86425999999994</v>
      </c>
      <c r="BA756" s="544">
        <f t="shared" si="1098"/>
        <v>10.864259999999945</v>
      </c>
      <c r="BB756" s="210">
        <f t="shared" si="1099"/>
        <v>2.7160649999999862</v>
      </c>
      <c r="BC756" s="213">
        <f t="shared" si="1045"/>
        <v>248</v>
      </c>
      <c r="BD756" s="211">
        <f>[1]MAG_9pak!$F$4</f>
        <v>620</v>
      </c>
      <c r="BE756" s="213">
        <f t="shared" si="1046"/>
        <v>186</v>
      </c>
      <c r="BF756" s="213">
        <f t="shared" si="1047"/>
        <v>310</v>
      </c>
      <c r="BG756" s="210">
        <f t="shared" si="1048"/>
        <v>0</v>
      </c>
      <c r="BH756" s="210">
        <f t="shared" si="1049"/>
        <v>90</v>
      </c>
      <c r="BI756" s="210">
        <f t="shared" si="1050"/>
        <v>16.981132075471692</v>
      </c>
      <c r="BJ756" s="210">
        <f t="shared" si="1051"/>
        <v>657.2</v>
      </c>
      <c r="BK756" s="214">
        <f t="shared" si="1052"/>
        <v>197.16</v>
      </c>
      <c r="BL756" s="214">
        <f t="shared" si="1053"/>
        <v>328.6</v>
      </c>
      <c r="BM756" s="210">
        <f t="shared" si="1054"/>
        <v>127.20000000000005</v>
      </c>
      <c r="BN756" s="210">
        <f t="shared" si="1055"/>
        <v>37.200000000000045</v>
      </c>
      <c r="BO756" s="215">
        <f t="shared" si="1056"/>
        <v>262.88000000000005</v>
      </c>
      <c r="BP756" s="210">
        <f t="shared" si="1120"/>
        <v>657.2</v>
      </c>
      <c r="BQ756" s="216">
        <f t="shared" si="1057"/>
        <v>197.16</v>
      </c>
      <c r="BR756" s="216">
        <f t="shared" si="1058"/>
        <v>328.6</v>
      </c>
      <c r="BS756" s="210">
        <f t="shared" si="1059"/>
        <v>127.20000000000005</v>
      </c>
      <c r="BT756" s="210">
        <f t="shared" si="1060"/>
        <v>37.200000000000045</v>
      </c>
      <c r="BU756" s="217">
        <f t="shared" si="1061"/>
        <v>262.88000000000005</v>
      </c>
      <c r="BV756" s="210">
        <f t="shared" si="1121"/>
        <v>657.2</v>
      </c>
      <c r="BW756" s="403">
        <f t="shared" si="1062"/>
        <v>197.16</v>
      </c>
      <c r="BX756" s="403">
        <f t="shared" si="1063"/>
        <v>328.6</v>
      </c>
      <c r="BY756" s="210">
        <f t="shared" si="1064"/>
        <v>127.20000000000005</v>
      </c>
      <c r="BZ756" s="210">
        <f t="shared" si="1065"/>
        <v>37.200000000000045</v>
      </c>
      <c r="CA756" s="210">
        <f t="shared" si="1066"/>
        <v>24</v>
      </c>
      <c r="CB756" s="404">
        <f t="shared" si="1067"/>
        <v>262.88000000000005</v>
      </c>
      <c r="CC756" s="404"/>
      <c r="CD756" s="537">
        <f t="shared" si="1068"/>
        <v>2.7160649999999862</v>
      </c>
      <c r="CE756" s="537">
        <f t="shared" si="1100"/>
        <v>0.81481949999999581</v>
      </c>
      <c r="CF756" s="537">
        <f t="shared" si="1069"/>
        <v>1.3580324999999931</v>
      </c>
      <c r="CG756" s="210"/>
      <c r="CH756" s="210"/>
      <c r="CI756" s="210"/>
      <c r="CJ756" s="538">
        <f t="shared" si="1070"/>
        <v>1.0864259999999946</v>
      </c>
      <c r="CK756" s="216">
        <f t="shared" si="1071"/>
        <v>-7.5</v>
      </c>
      <c r="CL756" s="216">
        <f t="shared" si="1101"/>
        <v>-2.25</v>
      </c>
      <c r="CM756" s="216">
        <f t="shared" si="1072"/>
        <v>-3.75</v>
      </c>
      <c r="CN756" s="216"/>
      <c r="CO756" s="216"/>
      <c r="CP756" s="216"/>
      <c r="CQ756" s="217">
        <f t="shared" si="1073"/>
        <v>-3</v>
      </c>
      <c r="CR756" s="403">
        <f t="shared" si="1074"/>
        <v>0.91606499999997482</v>
      </c>
      <c r="CS756" s="403">
        <f t="shared" si="1102"/>
        <v>0.27481949999999244</v>
      </c>
      <c r="CT756" s="403">
        <f t="shared" si="1075"/>
        <v>0.45803249999998741</v>
      </c>
      <c r="CU756" s="403"/>
      <c r="CV756" s="403"/>
      <c r="CW756" s="403"/>
      <c r="CX756" s="404">
        <f t="shared" si="1076"/>
        <v>0.36642599999998993</v>
      </c>
      <c r="CY756" s="198"/>
      <c r="CZ756" s="222">
        <v>620</v>
      </c>
      <c r="DA756" s="677">
        <f t="shared" si="1077"/>
        <v>90</v>
      </c>
      <c r="DB756" s="676">
        <f t="shared" si="1078"/>
        <v>16.981132075471692</v>
      </c>
      <c r="DC756" s="676">
        <f t="shared" si="1103"/>
        <v>3.3962264150943384</v>
      </c>
      <c r="DD756" s="208">
        <v>660.86425999999994</v>
      </c>
      <c r="DE756" s="677">
        <f t="shared" si="1079"/>
        <v>130.86425999999994</v>
      </c>
      <c r="DF756" s="676">
        <f t="shared" si="1080"/>
        <v>24.69136981132074</v>
      </c>
      <c r="DG756" s="676">
        <f t="shared" si="1104"/>
        <v>4.9382739622641481</v>
      </c>
      <c r="DH756" s="222">
        <v>24</v>
      </c>
      <c r="DI756" s="677">
        <f t="shared" si="1081"/>
        <v>127.2</v>
      </c>
      <c r="DJ756" s="568">
        <f t="shared" si="1082"/>
        <v>657.2</v>
      </c>
      <c r="DK756" s="677">
        <f t="shared" si="1083"/>
        <v>262.88000000000005</v>
      </c>
      <c r="DL756" s="677">
        <f t="shared" si="1105"/>
        <v>197.16</v>
      </c>
      <c r="DM756" s="677">
        <f t="shared" si="1106"/>
        <v>328.6</v>
      </c>
      <c r="DN756" s="677">
        <f t="shared" si="1084"/>
        <v>0.91606499999997482</v>
      </c>
      <c r="DO756" s="677">
        <f t="shared" si="1107"/>
        <v>0.27481949999999244</v>
      </c>
      <c r="DP756" s="677">
        <f t="shared" si="1108"/>
        <v>0.45803249999998741</v>
      </c>
      <c r="DQ756" s="677">
        <f t="shared" si="1085"/>
        <v>0.36642599999998993</v>
      </c>
      <c r="DR756" s="222">
        <v>620</v>
      </c>
      <c r="DS756" s="677">
        <f t="shared" si="1086"/>
        <v>90</v>
      </c>
      <c r="DT756" s="676">
        <f t="shared" si="1087"/>
        <v>16.981132075471692</v>
      </c>
      <c r="DU756" s="710">
        <f t="shared" si="1109"/>
        <v>3.3962264150943384</v>
      </c>
      <c r="DV756" s="208">
        <v>660.86425999999994</v>
      </c>
      <c r="DW756" s="677">
        <f t="shared" si="1088"/>
        <v>130.86425999999994</v>
      </c>
      <c r="DX756" s="676">
        <f t="shared" si="1089"/>
        <v>24.69136981132074</v>
      </c>
      <c r="DY756" s="710">
        <f t="shared" si="1110"/>
        <v>4.9382739622641481</v>
      </c>
      <c r="DZ756" s="222">
        <v>24</v>
      </c>
      <c r="EA756" s="677">
        <f t="shared" si="1090"/>
        <v>127.2</v>
      </c>
      <c r="EB756" s="568">
        <f t="shared" si="1091"/>
        <v>657.2</v>
      </c>
      <c r="EC756" s="677">
        <f t="shared" si="1092"/>
        <v>262.88000000000005</v>
      </c>
      <c r="ED756" s="677">
        <f t="shared" si="1111"/>
        <v>197.16</v>
      </c>
      <c r="EE756" s="677">
        <f t="shared" si="1112"/>
        <v>328.6</v>
      </c>
      <c r="EF756" s="208">
        <f t="shared" si="1113"/>
        <v>0.91606499999997482</v>
      </c>
      <c r="EG756" s="208">
        <f t="shared" si="1114"/>
        <v>0.27481949999999244</v>
      </c>
      <c r="EH756" s="208">
        <f t="shared" si="1115"/>
        <v>0.45803249999998741</v>
      </c>
      <c r="EI756" s="677">
        <f t="shared" si="1093"/>
        <v>0.36642599999998993</v>
      </c>
    </row>
    <row r="757" spans="1:139" s="218" customFormat="1" ht="33.75" customHeight="1" x14ac:dyDescent="0.2">
      <c r="A757" s="505">
        <v>754</v>
      </c>
      <c r="B757" s="505" t="s">
        <v>1267</v>
      </c>
      <c r="C757" s="499" t="s">
        <v>151</v>
      </c>
      <c r="D757" s="406" t="s">
        <v>441</v>
      </c>
      <c r="E757" s="406" t="s">
        <v>33</v>
      </c>
      <c r="F757" s="219" t="s">
        <v>41</v>
      </c>
      <c r="G757" s="219" t="s">
        <v>42</v>
      </c>
      <c r="H757" s="219" t="s">
        <v>25</v>
      </c>
      <c r="I757" s="310">
        <v>1</v>
      </c>
      <c r="J757" s="234">
        <v>866</v>
      </c>
      <c r="K757" s="222"/>
      <c r="L757" s="219" t="s">
        <v>41</v>
      </c>
      <c r="M757" s="219" t="s">
        <v>42</v>
      </c>
      <c r="N757" s="219" t="s">
        <v>25</v>
      </c>
      <c r="O757" s="310">
        <v>1</v>
      </c>
      <c r="P757" s="234">
        <v>866</v>
      </c>
      <c r="Q757" s="219"/>
      <c r="R757" s="219"/>
      <c r="S757" s="219"/>
      <c r="T757" s="310">
        <v>1</v>
      </c>
      <c r="U757" s="235">
        <v>866</v>
      </c>
      <c r="V757" s="228" t="s">
        <v>699</v>
      </c>
      <c r="W757" s="228" t="s">
        <v>42</v>
      </c>
      <c r="X757" s="228" t="s">
        <v>45</v>
      </c>
      <c r="Y757" s="311">
        <v>1</v>
      </c>
      <c r="Z757" s="236">
        <v>866</v>
      </c>
      <c r="AA757" s="207">
        <f t="shared" si="1029"/>
        <v>866</v>
      </c>
      <c r="AB757" s="222">
        <v>758</v>
      </c>
      <c r="AC757" s="544">
        <f t="shared" si="1094"/>
        <v>-108</v>
      </c>
      <c r="AD757" s="208">
        <f>0.95*$AB$1</f>
        <v>1080.587</v>
      </c>
      <c r="AE757" s="678">
        <f t="shared" si="1095"/>
        <v>214.58699999999999</v>
      </c>
      <c r="AF757" s="222">
        <v>1406</v>
      </c>
      <c r="AJ757" s="444">
        <f t="shared" si="1030"/>
        <v>-108</v>
      </c>
      <c r="AK757" s="444">
        <f t="shared" si="1031"/>
        <v>-12.47113163972287</v>
      </c>
      <c r="AL757" s="539">
        <f t="shared" si="1096"/>
        <v>-2.494226327944574E-2</v>
      </c>
      <c r="AM757" s="444">
        <f t="shared" si="1032"/>
        <v>-21.6</v>
      </c>
      <c r="AN757" s="445">
        <f t="shared" si="1033"/>
        <v>214.58699999999999</v>
      </c>
      <c r="AO757" s="445">
        <f t="shared" si="1034"/>
        <v>24.779099307159356</v>
      </c>
      <c r="AP757" s="542">
        <f t="shared" si="1097"/>
        <v>4.9558198614318719E-2</v>
      </c>
      <c r="AQ757" s="445">
        <f t="shared" si="1035"/>
        <v>42.917400000000001</v>
      </c>
      <c r="AR757" s="227">
        <f t="shared" si="1036"/>
        <v>986</v>
      </c>
      <c r="AS757" s="210">
        <f t="shared" si="1037"/>
        <v>986</v>
      </c>
      <c r="AT757" s="209">
        <f t="shared" si="1038"/>
        <v>295.8</v>
      </c>
      <c r="AU757" s="209">
        <f t="shared" si="1039"/>
        <v>493</v>
      </c>
      <c r="AV757" s="211">
        <f t="shared" si="1040"/>
        <v>758</v>
      </c>
      <c r="AW757" s="210">
        <f t="shared" si="1041"/>
        <v>228</v>
      </c>
      <c r="AX757" s="210">
        <f t="shared" si="1042"/>
        <v>120</v>
      </c>
      <c r="AY757" s="210">
        <f t="shared" si="1043"/>
        <v>13.85681293302541</v>
      </c>
      <c r="AZ757" s="211">
        <f t="shared" si="1044"/>
        <v>1080.587</v>
      </c>
      <c r="BA757" s="544">
        <f t="shared" si="1098"/>
        <v>94.586999999999989</v>
      </c>
      <c r="BB757" s="210">
        <f t="shared" si="1099"/>
        <v>23.646749999999997</v>
      </c>
      <c r="BC757" s="213">
        <f t="shared" si="1045"/>
        <v>972.52830000000006</v>
      </c>
      <c r="BD757" s="211">
        <f>[1]MAG_9pak!$F$9</f>
        <v>972.52830000000006</v>
      </c>
      <c r="BE757" s="213">
        <f t="shared" si="1046"/>
        <v>291.75848999999999</v>
      </c>
      <c r="BF757" s="213">
        <f t="shared" si="1047"/>
        <v>486.26415000000003</v>
      </c>
      <c r="BG757" s="210">
        <f t="shared" si="1048"/>
        <v>214.52830000000006</v>
      </c>
      <c r="BH757" s="210">
        <f t="shared" si="1049"/>
        <v>106.52830000000006</v>
      </c>
      <c r="BI757" s="210">
        <f t="shared" si="1050"/>
        <v>12.301189376443418</v>
      </c>
      <c r="BJ757" s="210">
        <f t="shared" si="1051"/>
        <v>1073.8399999999999</v>
      </c>
      <c r="BK757" s="214">
        <f t="shared" si="1052"/>
        <v>322.15199999999999</v>
      </c>
      <c r="BL757" s="214">
        <f t="shared" si="1053"/>
        <v>536.91999999999996</v>
      </c>
      <c r="BM757" s="210">
        <f t="shared" si="1054"/>
        <v>207.83999999999992</v>
      </c>
      <c r="BN757" s="210">
        <f t="shared" si="1055"/>
        <v>315.83999999999992</v>
      </c>
      <c r="BO757" s="215">
        <f t="shared" si="1056"/>
        <v>1073.8399999999999</v>
      </c>
      <c r="BP757" s="210">
        <f t="shared" si="1120"/>
        <v>1073.8399999999999</v>
      </c>
      <c r="BQ757" s="216">
        <f t="shared" si="1057"/>
        <v>322.15199999999999</v>
      </c>
      <c r="BR757" s="216">
        <f t="shared" si="1058"/>
        <v>536.91999999999996</v>
      </c>
      <c r="BS757" s="210">
        <f t="shared" si="1059"/>
        <v>207.83999999999992</v>
      </c>
      <c r="BT757" s="210">
        <f t="shared" si="1060"/>
        <v>315.83999999999992</v>
      </c>
      <c r="BU757" s="217">
        <f t="shared" si="1061"/>
        <v>1073.8399999999999</v>
      </c>
      <c r="BV757" s="210">
        <f t="shared" si="1121"/>
        <v>1073.8399999999999</v>
      </c>
      <c r="BW757" s="403">
        <f t="shared" si="1062"/>
        <v>322.15199999999999</v>
      </c>
      <c r="BX757" s="403">
        <f t="shared" si="1063"/>
        <v>536.91999999999996</v>
      </c>
      <c r="BY757" s="210">
        <f t="shared" si="1064"/>
        <v>207.83999999999992</v>
      </c>
      <c r="BZ757" s="210">
        <f t="shared" si="1065"/>
        <v>315.83999999999992</v>
      </c>
      <c r="CA757" s="210">
        <f t="shared" si="1066"/>
        <v>24</v>
      </c>
      <c r="CB757" s="404">
        <f t="shared" si="1067"/>
        <v>1073.8399999999999</v>
      </c>
      <c r="CC757" s="404"/>
      <c r="CD757" s="537">
        <f t="shared" si="1068"/>
        <v>23.646749999999997</v>
      </c>
      <c r="CE757" s="537">
        <f t="shared" si="1100"/>
        <v>7.0940249999999994</v>
      </c>
      <c r="CF757" s="537">
        <f t="shared" si="1069"/>
        <v>11.823374999999999</v>
      </c>
      <c r="CG757" s="210"/>
      <c r="CH757" s="210"/>
      <c r="CI757" s="210"/>
      <c r="CJ757" s="538">
        <f t="shared" si="1070"/>
        <v>23.646749999999997</v>
      </c>
      <c r="CK757" s="216">
        <f t="shared" si="1071"/>
        <v>-57</v>
      </c>
      <c r="CL757" s="216">
        <f t="shared" si="1101"/>
        <v>-17.099999999999998</v>
      </c>
      <c r="CM757" s="216">
        <f t="shared" si="1072"/>
        <v>-28.5</v>
      </c>
      <c r="CN757" s="216"/>
      <c r="CO757" s="216"/>
      <c r="CP757" s="216"/>
      <c r="CQ757" s="217">
        <f t="shared" si="1073"/>
        <v>-57</v>
      </c>
      <c r="CR757" s="403">
        <f t="shared" si="1074"/>
        <v>1.6867500000000177</v>
      </c>
      <c r="CS757" s="403">
        <f t="shared" si="1102"/>
        <v>0.50602500000000528</v>
      </c>
      <c r="CT757" s="403">
        <f t="shared" si="1075"/>
        <v>0.84337500000000887</v>
      </c>
      <c r="CU757" s="403"/>
      <c r="CV757" s="403"/>
      <c r="CW757" s="403"/>
      <c r="CX757" s="404">
        <f t="shared" si="1076"/>
        <v>1.6867500000000177</v>
      </c>
      <c r="CY757" s="198"/>
      <c r="CZ757" s="222">
        <v>758</v>
      </c>
      <c r="DA757" s="677">
        <f t="shared" si="1077"/>
        <v>-108</v>
      </c>
      <c r="DB757" s="676">
        <f t="shared" si="1078"/>
        <v>-12.47113163972287</v>
      </c>
      <c r="DC757" s="676">
        <f t="shared" si="1103"/>
        <v>-2.494226327944574</v>
      </c>
      <c r="DD757" s="208">
        <v>1080.587</v>
      </c>
      <c r="DE757" s="677">
        <f t="shared" si="1079"/>
        <v>214.58699999999999</v>
      </c>
      <c r="DF757" s="676">
        <f t="shared" si="1080"/>
        <v>24.779099307159356</v>
      </c>
      <c r="DG757" s="676">
        <f t="shared" si="1104"/>
        <v>4.9558198614318716</v>
      </c>
      <c r="DH757" s="222">
        <v>20</v>
      </c>
      <c r="DI757" s="677">
        <f t="shared" si="1081"/>
        <v>173.2</v>
      </c>
      <c r="DJ757" s="568">
        <f t="shared" si="1082"/>
        <v>1039.2</v>
      </c>
      <c r="DK757" s="677">
        <f t="shared" si="1083"/>
        <v>1039.2</v>
      </c>
      <c r="DL757" s="677">
        <f t="shared" si="1105"/>
        <v>311.76</v>
      </c>
      <c r="DM757" s="677">
        <f t="shared" si="1106"/>
        <v>519.6</v>
      </c>
      <c r="DN757" s="677">
        <f t="shared" si="1084"/>
        <v>10.346749999999986</v>
      </c>
      <c r="DO757" s="677">
        <f t="shared" si="1107"/>
        <v>3.1040249999999956</v>
      </c>
      <c r="DP757" s="677">
        <f t="shared" si="1108"/>
        <v>5.173374999999993</v>
      </c>
      <c r="DQ757" s="677">
        <f t="shared" si="1085"/>
        <v>10.346749999999986</v>
      </c>
      <c r="DR757" s="222">
        <v>758</v>
      </c>
      <c r="DS757" s="677">
        <f t="shared" si="1086"/>
        <v>-108</v>
      </c>
      <c r="DT757" s="676">
        <f t="shared" si="1087"/>
        <v>-12.47113163972287</v>
      </c>
      <c r="DU757" s="710">
        <f t="shared" si="1109"/>
        <v>-2.494226327944574</v>
      </c>
      <c r="DV757" s="208">
        <v>1080.587</v>
      </c>
      <c r="DW757" s="677">
        <f t="shared" si="1088"/>
        <v>214.58699999999999</v>
      </c>
      <c r="DX757" s="676">
        <f t="shared" si="1089"/>
        <v>24.779099307159356</v>
      </c>
      <c r="DY757" s="710">
        <f t="shared" si="1110"/>
        <v>4.9558198614318716</v>
      </c>
      <c r="DZ757" s="222">
        <v>19</v>
      </c>
      <c r="EA757" s="677">
        <f t="shared" si="1090"/>
        <v>164.54</v>
      </c>
      <c r="EB757" s="568">
        <f t="shared" si="1091"/>
        <v>1030.54</v>
      </c>
      <c r="EC757" s="677">
        <f t="shared" si="1092"/>
        <v>1030.54</v>
      </c>
      <c r="ED757" s="677">
        <f t="shared" si="1111"/>
        <v>309.16199999999998</v>
      </c>
      <c r="EE757" s="677">
        <f t="shared" si="1112"/>
        <v>515.27</v>
      </c>
      <c r="EF757" s="208">
        <f t="shared" si="1113"/>
        <v>12.511750000000006</v>
      </c>
      <c r="EG757" s="208">
        <f t="shared" si="1114"/>
        <v>3.7535250000000016</v>
      </c>
      <c r="EH757" s="208">
        <f t="shared" si="1115"/>
        <v>6.2558750000000032</v>
      </c>
      <c r="EI757" s="677">
        <f t="shared" si="1093"/>
        <v>12.511750000000006</v>
      </c>
    </row>
    <row r="758" spans="1:139" s="218" customFormat="1" ht="33.75" customHeight="1" x14ac:dyDescent="0.2">
      <c r="A758" s="505">
        <v>755</v>
      </c>
      <c r="B758" s="505" t="s">
        <v>1267</v>
      </c>
      <c r="C758" s="499" t="s">
        <v>151</v>
      </c>
      <c r="D758" s="406" t="s">
        <v>441</v>
      </c>
      <c r="E758" s="410" t="s">
        <v>8</v>
      </c>
      <c r="F758" s="219" t="s">
        <v>5</v>
      </c>
      <c r="G758" s="219" t="s">
        <v>6</v>
      </c>
      <c r="H758" s="219" t="s">
        <v>7</v>
      </c>
      <c r="I758" s="310">
        <v>1</v>
      </c>
      <c r="J758" s="234">
        <v>500</v>
      </c>
      <c r="K758" s="222"/>
      <c r="L758" s="219" t="s">
        <v>5</v>
      </c>
      <c r="M758" s="219" t="s">
        <v>6</v>
      </c>
      <c r="N758" s="219" t="s">
        <v>7</v>
      </c>
      <c r="O758" s="310">
        <v>1</v>
      </c>
      <c r="P758" s="234">
        <v>500</v>
      </c>
      <c r="Q758" s="219"/>
      <c r="R758" s="219"/>
      <c r="S758" s="219"/>
      <c r="T758" s="310">
        <v>1</v>
      </c>
      <c r="U758" s="235">
        <v>500</v>
      </c>
      <c r="V758" s="228" t="s">
        <v>303</v>
      </c>
      <c r="W758" s="228" t="s">
        <v>6</v>
      </c>
      <c r="X758" s="228" t="s">
        <v>7</v>
      </c>
      <c r="Y758" s="311">
        <v>1</v>
      </c>
      <c r="Z758" s="236">
        <v>500</v>
      </c>
      <c r="AA758" s="207">
        <f t="shared" si="1029"/>
        <v>500</v>
      </c>
      <c r="AB758" s="222">
        <v>620</v>
      </c>
      <c r="AC758" s="544">
        <f t="shared" si="1094"/>
        <v>120</v>
      </c>
      <c r="AD758" s="208">
        <f>0.581*$AB$1</f>
        <v>660.86425999999994</v>
      </c>
      <c r="AE758" s="678">
        <f t="shared" si="1095"/>
        <v>160.86425999999994</v>
      </c>
      <c r="AF758" s="222">
        <v>859</v>
      </c>
      <c r="AJ758" s="444">
        <f t="shared" si="1030"/>
        <v>120</v>
      </c>
      <c r="AK758" s="444">
        <f t="shared" si="1031"/>
        <v>24</v>
      </c>
      <c r="AL758" s="539">
        <f t="shared" si="1096"/>
        <v>4.8000000000000001E-2</v>
      </c>
      <c r="AM758" s="444">
        <f t="shared" si="1032"/>
        <v>24</v>
      </c>
      <c r="AN758" s="445">
        <f t="shared" si="1033"/>
        <v>160.86425999999994</v>
      </c>
      <c r="AO758" s="445">
        <f t="shared" si="1034"/>
        <v>32.172852000000006</v>
      </c>
      <c r="AP758" s="542">
        <f t="shared" si="1097"/>
        <v>6.4345704000000004E-2</v>
      </c>
      <c r="AQ758" s="445">
        <f t="shared" si="1035"/>
        <v>32.172851999999992</v>
      </c>
      <c r="AR758" s="227">
        <f t="shared" si="1036"/>
        <v>620</v>
      </c>
      <c r="AS758" s="210">
        <f t="shared" si="1037"/>
        <v>620</v>
      </c>
      <c r="AT758" s="209">
        <f t="shared" si="1038"/>
        <v>186</v>
      </c>
      <c r="AU758" s="209">
        <f t="shared" si="1039"/>
        <v>310</v>
      </c>
      <c r="AV758" s="211">
        <f t="shared" si="1040"/>
        <v>620</v>
      </c>
      <c r="AW758" s="210">
        <f t="shared" si="1041"/>
        <v>0</v>
      </c>
      <c r="AX758" s="210">
        <f t="shared" si="1042"/>
        <v>120</v>
      </c>
      <c r="AY758" s="210">
        <f t="shared" si="1043"/>
        <v>24</v>
      </c>
      <c r="AZ758" s="211">
        <f t="shared" si="1044"/>
        <v>660.86425999999994</v>
      </c>
      <c r="BA758" s="544">
        <f t="shared" si="1098"/>
        <v>40.864259999999945</v>
      </c>
      <c r="BB758" s="210">
        <f t="shared" si="1099"/>
        <v>10.216064999999986</v>
      </c>
      <c r="BC758" s="213">
        <f t="shared" si="1045"/>
        <v>620</v>
      </c>
      <c r="BD758" s="211">
        <f>[1]MAG_9pak!$F$4</f>
        <v>620</v>
      </c>
      <c r="BE758" s="213">
        <f t="shared" si="1046"/>
        <v>186</v>
      </c>
      <c r="BF758" s="213">
        <f t="shared" si="1047"/>
        <v>310</v>
      </c>
      <c r="BG758" s="210">
        <f t="shared" si="1048"/>
        <v>0</v>
      </c>
      <c r="BH758" s="210">
        <f t="shared" si="1049"/>
        <v>120</v>
      </c>
      <c r="BI758" s="210">
        <f t="shared" si="1050"/>
        <v>24</v>
      </c>
      <c r="BJ758" s="210">
        <f t="shared" si="1051"/>
        <v>620</v>
      </c>
      <c r="BK758" s="214">
        <f t="shared" si="1052"/>
        <v>186</v>
      </c>
      <c r="BL758" s="214">
        <f t="shared" si="1053"/>
        <v>310</v>
      </c>
      <c r="BM758" s="210">
        <f t="shared" si="1054"/>
        <v>120</v>
      </c>
      <c r="BN758" s="210">
        <f t="shared" si="1055"/>
        <v>0</v>
      </c>
      <c r="BO758" s="215">
        <f t="shared" si="1056"/>
        <v>620</v>
      </c>
      <c r="BP758" s="210">
        <f t="shared" si="1120"/>
        <v>620</v>
      </c>
      <c r="BQ758" s="216">
        <f t="shared" si="1057"/>
        <v>186</v>
      </c>
      <c r="BR758" s="216">
        <f t="shared" si="1058"/>
        <v>310</v>
      </c>
      <c r="BS758" s="210">
        <f t="shared" si="1059"/>
        <v>120</v>
      </c>
      <c r="BT758" s="210">
        <f t="shared" si="1060"/>
        <v>0</v>
      </c>
      <c r="BU758" s="217">
        <f t="shared" si="1061"/>
        <v>620</v>
      </c>
      <c r="BV758" s="210">
        <f t="shared" si="1121"/>
        <v>620</v>
      </c>
      <c r="BW758" s="403">
        <f t="shared" si="1062"/>
        <v>186</v>
      </c>
      <c r="BX758" s="403">
        <f t="shared" si="1063"/>
        <v>310</v>
      </c>
      <c r="BY758" s="210">
        <f t="shared" si="1064"/>
        <v>120</v>
      </c>
      <c r="BZ758" s="210">
        <f t="shared" si="1065"/>
        <v>0</v>
      </c>
      <c r="CA758" s="210">
        <f t="shared" si="1066"/>
        <v>24</v>
      </c>
      <c r="CB758" s="404">
        <f t="shared" si="1067"/>
        <v>620</v>
      </c>
      <c r="CC758" s="404"/>
      <c r="CD758" s="537">
        <f t="shared" si="1068"/>
        <v>10.216064999999986</v>
      </c>
      <c r="CE758" s="537">
        <f t="shared" si="1100"/>
        <v>3.0648194999999956</v>
      </c>
      <c r="CF758" s="537">
        <f t="shared" si="1069"/>
        <v>5.1080324999999931</v>
      </c>
      <c r="CG758" s="210"/>
      <c r="CH758" s="210"/>
      <c r="CI758" s="210"/>
      <c r="CJ758" s="538">
        <f t="shared" si="1070"/>
        <v>10.216064999999986</v>
      </c>
      <c r="CK758" s="216">
        <f t="shared" si="1071"/>
        <v>0</v>
      </c>
      <c r="CL758" s="216">
        <f t="shared" si="1101"/>
        <v>0</v>
      </c>
      <c r="CM758" s="216">
        <f t="shared" si="1072"/>
        <v>0</v>
      </c>
      <c r="CN758" s="216"/>
      <c r="CO758" s="216"/>
      <c r="CP758" s="216"/>
      <c r="CQ758" s="217">
        <f t="shared" si="1073"/>
        <v>0</v>
      </c>
      <c r="CR758" s="403">
        <f t="shared" si="1074"/>
        <v>10.216064999999986</v>
      </c>
      <c r="CS758" s="403">
        <f t="shared" si="1102"/>
        <v>3.0648194999999956</v>
      </c>
      <c r="CT758" s="403">
        <f t="shared" si="1075"/>
        <v>5.1080324999999931</v>
      </c>
      <c r="CU758" s="403"/>
      <c r="CV758" s="403"/>
      <c r="CW758" s="403"/>
      <c r="CX758" s="404">
        <f t="shared" si="1076"/>
        <v>10.216064999999986</v>
      </c>
      <c r="CY758" s="198"/>
      <c r="CZ758" s="222">
        <v>620</v>
      </c>
      <c r="DA758" s="677">
        <f t="shared" si="1077"/>
        <v>120</v>
      </c>
      <c r="DB758" s="676">
        <f t="shared" si="1078"/>
        <v>24</v>
      </c>
      <c r="DC758" s="676">
        <f t="shared" si="1103"/>
        <v>4.8</v>
      </c>
      <c r="DD758" s="208">
        <v>660.86425999999994</v>
      </c>
      <c r="DE758" s="677">
        <f t="shared" si="1079"/>
        <v>160.86425999999994</v>
      </c>
      <c r="DF758" s="676">
        <f t="shared" si="1080"/>
        <v>32.172852000000006</v>
      </c>
      <c r="DG758" s="676">
        <f t="shared" si="1104"/>
        <v>6.434570400000001</v>
      </c>
      <c r="DH758" s="222">
        <v>24</v>
      </c>
      <c r="DI758" s="677">
        <f t="shared" si="1081"/>
        <v>120</v>
      </c>
      <c r="DJ758" s="568">
        <f t="shared" si="1082"/>
        <v>620</v>
      </c>
      <c r="DK758" s="677">
        <f t="shared" si="1083"/>
        <v>620</v>
      </c>
      <c r="DL758" s="677">
        <f t="shared" si="1105"/>
        <v>186</v>
      </c>
      <c r="DM758" s="677">
        <f t="shared" si="1106"/>
        <v>310</v>
      </c>
      <c r="DN758" s="677">
        <f t="shared" si="1084"/>
        <v>10.216064999999986</v>
      </c>
      <c r="DO758" s="677">
        <f t="shared" si="1107"/>
        <v>3.0648194999999956</v>
      </c>
      <c r="DP758" s="677">
        <f t="shared" si="1108"/>
        <v>5.1080324999999931</v>
      </c>
      <c r="DQ758" s="677">
        <f t="shared" si="1085"/>
        <v>10.216064999999986</v>
      </c>
      <c r="DR758" s="222">
        <v>620</v>
      </c>
      <c r="DS758" s="677">
        <f t="shared" si="1086"/>
        <v>120</v>
      </c>
      <c r="DT758" s="676">
        <f t="shared" si="1087"/>
        <v>24</v>
      </c>
      <c r="DU758" s="710">
        <f t="shared" si="1109"/>
        <v>4.8</v>
      </c>
      <c r="DV758" s="208">
        <v>660.86425999999994</v>
      </c>
      <c r="DW758" s="677">
        <f t="shared" si="1088"/>
        <v>160.86425999999994</v>
      </c>
      <c r="DX758" s="676">
        <f t="shared" si="1089"/>
        <v>32.172852000000006</v>
      </c>
      <c r="DY758" s="710">
        <f t="shared" si="1110"/>
        <v>6.434570400000001</v>
      </c>
      <c r="DZ758" s="222">
        <v>24</v>
      </c>
      <c r="EA758" s="677">
        <f t="shared" si="1090"/>
        <v>120</v>
      </c>
      <c r="EB758" s="568">
        <f t="shared" si="1091"/>
        <v>620</v>
      </c>
      <c r="EC758" s="677">
        <f t="shared" si="1092"/>
        <v>620</v>
      </c>
      <c r="ED758" s="677">
        <f t="shared" si="1111"/>
        <v>186</v>
      </c>
      <c r="EE758" s="677">
        <f t="shared" si="1112"/>
        <v>310</v>
      </c>
      <c r="EF758" s="208">
        <f t="shared" si="1113"/>
        <v>10.216064999999986</v>
      </c>
      <c r="EG758" s="208">
        <f t="shared" si="1114"/>
        <v>3.0648194999999956</v>
      </c>
      <c r="EH758" s="208">
        <f t="shared" si="1115"/>
        <v>5.1080324999999931</v>
      </c>
      <c r="EI758" s="677">
        <f t="shared" si="1093"/>
        <v>10.216064999999986</v>
      </c>
    </row>
    <row r="759" spans="1:139" s="218" customFormat="1" ht="33.75" customHeight="1" x14ac:dyDescent="0.2">
      <c r="A759" s="506">
        <v>756</v>
      </c>
      <c r="B759" s="505" t="s">
        <v>1267</v>
      </c>
      <c r="C759" s="499" t="s">
        <v>29</v>
      </c>
      <c r="D759" s="406" t="s">
        <v>441</v>
      </c>
      <c r="E759" s="406" t="s">
        <v>34</v>
      </c>
      <c r="F759" s="219" t="s">
        <v>43</v>
      </c>
      <c r="G759" s="219" t="s">
        <v>44</v>
      </c>
      <c r="H759" s="219" t="s">
        <v>28</v>
      </c>
      <c r="I759" s="310">
        <v>1</v>
      </c>
      <c r="J759" s="234">
        <v>1093</v>
      </c>
      <c r="K759" s="222"/>
      <c r="L759" s="219" t="s">
        <v>43</v>
      </c>
      <c r="M759" s="219" t="s">
        <v>44</v>
      </c>
      <c r="N759" s="219" t="s">
        <v>28</v>
      </c>
      <c r="O759" s="310">
        <v>1</v>
      </c>
      <c r="P759" s="234">
        <v>1093</v>
      </c>
      <c r="Q759" s="219"/>
      <c r="R759" s="219"/>
      <c r="S759" s="219"/>
      <c r="T759" s="310">
        <v>1</v>
      </c>
      <c r="U759" s="235">
        <v>1093</v>
      </c>
      <c r="V759" s="228" t="s">
        <v>695</v>
      </c>
      <c r="W759" s="228" t="s">
        <v>22</v>
      </c>
      <c r="X759" s="228" t="s">
        <v>25</v>
      </c>
      <c r="Y759" s="311">
        <v>1</v>
      </c>
      <c r="Z759" s="236">
        <v>1093</v>
      </c>
      <c r="AA759" s="207">
        <f t="shared" si="1029"/>
        <v>1093</v>
      </c>
      <c r="AB759" s="222">
        <v>905</v>
      </c>
      <c r="AC759" s="544">
        <f t="shared" si="1094"/>
        <v>-188</v>
      </c>
      <c r="AD759" s="208">
        <f>1.137*$AB$1</f>
        <v>1293.2920200000001</v>
      </c>
      <c r="AE759" s="678">
        <f t="shared" si="1095"/>
        <v>200.29202000000009</v>
      </c>
      <c r="AF759" s="222">
        <v>1682</v>
      </c>
      <c r="AJ759" s="444">
        <f t="shared" si="1030"/>
        <v>-188</v>
      </c>
      <c r="AK759" s="444">
        <f t="shared" si="1031"/>
        <v>-17.200365965233303</v>
      </c>
      <c r="AL759" s="539">
        <f t="shared" si="1096"/>
        <v>-3.4400731930466603E-2</v>
      </c>
      <c r="AM759" s="444">
        <f t="shared" si="1032"/>
        <v>-37.6</v>
      </c>
      <c r="AN759" s="445">
        <f t="shared" si="1033"/>
        <v>200.29202000000009</v>
      </c>
      <c r="AO759" s="445">
        <f t="shared" si="1034"/>
        <v>18.32497895699909</v>
      </c>
      <c r="AP759" s="542">
        <f t="shared" si="1097"/>
        <v>3.664995791399818E-2</v>
      </c>
      <c r="AQ759" s="445">
        <f t="shared" si="1035"/>
        <v>40.058404000000017</v>
      </c>
      <c r="AR759" s="227">
        <f t="shared" si="1036"/>
        <v>1213</v>
      </c>
      <c r="AS759" s="210">
        <f t="shared" si="1037"/>
        <v>1213</v>
      </c>
      <c r="AT759" s="209">
        <f t="shared" si="1038"/>
        <v>363.9</v>
      </c>
      <c r="AU759" s="209">
        <f t="shared" si="1039"/>
        <v>606.5</v>
      </c>
      <c r="AV759" s="211">
        <f t="shared" si="1040"/>
        <v>905</v>
      </c>
      <c r="AW759" s="210">
        <f t="shared" si="1041"/>
        <v>308</v>
      </c>
      <c r="AX759" s="210">
        <f t="shared" si="1042"/>
        <v>120</v>
      </c>
      <c r="AY759" s="210">
        <f t="shared" si="1043"/>
        <v>10.978956999085085</v>
      </c>
      <c r="AZ759" s="211">
        <f t="shared" si="1044"/>
        <v>1293.2920200000001</v>
      </c>
      <c r="BA759" s="544">
        <f t="shared" si="1098"/>
        <v>80.292020000000093</v>
      </c>
      <c r="BB759" s="210">
        <f t="shared" si="1099"/>
        <v>20.073005000000023</v>
      </c>
      <c r="BC759" s="213">
        <f t="shared" si="1045"/>
        <v>1163.9628180000002</v>
      </c>
      <c r="BD759" s="211">
        <f>[1]MAG_9pak!$F$10</f>
        <v>1163.9628180000002</v>
      </c>
      <c r="BE759" s="213">
        <f t="shared" si="1046"/>
        <v>349.18884540000005</v>
      </c>
      <c r="BF759" s="213">
        <f t="shared" si="1047"/>
        <v>581.9814090000001</v>
      </c>
      <c r="BG759" s="210">
        <f t="shared" si="1048"/>
        <v>258.9628180000002</v>
      </c>
      <c r="BH759" s="210">
        <f t="shared" si="1049"/>
        <v>70.962818000000198</v>
      </c>
      <c r="BI759" s="210">
        <f t="shared" si="1050"/>
        <v>6.4924810612992019</v>
      </c>
      <c r="BJ759" s="210">
        <f t="shared" si="1051"/>
        <v>1355.32</v>
      </c>
      <c r="BK759" s="214">
        <f t="shared" si="1052"/>
        <v>406.59599999999995</v>
      </c>
      <c r="BL759" s="214">
        <f t="shared" si="1053"/>
        <v>677.66</v>
      </c>
      <c r="BM759" s="210">
        <f t="shared" si="1054"/>
        <v>262.31999999999994</v>
      </c>
      <c r="BN759" s="210">
        <f t="shared" si="1055"/>
        <v>450.31999999999994</v>
      </c>
      <c r="BO759" s="215">
        <f t="shared" si="1056"/>
        <v>1355.32</v>
      </c>
      <c r="BP759" s="210">
        <f t="shared" si="1120"/>
        <v>1355.32</v>
      </c>
      <c r="BQ759" s="216">
        <f t="shared" si="1057"/>
        <v>406.59599999999995</v>
      </c>
      <c r="BR759" s="216">
        <f t="shared" si="1058"/>
        <v>677.66</v>
      </c>
      <c r="BS759" s="210">
        <f t="shared" si="1059"/>
        <v>262.31999999999994</v>
      </c>
      <c r="BT759" s="210">
        <f t="shared" si="1060"/>
        <v>450.31999999999994</v>
      </c>
      <c r="BU759" s="217">
        <f t="shared" si="1061"/>
        <v>1355.32</v>
      </c>
      <c r="BV759" s="210">
        <f t="shared" si="1121"/>
        <v>1355.32</v>
      </c>
      <c r="BW759" s="403">
        <f t="shared" si="1062"/>
        <v>406.59599999999995</v>
      </c>
      <c r="BX759" s="403">
        <f t="shared" si="1063"/>
        <v>677.66</v>
      </c>
      <c r="BY759" s="210">
        <f t="shared" si="1064"/>
        <v>262.31999999999994</v>
      </c>
      <c r="BZ759" s="210">
        <f t="shared" si="1065"/>
        <v>450.31999999999994</v>
      </c>
      <c r="CA759" s="210">
        <f t="shared" si="1066"/>
        <v>24</v>
      </c>
      <c r="CB759" s="404">
        <f t="shared" si="1067"/>
        <v>1355.32</v>
      </c>
      <c r="CC759" s="404"/>
      <c r="CD759" s="537">
        <f t="shared" si="1068"/>
        <v>20.073005000000023</v>
      </c>
      <c r="CE759" s="537">
        <f t="shared" si="1100"/>
        <v>6.0219015000000065</v>
      </c>
      <c r="CF759" s="537">
        <f t="shared" si="1069"/>
        <v>10.036502500000012</v>
      </c>
      <c r="CG759" s="210"/>
      <c r="CH759" s="210"/>
      <c r="CI759" s="210"/>
      <c r="CJ759" s="538">
        <f t="shared" si="1070"/>
        <v>20.073005000000023</v>
      </c>
      <c r="CK759" s="216">
        <f t="shared" si="1071"/>
        <v>-77</v>
      </c>
      <c r="CL759" s="216">
        <f t="shared" si="1101"/>
        <v>-23.099999999999998</v>
      </c>
      <c r="CM759" s="216">
        <f t="shared" si="1072"/>
        <v>-38.5</v>
      </c>
      <c r="CN759" s="216"/>
      <c r="CO759" s="216"/>
      <c r="CP759" s="216"/>
      <c r="CQ759" s="217">
        <f t="shared" si="1073"/>
        <v>-77</v>
      </c>
      <c r="CR759" s="403">
        <f t="shared" si="1074"/>
        <v>-15.506994999999961</v>
      </c>
      <c r="CS759" s="403">
        <f t="shared" si="1102"/>
        <v>-4.6520984999999877</v>
      </c>
      <c r="CT759" s="403">
        <f t="shared" si="1075"/>
        <v>-7.7534974999999804</v>
      </c>
      <c r="CU759" s="403"/>
      <c r="CV759" s="403"/>
      <c r="CW759" s="403"/>
      <c r="CX759" s="404">
        <f t="shared" si="1076"/>
        <v>-15.506994999999961</v>
      </c>
      <c r="CY759" s="198"/>
      <c r="CZ759" s="222">
        <v>905</v>
      </c>
      <c r="DA759" s="677">
        <f t="shared" si="1077"/>
        <v>-188</v>
      </c>
      <c r="DB759" s="676">
        <f t="shared" si="1078"/>
        <v>-17.200365965233303</v>
      </c>
      <c r="DC759" s="676">
        <f t="shared" si="1103"/>
        <v>-3.4400731930466604</v>
      </c>
      <c r="DD759" s="208">
        <v>1293.2920200000001</v>
      </c>
      <c r="DE759" s="677">
        <f t="shared" si="1079"/>
        <v>200.29202000000009</v>
      </c>
      <c r="DF759" s="676">
        <f t="shared" si="1080"/>
        <v>18.32497895699909</v>
      </c>
      <c r="DG759" s="676">
        <f t="shared" si="1104"/>
        <v>3.6649957913998179</v>
      </c>
      <c r="DH759" s="222">
        <v>20</v>
      </c>
      <c r="DI759" s="677">
        <f t="shared" si="1081"/>
        <v>218.6</v>
      </c>
      <c r="DJ759" s="568">
        <f t="shared" si="1082"/>
        <v>1311.6</v>
      </c>
      <c r="DK759" s="677">
        <f t="shared" si="1083"/>
        <v>1311.6</v>
      </c>
      <c r="DL759" s="677">
        <f t="shared" si="1105"/>
        <v>393.48</v>
      </c>
      <c r="DM759" s="677">
        <f t="shared" si="1106"/>
        <v>655.8</v>
      </c>
      <c r="DN759" s="677">
        <f t="shared" si="1084"/>
        <v>-4.576994999999954</v>
      </c>
      <c r="DO759" s="677">
        <f t="shared" si="1107"/>
        <v>-1.3730984999999862</v>
      </c>
      <c r="DP759" s="677">
        <f t="shared" si="1108"/>
        <v>-2.288497499999977</v>
      </c>
      <c r="DQ759" s="677">
        <f t="shared" si="1085"/>
        <v>-4.576994999999954</v>
      </c>
      <c r="DR759" s="222">
        <v>905</v>
      </c>
      <c r="DS759" s="677">
        <f t="shared" si="1086"/>
        <v>-188</v>
      </c>
      <c r="DT759" s="676">
        <f t="shared" si="1087"/>
        <v>-17.200365965233303</v>
      </c>
      <c r="DU759" s="710">
        <f t="shared" si="1109"/>
        <v>-3.4400731930466604</v>
      </c>
      <c r="DV759" s="208">
        <v>1293.2920200000001</v>
      </c>
      <c r="DW759" s="677">
        <f t="shared" si="1088"/>
        <v>200.29202000000009</v>
      </c>
      <c r="DX759" s="676">
        <f t="shared" si="1089"/>
        <v>18.32497895699909</v>
      </c>
      <c r="DY759" s="710">
        <f t="shared" si="1110"/>
        <v>3.6649957913998179</v>
      </c>
      <c r="DZ759" s="222">
        <v>19</v>
      </c>
      <c r="EA759" s="677">
        <f t="shared" si="1090"/>
        <v>207.67</v>
      </c>
      <c r="EB759" s="568">
        <f t="shared" si="1091"/>
        <v>1300.67</v>
      </c>
      <c r="EC759" s="677">
        <f t="shared" si="1092"/>
        <v>1300.67</v>
      </c>
      <c r="ED759" s="677">
        <f t="shared" si="1111"/>
        <v>390.20100000000008</v>
      </c>
      <c r="EE759" s="677">
        <f t="shared" si="1112"/>
        <v>650.33500000000004</v>
      </c>
      <c r="EF759" s="208">
        <f t="shared" si="1113"/>
        <v>-1.8444949999999949</v>
      </c>
      <c r="EG759" s="208">
        <f t="shared" si="1114"/>
        <v>-0.55334849999999847</v>
      </c>
      <c r="EH759" s="208">
        <f t="shared" si="1115"/>
        <v>-0.92224749999999744</v>
      </c>
      <c r="EI759" s="677">
        <f t="shared" si="1093"/>
        <v>-1.8444949999999949</v>
      </c>
    </row>
    <row r="760" spans="1:139" s="218" customFormat="1" ht="33.75" customHeight="1" x14ac:dyDescent="0.2">
      <c r="A760" s="505">
        <v>757</v>
      </c>
      <c r="B760" s="505" t="s">
        <v>1267</v>
      </c>
      <c r="C760" s="499" t="s">
        <v>30</v>
      </c>
      <c r="D760" s="406" t="s">
        <v>441</v>
      </c>
      <c r="E760" s="406" t="s">
        <v>35</v>
      </c>
      <c r="F760" s="219" t="s">
        <v>20</v>
      </c>
      <c r="G760" s="219" t="s">
        <v>9</v>
      </c>
      <c r="H760" s="219" t="s">
        <v>28</v>
      </c>
      <c r="I760" s="310">
        <v>0.5</v>
      </c>
      <c r="J760" s="234">
        <v>830</v>
      </c>
      <c r="K760" s="222"/>
      <c r="L760" s="219" t="s">
        <v>20</v>
      </c>
      <c r="M760" s="219" t="s">
        <v>9</v>
      </c>
      <c r="N760" s="219" t="s">
        <v>28</v>
      </c>
      <c r="O760" s="310">
        <v>0.5</v>
      </c>
      <c r="P760" s="234">
        <v>830</v>
      </c>
      <c r="Q760" s="219"/>
      <c r="R760" s="219"/>
      <c r="S760" s="219"/>
      <c r="T760" s="310">
        <v>0.5</v>
      </c>
      <c r="U760" s="235">
        <v>830</v>
      </c>
      <c r="V760" s="228" t="s">
        <v>697</v>
      </c>
      <c r="W760" s="228" t="s">
        <v>344</v>
      </c>
      <c r="X760" s="228" t="s">
        <v>70</v>
      </c>
      <c r="Y760" s="311">
        <v>0.5</v>
      </c>
      <c r="Z760" s="236">
        <v>830</v>
      </c>
      <c r="AA760" s="207">
        <f t="shared" si="1029"/>
        <v>415</v>
      </c>
      <c r="AB760" s="222">
        <v>1157</v>
      </c>
      <c r="AC760" s="544">
        <f t="shared" si="1094"/>
        <v>327</v>
      </c>
      <c r="AD760" s="208">
        <f>1.453*$AB$1</f>
        <v>1652.7293800000002</v>
      </c>
      <c r="AE760" s="678">
        <f t="shared" si="1095"/>
        <v>822.72938000000022</v>
      </c>
      <c r="AF760" s="222">
        <v>2067</v>
      </c>
      <c r="AJ760" s="444">
        <f t="shared" si="1030"/>
        <v>327</v>
      </c>
      <c r="AK760" s="444">
        <f t="shared" si="1031"/>
        <v>39.397590361445793</v>
      </c>
      <c r="AL760" s="539">
        <f t="shared" si="1096"/>
        <v>7.8795180722891586E-2</v>
      </c>
      <c r="AM760" s="444">
        <f t="shared" si="1032"/>
        <v>65.400000000000006</v>
      </c>
      <c r="AN760" s="445">
        <f t="shared" si="1033"/>
        <v>822.72938000000022</v>
      </c>
      <c r="AO760" s="445">
        <f t="shared" si="1034"/>
        <v>99.124021686747</v>
      </c>
      <c r="AP760" s="542">
        <f t="shared" si="1097"/>
        <v>0.198248043373494</v>
      </c>
      <c r="AQ760" s="445">
        <f t="shared" si="1035"/>
        <v>164.54587600000005</v>
      </c>
      <c r="AR760" s="227">
        <f t="shared" si="1036"/>
        <v>475</v>
      </c>
      <c r="AS760" s="210">
        <f t="shared" si="1037"/>
        <v>950</v>
      </c>
      <c r="AT760" s="209">
        <f t="shared" si="1038"/>
        <v>285</v>
      </c>
      <c r="AU760" s="209">
        <f t="shared" si="1039"/>
        <v>475</v>
      </c>
      <c r="AV760" s="211">
        <f t="shared" si="1040"/>
        <v>1157</v>
      </c>
      <c r="AW760" s="212">
        <f t="shared" si="1041"/>
        <v>-207</v>
      </c>
      <c r="AX760" s="210">
        <f t="shared" si="1042"/>
        <v>120</v>
      </c>
      <c r="AY760" s="210">
        <f t="shared" si="1043"/>
        <v>14.457831325301214</v>
      </c>
      <c r="AZ760" s="211">
        <f t="shared" si="1044"/>
        <v>1652.7293800000002</v>
      </c>
      <c r="BA760" s="544">
        <f t="shared" si="1098"/>
        <v>702.72938000000022</v>
      </c>
      <c r="BB760" s="210">
        <f t="shared" si="1099"/>
        <v>175.68234500000005</v>
      </c>
      <c r="BC760" s="213">
        <f t="shared" si="1045"/>
        <v>743.72822100000008</v>
      </c>
      <c r="BD760" s="211">
        <f>[1]MAG_9pak!$F$12</f>
        <v>1487.4564420000002</v>
      </c>
      <c r="BE760" s="213">
        <f t="shared" si="1046"/>
        <v>446.23693260000005</v>
      </c>
      <c r="BF760" s="213">
        <f t="shared" si="1047"/>
        <v>743.72822100000008</v>
      </c>
      <c r="BG760" s="210">
        <f t="shared" si="1048"/>
        <v>330.45644200000015</v>
      </c>
      <c r="BH760" s="210">
        <f t="shared" si="1049"/>
        <v>657.45644200000015</v>
      </c>
      <c r="BI760" s="210">
        <f t="shared" si="1050"/>
        <v>79.211619518072325</v>
      </c>
      <c r="BJ760" s="210">
        <f t="shared" si="1051"/>
        <v>1029.2</v>
      </c>
      <c r="BK760" s="214">
        <f t="shared" si="1052"/>
        <v>308.76</v>
      </c>
      <c r="BL760" s="214">
        <f t="shared" si="1053"/>
        <v>514.6</v>
      </c>
      <c r="BM760" s="210">
        <f t="shared" si="1054"/>
        <v>199.20000000000005</v>
      </c>
      <c r="BN760" s="210">
        <f t="shared" si="1055"/>
        <v>-127.79999999999995</v>
      </c>
      <c r="BO760" s="215">
        <f t="shared" si="1056"/>
        <v>514.6</v>
      </c>
      <c r="BP760" s="210">
        <f t="shared" si="1120"/>
        <v>1029.2</v>
      </c>
      <c r="BQ760" s="216">
        <f t="shared" si="1057"/>
        <v>308.76</v>
      </c>
      <c r="BR760" s="216">
        <f t="shared" si="1058"/>
        <v>514.6</v>
      </c>
      <c r="BS760" s="210">
        <f t="shared" si="1059"/>
        <v>199.20000000000005</v>
      </c>
      <c r="BT760" s="210">
        <f t="shared" si="1060"/>
        <v>-127.79999999999995</v>
      </c>
      <c r="BU760" s="217">
        <f t="shared" si="1061"/>
        <v>514.6</v>
      </c>
      <c r="BV760" s="210">
        <f t="shared" si="1121"/>
        <v>1029.2</v>
      </c>
      <c r="BW760" s="403">
        <f t="shared" si="1062"/>
        <v>308.76</v>
      </c>
      <c r="BX760" s="403">
        <f t="shared" si="1063"/>
        <v>514.6</v>
      </c>
      <c r="BY760" s="210">
        <f t="shared" si="1064"/>
        <v>199.20000000000005</v>
      </c>
      <c r="BZ760" s="210">
        <f t="shared" si="1065"/>
        <v>-127.79999999999995</v>
      </c>
      <c r="CA760" s="210">
        <f t="shared" si="1066"/>
        <v>24</v>
      </c>
      <c r="CB760" s="404">
        <f t="shared" si="1067"/>
        <v>514.6</v>
      </c>
      <c r="CC760" s="404"/>
      <c r="CD760" s="537">
        <f t="shared" si="1068"/>
        <v>175.68234500000005</v>
      </c>
      <c r="CE760" s="537">
        <f t="shared" si="1100"/>
        <v>52.704703500000015</v>
      </c>
      <c r="CF760" s="537">
        <f t="shared" si="1069"/>
        <v>87.841172500000027</v>
      </c>
      <c r="CG760" s="210"/>
      <c r="CH760" s="210"/>
      <c r="CI760" s="210"/>
      <c r="CJ760" s="538">
        <f t="shared" si="1070"/>
        <v>87.841172500000027</v>
      </c>
      <c r="CK760" s="216">
        <f t="shared" si="1071"/>
        <v>51.75</v>
      </c>
      <c r="CL760" s="216">
        <f t="shared" si="1101"/>
        <v>15.524999999999999</v>
      </c>
      <c r="CM760" s="216">
        <f t="shared" si="1072"/>
        <v>25.875</v>
      </c>
      <c r="CN760" s="216"/>
      <c r="CO760" s="216"/>
      <c r="CP760" s="216"/>
      <c r="CQ760" s="217">
        <f t="shared" si="1073"/>
        <v>25.875</v>
      </c>
      <c r="CR760" s="403">
        <f t="shared" si="1074"/>
        <v>155.88234500000004</v>
      </c>
      <c r="CS760" s="403">
        <f t="shared" si="1102"/>
        <v>46.76470350000001</v>
      </c>
      <c r="CT760" s="403">
        <f t="shared" si="1075"/>
        <v>77.941172500000022</v>
      </c>
      <c r="CU760" s="403"/>
      <c r="CV760" s="403"/>
      <c r="CW760" s="403"/>
      <c r="CX760" s="404">
        <f t="shared" si="1076"/>
        <v>77.941172500000022</v>
      </c>
      <c r="CY760" s="198"/>
      <c r="CZ760" s="222">
        <v>1157</v>
      </c>
      <c r="DA760" s="677">
        <f t="shared" si="1077"/>
        <v>327</v>
      </c>
      <c r="DB760" s="676">
        <f t="shared" si="1078"/>
        <v>39.397590361445793</v>
      </c>
      <c r="DC760" s="676">
        <f t="shared" si="1103"/>
        <v>7.8795180722891587</v>
      </c>
      <c r="DD760" s="208">
        <v>1652.7293800000002</v>
      </c>
      <c r="DE760" s="677">
        <f t="shared" si="1079"/>
        <v>822.72938000000022</v>
      </c>
      <c r="DF760" s="676">
        <f t="shared" si="1080"/>
        <v>99.124021686747</v>
      </c>
      <c r="DG760" s="676">
        <f t="shared" si="1104"/>
        <v>19.824804337349399</v>
      </c>
      <c r="DH760" s="222">
        <v>19</v>
      </c>
      <c r="DI760" s="677">
        <f t="shared" si="1081"/>
        <v>157.69999999999999</v>
      </c>
      <c r="DJ760" s="568">
        <f t="shared" si="1082"/>
        <v>987.7</v>
      </c>
      <c r="DK760" s="677">
        <f t="shared" si="1083"/>
        <v>493.85</v>
      </c>
      <c r="DL760" s="677">
        <f t="shared" si="1105"/>
        <v>296.31</v>
      </c>
      <c r="DM760" s="677">
        <f t="shared" si="1106"/>
        <v>493.85</v>
      </c>
      <c r="DN760" s="677">
        <f t="shared" si="1084"/>
        <v>166.25734500000004</v>
      </c>
      <c r="DO760" s="677">
        <f t="shared" si="1107"/>
        <v>49.877203500000014</v>
      </c>
      <c r="DP760" s="677">
        <f t="shared" si="1108"/>
        <v>83.128672500000022</v>
      </c>
      <c r="DQ760" s="677">
        <f t="shared" si="1085"/>
        <v>83.128672500000022</v>
      </c>
      <c r="DR760" s="222">
        <v>1157</v>
      </c>
      <c r="DS760" s="677">
        <f t="shared" si="1086"/>
        <v>327</v>
      </c>
      <c r="DT760" s="676">
        <f t="shared" si="1087"/>
        <v>39.397590361445793</v>
      </c>
      <c r="DU760" s="710">
        <f t="shared" si="1109"/>
        <v>7.8795180722891587</v>
      </c>
      <c r="DV760" s="208">
        <v>1652.7293800000002</v>
      </c>
      <c r="DW760" s="677">
        <f t="shared" si="1088"/>
        <v>822.72938000000022</v>
      </c>
      <c r="DX760" s="676">
        <f t="shared" si="1089"/>
        <v>99.124021686747</v>
      </c>
      <c r="DY760" s="710">
        <f t="shared" si="1110"/>
        <v>19.824804337349399</v>
      </c>
      <c r="DZ760" s="222">
        <v>15</v>
      </c>
      <c r="EA760" s="677">
        <f t="shared" si="1090"/>
        <v>124.5</v>
      </c>
      <c r="EB760" s="568">
        <f t="shared" si="1091"/>
        <v>954.5</v>
      </c>
      <c r="EC760" s="677">
        <f t="shared" si="1092"/>
        <v>477.25</v>
      </c>
      <c r="ED760" s="677">
        <f t="shared" si="1111"/>
        <v>286.35000000000002</v>
      </c>
      <c r="EE760" s="677">
        <f t="shared" si="1112"/>
        <v>477.25</v>
      </c>
      <c r="EF760" s="208">
        <f t="shared" si="1113"/>
        <v>174.55734500000005</v>
      </c>
      <c r="EG760" s="208">
        <f t="shared" si="1114"/>
        <v>52.367203500000016</v>
      </c>
      <c r="EH760" s="208">
        <f t="shared" si="1115"/>
        <v>87.278672500000027</v>
      </c>
      <c r="EI760" s="677">
        <f t="shared" si="1093"/>
        <v>87.278672500000027</v>
      </c>
    </row>
    <row r="761" spans="1:139" s="218" customFormat="1" ht="33.75" customHeight="1" x14ac:dyDescent="0.2">
      <c r="A761" s="505">
        <v>758</v>
      </c>
      <c r="B761" s="505" t="s">
        <v>1267</v>
      </c>
      <c r="C761" s="499" t="s">
        <v>29</v>
      </c>
      <c r="D761" s="406" t="s">
        <v>441</v>
      </c>
      <c r="E761" s="406" t="s">
        <v>16</v>
      </c>
      <c r="F761" s="219" t="s">
        <v>20</v>
      </c>
      <c r="G761" s="219" t="s">
        <v>9</v>
      </c>
      <c r="H761" s="219" t="s">
        <v>28</v>
      </c>
      <c r="I761" s="310">
        <v>2</v>
      </c>
      <c r="J761" s="234">
        <v>1000</v>
      </c>
      <c r="K761" s="222"/>
      <c r="L761" s="219" t="s">
        <v>20</v>
      </c>
      <c r="M761" s="219" t="s">
        <v>9</v>
      </c>
      <c r="N761" s="219" t="s">
        <v>28</v>
      </c>
      <c r="O761" s="310">
        <v>2</v>
      </c>
      <c r="P761" s="234">
        <v>1000</v>
      </c>
      <c r="Q761" s="219"/>
      <c r="R761" s="219"/>
      <c r="S761" s="219"/>
      <c r="T761" s="310">
        <v>2</v>
      </c>
      <c r="U761" s="235">
        <v>1000</v>
      </c>
      <c r="V761" s="228" t="s">
        <v>697</v>
      </c>
      <c r="W761" s="228" t="s">
        <v>344</v>
      </c>
      <c r="X761" s="228" t="s">
        <v>70</v>
      </c>
      <c r="Y761" s="311">
        <v>2</v>
      </c>
      <c r="Z761" s="236">
        <v>1000</v>
      </c>
      <c r="AA761" s="207">
        <f t="shared" si="1029"/>
        <v>2000</v>
      </c>
      <c r="AB761" s="222">
        <v>1157</v>
      </c>
      <c r="AC761" s="544">
        <f t="shared" si="1094"/>
        <v>157</v>
      </c>
      <c r="AD761" s="208">
        <f>1.453*$AB$1</f>
        <v>1652.7293800000002</v>
      </c>
      <c r="AE761" s="678">
        <f t="shared" si="1095"/>
        <v>652.72938000000022</v>
      </c>
      <c r="AF761" s="222">
        <v>2067</v>
      </c>
      <c r="AJ761" s="444">
        <f t="shared" si="1030"/>
        <v>157</v>
      </c>
      <c r="AK761" s="444">
        <f t="shared" si="1031"/>
        <v>15.700000000000003</v>
      </c>
      <c r="AL761" s="539">
        <f t="shared" si="1096"/>
        <v>3.1400000000000004E-2</v>
      </c>
      <c r="AM761" s="444">
        <f t="shared" si="1032"/>
        <v>31.4</v>
      </c>
      <c r="AN761" s="445">
        <f t="shared" si="1033"/>
        <v>652.72938000000022</v>
      </c>
      <c r="AO761" s="445">
        <f t="shared" si="1034"/>
        <v>65.272938000000011</v>
      </c>
      <c r="AP761" s="542">
        <f t="shared" si="1097"/>
        <v>0.13054587600000001</v>
      </c>
      <c r="AQ761" s="445">
        <f t="shared" si="1035"/>
        <v>130.54587600000005</v>
      </c>
      <c r="AR761" s="227">
        <f t="shared" si="1036"/>
        <v>2240</v>
      </c>
      <c r="AS761" s="210">
        <f t="shared" si="1037"/>
        <v>1120</v>
      </c>
      <c r="AT761" s="209">
        <f t="shared" si="1038"/>
        <v>336</v>
      </c>
      <c r="AU761" s="209">
        <f t="shared" si="1039"/>
        <v>560</v>
      </c>
      <c r="AV761" s="211">
        <f t="shared" si="1040"/>
        <v>1157</v>
      </c>
      <c r="AW761" s="212">
        <f t="shared" si="1041"/>
        <v>-37</v>
      </c>
      <c r="AX761" s="210">
        <f t="shared" si="1042"/>
        <v>120</v>
      </c>
      <c r="AY761" s="210">
        <f t="shared" si="1043"/>
        <v>12.000000000000014</v>
      </c>
      <c r="AZ761" s="211">
        <f t="shared" si="1044"/>
        <v>1652.7293800000002</v>
      </c>
      <c r="BA761" s="544">
        <f t="shared" si="1098"/>
        <v>532.72938000000022</v>
      </c>
      <c r="BB761" s="210">
        <f t="shared" si="1099"/>
        <v>133.18234500000005</v>
      </c>
      <c r="BC761" s="213">
        <f t="shared" si="1045"/>
        <v>2974.9128840000003</v>
      </c>
      <c r="BD761" s="211">
        <f>[1]MAG_9pak!$F$12</f>
        <v>1487.4564420000002</v>
      </c>
      <c r="BE761" s="213">
        <f t="shared" si="1046"/>
        <v>446.23693260000005</v>
      </c>
      <c r="BF761" s="213">
        <f t="shared" si="1047"/>
        <v>743.72822100000008</v>
      </c>
      <c r="BG761" s="210">
        <f t="shared" si="1048"/>
        <v>330.45644200000015</v>
      </c>
      <c r="BH761" s="210">
        <f t="shared" si="1049"/>
        <v>487.45644200000015</v>
      </c>
      <c r="BI761" s="210">
        <f t="shared" si="1050"/>
        <v>48.745644200000015</v>
      </c>
      <c r="BJ761" s="210">
        <f t="shared" si="1051"/>
        <v>1240</v>
      </c>
      <c r="BK761" s="214">
        <f t="shared" si="1052"/>
        <v>372</v>
      </c>
      <c r="BL761" s="214">
        <f t="shared" si="1053"/>
        <v>620</v>
      </c>
      <c r="BM761" s="210">
        <f t="shared" si="1054"/>
        <v>240</v>
      </c>
      <c r="BN761" s="210">
        <f t="shared" si="1055"/>
        <v>83</v>
      </c>
      <c r="BO761" s="215">
        <f t="shared" si="1056"/>
        <v>2480</v>
      </c>
      <c r="BP761" s="210">
        <f t="shared" si="1120"/>
        <v>1240</v>
      </c>
      <c r="BQ761" s="216">
        <f t="shared" si="1057"/>
        <v>372</v>
      </c>
      <c r="BR761" s="216">
        <f t="shared" si="1058"/>
        <v>620</v>
      </c>
      <c r="BS761" s="210">
        <f t="shared" si="1059"/>
        <v>240</v>
      </c>
      <c r="BT761" s="210">
        <f t="shared" si="1060"/>
        <v>83</v>
      </c>
      <c r="BU761" s="217">
        <f t="shared" si="1061"/>
        <v>2480</v>
      </c>
      <c r="BV761" s="210">
        <f t="shared" si="1121"/>
        <v>1240</v>
      </c>
      <c r="BW761" s="403">
        <f t="shared" si="1062"/>
        <v>372</v>
      </c>
      <c r="BX761" s="403">
        <f t="shared" si="1063"/>
        <v>620</v>
      </c>
      <c r="BY761" s="210">
        <f t="shared" si="1064"/>
        <v>240</v>
      </c>
      <c r="BZ761" s="210">
        <f t="shared" si="1065"/>
        <v>83</v>
      </c>
      <c r="CA761" s="210">
        <f t="shared" si="1066"/>
        <v>24</v>
      </c>
      <c r="CB761" s="404">
        <f t="shared" si="1067"/>
        <v>2480</v>
      </c>
      <c r="CC761" s="404"/>
      <c r="CD761" s="537">
        <f t="shared" si="1068"/>
        <v>133.18234500000005</v>
      </c>
      <c r="CE761" s="537">
        <f t="shared" si="1100"/>
        <v>39.954703500000015</v>
      </c>
      <c r="CF761" s="537">
        <f t="shared" si="1069"/>
        <v>66.591172500000027</v>
      </c>
      <c r="CG761" s="210"/>
      <c r="CH761" s="210"/>
      <c r="CI761" s="210"/>
      <c r="CJ761" s="538">
        <f t="shared" si="1070"/>
        <v>266.36469000000011</v>
      </c>
      <c r="CK761" s="216">
        <f t="shared" si="1071"/>
        <v>9.25</v>
      </c>
      <c r="CL761" s="216">
        <f t="shared" si="1101"/>
        <v>2.7749999999999999</v>
      </c>
      <c r="CM761" s="216">
        <f t="shared" si="1072"/>
        <v>4.625</v>
      </c>
      <c r="CN761" s="216"/>
      <c r="CO761" s="216"/>
      <c r="CP761" s="216"/>
      <c r="CQ761" s="217">
        <f t="shared" si="1073"/>
        <v>18.5</v>
      </c>
      <c r="CR761" s="403">
        <f t="shared" si="1074"/>
        <v>103.18234500000005</v>
      </c>
      <c r="CS761" s="403">
        <f t="shared" si="1102"/>
        <v>30.954703500000015</v>
      </c>
      <c r="CT761" s="403">
        <f t="shared" si="1075"/>
        <v>51.591172500000027</v>
      </c>
      <c r="CU761" s="403"/>
      <c r="CV761" s="403"/>
      <c r="CW761" s="403"/>
      <c r="CX761" s="404">
        <f t="shared" si="1076"/>
        <v>206.36469000000011</v>
      </c>
      <c r="CY761" s="198"/>
      <c r="CZ761" s="222">
        <v>1157</v>
      </c>
      <c r="DA761" s="677">
        <f t="shared" si="1077"/>
        <v>157</v>
      </c>
      <c r="DB761" s="676">
        <f t="shared" si="1078"/>
        <v>15.700000000000003</v>
      </c>
      <c r="DC761" s="676">
        <f t="shared" si="1103"/>
        <v>3.1400000000000006</v>
      </c>
      <c r="DD761" s="208">
        <v>1652.7293800000002</v>
      </c>
      <c r="DE761" s="677">
        <f t="shared" si="1079"/>
        <v>652.72938000000022</v>
      </c>
      <c r="DF761" s="676">
        <f t="shared" si="1080"/>
        <v>65.272938000000011</v>
      </c>
      <c r="DG761" s="676">
        <f t="shared" si="1104"/>
        <v>13.054587600000001</v>
      </c>
      <c r="DH761" s="222">
        <v>19</v>
      </c>
      <c r="DI761" s="677">
        <f t="shared" si="1081"/>
        <v>190</v>
      </c>
      <c r="DJ761" s="568">
        <f t="shared" si="1082"/>
        <v>1190</v>
      </c>
      <c r="DK761" s="677">
        <f t="shared" si="1083"/>
        <v>2380</v>
      </c>
      <c r="DL761" s="677">
        <f t="shared" si="1105"/>
        <v>357</v>
      </c>
      <c r="DM761" s="677">
        <f t="shared" si="1106"/>
        <v>595</v>
      </c>
      <c r="DN761" s="677">
        <f t="shared" si="1084"/>
        <v>115.68234500000005</v>
      </c>
      <c r="DO761" s="677">
        <f t="shared" si="1107"/>
        <v>34.704703500000015</v>
      </c>
      <c r="DP761" s="677">
        <f t="shared" si="1108"/>
        <v>57.841172500000027</v>
      </c>
      <c r="DQ761" s="677">
        <f t="shared" si="1085"/>
        <v>231.36469000000011</v>
      </c>
      <c r="DR761" s="222">
        <v>1157</v>
      </c>
      <c r="DS761" s="677">
        <f t="shared" si="1086"/>
        <v>157</v>
      </c>
      <c r="DT761" s="676">
        <f t="shared" si="1087"/>
        <v>15.700000000000003</v>
      </c>
      <c r="DU761" s="710">
        <f t="shared" si="1109"/>
        <v>3.1400000000000006</v>
      </c>
      <c r="DV761" s="208">
        <v>1652.7293800000002</v>
      </c>
      <c r="DW761" s="677">
        <f t="shared" si="1088"/>
        <v>652.72938000000022</v>
      </c>
      <c r="DX761" s="676">
        <f t="shared" si="1089"/>
        <v>65.272938000000011</v>
      </c>
      <c r="DY761" s="710">
        <f t="shared" si="1110"/>
        <v>13.054587600000001</v>
      </c>
      <c r="DZ761" s="222">
        <v>15</v>
      </c>
      <c r="EA761" s="677">
        <f t="shared" si="1090"/>
        <v>150</v>
      </c>
      <c r="EB761" s="568">
        <f t="shared" si="1091"/>
        <v>1150</v>
      </c>
      <c r="EC761" s="677">
        <f t="shared" si="1092"/>
        <v>2300</v>
      </c>
      <c r="ED761" s="677">
        <f t="shared" si="1111"/>
        <v>345</v>
      </c>
      <c r="EE761" s="677">
        <f t="shared" si="1112"/>
        <v>575</v>
      </c>
      <c r="EF761" s="208">
        <f t="shared" si="1113"/>
        <v>125.68234500000005</v>
      </c>
      <c r="EG761" s="208">
        <f t="shared" si="1114"/>
        <v>37.704703500000015</v>
      </c>
      <c r="EH761" s="208">
        <f t="shared" si="1115"/>
        <v>62.841172500000027</v>
      </c>
      <c r="EI761" s="677">
        <f t="shared" si="1093"/>
        <v>251.36469000000011</v>
      </c>
    </row>
    <row r="762" spans="1:139" s="218" customFormat="1" ht="33.75" customHeight="1" x14ac:dyDescent="0.2">
      <c r="A762" s="506">
        <v>759</v>
      </c>
      <c r="B762" s="505" t="s">
        <v>1267</v>
      </c>
      <c r="C762" s="499" t="s">
        <v>30</v>
      </c>
      <c r="D762" s="406" t="s">
        <v>441</v>
      </c>
      <c r="E762" s="406" t="s">
        <v>387</v>
      </c>
      <c r="F762" s="219" t="s">
        <v>20</v>
      </c>
      <c r="G762" s="219" t="s">
        <v>26</v>
      </c>
      <c r="H762" s="219" t="s">
        <v>27</v>
      </c>
      <c r="I762" s="310">
        <v>8</v>
      </c>
      <c r="J762" s="237">
        <v>730</v>
      </c>
      <c r="K762" s="222"/>
      <c r="L762" s="219" t="s">
        <v>20</v>
      </c>
      <c r="M762" s="219" t="s">
        <v>26</v>
      </c>
      <c r="N762" s="219" t="s">
        <v>27</v>
      </c>
      <c r="O762" s="310">
        <v>8</v>
      </c>
      <c r="P762" s="234">
        <v>730</v>
      </c>
      <c r="Q762" s="219"/>
      <c r="R762" s="219"/>
      <c r="S762" s="219"/>
      <c r="T762" s="310">
        <v>8</v>
      </c>
      <c r="U762" s="235">
        <v>730</v>
      </c>
      <c r="V762" s="228" t="s">
        <v>697</v>
      </c>
      <c r="W762" s="228" t="s">
        <v>715</v>
      </c>
      <c r="X762" s="228" t="s">
        <v>45</v>
      </c>
      <c r="Y762" s="311">
        <v>8</v>
      </c>
      <c r="Z762" s="236">
        <v>730</v>
      </c>
      <c r="AA762" s="207">
        <f t="shared" si="1029"/>
        <v>5840</v>
      </c>
      <c r="AB762" s="222">
        <v>758</v>
      </c>
      <c r="AC762" s="544">
        <f t="shared" si="1094"/>
        <v>28</v>
      </c>
      <c r="AD762" s="208">
        <f>0.95*$AB$1</f>
        <v>1080.587</v>
      </c>
      <c r="AE762" s="678">
        <f t="shared" si="1095"/>
        <v>350.58699999999999</v>
      </c>
      <c r="AF762" s="222">
        <v>1406</v>
      </c>
      <c r="AJ762" s="444">
        <f t="shared" si="1030"/>
        <v>28</v>
      </c>
      <c r="AK762" s="444">
        <f t="shared" si="1031"/>
        <v>3.8356164383561691</v>
      </c>
      <c r="AL762" s="539">
        <f t="shared" si="1096"/>
        <v>7.6712328767123382E-3</v>
      </c>
      <c r="AM762" s="444">
        <f t="shared" si="1032"/>
        <v>5.6</v>
      </c>
      <c r="AN762" s="445">
        <f t="shared" si="1033"/>
        <v>350.58699999999999</v>
      </c>
      <c r="AO762" s="445">
        <f t="shared" si="1034"/>
        <v>48.025616438356167</v>
      </c>
      <c r="AP762" s="542">
        <f t="shared" si="1097"/>
        <v>9.6051232876712328E-2</v>
      </c>
      <c r="AQ762" s="445">
        <f t="shared" si="1035"/>
        <v>70.117400000000004</v>
      </c>
      <c r="AR762" s="227">
        <f t="shared" si="1036"/>
        <v>6800</v>
      </c>
      <c r="AS762" s="210">
        <f t="shared" si="1037"/>
        <v>850</v>
      </c>
      <c r="AT762" s="209">
        <f t="shared" si="1038"/>
        <v>255</v>
      </c>
      <c r="AU762" s="209">
        <f t="shared" si="1039"/>
        <v>425</v>
      </c>
      <c r="AV762" s="211">
        <f t="shared" si="1040"/>
        <v>758</v>
      </c>
      <c r="AW762" s="210">
        <f t="shared" si="1041"/>
        <v>92</v>
      </c>
      <c r="AX762" s="210">
        <f t="shared" si="1042"/>
        <v>120</v>
      </c>
      <c r="AY762" s="210">
        <f t="shared" si="1043"/>
        <v>16.438356164383563</v>
      </c>
      <c r="AZ762" s="211">
        <f t="shared" si="1044"/>
        <v>1080.587</v>
      </c>
      <c r="BA762" s="544">
        <f t="shared" si="1098"/>
        <v>230.58699999999999</v>
      </c>
      <c r="BB762" s="210">
        <f t="shared" si="1099"/>
        <v>57.646749999999997</v>
      </c>
      <c r="BC762" s="213">
        <f t="shared" si="1045"/>
        <v>7780.2264000000005</v>
      </c>
      <c r="BD762" s="211">
        <f>[1]MAG_9pak!$F$9</f>
        <v>972.52830000000006</v>
      </c>
      <c r="BE762" s="213">
        <f t="shared" si="1046"/>
        <v>291.75848999999999</v>
      </c>
      <c r="BF762" s="213">
        <f t="shared" si="1047"/>
        <v>486.26415000000003</v>
      </c>
      <c r="BG762" s="210">
        <f t="shared" si="1048"/>
        <v>214.52830000000006</v>
      </c>
      <c r="BH762" s="210">
        <f t="shared" si="1049"/>
        <v>242.52830000000006</v>
      </c>
      <c r="BI762" s="210">
        <f t="shared" si="1050"/>
        <v>33.22305479452055</v>
      </c>
      <c r="BJ762" s="210">
        <f t="shared" si="1051"/>
        <v>905.2</v>
      </c>
      <c r="BK762" s="214">
        <f t="shared" si="1052"/>
        <v>271.56</v>
      </c>
      <c r="BL762" s="214">
        <f t="shared" si="1053"/>
        <v>452.6</v>
      </c>
      <c r="BM762" s="210">
        <f t="shared" si="1054"/>
        <v>175.20000000000005</v>
      </c>
      <c r="BN762" s="210">
        <f t="shared" si="1055"/>
        <v>147.20000000000005</v>
      </c>
      <c r="BO762" s="215">
        <f t="shared" si="1056"/>
        <v>7241.6</v>
      </c>
      <c r="BP762" s="210">
        <f t="shared" si="1120"/>
        <v>905.2</v>
      </c>
      <c r="BQ762" s="216">
        <f t="shared" si="1057"/>
        <v>271.56</v>
      </c>
      <c r="BR762" s="216">
        <f t="shared" si="1058"/>
        <v>452.6</v>
      </c>
      <c r="BS762" s="210">
        <f t="shared" si="1059"/>
        <v>175.20000000000005</v>
      </c>
      <c r="BT762" s="210">
        <f t="shared" si="1060"/>
        <v>147.20000000000005</v>
      </c>
      <c r="BU762" s="217">
        <f t="shared" si="1061"/>
        <v>7241.6</v>
      </c>
      <c r="BV762" s="210">
        <f t="shared" si="1121"/>
        <v>905.2</v>
      </c>
      <c r="BW762" s="403">
        <f t="shared" si="1062"/>
        <v>271.56</v>
      </c>
      <c r="BX762" s="403">
        <f t="shared" si="1063"/>
        <v>452.6</v>
      </c>
      <c r="BY762" s="210">
        <f t="shared" si="1064"/>
        <v>175.20000000000005</v>
      </c>
      <c r="BZ762" s="210">
        <f t="shared" si="1065"/>
        <v>147.20000000000005</v>
      </c>
      <c r="CA762" s="210">
        <f t="shared" si="1066"/>
        <v>24</v>
      </c>
      <c r="CB762" s="404">
        <f t="shared" si="1067"/>
        <v>7241.6</v>
      </c>
      <c r="CC762" s="404"/>
      <c r="CD762" s="537">
        <f t="shared" si="1068"/>
        <v>57.646749999999997</v>
      </c>
      <c r="CE762" s="537">
        <f t="shared" si="1100"/>
        <v>17.294024999999998</v>
      </c>
      <c r="CF762" s="537">
        <f t="shared" si="1069"/>
        <v>28.823374999999999</v>
      </c>
      <c r="CG762" s="210"/>
      <c r="CH762" s="210"/>
      <c r="CI762" s="210"/>
      <c r="CJ762" s="538">
        <f t="shared" si="1070"/>
        <v>461.17399999999998</v>
      </c>
      <c r="CK762" s="216">
        <f t="shared" si="1071"/>
        <v>-23</v>
      </c>
      <c r="CL762" s="216">
        <f t="shared" si="1101"/>
        <v>-6.8999999999999995</v>
      </c>
      <c r="CM762" s="216">
        <f t="shared" si="1072"/>
        <v>-11.5</v>
      </c>
      <c r="CN762" s="216"/>
      <c r="CO762" s="216"/>
      <c r="CP762" s="216"/>
      <c r="CQ762" s="217">
        <f t="shared" si="1073"/>
        <v>-184</v>
      </c>
      <c r="CR762" s="403">
        <f t="shared" si="1074"/>
        <v>43.846749999999986</v>
      </c>
      <c r="CS762" s="403">
        <f t="shared" si="1102"/>
        <v>13.154024999999995</v>
      </c>
      <c r="CT762" s="403">
        <f t="shared" si="1075"/>
        <v>21.923374999999993</v>
      </c>
      <c r="CU762" s="403"/>
      <c r="CV762" s="403"/>
      <c r="CW762" s="403"/>
      <c r="CX762" s="404">
        <f t="shared" si="1076"/>
        <v>350.77399999999989</v>
      </c>
      <c r="CY762" s="198"/>
      <c r="CZ762" s="222">
        <v>758</v>
      </c>
      <c r="DA762" s="677">
        <f t="shared" si="1077"/>
        <v>28</v>
      </c>
      <c r="DB762" s="676">
        <f t="shared" si="1078"/>
        <v>3.8356164383561691</v>
      </c>
      <c r="DC762" s="676">
        <f t="shared" si="1103"/>
        <v>0.76712328767123383</v>
      </c>
      <c r="DD762" s="208">
        <v>1080.587</v>
      </c>
      <c r="DE762" s="677">
        <f t="shared" si="1079"/>
        <v>350.58699999999999</v>
      </c>
      <c r="DF762" s="676">
        <f t="shared" si="1080"/>
        <v>48.025616438356167</v>
      </c>
      <c r="DG762" s="676">
        <f t="shared" si="1104"/>
        <v>9.6051232876712334</v>
      </c>
      <c r="DH762" s="222">
        <v>20</v>
      </c>
      <c r="DI762" s="677">
        <f t="shared" si="1081"/>
        <v>146</v>
      </c>
      <c r="DJ762" s="568">
        <f t="shared" si="1082"/>
        <v>876</v>
      </c>
      <c r="DK762" s="677">
        <f t="shared" si="1083"/>
        <v>7008</v>
      </c>
      <c r="DL762" s="677">
        <f t="shared" si="1105"/>
        <v>262.8</v>
      </c>
      <c r="DM762" s="677">
        <f t="shared" si="1106"/>
        <v>438</v>
      </c>
      <c r="DN762" s="677">
        <f t="shared" si="1084"/>
        <v>51.146749999999997</v>
      </c>
      <c r="DO762" s="677">
        <f t="shared" si="1107"/>
        <v>15.344024999999998</v>
      </c>
      <c r="DP762" s="677">
        <f t="shared" si="1108"/>
        <v>25.573374999999999</v>
      </c>
      <c r="DQ762" s="677">
        <f t="shared" si="1085"/>
        <v>409.17399999999998</v>
      </c>
      <c r="DR762" s="222">
        <v>758</v>
      </c>
      <c r="DS762" s="677">
        <f t="shared" si="1086"/>
        <v>28</v>
      </c>
      <c r="DT762" s="676">
        <f t="shared" si="1087"/>
        <v>3.8356164383561691</v>
      </c>
      <c r="DU762" s="710">
        <f t="shared" si="1109"/>
        <v>0.76712328767123383</v>
      </c>
      <c r="DV762" s="208">
        <v>1080.587</v>
      </c>
      <c r="DW762" s="677">
        <f t="shared" si="1088"/>
        <v>350.58699999999999</v>
      </c>
      <c r="DX762" s="676">
        <f t="shared" si="1089"/>
        <v>48.025616438356167</v>
      </c>
      <c r="DY762" s="710">
        <f t="shared" si="1110"/>
        <v>9.6051232876712334</v>
      </c>
      <c r="DZ762" s="222">
        <v>19</v>
      </c>
      <c r="EA762" s="677">
        <f t="shared" si="1090"/>
        <v>138.69999999999999</v>
      </c>
      <c r="EB762" s="568">
        <f t="shared" si="1091"/>
        <v>868.7</v>
      </c>
      <c r="EC762" s="677">
        <f t="shared" si="1092"/>
        <v>6949.6</v>
      </c>
      <c r="ED762" s="677">
        <f t="shared" si="1111"/>
        <v>260.61</v>
      </c>
      <c r="EE762" s="677">
        <f t="shared" si="1112"/>
        <v>434.35</v>
      </c>
      <c r="EF762" s="208">
        <f t="shared" si="1113"/>
        <v>52.971749999999986</v>
      </c>
      <c r="EG762" s="208">
        <f t="shared" si="1114"/>
        <v>15.891524999999994</v>
      </c>
      <c r="EH762" s="208">
        <f t="shared" si="1115"/>
        <v>26.485874999999993</v>
      </c>
      <c r="EI762" s="677">
        <f t="shared" si="1093"/>
        <v>423.77399999999989</v>
      </c>
    </row>
    <row r="763" spans="1:139" s="218" customFormat="1" ht="33.75" customHeight="1" x14ac:dyDescent="0.2">
      <c r="A763" s="505">
        <v>760</v>
      </c>
      <c r="B763" s="505" t="s">
        <v>1267</v>
      </c>
      <c r="C763" s="499" t="s">
        <v>29</v>
      </c>
      <c r="D763" s="406" t="s">
        <v>441</v>
      </c>
      <c r="E763" s="406" t="s">
        <v>17</v>
      </c>
      <c r="F763" s="219" t="s">
        <v>20</v>
      </c>
      <c r="G763" s="219" t="s">
        <v>26</v>
      </c>
      <c r="H763" s="219" t="s">
        <v>27</v>
      </c>
      <c r="I763" s="310">
        <v>1</v>
      </c>
      <c r="J763" s="237">
        <v>800</v>
      </c>
      <c r="K763" s="222"/>
      <c r="L763" s="219" t="s">
        <v>20</v>
      </c>
      <c r="M763" s="219" t="s">
        <v>26</v>
      </c>
      <c r="N763" s="219" t="s">
        <v>27</v>
      </c>
      <c r="O763" s="310">
        <v>1</v>
      </c>
      <c r="P763" s="234">
        <v>800</v>
      </c>
      <c r="Q763" s="219"/>
      <c r="R763" s="219"/>
      <c r="S763" s="219"/>
      <c r="T763" s="310">
        <v>1</v>
      </c>
      <c r="U763" s="235">
        <v>800</v>
      </c>
      <c r="V763" s="228" t="s">
        <v>697</v>
      </c>
      <c r="W763" s="228" t="s">
        <v>9</v>
      </c>
      <c r="X763" s="228" t="s">
        <v>45</v>
      </c>
      <c r="Y763" s="311">
        <v>1</v>
      </c>
      <c r="Z763" s="236">
        <v>800</v>
      </c>
      <c r="AA763" s="207">
        <f t="shared" si="1029"/>
        <v>800</v>
      </c>
      <c r="AB763" s="222">
        <v>758</v>
      </c>
      <c r="AC763" s="544">
        <f t="shared" si="1094"/>
        <v>-42</v>
      </c>
      <c r="AD763" s="208">
        <f>0.95*$AB$1</f>
        <v>1080.587</v>
      </c>
      <c r="AE763" s="678">
        <f t="shared" si="1095"/>
        <v>280.58699999999999</v>
      </c>
      <c r="AF763" s="222">
        <v>1406</v>
      </c>
      <c r="AJ763" s="444">
        <f t="shared" si="1030"/>
        <v>-42</v>
      </c>
      <c r="AK763" s="444">
        <f t="shared" si="1031"/>
        <v>-5.25</v>
      </c>
      <c r="AL763" s="539">
        <f t="shared" si="1096"/>
        <v>-1.0500000000000001E-2</v>
      </c>
      <c r="AM763" s="444">
        <f t="shared" si="1032"/>
        <v>-8.4</v>
      </c>
      <c r="AN763" s="445">
        <f t="shared" si="1033"/>
        <v>280.58699999999999</v>
      </c>
      <c r="AO763" s="445">
        <f t="shared" si="1034"/>
        <v>35.073374999999999</v>
      </c>
      <c r="AP763" s="542">
        <f t="shared" si="1097"/>
        <v>7.0146749999999994E-2</v>
      </c>
      <c r="AQ763" s="445">
        <f t="shared" si="1035"/>
        <v>56.117399999999996</v>
      </c>
      <c r="AR763" s="227">
        <f t="shared" si="1036"/>
        <v>920</v>
      </c>
      <c r="AS763" s="210">
        <f t="shared" si="1037"/>
        <v>920</v>
      </c>
      <c r="AT763" s="209">
        <f t="shared" si="1038"/>
        <v>276</v>
      </c>
      <c r="AU763" s="209">
        <f t="shared" si="1039"/>
        <v>460</v>
      </c>
      <c r="AV763" s="211">
        <f t="shared" si="1040"/>
        <v>758</v>
      </c>
      <c r="AW763" s="210">
        <f t="shared" si="1041"/>
        <v>162</v>
      </c>
      <c r="AX763" s="210">
        <f t="shared" si="1042"/>
        <v>120</v>
      </c>
      <c r="AY763" s="210">
        <f t="shared" si="1043"/>
        <v>14.999999999999986</v>
      </c>
      <c r="AZ763" s="211">
        <f t="shared" si="1044"/>
        <v>1080.587</v>
      </c>
      <c r="BA763" s="544">
        <f t="shared" si="1098"/>
        <v>160.58699999999999</v>
      </c>
      <c r="BB763" s="210">
        <f t="shared" si="1099"/>
        <v>40.146749999999997</v>
      </c>
      <c r="BC763" s="213">
        <f t="shared" si="1045"/>
        <v>972.52830000000006</v>
      </c>
      <c r="BD763" s="211">
        <f>[1]MAG_9pak!$F$9</f>
        <v>972.52830000000006</v>
      </c>
      <c r="BE763" s="213">
        <f t="shared" si="1046"/>
        <v>291.75848999999999</v>
      </c>
      <c r="BF763" s="213">
        <f t="shared" si="1047"/>
        <v>486.26415000000003</v>
      </c>
      <c r="BG763" s="210">
        <f t="shared" si="1048"/>
        <v>214.52830000000006</v>
      </c>
      <c r="BH763" s="210">
        <f t="shared" si="1049"/>
        <v>172.52830000000006</v>
      </c>
      <c r="BI763" s="210">
        <f t="shared" si="1050"/>
        <v>21.566037500000007</v>
      </c>
      <c r="BJ763" s="210">
        <f t="shared" si="1051"/>
        <v>992</v>
      </c>
      <c r="BK763" s="214">
        <f t="shared" si="1052"/>
        <v>297.59999999999997</v>
      </c>
      <c r="BL763" s="214">
        <f t="shared" si="1053"/>
        <v>496</v>
      </c>
      <c r="BM763" s="210">
        <f t="shared" si="1054"/>
        <v>192</v>
      </c>
      <c r="BN763" s="210">
        <f t="shared" si="1055"/>
        <v>234</v>
      </c>
      <c r="BO763" s="215">
        <f t="shared" si="1056"/>
        <v>992</v>
      </c>
      <c r="BP763" s="210">
        <f t="shared" si="1120"/>
        <v>992</v>
      </c>
      <c r="BQ763" s="216">
        <f t="shared" si="1057"/>
        <v>297.59999999999997</v>
      </c>
      <c r="BR763" s="216">
        <f t="shared" si="1058"/>
        <v>496</v>
      </c>
      <c r="BS763" s="210">
        <f t="shared" si="1059"/>
        <v>192</v>
      </c>
      <c r="BT763" s="210">
        <f t="shared" si="1060"/>
        <v>234</v>
      </c>
      <c r="BU763" s="217">
        <f t="shared" si="1061"/>
        <v>992</v>
      </c>
      <c r="BV763" s="210">
        <f t="shared" si="1121"/>
        <v>992</v>
      </c>
      <c r="BW763" s="403">
        <f t="shared" si="1062"/>
        <v>297.59999999999997</v>
      </c>
      <c r="BX763" s="403">
        <f t="shared" si="1063"/>
        <v>496</v>
      </c>
      <c r="BY763" s="210">
        <f t="shared" si="1064"/>
        <v>192</v>
      </c>
      <c r="BZ763" s="210">
        <f t="shared" si="1065"/>
        <v>234</v>
      </c>
      <c r="CA763" s="210">
        <f t="shared" si="1066"/>
        <v>24</v>
      </c>
      <c r="CB763" s="404">
        <f t="shared" si="1067"/>
        <v>992</v>
      </c>
      <c r="CC763" s="404"/>
      <c r="CD763" s="537">
        <f t="shared" si="1068"/>
        <v>40.146749999999997</v>
      </c>
      <c r="CE763" s="537">
        <f t="shared" si="1100"/>
        <v>12.044025</v>
      </c>
      <c r="CF763" s="537">
        <f t="shared" si="1069"/>
        <v>20.073374999999999</v>
      </c>
      <c r="CG763" s="210"/>
      <c r="CH763" s="210"/>
      <c r="CI763" s="210"/>
      <c r="CJ763" s="538">
        <f t="shared" si="1070"/>
        <v>40.146749999999997</v>
      </c>
      <c r="CK763" s="216">
        <f t="shared" si="1071"/>
        <v>-40.5</v>
      </c>
      <c r="CL763" s="216">
        <f t="shared" si="1101"/>
        <v>-12.15</v>
      </c>
      <c r="CM763" s="216">
        <f t="shared" si="1072"/>
        <v>-20.25</v>
      </c>
      <c r="CN763" s="216"/>
      <c r="CO763" s="216"/>
      <c r="CP763" s="216"/>
      <c r="CQ763" s="217">
        <f t="shared" si="1073"/>
        <v>-40.5</v>
      </c>
      <c r="CR763" s="403">
        <f t="shared" si="1074"/>
        <v>22.146749999999997</v>
      </c>
      <c r="CS763" s="403">
        <f t="shared" si="1102"/>
        <v>6.6440249999999992</v>
      </c>
      <c r="CT763" s="403">
        <f t="shared" si="1075"/>
        <v>11.073374999999999</v>
      </c>
      <c r="CU763" s="403"/>
      <c r="CV763" s="403"/>
      <c r="CW763" s="403"/>
      <c r="CX763" s="404">
        <f t="shared" si="1076"/>
        <v>22.146749999999997</v>
      </c>
      <c r="CY763" s="198"/>
      <c r="CZ763" s="222">
        <v>758</v>
      </c>
      <c r="DA763" s="677">
        <f t="shared" si="1077"/>
        <v>-42</v>
      </c>
      <c r="DB763" s="676">
        <f t="shared" si="1078"/>
        <v>-5.25</v>
      </c>
      <c r="DC763" s="676">
        <f t="shared" si="1103"/>
        <v>-1.05</v>
      </c>
      <c r="DD763" s="208">
        <v>1080.587</v>
      </c>
      <c r="DE763" s="677">
        <f t="shared" si="1079"/>
        <v>280.58699999999999</v>
      </c>
      <c r="DF763" s="676">
        <f t="shared" si="1080"/>
        <v>35.073374999999999</v>
      </c>
      <c r="DG763" s="676">
        <f t="shared" si="1104"/>
        <v>7.0146749999999995</v>
      </c>
      <c r="DH763" s="222">
        <v>20</v>
      </c>
      <c r="DI763" s="677">
        <f t="shared" si="1081"/>
        <v>160</v>
      </c>
      <c r="DJ763" s="568">
        <f t="shared" si="1082"/>
        <v>960</v>
      </c>
      <c r="DK763" s="677">
        <f t="shared" si="1083"/>
        <v>960</v>
      </c>
      <c r="DL763" s="677">
        <f t="shared" si="1105"/>
        <v>288</v>
      </c>
      <c r="DM763" s="677">
        <f t="shared" si="1106"/>
        <v>480</v>
      </c>
      <c r="DN763" s="677">
        <f t="shared" si="1084"/>
        <v>30.146749999999997</v>
      </c>
      <c r="DO763" s="677">
        <f t="shared" si="1107"/>
        <v>9.0440249999999995</v>
      </c>
      <c r="DP763" s="677">
        <f t="shared" si="1108"/>
        <v>15.073374999999999</v>
      </c>
      <c r="DQ763" s="677">
        <f t="shared" si="1085"/>
        <v>30.146749999999997</v>
      </c>
      <c r="DR763" s="222">
        <v>758</v>
      </c>
      <c r="DS763" s="677">
        <f t="shared" si="1086"/>
        <v>-42</v>
      </c>
      <c r="DT763" s="676">
        <f t="shared" si="1087"/>
        <v>-5.25</v>
      </c>
      <c r="DU763" s="710">
        <f t="shared" si="1109"/>
        <v>-1.05</v>
      </c>
      <c r="DV763" s="208">
        <v>1080.587</v>
      </c>
      <c r="DW763" s="677">
        <f t="shared" si="1088"/>
        <v>280.58699999999999</v>
      </c>
      <c r="DX763" s="676">
        <f t="shared" si="1089"/>
        <v>35.073374999999999</v>
      </c>
      <c r="DY763" s="710">
        <f t="shared" si="1110"/>
        <v>7.0146749999999995</v>
      </c>
      <c r="DZ763" s="222">
        <v>19</v>
      </c>
      <c r="EA763" s="677">
        <f t="shared" si="1090"/>
        <v>152</v>
      </c>
      <c r="EB763" s="568">
        <f t="shared" si="1091"/>
        <v>952</v>
      </c>
      <c r="EC763" s="677">
        <f t="shared" si="1092"/>
        <v>952</v>
      </c>
      <c r="ED763" s="677">
        <f t="shared" si="1111"/>
        <v>285.60000000000002</v>
      </c>
      <c r="EE763" s="677">
        <f t="shared" si="1112"/>
        <v>476</v>
      </c>
      <c r="EF763" s="208">
        <f t="shared" si="1113"/>
        <v>32.146749999999997</v>
      </c>
      <c r="EG763" s="208">
        <f t="shared" si="1114"/>
        <v>9.6440249999999992</v>
      </c>
      <c r="EH763" s="208">
        <f t="shared" si="1115"/>
        <v>16.073374999999999</v>
      </c>
      <c r="EI763" s="677">
        <f t="shared" si="1093"/>
        <v>32.146749999999997</v>
      </c>
    </row>
    <row r="764" spans="1:139" s="218" customFormat="1" ht="33.75" customHeight="1" x14ac:dyDescent="0.2">
      <c r="A764" s="505">
        <v>761</v>
      </c>
      <c r="B764" s="505" t="s">
        <v>1267</v>
      </c>
      <c r="C764" s="499" t="s">
        <v>29</v>
      </c>
      <c r="D764" s="406" t="s">
        <v>441</v>
      </c>
      <c r="E764" s="406" t="s">
        <v>18</v>
      </c>
      <c r="F764" s="219" t="s">
        <v>20</v>
      </c>
      <c r="G764" s="219" t="s">
        <v>26</v>
      </c>
      <c r="H764" s="219" t="s">
        <v>27</v>
      </c>
      <c r="I764" s="310">
        <v>1</v>
      </c>
      <c r="J764" s="237">
        <v>800</v>
      </c>
      <c r="K764" s="222"/>
      <c r="L764" s="219" t="s">
        <v>20</v>
      </c>
      <c r="M764" s="219" t="s">
        <v>26</v>
      </c>
      <c r="N764" s="219" t="s">
        <v>27</v>
      </c>
      <c r="O764" s="310">
        <v>1</v>
      </c>
      <c r="P764" s="234">
        <v>800</v>
      </c>
      <c r="Q764" s="219"/>
      <c r="R764" s="219"/>
      <c r="S764" s="219"/>
      <c r="T764" s="310">
        <v>1</v>
      </c>
      <c r="U764" s="235">
        <v>800</v>
      </c>
      <c r="V764" s="228" t="s">
        <v>697</v>
      </c>
      <c r="W764" s="228" t="s">
        <v>319</v>
      </c>
      <c r="X764" s="228" t="s">
        <v>45</v>
      </c>
      <c r="Y764" s="311">
        <v>1</v>
      </c>
      <c r="Z764" s="236">
        <v>800</v>
      </c>
      <c r="AA764" s="207">
        <f t="shared" si="1029"/>
        <v>800</v>
      </c>
      <c r="AB764" s="222">
        <v>758</v>
      </c>
      <c r="AC764" s="544">
        <f t="shared" si="1094"/>
        <v>-42</v>
      </c>
      <c r="AD764" s="208">
        <f>0.95*$AB$1</f>
        <v>1080.587</v>
      </c>
      <c r="AE764" s="678">
        <f t="shared" si="1095"/>
        <v>280.58699999999999</v>
      </c>
      <c r="AF764" s="222">
        <v>1406</v>
      </c>
      <c r="AJ764" s="444">
        <f t="shared" si="1030"/>
        <v>-42</v>
      </c>
      <c r="AK764" s="444">
        <f t="shared" si="1031"/>
        <v>-5.25</v>
      </c>
      <c r="AL764" s="539">
        <f t="shared" si="1096"/>
        <v>-1.0500000000000001E-2</v>
      </c>
      <c r="AM764" s="444">
        <f t="shared" si="1032"/>
        <v>-8.4</v>
      </c>
      <c r="AN764" s="445">
        <f t="shared" si="1033"/>
        <v>280.58699999999999</v>
      </c>
      <c r="AO764" s="445">
        <f t="shared" si="1034"/>
        <v>35.073374999999999</v>
      </c>
      <c r="AP764" s="542">
        <f t="shared" si="1097"/>
        <v>7.0146749999999994E-2</v>
      </c>
      <c r="AQ764" s="445">
        <f t="shared" si="1035"/>
        <v>56.117399999999996</v>
      </c>
      <c r="AR764" s="227">
        <f t="shared" si="1036"/>
        <v>920</v>
      </c>
      <c r="AS764" s="210">
        <f t="shared" si="1037"/>
        <v>920</v>
      </c>
      <c r="AT764" s="209">
        <f t="shared" si="1038"/>
        <v>276</v>
      </c>
      <c r="AU764" s="209">
        <f t="shared" si="1039"/>
        <v>460</v>
      </c>
      <c r="AV764" s="211">
        <f t="shared" si="1040"/>
        <v>758</v>
      </c>
      <c r="AW764" s="210">
        <f t="shared" si="1041"/>
        <v>162</v>
      </c>
      <c r="AX764" s="210">
        <f t="shared" si="1042"/>
        <v>120</v>
      </c>
      <c r="AY764" s="210">
        <f t="shared" si="1043"/>
        <v>14.999999999999986</v>
      </c>
      <c r="AZ764" s="211">
        <f t="shared" si="1044"/>
        <v>1080.587</v>
      </c>
      <c r="BA764" s="544">
        <f t="shared" si="1098"/>
        <v>160.58699999999999</v>
      </c>
      <c r="BB764" s="210">
        <f t="shared" si="1099"/>
        <v>40.146749999999997</v>
      </c>
      <c r="BC764" s="213">
        <f t="shared" si="1045"/>
        <v>972.52830000000006</v>
      </c>
      <c r="BD764" s="211">
        <f>[1]MAG_9pak!$F$9</f>
        <v>972.52830000000006</v>
      </c>
      <c r="BE764" s="213">
        <f t="shared" si="1046"/>
        <v>291.75848999999999</v>
      </c>
      <c r="BF764" s="213">
        <f t="shared" si="1047"/>
        <v>486.26415000000003</v>
      </c>
      <c r="BG764" s="210">
        <f t="shared" si="1048"/>
        <v>214.52830000000006</v>
      </c>
      <c r="BH764" s="210">
        <f t="shared" si="1049"/>
        <v>172.52830000000006</v>
      </c>
      <c r="BI764" s="210">
        <f t="shared" si="1050"/>
        <v>21.566037500000007</v>
      </c>
      <c r="BJ764" s="210">
        <f t="shared" si="1051"/>
        <v>992</v>
      </c>
      <c r="BK764" s="214">
        <f t="shared" si="1052"/>
        <v>297.59999999999997</v>
      </c>
      <c r="BL764" s="214">
        <f t="shared" si="1053"/>
        <v>496</v>
      </c>
      <c r="BM764" s="210">
        <f t="shared" si="1054"/>
        <v>192</v>
      </c>
      <c r="BN764" s="210">
        <f t="shared" si="1055"/>
        <v>234</v>
      </c>
      <c r="BO764" s="215">
        <f t="shared" si="1056"/>
        <v>992</v>
      </c>
      <c r="BP764" s="210">
        <f t="shared" si="1120"/>
        <v>992</v>
      </c>
      <c r="BQ764" s="216">
        <f t="shared" si="1057"/>
        <v>297.59999999999997</v>
      </c>
      <c r="BR764" s="216">
        <f t="shared" si="1058"/>
        <v>496</v>
      </c>
      <c r="BS764" s="210">
        <f t="shared" si="1059"/>
        <v>192</v>
      </c>
      <c r="BT764" s="210">
        <f t="shared" si="1060"/>
        <v>234</v>
      </c>
      <c r="BU764" s="217">
        <f t="shared" si="1061"/>
        <v>992</v>
      </c>
      <c r="BV764" s="210">
        <f t="shared" si="1121"/>
        <v>992</v>
      </c>
      <c r="BW764" s="403">
        <f t="shared" si="1062"/>
        <v>297.59999999999997</v>
      </c>
      <c r="BX764" s="403">
        <f t="shared" si="1063"/>
        <v>496</v>
      </c>
      <c r="BY764" s="210">
        <f t="shared" si="1064"/>
        <v>192</v>
      </c>
      <c r="BZ764" s="210">
        <f t="shared" si="1065"/>
        <v>234</v>
      </c>
      <c r="CA764" s="210">
        <f t="shared" si="1066"/>
        <v>24</v>
      </c>
      <c r="CB764" s="404">
        <f t="shared" si="1067"/>
        <v>992</v>
      </c>
      <c r="CC764" s="404"/>
      <c r="CD764" s="537">
        <f t="shared" si="1068"/>
        <v>40.146749999999997</v>
      </c>
      <c r="CE764" s="537">
        <f t="shared" si="1100"/>
        <v>12.044025</v>
      </c>
      <c r="CF764" s="537">
        <f t="shared" si="1069"/>
        <v>20.073374999999999</v>
      </c>
      <c r="CG764" s="210"/>
      <c r="CH764" s="210"/>
      <c r="CI764" s="210"/>
      <c r="CJ764" s="538">
        <f t="shared" si="1070"/>
        <v>40.146749999999997</v>
      </c>
      <c r="CK764" s="216">
        <f t="shared" si="1071"/>
        <v>-40.5</v>
      </c>
      <c r="CL764" s="216">
        <f t="shared" si="1101"/>
        <v>-12.15</v>
      </c>
      <c r="CM764" s="216">
        <f t="shared" si="1072"/>
        <v>-20.25</v>
      </c>
      <c r="CN764" s="216"/>
      <c r="CO764" s="216"/>
      <c r="CP764" s="216"/>
      <c r="CQ764" s="217">
        <f t="shared" si="1073"/>
        <v>-40.5</v>
      </c>
      <c r="CR764" s="403">
        <f t="shared" si="1074"/>
        <v>22.146749999999997</v>
      </c>
      <c r="CS764" s="403">
        <f t="shared" si="1102"/>
        <v>6.6440249999999992</v>
      </c>
      <c r="CT764" s="403">
        <f t="shared" si="1075"/>
        <v>11.073374999999999</v>
      </c>
      <c r="CU764" s="403"/>
      <c r="CV764" s="403"/>
      <c r="CW764" s="403"/>
      <c r="CX764" s="404">
        <f t="shared" si="1076"/>
        <v>22.146749999999997</v>
      </c>
      <c r="CY764" s="198"/>
      <c r="CZ764" s="222">
        <v>758</v>
      </c>
      <c r="DA764" s="677">
        <f t="shared" si="1077"/>
        <v>-42</v>
      </c>
      <c r="DB764" s="676">
        <f t="shared" si="1078"/>
        <v>-5.25</v>
      </c>
      <c r="DC764" s="676">
        <f t="shared" si="1103"/>
        <v>-1.05</v>
      </c>
      <c r="DD764" s="208">
        <v>1080.587</v>
      </c>
      <c r="DE764" s="677">
        <f t="shared" si="1079"/>
        <v>280.58699999999999</v>
      </c>
      <c r="DF764" s="676">
        <f t="shared" si="1080"/>
        <v>35.073374999999999</v>
      </c>
      <c r="DG764" s="676">
        <f t="shared" si="1104"/>
        <v>7.0146749999999995</v>
      </c>
      <c r="DH764" s="222">
        <v>20</v>
      </c>
      <c r="DI764" s="677">
        <f t="shared" si="1081"/>
        <v>160</v>
      </c>
      <c r="DJ764" s="568">
        <f t="shared" si="1082"/>
        <v>960</v>
      </c>
      <c r="DK764" s="677">
        <f t="shared" si="1083"/>
        <v>960</v>
      </c>
      <c r="DL764" s="677">
        <f t="shared" si="1105"/>
        <v>288</v>
      </c>
      <c r="DM764" s="677">
        <f t="shared" si="1106"/>
        <v>480</v>
      </c>
      <c r="DN764" s="677">
        <f t="shared" si="1084"/>
        <v>30.146749999999997</v>
      </c>
      <c r="DO764" s="677">
        <f t="shared" si="1107"/>
        <v>9.0440249999999995</v>
      </c>
      <c r="DP764" s="677">
        <f t="shared" si="1108"/>
        <v>15.073374999999999</v>
      </c>
      <c r="DQ764" s="677">
        <f t="shared" si="1085"/>
        <v>30.146749999999997</v>
      </c>
      <c r="DR764" s="222">
        <v>758</v>
      </c>
      <c r="DS764" s="677">
        <f t="shared" si="1086"/>
        <v>-42</v>
      </c>
      <c r="DT764" s="676">
        <f t="shared" si="1087"/>
        <v>-5.25</v>
      </c>
      <c r="DU764" s="710">
        <f t="shared" si="1109"/>
        <v>-1.05</v>
      </c>
      <c r="DV764" s="208">
        <v>1080.587</v>
      </c>
      <c r="DW764" s="677">
        <f t="shared" si="1088"/>
        <v>280.58699999999999</v>
      </c>
      <c r="DX764" s="676">
        <f t="shared" si="1089"/>
        <v>35.073374999999999</v>
      </c>
      <c r="DY764" s="710">
        <f t="shared" si="1110"/>
        <v>7.0146749999999995</v>
      </c>
      <c r="DZ764" s="222">
        <v>19</v>
      </c>
      <c r="EA764" s="677">
        <f t="shared" si="1090"/>
        <v>152</v>
      </c>
      <c r="EB764" s="568">
        <f t="shared" si="1091"/>
        <v>952</v>
      </c>
      <c r="EC764" s="677">
        <f t="shared" si="1092"/>
        <v>952</v>
      </c>
      <c r="ED764" s="677">
        <f t="shared" si="1111"/>
        <v>285.60000000000002</v>
      </c>
      <c r="EE764" s="677">
        <f t="shared" si="1112"/>
        <v>476</v>
      </c>
      <c r="EF764" s="208">
        <f t="shared" si="1113"/>
        <v>32.146749999999997</v>
      </c>
      <c r="EG764" s="208">
        <f t="shared" si="1114"/>
        <v>9.6440249999999992</v>
      </c>
      <c r="EH764" s="208">
        <f t="shared" si="1115"/>
        <v>16.073374999999999</v>
      </c>
      <c r="EI764" s="677">
        <f t="shared" si="1093"/>
        <v>32.146749999999997</v>
      </c>
    </row>
    <row r="765" spans="1:139" s="218" customFormat="1" ht="33.75" customHeight="1" x14ac:dyDescent="0.2">
      <c r="A765" s="506">
        <v>762</v>
      </c>
      <c r="B765" s="505" t="s">
        <v>1267</v>
      </c>
      <c r="C765" s="499" t="s">
        <v>30</v>
      </c>
      <c r="D765" s="406" t="s">
        <v>441</v>
      </c>
      <c r="E765" s="406" t="s">
        <v>37</v>
      </c>
      <c r="F765" s="219" t="s">
        <v>46</v>
      </c>
      <c r="G765" s="219" t="s">
        <v>47</v>
      </c>
      <c r="H765" s="219" t="s">
        <v>45</v>
      </c>
      <c r="I765" s="310">
        <v>0.5</v>
      </c>
      <c r="J765" s="237">
        <v>800</v>
      </c>
      <c r="K765" s="222"/>
      <c r="L765" s="219" t="s">
        <v>46</v>
      </c>
      <c r="M765" s="219" t="s">
        <v>47</v>
      </c>
      <c r="N765" s="219" t="s">
        <v>45</v>
      </c>
      <c r="O765" s="310">
        <v>0.5</v>
      </c>
      <c r="P765" s="234">
        <v>800</v>
      </c>
      <c r="Q765" s="219"/>
      <c r="R765" s="219"/>
      <c r="S765" s="219"/>
      <c r="T765" s="310">
        <v>0.5</v>
      </c>
      <c r="U765" s="235">
        <v>800</v>
      </c>
      <c r="V765" s="228" t="s">
        <v>69</v>
      </c>
      <c r="W765" s="228" t="s">
        <v>40</v>
      </c>
      <c r="X765" s="228" t="s">
        <v>45</v>
      </c>
      <c r="Y765" s="311">
        <v>0.5</v>
      </c>
      <c r="Z765" s="236">
        <v>800</v>
      </c>
      <c r="AA765" s="207">
        <f t="shared" si="1029"/>
        <v>400</v>
      </c>
      <c r="AB765" s="222">
        <v>758</v>
      </c>
      <c r="AC765" s="544">
        <f t="shared" si="1094"/>
        <v>-42</v>
      </c>
      <c r="AD765" s="208">
        <f>0.95*$AB$1</f>
        <v>1080.587</v>
      </c>
      <c r="AE765" s="678">
        <f t="shared" si="1095"/>
        <v>280.58699999999999</v>
      </c>
      <c r="AF765" s="222">
        <v>1406</v>
      </c>
      <c r="AJ765" s="444">
        <f t="shared" si="1030"/>
        <v>-42</v>
      </c>
      <c r="AK765" s="444">
        <f t="shared" si="1031"/>
        <v>-5.25</v>
      </c>
      <c r="AL765" s="539">
        <f t="shared" si="1096"/>
        <v>-1.0500000000000001E-2</v>
      </c>
      <c r="AM765" s="444">
        <f t="shared" si="1032"/>
        <v>-8.4</v>
      </c>
      <c r="AN765" s="445">
        <f t="shared" si="1033"/>
        <v>280.58699999999999</v>
      </c>
      <c r="AO765" s="445">
        <f t="shared" si="1034"/>
        <v>35.073374999999999</v>
      </c>
      <c r="AP765" s="542">
        <f t="shared" si="1097"/>
        <v>7.0146749999999994E-2</v>
      </c>
      <c r="AQ765" s="445">
        <f t="shared" si="1035"/>
        <v>56.117399999999996</v>
      </c>
      <c r="AR765" s="227">
        <f t="shared" si="1036"/>
        <v>460</v>
      </c>
      <c r="AS765" s="210">
        <f t="shared" si="1037"/>
        <v>920</v>
      </c>
      <c r="AT765" s="209">
        <f t="shared" si="1038"/>
        <v>276</v>
      </c>
      <c r="AU765" s="209">
        <f t="shared" si="1039"/>
        <v>460</v>
      </c>
      <c r="AV765" s="211">
        <f t="shared" si="1040"/>
        <v>758</v>
      </c>
      <c r="AW765" s="210">
        <f t="shared" si="1041"/>
        <v>162</v>
      </c>
      <c r="AX765" s="210">
        <f t="shared" si="1042"/>
        <v>120</v>
      </c>
      <c r="AY765" s="210">
        <f t="shared" si="1043"/>
        <v>14.999999999999986</v>
      </c>
      <c r="AZ765" s="211">
        <f t="shared" si="1044"/>
        <v>1080.587</v>
      </c>
      <c r="BA765" s="544">
        <f t="shared" si="1098"/>
        <v>160.58699999999999</v>
      </c>
      <c r="BB765" s="210">
        <f t="shared" si="1099"/>
        <v>40.146749999999997</v>
      </c>
      <c r="BC765" s="213">
        <f t="shared" si="1045"/>
        <v>486.26415000000003</v>
      </c>
      <c r="BD765" s="211">
        <f>[1]MAG_9pak!$F$9</f>
        <v>972.52830000000006</v>
      </c>
      <c r="BE765" s="213">
        <f t="shared" si="1046"/>
        <v>291.75848999999999</v>
      </c>
      <c r="BF765" s="213">
        <f t="shared" si="1047"/>
        <v>486.26415000000003</v>
      </c>
      <c r="BG765" s="210">
        <f t="shared" si="1048"/>
        <v>214.52830000000006</v>
      </c>
      <c r="BH765" s="210">
        <f t="shared" si="1049"/>
        <v>172.52830000000006</v>
      </c>
      <c r="BI765" s="210">
        <f t="shared" si="1050"/>
        <v>21.566037500000007</v>
      </c>
      <c r="BJ765" s="210">
        <f t="shared" si="1051"/>
        <v>992</v>
      </c>
      <c r="BK765" s="214">
        <f t="shared" si="1052"/>
        <v>297.59999999999997</v>
      </c>
      <c r="BL765" s="214">
        <f t="shared" si="1053"/>
        <v>496</v>
      </c>
      <c r="BM765" s="210">
        <f t="shared" si="1054"/>
        <v>192</v>
      </c>
      <c r="BN765" s="210">
        <f t="shared" si="1055"/>
        <v>234</v>
      </c>
      <c r="BO765" s="215">
        <f t="shared" si="1056"/>
        <v>496</v>
      </c>
      <c r="BP765" s="210">
        <f t="shared" si="1120"/>
        <v>992</v>
      </c>
      <c r="BQ765" s="216">
        <f t="shared" si="1057"/>
        <v>297.59999999999997</v>
      </c>
      <c r="BR765" s="216">
        <f t="shared" si="1058"/>
        <v>496</v>
      </c>
      <c r="BS765" s="210">
        <f t="shared" si="1059"/>
        <v>192</v>
      </c>
      <c r="BT765" s="210">
        <f t="shared" si="1060"/>
        <v>234</v>
      </c>
      <c r="BU765" s="217">
        <f t="shared" si="1061"/>
        <v>496</v>
      </c>
      <c r="BV765" s="210">
        <f t="shared" si="1121"/>
        <v>992</v>
      </c>
      <c r="BW765" s="403">
        <f t="shared" si="1062"/>
        <v>297.59999999999997</v>
      </c>
      <c r="BX765" s="403">
        <f t="shared" si="1063"/>
        <v>496</v>
      </c>
      <c r="BY765" s="210">
        <f t="shared" si="1064"/>
        <v>192</v>
      </c>
      <c r="BZ765" s="210">
        <f t="shared" si="1065"/>
        <v>234</v>
      </c>
      <c r="CA765" s="210">
        <f t="shared" si="1066"/>
        <v>24</v>
      </c>
      <c r="CB765" s="404">
        <f t="shared" si="1067"/>
        <v>496</v>
      </c>
      <c r="CC765" s="404"/>
      <c r="CD765" s="537">
        <f t="shared" si="1068"/>
        <v>40.146749999999997</v>
      </c>
      <c r="CE765" s="537">
        <f t="shared" si="1100"/>
        <v>12.044025</v>
      </c>
      <c r="CF765" s="537">
        <f t="shared" si="1069"/>
        <v>20.073374999999999</v>
      </c>
      <c r="CG765" s="210"/>
      <c r="CH765" s="210"/>
      <c r="CI765" s="210"/>
      <c r="CJ765" s="538">
        <f t="shared" si="1070"/>
        <v>20.073374999999999</v>
      </c>
      <c r="CK765" s="216">
        <f t="shared" si="1071"/>
        <v>-40.5</v>
      </c>
      <c r="CL765" s="216">
        <f t="shared" si="1101"/>
        <v>-12.15</v>
      </c>
      <c r="CM765" s="216">
        <f t="shared" si="1072"/>
        <v>-20.25</v>
      </c>
      <c r="CN765" s="216"/>
      <c r="CO765" s="216"/>
      <c r="CP765" s="216"/>
      <c r="CQ765" s="217">
        <f t="shared" si="1073"/>
        <v>-20.25</v>
      </c>
      <c r="CR765" s="403">
        <f t="shared" si="1074"/>
        <v>22.146749999999997</v>
      </c>
      <c r="CS765" s="403">
        <f t="shared" si="1102"/>
        <v>6.6440249999999992</v>
      </c>
      <c r="CT765" s="403">
        <f t="shared" si="1075"/>
        <v>11.073374999999999</v>
      </c>
      <c r="CU765" s="403"/>
      <c r="CV765" s="403"/>
      <c r="CW765" s="403"/>
      <c r="CX765" s="404">
        <f t="shared" si="1076"/>
        <v>11.073374999999999</v>
      </c>
      <c r="CY765" s="198"/>
      <c r="CZ765" s="222">
        <v>758</v>
      </c>
      <c r="DA765" s="677">
        <f t="shared" si="1077"/>
        <v>-42</v>
      </c>
      <c r="DB765" s="676">
        <f t="shared" si="1078"/>
        <v>-5.25</v>
      </c>
      <c r="DC765" s="676">
        <f t="shared" si="1103"/>
        <v>-1.05</v>
      </c>
      <c r="DD765" s="208">
        <v>1080.587</v>
      </c>
      <c r="DE765" s="677">
        <f t="shared" si="1079"/>
        <v>280.58699999999999</v>
      </c>
      <c r="DF765" s="676">
        <f t="shared" si="1080"/>
        <v>35.073374999999999</v>
      </c>
      <c r="DG765" s="676">
        <f t="shared" si="1104"/>
        <v>7.0146749999999995</v>
      </c>
      <c r="DH765" s="222">
        <v>20</v>
      </c>
      <c r="DI765" s="677">
        <f t="shared" si="1081"/>
        <v>160</v>
      </c>
      <c r="DJ765" s="568">
        <f t="shared" si="1082"/>
        <v>960</v>
      </c>
      <c r="DK765" s="677">
        <f t="shared" si="1083"/>
        <v>480</v>
      </c>
      <c r="DL765" s="677">
        <f t="shared" si="1105"/>
        <v>288</v>
      </c>
      <c r="DM765" s="677">
        <f t="shared" si="1106"/>
        <v>480</v>
      </c>
      <c r="DN765" s="677">
        <f t="shared" si="1084"/>
        <v>30.146749999999997</v>
      </c>
      <c r="DO765" s="677">
        <f t="shared" si="1107"/>
        <v>9.0440249999999995</v>
      </c>
      <c r="DP765" s="677">
        <f t="shared" si="1108"/>
        <v>15.073374999999999</v>
      </c>
      <c r="DQ765" s="677">
        <f t="shared" si="1085"/>
        <v>15.073374999999999</v>
      </c>
      <c r="DR765" s="222">
        <v>758</v>
      </c>
      <c r="DS765" s="677">
        <f t="shared" si="1086"/>
        <v>-42</v>
      </c>
      <c r="DT765" s="676">
        <f t="shared" si="1087"/>
        <v>-5.25</v>
      </c>
      <c r="DU765" s="710">
        <f t="shared" si="1109"/>
        <v>-1.05</v>
      </c>
      <c r="DV765" s="208">
        <v>1080.587</v>
      </c>
      <c r="DW765" s="677">
        <f t="shared" si="1088"/>
        <v>280.58699999999999</v>
      </c>
      <c r="DX765" s="676">
        <f t="shared" si="1089"/>
        <v>35.073374999999999</v>
      </c>
      <c r="DY765" s="710">
        <f t="shared" si="1110"/>
        <v>7.0146749999999995</v>
      </c>
      <c r="DZ765" s="222">
        <v>19</v>
      </c>
      <c r="EA765" s="677">
        <f t="shared" si="1090"/>
        <v>152</v>
      </c>
      <c r="EB765" s="568">
        <f t="shared" si="1091"/>
        <v>952</v>
      </c>
      <c r="EC765" s="677">
        <f t="shared" si="1092"/>
        <v>476</v>
      </c>
      <c r="ED765" s="677">
        <f t="shared" si="1111"/>
        <v>285.60000000000002</v>
      </c>
      <c r="EE765" s="677">
        <f t="shared" si="1112"/>
        <v>476</v>
      </c>
      <c r="EF765" s="208">
        <f t="shared" si="1113"/>
        <v>32.146749999999997</v>
      </c>
      <c r="EG765" s="208">
        <f t="shared" si="1114"/>
        <v>9.6440249999999992</v>
      </c>
      <c r="EH765" s="208">
        <f t="shared" si="1115"/>
        <v>16.073374999999999</v>
      </c>
      <c r="EI765" s="677">
        <f t="shared" si="1093"/>
        <v>16.073374999999999</v>
      </c>
    </row>
    <row r="766" spans="1:139" s="218" customFormat="1" ht="33.75" customHeight="1" x14ac:dyDescent="0.2">
      <c r="A766" s="505">
        <v>763</v>
      </c>
      <c r="B766" s="505" t="s">
        <v>1267</v>
      </c>
      <c r="C766" s="499" t="s">
        <v>30</v>
      </c>
      <c r="D766" s="406" t="s">
        <v>441</v>
      </c>
      <c r="E766" s="406" t="s">
        <v>671</v>
      </c>
      <c r="F766" s="219" t="s">
        <v>20</v>
      </c>
      <c r="G766" s="219" t="s">
        <v>26</v>
      </c>
      <c r="H766" s="219" t="s">
        <v>27</v>
      </c>
      <c r="I766" s="310">
        <v>0.5</v>
      </c>
      <c r="J766" s="237">
        <v>800</v>
      </c>
      <c r="K766" s="222"/>
      <c r="L766" s="219" t="s">
        <v>20</v>
      </c>
      <c r="M766" s="219" t="s">
        <v>26</v>
      </c>
      <c r="N766" s="219" t="s">
        <v>27</v>
      </c>
      <c r="O766" s="310">
        <v>0.5</v>
      </c>
      <c r="P766" s="234">
        <v>800</v>
      </c>
      <c r="Q766" s="219"/>
      <c r="R766" s="219"/>
      <c r="S766" s="219"/>
      <c r="T766" s="310">
        <v>0.5</v>
      </c>
      <c r="U766" s="235">
        <v>800</v>
      </c>
      <c r="V766" s="228" t="s">
        <v>69</v>
      </c>
      <c r="W766" s="228" t="s">
        <v>40</v>
      </c>
      <c r="X766" s="228" t="s">
        <v>45</v>
      </c>
      <c r="Y766" s="311">
        <v>0.5</v>
      </c>
      <c r="Z766" s="236">
        <v>800</v>
      </c>
      <c r="AA766" s="207">
        <f t="shared" si="1029"/>
        <v>400</v>
      </c>
      <c r="AB766" s="222">
        <v>758</v>
      </c>
      <c r="AC766" s="544">
        <f t="shared" si="1094"/>
        <v>-42</v>
      </c>
      <c r="AD766" s="208">
        <f>0.95*$AB$1</f>
        <v>1080.587</v>
      </c>
      <c r="AE766" s="678">
        <f t="shared" si="1095"/>
        <v>280.58699999999999</v>
      </c>
      <c r="AF766" s="222">
        <v>1406</v>
      </c>
      <c r="AJ766" s="444">
        <f t="shared" si="1030"/>
        <v>-42</v>
      </c>
      <c r="AK766" s="444">
        <f t="shared" si="1031"/>
        <v>-5.25</v>
      </c>
      <c r="AL766" s="539">
        <f t="shared" si="1096"/>
        <v>-1.0500000000000001E-2</v>
      </c>
      <c r="AM766" s="444">
        <f t="shared" si="1032"/>
        <v>-8.4</v>
      </c>
      <c r="AN766" s="445">
        <f t="shared" si="1033"/>
        <v>280.58699999999999</v>
      </c>
      <c r="AO766" s="445">
        <f t="shared" si="1034"/>
        <v>35.073374999999999</v>
      </c>
      <c r="AP766" s="542">
        <f t="shared" si="1097"/>
        <v>7.0146749999999994E-2</v>
      </c>
      <c r="AQ766" s="445">
        <f t="shared" si="1035"/>
        <v>56.117399999999996</v>
      </c>
      <c r="AR766" s="227">
        <f t="shared" si="1036"/>
        <v>460</v>
      </c>
      <c r="AS766" s="210">
        <f t="shared" si="1037"/>
        <v>920</v>
      </c>
      <c r="AT766" s="209">
        <f t="shared" si="1038"/>
        <v>276</v>
      </c>
      <c r="AU766" s="209">
        <f t="shared" si="1039"/>
        <v>460</v>
      </c>
      <c r="AV766" s="211">
        <f t="shared" si="1040"/>
        <v>758</v>
      </c>
      <c r="AW766" s="210">
        <f t="shared" si="1041"/>
        <v>162</v>
      </c>
      <c r="AX766" s="210">
        <f t="shared" si="1042"/>
        <v>120</v>
      </c>
      <c r="AY766" s="210">
        <f t="shared" si="1043"/>
        <v>14.999999999999986</v>
      </c>
      <c r="AZ766" s="211">
        <f t="shared" si="1044"/>
        <v>1080.587</v>
      </c>
      <c r="BA766" s="544">
        <f t="shared" si="1098"/>
        <v>160.58699999999999</v>
      </c>
      <c r="BB766" s="210">
        <f t="shared" si="1099"/>
        <v>40.146749999999997</v>
      </c>
      <c r="BC766" s="213">
        <f t="shared" si="1045"/>
        <v>486.26415000000003</v>
      </c>
      <c r="BD766" s="211">
        <f>[1]MAG_9pak!$F$9</f>
        <v>972.52830000000006</v>
      </c>
      <c r="BE766" s="213">
        <f t="shared" si="1046"/>
        <v>291.75848999999999</v>
      </c>
      <c r="BF766" s="213">
        <f t="shared" si="1047"/>
        <v>486.26415000000003</v>
      </c>
      <c r="BG766" s="210">
        <f t="shared" si="1048"/>
        <v>214.52830000000006</v>
      </c>
      <c r="BH766" s="210">
        <f t="shared" si="1049"/>
        <v>172.52830000000006</v>
      </c>
      <c r="BI766" s="210">
        <f t="shared" si="1050"/>
        <v>21.566037500000007</v>
      </c>
      <c r="BJ766" s="210">
        <f t="shared" si="1051"/>
        <v>992</v>
      </c>
      <c r="BK766" s="214">
        <f t="shared" si="1052"/>
        <v>297.59999999999997</v>
      </c>
      <c r="BL766" s="214">
        <f t="shared" si="1053"/>
        <v>496</v>
      </c>
      <c r="BM766" s="210">
        <f t="shared" si="1054"/>
        <v>192</v>
      </c>
      <c r="BN766" s="210">
        <f t="shared" si="1055"/>
        <v>234</v>
      </c>
      <c r="BO766" s="215">
        <f t="shared" si="1056"/>
        <v>496</v>
      </c>
      <c r="BP766" s="210">
        <f t="shared" si="1120"/>
        <v>992</v>
      </c>
      <c r="BQ766" s="216">
        <f t="shared" si="1057"/>
        <v>297.59999999999997</v>
      </c>
      <c r="BR766" s="216">
        <f t="shared" si="1058"/>
        <v>496</v>
      </c>
      <c r="BS766" s="210">
        <f t="shared" si="1059"/>
        <v>192</v>
      </c>
      <c r="BT766" s="210">
        <f t="shared" si="1060"/>
        <v>234</v>
      </c>
      <c r="BU766" s="217">
        <f t="shared" si="1061"/>
        <v>496</v>
      </c>
      <c r="BV766" s="210">
        <f t="shared" si="1121"/>
        <v>992</v>
      </c>
      <c r="BW766" s="403">
        <f t="shared" si="1062"/>
        <v>297.59999999999997</v>
      </c>
      <c r="BX766" s="403">
        <f t="shared" si="1063"/>
        <v>496</v>
      </c>
      <c r="BY766" s="210">
        <f t="shared" si="1064"/>
        <v>192</v>
      </c>
      <c r="BZ766" s="210">
        <f t="shared" si="1065"/>
        <v>234</v>
      </c>
      <c r="CA766" s="210">
        <f t="shared" si="1066"/>
        <v>24</v>
      </c>
      <c r="CB766" s="404">
        <f t="shared" si="1067"/>
        <v>496</v>
      </c>
      <c r="CC766" s="404"/>
      <c r="CD766" s="537">
        <f t="shared" si="1068"/>
        <v>40.146749999999997</v>
      </c>
      <c r="CE766" s="537">
        <f t="shared" si="1100"/>
        <v>12.044025</v>
      </c>
      <c r="CF766" s="537">
        <f t="shared" si="1069"/>
        <v>20.073374999999999</v>
      </c>
      <c r="CG766" s="210"/>
      <c r="CH766" s="210"/>
      <c r="CI766" s="210"/>
      <c r="CJ766" s="538">
        <f t="shared" si="1070"/>
        <v>20.073374999999999</v>
      </c>
      <c r="CK766" s="216">
        <f t="shared" si="1071"/>
        <v>-40.5</v>
      </c>
      <c r="CL766" s="216">
        <f t="shared" si="1101"/>
        <v>-12.15</v>
      </c>
      <c r="CM766" s="216">
        <f t="shared" si="1072"/>
        <v>-20.25</v>
      </c>
      <c r="CN766" s="216"/>
      <c r="CO766" s="216"/>
      <c r="CP766" s="216"/>
      <c r="CQ766" s="217">
        <f t="shared" si="1073"/>
        <v>-20.25</v>
      </c>
      <c r="CR766" s="403">
        <f t="shared" si="1074"/>
        <v>22.146749999999997</v>
      </c>
      <c r="CS766" s="403">
        <f t="shared" si="1102"/>
        <v>6.6440249999999992</v>
      </c>
      <c r="CT766" s="403">
        <f t="shared" si="1075"/>
        <v>11.073374999999999</v>
      </c>
      <c r="CU766" s="403"/>
      <c r="CV766" s="403"/>
      <c r="CW766" s="403"/>
      <c r="CX766" s="404">
        <f t="shared" si="1076"/>
        <v>11.073374999999999</v>
      </c>
      <c r="CY766" s="198"/>
      <c r="CZ766" s="222">
        <v>758</v>
      </c>
      <c r="DA766" s="677">
        <f t="shared" si="1077"/>
        <v>-42</v>
      </c>
      <c r="DB766" s="676">
        <f t="shared" si="1078"/>
        <v>-5.25</v>
      </c>
      <c r="DC766" s="676">
        <f t="shared" si="1103"/>
        <v>-1.05</v>
      </c>
      <c r="DD766" s="208">
        <v>1080.587</v>
      </c>
      <c r="DE766" s="677">
        <f t="shared" si="1079"/>
        <v>280.58699999999999</v>
      </c>
      <c r="DF766" s="676">
        <f t="shared" si="1080"/>
        <v>35.073374999999999</v>
      </c>
      <c r="DG766" s="676">
        <f t="shared" si="1104"/>
        <v>7.0146749999999995</v>
      </c>
      <c r="DH766" s="222">
        <v>20</v>
      </c>
      <c r="DI766" s="677">
        <f t="shared" si="1081"/>
        <v>160</v>
      </c>
      <c r="DJ766" s="568">
        <f t="shared" si="1082"/>
        <v>960</v>
      </c>
      <c r="DK766" s="677">
        <f t="shared" si="1083"/>
        <v>480</v>
      </c>
      <c r="DL766" s="677">
        <f t="shared" si="1105"/>
        <v>288</v>
      </c>
      <c r="DM766" s="677">
        <f t="shared" si="1106"/>
        <v>480</v>
      </c>
      <c r="DN766" s="677">
        <f t="shared" si="1084"/>
        <v>30.146749999999997</v>
      </c>
      <c r="DO766" s="677">
        <f t="shared" si="1107"/>
        <v>9.0440249999999995</v>
      </c>
      <c r="DP766" s="677">
        <f t="shared" si="1108"/>
        <v>15.073374999999999</v>
      </c>
      <c r="DQ766" s="677">
        <f t="shared" si="1085"/>
        <v>15.073374999999999</v>
      </c>
      <c r="DR766" s="222">
        <v>758</v>
      </c>
      <c r="DS766" s="677">
        <f t="shared" si="1086"/>
        <v>-42</v>
      </c>
      <c r="DT766" s="676">
        <f t="shared" si="1087"/>
        <v>-5.25</v>
      </c>
      <c r="DU766" s="710">
        <f t="shared" si="1109"/>
        <v>-1.05</v>
      </c>
      <c r="DV766" s="208">
        <v>1080.587</v>
      </c>
      <c r="DW766" s="677">
        <f t="shared" si="1088"/>
        <v>280.58699999999999</v>
      </c>
      <c r="DX766" s="676">
        <f t="shared" si="1089"/>
        <v>35.073374999999999</v>
      </c>
      <c r="DY766" s="710">
        <f t="shared" si="1110"/>
        <v>7.0146749999999995</v>
      </c>
      <c r="DZ766" s="222">
        <v>19</v>
      </c>
      <c r="EA766" s="677">
        <f t="shared" si="1090"/>
        <v>152</v>
      </c>
      <c r="EB766" s="568">
        <f t="shared" si="1091"/>
        <v>952</v>
      </c>
      <c r="EC766" s="677">
        <f t="shared" si="1092"/>
        <v>476</v>
      </c>
      <c r="ED766" s="677">
        <f t="shared" si="1111"/>
        <v>285.60000000000002</v>
      </c>
      <c r="EE766" s="677">
        <f t="shared" si="1112"/>
        <v>476</v>
      </c>
      <c r="EF766" s="208">
        <f t="shared" si="1113"/>
        <v>32.146749999999997</v>
      </c>
      <c r="EG766" s="208">
        <f t="shared" si="1114"/>
        <v>9.6440249999999992</v>
      </c>
      <c r="EH766" s="208">
        <f t="shared" si="1115"/>
        <v>16.073374999999999</v>
      </c>
      <c r="EI766" s="677">
        <f t="shared" si="1093"/>
        <v>16.073374999999999</v>
      </c>
    </row>
    <row r="767" spans="1:139" s="218" customFormat="1" ht="33.75" customHeight="1" x14ac:dyDescent="0.2">
      <c r="A767" s="505">
        <v>764</v>
      </c>
      <c r="B767" s="505" t="s">
        <v>1267</v>
      </c>
      <c r="C767" s="499" t="s">
        <v>29</v>
      </c>
      <c r="D767" s="406" t="s">
        <v>441</v>
      </c>
      <c r="E767" s="406" t="s">
        <v>19</v>
      </c>
      <c r="F767" s="219" t="s">
        <v>20</v>
      </c>
      <c r="G767" s="219" t="s">
        <v>6</v>
      </c>
      <c r="H767" s="219" t="s">
        <v>10</v>
      </c>
      <c r="I767" s="310">
        <v>16</v>
      </c>
      <c r="J767" s="234">
        <v>608</v>
      </c>
      <c r="K767" s="222"/>
      <c r="L767" s="219" t="s">
        <v>20</v>
      </c>
      <c r="M767" s="219" t="s">
        <v>6</v>
      </c>
      <c r="N767" s="219" t="s">
        <v>10</v>
      </c>
      <c r="O767" s="310">
        <v>16</v>
      </c>
      <c r="P767" s="234">
        <v>608</v>
      </c>
      <c r="Q767" s="219"/>
      <c r="R767" s="219"/>
      <c r="S767" s="219"/>
      <c r="T767" s="310">
        <v>16</v>
      </c>
      <c r="U767" s="235">
        <v>608</v>
      </c>
      <c r="V767" s="228" t="s">
        <v>697</v>
      </c>
      <c r="W767" s="228" t="s">
        <v>47</v>
      </c>
      <c r="X767" s="228" t="s">
        <v>52</v>
      </c>
      <c r="Y767" s="311">
        <v>16</v>
      </c>
      <c r="Z767" s="236">
        <v>608</v>
      </c>
      <c r="AA767" s="207">
        <f t="shared" si="1029"/>
        <v>9728</v>
      </c>
      <c r="AB767" s="222">
        <v>662</v>
      </c>
      <c r="AC767" s="544">
        <f t="shared" si="1094"/>
        <v>54</v>
      </c>
      <c r="AD767" s="208">
        <f>0.832*$AB$1</f>
        <v>946.36671999999999</v>
      </c>
      <c r="AE767" s="678">
        <f t="shared" si="1095"/>
        <v>338.36671999999999</v>
      </c>
      <c r="AF767" s="222">
        <v>1228</v>
      </c>
      <c r="AJ767" s="444">
        <f t="shared" si="1030"/>
        <v>54</v>
      </c>
      <c r="AK767" s="444">
        <f t="shared" si="1031"/>
        <v>8.8815789473684248</v>
      </c>
      <c r="AL767" s="539">
        <f t="shared" si="1096"/>
        <v>1.7763157894736849E-2</v>
      </c>
      <c r="AM767" s="444">
        <f t="shared" si="1032"/>
        <v>10.8</v>
      </c>
      <c r="AN767" s="445">
        <f t="shared" si="1033"/>
        <v>338.36671999999999</v>
      </c>
      <c r="AO767" s="445">
        <f t="shared" si="1034"/>
        <v>55.652421052631581</v>
      </c>
      <c r="AP767" s="542">
        <f t="shared" si="1097"/>
        <v>0.11130484210526316</v>
      </c>
      <c r="AQ767" s="445">
        <f t="shared" si="1035"/>
        <v>67.673344</v>
      </c>
      <c r="AR767" s="227">
        <f t="shared" si="1036"/>
        <v>11648</v>
      </c>
      <c r="AS767" s="210">
        <f t="shared" si="1037"/>
        <v>728</v>
      </c>
      <c r="AT767" s="209">
        <f t="shared" si="1038"/>
        <v>218.4</v>
      </c>
      <c r="AU767" s="209">
        <f t="shared" si="1039"/>
        <v>364</v>
      </c>
      <c r="AV767" s="211">
        <f t="shared" si="1040"/>
        <v>662</v>
      </c>
      <c r="AW767" s="210">
        <f t="shared" si="1041"/>
        <v>66</v>
      </c>
      <c r="AX767" s="210">
        <f t="shared" si="1042"/>
        <v>120</v>
      </c>
      <c r="AY767" s="210">
        <f t="shared" si="1043"/>
        <v>19.736842105263165</v>
      </c>
      <c r="AZ767" s="211">
        <f t="shared" si="1044"/>
        <v>946.36671999999999</v>
      </c>
      <c r="BA767" s="544">
        <f t="shared" si="1098"/>
        <v>218.36671999999999</v>
      </c>
      <c r="BB767" s="210">
        <f t="shared" si="1099"/>
        <v>54.591679999999997</v>
      </c>
      <c r="BC767" s="213">
        <f t="shared" si="1045"/>
        <v>13627.680768</v>
      </c>
      <c r="BD767" s="211">
        <f>[1]MAG_9pak!$F$7</f>
        <v>851.73004800000001</v>
      </c>
      <c r="BE767" s="213">
        <f t="shared" si="1046"/>
        <v>255.5190144</v>
      </c>
      <c r="BF767" s="213">
        <f t="shared" si="1047"/>
        <v>425.86502400000001</v>
      </c>
      <c r="BG767" s="210">
        <f t="shared" si="1048"/>
        <v>189.73004800000001</v>
      </c>
      <c r="BH767" s="210">
        <f t="shared" si="1049"/>
        <v>243.73004800000001</v>
      </c>
      <c r="BI767" s="210">
        <f t="shared" si="1050"/>
        <v>40.087178947368415</v>
      </c>
      <c r="BJ767" s="210">
        <f t="shared" si="1051"/>
        <v>753.92</v>
      </c>
      <c r="BK767" s="214">
        <f t="shared" si="1052"/>
        <v>226.17599999999999</v>
      </c>
      <c r="BL767" s="214">
        <f t="shared" si="1053"/>
        <v>376.96</v>
      </c>
      <c r="BM767" s="210">
        <f t="shared" si="1054"/>
        <v>145.91999999999996</v>
      </c>
      <c r="BN767" s="210">
        <f t="shared" si="1055"/>
        <v>91.919999999999959</v>
      </c>
      <c r="BO767" s="215">
        <f t="shared" si="1056"/>
        <v>12062.72</v>
      </c>
      <c r="BP767" s="210">
        <f t="shared" si="1120"/>
        <v>753.92</v>
      </c>
      <c r="BQ767" s="216">
        <f t="shared" si="1057"/>
        <v>226.17599999999999</v>
      </c>
      <c r="BR767" s="216">
        <f t="shared" si="1058"/>
        <v>376.96</v>
      </c>
      <c r="BS767" s="210">
        <f t="shared" si="1059"/>
        <v>145.91999999999996</v>
      </c>
      <c r="BT767" s="210">
        <f t="shared" si="1060"/>
        <v>91.919999999999959</v>
      </c>
      <c r="BU767" s="217">
        <f t="shared" si="1061"/>
        <v>12062.72</v>
      </c>
      <c r="BV767" s="210">
        <f t="shared" si="1121"/>
        <v>753.92</v>
      </c>
      <c r="BW767" s="403">
        <f t="shared" si="1062"/>
        <v>226.17599999999999</v>
      </c>
      <c r="BX767" s="403">
        <f t="shared" si="1063"/>
        <v>376.96</v>
      </c>
      <c r="BY767" s="210">
        <f t="shared" si="1064"/>
        <v>145.91999999999996</v>
      </c>
      <c r="BZ767" s="210">
        <f t="shared" si="1065"/>
        <v>91.919999999999959</v>
      </c>
      <c r="CA767" s="210">
        <f t="shared" si="1066"/>
        <v>24</v>
      </c>
      <c r="CB767" s="404">
        <f t="shared" si="1067"/>
        <v>12062.72</v>
      </c>
      <c r="CC767" s="404"/>
      <c r="CD767" s="537">
        <f t="shared" si="1068"/>
        <v>54.591679999999997</v>
      </c>
      <c r="CE767" s="537">
        <f t="shared" si="1100"/>
        <v>16.377503999999998</v>
      </c>
      <c r="CF767" s="537">
        <f t="shared" si="1069"/>
        <v>27.295839999999998</v>
      </c>
      <c r="CG767" s="210"/>
      <c r="CH767" s="210"/>
      <c r="CI767" s="210"/>
      <c r="CJ767" s="538">
        <f t="shared" si="1070"/>
        <v>873.46687999999995</v>
      </c>
      <c r="CK767" s="216">
        <f t="shared" si="1071"/>
        <v>-16.5</v>
      </c>
      <c r="CL767" s="216">
        <f t="shared" si="1101"/>
        <v>-4.95</v>
      </c>
      <c r="CM767" s="216">
        <f t="shared" si="1072"/>
        <v>-8.25</v>
      </c>
      <c r="CN767" s="216"/>
      <c r="CO767" s="216"/>
      <c r="CP767" s="216"/>
      <c r="CQ767" s="217">
        <f t="shared" si="1073"/>
        <v>-264</v>
      </c>
      <c r="CR767" s="403">
        <f t="shared" si="1074"/>
        <v>48.111680000000007</v>
      </c>
      <c r="CS767" s="403">
        <f t="shared" si="1102"/>
        <v>14.433504000000001</v>
      </c>
      <c r="CT767" s="403">
        <f t="shared" si="1075"/>
        <v>24.055840000000003</v>
      </c>
      <c r="CU767" s="403"/>
      <c r="CV767" s="403"/>
      <c r="CW767" s="403"/>
      <c r="CX767" s="404">
        <f t="shared" si="1076"/>
        <v>769.78688000000011</v>
      </c>
      <c r="CY767" s="198"/>
      <c r="CZ767" s="222">
        <v>662</v>
      </c>
      <c r="DA767" s="677">
        <f t="shared" si="1077"/>
        <v>54</v>
      </c>
      <c r="DB767" s="676">
        <f t="shared" si="1078"/>
        <v>8.8815789473684248</v>
      </c>
      <c r="DC767" s="676">
        <f t="shared" si="1103"/>
        <v>1.776315789473685</v>
      </c>
      <c r="DD767" s="208">
        <v>946.36671999999999</v>
      </c>
      <c r="DE767" s="677">
        <f t="shared" si="1079"/>
        <v>338.36671999999999</v>
      </c>
      <c r="DF767" s="676">
        <f t="shared" si="1080"/>
        <v>55.652421052631581</v>
      </c>
      <c r="DG767" s="676">
        <f t="shared" si="1104"/>
        <v>11.130484210526316</v>
      </c>
      <c r="DH767" s="222">
        <v>24</v>
      </c>
      <c r="DI767" s="677">
        <f t="shared" si="1081"/>
        <v>145.91999999999999</v>
      </c>
      <c r="DJ767" s="568">
        <f t="shared" si="1082"/>
        <v>753.92</v>
      </c>
      <c r="DK767" s="677">
        <f t="shared" si="1083"/>
        <v>12062.72</v>
      </c>
      <c r="DL767" s="677">
        <f t="shared" si="1105"/>
        <v>226.17599999999999</v>
      </c>
      <c r="DM767" s="677">
        <f t="shared" si="1106"/>
        <v>376.96</v>
      </c>
      <c r="DN767" s="677">
        <f t="shared" si="1084"/>
        <v>48.111680000000007</v>
      </c>
      <c r="DO767" s="677">
        <f t="shared" si="1107"/>
        <v>14.433504000000001</v>
      </c>
      <c r="DP767" s="677">
        <f t="shared" si="1108"/>
        <v>24.055840000000003</v>
      </c>
      <c r="DQ767" s="677">
        <f t="shared" si="1085"/>
        <v>769.78688000000011</v>
      </c>
      <c r="DR767" s="222">
        <v>662</v>
      </c>
      <c r="DS767" s="677">
        <f t="shared" si="1086"/>
        <v>54</v>
      </c>
      <c r="DT767" s="676">
        <f t="shared" si="1087"/>
        <v>8.8815789473684248</v>
      </c>
      <c r="DU767" s="710">
        <f t="shared" si="1109"/>
        <v>1.776315789473685</v>
      </c>
      <c r="DV767" s="208">
        <v>946.36671999999999</v>
      </c>
      <c r="DW767" s="677">
        <f t="shared" si="1088"/>
        <v>338.36671999999999</v>
      </c>
      <c r="DX767" s="676">
        <f t="shared" si="1089"/>
        <v>55.652421052631581</v>
      </c>
      <c r="DY767" s="710">
        <f t="shared" si="1110"/>
        <v>11.130484210526316</v>
      </c>
      <c r="DZ767" s="222">
        <v>22</v>
      </c>
      <c r="EA767" s="677">
        <f t="shared" si="1090"/>
        <v>133.76</v>
      </c>
      <c r="EB767" s="568">
        <f t="shared" si="1091"/>
        <v>741.76</v>
      </c>
      <c r="EC767" s="677">
        <f t="shared" si="1092"/>
        <v>11868.16</v>
      </c>
      <c r="ED767" s="677">
        <f t="shared" si="1111"/>
        <v>222.52799999999999</v>
      </c>
      <c r="EE767" s="677">
        <f t="shared" si="1112"/>
        <v>370.88</v>
      </c>
      <c r="EF767" s="208">
        <f t="shared" si="1113"/>
        <v>51.151679999999999</v>
      </c>
      <c r="EG767" s="208">
        <f t="shared" si="1114"/>
        <v>15.345503999999998</v>
      </c>
      <c r="EH767" s="208">
        <f t="shared" si="1115"/>
        <v>25.575839999999999</v>
      </c>
      <c r="EI767" s="677">
        <f t="shared" si="1093"/>
        <v>818.42687999999998</v>
      </c>
    </row>
    <row r="768" spans="1:139" s="218" customFormat="1" ht="33.75" customHeight="1" x14ac:dyDescent="0.2">
      <c r="A768" s="506">
        <v>765</v>
      </c>
      <c r="B768" s="505" t="s">
        <v>1267</v>
      </c>
      <c r="C768" s="499" t="s">
        <v>29</v>
      </c>
      <c r="D768" s="406" t="s">
        <v>441</v>
      </c>
      <c r="E768" s="406" t="s">
        <v>36</v>
      </c>
      <c r="F768" s="219" t="s">
        <v>43</v>
      </c>
      <c r="G768" s="219" t="s">
        <v>42</v>
      </c>
      <c r="H768" s="219" t="s">
        <v>25</v>
      </c>
      <c r="I768" s="310">
        <v>1</v>
      </c>
      <c r="J768" s="234">
        <v>1032</v>
      </c>
      <c r="K768" s="222" t="s">
        <v>650</v>
      </c>
      <c r="L768" s="219" t="s">
        <v>43</v>
      </c>
      <c r="M768" s="219" t="s">
        <v>42</v>
      </c>
      <c r="N768" s="219" t="s">
        <v>25</v>
      </c>
      <c r="O768" s="310">
        <v>1</v>
      </c>
      <c r="P768" s="234">
        <v>1032</v>
      </c>
      <c r="Q768" s="219"/>
      <c r="R768" s="219"/>
      <c r="S768" s="219"/>
      <c r="T768" s="310">
        <v>1</v>
      </c>
      <c r="U768" s="235">
        <v>1032</v>
      </c>
      <c r="V768" s="228" t="s">
        <v>695</v>
      </c>
      <c r="W768" s="228" t="s">
        <v>65</v>
      </c>
      <c r="X768" s="228" t="s">
        <v>45</v>
      </c>
      <c r="Y768" s="311">
        <v>1</v>
      </c>
      <c r="Z768" s="556">
        <v>1032</v>
      </c>
      <c r="AA768" s="207">
        <f t="shared" si="1029"/>
        <v>1032</v>
      </c>
      <c r="AB768" s="552">
        <v>758</v>
      </c>
      <c r="AC768" s="544">
        <f t="shared" si="1094"/>
        <v>-274</v>
      </c>
      <c r="AD768" s="553">
        <f>0.95*$AB$1</f>
        <v>1080.587</v>
      </c>
      <c r="AE768" s="678">
        <f t="shared" si="1095"/>
        <v>48.586999999999989</v>
      </c>
      <c r="AF768" s="222">
        <v>1406</v>
      </c>
      <c r="AJ768" s="444">
        <f t="shared" si="1030"/>
        <v>-274</v>
      </c>
      <c r="AK768" s="444">
        <f t="shared" si="1031"/>
        <v>-26.550387596899228</v>
      </c>
      <c r="AL768" s="539">
        <f t="shared" si="1096"/>
        <v>-5.3100775193798452E-2</v>
      </c>
      <c r="AM768" s="444">
        <f t="shared" si="1032"/>
        <v>-54.8</v>
      </c>
      <c r="AN768" s="445">
        <f t="shared" si="1033"/>
        <v>48.586999999999989</v>
      </c>
      <c r="AO768" s="445">
        <f t="shared" si="1034"/>
        <v>4.7080426356589129</v>
      </c>
      <c r="AP768" s="542">
        <f t="shared" si="1097"/>
        <v>9.4160852713178252E-3</v>
      </c>
      <c r="AQ768" s="445">
        <f t="shared" si="1035"/>
        <v>9.7173999999999978</v>
      </c>
      <c r="AR768" s="227">
        <f t="shared" si="1036"/>
        <v>1152</v>
      </c>
      <c r="AS768" s="554">
        <f t="shared" si="1037"/>
        <v>1152</v>
      </c>
      <c r="AT768" s="209">
        <f t="shared" si="1038"/>
        <v>345.59999999999997</v>
      </c>
      <c r="AU768" s="209">
        <f t="shared" si="1039"/>
        <v>576</v>
      </c>
      <c r="AV768" s="211">
        <f t="shared" si="1040"/>
        <v>758</v>
      </c>
      <c r="AW768" s="545">
        <f t="shared" si="1041"/>
        <v>394</v>
      </c>
      <c r="AX768" s="210">
        <f t="shared" si="1042"/>
        <v>120</v>
      </c>
      <c r="AY768" s="210">
        <f t="shared" si="1043"/>
        <v>11.627906976744185</v>
      </c>
      <c r="AZ768" s="211">
        <f t="shared" si="1044"/>
        <v>1080.587</v>
      </c>
      <c r="BA768" s="544">
        <f t="shared" si="1098"/>
        <v>-71.413000000000011</v>
      </c>
      <c r="BB768" s="210">
        <f t="shared" si="1099"/>
        <v>-17.853250000000003</v>
      </c>
      <c r="BC768" s="213">
        <f t="shared" si="1045"/>
        <v>972.52830000000006</v>
      </c>
      <c r="BD768" s="211">
        <f>[1]MAG_9pak!$F$9</f>
        <v>972.52830000000006</v>
      </c>
      <c r="BE768" s="213">
        <f t="shared" si="1046"/>
        <v>291.75848999999999</v>
      </c>
      <c r="BF768" s="213">
        <f t="shared" si="1047"/>
        <v>486.26415000000003</v>
      </c>
      <c r="BG768" s="210">
        <f t="shared" si="1048"/>
        <v>214.52830000000006</v>
      </c>
      <c r="BH768" s="210">
        <f t="shared" si="1049"/>
        <v>-59.471699999999942</v>
      </c>
      <c r="BI768" s="210">
        <f t="shared" si="1050"/>
        <v>-5.7627616279069827</v>
      </c>
      <c r="BJ768" s="210">
        <f t="shared" si="1051"/>
        <v>1279.68</v>
      </c>
      <c r="BK768" s="214">
        <f t="shared" si="1052"/>
        <v>383.904</v>
      </c>
      <c r="BL768" s="214">
        <f t="shared" si="1053"/>
        <v>639.84</v>
      </c>
      <c r="BM768" s="210">
        <f t="shared" si="1054"/>
        <v>247.68000000000006</v>
      </c>
      <c r="BN768" s="210">
        <f t="shared" si="1055"/>
        <v>521.68000000000006</v>
      </c>
      <c r="BO768" s="215">
        <f t="shared" si="1056"/>
        <v>1279.68</v>
      </c>
      <c r="BP768" s="210">
        <f t="shared" si="1120"/>
        <v>1279.68</v>
      </c>
      <c r="BQ768" s="216">
        <f t="shared" si="1057"/>
        <v>383.904</v>
      </c>
      <c r="BR768" s="216">
        <f t="shared" si="1058"/>
        <v>639.84</v>
      </c>
      <c r="BS768" s="210">
        <f t="shared" si="1059"/>
        <v>247.68000000000006</v>
      </c>
      <c r="BT768" s="210">
        <f t="shared" si="1060"/>
        <v>521.68000000000006</v>
      </c>
      <c r="BU768" s="217">
        <f t="shared" si="1061"/>
        <v>1279.68</v>
      </c>
      <c r="BV768" s="210">
        <f t="shared" si="1121"/>
        <v>1279.68</v>
      </c>
      <c r="BW768" s="403">
        <f t="shared" si="1062"/>
        <v>383.904</v>
      </c>
      <c r="BX768" s="403">
        <f t="shared" si="1063"/>
        <v>639.84</v>
      </c>
      <c r="BY768" s="210">
        <f t="shared" si="1064"/>
        <v>247.68000000000006</v>
      </c>
      <c r="BZ768" s="210">
        <f t="shared" si="1065"/>
        <v>521.68000000000006</v>
      </c>
      <c r="CA768" s="210">
        <f t="shared" si="1066"/>
        <v>24</v>
      </c>
      <c r="CB768" s="404">
        <f t="shared" si="1067"/>
        <v>1279.68</v>
      </c>
      <c r="CC768" s="404"/>
      <c r="CD768" s="537">
        <f t="shared" si="1068"/>
        <v>-17.853250000000003</v>
      </c>
      <c r="CE768" s="537">
        <f t="shared" si="1100"/>
        <v>-5.3559750000000008</v>
      </c>
      <c r="CF768" s="537">
        <f t="shared" si="1069"/>
        <v>-8.9266250000000014</v>
      </c>
      <c r="CG768" s="210"/>
      <c r="CH768" s="210"/>
      <c r="CI768" s="210"/>
      <c r="CJ768" s="538">
        <f t="shared" si="1070"/>
        <v>-17.853250000000003</v>
      </c>
      <c r="CK768" s="216">
        <f t="shared" si="1071"/>
        <v>-98.5</v>
      </c>
      <c r="CL768" s="216">
        <f t="shared" si="1101"/>
        <v>-29.549999999999997</v>
      </c>
      <c r="CM768" s="216">
        <f t="shared" si="1072"/>
        <v>-49.25</v>
      </c>
      <c r="CN768" s="216"/>
      <c r="CO768" s="216"/>
      <c r="CP768" s="216"/>
      <c r="CQ768" s="217">
        <f t="shared" si="1073"/>
        <v>-98.5</v>
      </c>
      <c r="CR768" s="403">
        <f t="shared" si="1074"/>
        <v>-49.773250000000019</v>
      </c>
      <c r="CS768" s="403">
        <f t="shared" si="1102"/>
        <v>-14.931975000000005</v>
      </c>
      <c r="CT768" s="403">
        <f t="shared" si="1075"/>
        <v>-24.886625000000009</v>
      </c>
      <c r="CU768" s="403"/>
      <c r="CV768" s="403"/>
      <c r="CW768" s="403"/>
      <c r="CX768" s="404">
        <f t="shared" si="1076"/>
        <v>-49.773250000000019</v>
      </c>
      <c r="CY768" s="198"/>
      <c r="CZ768" s="222">
        <v>758</v>
      </c>
      <c r="DA768" s="677">
        <f t="shared" si="1077"/>
        <v>-274</v>
      </c>
      <c r="DB768" s="676">
        <f t="shared" si="1078"/>
        <v>-26.550387596899228</v>
      </c>
      <c r="DC768" s="676">
        <f t="shared" si="1103"/>
        <v>-5.3100775193798455</v>
      </c>
      <c r="DD768" s="208">
        <v>1080.587</v>
      </c>
      <c r="DE768" s="677">
        <f t="shared" si="1079"/>
        <v>48.586999999999989</v>
      </c>
      <c r="DF768" s="676">
        <f t="shared" si="1080"/>
        <v>4.7080426356589129</v>
      </c>
      <c r="DG768" s="676">
        <f t="shared" si="1104"/>
        <v>0.94160852713178256</v>
      </c>
      <c r="DH768" s="222">
        <v>20</v>
      </c>
      <c r="DI768" s="677">
        <f t="shared" si="1081"/>
        <v>206.4</v>
      </c>
      <c r="DJ768" s="568">
        <f t="shared" si="1082"/>
        <v>1238.4000000000001</v>
      </c>
      <c r="DK768" s="677">
        <f t="shared" si="1083"/>
        <v>1238.4000000000001</v>
      </c>
      <c r="DL768" s="677">
        <f t="shared" si="1105"/>
        <v>371.52</v>
      </c>
      <c r="DM768" s="677">
        <f t="shared" si="1106"/>
        <v>619.20000000000005</v>
      </c>
      <c r="DN768" s="677">
        <f t="shared" si="1084"/>
        <v>-39.453250000000025</v>
      </c>
      <c r="DO768" s="677">
        <f t="shared" si="1107"/>
        <v>-11.835975000000007</v>
      </c>
      <c r="DP768" s="677">
        <f t="shared" si="1108"/>
        <v>-19.726625000000013</v>
      </c>
      <c r="DQ768" s="677">
        <f t="shared" si="1085"/>
        <v>-39.453250000000025</v>
      </c>
      <c r="DR768" s="222">
        <v>758</v>
      </c>
      <c r="DS768" s="677">
        <f t="shared" si="1086"/>
        <v>-274</v>
      </c>
      <c r="DT768" s="676">
        <f t="shared" si="1087"/>
        <v>-26.550387596899228</v>
      </c>
      <c r="DU768" s="710">
        <f t="shared" si="1109"/>
        <v>-5.3100775193798455</v>
      </c>
      <c r="DV768" s="208">
        <v>1080.587</v>
      </c>
      <c r="DW768" s="677">
        <f t="shared" si="1088"/>
        <v>48.586999999999989</v>
      </c>
      <c r="DX768" s="676">
        <f t="shared" si="1089"/>
        <v>4.7080426356589129</v>
      </c>
      <c r="DY768" s="710">
        <f t="shared" si="1110"/>
        <v>0.94160852713178256</v>
      </c>
      <c r="DZ768" s="222">
        <v>19</v>
      </c>
      <c r="EA768" s="677">
        <f t="shared" si="1090"/>
        <v>196.08</v>
      </c>
      <c r="EB768" s="568">
        <f t="shared" si="1091"/>
        <v>1228.08</v>
      </c>
      <c r="EC768" s="677">
        <f t="shared" si="1092"/>
        <v>1228.08</v>
      </c>
      <c r="ED768" s="677">
        <f t="shared" si="1111"/>
        <v>368.42399999999992</v>
      </c>
      <c r="EE768" s="677">
        <f t="shared" si="1112"/>
        <v>614.04</v>
      </c>
      <c r="EF768" s="208">
        <f t="shared" si="1113"/>
        <v>-36.873249999999985</v>
      </c>
      <c r="EG768" s="208">
        <f t="shared" si="1114"/>
        <v>-11.061974999999995</v>
      </c>
      <c r="EH768" s="208">
        <f t="shared" si="1115"/>
        <v>-18.436624999999992</v>
      </c>
      <c r="EI768" s="677">
        <f t="shared" si="1093"/>
        <v>-36.873249999999985</v>
      </c>
    </row>
    <row r="769" spans="1:139" s="218" customFormat="1" ht="33.75" customHeight="1" x14ac:dyDescent="0.2">
      <c r="A769" s="505">
        <v>766</v>
      </c>
      <c r="B769" s="505" t="s">
        <v>1267</v>
      </c>
      <c r="C769" s="499" t="s">
        <v>48</v>
      </c>
      <c r="D769" s="406" t="s">
        <v>442</v>
      </c>
      <c r="E769" s="410" t="s">
        <v>13</v>
      </c>
      <c r="F769" s="219" t="s">
        <v>20</v>
      </c>
      <c r="G769" s="219" t="s">
        <v>22</v>
      </c>
      <c r="H769" s="219" t="s">
        <v>23</v>
      </c>
      <c r="I769" s="356">
        <v>1</v>
      </c>
      <c r="J769" s="294">
        <v>1308</v>
      </c>
      <c r="K769" s="222"/>
      <c r="L769" s="219" t="s">
        <v>20</v>
      </c>
      <c r="M769" s="219" t="s">
        <v>22</v>
      </c>
      <c r="N769" s="219" t="s">
        <v>23</v>
      </c>
      <c r="O769" s="356">
        <v>1</v>
      </c>
      <c r="P769" s="295">
        <v>1308</v>
      </c>
      <c r="Q769" s="219"/>
      <c r="R769" s="219"/>
      <c r="S769" s="219"/>
      <c r="T769" s="356">
        <v>1</v>
      </c>
      <c r="U769" s="296">
        <v>1308</v>
      </c>
      <c r="V769" s="228" t="s">
        <v>664</v>
      </c>
      <c r="W769" s="228" t="s">
        <v>6</v>
      </c>
      <c r="X769" s="228" t="s">
        <v>88</v>
      </c>
      <c r="Y769" s="357">
        <v>1</v>
      </c>
      <c r="Z769" s="226">
        <v>1250</v>
      </c>
      <c r="AA769" s="207">
        <f t="shared" si="1029"/>
        <v>1250</v>
      </c>
      <c r="AB769" s="222">
        <v>2174</v>
      </c>
      <c r="AC769" s="544">
        <f t="shared" si="1094"/>
        <v>924</v>
      </c>
      <c r="AD769" s="208">
        <f>2.73*$AB$1</f>
        <v>3105.2658000000001</v>
      </c>
      <c r="AE769" s="678">
        <f t="shared" si="1095"/>
        <v>1855.2658000000001</v>
      </c>
      <c r="AF769" s="222">
        <v>3726</v>
      </c>
      <c r="AJ769" s="444">
        <f t="shared" si="1030"/>
        <v>924</v>
      </c>
      <c r="AK769" s="444">
        <f t="shared" si="1031"/>
        <v>73.920000000000016</v>
      </c>
      <c r="AL769" s="539">
        <f t="shared" si="1096"/>
        <v>0.14784000000000003</v>
      </c>
      <c r="AM769" s="444">
        <f t="shared" si="1032"/>
        <v>184.8</v>
      </c>
      <c r="AN769" s="445">
        <f t="shared" si="1033"/>
        <v>1855.2658000000001</v>
      </c>
      <c r="AO769" s="445">
        <f t="shared" si="1034"/>
        <v>148.42126400000001</v>
      </c>
      <c r="AP769" s="542">
        <f t="shared" si="1097"/>
        <v>0.29684252800000005</v>
      </c>
      <c r="AQ769" s="445">
        <f t="shared" si="1035"/>
        <v>371.05316000000005</v>
      </c>
      <c r="AR769" s="227">
        <f t="shared" si="1036"/>
        <v>1370</v>
      </c>
      <c r="AS769" s="210">
        <f t="shared" si="1037"/>
        <v>1370</v>
      </c>
      <c r="AT769" s="209">
        <f t="shared" si="1038"/>
        <v>411</v>
      </c>
      <c r="AU769" s="209">
        <f t="shared" si="1039"/>
        <v>685</v>
      </c>
      <c r="AV769" s="211">
        <f t="shared" si="1040"/>
        <v>2174</v>
      </c>
      <c r="AW769" s="212">
        <f t="shared" si="1041"/>
        <v>-804</v>
      </c>
      <c r="AX769" s="210">
        <f t="shared" si="1042"/>
        <v>120</v>
      </c>
      <c r="AY769" s="210">
        <f t="shared" si="1043"/>
        <v>9.6000000000000085</v>
      </c>
      <c r="AZ769" s="211">
        <f t="shared" si="1044"/>
        <v>3105.2658000000001</v>
      </c>
      <c r="BA769" s="544">
        <f t="shared" si="1098"/>
        <v>1735.2658000000001</v>
      </c>
      <c r="BB769" s="210">
        <f t="shared" si="1099"/>
        <v>433.81645000000003</v>
      </c>
      <c r="BC769" s="213">
        <f t="shared" si="1045"/>
        <v>2173.68606</v>
      </c>
      <c r="BD769" s="211">
        <f>[1]MAG_9pak!$C$15</f>
        <v>2173.68606</v>
      </c>
      <c r="BE769" s="213">
        <f t="shared" si="1046"/>
        <v>652.105818</v>
      </c>
      <c r="BF769" s="213">
        <f t="shared" si="1047"/>
        <v>1086.84303</v>
      </c>
      <c r="BG769" s="210">
        <f t="shared" si="1048"/>
        <v>-0.31394000000000233</v>
      </c>
      <c r="BH769" s="210">
        <f t="shared" si="1049"/>
        <v>923.68606</v>
      </c>
      <c r="BI769" s="210">
        <f t="shared" si="1050"/>
        <v>73.8948848</v>
      </c>
      <c r="BJ769" s="210">
        <f t="shared" si="1051"/>
        <v>1550</v>
      </c>
      <c r="BK769" s="214">
        <f t="shared" si="1052"/>
        <v>465</v>
      </c>
      <c r="BL769" s="214">
        <f t="shared" si="1053"/>
        <v>775</v>
      </c>
      <c r="BM769" s="210">
        <f t="shared" si="1054"/>
        <v>300</v>
      </c>
      <c r="BN769" s="210">
        <f t="shared" si="1055"/>
        <v>-624</v>
      </c>
      <c r="BO769" s="215">
        <f t="shared" si="1056"/>
        <v>1550</v>
      </c>
      <c r="BP769" s="210">
        <f>Z769*1.2</f>
        <v>1500</v>
      </c>
      <c r="BQ769" s="216">
        <f t="shared" si="1057"/>
        <v>450</v>
      </c>
      <c r="BR769" s="216">
        <f t="shared" si="1058"/>
        <v>750</v>
      </c>
      <c r="BS769" s="210">
        <f t="shared" si="1059"/>
        <v>250</v>
      </c>
      <c r="BT769" s="210">
        <f t="shared" si="1060"/>
        <v>-674</v>
      </c>
      <c r="BU769" s="217">
        <f t="shared" si="1061"/>
        <v>1500</v>
      </c>
      <c r="BV769" s="210">
        <f>Z769*1.19</f>
        <v>1487.5</v>
      </c>
      <c r="BW769" s="403">
        <f t="shared" si="1062"/>
        <v>446.25</v>
      </c>
      <c r="BX769" s="403">
        <f t="shared" si="1063"/>
        <v>743.75</v>
      </c>
      <c r="BY769" s="210">
        <f t="shared" si="1064"/>
        <v>237.5</v>
      </c>
      <c r="BZ769" s="210">
        <f t="shared" si="1065"/>
        <v>-686.5</v>
      </c>
      <c r="CA769" s="210">
        <f t="shared" si="1066"/>
        <v>19</v>
      </c>
      <c r="CB769" s="404">
        <f t="shared" si="1067"/>
        <v>1487.5</v>
      </c>
      <c r="CC769" s="404"/>
      <c r="CD769" s="537">
        <f t="shared" si="1068"/>
        <v>433.81645000000003</v>
      </c>
      <c r="CE769" s="537">
        <f t="shared" si="1100"/>
        <v>130.144935</v>
      </c>
      <c r="CF769" s="537">
        <f t="shared" si="1069"/>
        <v>216.90822500000002</v>
      </c>
      <c r="CG769" s="210"/>
      <c r="CH769" s="210"/>
      <c r="CI769" s="210"/>
      <c r="CJ769" s="538">
        <f t="shared" si="1070"/>
        <v>433.81645000000003</v>
      </c>
      <c r="CK769" s="216">
        <f t="shared" si="1071"/>
        <v>201</v>
      </c>
      <c r="CL769" s="216">
        <f t="shared" si="1101"/>
        <v>60.3</v>
      </c>
      <c r="CM769" s="216">
        <f t="shared" si="1072"/>
        <v>100.5</v>
      </c>
      <c r="CN769" s="216"/>
      <c r="CO769" s="216"/>
      <c r="CP769" s="216"/>
      <c r="CQ769" s="217">
        <f t="shared" si="1073"/>
        <v>201</v>
      </c>
      <c r="CR769" s="403">
        <f t="shared" si="1074"/>
        <v>404.44145000000003</v>
      </c>
      <c r="CS769" s="403">
        <f t="shared" si="1102"/>
        <v>121.332435</v>
      </c>
      <c r="CT769" s="403">
        <f t="shared" si="1075"/>
        <v>202.22072500000002</v>
      </c>
      <c r="CU769" s="403"/>
      <c r="CV769" s="403"/>
      <c r="CW769" s="403"/>
      <c r="CX769" s="404">
        <f t="shared" si="1076"/>
        <v>404.44145000000003</v>
      </c>
      <c r="CY769" s="198"/>
      <c r="CZ769" s="222">
        <v>2174</v>
      </c>
      <c r="DA769" s="677">
        <f t="shared" si="1077"/>
        <v>924</v>
      </c>
      <c r="DB769" s="676">
        <f t="shared" si="1078"/>
        <v>73.920000000000016</v>
      </c>
      <c r="DC769" s="676">
        <f t="shared" si="1103"/>
        <v>14.784000000000002</v>
      </c>
      <c r="DD769" s="208">
        <v>3105.2658000000001</v>
      </c>
      <c r="DE769" s="677">
        <f t="shared" si="1079"/>
        <v>1855.2658000000001</v>
      </c>
      <c r="DF769" s="676">
        <f t="shared" si="1080"/>
        <v>148.42126400000001</v>
      </c>
      <c r="DG769" s="676">
        <f t="shared" si="1104"/>
        <v>29.684252800000003</v>
      </c>
      <c r="DH769" s="222">
        <v>15</v>
      </c>
      <c r="DI769" s="677">
        <f t="shared" si="1081"/>
        <v>187.5</v>
      </c>
      <c r="DJ769" s="568">
        <f t="shared" si="1082"/>
        <v>1437.5</v>
      </c>
      <c r="DK769" s="677">
        <f t="shared" si="1083"/>
        <v>1437.5</v>
      </c>
      <c r="DL769" s="677">
        <f t="shared" si="1105"/>
        <v>431.25</v>
      </c>
      <c r="DM769" s="677">
        <f t="shared" si="1106"/>
        <v>718.75</v>
      </c>
      <c r="DN769" s="677">
        <f t="shared" si="1084"/>
        <v>416.94145000000003</v>
      </c>
      <c r="DO769" s="677">
        <f t="shared" si="1107"/>
        <v>125.082435</v>
      </c>
      <c r="DP769" s="677">
        <f t="shared" si="1108"/>
        <v>208.47072500000002</v>
      </c>
      <c r="DQ769" s="677">
        <f t="shared" si="1085"/>
        <v>416.94145000000003</v>
      </c>
      <c r="DR769" s="222">
        <v>2174</v>
      </c>
      <c r="DS769" s="677">
        <f t="shared" si="1086"/>
        <v>924</v>
      </c>
      <c r="DT769" s="676">
        <f t="shared" si="1087"/>
        <v>73.920000000000016</v>
      </c>
      <c r="DU769" s="710">
        <f t="shared" si="1109"/>
        <v>14.784000000000002</v>
      </c>
      <c r="DV769" s="208">
        <v>3105.2658000000001</v>
      </c>
      <c r="DW769" s="677">
        <f t="shared" si="1088"/>
        <v>1855.2658000000001</v>
      </c>
      <c r="DX769" s="676">
        <f t="shared" si="1089"/>
        <v>148.42126400000001</v>
      </c>
      <c r="DY769" s="710">
        <f t="shared" si="1110"/>
        <v>29.684252800000003</v>
      </c>
      <c r="DZ769" s="222">
        <v>15</v>
      </c>
      <c r="EA769" s="677">
        <f t="shared" si="1090"/>
        <v>187.5</v>
      </c>
      <c r="EB769" s="568">
        <f t="shared" si="1091"/>
        <v>1437.5</v>
      </c>
      <c r="EC769" s="677">
        <f t="shared" si="1092"/>
        <v>1437.5</v>
      </c>
      <c r="ED769" s="677">
        <f t="shared" si="1111"/>
        <v>431.25</v>
      </c>
      <c r="EE769" s="677">
        <f t="shared" si="1112"/>
        <v>718.75</v>
      </c>
      <c r="EF769" s="208">
        <f t="shared" si="1113"/>
        <v>416.94145000000003</v>
      </c>
      <c r="EG769" s="208">
        <f t="shared" si="1114"/>
        <v>125.082435</v>
      </c>
      <c r="EH769" s="208">
        <f t="shared" si="1115"/>
        <v>208.47072500000002</v>
      </c>
      <c r="EI769" s="677">
        <f t="shared" si="1093"/>
        <v>416.94145000000003</v>
      </c>
    </row>
    <row r="770" spans="1:139" s="218" customFormat="1" ht="33.75" customHeight="1" x14ac:dyDescent="0.2">
      <c r="A770" s="505">
        <v>767</v>
      </c>
      <c r="B770" s="505" t="s">
        <v>1267</v>
      </c>
      <c r="C770" s="499" t="s">
        <v>48</v>
      </c>
      <c r="D770" s="406" t="s">
        <v>442</v>
      </c>
      <c r="E770" s="410" t="s">
        <v>14</v>
      </c>
      <c r="F770" s="219" t="s">
        <v>38</v>
      </c>
      <c r="G770" s="219" t="s">
        <v>24</v>
      </c>
      <c r="H770" s="219" t="s">
        <v>25</v>
      </c>
      <c r="I770" s="356">
        <v>0.5</v>
      </c>
      <c r="J770" s="295">
        <v>739</v>
      </c>
      <c r="K770" s="222"/>
      <c r="L770" s="219" t="s">
        <v>38</v>
      </c>
      <c r="M770" s="219" t="s">
        <v>24</v>
      </c>
      <c r="N770" s="219" t="s">
        <v>25</v>
      </c>
      <c r="O770" s="356">
        <v>0.5</v>
      </c>
      <c r="P770" s="295">
        <v>739</v>
      </c>
      <c r="Q770" s="219"/>
      <c r="R770" s="219"/>
      <c r="S770" s="219"/>
      <c r="T770" s="356">
        <v>0.5</v>
      </c>
      <c r="U770" s="296">
        <v>739</v>
      </c>
      <c r="V770" s="228" t="s">
        <v>660</v>
      </c>
      <c r="W770" s="228" t="s">
        <v>6</v>
      </c>
      <c r="X770" s="228" t="s">
        <v>45</v>
      </c>
      <c r="Y770" s="357">
        <v>0.5</v>
      </c>
      <c r="Z770" s="297">
        <v>739</v>
      </c>
      <c r="AA770" s="207">
        <f t="shared" si="1029"/>
        <v>369.5</v>
      </c>
      <c r="AB770" s="222">
        <v>758</v>
      </c>
      <c r="AC770" s="544">
        <f t="shared" si="1094"/>
        <v>19</v>
      </c>
      <c r="AD770" s="208">
        <f>0.95*$AB$1</f>
        <v>1080.587</v>
      </c>
      <c r="AE770" s="678">
        <f t="shared" si="1095"/>
        <v>341.58699999999999</v>
      </c>
      <c r="AF770" s="222">
        <v>1406</v>
      </c>
      <c r="AJ770" s="444">
        <f t="shared" si="1030"/>
        <v>19</v>
      </c>
      <c r="AK770" s="444">
        <f t="shared" si="1031"/>
        <v>2.5710419485791505</v>
      </c>
      <c r="AL770" s="539">
        <f t="shared" si="1096"/>
        <v>5.1420838971583003E-3</v>
      </c>
      <c r="AM770" s="444">
        <f t="shared" si="1032"/>
        <v>3.8</v>
      </c>
      <c r="AN770" s="445">
        <f t="shared" si="1033"/>
        <v>341.58699999999999</v>
      </c>
      <c r="AO770" s="445">
        <f t="shared" si="1034"/>
        <v>46.222868741542612</v>
      </c>
      <c r="AP770" s="542">
        <f t="shared" si="1097"/>
        <v>9.2445737483085211E-2</v>
      </c>
      <c r="AQ770" s="445">
        <f t="shared" si="1035"/>
        <v>68.317399999999992</v>
      </c>
      <c r="AR770" s="227">
        <f t="shared" si="1036"/>
        <v>429.5</v>
      </c>
      <c r="AS770" s="210">
        <f t="shared" si="1037"/>
        <v>859</v>
      </c>
      <c r="AT770" s="209">
        <f t="shared" si="1038"/>
        <v>257.7</v>
      </c>
      <c r="AU770" s="209">
        <f t="shared" si="1039"/>
        <v>429.5</v>
      </c>
      <c r="AV770" s="211">
        <f t="shared" si="1040"/>
        <v>758</v>
      </c>
      <c r="AW770" s="210">
        <f t="shared" si="1041"/>
        <v>101</v>
      </c>
      <c r="AX770" s="210">
        <f t="shared" si="1042"/>
        <v>120</v>
      </c>
      <c r="AY770" s="210">
        <f t="shared" si="1043"/>
        <v>16.238159675236801</v>
      </c>
      <c r="AZ770" s="211">
        <f t="shared" si="1044"/>
        <v>1080.587</v>
      </c>
      <c r="BA770" s="544">
        <f t="shared" si="1098"/>
        <v>221.58699999999999</v>
      </c>
      <c r="BB770" s="210">
        <f t="shared" si="1099"/>
        <v>55.396749999999997</v>
      </c>
      <c r="BC770" s="213">
        <f t="shared" si="1045"/>
        <v>486.26415000000003</v>
      </c>
      <c r="BD770" s="211">
        <f>[1]MAG_9pak!$F$9</f>
        <v>972.52830000000006</v>
      </c>
      <c r="BE770" s="213">
        <f t="shared" si="1046"/>
        <v>291.75848999999999</v>
      </c>
      <c r="BF770" s="213">
        <f t="shared" si="1047"/>
        <v>486.26415000000003</v>
      </c>
      <c r="BG770" s="210">
        <f t="shared" si="1048"/>
        <v>214.52830000000006</v>
      </c>
      <c r="BH770" s="210">
        <f t="shared" si="1049"/>
        <v>233.52830000000006</v>
      </c>
      <c r="BI770" s="210">
        <f t="shared" si="1050"/>
        <v>31.600581867388371</v>
      </c>
      <c r="BJ770" s="210">
        <f t="shared" si="1051"/>
        <v>916.36</v>
      </c>
      <c r="BK770" s="214">
        <f t="shared" si="1052"/>
        <v>274.90800000000002</v>
      </c>
      <c r="BL770" s="214">
        <f t="shared" si="1053"/>
        <v>458.18</v>
      </c>
      <c r="BM770" s="210">
        <f t="shared" si="1054"/>
        <v>177.36</v>
      </c>
      <c r="BN770" s="210">
        <f t="shared" si="1055"/>
        <v>158.36000000000001</v>
      </c>
      <c r="BO770" s="215">
        <f t="shared" si="1056"/>
        <v>458.18</v>
      </c>
      <c r="BP770" s="210">
        <f t="shared" ref="BP770:BP783" si="1122">Z770*1.24</f>
        <v>916.36</v>
      </c>
      <c r="BQ770" s="216">
        <f t="shared" si="1057"/>
        <v>274.90800000000002</v>
      </c>
      <c r="BR770" s="216">
        <f t="shared" si="1058"/>
        <v>458.18</v>
      </c>
      <c r="BS770" s="210">
        <f t="shared" si="1059"/>
        <v>177.36</v>
      </c>
      <c r="BT770" s="210">
        <f t="shared" si="1060"/>
        <v>158.36000000000001</v>
      </c>
      <c r="BU770" s="217">
        <f t="shared" si="1061"/>
        <v>458.18</v>
      </c>
      <c r="BV770" s="210">
        <f t="shared" ref="BV770:BV783" si="1123">Z770*1.24</f>
        <v>916.36</v>
      </c>
      <c r="BW770" s="403">
        <f t="shared" si="1062"/>
        <v>274.90800000000002</v>
      </c>
      <c r="BX770" s="403">
        <f t="shared" si="1063"/>
        <v>458.18</v>
      </c>
      <c r="BY770" s="210">
        <f t="shared" si="1064"/>
        <v>177.36</v>
      </c>
      <c r="BZ770" s="210">
        <f t="shared" si="1065"/>
        <v>158.36000000000001</v>
      </c>
      <c r="CA770" s="210">
        <f t="shared" si="1066"/>
        <v>24</v>
      </c>
      <c r="CB770" s="404">
        <f t="shared" si="1067"/>
        <v>458.18</v>
      </c>
      <c r="CC770" s="404"/>
      <c r="CD770" s="537">
        <f t="shared" si="1068"/>
        <v>55.396749999999997</v>
      </c>
      <c r="CE770" s="537">
        <f t="shared" si="1100"/>
        <v>16.619024999999997</v>
      </c>
      <c r="CF770" s="537">
        <f t="shared" si="1069"/>
        <v>27.698374999999999</v>
      </c>
      <c r="CG770" s="210"/>
      <c r="CH770" s="210"/>
      <c r="CI770" s="210"/>
      <c r="CJ770" s="538">
        <f t="shared" si="1070"/>
        <v>27.698374999999999</v>
      </c>
      <c r="CK770" s="216">
        <f t="shared" si="1071"/>
        <v>-25.25</v>
      </c>
      <c r="CL770" s="216">
        <f t="shared" si="1101"/>
        <v>-7.5749999999999993</v>
      </c>
      <c r="CM770" s="216">
        <f t="shared" si="1072"/>
        <v>-12.625</v>
      </c>
      <c r="CN770" s="216"/>
      <c r="CO770" s="216"/>
      <c r="CP770" s="216"/>
      <c r="CQ770" s="217">
        <f t="shared" si="1073"/>
        <v>-12.625</v>
      </c>
      <c r="CR770" s="403">
        <f t="shared" si="1074"/>
        <v>41.056749999999994</v>
      </c>
      <c r="CS770" s="403">
        <f t="shared" si="1102"/>
        <v>12.317024999999997</v>
      </c>
      <c r="CT770" s="403">
        <f t="shared" si="1075"/>
        <v>20.528374999999997</v>
      </c>
      <c r="CU770" s="403"/>
      <c r="CV770" s="403"/>
      <c r="CW770" s="403"/>
      <c r="CX770" s="404">
        <f t="shared" si="1076"/>
        <v>20.528374999999997</v>
      </c>
      <c r="CY770" s="198"/>
      <c r="CZ770" s="222">
        <v>758</v>
      </c>
      <c r="DA770" s="677">
        <f t="shared" si="1077"/>
        <v>19</v>
      </c>
      <c r="DB770" s="676">
        <f t="shared" si="1078"/>
        <v>2.5710419485791505</v>
      </c>
      <c r="DC770" s="676">
        <f t="shared" si="1103"/>
        <v>0.51420838971583005</v>
      </c>
      <c r="DD770" s="208">
        <v>1080.587</v>
      </c>
      <c r="DE770" s="677">
        <f t="shared" si="1079"/>
        <v>341.58699999999999</v>
      </c>
      <c r="DF770" s="676">
        <f t="shared" si="1080"/>
        <v>46.222868741542612</v>
      </c>
      <c r="DG770" s="676">
        <f t="shared" si="1104"/>
        <v>9.2445737483085217</v>
      </c>
      <c r="DH770" s="222">
        <v>20</v>
      </c>
      <c r="DI770" s="677">
        <f t="shared" si="1081"/>
        <v>147.80000000000001</v>
      </c>
      <c r="DJ770" s="568">
        <f t="shared" si="1082"/>
        <v>886.8</v>
      </c>
      <c r="DK770" s="677">
        <f t="shared" si="1083"/>
        <v>443.4</v>
      </c>
      <c r="DL770" s="677">
        <f t="shared" si="1105"/>
        <v>266.04000000000002</v>
      </c>
      <c r="DM770" s="677">
        <f t="shared" si="1106"/>
        <v>443.4</v>
      </c>
      <c r="DN770" s="677">
        <f t="shared" si="1084"/>
        <v>48.446750000000009</v>
      </c>
      <c r="DO770" s="677">
        <f t="shared" si="1107"/>
        <v>14.534025000000002</v>
      </c>
      <c r="DP770" s="677">
        <f t="shared" si="1108"/>
        <v>24.223375000000004</v>
      </c>
      <c r="DQ770" s="677">
        <f t="shared" si="1085"/>
        <v>24.223375000000004</v>
      </c>
      <c r="DR770" s="222">
        <v>758</v>
      </c>
      <c r="DS770" s="677">
        <f t="shared" si="1086"/>
        <v>19</v>
      </c>
      <c r="DT770" s="676">
        <f t="shared" si="1087"/>
        <v>2.5710419485791505</v>
      </c>
      <c r="DU770" s="710">
        <f t="shared" si="1109"/>
        <v>0.51420838971583005</v>
      </c>
      <c r="DV770" s="208">
        <v>1080.587</v>
      </c>
      <c r="DW770" s="677">
        <f t="shared" si="1088"/>
        <v>341.58699999999999</v>
      </c>
      <c r="DX770" s="676">
        <f t="shared" si="1089"/>
        <v>46.222868741542612</v>
      </c>
      <c r="DY770" s="710">
        <f t="shared" si="1110"/>
        <v>9.2445737483085217</v>
      </c>
      <c r="DZ770" s="222">
        <v>19</v>
      </c>
      <c r="EA770" s="677">
        <f t="shared" si="1090"/>
        <v>140.41</v>
      </c>
      <c r="EB770" s="568">
        <f t="shared" si="1091"/>
        <v>879.41</v>
      </c>
      <c r="EC770" s="677">
        <f t="shared" si="1092"/>
        <v>439.70499999999998</v>
      </c>
      <c r="ED770" s="677">
        <f t="shared" si="1111"/>
        <v>263.82299999999998</v>
      </c>
      <c r="EE770" s="677">
        <f t="shared" si="1112"/>
        <v>439.70499999999998</v>
      </c>
      <c r="EF770" s="208">
        <f t="shared" si="1113"/>
        <v>50.294250000000005</v>
      </c>
      <c r="EG770" s="208">
        <f t="shared" si="1114"/>
        <v>15.088275000000001</v>
      </c>
      <c r="EH770" s="208">
        <f t="shared" si="1115"/>
        <v>25.147125000000003</v>
      </c>
      <c r="EI770" s="677">
        <f t="shared" si="1093"/>
        <v>25.147125000000003</v>
      </c>
    </row>
    <row r="771" spans="1:139" s="218" customFormat="1" ht="33.75" customHeight="1" x14ac:dyDescent="0.2">
      <c r="A771" s="506">
        <v>768</v>
      </c>
      <c r="B771" s="505" t="s">
        <v>1267</v>
      </c>
      <c r="C771" s="499" t="s">
        <v>48</v>
      </c>
      <c r="D771" s="406" t="s">
        <v>442</v>
      </c>
      <c r="E771" s="410" t="s">
        <v>8</v>
      </c>
      <c r="F771" s="219" t="s">
        <v>5</v>
      </c>
      <c r="G771" s="219" t="s">
        <v>6</v>
      </c>
      <c r="H771" s="219" t="s">
        <v>7</v>
      </c>
      <c r="I771" s="356">
        <v>1</v>
      </c>
      <c r="J771" s="295">
        <v>500</v>
      </c>
      <c r="K771" s="222"/>
      <c r="L771" s="219" t="s">
        <v>5</v>
      </c>
      <c r="M771" s="219" t="s">
        <v>6</v>
      </c>
      <c r="N771" s="219" t="s">
        <v>7</v>
      </c>
      <c r="O771" s="356">
        <v>1</v>
      </c>
      <c r="P771" s="295">
        <v>500</v>
      </c>
      <c r="Q771" s="219"/>
      <c r="R771" s="219"/>
      <c r="S771" s="219"/>
      <c r="T771" s="356">
        <v>1</v>
      </c>
      <c r="U771" s="296">
        <v>500</v>
      </c>
      <c r="V771" s="228" t="s">
        <v>303</v>
      </c>
      <c r="W771" s="228" t="s">
        <v>6</v>
      </c>
      <c r="X771" s="228" t="s">
        <v>7</v>
      </c>
      <c r="Y771" s="357">
        <v>1</v>
      </c>
      <c r="Z771" s="297">
        <v>500</v>
      </c>
      <c r="AA771" s="207">
        <f t="shared" si="1029"/>
        <v>500</v>
      </c>
      <c r="AB771" s="222">
        <v>620</v>
      </c>
      <c r="AC771" s="544">
        <f t="shared" si="1094"/>
        <v>120</v>
      </c>
      <c r="AD771" s="208">
        <f>0.581*$AB$1</f>
        <v>660.86425999999994</v>
      </c>
      <c r="AE771" s="678">
        <f t="shared" si="1095"/>
        <v>160.86425999999994</v>
      </c>
      <c r="AF771" s="222">
        <v>859</v>
      </c>
      <c r="AJ771" s="444">
        <f t="shared" si="1030"/>
        <v>120</v>
      </c>
      <c r="AK771" s="444">
        <f t="shared" si="1031"/>
        <v>24</v>
      </c>
      <c r="AL771" s="539">
        <f t="shared" si="1096"/>
        <v>4.8000000000000001E-2</v>
      </c>
      <c r="AM771" s="444">
        <f t="shared" si="1032"/>
        <v>24</v>
      </c>
      <c r="AN771" s="445">
        <f t="shared" si="1033"/>
        <v>160.86425999999994</v>
      </c>
      <c r="AO771" s="445">
        <f t="shared" si="1034"/>
        <v>32.172852000000006</v>
      </c>
      <c r="AP771" s="542">
        <f t="shared" si="1097"/>
        <v>6.4345704000000004E-2</v>
      </c>
      <c r="AQ771" s="445">
        <f t="shared" si="1035"/>
        <v>32.172851999999992</v>
      </c>
      <c r="AR771" s="227">
        <f t="shared" si="1036"/>
        <v>620</v>
      </c>
      <c r="AS771" s="210">
        <f t="shared" si="1037"/>
        <v>620</v>
      </c>
      <c r="AT771" s="209">
        <f t="shared" si="1038"/>
        <v>186</v>
      </c>
      <c r="AU771" s="209">
        <f t="shared" si="1039"/>
        <v>310</v>
      </c>
      <c r="AV771" s="211">
        <f t="shared" si="1040"/>
        <v>620</v>
      </c>
      <c r="AW771" s="210">
        <f t="shared" si="1041"/>
        <v>0</v>
      </c>
      <c r="AX771" s="210">
        <f t="shared" si="1042"/>
        <v>120</v>
      </c>
      <c r="AY771" s="210">
        <f t="shared" si="1043"/>
        <v>24</v>
      </c>
      <c r="AZ771" s="211">
        <f t="shared" si="1044"/>
        <v>660.86425999999994</v>
      </c>
      <c r="BA771" s="544">
        <f t="shared" si="1098"/>
        <v>40.864259999999945</v>
      </c>
      <c r="BB771" s="210">
        <f t="shared" si="1099"/>
        <v>10.216064999999986</v>
      </c>
      <c r="BC771" s="213">
        <f t="shared" si="1045"/>
        <v>620</v>
      </c>
      <c r="BD771" s="211">
        <f>[1]MAG_9pak!$F$4</f>
        <v>620</v>
      </c>
      <c r="BE771" s="213">
        <f t="shared" si="1046"/>
        <v>186</v>
      </c>
      <c r="BF771" s="213">
        <f t="shared" si="1047"/>
        <v>310</v>
      </c>
      <c r="BG771" s="210">
        <f t="shared" si="1048"/>
        <v>0</v>
      </c>
      <c r="BH771" s="210">
        <f t="shared" si="1049"/>
        <v>120</v>
      </c>
      <c r="BI771" s="210">
        <f t="shared" si="1050"/>
        <v>24</v>
      </c>
      <c r="BJ771" s="210">
        <f t="shared" si="1051"/>
        <v>620</v>
      </c>
      <c r="BK771" s="214">
        <f t="shared" si="1052"/>
        <v>186</v>
      </c>
      <c r="BL771" s="214">
        <f t="shared" si="1053"/>
        <v>310</v>
      </c>
      <c r="BM771" s="210">
        <f t="shared" si="1054"/>
        <v>120</v>
      </c>
      <c r="BN771" s="210">
        <f t="shared" si="1055"/>
        <v>0</v>
      </c>
      <c r="BO771" s="215">
        <f t="shared" si="1056"/>
        <v>620</v>
      </c>
      <c r="BP771" s="210">
        <f t="shared" si="1122"/>
        <v>620</v>
      </c>
      <c r="BQ771" s="216">
        <f t="shared" si="1057"/>
        <v>186</v>
      </c>
      <c r="BR771" s="216">
        <f t="shared" si="1058"/>
        <v>310</v>
      </c>
      <c r="BS771" s="210">
        <f t="shared" si="1059"/>
        <v>120</v>
      </c>
      <c r="BT771" s="210">
        <f t="shared" si="1060"/>
        <v>0</v>
      </c>
      <c r="BU771" s="217">
        <f t="shared" si="1061"/>
        <v>620</v>
      </c>
      <c r="BV771" s="210">
        <f t="shared" si="1123"/>
        <v>620</v>
      </c>
      <c r="BW771" s="403">
        <f t="shared" si="1062"/>
        <v>186</v>
      </c>
      <c r="BX771" s="403">
        <f t="shared" si="1063"/>
        <v>310</v>
      </c>
      <c r="BY771" s="210">
        <f t="shared" si="1064"/>
        <v>120</v>
      </c>
      <c r="BZ771" s="210">
        <f t="shared" si="1065"/>
        <v>0</v>
      </c>
      <c r="CA771" s="210">
        <f t="shared" si="1066"/>
        <v>24</v>
      </c>
      <c r="CB771" s="404">
        <f t="shared" si="1067"/>
        <v>620</v>
      </c>
      <c r="CC771" s="404"/>
      <c r="CD771" s="537">
        <f t="shared" si="1068"/>
        <v>10.216064999999986</v>
      </c>
      <c r="CE771" s="537">
        <f t="shared" si="1100"/>
        <v>3.0648194999999956</v>
      </c>
      <c r="CF771" s="537">
        <f t="shared" si="1069"/>
        <v>5.1080324999999931</v>
      </c>
      <c r="CG771" s="210"/>
      <c r="CH771" s="210"/>
      <c r="CI771" s="210"/>
      <c r="CJ771" s="538">
        <f t="shared" si="1070"/>
        <v>10.216064999999986</v>
      </c>
      <c r="CK771" s="216">
        <f t="shared" si="1071"/>
        <v>0</v>
      </c>
      <c r="CL771" s="216">
        <f t="shared" si="1101"/>
        <v>0</v>
      </c>
      <c r="CM771" s="216">
        <f t="shared" si="1072"/>
        <v>0</v>
      </c>
      <c r="CN771" s="216"/>
      <c r="CO771" s="216"/>
      <c r="CP771" s="216"/>
      <c r="CQ771" s="217">
        <f t="shared" si="1073"/>
        <v>0</v>
      </c>
      <c r="CR771" s="403">
        <f t="shared" si="1074"/>
        <v>10.216064999999986</v>
      </c>
      <c r="CS771" s="403">
        <f t="shared" si="1102"/>
        <v>3.0648194999999956</v>
      </c>
      <c r="CT771" s="403">
        <f t="shared" si="1075"/>
        <v>5.1080324999999931</v>
      </c>
      <c r="CU771" s="403"/>
      <c r="CV771" s="403"/>
      <c r="CW771" s="403"/>
      <c r="CX771" s="404">
        <f t="shared" si="1076"/>
        <v>10.216064999999986</v>
      </c>
      <c r="CY771" s="198"/>
      <c r="CZ771" s="222">
        <v>620</v>
      </c>
      <c r="DA771" s="677">
        <f t="shared" si="1077"/>
        <v>120</v>
      </c>
      <c r="DB771" s="676">
        <f t="shared" si="1078"/>
        <v>24</v>
      </c>
      <c r="DC771" s="676">
        <f t="shared" si="1103"/>
        <v>4.8</v>
      </c>
      <c r="DD771" s="208">
        <v>660.86425999999994</v>
      </c>
      <c r="DE771" s="677">
        <f t="shared" si="1079"/>
        <v>160.86425999999994</v>
      </c>
      <c r="DF771" s="676">
        <f t="shared" si="1080"/>
        <v>32.172852000000006</v>
      </c>
      <c r="DG771" s="676">
        <f t="shared" si="1104"/>
        <v>6.434570400000001</v>
      </c>
      <c r="DH771" s="222">
        <v>24</v>
      </c>
      <c r="DI771" s="677">
        <f t="shared" si="1081"/>
        <v>120</v>
      </c>
      <c r="DJ771" s="568">
        <f t="shared" si="1082"/>
        <v>620</v>
      </c>
      <c r="DK771" s="677">
        <f t="shared" si="1083"/>
        <v>620</v>
      </c>
      <c r="DL771" s="677">
        <f t="shared" si="1105"/>
        <v>186</v>
      </c>
      <c r="DM771" s="677">
        <f t="shared" si="1106"/>
        <v>310</v>
      </c>
      <c r="DN771" s="677">
        <f t="shared" si="1084"/>
        <v>10.216064999999986</v>
      </c>
      <c r="DO771" s="677">
        <f t="shared" si="1107"/>
        <v>3.0648194999999956</v>
      </c>
      <c r="DP771" s="677">
        <f t="shared" si="1108"/>
        <v>5.1080324999999931</v>
      </c>
      <c r="DQ771" s="677">
        <f t="shared" si="1085"/>
        <v>10.216064999999986</v>
      </c>
      <c r="DR771" s="222">
        <v>620</v>
      </c>
      <c r="DS771" s="677">
        <f t="shared" si="1086"/>
        <v>120</v>
      </c>
      <c r="DT771" s="676">
        <f t="shared" si="1087"/>
        <v>24</v>
      </c>
      <c r="DU771" s="710">
        <f t="shared" si="1109"/>
        <v>4.8</v>
      </c>
      <c r="DV771" s="208">
        <v>660.86425999999994</v>
      </c>
      <c r="DW771" s="677">
        <f t="shared" si="1088"/>
        <v>160.86425999999994</v>
      </c>
      <c r="DX771" s="676">
        <f t="shared" si="1089"/>
        <v>32.172852000000006</v>
      </c>
      <c r="DY771" s="710">
        <f t="shared" si="1110"/>
        <v>6.434570400000001</v>
      </c>
      <c r="DZ771" s="222">
        <v>24</v>
      </c>
      <c r="EA771" s="677">
        <f t="shared" si="1090"/>
        <v>120</v>
      </c>
      <c r="EB771" s="568">
        <f t="shared" si="1091"/>
        <v>620</v>
      </c>
      <c r="EC771" s="677">
        <f t="shared" si="1092"/>
        <v>620</v>
      </c>
      <c r="ED771" s="677">
        <f t="shared" si="1111"/>
        <v>186</v>
      </c>
      <c r="EE771" s="677">
        <f t="shared" si="1112"/>
        <v>310</v>
      </c>
      <c r="EF771" s="208">
        <f t="shared" si="1113"/>
        <v>10.216064999999986</v>
      </c>
      <c r="EG771" s="208">
        <f t="shared" si="1114"/>
        <v>3.0648194999999956</v>
      </c>
      <c r="EH771" s="208">
        <f t="shared" si="1115"/>
        <v>5.1080324999999931</v>
      </c>
      <c r="EI771" s="677">
        <f t="shared" si="1093"/>
        <v>10.216064999999986</v>
      </c>
    </row>
    <row r="772" spans="1:139" s="218" customFormat="1" ht="33.75" customHeight="1" x14ac:dyDescent="0.2">
      <c r="A772" s="505">
        <v>769</v>
      </c>
      <c r="B772" s="505" t="s">
        <v>1267</v>
      </c>
      <c r="C772" s="499" t="s">
        <v>48</v>
      </c>
      <c r="D772" s="406" t="s">
        <v>442</v>
      </c>
      <c r="E772" s="410" t="s">
        <v>19</v>
      </c>
      <c r="F772" s="219" t="s">
        <v>20</v>
      </c>
      <c r="G772" s="219" t="s">
        <v>6</v>
      </c>
      <c r="H772" s="219" t="s">
        <v>10</v>
      </c>
      <c r="I772" s="356">
        <v>8.5</v>
      </c>
      <c r="J772" s="295">
        <v>608</v>
      </c>
      <c r="K772" s="222"/>
      <c r="L772" s="219" t="s">
        <v>20</v>
      </c>
      <c r="M772" s="219" t="s">
        <v>6</v>
      </c>
      <c r="N772" s="219" t="s">
        <v>10</v>
      </c>
      <c r="O772" s="356">
        <v>8.5</v>
      </c>
      <c r="P772" s="295">
        <v>608</v>
      </c>
      <c r="Q772" s="219"/>
      <c r="R772" s="219"/>
      <c r="S772" s="219"/>
      <c r="T772" s="356">
        <v>8.5</v>
      </c>
      <c r="U772" s="296">
        <v>608</v>
      </c>
      <c r="V772" s="228" t="s">
        <v>697</v>
      </c>
      <c r="W772" s="228" t="s">
        <v>47</v>
      </c>
      <c r="X772" s="228" t="s">
        <v>52</v>
      </c>
      <c r="Y772" s="357">
        <v>8.5</v>
      </c>
      <c r="Z772" s="297">
        <v>608</v>
      </c>
      <c r="AA772" s="207">
        <f t="shared" ref="AA772:AA835" si="1124">Z772*Y772</f>
        <v>5168</v>
      </c>
      <c r="AB772" s="222">
        <v>662</v>
      </c>
      <c r="AC772" s="544">
        <f t="shared" si="1094"/>
        <v>54</v>
      </c>
      <c r="AD772" s="208">
        <f>0.832*$AB$1</f>
        <v>946.36671999999999</v>
      </c>
      <c r="AE772" s="678">
        <f t="shared" si="1095"/>
        <v>338.36671999999999</v>
      </c>
      <c r="AF772" s="222">
        <v>1228</v>
      </c>
      <c r="AJ772" s="444">
        <f t="shared" ref="AJ772:AJ835" si="1125">AB772-Z772</f>
        <v>54</v>
      </c>
      <c r="AK772" s="444">
        <f t="shared" ref="AK772:AK835" si="1126">(AB772/Z772)*100-100</f>
        <v>8.8815789473684248</v>
      </c>
      <c r="AL772" s="539">
        <f t="shared" si="1096"/>
        <v>1.7763157894736849E-2</v>
      </c>
      <c r="AM772" s="444">
        <f t="shared" ref="AM772:AM835" si="1127">AJ772/5</f>
        <v>10.8</v>
      </c>
      <c r="AN772" s="445">
        <f t="shared" ref="AN772:AN835" si="1128">AD772-Z772</f>
        <v>338.36671999999999</v>
      </c>
      <c r="AO772" s="445">
        <f t="shared" ref="AO772:AO835" si="1129">(AD772/Z772)*100-100</f>
        <v>55.652421052631581</v>
      </c>
      <c r="AP772" s="542">
        <f t="shared" si="1097"/>
        <v>0.11130484210526316</v>
      </c>
      <c r="AQ772" s="445">
        <f t="shared" ref="AQ772:AQ835" si="1130">AN772/5</f>
        <v>67.673344</v>
      </c>
      <c r="AR772" s="227">
        <f t="shared" ref="AR772:AR835" si="1131">(Z772+120)*Y772</f>
        <v>6188</v>
      </c>
      <c r="AS772" s="210">
        <f t="shared" ref="AS772:AS835" si="1132">SUM(Z772+120)</f>
        <v>728</v>
      </c>
      <c r="AT772" s="209">
        <f t="shared" ref="AT772:AT835" si="1133">AS772*0.3</f>
        <v>218.4</v>
      </c>
      <c r="AU772" s="209">
        <f t="shared" ref="AU772:AU835" si="1134">AS772*0.5</f>
        <v>364</v>
      </c>
      <c r="AV772" s="211">
        <f t="shared" ref="AV772:AV835" si="1135">AB772</f>
        <v>662</v>
      </c>
      <c r="AW772" s="210">
        <f t="shared" ref="AW772:AW835" si="1136">SUM(AS772-AV772)</f>
        <v>66</v>
      </c>
      <c r="AX772" s="210">
        <f t="shared" ref="AX772:AX835" si="1137">AS772-Z772</f>
        <v>120</v>
      </c>
      <c r="AY772" s="210">
        <f t="shared" ref="AY772:AY835" si="1138">(AS772/Z772*100)-100</f>
        <v>19.736842105263165</v>
      </c>
      <c r="AZ772" s="211">
        <f t="shared" ref="AZ772:AZ835" si="1139">AD772</f>
        <v>946.36671999999999</v>
      </c>
      <c r="BA772" s="544">
        <f t="shared" si="1098"/>
        <v>218.36671999999999</v>
      </c>
      <c r="BB772" s="210">
        <f t="shared" si="1099"/>
        <v>54.591679999999997</v>
      </c>
      <c r="BC772" s="213">
        <f t="shared" ref="BC772:BC835" si="1140">BD772*Y772</f>
        <v>7239.7054079999998</v>
      </c>
      <c r="BD772" s="211">
        <f>[1]MAG_9pak!$F$7</f>
        <v>851.73004800000001</v>
      </c>
      <c r="BE772" s="213">
        <f t="shared" ref="BE772:BE835" si="1141">BD772*0.3</f>
        <v>255.5190144</v>
      </c>
      <c r="BF772" s="213">
        <f t="shared" ref="BF772:BF835" si="1142">BD772*0.5</f>
        <v>425.86502400000001</v>
      </c>
      <c r="BG772" s="210">
        <f t="shared" ref="BG772:BG835" si="1143">BD772-AB772</f>
        <v>189.73004800000001</v>
      </c>
      <c r="BH772" s="210">
        <f t="shared" ref="BH772:BH835" si="1144">SUM(BD772-Z772)</f>
        <v>243.73004800000001</v>
      </c>
      <c r="BI772" s="210">
        <f t="shared" ref="BI772:BI835" si="1145">(BD772/Z772*100)-100</f>
        <v>40.087178947368415</v>
      </c>
      <c r="BJ772" s="210">
        <f t="shared" ref="BJ772:BJ835" si="1146">Z772*1.24</f>
        <v>753.92</v>
      </c>
      <c r="BK772" s="214">
        <f t="shared" ref="BK772:BK835" si="1147">BJ772*0.3</f>
        <v>226.17599999999999</v>
      </c>
      <c r="BL772" s="214">
        <f t="shared" ref="BL772:BL835" si="1148">BJ772*0.5</f>
        <v>376.96</v>
      </c>
      <c r="BM772" s="210">
        <f t="shared" ref="BM772:BM835" si="1149">BJ772-Z772</f>
        <v>145.91999999999996</v>
      </c>
      <c r="BN772" s="210">
        <f t="shared" ref="BN772:BN835" si="1150">BJ772-AB772</f>
        <v>91.919999999999959</v>
      </c>
      <c r="BO772" s="215">
        <f t="shared" ref="BO772:BO835" si="1151">BJ772*Y772</f>
        <v>6408.32</v>
      </c>
      <c r="BP772" s="210">
        <f t="shared" si="1122"/>
        <v>753.92</v>
      </c>
      <c r="BQ772" s="216">
        <f t="shared" ref="BQ772:BQ835" si="1152">BP772*0.3</f>
        <v>226.17599999999999</v>
      </c>
      <c r="BR772" s="216">
        <f t="shared" ref="BR772:BR835" si="1153">BP772*0.5</f>
        <v>376.96</v>
      </c>
      <c r="BS772" s="210">
        <f t="shared" ref="BS772:BS835" si="1154">BP772-Z772</f>
        <v>145.91999999999996</v>
      </c>
      <c r="BT772" s="210">
        <f t="shared" ref="BT772:BT835" si="1155">BP772-AB772</f>
        <v>91.919999999999959</v>
      </c>
      <c r="BU772" s="217">
        <f t="shared" ref="BU772:BU835" si="1156">BP772*Y772</f>
        <v>6408.32</v>
      </c>
      <c r="BV772" s="210">
        <f t="shared" si="1123"/>
        <v>753.92</v>
      </c>
      <c r="BW772" s="403">
        <f t="shared" ref="BW772:BW835" si="1157">BV772*0.3</f>
        <v>226.17599999999999</v>
      </c>
      <c r="BX772" s="403">
        <f t="shared" ref="BX772:BX835" si="1158">BV772*0.5</f>
        <v>376.96</v>
      </c>
      <c r="BY772" s="210">
        <f t="shared" ref="BY772:BY835" si="1159">BV772-Z772</f>
        <v>145.91999999999996</v>
      </c>
      <c r="BZ772" s="210">
        <f t="shared" ref="BZ772:BZ835" si="1160">BV772-AB772</f>
        <v>91.919999999999959</v>
      </c>
      <c r="CA772" s="210">
        <f t="shared" ref="CA772:CA835" si="1161">(BV772/Z772*100)-100</f>
        <v>24</v>
      </c>
      <c r="CB772" s="404">
        <f t="shared" ref="CB772:CB835" si="1162">BV772*Y772</f>
        <v>6408.32</v>
      </c>
      <c r="CC772" s="404"/>
      <c r="CD772" s="537">
        <f t="shared" ref="CD772:CD835" si="1163">(AD772-AS772)/4</f>
        <v>54.591679999999997</v>
      </c>
      <c r="CE772" s="537">
        <f t="shared" si="1100"/>
        <v>16.377503999999998</v>
      </c>
      <c r="CF772" s="537">
        <f t="shared" ref="CF772:CF835" si="1164">CD772*0.5</f>
        <v>27.295839999999998</v>
      </c>
      <c r="CG772" s="210"/>
      <c r="CH772" s="210"/>
      <c r="CI772" s="210"/>
      <c r="CJ772" s="538">
        <f t="shared" ref="CJ772:CJ835" si="1165">CD772*Y772</f>
        <v>464.02927999999997</v>
      </c>
      <c r="CK772" s="216">
        <f t="shared" ref="CK772:CK835" si="1166">(AB772-AS772)/4</f>
        <v>-16.5</v>
      </c>
      <c r="CL772" s="216">
        <f t="shared" si="1101"/>
        <v>-4.95</v>
      </c>
      <c r="CM772" s="216">
        <f t="shared" ref="CM772:CM835" si="1167">CK772*0.5</f>
        <v>-8.25</v>
      </c>
      <c r="CN772" s="216"/>
      <c r="CO772" s="216"/>
      <c r="CP772" s="216"/>
      <c r="CQ772" s="217">
        <f t="shared" ref="CQ772:CQ835" si="1168">CK772*Y772</f>
        <v>-140.25</v>
      </c>
      <c r="CR772" s="403">
        <f t="shared" ref="CR772:CR835" si="1169">(AD772-BV772)/4</f>
        <v>48.111680000000007</v>
      </c>
      <c r="CS772" s="403">
        <f t="shared" si="1102"/>
        <v>14.433504000000001</v>
      </c>
      <c r="CT772" s="403">
        <f t="shared" ref="CT772:CT835" si="1170">CR772*0.5</f>
        <v>24.055840000000003</v>
      </c>
      <c r="CU772" s="403"/>
      <c r="CV772" s="403"/>
      <c r="CW772" s="403"/>
      <c r="CX772" s="404">
        <f t="shared" ref="CX772:CX835" si="1171">CR772*Y772</f>
        <v>408.94928000000004</v>
      </c>
      <c r="CY772" s="198"/>
      <c r="CZ772" s="222">
        <v>662</v>
      </c>
      <c r="DA772" s="677">
        <f t="shared" ref="DA772:DA835" si="1172">CZ772-Z772</f>
        <v>54</v>
      </c>
      <c r="DB772" s="676">
        <f t="shared" ref="DB772:DB835" si="1173">(CZ772/Z772*100)-100</f>
        <v>8.8815789473684248</v>
      </c>
      <c r="DC772" s="676">
        <f t="shared" si="1103"/>
        <v>1.776315789473685</v>
      </c>
      <c r="DD772" s="208">
        <v>946.36671999999999</v>
      </c>
      <c r="DE772" s="677">
        <f t="shared" ref="DE772:DE835" si="1174">DD772-Z772</f>
        <v>338.36671999999999</v>
      </c>
      <c r="DF772" s="676">
        <f t="shared" ref="DF772:DF835" si="1175">(DD772/Z772)*100-100</f>
        <v>55.652421052631581</v>
      </c>
      <c r="DG772" s="676">
        <f t="shared" si="1104"/>
        <v>11.130484210526316</v>
      </c>
      <c r="DH772" s="222">
        <v>24</v>
      </c>
      <c r="DI772" s="677">
        <f t="shared" ref="DI772:DI835" si="1176">Z772*DH772/100</f>
        <v>145.91999999999999</v>
      </c>
      <c r="DJ772" s="568">
        <f t="shared" ref="DJ772:DJ835" si="1177">Z772+DI772</f>
        <v>753.92</v>
      </c>
      <c r="DK772" s="677">
        <f t="shared" ref="DK772:DK835" si="1178">DJ772*Y772</f>
        <v>6408.32</v>
      </c>
      <c r="DL772" s="677">
        <f t="shared" si="1105"/>
        <v>226.17599999999999</v>
      </c>
      <c r="DM772" s="677">
        <f t="shared" si="1106"/>
        <v>376.96</v>
      </c>
      <c r="DN772" s="677">
        <f t="shared" ref="DN772:DN835" si="1179">(DD772-DJ772)/4</f>
        <v>48.111680000000007</v>
      </c>
      <c r="DO772" s="677">
        <f t="shared" si="1107"/>
        <v>14.433504000000001</v>
      </c>
      <c r="DP772" s="677">
        <f t="shared" si="1108"/>
        <v>24.055840000000003</v>
      </c>
      <c r="DQ772" s="677">
        <f t="shared" ref="DQ772:DQ835" si="1180">DN772*Y772</f>
        <v>408.94928000000004</v>
      </c>
      <c r="DR772" s="222">
        <v>662</v>
      </c>
      <c r="DS772" s="677">
        <f t="shared" ref="DS772:DS835" si="1181">DR772-Z772</f>
        <v>54</v>
      </c>
      <c r="DT772" s="676">
        <f t="shared" ref="DT772:DT835" si="1182">(DR772/Z772*100)-100</f>
        <v>8.8815789473684248</v>
      </c>
      <c r="DU772" s="710">
        <f t="shared" si="1109"/>
        <v>1.776315789473685</v>
      </c>
      <c r="DV772" s="208">
        <v>946.36671999999999</v>
      </c>
      <c r="DW772" s="677">
        <f t="shared" ref="DW772:DW835" si="1183">DV772-Z772</f>
        <v>338.36671999999999</v>
      </c>
      <c r="DX772" s="676">
        <f t="shared" ref="DX772:DX835" si="1184">(DV772/Z772)*100-100</f>
        <v>55.652421052631581</v>
      </c>
      <c r="DY772" s="710">
        <f t="shared" si="1110"/>
        <v>11.130484210526316</v>
      </c>
      <c r="DZ772" s="222">
        <v>22</v>
      </c>
      <c r="EA772" s="677">
        <f t="shared" ref="EA772:EA835" si="1185">Z772*DZ772/100</f>
        <v>133.76</v>
      </c>
      <c r="EB772" s="568">
        <f t="shared" ref="EB772:EB835" si="1186">Z772+EA772</f>
        <v>741.76</v>
      </c>
      <c r="EC772" s="677">
        <f t="shared" ref="EC772:EC835" si="1187">EB772*Y772</f>
        <v>6304.96</v>
      </c>
      <c r="ED772" s="677">
        <f t="shared" si="1111"/>
        <v>222.52799999999999</v>
      </c>
      <c r="EE772" s="677">
        <f t="shared" si="1112"/>
        <v>370.88</v>
      </c>
      <c r="EF772" s="208">
        <f t="shared" si="1113"/>
        <v>51.151679999999999</v>
      </c>
      <c r="EG772" s="208">
        <f t="shared" si="1114"/>
        <v>15.345503999999998</v>
      </c>
      <c r="EH772" s="208">
        <f t="shared" si="1115"/>
        <v>25.575839999999999</v>
      </c>
      <c r="EI772" s="677">
        <f t="shared" ref="EI772:EI835" si="1188">EF772*Y772</f>
        <v>434.78927999999996</v>
      </c>
    </row>
    <row r="773" spans="1:139" s="218" customFormat="1" ht="33.75" customHeight="1" x14ac:dyDescent="0.2">
      <c r="A773" s="505">
        <v>770</v>
      </c>
      <c r="B773" s="505" t="s">
        <v>1267</v>
      </c>
      <c r="C773" s="499" t="s">
        <v>48</v>
      </c>
      <c r="D773" s="406" t="s">
        <v>442</v>
      </c>
      <c r="E773" s="410" t="s">
        <v>49</v>
      </c>
      <c r="F773" s="219" t="s">
        <v>51</v>
      </c>
      <c r="G773" s="219" t="s">
        <v>47</v>
      </c>
      <c r="H773" s="219" t="s">
        <v>28</v>
      </c>
      <c r="I773" s="356">
        <v>0.75</v>
      </c>
      <c r="J773" s="295">
        <v>1093</v>
      </c>
      <c r="K773" s="222"/>
      <c r="L773" s="219" t="s">
        <v>51</v>
      </c>
      <c r="M773" s="219" t="s">
        <v>47</v>
      </c>
      <c r="N773" s="219" t="s">
        <v>28</v>
      </c>
      <c r="O773" s="356">
        <v>0.75</v>
      </c>
      <c r="P773" s="295">
        <v>1093</v>
      </c>
      <c r="Q773" s="219"/>
      <c r="R773" s="219"/>
      <c r="S773" s="219"/>
      <c r="T773" s="356">
        <v>0.75</v>
      </c>
      <c r="U773" s="296">
        <v>1093</v>
      </c>
      <c r="V773" s="228" t="s">
        <v>701</v>
      </c>
      <c r="W773" s="228" t="s">
        <v>53</v>
      </c>
      <c r="X773" s="228" t="s">
        <v>25</v>
      </c>
      <c r="Y773" s="357">
        <v>0.75</v>
      </c>
      <c r="Z773" s="297">
        <v>1093</v>
      </c>
      <c r="AA773" s="207">
        <f t="shared" si="1124"/>
        <v>819.75</v>
      </c>
      <c r="AB773" s="222">
        <v>905</v>
      </c>
      <c r="AC773" s="544">
        <f t="shared" ref="AC773:AC836" si="1189">AB773-Z773</f>
        <v>-188</v>
      </c>
      <c r="AD773" s="208">
        <f>1.137*$AB$1</f>
        <v>1293.2920200000001</v>
      </c>
      <c r="AE773" s="678">
        <f t="shared" ref="AE773:AE836" si="1190">AD773-Z773</f>
        <v>200.29202000000009</v>
      </c>
      <c r="AF773" s="222">
        <v>1682</v>
      </c>
      <c r="AJ773" s="444">
        <f t="shared" si="1125"/>
        <v>-188</v>
      </c>
      <c r="AK773" s="444">
        <f t="shared" si="1126"/>
        <v>-17.200365965233303</v>
      </c>
      <c r="AL773" s="539">
        <f t="shared" ref="AL773:AL836" si="1191">AK773/5/100</f>
        <v>-3.4400731930466603E-2</v>
      </c>
      <c r="AM773" s="444">
        <f t="shared" si="1127"/>
        <v>-37.6</v>
      </c>
      <c r="AN773" s="445">
        <f t="shared" si="1128"/>
        <v>200.29202000000009</v>
      </c>
      <c r="AO773" s="445">
        <f t="shared" si="1129"/>
        <v>18.32497895699909</v>
      </c>
      <c r="AP773" s="542">
        <f t="shared" ref="AP773:AP836" si="1192">AO773/5/100</f>
        <v>3.664995791399818E-2</v>
      </c>
      <c r="AQ773" s="445">
        <f t="shared" si="1130"/>
        <v>40.058404000000017</v>
      </c>
      <c r="AR773" s="227">
        <f t="shared" si="1131"/>
        <v>909.75</v>
      </c>
      <c r="AS773" s="210">
        <f t="shared" si="1132"/>
        <v>1213</v>
      </c>
      <c r="AT773" s="209">
        <f t="shared" si="1133"/>
        <v>363.9</v>
      </c>
      <c r="AU773" s="209">
        <f t="shared" si="1134"/>
        <v>606.5</v>
      </c>
      <c r="AV773" s="211">
        <f t="shared" si="1135"/>
        <v>905</v>
      </c>
      <c r="AW773" s="210">
        <f t="shared" si="1136"/>
        <v>308</v>
      </c>
      <c r="AX773" s="210">
        <f t="shared" si="1137"/>
        <v>120</v>
      </c>
      <c r="AY773" s="210">
        <f t="shared" si="1138"/>
        <v>10.978956999085085</v>
      </c>
      <c r="AZ773" s="211">
        <f t="shared" si="1139"/>
        <v>1293.2920200000001</v>
      </c>
      <c r="BA773" s="544">
        <f t="shared" ref="BA773:BA836" si="1193">AZ773-AS773</f>
        <v>80.292020000000093</v>
      </c>
      <c r="BB773" s="210">
        <f t="shared" ref="BB773:BB836" si="1194">BA773/4</f>
        <v>20.073005000000023</v>
      </c>
      <c r="BC773" s="213">
        <f t="shared" si="1140"/>
        <v>872.97211350000021</v>
      </c>
      <c r="BD773" s="211">
        <f>[1]MAG_9pak!$F$10</f>
        <v>1163.9628180000002</v>
      </c>
      <c r="BE773" s="213">
        <f t="shared" si="1141"/>
        <v>349.18884540000005</v>
      </c>
      <c r="BF773" s="213">
        <f t="shared" si="1142"/>
        <v>581.9814090000001</v>
      </c>
      <c r="BG773" s="210">
        <f t="shared" si="1143"/>
        <v>258.9628180000002</v>
      </c>
      <c r="BH773" s="210">
        <f t="shared" si="1144"/>
        <v>70.962818000000198</v>
      </c>
      <c r="BI773" s="210">
        <f t="shared" si="1145"/>
        <v>6.4924810612992019</v>
      </c>
      <c r="BJ773" s="210">
        <f t="shared" si="1146"/>
        <v>1355.32</v>
      </c>
      <c r="BK773" s="214">
        <f t="shared" si="1147"/>
        <v>406.59599999999995</v>
      </c>
      <c r="BL773" s="214">
        <f t="shared" si="1148"/>
        <v>677.66</v>
      </c>
      <c r="BM773" s="210">
        <f t="shared" si="1149"/>
        <v>262.31999999999994</v>
      </c>
      <c r="BN773" s="210">
        <f t="shared" si="1150"/>
        <v>450.31999999999994</v>
      </c>
      <c r="BO773" s="215">
        <f t="shared" si="1151"/>
        <v>1016.49</v>
      </c>
      <c r="BP773" s="210">
        <f t="shared" si="1122"/>
        <v>1355.32</v>
      </c>
      <c r="BQ773" s="216">
        <f t="shared" si="1152"/>
        <v>406.59599999999995</v>
      </c>
      <c r="BR773" s="216">
        <f t="shared" si="1153"/>
        <v>677.66</v>
      </c>
      <c r="BS773" s="210">
        <f t="shared" si="1154"/>
        <v>262.31999999999994</v>
      </c>
      <c r="BT773" s="210">
        <f t="shared" si="1155"/>
        <v>450.31999999999994</v>
      </c>
      <c r="BU773" s="217">
        <f t="shared" si="1156"/>
        <v>1016.49</v>
      </c>
      <c r="BV773" s="210">
        <f t="shared" si="1123"/>
        <v>1355.32</v>
      </c>
      <c r="BW773" s="403">
        <f t="shared" si="1157"/>
        <v>406.59599999999995</v>
      </c>
      <c r="BX773" s="403">
        <f t="shared" si="1158"/>
        <v>677.66</v>
      </c>
      <c r="BY773" s="210">
        <f t="shared" si="1159"/>
        <v>262.31999999999994</v>
      </c>
      <c r="BZ773" s="210">
        <f t="shared" si="1160"/>
        <v>450.31999999999994</v>
      </c>
      <c r="CA773" s="210">
        <f t="shared" si="1161"/>
        <v>24</v>
      </c>
      <c r="CB773" s="404">
        <f t="shared" si="1162"/>
        <v>1016.49</v>
      </c>
      <c r="CC773" s="404"/>
      <c r="CD773" s="537">
        <f t="shared" si="1163"/>
        <v>20.073005000000023</v>
      </c>
      <c r="CE773" s="537">
        <f t="shared" ref="CE773:CE836" si="1195">CD773*0.3</f>
        <v>6.0219015000000065</v>
      </c>
      <c r="CF773" s="537">
        <f t="shared" si="1164"/>
        <v>10.036502500000012</v>
      </c>
      <c r="CG773" s="210"/>
      <c r="CH773" s="210"/>
      <c r="CI773" s="210"/>
      <c r="CJ773" s="538">
        <f t="shared" si="1165"/>
        <v>15.054753750000017</v>
      </c>
      <c r="CK773" s="216">
        <f t="shared" si="1166"/>
        <v>-77</v>
      </c>
      <c r="CL773" s="216">
        <f t="shared" ref="CL773:CL836" si="1196">CK773*0.3</f>
        <v>-23.099999999999998</v>
      </c>
      <c r="CM773" s="216">
        <f t="shared" si="1167"/>
        <v>-38.5</v>
      </c>
      <c r="CN773" s="216"/>
      <c r="CO773" s="216"/>
      <c r="CP773" s="216"/>
      <c r="CQ773" s="217">
        <f t="shared" si="1168"/>
        <v>-57.75</v>
      </c>
      <c r="CR773" s="403">
        <f t="shared" si="1169"/>
        <v>-15.506994999999961</v>
      </c>
      <c r="CS773" s="403">
        <f t="shared" ref="CS773:CS836" si="1197">CR773*0.3</f>
        <v>-4.6520984999999877</v>
      </c>
      <c r="CT773" s="403">
        <f t="shared" si="1170"/>
        <v>-7.7534974999999804</v>
      </c>
      <c r="CU773" s="403"/>
      <c r="CV773" s="403"/>
      <c r="CW773" s="403"/>
      <c r="CX773" s="404">
        <f t="shared" si="1171"/>
        <v>-11.630246249999971</v>
      </c>
      <c r="CY773" s="198"/>
      <c r="CZ773" s="222">
        <v>905</v>
      </c>
      <c r="DA773" s="677">
        <f t="shared" si="1172"/>
        <v>-188</v>
      </c>
      <c r="DB773" s="676">
        <f t="shared" si="1173"/>
        <v>-17.200365965233303</v>
      </c>
      <c r="DC773" s="676">
        <f t="shared" ref="DC773:DC836" si="1198">DB773/5</f>
        <v>-3.4400731930466604</v>
      </c>
      <c r="DD773" s="208">
        <v>1293.2920200000001</v>
      </c>
      <c r="DE773" s="677">
        <f t="shared" si="1174"/>
        <v>200.29202000000009</v>
      </c>
      <c r="DF773" s="676">
        <f t="shared" si="1175"/>
        <v>18.32497895699909</v>
      </c>
      <c r="DG773" s="676">
        <f t="shared" ref="DG773:DG836" si="1199">DF773/5</f>
        <v>3.6649957913998179</v>
      </c>
      <c r="DH773" s="222">
        <v>20</v>
      </c>
      <c r="DI773" s="677">
        <f t="shared" si="1176"/>
        <v>218.6</v>
      </c>
      <c r="DJ773" s="568">
        <f t="shared" si="1177"/>
        <v>1311.6</v>
      </c>
      <c r="DK773" s="677">
        <f t="shared" si="1178"/>
        <v>983.69999999999993</v>
      </c>
      <c r="DL773" s="677">
        <f t="shared" ref="DL773:DL836" si="1200">DJ773*30/100</f>
        <v>393.48</v>
      </c>
      <c r="DM773" s="677">
        <f t="shared" ref="DM773:DM836" si="1201">DJ773*50/100</f>
        <v>655.8</v>
      </c>
      <c r="DN773" s="677">
        <f t="shared" si="1179"/>
        <v>-4.576994999999954</v>
      </c>
      <c r="DO773" s="677">
        <f t="shared" ref="DO773:DO836" si="1202">DN773*0.3</f>
        <v>-1.3730984999999862</v>
      </c>
      <c r="DP773" s="677">
        <f t="shared" ref="DP773:DP836" si="1203">DN773*0.5</f>
        <v>-2.288497499999977</v>
      </c>
      <c r="DQ773" s="677">
        <f t="shared" si="1180"/>
        <v>-3.4327462499999655</v>
      </c>
      <c r="DR773" s="222">
        <v>905</v>
      </c>
      <c r="DS773" s="677">
        <f t="shared" si="1181"/>
        <v>-188</v>
      </c>
      <c r="DT773" s="676">
        <f t="shared" si="1182"/>
        <v>-17.200365965233303</v>
      </c>
      <c r="DU773" s="710">
        <f t="shared" ref="DU773:DU836" si="1204">DT773/5</f>
        <v>-3.4400731930466604</v>
      </c>
      <c r="DV773" s="208">
        <v>1293.2920200000001</v>
      </c>
      <c r="DW773" s="677">
        <f t="shared" si="1183"/>
        <v>200.29202000000009</v>
      </c>
      <c r="DX773" s="676">
        <f t="shared" si="1184"/>
        <v>18.32497895699909</v>
      </c>
      <c r="DY773" s="710">
        <f t="shared" ref="DY773:DY836" si="1205">DX773/5</f>
        <v>3.6649957913998179</v>
      </c>
      <c r="DZ773" s="222">
        <v>19</v>
      </c>
      <c r="EA773" s="677">
        <f t="shared" si="1185"/>
        <v>207.67</v>
      </c>
      <c r="EB773" s="568">
        <f t="shared" si="1186"/>
        <v>1300.67</v>
      </c>
      <c r="EC773" s="677">
        <f t="shared" si="1187"/>
        <v>975.50250000000005</v>
      </c>
      <c r="ED773" s="677">
        <f t="shared" ref="ED773:ED836" si="1206">EB773*30/100</f>
        <v>390.20100000000008</v>
      </c>
      <c r="EE773" s="677">
        <f t="shared" ref="EE773:EE836" si="1207">EB773*50/100</f>
        <v>650.33500000000004</v>
      </c>
      <c r="EF773" s="208">
        <f t="shared" ref="EF773:EF836" si="1208">(DV773-EB773)/4</f>
        <v>-1.8444949999999949</v>
      </c>
      <c r="EG773" s="208">
        <f t="shared" ref="EG773:EG836" si="1209">EF773*0.3</f>
        <v>-0.55334849999999847</v>
      </c>
      <c r="EH773" s="208">
        <f t="shared" ref="EH773:EH836" si="1210">EF773*0.5</f>
        <v>-0.92224749999999744</v>
      </c>
      <c r="EI773" s="677">
        <f t="shared" si="1188"/>
        <v>-1.3833712499999962</v>
      </c>
    </row>
    <row r="774" spans="1:139" s="218" customFormat="1" ht="33.75" customHeight="1" x14ac:dyDescent="0.2">
      <c r="A774" s="506">
        <v>771</v>
      </c>
      <c r="B774" s="505" t="s">
        <v>1267</v>
      </c>
      <c r="C774" s="499" t="s">
        <v>48</v>
      </c>
      <c r="D774" s="406" t="s">
        <v>442</v>
      </c>
      <c r="E774" s="410" t="s">
        <v>17</v>
      </c>
      <c r="F774" s="219" t="s">
        <v>20</v>
      </c>
      <c r="G774" s="219" t="s">
        <v>26</v>
      </c>
      <c r="H774" s="219" t="s">
        <v>27</v>
      </c>
      <c r="I774" s="356">
        <v>0.3</v>
      </c>
      <c r="J774" s="294">
        <v>800</v>
      </c>
      <c r="K774" s="222"/>
      <c r="L774" s="219" t="s">
        <v>20</v>
      </c>
      <c r="M774" s="219" t="s">
        <v>26</v>
      </c>
      <c r="N774" s="219" t="s">
        <v>27</v>
      </c>
      <c r="O774" s="356">
        <v>0.3</v>
      </c>
      <c r="P774" s="295">
        <v>800</v>
      </c>
      <c r="Q774" s="219"/>
      <c r="R774" s="219"/>
      <c r="S774" s="219"/>
      <c r="T774" s="356">
        <v>0.3</v>
      </c>
      <c r="U774" s="296">
        <v>800</v>
      </c>
      <c r="V774" s="228" t="s">
        <v>697</v>
      </c>
      <c r="W774" s="228" t="s">
        <v>9</v>
      </c>
      <c r="X774" s="228" t="s">
        <v>45</v>
      </c>
      <c r="Y774" s="357">
        <v>0.3</v>
      </c>
      <c r="Z774" s="297">
        <v>800</v>
      </c>
      <c r="AA774" s="207">
        <f t="shared" si="1124"/>
        <v>240</v>
      </c>
      <c r="AB774" s="222">
        <v>758</v>
      </c>
      <c r="AC774" s="544">
        <f t="shared" si="1189"/>
        <v>-42</v>
      </c>
      <c r="AD774" s="208">
        <f>0.95*$AB$1</f>
        <v>1080.587</v>
      </c>
      <c r="AE774" s="678">
        <f t="shared" si="1190"/>
        <v>280.58699999999999</v>
      </c>
      <c r="AF774" s="222">
        <v>1406</v>
      </c>
      <c r="AJ774" s="444">
        <f t="shared" si="1125"/>
        <v>-42</v>
      </c>
      <c r="AK774" s="444">
        <f t="shared" si="1126"/>
        <v>-5.25</v>
      </c>
      <c r="AL774" s="539">
        <f t="shared" si="1191"/>
        <v>-1.0500000000000001E-2</v>
      </c>
      <c r="AM774" s="444">
        <f t="shared" si="1127"/>
        <v>-8.4</v>
      </c>
      <c r="AN774" s="445">
        <f t="shared" si="1128"/>
        <v>280.58699999999999</v>
      </c>
      <c r="AO774" s="445">
        <f t="shared" si="1129"/>
        <v>35.073374999999999</v>
      </c>
      <c r="AP774" s="542">
        <f t="shared" si="1192"/>
        <v>7.0146749999999994E-2</v>
      </c>
      <c r="AQ774" s="445">
        <f t="shared" si="1130"/>
        <v>56.117399999999996</v>
      </c>
      <c r="AR774" s="227">
        <f t="shared" si="1131"/>
        <v>276</v>
      </c>
      <c r="AS774" s="210">
        <f t="shared" si="1132"/>
        <v>920</v>
      </c>
      <c r="AT774" s="209">
        <f t="shared" si="1133"/>
        <v>276</v>
      </c>
      <c r="AU774" s="209">
        <f t="shared" si="1134"/>
        <v>460</v>
      </c>
      <c r="AV774" s="211">
        <f t="shared" si="1135"/>
        <v>758</v>
      </c>
      <c r="AW774" s="210">
        <f t="shared" si="1136"/>
        <v>162</v>
      </c>
      <c r="AX774" s="210">
        <f t="shared" si="1137"/>
        <v>120</v>
      </c>
      <c r="AY774" s="210">
        <f t="shared" si="1138"/>
        <v>14.999999999999986</v>
      </c>
      <c r="AZ774" s="211">
        <f t="shared" si="1139"/>
        <v>1080.587</v>
      </c>
      <c r="BA774" s="544">
        <f t="shared" si="1193"/>
        <v>160.58699999999999</v>
      </c>
      <c r="BB774" s="210">
        <f t="shared" si="1194"/>
        <v>40.146749999999997</v>
      </c>
      <c r="BC774" s="213">
        <f t="shared" si="1140"/>
        <v>291.75848999999999</v>
      </c>
      <c r="BD774" s="211">
        <f>[1]MAG_9pak!$F$9</f>
        <v>972.52830000000006</v>
      </c>
      <c r="BE774" s="213">
        <f t="shared" si="1141"/>
        <v>291.75848999999999</v>
      </c>
      <c r="BF774" s="213">
        <f t="shared" si="1142"/>
        <v>486.26415000000003</v>
      </c>
      <c r="BG774" s="210">
        <f t="shared" si="1143"/>
        <v>214.52830000000006</v>
      </c>
      <c r="BH774" s="210">
        <f t="shared" si="1144"/>
        <v>172.52830000000006</v>
      </c>
      <c r="BI774" s="210">
        <f t="shared" si="1145"/>
        <v>21.566037500000007</v>
      </c>
      <c r="BJ774" s="210">
        <f t="shared" si="1146"/>
        <v>992</v>
      </c>
      <c r="BK774" s="214">
        <f t="shared" si="1147"/>
        <v>297.59999999999997</v>
      </c>
      <c r="BL774" s="214">
        <f t="shared" si="1148"/>
        <v>496</v>
      </c>
      <c r="BM774" s="210">
        <f t="shared" si="1149"/>
        <v>192</v>
      </c>
      <c r="BN774" s="210">
        <f t="shared" si="1150"/>
        <v>234</v>
      </c>
      <c r="BO774" s="215">
        <f t="shared" si="1151"/>
        <v>297.59999999999997</v>
      </c>
      <c r="BP774" s="210">
        <f t="shared" si="1122"/>
        <v>992</v>
      </c>
      <c r="BQ774" s="216">
        <f t="shared" si="1152"/>
        <v>297.59999999999997</v>
      </c>
      <c r="BR774" s="216">
        <f t="shared" si="1153"/>
        <v>496</v>
      </c>
      <c r="BS774" s="210">
        <f t="shared" si="1154"/>
        <v>192</v>
      </c>
      <c r="BT774" s="210">
        <f t="shared" si="1155"/>
        <v>234</v>
      </c>
      <c r="BU774" s="217">
        <f t="shared" si="1156"/>
        <v>297.59999999999997</v>
      </c>
      <c r="BV774" s="210">
        <f t="shared" si="1123"/>
        <v>992</v>
      </c>
      <c r="BW774" s="403">
        <f t="shared" si="1157"/>
        <v>297.59999999999997</v>
      </c>
      <c r="BX774" s="403">
        <f t="shared" si="1158"/>
        <v>496</v>
      </c>
      <c r="BY774" s="210">
        <f t="shared" si="1159"/>
        <v>192</v>
      </c>
      <c r="BZ774" s="210">
        <f t="shared" si="1160"/>
        <v>234</v>
      </c>
      <c r="CA774" s="210">
        <f t="shared" si="1161"/>
        <v>24</v>
      </c>
      <c r="CB774" s="404">
        <f t="shared" si="1162"/>
        <v>297.59999999999997</v>
      </c>
      <c r="CC774" s="404"/>
      <c r="CD774" s="537">
        <f t="shared" si="1163"/>
        <v>40.146749999999997</v>
      </c>
      <c r="CE774" s="537">
        <f t="shared" si="1195"/>
        <v>12.044025</v>
      </c>
      <c r="CF774" s="537">
        <f t="shared" si="1164"/>
        <v>20.073374999999999</v>
      </c>
      <c r="CG774" s="210"/>
      <c r="CH774" s="210"/>
      <c r="CI774" s="210"/>
      <c r="CJ774" s="538">
        <f t="shared" si="1165"/>
        <v>12.044025</v>
      </c>
      <c r="CK774" s="216">
        <f t="shared" si="1166"/>
        <v>-40.5</v>
      </c>
      <c r="CL774" s="216">
        <f t="shared" si="1196"/>
        <v>-12.15</v>
      </c>
      <c r="CM774" s="216">
        <f t="shared" si="1167"/>
        <v>-20.25</v>
      </c>
      <c r="CN774" s="216"/>
      <c r="CO774" s="216"/>
      <c r="CP774" s="216"/>
      <c r="CQ774" s="217">
        <f t="shared" si="1168"/>
        <v>-12.15</v>
      </c>
      <c r="CR774" s="403">
        <f t="shared" si="1169"/>
        <v>22.146749999999997</v>
      </c>
      <c r="CS774" s="403">
        <f t="shared" si="1197"/>
        <v>6.6440249999999992</v>
      </c>
      <c r="CT774" s="403">
        <f t="shared" si="1170"/>
        <v>11.073374999999999</v>
      </c>
      <c r="CU774" s="403"/>
      <c r="CV774" s="403"/>
      <c r="CW774" s="403"/>
      <c r="CX774" s="404">
        <f t="shared" si="1171"/>
        <v>6.6440249999999992</v>
      </c>
      <c r="CY774" s="198"/>
      <c r="CZ774" s="222">
        <v>758</v>
      </c>
      <c r="DA774" s="677">
        <f t="shared" si="1172"/>
        <v>-42</v>
      </c>
      <c r="DB774" s="676">
        <f t="shared" si="1173"/>
        <v>-5.25</v>
      </c>
      <c r="DC774" s="676">
        <f t="shared" si="1198"/>
        <v>-1.05</v>
      </c>
      <c r="DD774" s="208">
        <v>1080.587</v>
      </c>
      <c r="DE774" s="677">
        <f t="shared" si="1174"/>
        <v>280.58699999999999</v>
      </c>
      <c r="DF774" s="676">
        <f t="shared" si="1175"/>
        <v>35.073374999999999</v>
      </c>
      <c r="DG774" s="676">
        <f t="shared" si="1199"/>
        <v>7.0146749999999995</v>
      </c>
      <c r="DH774" s="222">
        <v>20</v>
      </c>
      <c r="DI774" s="677">
        <f t="shared" si="1176"/>
        <v>160</v>
      </c>
      <c r="DJ774" s="568">
        <f t="shared" si="1177"/>
        <v>960</v>
      </c>
      <c r="DK774" s="677">
        <f t="shared" si="1178"/>
        <v>288</v>
      </c>
      <c r="DL774" s="677">
        <f t="shared" si="1200"/>
        <v>288</v>
      </c>
      <c r="DM774" s="677">
        <f t="shared" si="1201"/>
        <v>480</v>
      </c>
      <c r="DN774" s="677">
        <f t="shared" si="1179"/>
        <v>30.146749999999997</v>
      </c>
      <c r="DO774" s="677">
        <f t="shared" si="1202"/>
        <v>9.0440249999999995</v>
      </c>
      <c r="DP774" s="677">
        <f t="shared" si="1203"/>
        <v>15.073374999999999</v>
      </c>
      <c r="DQ774" s="677">
        <f t="shared" si="1180"/>
        <v>9.0440249999999995</v>
      </c>
      <c r="DR774" s="222">
        <v>758</v>
      </c>
      <c r="DS774" s="677">
        <f t="shared" si="1181"/>
        <v>-42</v>
      </c>
      <c r="DT774" s="676">
        <f t="shared" si="1182"/>
        <v>-5.25</v>
      </c>
      <c r="DU774" s="710">
        <f t="shared" si="1204"/>
        <v>-1.05</v>
      </c>
      <c r="DV774" s="208">
        <v>1080.587</v>
      </c>
      <c r="DW774" s="677">
        <f t="shared" si="1183"/>
        <v>280.58699999999999</v>
      </c>
      <c r="DX774" s="676">
        <f t="shared" si="1184"/>
        <v>35.073374999999999</v>
      </c>
      <c r="DY774" s="710">
        <f t="shared" si="1205"/>
        <v>7.0146749999999995</v>
      </c>
      <c r="DZ774" s="222">
        <v>19</v>
      </c>
      <c r="EA774" s="677">
        <f t="shared" si="1185"/>
        <v>152</v>
      </c>
      <c r="EB774" s="568">
        <f t="shared" si="1186"/>
        <v>952</v>
      </c>
      <c r="EC774" s="677">
        <f t="shared" si="1187"/>
        <v>285.59999999999997</v>
      </c>
      <c r="ED774" s="677">
        <f t="shared" si="1206"/>
        <v>285.60000000000002</v>
      </c>
      <c r="EE774" s="677">
        <f t="shared" si="1207"/>
        <v>476</v>
      </c>
      <c r="EF774" s="208">
        <f t="shared" si="1208"/>
        <v>32.146749999999997</v>
      </c>
      <c r="EG774" s="208">
        <f t="shared" si="1209"/>
        <v>9.6440249999999992</v>
      </c>
      <c r="EH774" s="208">
        <f t="shared" si="1210"/>
        <v>16.073374999999999</v>
      </c>
      <c r="EI774" s="677">
        <f t="shared" si="1188"/>
        <v>9.6440249999999992</v>
      </c>
    </row>
    <row r="775" spans="1:139" s="218" customFormat="1" ht="33.75" customHeight="1" x14ac:dyDescent="0.2">
      <c r="A775" s="505">
        <v>772</v>
      </c>
      <c r="B775" s="505" t="s">
        <v>1267</v>
      </c>
      <c r="C775" s="499" t="s">
        <v>48</v>
      </c>
      <c r="D775" s="406" t="s">
        <v>442</v>
      </c>
      <c r="E775" s="410" t="s">
        <v>36</v>
      </c>
      <c r="F775" s="219" t="s">
        <v>43</v>
      </c>
      <c r="G775" s="219" t="s">
        <v>42</v>
      </c>
      <c r="H775" s="219" t="s">
        <v>25</v>
      </c>
      <c r="I775" s="356">
        <v>3.5</v>
      </c>
      <c r="J775" s="295">
        <v>1032</v>
      </c>
      <c r="K775" s="222" t="s">
        <v>650</v>
      </c>
      <c r="L775" s="219" t="s">
        <v>43</v>
      </c>
      <c r="M775" s="219" t="s">
        <v>42</v>
      </c>
      <c r="N775" s="219" t="s">
        <v>25</v>
      </c>
      <c r="O775" s="356">
        <v>3.5</v>
      </c>
      <c r="P775" s="295">
        <v>1032</v>
      </c>
      <c r="Q775" s="219"/>
      <c r="R775" s="219"/>
      <c r="S775" s="219"/>
      <c r="T775" s="356">
        <v>3.5</v>
      </c>
      <c r="U775" s="296">
        <v>1032</v>
      </c>
      <c r="V775" s="228" t="s">
        <v>695</v>
      </c>
      <c r="W775" s="228" t="s">
        <v>65</v>
      </c>
      <c r="X775" s="228" t="s">
        <v>45</v>
      </c>
      <c r="Y775" s="357">
        <v>3.5</v>
      </c>
      <c r="Z775" s="557">
        <v>1032</v>
      </c>
      <c r="AA775" s="207">
        <f t="shared" si="1124"/>
        <v>3612</v>
      </c>
      <c r="AB775" s="552">
        <v>758</v>
      </c>
      <c r="AC775" s="544">
        <f t="shared" si="1189"/>
        <v>-274</v>
      </c>
      <c r="AD775" s="553">
        <f>0.95*$AB$1</f>
        <v>1080.587</v>
      </c>
      <c r="AE775" s="678">
        <f t="shared" si="1190"/>
        <v>48.586999999999989</v>
      </c>
      <c r="AF775" s="222">
        <v>1406</v>
      </c>
      <c r="AJ775" s="444">
        <f t="shared" si="1125"/>
        <v>-274</v>
      </c>
      <c r="AK775" s="444">
        <f t="shared" si="1126"/>
        <v>-26.550387596899228</v>
      </c>
      <c r="AL775" s="539">
        <f t="shared" si="1191"/>
        <v>-5.3100775193798452E-2</v>
      </c>
      <c r="AM775" s="444">
        <f t="shared" si="1127"/>
        <v>-54.8</v>
      </c>
      <c r="AN775" s="445">
        <f t="shared" si="1128"/>
        <v>48.586999999999989</v>
      </c>
      <c r="AO775" s="445">
        <f t="shared" si="1129"/>
        <v>4.7080426356589129</v>
      </c>
      <c r="AP775" s="542">
        <f t="shared" si="1192"/>
        <v>9.4160852713178252E-3</v>
      </c>
      <c r="AQ775" s="445">
        <f t="shared" si="1130"/>
        <v>9.7173999999999978</v>
      </c>
      <c r="AR775" s="227">
        <f t="shared" si="1131"/>
        <v>4032</v>
      </c>
      <c r="AS775" s="554">
        <f t="shared" si="1132"/>
        <v>1152</v>
      </c>
      <c r="AT775" s="209">
        <f t="shared" si="1133"/>
        <v>345.59999999999997</v>
      </c>
      <c r="AU775" s="209">
        <f t="shared" si="1134"/>
        <v>576</v>
      </c>
      <c r="AV775" s="211">
        <f t="shared" si="1135"/>
        <v>758</v>
      </c>
      <c r="AW775" s="545">
        <f t="shared" si="1136"/>
        <v>394</v>
      </c>
      <c r="AX775" s="210">
        <f t="shared" si="1137"/>
        <v>120</v>
      </c>
      <c r="AY775" s="210">
        <f t="shared" si="1138"/>
        <v>11.627906976744185</v>
      </c>
      <c r="AZ775" s="211">
        <f t="shared" si="1139"/>
        <v>1080.587</v>
      </c>
      <c r="BA775" s="544">
        <f t="shared" si="1193"/>
        <v>-71.413000000000011</v>
      </c>
      <c r="BB775" s="210">
        <f t="shared" si="1194"/>
        <v>-17.853250000000003</v>
      </c>
      <c r="BC775" s="213">
        <f t="shared" si="1140"/>
        <v>3403.8490500000003</v>
      </c>
      <c r="BD775" s="211">
        <f>[1]MAG_9pak!$F$9</f>
        <v>972.52830000000006</v>
      </c>
      <c r="BE775" s="213">
        <f t="shared" si="1141"/>
        <v>291.75848999999999</v>
      </c>
      <c r="BF775" s="213">
        <f t="shared" si="1142"/>
        <v>486.26415000000003</v>
      </c>
      <c r="BG775" s="210">
        <f t="shared" si="1143"/>
        <v>214.52830000000006</v>
      </c>
      <c r="BH775" s="210">
        <f t="shared" si="1144"/>
        <v>-59.471699999999942</v>
      </c>
      <c r="BI775" s="210">
        <f t="shared" si="1145"/>
        <v>-5.7627616279069827</v>
      </c>
      <c r="BJ775" s="210">
        <f t="shared" si="1146"/>
        <v>1279.68</v>
      </c>
      <c r="BK775" s="214">
        <f t="shared" si="1147"/>
        <v>383.904</v>
      </c>
      <c r="BL775" s="214">
        <f t="shared" si="1148"/>
        <v>639.84</v>
      </c>
      <c r="BM775" s="210">
        <f t="shared" si="1149"/>
        <v>247.68000000000006</v>
      </c>
      <c r="BN775" s="210">
        <f t="shared" si="1150"/>
        <v>521.68000000000006</v>
      </c>
      <c r="BO775" s="215">
        <f t="shared" si="1151"/>
        <v>4478.88</v>
      </c>
      <c r="BP775" s="210">
        <f t="shared" si="1122"/>
        <v>1279.68</v>
      </c>
      <c r="BQ775" s="216">
        <f t="shared" si="1152"/>
        <v>383.904</v>
      </c>
      <c r="BR775" s="216">
        <f t="shared" si="1153"/>
        <v>639.84</v>
      </c>
      <c r="BS775" s="210">
        <f t="shared" si="1154"/>
        <v>247.68000000000006</v>
      </c>
      <c r="BT775" s="210">
        <f t="shared" si="1155"/>
        <v>521.68000000000006</v>
      </c>
      <c r="BU775" s="217">
        <f t="shared" si="1156"/>
        <v>4478.88</v>
      </c>
      <c r="BV775" s="210">
        <f t="shared" si="1123"/>
        <v>1279.68</v>
      </c>
      <c r="BW775" s="403">
        <f t="shared" si="1157"/>
        <v>383.904</v>
      </c>
      <c r="BX775" s="403">
        <f t="shared" si="1158"/>
        <v>639.84</v>
      </c>
      <c r="BY775" s="210">
        <f t="shared" si="1159"/>
        <v>247.68000000000006</v>
      </c>
      <c r="BZ775" s="210">
        <f t="shared" si="1160"/>
        <v>521.68000000000006</v>
      </c>
      <c r="CA775" s="210">
        <f t="shared" si="1161"/>
        <v>24</v>
      </c>
      <c r="CB775" s="404">
        <f t="shared" si="1162"/>
        <v>4478.88</v>
      </c>
      <c r="CC775" s="404"/>
      <c r="CD775" s="537">
        <f t="shared" si="1163"/>
        <v>-17.853250000000003</v>
      </c>
      <c r="CE775" s="537">
        <f t="shared" si="1195"/>
        <v>-5.3559750000000008</v>
      </c>
      <c r="CF775" s="537">
        <f t="shared" si="1164"/>
        <v>-8.9266250000000014</v>
      </c>
      <c r="CG775" s="210"/>
      <c r="CH775" s="210"/>
      <c r="CI775" s="210"/>
      <c r="CJ775" s="538">
        <f t="shared" si="1165"/>
        <v>-62.48637500000001</v>
      </c>
      <c r="CK775" s="216">
        <f t="shared" si="1166"/>
        <v>-98.5</v>
      </c>
      <c r="CL775" s="216">
        <f t="shared" si="1196"/>
        <v>-29.549999999999997</v>
      </c>
      <c r="CM775" s="216">
        <f t="shared" si="1167"/>
        <v>-49.25</v>
      </c>
      <c r="CN775" s="216"/>
      <c r="CO775" s="216"/>
      <c r="CP775" s="216"/>
      <c r="CQ775" s="217">
        <f t="shared" si="1168"/>
        <v>-344.75</v>
      </c>
      <c r="CR775" s="403">
        <f t="shared" si="1169"/>
        <v>-49.773250000000019</v>
      </c>
      <c r="CS775" s="403">
        <f t="shared" si="1197"/>
        <v>-14.931975000000005</v>
      </c>
      <c r="CT775" s="403">
        <f t="shared" si="1170"/>
        <v>-24.886625000000009</v>
      </c>
      <c r="CU775" s="403"/>
      <c r="CV775" s="403"/>
      <c r="CW775" s="403"/>
      <c r="CX775" s="404">
        <f t="shared" si="1171"/>
        <v>-174.20637500000007</v>
      </c>
      <c r="CY775" s="198"/>
      <c r="CZ775" s="222">
        <v>758</v>
      </c>
      <c r="DA775" s="677">
        <f t="shared" si="1172"/>
        <v>-274</v>
      </c>
      <c r="DB775" s="676">
        <f t="shared" si="1173"/>
        <v>-26.550387596899228</v>
      </c>
      <c r="DC775" s="676">
        <f t="shared" si="1198"/>
        <v>-5.3100775193798455</v>
      </c>
      <c r="DD775" s="208">
        <v>1080.587</v>
      </c>
      <c r="DE775" s="677">
        <f t="shared" si="1174"/>
        <v>48.586999999999989</v>
      </c>
      <c r="DF775" s="676">
        <f t="shared" si="1175"/>
        <v>4.7080426356589129</v>
      </c>
      <c r="DG775" s="676">
        <f t="shared" si="1199"/>
        <v>0.94160852713178256</v>
      </c>
      <c r="DH775" s="222">
        <v>20</v>
      </c>
      <c r="DI775" s="677">
        <f t="shared" si="1176"/>
        <v>206.4</v>
      </c>
      <c r="DJ775" s="568">
        <f t="shared" si="1177"/>
        <v>1238.4000000000001</v>
      </c>
      <c r="DK775" s="677">
        <f t="shared" si="1178"/>
        <v>4334.4000000000005</v>
      </c>
      <c r="DL775" s="677">
        <f t="shared" si="1200"/>
        <v>371.52</v>
      </c>
      <c r="DM775" s="677">
        <f t="shared" si="1201"/>
        <v>619.20000000000005</v>
      </c>
      <c r="DN775" s="677">
        <f t="shared" si="1179"/>
        <v>-39.453250000000025</v>
      </c>
      <c r="DO775" s="677">
        <f t="shared" si="1202"/>
        <v>-11.835975000000007</v>
      </c>
      <c r="DP775" s="677">
        <f t="shared" si="1203"/>
        <v>-19.726625000000013</v>
      </c>
      <c r="DQ775" s="677">
        <f t="shared" si="1180"/>
        <v>-138.08637500000009</v>
      </c>
      <c r="DR775" s="222">
        <v>758</v>
      </c>
      <c r="DS775" s="677">
        <f t="shared" si="1181"/>
        <v>-274</v>
      </c>
      <c r="DT775" s="676">
        <f t="shared" si="1182"/>
        <v>-26.550387596899228</v>
      </c>
      <c r="DU775" s="710">
        <f t="shared" si="1204"/>
        <v>-5.3100775193798455</v>
      </c>
      <c r="DV775" s="208">
        <v>1080.587</v>
      </c>
      <c r="DW775" s="677">
        <f t="shared" si="1183"/>
        <v>48.586999999999989</v>
      </c>
      <c r="DX775" s="676">
        <f t="shared" si="1184"/>
        <v>4.7080426356589129</v>
      </c>
      <c r="DY775" s="710">
        <f t="shared" si="1205"/>
        <v>0.94160852713178256</v>
      </c>
      <c r="DZ775" s="222">
        <v>19</v>
      </c>
      <c r="EA775" s="677">
        <f t="shared" si="1185"/>
        <v>196.08</v>
      </c>
      <c r="EB775" s="568">
        <f t="shared" si="1186"/>
        <v>1228.08</v>
      </c>
      <c r="EC775" s="677">
        <f t="shared" si="1187"/>
        <v>4298.28</v>
      </c>
      <c r="ED775" s="677">
        <f t="shared" si="1206"/>
        <v>368.42399999999992</v>
      </c>
      <c r="EE775" s="677">
        <f t="shared" si="1207"/>
        <v>614.04</v>
      </c>
      <c r="EF775" s="208">
        <f t="shared" si="1208"/>
        <v>-36.873249999999985</v>
      </c>
      <c r="EG775" s="208">
        <f t="shared" si="1209"/>
        <v>-11.061974999999995</v>
      </c>
      <c r="EH775" s="208">
        <f t="shared" si="1210"/>
        <v>-18.436624999999992</v>
      </c>
      <c r="EI775" s="677">
        <f t="shared" si="1188"/>
        <v>-129.05637499999995</v>
      </c>
    </row>
    <row r="776" spans="1:139" s="218" customFormat="1" ht="33.75" customHeight="1" x14ac:dyDescent="0.2">
      <c r="A776" s="505">
        <v>773</v>
      </c>
      <c r="B776" s="505" t="s">
        <v>1267</v>
      </c>
      <c r="C776" s="499" t="s">
        <v>48</v>
      </c>
      <c r="D776" s="406" t="s">
        <v>442</v>
      </c>
      <c r="E776" s="410" t="s">
        <v>31</v>
      </c>
      <c r="F776" s="219" t="s">
        <v>39</v>
      </c>
      <c r="G776" s="219" t="s">
        <v>6</v>
      </c>
      <c r="H776" s="219" t="s">
        <v>27</v>
      </c>
      <c r="I776" s="356">
        <v>1</v>
      </c>
      <c r="J776" s="234">
        <v>610</v>
      </c>
      <c r="K776" s="222"/>
      <c r="L776" s="219" t="s">
        <v>39</v>
      </c>
      <c r="M776" s="219" t="s">
        <v>6</v>
      </c>
      <c r="N776" s="219" t="s">
        <v>27</v>
      </c>
      <c r="O776" s="356">
        <v>1</v>
      </c>
      <c r="P776" s="234">
        <v>610</v>
      </c>
      <c r="Q776" s="219"/>
      <c r="R776" s="219"/>
      <c r="S776" s="219"/>
      <c r="T776" s="356">
        <v>1</v>
      </c>
      <c r="U776" s="235">
        <v>610</v>
      </c>
      <c r="V776" s="228" t="s">
        <v>39</v>
      </c>
      <c r="W776" s="228" t="s">
        <v>6</v>
      </c>
      <c r="X776" s="228" t="s">
        <v>52</v>
      </c>
      <c r="Y776" s="357">
        <v>1</v>
      </c>
      <c r="Z776" s="236">
        <v>610</v>
      </c>
      <c r="AA776" s="207">
        <f t="shared" si="1124"/>
        <v>610</v>
      </c>
      <c r="AB776" s="222">
        <v>662</v>
      </c>
      <c r="AC776" s="544">
        <f t="shared" si="1189"/>
        <v>52</v>
      </c>
      <c r="AD776" s="208">
        <f>0.832*$AB$1</f>
        <v>946.36671999999999</v>
      </c>
      <c r="AE776" s="678">
        <f t="shared" si="1190"/>
        <v>336.36671999999999</v>
      </c>
      <c r="AF776" s="222">
        <v>1228</v>
      </c>
      <c r="AJ776" s="444">
        <f t="shared" si="1125"/>
        <v>52</v>
      </c>
      <c r="AK776" s="444">
        <f t="shared" si="1126"/>
        <v>8.5245901639344339</v>
      </c>
      <c r="AL776" s="539">
        <f t="shared" si="1191"/>
        <v>1.7049180327868868E-2</v>
      </c>
      <c r="AM776" s="444">
        <f t="shared" si="1127"/>
        <v>10.4</v>
      </c>
      <c r="AN776" s="445">
        <f t="shared" si="1128"/>
        <v>336.36671999999999</v>
      </c>
      <c r="AO776" s="445">
        <f t="shared" si="1129"/>
        <v>55.142085245901626</v>
      </c>
      <c r="AP776" s="542">
        <f t="shared" si="1192"/>
        <v>0.11028417049180325</v>
      </c>
      <c r="AQ776" s="445">
        <f t="shared" si="1130"/>
        <v>67.273343999999994</v>
      </c>
      <c r="AR776" s="227">
        <f t="shared" si="1131"/>
        <v>730</v>
      </c>
      <c r="AS776" s="210">
        <f t="shared" si="1132"/>
        <v>730</v>
      </c>
      <c r="AT776" s="209">
        <f t="shared" si="1133"/>
        <v>219</v>
      </c>
      <c r="AU776" s="209">
        <f t="shared" si="1134"/>
        <v>365</v>
      </c>
      <c r="AV776" s="211">
        <f t="shared" si="1135"/>
        <v>662</v>
      </c>
      <c r="AW776" s="210">
        <f t="shared" si="1136"/>
        <v>68</v>
      </c>
      <c r="AX776" s="210">
        <f t="shared" si="1137"/>
        <v>120</v>
      </c>
      <c r="AY776" s="210">
        <f t="shared" si="1138"/>
        <v>19.672131147540981</v>
      </c>
      <c r="AZ776" s="211">
        <f t="shared" si="1139"/>
        <v>946.36671999999999</v>
      </c>
      <c r="BA776" s="544">
        <f t="shared" si="1193"/>
        <v>216.36671999999999</v>
      </c>
      <c r="BB776" s="210">
        <f t="shared" si="1194"/>
        <v>54.091679999999997</v>
      </c>
      <c r="BC776" s="213">
        <f t="shared" si="1140"/>
        <v>851.73004800000001</v>
      </c>
      <c r="BD776" s="211">
        <f>[1]MAG_9pak!$F$7</f>
        <v>851.73004800000001</v>
      </c>
      <c r="BE776" s="213">
        <f t="shared" si="1141"/>
        <v>255.5190144</v>
      </c>
      <c r="BF776" s="213">
        <f t="shared" si="1142"/>
        <v>425.86502400000001</v>
      </c>
      <c r="BG776" s="210">
        <f t="shared" si="1143"/>
        <v>189.73004800000001</v>
      </c>
      <c r="BH776" s="210">
        <f t="shared" si="1144"/>
        <v>241.73004800000001</v>
      </c>
      <c r="BI776" s="210">
        <f t="shared" si="1145"/>
        <v>39.62787672131148</v>
      </c>
      <c r="BJ776" s="210">
        <f t="shared" si="1146"/>
        <v>756.4</v>
      </c>
      <c r="BK776" s="214">
        <f t="shared" si="1147"/>
        <v>226.92</v>
      </c>
      <c r="BL776" s="214">
        <f t="shared" si="1148"/>
        <v>378.2</v>
      </c>
      <c r="BM776" s="210">
        <f t="shared" si="1149"/>
        <v>146.39999999999998</v>
      </c>
      <c r="BN776" s="210">
        <f t="shared" si="1150"/>
        <v>94.399999999999977</v>
      </c>
      <c r="BO776" s="215">
        <f t="shared" si="1151"/>
        <v>756.4</v>
      </c>
      <c r="BP776" s="210">
        <f t="shared" si="1122"/>
        <v>756.4</v>
      </c>
      <c r="BQ776" s="216">
        <f t="shared" si="1152"/>
        <v>226.92</v>
      </c>
      <c r="BR776" s="216">
        <f t="shared" si="1153"/>
        <v>378.2</v>
      </c>
      <c r="BS776" s="210">
        <f t="shared" si="1154"/>
        <v>146.39999999999998</v>
      </c>
      <c r="BT776" s="210">
        <f t="shared" si="1155"/>
        <v>94.399999999999977</v>
      </c>
      <c r="BU776" s="217">
        <f t="shared" si="1156"/>
        <v>756.4</v>
      </c>
      <c r="BV776" s="210">
        <f t="shared" si="1123"/>
        <v>756.4</v>
      </c>
      <c r="BW776" s="403">
        <f t="shared" si="1157"/>
        <v>226.92</v>
      </c>
      <c r="BX776" s="403">
        <f t="shared" si="1158"/>
        <v>378.2</v>
      </c>
      <c r="BY776" s="210">
        <f t="shared" si="1159"/>
        <v>146.39999999999998</v>
      </c>
      <c r="BZ776" s="210">
        <f t="shared" si="1160"/>
        <v>94.399999999999977</v>
      </c>
      <c r="CA776" s="210">
        <f t="shared" si="1161"/>
        <v>24</v>
      </c>
      <c r="CB776" s="404">
        <f t="shared" si="1162"/>
        <v>756.4</v>
      </c>
      <c r="CC776" s="404"/>
      <c r="CD776" s="537">
        <f t="shared" si="1163"/>
        <v>54.091679999999997</v>
      </c>
      <c r="CE776" s="537">
        <f t="shared" si="1195"/>
        <v>16.227504</v>
      </c>
      <c r="CF776" s="537">
        <f t="shared" si="1164"/>
        <v>27.045839999999998</v>
      </c>
      <c r="CG776" s="210"/>
      <c r="CH776" s="210"/>
      <c r="CI776" s="210"/>
      <c r="CJ776" s="538">
        <f t="shared" si="1165"/>
        <v>54.091679999999997</v>
      </c>
      <c r="CK776" s="216">
        <f t="shared" si="1166"/>
        <v>-17</v>
      </c>
      <c r="CL776" s="216">
        <f t="shared" si="1196"/>
        <v>-5.0999999999999996</v>
      </c>
      <c r="CM776" s="216">
        <f t="shared" si="1167"/>
        <v>-8.5</v>
      </c>
      <c r="CN776" s="216"/>
      <c r="CO776" s="216"/>
      <c r="CP776" s="216"/>
      <c r="CQ776" s="217">
        <f t="shared" si="1168"/>
        <v>-17</v>
      </c>
      <c r="CR776" s="403">
        <f t="shared" si="1169"/>
        <v>47.491680000000002</v>
      </c>
      <c r="CS776" s="403">
        <f t="shared" si="1197"/>
        <v>14.247504000000001</v>
      </c>
      <c r="CT776" s="403">
        <f t="shared" si="1170"/>
        <v>23.745840000000001</v>
      </c>
      <c r="CU776" s="403"/>
      <c r="CV776" s="403"/>
      <c r="CW776" s="403"/>
      <c r="CX776" s="404">
        <f t="shared" si="1171"/>
        <v>47.491680000000002</v>
      </c>
      <c r="CY776" s="198"/>
      <c r="CZ776" s="222">
        <v>662</v>
      </c>
      <c r="DA776" s="677">
        <f t="shared" si="1172"/>
        <v>52</v>
      </c>
      <c r="DB776" s="676">
        <f t="shared" si="1173"/>
        <v>8.5245901639344339</v>
      </c>
      <c r="DC776" s="676">
        <f t="shared" si="1198"/>
        <v>1.7049180327868867</v>
      </c>
      <c r="DD776" s="208">
        <v>946.36671999999999</v>
      </c>
      <c r="DE776" s="677">
        <f t="shared" si="1174"/>
        <v>336.36671999999999</v>
      </c>
      <c r="DF776" s="676">
        <f t="shared" si="1175"/>
        <v>55.142085245901626</v>
      </c>
      <c r="DG776" s="676">
        <f t="shared" si="1199"/>
        <v>11.028417049180325</v>
      </c>
      <c r="DH776" s="222">
        <v>24</v>
      </c>
      <c r="DI776" s="677">
        <f t="shared" si="1176"/>
        <v>146.4</v>
      </c>
      <c r="DJ776" s="568">
        <f t="shared" si="1177"/>
        <v>756.4</v>
      </c>
      <c r="DK776" s="677">
        <f t="shared" si="1178"/>
        <v>756.4</v>
      </c>
      <c r="DL776" s="677">
        <f t="shared" si="1200"/>
        <v>226.92</v>
      </c>
      <c r="DM776" s="677">
        <f t="shared" si="1201"/>
        <v>378.2</v>
      </c>
      <c r="DN776" s="677">
        <f t="shared" si="1179"/>
        <v>47.491680000000002</v>
      </c>
      <c r="DO776" s="677">
        <f t="shared" si="1202"/>
        <v>14.247504000000001</v>
      </c>
      <c r="DP776" s="677">
        <f t="shared" si="1203"/>
        <v>23.745840000000001</v>
      </c>
      <c r="DQ776" s="677">
        <f t="shared" si="1180"/>
        <v>47.491680000000002</v>
      </c>
      <c r="DR776" s="222">
        <v>662</v>
      </c>
      <c r="DS776" s="677">
        <f t="shared" si="1181"/>
        <v>52</v>
      </c>
      <c r="DT776" s="676">
        <f t="shared" si="1182"/>
        <v>8.5245901639344339</v>
      </c>
      <c r="DU776" s="710">
        <f t="shared" si="1204"/>
        <v>1.7049180327868867</v>
      </c>
      <c r="DV776" s="208">
        <v>946.36671999999999</v>
      </c>
      <c r="DW776" s="677">
        <f t="shared" si="1183"/>
        <v>336.36671999999999</v>
      </c>
      <c r="DX776" s="676">
        <f t="shared" si="1184"/>
        <v>55.142085245901626</v>
      </c>
      <c r="DY776" s="710">
        <f t="shared" si="1205"/>
        <v>11.028417049180325</v>
      </c>
      <c r="DZ776" s="222">
        <v>22</v>
      </c>
      <c r="EA776" s="677">
        <f t="shared" si="1185"/>
        <v>134.19999999999999</v>
      </c>
      <c r="EB776" s="568">
        <f t="shared" si="1186"/>
        <v>744.2</v>
      </c>
      <c r="EC776" s="677">
        <f t="shared" si="1187"/>
        <v>744.2</v>
      </c>
      <c r="ED776" s="677">
        <f t="shared" si="1206"/>
        <v>223.26</v>
      </c>
      <c r="EE776" s="677">
        <f t="shared" si="1207"/>
        <v>372.1</v>
      </c>
      <c r="EF776" s="208">
        <f t="shared" si="1208"/>
        <v>50.541679999999985</v>
      </c>
      <c r="EG776" s="208">
        <f t="shared" si="1209"/>
        <v>15.162503999999995</v>
      </c>
      <c r="EH776" s="208">
        <f t="shared" si="1210"/>
        <v>25.270839999999993</v>
      </c>
      <c r="EI776" s="677">
        <f t="shared" si="1188"/>
        <v>50.541679999999985</v>
      </c>
    </row>
    <row r="777" spans="1:139" s="218" customFormat="1" ht="33.75" customHeight="1" x14ac:dyDescent="0.2">
      <c r="A777" s="506">
        <v>774</v>
      </c>
      <c r="B777" s="505" t="s">
        <v>1267</v>
      </c>
      <c r="C777" s="499" t="s">
        <v>48</v>
      </c>
      <c r="D777" s="406" t="s">
        <v>442</v>
      </c>
      <c r="E777" s="410" t="s">
        <v>50</v>
      </c>
      <c r="F777" s="219" t="s">
        <v>5</v>
      </c>
      <c r="G777" s="219" t="s">
        <v>42</v>
      </c>
      <c r="H777" s="219" t="s">
        <v>52</v>
      </c>
      <c r="I777" s="356">
        <v>2</v>
      </c>
      <c r="J777" s="294">
        <v>650</v>
      </c>
      <c r="K777" s="222"/>
      <c r="L777" s="219" t="s">
        <v>5</v>
      </c>
      <c r="M777" s="219" t="s">
        <v>42</v>
      </c>
      <c r="N777" s="219" t="s">
        <v>52</v>
      </c>
      <c r="O777" s="356">
        <v>2</v>
      </c>
      <c r="P777" s="295">
        <v>650</v>
      </c>
      <c r="Q777" s="219"/>
      <c r="R777" s="219"/>
      <c r="S777" s="219"/>
      <c r="T777" s="356">
        <v>2</v>
      </c>
      <c r="U777" s="296">
        <v>650</v>
      </c>
      <c r="V777" s="228" t="s">
        <v>303</v>
      </c>
      <c r="W777" s="228" t="s">
        <v>42</v>
      </c>
      <c r="X777" s="228" t="s">
        <v>10</v>
      </c>
      <c r="Y777" s="357">
        <v>2</v>
      </c>
      <c r="Z777" s="297">
        <v>650</v>
      </c>
      <c r="AA777" s="207">
        <f t="shared" si="1124"/>
        <v>1300</v>
      </c>
      <c r="AB777" s="222">
        <v>648</v>
      </c>
      <c r="AC777" s="544">
        <f t="shared" si="1189"/>
        <v>-2</v>
      </c>
      <c r="AD777" s="208">
        <f>0.814*$AB$1</f>
        <v>925.89243999999997</v>
      </c>
      <c r="AE777" s="678">
        <f t="shared" si="1190"/>
        <v>275.89243999999997</v>
      </c>
      <c r="AF777" s="222">
        <v>1205</v>
      </c>
      <c r="AJ777" s="444">
        <f t="shared" si="1125"/>
        <v>-2</v>
      </c>
      <c r="AK777" s="444">
        <f t="shared" si="1126"/>
        <v>-0.3076923076923066</v>
      </c>
      <c r="AL777" s="539">
        <f t="shared" si="1191"/>
        <v>-6.1538461538461324E-4</v>
      </c>
      <c r="AM777" s="444">
        <f t="shared" si="1127"/>
        <v>-0.4</v>
      </c>
      <c r="AN777" s="445">
        <f t="shared" si="1128"/>
        <v>275.89243999999997</v>
      </c>
      <c r="AO777" s="445">
        <f t="shared" si="1129"/>
        <v>42.44499076923077</v>
      </c>
      <c r="AP777" s="542">
        <f t="shared" si="1192"/>
        <v>8.4889981538461542E-2</v>
      </c>
      <c r="AQ777" s="445">
        <f t="shared" si="1130"/>
        <v>55.178487999999994</v>
      </c>
      <c r="AR777" s="227">
        <f t="shared" si="1131"/>
        <v>1540</v>
      </c>
      <c r="AS777" s="210">
        <f t="shared" si="1132"/>
        <v>770</v>
      </c>
      <c r="AT777" s="209">
        <f t="shared" si="1133"/>
        <v>231</v>
      </c>
      <c r="AU777" s="209">
        <f t="shared" si="1134"/>
        <v>385</v>
      </c>
      <c r="AV777" s="211">
        <f t="shared" si="1135"/>
        <v>648</v>
      </c>
      <c r="AW777" s="210">
        <f t="shared" si="1136"/>
        <v>122</v>
      </c>
      <c r="AX777" s="210">
        <f t="shared" si="1137"/>
        <v>120</v>
      </c>
      <c r="AY777" s="210">
        <f t="shared" si="1138"/>
        <v>18.461538461538467</v>
      </c>
      <c r="AZ777" s="211">
        <f t="shared" si="1139"/>
        <v>925.89243999999997</v>
      </c>
      <c r="BA777" s="544">
        <f t="shared" si="1193"/>
        <v>155.89243999999997</v>
      </c>
      <c r="BB777" s="210">
        <f t="shared" si="1194"/>
        <v>38.973109999999991</v>
      </c>
      <c r="BC777" s="213">
        <f t="shared" si="1140"/>
        <v>1666.6063919999999</v>
      </c>
      <c r="BD777" s="211">
        <f>[1]MAG_9pak!$F$6</f>
        <v>833.30319599999996</v>
      </c>
      <c r="BE777" s="213">
        <f t="shared" si="1141"/>
        <v>249.99095879999999</v>
      </c>
      <c r="BF777" s="213">
        <f t="shared" si="1142"/>
        <v>416.65159799999998</v>
      </c>
      <c r="BG777" s="210">
        <f t="shared" si="1143"/>
        <v>185.30319599999996</v>
      </c>
      <c r="BH777" s="210">
        <f t="shared" si="1144"/>
        <v>183.30319599999996</v>
      </c>
      <c r="BI777" s="210">
        <f t="shared" si="1145"/>
        <v>28.200491692307708</v>
      </c>
      <c r="BJ777" s="210">
        <f t="shared" si="1146"/>
        <v>806</v>
      </c>
      <c r="BK777" s="214">
        <f t="shared" si="1147"/>
        <v>241.79999999999998</v>
      </c>
      <c r="BL777" s="214">
        <f t="shared" si="1148"/>
        <v>403</v>
      </c>
      <c r="BM777" s="210">
        <f t="shared" si="1149"/>
        <v>156</v>
      </c>
      <c r="BN777" s="210">
        <f t="shared" si="1150"/>
        <v>158</v>
      </c>
      <c r="BO777" s="215">
        <f t="shared" si="1151"/>
        <v>1612</v>
      </c>
      <c r="BP777" s="210">
        <f t="shared" si="1122"/>
        <v>806</v>
      </c>
      <c r="BQ777" s="216">
        <f t="shared" si="1152"/>
        <v>241.79999999999998</v>
      </c>
      <c r="BR777" s="216">
        <f t="shared" si="1153"/>
        <v>403</v>
      </c>
      <c r="BS777" s="210">
        <f t="shared" si="1154"/>
        <v>156</v>
      </c>
      <c r="BT777" s="210">
        <f t="shared" si="1155"/>
        <v>158</v>
      </c>
      <c r="BU777" s="217">
        <f t="shared" si="1156"/>
        <v>1612</v>
      </c>
      <c r="BV777" s="210">
        <f t="shared" si="1123"/>
        <v>806</v>
      </c>
      <c r="BW777" s="403">
        <f t="shared" si="1157"/>
        <v>241.79999999999998</v>
      </c>
      <c r="BX777" s="403">
        <f t="shared" si="1158"/>
        <v>403</v>
      </c>
      <c r="BY777" s="210">
        <f t="shared" si="1159"/>
        <v>156</v>
      </c>
      <c r="BZ777" s="210">
        <f t="shared" si="1160"/>
        <v>158</v>
      </c>
      <c r="CA777" s="210">
        <f t="shared" si="1161"/>
        <v>24</v>
      </c>
      <c r="CB777" s="404">
        <f t="shared" si="1162"/>
        <v>1612</v>
      </c>
      <c r="CC777" s="404"/>
      <c r="CD777" s="537">
        <f t="shared" si="1163"/>
        <v>38.973109999999991</v>
      </c>
      <c r="CE777" s="537">
        <f t="shared" si="1195"/>
        <v>11.691932999999997</v>
      </c>
      <c r="CF777" s="537">
        <f t="shared" si="1164"/>
        <v>19.486554999999996</v>
      </c>
      <c r="CG777" s="210"/>
      <c r="CH777" s="210"/>
      <c r="CI777" s="210"/>
      <c r="CJ777" s="538">
        <f t="shared" si="1165"/>
        <v>77.946219999999983</v>
      </c>
      <c r="CK777" s="216">
        <f t="shared" si="1166"/>
        <v>-30.5</v>
      </c>
      <c r="CL777" s="216">
        <f t="shared" si="1196"/>
        <v>-9.15</v>
      </c>
      <c r="CM777" s="216">
        <f t="shared" si="1167"/>
        <v>-15.25</v>
      </c>
      <c r="CN777" s="216"/>
      <c r="CO777" s="216"/>
      <c r="CP777" s="216"/>
      <c r="CQ777" s="217">
        <f t="shared" si="1168"/>
        <v>-61</v>
      </c>
      <c r="CR777" s="403">
        <f t="shared" si="1169"/>
        <v>29.973109999999991</v>
      </c>
      <c r="CS777" s="403">
        <f t="shared" si="1197"/>
        <v>8.9919329999999977</v>
      </c>
      <c r="CT777" s="403">
        <f t="shared" si="1170"/>
        <v>14.986554999999996</v>
      </c>
      <c r="CU777" s="403"/>
      <c r="CV777" s="403"/>
      <c r="CW777" s="403"/>
      <c r="CX777" s="404">
        <f t="shared" si="1171"/>
        <v>59.946219999999983</v>
      </c>
      <c r="CY777" s="198"/>
      <c r="CZ777" s="222">
        <v>648</v>
      </c>
      <c r="DA777" s="677">
        <f t="shared" si="1172"/>
        <v>-2</v>
      </c>
      <c r="DB777" s="676">
        <f t="shared" si="1173"/>
        <v>-0.3076923076923066</v>
      </c>
      <c r="DC777" s="676">
        <f t="shared" si="1198"/>
        <v>-6.153846153846132E-2</v>
      </c>
      <c r="DD777" s="208">
        <v>925.89243999999997</v>
      </c>
      <c r="DE777" s="677">
        <f t="shared" si="1174"/>
        <v>275.89243999999997</v>
      </c>
      <c r="DF777" s="676">
        <f t="shared" si="1175"/>
        <v>42.44499076923077</v>
      </c>
      <c r="DG777" s="676">
        <f t="shared" si="1199"/>
        <v>8.4889981538461541</v>
      </c>
      <c r="DH777" s="222">
        <v>24</v>
      </c>
      <c r="DI777" s="677">
        <f t="shared" si="1176"/>
        <v>156</v>
      </c>
      <c r="DJ777" s="568">
        <f t="shared" si="1177"/>
        <v>806</v>
      </c>
      <c r="DK777" s="677">
        <f t="shared" si="1178"/>
        <v>1612</v>
      </c>
      <c r="DL777" s="677">
        <f t="shared" si="1200"/>
        <v>241.8</v>
      </c>
      <c r="DM777" s="677">
        <f t="shared" si="1201"/>
        <v>403</v>
      </c>
      <c r="DN777" s="677">
        <f t="shared" si="1179"/>
        <v>29.973109999999991</v>
      </c>
      <c r="DO777" s="677">
        <f t="shared" si="1202"/>
        <v>8.9919329999999977</v>
      </c>
      <c r="DP777" s="677">
        <f t="shared" si="1203"/>
        <v>14.986554999999996</v>
      </c>
      <c r="DQ777" s="677">
        <f t="shared" si="1180"/>
        <v>59.946219999999983</v>
      </c>
      <c r="DR777" s="222">
        <v>648</v>
      </c>
      <c r="DS777" s="677">
        <f t="shared" si="1181"/>
        <v>-2</v>
      </c>
      <c r="DT777" s="676">
        <f t="shared" si="1182"/>
        <v>-0.3076923076923066</v>
      </c>
      <c r="DU777" s="710">
        <f t="shared" si="1204"/>
        <v>-6.153846153846132E-2</v>
      </c>
      <c r="DV777" s="208">
        <v>925.89243999999997</v>
      </c>
      <c r="DW777" s="677">
        <f t="shared" si="1183"/>
        <v>275.89243999999997</v>
      </c>
      <c r="DX777" s="676">
        <f t="shared" si="1184"/>
        <v>42.44499076923077</v>
      </c>
      <c r="DY777" s="710">
        <f t="shared" si="1205"/>
        <v>8.4889981538461541</v>
      </c>
      <c r="DZ777" s="222">
        <v>22</v>
      </c>
      <c r="EA777" s="677">
        <f t="shared" si="1185"/>
        <v>143</v>
      </c>
      <c r="EB777" s="568">
        <f t="shared" si="1186"/>
        <v>793</v>
      </c>
      <c r="EC777" s="677">
        <f t="shared" si="1187"/>
        <v>1586</v>
      </c>
      <c r="ED777" s="677">
        <f t="shared" si="1206"/>
        <v>237.9</v>
      </c>
      <c r="EE777" s="677">
        <f t="shared" si="1207"/>
        <v>396.5</v>
      </c>
      <c r="EF777" s="208">
        <f t="shared" si="1208"/>
        <v>33.223109999999991</v>
      </c>
      <c r="EG777" s="208">
        <f t="shared" si="1209"/>
        <v>9.9669329999999974</v>
      </c>
      <c r="EH777" s="208">
        <f t="shared" si="1210"/>
        <v>16.611554999999996</v>
      </c>
      <c r="EI777" s="677">
        <f t="shared" si="1188"/>
        <v>66.446219999999983</v>
      </c>
    </row>
    <row r="778" spans="1:139" s="218" customFormat="1" ht="33.75" customHeight="1" x14ac:dyDescent="0.2">
      <c r="A778" s="505">
        <v>775</v>
      </c>
      <c r="B778" s="505" t="s">
        <v>1267</v>
      </c>
      <c r="C778" s="499" t="s">
        <v>48</v>
      </c>
      <c r="D778" s="406" t="s">
        <v>442</v>
      </c>
      <c r="E778" s="406" t="s">
        <v>18</v>
      </c>
      <c r="F778" s="219" t="s">
        <v>20</v>
      </c>
      <c r="G778" s="219" t="s">
        <v>26</v>
      </c>
      <c r="H778" s="219" t="s">
        <v>27</v>
      </c>
      <c r="I778" s="356">
        <v>1</v>
      </c>
      <c r="J778" s="294">
        <v>800</v>
      </c>
      <c r="K778" s="222"/>
      <c r="L778" s="219" t="s">
        <v>20</v>
      </c>
      <c r="M778" s="219" t="s">
        <v>26</v>
      </c>
      <c r="N778" s="219" t="s">
        <v>27</v>
      </c>
      <c r="O778" s="356">
        <v>1</v>
      </c>
      <c r="P778" s="295">
        <v>800</v>
      </c>
      <c r="Q778" s="219"/>
      <c r="R778" s="219"/>
      <c r="S778" s="219"/>
      <c r="T778" s="356">
        <v>1</v>
      </c>
      <c r="U778" s="296">
        <v>800</v>
      </c>
      <c r="V778" s="228" t="s">
        <v>697</v>
      </c>
      <c r="W778" s="228" t="s">
        <v>319</v>
      </c>
      <c r="X778" s="228" t="s">
        <v>45</v>
      </c>
      <c r="Y778" s="357">
        <v>1</v>
      </c>
      <c r="Z778" s="297">
        <v>800</v>
      </c>
      <c r="AA778" s="207">
        <f t="shared" si="1124"/>
        <v>800</v>
      </c>
      <c r="AB778" s="222">
        <v>758</v>
      </c>
      <c r="AC778" s="544">
        <f t="shared" si="1189"/>
        <v>-42</v>
      </c>
      <c r="AD778" s="208">
        <f>0.95*$AB$1</f>
        <v>1080.587</v>
      </c>
      <c r="AE778" s="678">
        <f t="shared" si="1190"/>
        <v>280.58699999999999</v>
      </c>
      <c r="AF778" s="222">
        <v>1406</v>
      </c>
      <c r="AJ778" s="444">
        <f t="shared" si="1125"/>
        <v>-42</v>
      </c>
      <c r="AK778" s="444">
        <f t="shared" si="1126"/>
        <v>-5.25</v>
      </c>
      <c r="AL778" s="539">
        <f t="shared" si="1191"/>
        <v>-1.0500000000000001E-2</v>
      </c>
      <c r="AM778" s="444">
        <f t="shared" si="1127"/>
        <v>-8.4</v>
      </c>
      <c r="AN778" s="445">
        <f t="shared" si="1128"/>
        <v>280.58699999999999</v>
      </c>
      <c r="AO778" s="445">
        <f t="shared" si="1129"/>
        <v>35.073374999999999</v>
      </c>
      <c r="AP778" s="542">
        <f t="shared" si="1192"/>
        <v>7.0146749999999994E-2</v>
      </c>
      <c r="AQ778" s="445">
        <f t="shared" si="1130"/>
        <v>56.117399999999996</v>
      </c>
      <c r="AR778" s="227">
        <f t="shared" si="1131"/>
        <v>920</v>
      </c>
      <c r="AS778" s="210">
        <f t="shared" si="1132"/>
        <v>920</v>
      </c>
      <c r="AT778" s="209">
        <f t="shared" si="1133"/>
        <v>276</v>
      </c>
      <c r="AU778" s="209">
        <f t="shared" si="1134"/>
        <v>460</v>
      </c>
      <c r="AV778" s="211">
        <f t="shared" si="1135"/>
        <v>758</v>
      </c>
      <c r="AW778" s="210">
        <f t="shared" si="1136"/>
        <v>162</v>
      </c>
      <c r="AX778" s="210">
        <f t="shared" si="1137"/>
        <v>120</v>
      </c>
      <c r="AY778" s="210">
        <f t="shared" si="1138"/>
        <v>14.999999999999986</v>
      </c>
      <c r="AZ778" s="211">
        <f t="shared" si="1139"/>
        <v>1080.587</v>
      </c>
      <c r="BA778" s="544">
        <f t="shared" si="1193"/>
        <v>160.58699999999999</v>
      </c>
      <c r="BB778" s="210">
        <f t="shared" si="1194"/>
        <v>40.146749999999997</v>
      </c>
      <c r="BC778" s="213">
        <f t="shared" si="1140"/>
        <v>972.52830000000006</v>
      </c>
      <c r="BD778" s="211">
        <f>[1]MAG_9pak!$F$9</f>
        <v>972.52830000000006</v>
      </c>
      <c r="BE778" s="213">
        <f t="shared" si="1141"/>
        <v>291.75848999999999</v>
      </c>
      <c r="BF778" s="213">
        <f t="shared" si="1142"/>
        <v>486.26415000000003</v>
      </c>
      <c r="BG778" s="210">
        <f t="shared" si="1143"/>
        <v>214.52830000000006</v>
      </c>
      <c r="BH778" s="210">
        <f t="shared" si="1144"/>
        <v>172.52830000000006</v>
      </c>
      <c r="BI778" s="210">
        <f t="shared" si="1145"/>
        <v>21.566037500000007</v>
      </c>
      <c r="BJ778" s="210">
        <f t="shared" si="1146"/>
        <v>992</v>
      </c>
      <c r="BK778" s="214">
        <f t="shared" si="1147"/>
        <v>297.59999999999997</v>
      </c>
      <c r="BL778" s="214">
        <f t="shared" si="1148"/>
        <v>496</v>
      </c>
      <c r="BM778" s="210">
        <f t="shared" si="1149"/>
        <v>192</v>
      </c>
      <c r="BN778" s="210">
        <f t="shared" si="1150"/>
        <v>234</v>
      </c>
      <c r="BO778" s="215">
        <f t="shared" si="1151"/>
        <v>992</v>
      </c>
      <c r="BP778" s="210">
        <f t="shared" si="1122"/>
        <v>992</v>
      </c>
      <c r="BQ778" s="216">
        <f t="shared" si="1152"/>
        <v>297.59999999999997</v>
      </c>
      <c r="BR778" s="216">
        <f t="shared" si="1153"/>
        <v>496</v>
      </c>
      <c r="BS778" s="210">
        <f t="shared" si="1154"/>
        <v>192</v>
      </c>
      <c r="BT778" s="210">
        <f t="shared" si="1155"/>
        <v>234</v>
      </c>
      <c r="BU778" s="217">
        <f t="shared" si="1156"/>
        <v>992</v>
      </c>
      <c r="BV778" s="210">
        <f t="shared" si="1123"/>
        <v>992</v>
      </c>
      <c r="BW778" s="403">
        <f t="shared" si="1157"/>
        <v>297.59999999999997</v>
      </c>
      <c r="BX778" s="403">
        <f t="shared" si="1158"/>
        <v>496</v>
      </c>
      <c r="BY778" s="210">
        <f t="shared" si="1159"/>
        <v>192</v>
      </c>
      <c r="BZ778" s="210">
        <f t="shared" si="1160"/>
        <v>234</v>
      </c>
      <c r="CA778" s="210">
        <f t="shared" si="1161"/>
        <v>24</v>
      </c>
      <c r="CB778" s="404">
        <f t="shared" si="1162"/>
        <v>992</v>
      </c>
      <c r="CC778" s="404"/>
      <c r="CD778" s="537">
        <f t="shared" si="1163"/>
        <v>40.146749999999997</v>
      </c>
      <c r="CE778" s="537">
        <f t="shared" si="1195"/>
        <v>12.044025</v>
      </c>
      <c r="CF778" s="537">
        <f t="shared" si="1164"/>
        <v>20.073374999999999</v>
      </c>
      <c r="CG778" s="210"/>
      <c r="CH778" s="210"/>
      <c r="CI778" s="210"/>
      <c r="CJ778" s="538">
        <f t="shared" si="1165"/>
        <v>40.146749999999997</v>
      </c>
      <c r="CK778" s="216">
        <f t="shared" si="1166"/>
        <v>-40.5</v>
      </c>
      <c r="CL778" s="216">
        <f t="shared" si="1196"/>
        <v>-12.15</v>
      </c>
      <c r="CM778" s="216">
        <f t="shared" si="1167"/>
        <v>-20.25</v>
      </c>
      <c r="CN778" s="216"/>
      <c r="CO778" s="216"/>
      <c r="CP778" s="216"/>
      <c r="CQ778" s="217">
        <f t="shared" si="1168"/>
        <v>-40.5</v>
      </c>
      <c r="CR778" s="403">
        <f t="shared" si="1169"/>
        <v>22.146749999999997</v>
      </c>
      <c r="CS778" s="403">
        <f t="shared" si="1197"/>
        <v>6.6440249999999992</v>
      </c>
      <c r="CT778" s="403">
        <f t="shared" si="1170"/>
        <v>11.073374999999999</v>
      </c>
      <c r="CU778" s="403"/>
      <c r="CV778" s="403"/>
      <c r="CW778" s="403"/>
      <c r="CX778" s="404">
        <f t="shared" si="1171"/>
        <v>22.146749999999997</v>
      </c>
      <c r="CY778" s="198"/>
      <c r="CZ778" s="222">
        <v>758</v>
      </c>
      <c r="DA778" s="677">
        <f t="shared" si="1172"/>
        <v>-42</v>
      </c>
      <c r="DB778" s="676">
        <f t="shared" si="1173"/>
        <v>-5.25</v>
      </c>
      <c r="DC778" s="676">
        <f t="shared" si="1198"/>
        <v>-1.05</v>
      </c>
      <c r="DD778" s="208">
        <v>1080.587</v>
      </c>
      <c r="DE778" s="677">
        <f t="shared" si="1174"/>
        <v>280.58699999999999</v>
      </c>
      <c r="DF778" s="676">
        <f t="shared" si="1175"/>
        <v>35.073374999999999</v>
      </c>
      <c r="DG778" s="676">
        <f t="shared" si="1199"/>
        <v>7.0146749999999995</v>
      </c>
      <c r="DH778" s="222">
        <v>20</v>
      </c>
      <c r="DI778" s="677">
        <f t="shared" si="1176"/>
        <v>160</v>
      </c>
      <c r="DJ778" s="568">
        <f t="shared" si="1177"/>
        <v>960</v>
      </c>
      <c r="DK778" s="677">
        <f t="shared" si="1178"/>
        <v>960</v>
      </c>
      <c r="DL778" s="677">
        <f t="shared" si="1200"/>
        <v>288</v>
      </c>
      <c r="DM778" s="677">
        <f t="shared" si="1201"/>
        <v>480</v>
      </c>
      <c r="DN778" s="677">
        <f t="shared" si="1179"/>
        <v>30.146749999999997</v>
      </c>
      <c r="DO778" s="677">
        <f t="shared" si="1202"/>
        <v>9.0440249999999995</v>
      </c>
      <c r="DP778" s="677">
        <f t="shared" si="1203"/>
        <v>15.073374999999999</v>
      </c>
      <c r="DQ778" s="677">
        <f t="shared" si="1180"/>
        <v>30.146749999999997</v>
      </c>
      <c r="DR778" s="222">
        <v>758</v>
      </c>
      <c r="DS778" s="677">
        <f t="shared" si="1181"/>
        <v>-42</v>
      </c>
      <c r="DT778" s="676">
        <f t="shared" si="1182"/>
        <v>-5.25</v>
      </c>
      <c r="DU778" s="710">
        <f t="shared" si="1204"/>
        <v>-1.05</v>
      </c>
      <c r="DV778" s="208">
        <v>1080.587</v>
      </c>
      <c r="DW778" s="677">
        <f t="shared" si="1183"/>
        <v>280.58699999999999</v>
      </c>
      <c r="DX778" s="676">
        <f t="shared" si="1184"/>
        <v>35.073374999999999</v>
      </c>
      <c r="DY778" s="710">
        <f t="shared" si="1205"/>
        <v>7.0146749999999995</v>
      </c>
      <c r="DZ778" s="222">
        <v>19</v>
      </c>
      <c r="EA778" s="677">
        <f t="shared" si="1185"/>
        <v>152</v>
      </c>
      <c r="EB778" s="568">
        <f t="shared" si="1186"/>
        <v>952</v>
      </c>
      <c r="EC778" s="677">
        <f t="shared" si="1187"/>
        <v>952</v>
      </c>
      <c r="ED778" s="677">
        <f t="shared" si="1206"/>
        <v>285.60000000000002</v>
      </c>
      <c r="EE778" s="677">
        <f t="shared" si="1207"/>
        <v>476</v>
      </c>
      <c r="EF778" s="208">
        <f t="shared" si="1208"/>
        <v>32.146749999999997</v>
      </c>
      <c r="EG778" s="208">
        <f t="shared" si="1209"/>
        <v>9.6440249999999992</v>
      </c>
      <c r="EH778" s="208">
        <f t="shared" si="1210"/>
        <v>16.073374999999999</v>
      </c>
      <c r="EI778" s="677">
        <f t="shared" si="1188"/>
        <v>32.146749999999997</v>
      </c>
    </row>
    <row r="779" spans="1:139" s="218" customFormat="1" ht="33.75" customHeight="1" x14ac:dyDescent="0.2">
      <c r="A779" s="505">
        <v>776</v>
      </c>
      <c r="B779" s="505" t="s">
        <v>1267</v>
      </c>
      <c r="C779" s="499" t="s">
        <v>48</v>
      </c>
      <c r="D779" s="406" t="s">
        <v>442</v>
      </c>
      <c r="E779" s="410" t="s">
        <v>16</v>
      </c>
      <c r="F779" s="219" t="s">
        <v>20</v>
      </c>
      <c r="G779" s="219" t="s">
        <v>9</v>
      </c>
      <c r="H779" s="219" t="s">
        <v>28</v>
      </c>
      <c r="I779" s="356">
        <v>1</v>
      </c>
      <c r="J779" s="295">
        <v>1000</v>
      </c>
      <c r="K779" s="222"/>
      <c r="L779" s="219" t="s">
        <v>20</v>
      </c>
      <c r="M779" s="219" t="s">
        <v>9</v>
      </c>
      <c r="N779" s="219" t="s">
        <v>28</v>
      </c>
      <c r="O779" s="356">
        <v>1</v>
      </c>
      <c r="P779" s="295">
        <v>1000</v>
      </c>
      <c r="Q779" s="219"/>
      <c r="R779" s="219"/>
      <c r="S779" s="219"/>
      <c r="T779" s="356">
        <v>1</v>
      </c>
      <c r="U779" s="296">
        <v>1000</v>
      </c>
      <c r="V779" s="228" t="s">
        <v>697</v>
      </c>
      <c r="W779" s="228" t="s">
        <v>344</v>
      </c>
      <c r="X779" s="228" t="s">
        <v>70</v>
      </c>
      <c r="Y779" s="357">
        <v>1</v>
      </c>
      <c r="Z779" s="297">
        <v>1000</v>
      </c>
      <c r="AA779" s="207">
        <f t="shared" si="1124"/>
        <v>1000</v>
      </c>
      <c r="AB779" s="222">
        <v>1157</v>
      </c>
      <c r="AC779" s="544">
        <f t="shared" si="1189"/>
        <v>157</v>
      </c>
      <c r="AD779" s="208">
        <f>1.453*$AB$1</f>
        <v>1652.7293800000002</v>
      </c>
      <c r="AE779" s="678">
        <f t="shared" si="1190"/>
        <v>652.72938000000022</v>
      </c>
      <c r="AF779" s="222">
        <v>2067</v>
      </c>
      <c r="AJ779" s="444">
        <f t="shared" si="1125"/>
        <v>157</v>
      </c>
      <c r="AK779" s="444">
        <f t="shared" si="1126"/>
        <v>15.700000000000003</v>
      </c>
      <c r="AL779" s="539">
        <f t="shared" si="1191"/>
        <v>3.1400000000000004E-2</v>
      </c>
      <c r="AM779" s="444">
        <f t="shared" si="1127"/>
        <v>31.4</v>
      </c>
      <c r="AN779" s="445">
        <f t="shared" si="1128"/>
        <v>652.72938000000022</v>
      </c>
      <c r="AO779" s="445">
        <f t="shared" si="1129"/>
        <v>65.272938000000011</v>
      </c>
      <c r="AP779" s="542">
        <f t="shared" si="1192"/>
        <v>0.13054587600000001</v>
      </c>
      <c r="AQ779" s="445">
        <f t="shared" si="1130"/>
        <v>130.54587600000005</v>
      </c>
      <c r="AR779" s="227">
        <f t="shared" si="1131"/>
        <v>1120</v>
      </c>
      <c r="AS779" s="210">
        <f t="shared" si="1132"/>
        <v>1120</v>
      </c>
      <c r="AT779" s="209">
        <f t="shared" si="1133"/>
        <v>336</v>
      </c>
      <c r="AU779" s="209">
        <f t="shared" si="1134"/>
        <v>560</v>
      </c>
      <c r="AV779" s="211">
        <f t="shared" si="1135"/>
        <v>1157</v>
      </c>
      <c r="AW779" s="212">
        <f t="shared" si="1136"/>
        <v>-37</v>
      </c>
      <c r="AX779" s="210">
        <f t="shared" si="1137"/>
        <v>120</v>
      </c>
      <c r="AY779" s="210">
        <f t="shared" si="1138"/>
        <v>12.000000000000014</v>
      </c>
      <c r="AZ779" s="211">
        <f t="shared" si="1139"/>
        <v>1652.7293800000002</v>
      </c>
      <c r="BA779" s="544">
        <f t="shared" si="1193"/>
        <v>532.72938000000022</v>
      </c>
      <c r="BB779" s="210">
        <f t="shared" si="1194"/>
        <v>133.18234500000005</v>
      </c>
      <c r="BC779" s="213">
        <f t="shared" si="1140"/>
        <v>1487.4564420000002</v>
      </c>
      <c r="BD779" s="211">
        <f>[1]MAG_9pak!$F$12</f>
        <v>1487.4564420000002</v>
      </c>
      <c r="BE779" s="213">
        <f t="shared" si="1141"/>
        <v>446.23693260000005</v>
      </c>
      <c r="BF779" s="213">
        <f t="shared" si="1142"/>
        <v>743.72822100000008</v>
      </c>
      <c r="BG779" s="210">
        <f t="shared" si="1143"/>
        <v>330.45644200000015</v>
      </c>
      <c r="BH779" s="210">
        <f t="shared" si="1144"/>
        <v>487.45644200000015</v>
      </c>
      <c r="BI779" s="210">
        <f t="shared" si="1145"/>
        <v>48.745644200000015</v>
      </c>
      <c r="BJ779" s="210">
        <f t="shared" si="1146"/>
        <v>1240</v>
      </c>
      <c r="BK779" s="214">
        <f t="shared" si="1147"/>
        <v>372</v>
      </c>
      <c r="BL779" s="214">
        <f t="shared" si="1148"/>
        <v>620</v>
      </c>
      <c r="BM779" s="210">
        <f t="shared" si="1149"/>
        <v>240</v>
      </c>
      <c r="BN779" s="210">
        <f t="shared" si="1150"/>
        <v>83</v>
      </c>
      <c r="BO779" s="215">
        <f t="shared" si="1151"/>
        <v>1240</v>
      </c>
      <c r="BP779" s="210">
        <f t="shared" si="1122"/>
        <v>1240</v>
      </c>
      <c r="BQ779" s="216">
        <f t="shared" si="1152"/>
        <v>372</v>
      </c>
      <c r="BR779" s="216">
        <f t="shared" si="1153"/>
        <v>620</v>
      </c>
      <c r="BS779" s="210">
        <f t="shared" si="1154"/>
        <v>240</v>
      </c>
      <c r="BT779" s="210">
        <f t="shared" si="1155"/>
        <v>83</v>
      </c>
      <c r="BU779" s="217">
        <f t="shared" si="1156"/>
        <v>1240</v>
      </c>
      <c r="BV779" s="210">
        <f t="shared" si="1123"/>
        <v>1240</v>
      </c>
      <c r="BW779" s="403">
        <f t="shared" si="1157"/>
        <v>372</v>
      </c>
      <c r="BX779" s="403">
        <f t="shared" si="1158"/>
        <v>620</v>
      </c>
      <c r="BY779" s="210">
        <f t="shared" si="1159"/>
        <v>240</v>
      </c>
      <c r="BZ779" s="210">
        <f t="shared" si="1160"/>
        <v>83</v>
      </c>
      <c r="CA779" s="210">
        <f t="shared" si="1161"/>
        <v>24</v>
      </c>
      <c r="CB779" s="404">
        <f t="shared" si="1162"/>
        <v>1240</v>
      </c>
      <c r="CC779" s="404"/>
      <c r="CD779" s="537">
        <f t="shared" si="1163"/>
        <v>133.18234500000005</v>
      </c>
      <c r="CE779" s="537">
        <f t="shared" si="1195"/>
        <v>39.954703500000015</v>
      </c>
      <c r="CF779" s="537">
        <f t="shared" si="1164"/>
        <v>66.591172500000027</v>
      </c>
      <c r="CG779" s="210"/>
      <c r="CH779" s="210"/>
      <c r="CI779" s="210"/>
      <c r="CJ779" s="538">
        <f t="shared" si="1165"/>
        <v>133.18234500000005</v>
      </c>
      <c r="CK779" s="216">
        <f t="shared" si="1166"/>
        <v>9.25</v>
      </c>
      <c r="CL779" s="216">
        <f t="shared" si="1196"/>
        <v>2.7749999999999999</v>
      </c>
      <c r="CM779" s="216">
        <f t="shared" si="1167"/>
        <v>4.625</v>
      </c>
      <c r="CN779" s="216"/>
      <c r="CO779" s="216"/>
      <c r="CP779" s="216"/>
      <c r="CQ779" s="217">
        <f t="shared" si="1168"/>
        <v>9.25</v>
      </c>
      <c r="CR779" s="403">
        <f t="shared" si="1169"/>
        <v>103.18234500000005</v>
      </c>
      <c r="CS779" s="403">
        <f t="shared" si="1197"/>
        <v>30.954703500000015</v>
      </c>
      <c r="CT779" s="403">
        <f t="shared" si="1170"/>
        <v>51.591172500000027</v>
      </c>
      <c r="CU779" s="403"/>
      <c r="CV779" s="403"/>
      <c r="CW779" s="403"/>
      <c r="CX779" s="404">
        <f t="shared" si="1171"/>
        <v>103.18234500000005</v>
      </c>
      <c r="CY779" s="198"/>
      <c r="CZ779" s="222">
        <v>1157</v>
      </c>
      <c r="DA779" s="677">
        <f t="shared" si="1172"/>
        <v>157</v>
      </c>
      <c r="DB779" s="676">
        <f t="shared" si="1173"/>
        <v>15.700000000000003</v>
      </c>
      <c r="DC779" s="676">
        <f t="shared" si="1198"/>
        <v>3.1400000000000006</v>
      </c>
      <c r="DD779" s="208">
        <v>1652.7293800000002</v>
      </c>
      <c r="DE779" s="677">
        <f t="shared" si="1174"/>
        <v>652.72938000000022</v>
      </c>
      <c r="DF779" s="676">
        <f t="shared" si="1175"/>
        <v>65.272938000000011</v>
      </c>
      <c r="DG779" s="676">
        <f t="shared" si="1199"/>
        <v>13.054587600000001</v>
      </c>
      <c r="DH779" s="222">
        <v>19</v>
      </c>
      <c r="DI779" s="677">
        <f t="shared" si="1176"/>
        <v>190</v>
      </c>
      <c r="DJ779" s="568">
        <f t="shared" si="1177"/>
        <v>1190</v>
      </c>
      <c r="DK779" s="677">
        <f t="shared" si="1178"/>
        <v>1190</v>
      </c>
      <c r="DL779" s="677">
        <f t="shared" si="1200"/>
        <v>357</v>
      </c>
      <c r="DM779" s="677">
        <f t="shared" si="1201"/>
        <v>595</v>
      </c>
      <c r="DN779" s="677">
        <f t="shared" si="1179"/>
        <v>115.68234500000005</v>
      </c>
      <c r="DO779" s="677">
        <f t="shared" si="1202"/>
        <v>34.704703500000015</v>
      </c>
      <c r="DP779" s="677">
        <f t="shared" si="1203"/>
        <v>57.841172500000027</v>
      </c>
      <c r="DQ779" s="677">
        <f t="shared" si="1180"/>
        <v>115.68234500000005</v>
      </c>
      <c r="DR779" s="222">
        <v>1157</v>
      </c>
      <c r="DS779" s="677">
        <f t="shared" si="1181"/>
        <v>157</v>
      </c>
      <c r="DT779" s="676">
        <f t="shared" si="1182"/>
        <v>15.700000000000003</v>
      </c>
      <c r="DU779" s="710">
        <f t="shared" si="1204"/>
        <v>3.1400000000000006</v>
      </c>
      <c r="DV779" s="208">
        <v>1652.7293800000002</v>
      </c>
      <c r="DW779" s="677">
        <f t="shared" si="1183"/>
        <v>652.72938000000022</v>
      </c>
      <c r="DX779" s="676">
        <f t="shared" si="1184"/>
        <v>65.272938000000011</v>
      </c>
      <c r="DY779" s="710">
        <f t="shared" si="1205"/>
        <v>13.054587600000001</v>
      </c>
      <c r="DZ779" s="222">
        <v>15</v>
      </c>
      <c r="EA779" s="677">
        <f t="shared" si="1185"/>
        <v>150</v>
      </c>
      <c r="EB779" s="568">
        <f t="shared" si="1186"/>
        <v>1150</v>
      </c>
      <c r="EC779" s="677">
        <f t="shared" si="1187"/>
        <v>1150</v>
      </c>
      <c r="ED779" s="677">
        <f t="shared" si="1206"/>
        <v>345</v>
      </c>
      <c r="EE779" s="677">
        <f t="shared" si="1207"/>
        <v>575</v>
      </c>
      <c r="EF779" s="208">
        <f t="shared" si="1208"/>
        <v>125.68234500000005</v>
      </c>
      <c r="EG779" s="208">
        <f t="shared" si="1209"/>
        <v>37.704703500000015</v>
      </c>
      <c r="EH779" s="208">
        <f t="shared" si="1210"/>
        <v>62.841172500000027</v>
      </c>
      <c r="EI779" s="677">
        <f t="shared" si="1188"/>
        <v>125.68234500000005</v>
      </c>
    </row>
    <row r="780" spans="1:139" s="218" customFormat="1" ht="33.75" customHeight="1" x14ac:dyDescent="0.2">
      <c r="A780" s="506">
        <v>777</v>
      </c>
      <c r="B780" s="505" t="s">
        <v>1267</v>
      </c>
      <c r="C780" s="499" t="s">
        <v>48</v>
      </c>
      <c r="D780" s="406" t="s">
        <v>442</v>
      </c>
      <c r="E780" s="410" t="s">
        <v>37</v>
      </c>
      <c r="F780" s="219" t="s">
        <v>46</v>
      </c>
      <c r="G780" s="219" t="s">
        <v>47</v>
      </c>
      <c r="H780" s="219" t="s">
        <v>45</v>
      </c>
      <c r="I780" s="356">
        <v>1</v>
      </c>
      <c r="J780" s="294">
        <v>800</v>
      </c>
      <c r="K780" s="222"/>
      <c r="L780" s="219" t="s">
        <v>46</v>
      </c>
      <c r="M780" s="219" t="s">
        <v>47</v>
      </c>
      <c r="N780" s="219" t="s">
        <v>45</v>
      </c>
      <c r="O780" s="356">
        <v>1</v>
      </c>
      <c r="P780" s="295">
        <v>800</v>
      </c>
      <c r="Q780" s="219"/>
      <c r="R780" s="219"/>
      <c r="S780" s="219"/>
      <c r="T780" s="356">
        <v>1</v>
      </c>
      <c r="U780" s="296">
        <v>800</v>
      </c>
      <c r="V780" s="228" t="s">
        <v>69</v>
      </c>
      <c r="W780" s="228" t="s">
        <v>40</v>
      </c>
      <c r="X780" s="228" t="s">
        <v>45</v>
      </c>
      <c r="Y780" s="357">
        <v>1</v>
      </c>
      <c r="Z780" s="297">
        <v>800</v>
      </c>
      <c r="AA780" s="207">
        <f t="shared" si="1124"/>
        <v>800</v>
      </c>
      <c r="AB780" s="222">
        <v>758</v>
      </c>
      <c r="AC780" s="544">
        <f t="shared" si="1189"/>
        <v>-42</v>
      </c>
      <c r="AD780" s="208">
        <f>0.95*$AB$1</f>
        <v>1080.587</v>
      </c>
      <c r="AE780" s="678">
        <f t="shared" si="1190"/>
        <v>280.58699999999999</v>
      </c>
      <c r="AF780" s="222">
        <v>1406</v>
      </c>
      <c r="AJ780" s="444">
        <f t="shared" si="1125"/>
        <v>-42</v>
      </c>
      <c r="AK780" s="444">
        <f t="shared" si="1126"/>
        <v>-5.25</v>
      </c>
      <c r="AL780" s="539">
        <f t="shared" si="1191"/>
        <v>-1.0500000000000001E-2</v>
      </c>
      <c r="AM780" s="444">
        <f t="shared" si="1127"/>
        <v>-8.4</v>
      </c>
      <c r="AN780" s="445">
        <f t="shared" si="1128"/>
        <v>280.58699999999999</v>
      </c>
      <c r="AO780" s="445">
        <f t="shared" si="1129"/>
        <v>35.073374999999999</v>
      </c>
      <c r="AP780" s="542">
        <f t="shared" si="1192"/>
        <v>7.0146749999999994E-2</v>
      </c>
      <c r="AQ780" s="445">
        <f t="shared" si="1130"/>
        <v>56.117399999999996</v>
      </c>
      <c r="AR780" s="227">
        <f t="shared" si="1131"/>
        <v>920</v>
      </c>
      <c r="AS780" s="210">
        <f t="shared" si="1132"/>
        <v>920</v>
      </c>
      <c r="AT780" s="209">
        <f t="shared" si="1133"/>
        <v>276</v>
      </c>
      <c r="AU780" s="209">
        <f t="shared" si="1134"/>
        <v>460</v>
      </c>
      <c r="AV780" s="211">
        <f t="shared" si="1135"/>
        <v>758</v>
      </c>
      <c r="AW780" s="210">
        <f t="shared" si="1136"/>
        <v>162</v>
      </c>
      <c r="AX780" s="210">
        <f t="shared" si="1137"/>
        <v>120</v>
      </c>
      <c r="AY780" s="210">
        <f t="shared" si="1138"/>
        <v>14.999999999999986</v>
      </c>
      <c r="AZ780" s="211">
        <f t="shared" si="1139"/>
        <v>1080.587</v>
      </c>
      <c r="BA780" s="544">
        <f t="shared" si="1193"/>
        <v>160.58699999999999</v>
      </c>
      <c r="BB780" s="210">
        <f t="shared" si="1194"/>
        <v>40.146749999999997</v>
      </c>
      <c r="BC780" s="213">
        <f t="shared" si="1140"/>
        <v>972.52830000000006</v>
      </c>
      <c r="BD780" s="211">
        <f>[1]MAG_9pak!$F$9</f>
        <v>972.52830000000006</v>
      </c>
      <c r="BE780" s="213">
        <f t="shared" si="1141"/>
        <v>291.75848999999999</v>
      </c>
      <c r="BF780" s="213">
        <f t="shared" si="1142"/>
        <v>486.26415000000003</v>
      </c>
      <c r="BG780" s="210">
        <f t="shared" si="1143"/>
        <v>214.52830000000006</v>
      </c>
      <c r="BH780" s="210">
        <f t="shared" si="1144"/>
        <v>172.52830000000006</v>
      </c>
      <c r="BI780" s="210">
        <f t="shared" si="1145"/>
        <v>21.566037500000007</v>
      </c>
      <c r="BJ780" s="210">
        <f t="shared" si="1146"/>
        <v>992</v>
      </c>
      <c r="BK780" s="214">
        <f t="shared" si="1147"/>
        <v>297.59999999999997</v>
      </c>
      <c r="BL780" s="214">
        <f t="shared" si="1148"/>
        <v>496</v>
      </c>
      <c r="BM780" s="210">
        <f t="shared" si="1149"/>
        <v>192</v>
      </c>
      <c r="BN780" s="210">
        <f t="shared" si="1150"/>
        <v>234</v>
      </c>
      <c r="BO780" s="215">
        <f t="shared" si="1151"/>
        <v>992</v>
      </c>
      <c r="BP780" s="210">
        <f t="shared" si="1122"/>
        <v>992</v>
      </c>
      <c r="BQ780" s="216">
        <f t="shared" si="1152"/>
        <v>297.59999999999997</v>
      </c>
      <c r="BR780" s="216">
        <f t="shared" si="1153"/>
        <v>496</v>
      </c>
      <c r="BS780" s="210">
        <f t="shared" si="1154"/>
        <v>192</v>
      </c>
      <c r="BT780" s="210">
        <f t="shared" si="1155"/>
        <v>234</v>
      </c>
      <c r="BU780" s="217">
        <f t="shared" si="1156"/>
        <v>992</v>
      </c>
      <c r="BV780" s="210">
        <f t="shared" si="1123"/>
        <v>992</v>
      </c>
      <c r="BW780" s="403">
        <f t="shared" si="1157"/>
        <v>297.59999999999997</v>
      </c>
      <c r="BX780" s="403">
        <f t="shared" si="1158"/>
        <v>496</v>
      </c>
      <c r="BY780" s="210">
        <f t="shared" si="1159"/>
        <v>192</v>
      </c>
      <c r="BZ780" s="210">
        <f t="shared" si="1160"/>
        <v>234</v>
      </c>
      <c r="CA780" s="210">
        <f t="shared" si="1161"/>
        <v>24</v>
      </c>
      <c r="CB780" s="404">
        <f t="shared" si="1162"/>
        <v>992</v>
      </c>
      <c r="CC780" s="404"/>
      <c r="CD780" s="537">
        <f t="shared" si="1163"/>
        <v>40.146749999999997</v>
      </c>
      <c r="CE780" s="537">
        <f t="shared" si="1195"/>
        <v>12.044025</v>
      </c>
      <c r="CF780" s="537">
        <f t="shared" si="1164"/>
        <v>20.073374999999999</v>
      </c>
      <c r="CG780" s="210"/>
      <c r="CH780" s="210"/>
      <c r="CI780" s="210"/>
      <c r="CJ780" s="538">
        <f t="shared" si="1165"/>
        <v>40.146749999999997</v>
      </c>
      <c r="CK780" s="216">
        <f t="shared" si="1166"/>
        <v>-40.5</v>
      </c>
      <c r="CL780" s="216">
        <f t="shared" si="1196"/>
        <v>-12.15</v>
      </c>
      <c r="CM780" s="216">
        <f t="shared" si="1167"/>
        <v>-20.25</v>
      </c>
      <c r="CN780" s="216"/>
      <c r="CO780" s="216"/>
      <c r="CP780" s="216"/>
      <c r="CQ780" s="217">
        <f t="shared" si="1168"/>
        <v>-40.5</v>
      </c>
      <c r="CR780" s="403">
        <f t="shared" si="1169"/>
        <v>22.146749999999997</v>
      </c>
      <c r="CS780" s="403">
        <f t="shared" si="1197"/>
        <v>6.6440249999999992</v>
      </c>
      <c r="CT780" s="403">
        <f t="shared" si="1170"/>
        <v>11.073374999999999</v>
      </c>
      <c r="CU780" s="403"/>
      <c r="CV780" s="403"/>
      <c r="CW780" s="403"/>
      <c r="CX780" s="404">
        <f t="shared" si="1171"/>
        <v>22.146749999999997</v>
      </c>
      <c r="CY780" s="198"/>
      <c r="CZ780" s="222">
        <v>758</v>
      </c>
      <c r="DA780" s="677">
        <f t="shared" si="1172"/>
        <v>-42</v>
      </c>
      <c r="DB780" s="676">
        <f t="shared" si="1173"/>
        <v>-5.25</v>
      </c>
      <c r="DC780" s="676">
        <f t="shared" si="1198"/>
        <v>-1.05</v>
      </c>
      <c r="DD780" s="208">
        <v>1080.587</v>
      </c>
      <c r="DE780" s="677">
        <f t="shared" si="1174"/>
        <v>280.58699999999999</v>
      </c>
      <c r="DF780" s="676">
        <f t="shared" si="1175"/>
        <v>35.073374999999999</v>
      </c>
      <c r="DG780" s="676">
        <f t="shared" si="1199"/>
        <v>7.0146749999999995</v>
      </c>
      <c r="DH780" s="222">
        <v>20</v>
      </c>
      <c r="DI780" s="677">
        <f t="shared" si="1176"/>
        <v>160</v>
      </c>
      <c r="DJ780" s="568">
        <f t="shared" si="1177"/>
        <v>960</v>
      </c>
      <c r="DK780" s="677">
        <f t="shared" si="1178"/>
        <v>960</v>
      </c>
      <c r="DL780" s="677">
        <f t="shared" si="1200"/>
        <v>288</v>
      </c>
      <c r="DM780" s="677">
        <f t="shared" si="1201"/>
        <v>480</v>
      </c>
      <c r="DN780" s="677">
        <f t="shared" si="1179"/>
        <v>30.146749999999997</v>
      </c>
      <c r="DO780" s="677">
        <f t="shared" si="1202"/>
        <v>9.0440249999999995</v>
      </c>
      <c r="DP780" s="677">
        <f t="shared" si="1203"/>
        <v>15.073374999999999</v>
      </c>
      <c r="DQ780" s="677">
        <f t="shared" si="1180"/>
        <v>30.146749999999997</v>
      </c>
      <c r="DR780" s="222">
        <v>758</v>
      </c>
      <c r="DS780" s="677">
        <f t="shared" si="1181"/>
        <v>-42</v>
      </c>
      <c r="DT780" s="676">
        <f t="shared" si="1182"/>
        <v>-5.25</v>
      </c>
      <c r="DU780" s="710">
        <f t="shared" si="1204"/>
        <v>-1.05</v>
      </c>
      <c r="DV780" s="208">
        <v>1080.587</v>
      </c>
      <c r="DW780" s="677">
        <f t="shared" si="1183"/>
        <v>280.58699999999999</v>
      </c>
      <c r="DX780" s="676">
        <f t="shared" si="1184"/>
        <v>35.073374999999999</v>
      </c>
      <c r="DY780" s="710">
        <f t="shared" si="1205"/>
        <v>7.0146749999999995</v>
      </c>
      <c r="DZ780" s="222">
        <v>19</v>
      </c>
      <c r="EA780" s="677">
        <f t="shared" si="1185"/>
        <v>152</v>
      </c>
      <c r="EB780" s="568">
        <f t="shared" si="1186"/>
        <v>952</v>
      </c>
      <c r="EC780" s="677">
        <f t="shared" si="1187"/>
        <v>952</v>
      </c>
      <c r="ED780" s="677">
        <f t="shared" si="1206"/>
        <v>285.60000000000002</v>
      </c>
      <c r="EE780" s="677">
        <f t="shared" si="1207"/>
        <v>476</v>
      </c>
      <c r="EF780" s="208">
        <f t="shared" si="1208"/>
        <v>32.146749999999997</v>
      </c>
      <c r="EG780" s="208">
        <f t="shared" si="1209"/>
        <v>9.6440249999999992</v>
      </c>
      <c r="EH780" s="208">
        <f t="shared" si="1210"/>
        <v>16.073374999999999</v>
      </c>
      <c r="EI780" s="677">
        <f t="shared" si="1188"/>
        <v>32.146749999999997</v>
      </c>
    </row>
    <row r="781" spans="1:139" s="218" customFormat="1" ht="33.75" customHeight="1" x14ac:dyDescent="0.2">
      <c r="A781" s="505">
        <v>778</v>
      </c>
      <c r="B781" s="505" t="s">
        <v>1267</v>
      </c>
      <c r="C781" s="499" t="s">
        <v>48</v>
      </c>
      <c r="D781" s="406" t="s">
        <v>442</v>
      </c>
      <c r="E781" s="410" t="s">
        <v>34</v>
      </c>
      <c r="F781" s="219" t="s">
        <v>43</v>
      </c>
      <c r="G781" s="219" t="s">
        <v>44</v>
      </c>
      <c r="H781" s="219" t="s">
        <v>28</v>
      </c>
      <c r="I781" s="356">
        <v>1</v>
      </c>
      <c r="J781" s="295">
        <v>1093</v>
      </c>
      <c r="K781" s="222"/>
      <c r="L781" s="219" t="s">
        <v>43</v>
      </c>
      <c r="M781" s="219" t="s">
        <v>44</v>
      </c>
      <c r="N781" s="219" t="s">
        <v>28</v>
      </c>
      <c r="O781" s="356">
        <v>1</v>
      </c>
      <c r="P781" s="295">
        <v>1093</v>
      </c>
      <c r="Q781" s="219"/>
      <c r="R781" s="219"/>
      <c r="S781" s="219"/>
      <c r="T781" s="356">
        <v>1</v>
      </c>
      <c r="U781" s="296">
        <v>1093</v>
      </c>
      <c r="V781" s="228" t="s">
        <v>695</v>
      </c>
      <c r="W781" s="228" t="s">
        <v>22</v>
      </c>
      <c r="X781" s="228" t="s">
        <v>25</v>
      </c>
      <c r="Y781" s="357">
        <v>1</v>
      </c>
      <c r="Z781" s="297">
        <v>1093</v>
      </c>
      <c r="AA781" s="207">
        <f t="shared" si="1124"/>
        <v>1093</v>
      </c>
      <c r="AB781" s="222">
        <v>905</v>
      </c>
      <c r="AC781" s="544">
        <f t="shared" si="1189"/>
        <v>-188</v>
      </c>
      <c r="AD781" s="208">
        <f>1.137*$AB$1</f>
        <v>1293.2920200000001</v>
      </c>
      <c r="AE781" s="678">
        <f t="shared" si="1190"/>
        <v>200.29202000000009</v>
      </c>
      <c r="AF781" s="222">
        <v>1682</v>
      </c>
      <c r="AJ781" s="444">
        <f t="shared" si="1125"/>
        <v>-188</v>
      </c>
      <c r="AK781" s="444">
        <f t="shared" si="1126"/>
        <v>-17.200365965233303</v>
      </c>
      <c r="AL781" s="539">
        <f t="shared" si="1191"/>
        <v>-3.4400731930466603E-2</v>
      </c>
      <c r="AM781" s="444">
        <f t="shared" si="1127"/>
        <v>-37.6</v>
      </c>
      <c r="AN781" s="445">
        <f t="shared" si="1128"/>
        <v>200.29202000000009</v>
      </c>
      <c r="AO781" s="445">
        <f t="shared" si="1129"/>
        <v>18.32497895699909</v>
      </c>
      <c r="AP781" s="542">
        <f t="shared" si="1192"/>
        <v>3.664995791399818E-2</v>
      </c>
      <c r="AQ781" s="445">
        <f t="shared" si="1130"/>
        <v>40.058404000000017</v>
      </c>
      <c r="AR781" s="227">
        <f t="shared" si="1131"/>
        <v>1213</v>
      </c>
      <c r="AS781" s="210">
        <f t="shared" si="1132"/>
        <v>1213</v>
      </c>
      <c r="AT781" s="209">
        <f t="shared" si="1133"/>
        <v>363.9</v>
      </c>
      <c r="AU781" s="209">
        <f t="shared" si="1134"/>
        <v>606.5</v>
      </c>
      <c r="AV781" s="211">
        <f t="shared" si="1135"/>
        <v>905</v>
      </c>
      <c r="AW781" s="210">
        <f t="shared" si="1136"/>
        <v>308</v>
      </c>
      <c r="AX781" s="210">
        <f t="shared" si="1137"/>
        <v>120</v>
      </c>
      <c r="AY781" s="210">
        <f t="shared" si="1138"/>
        <v>10.978956999085085</v>
      </c>
      <c r="AZ781" s="211">
        <f t="shared" si="1139"/>
        <v>1293.2920200000001</v>
      </c>
      <c r="BA781" s="544">
        <f t="shared" si="1193"/>
        <v>80.292020000000093</v>
      </c>
      <c r="BB781" s="210">
        <f t="shared" si="1194"/>
        <v>20.073005000000023</v>
      </c>
      <c r="BC781" s="213">
        <f t="shared" si="1140"/>
        <v>1163.9628180000002</v>
      </c>
      <c r="BD781" s="211">
        <f>[1]MAG_9pak!$F$10</f>
        <v>1163.9628180000002</v>
      </c>
      <c r="BE781" s="213">
        <f t="shared" si="1141"/>
        <v>349.18884540000005</v>
      </c>
      <c r="BF781" s="213">
        <f t="shared" si="1142"/>
        <v>581.9814090000001</v>
      </c>
      <c r="BG781" s="210">
        <f t="shared" si="1143"/>
        <v>258.9628180000002</v>
      </c>
      <c r="BH781" s="210">
        <f t="shared" si="1144"/>
        <v>70.962818000000198</v>
      </c>
      <c r="BI781" s="210">
        <f t="shared" si="1145"/>
        <v>6.4924810612992019</v>
      </c>
      <c r="BJ781" s="210">
        <f t="shared" si="1146"/>
        <v>1355.32</v>
      </c>
      <c r="BK781" s="214">
        <f t="shared" si="1147"/>
        <v>406.59599999999995</v>
      </c>
      <c r="BL781" s="214">
        <f t="shared" si="1148"/>
        <v>677.66</v>
      </c>
      <c r="BM781" s="210">
        <f t="shared" si="1149"/>
        <v>262.31999999999994</v>
      </c>
      <c r="BN781" s="210">
        <f t="shared" si="1150"/>
        <v>450.31999999999994</v>
      </c>
      <c r="BO781" s="215">
        <f t="shared" si="1151"/>
        <v>1355.32</v>
      </c>
      <c r="BP781" s="210">
        <f t="shared" si="1122"/>
        <v>1355.32</v>
      </c>
      <c r="BQ781" s="216">
        <f t="shared" si="1152"/>
        <v>406.59599999999995</v>
      </c>
      <c r="BR781" s="216">
        <f t="shared" si="1153"/>
        <v>677.66</v>
      </c>
      <c r="BS781" s="210">
        <f t="shared" si="1154"/>
        <v>262.31999999999994</v>
      </c>
      <c r="BT781" s="210">
        <f t="shared" si="1155"/>
        <v>450.31999999999994</v>
      </c>
      <c r="BU781" s="217">
        <f t="shared" si="1156"/>
        <v>1355.32</v>
      </c>
      <c r="BV781" s="210">
        <f t="shared" si="1123"/>
        <v>1355.32</v>
      </c>
      <c r="BW781" s="403">
        <f t="shared" si="1157"/>
        <v>406.59599999999995</v>
      </c>
      <c r="BX781" s="403">
        <f t="shared" si="1158"/>
        <v>677.66</v>
      </c>
      <c r="BY781" s="210">
        <f t="shared" si="1159"/>
        <v>262.31999999999994</v>
      </c>
      <c r="BZ781" s="210">
        <f t="shared" si="1160"/>
        <v>450.31999999999994</v>
      </c>
      <c r="CA781" s="210">
        <f t="shared" si="1161"/>
        <v>24</v>
      </c>
      <c r="CB781" s="404">
        <f t="shared" si="1162"/>
        <v>1355.32</v>
      </c>
      <c r="CC781" s="404"/>
      <c r="CD781" s="537">
        <f t="shared" si="1163"/>
        <v>20.073005000000023</v>
      </c>
      <c r="CE781" s="537">
        <f t="shared" si="1195"/>
        <v>6.0219015000000065</v>
      </c>
      <c r="CF781" s="537">
        <f t="shared" si="1164"/>
        <v>10.036502500000012</v>
      </c>
      <c r="CG781" s="210"/>
      <c r="CH781" s="210"/>
      <c r="CI781" s="210"/>
      <c r="CJ781" s="538">
        <f t="shared" si="1165"/>
        <v>20.073005000000023</v>
      </c>
      <c r="CK781" s="216">
        <f t="shared" si="1166"/>
        <v>-77</v>
      </c>
      <c r="CL781" s="216">
        <f t="shared" si="1196"/>
        <v>-23.099999999999998</v>
      </c>
      <c r="CM781" s="216">
        <f t="shared" si="1167"/>
        <v>-38.5</v>
      </c>
      <c r="CN781" s="216"/>
      <c r="CO781" s="216"/>
      <c r="CP781" s="216"/>
      <c r="CQ781" s="217">
        <f t="shared" si="1168"/>
        <v>-77</v>
      </c>
      <c r="CR781" s="403">
        <f t="shared" si="1169"/>
        <v>-15.506994999999961</v>
      </c>
      <c r="CS781" s="403">
        <f t="shared" si="1197"/>
        <v>-4.6520984999999877</v>
      </c>
      <c r="CT781" s="403">
        <f t="shared" si="1170"/>
        <v>-7.7534974999999804</v>
      </c>
      <c r="CU781" s="403"/>
      <c r="CV781" s="403"/>
      <c r="CW781" s="403"/>
      <c r="CX781" s="404">
        <f t="shared" si="1171"/>
        <v>-15.506994999999961</v>
      </c>
      <c r="CY781" s="198"/>
      <c r="CZ781" s="222">
        <v>905</v>
      </c>
      <c r="DA781" s="677">
        <f t="shared" si="1172"/>
        <v>-188</v>
      </c>
      <c r="DB781" s="676">
        <f t="shared" si="1173"/>
        <v>-17.200365965233303</v>
      </c>
      <c r="DC781" s="676">
        <f t="shared" si="1198"/>
        <v>-3.4400731930466604</v>
      </c>
      <c r="DD781" s="208">
        <v>1293.2920200000001</v>
      </c>
      <c r="DE781" s="677">
        <f t="shared" si="1174"/>
        <v>200.29202000000009</v>
      </c>
      <c r="DF781" s="676">
        <f t="shared" si="1175"/>
        <v>18.32497895699909</v>
      </c>
      <c r="DG781" s="676">
        <f t="shared" si="1199"/>
        <v>3.6649957913998179</v>
      </c>
      <c r="DH781" s="222">
        <v>20</v>
      </c>
      <c r="DI781" s="677">
        <f t="shared" si="1176"/>
        <v>218.6</v>
      </c>
      <c r="DJ781" s="568">
        <f t="shared" si="1177"/>
        <v>1311.6</v>
      </c>
      <c r="DK781" s="677">
        <f t="shared" si="1178"/>
        <v>1311.6</v>
      </c>
      <c r="DL781" s="677">
        <f t="shared" si="1200"/>
        <v>393.48</v>
      </c>
      <c r="DM781" s="677">
        <f t="shared" si="1201"/>
        <v>655.8</v>
      </c>
      <c r="DN781" s="677">
        <f t="shared" si="1179"/>
        <v>-4.576994999999954</v>
      </c>
      <c r="DO781" s="677">
        <f t="shared" si="1202"/>
        <v>-1.3730984999999862</v>
      </c>
      <c r="DP781" s="677">
        <f t="shared" si="1203"/>
        <v>-2.288497499999977</v>
      </c>
      <c r="DQ781" s="677">
        <f t="shared" si="1180"/>
        <v>-4.576994999999954</v>
      </c>
      <c r="DR781" s="222">
        <v>905</v>
      </c>
      <c r="DS781" s="677">
        <f t="shared" si="1181"/>
        <v>-188</v>
      </c>
      <c r="DT781" s="676">
        <f t="shared" si="1182"/>
        <v>-17.200365965233303</v>
      </c>
      <c r="DU781" s="710">
        <f t="shared" si="1204"/>
        <v>-3.4400731930466604</v>
      </c>
      <c r="DV781" s="208">
        <v>1293.2920200000001</v>
      </c>
      <c r="DW781" s="677">
        <f t="shared" si="1183"/>
        <v>200.29202000000009</v>
      </c>
      <c r="DX781" s="676">
        <f t="shared" si="1184"/>
        <v>18.32497895699909</v>
      </c>
      <c r="DY781" s="710">
        <f t="shared" si="1205"/>
        <v>3.6649957913998179</v>
      </c>
      <c r="DZ781" s="222">
        <v>19</v>
      </c>
      <c r="EA781" s="677">
        <f t="shared" si="1185"/>
        <v>207.67</v>
      </c>
      <c r="EB781" s="568">
        <f t="shared" si="1186"/>
        <v>1300.67</v>
      </c>
      <c r="EC781" s="677">
        <f t="shared" si="1187"/>
        <v>1300.67</v>
      </c>
      <c r="ED781" s="677">
        <f t="shared" si="1206"/>
        <v>390.20100000000008</v>
      </c>
      <c r="EE781" s="677">
        <f t="shared" si="1207"/>
        <v>650.33500000000004</v>
      </c>
      <c r="EF781" s="208">
        <f t="shared" si="1208"/>
        <v>-1.8444949999999949</v>
      </c>
      <c r="EG781" s="208">
        <f t="shared" si="1209"/>
        <v>-0.55334849999999847</v>
      </c>
      <c r="EH781" s="208">
        <f t="shared" si="1210"/>
        <v>-0.92224749999999744</v>
      </c>
      <c r="EI781" s="677">
        <f t="shared" si="1188"/>
        <v>-1.8444949999999949</v>
      </c>
    </row>
    <row r="782" spans="1:139" s="218" customFormat="1" ht="33.75" customHeight="1" x14ac:dyDescent="0.2">
      <c r="A782" s="505">
        <v>779</v>
      </c>
      <c r="B782" s="505" t="s">
        <v>1267</v>
      </c>
      <c r="C782" s="499" t="s">
        <v>48</v>
      </c>
      <c r="D782" s="406" t="s">
        <v>442</v>
      </c>
      <c r="E782" s="410" t="s">
        <v>32</v>
      </c>
      <c r="F782" s="219" t="s">
        <v>5</v>
      </c>
      <c r="G782" s="219" t="s">
        <v>40</v>
      </c>
      <c r="H782" s="219" t="s">
        <v>39</v>
      </c>
      <c r="I782" s="356">
        <v>1</v>
      </c>
      <c r="J782" s="295">
        <v>530</v>
      </c>
      <c r="K782" s="222"/>
      <c r="L782" s="219" t="s">
        <v>5</v>
      </c>
      <c r="M782" s="219" t="s">
        <v>40</v>
      </c>
      <c r="N782" s="219" t="s">
        <v>39</v>
      </c>
      <c r="O782" s="356">
        <v>1</v>
      </c>
      <c r="P782" s="295">
        <v>530</v>
      </c>
      <c r="Q782" s="219"/>
      <c r="R782" s="219"/>
      <c r="S782" s="219"/>
      <c r="T782" s="356">
        <v>1</v>
      </c>
      <c r="U782" s="296">
        <v>530</v>
      </c>
      <c r="V782" s="228" t="s">
        <v>303</v>
      </c>
      <c r="W782" s="228" t="s">
        <v>6</v>
      </c>
      <c r="X782" s="228" t="s">
        <v>7</v>
      </c>
      <c r="Y782" s="357">
        <v>1</v>
      </c>
      <c r="Z782" s="297">
        <v>530</v>
      </c>
      <c r="AA782" s="207">
        <f t="shared" si="1124"/>
        <v>530</v>
      </c>
      <c r="AB782" s="222">
        <v>620</v>
      </c>
      <c r="AC782" s="544">
        <f t="shared" si="1189"/>
        <v>90</v>
      </c>
      <c r="AD782" s="208">
        <f>0.581*$AB$1</f>
        <v>660.86425999999994</v>
      </c>
      <c r="AE782" s="678">
        <f t="shared" si="1190"/>
        <v>130.86425999999994</v>
      </c>
      <c r="AF782" s="222">
        <v>859</v>
      </c>
      <c r="AJ782" s="444">
        <f t="shared" si="1125"/>
        <v>90</v>
      </c>
      <c r="AK782" s="444">
        <f t="shared" si="1126"/>
        <v>16.981132075471692</v>
      </c>
      <c r="AL782" s="539">
        <f t="shared" si="1191"/>
        <v>3.3962264150943382E-2</v>
      </c>
      <c r="AM782" s="444">
        <f t="shared" si="1127"/>
        <v>18</v>
      </c>
      <c r="AN782" s="445">
        <f t="shared" si="1128"/>
        <v>130.86425999999994</v>
      </c>
      <c r="AO782" s="445">
        <f t="shared" si="1129"/>
        <v>24.69136981132074</v>
      </c>
      <c r="AP782" s="542">
        <f t="shared" si="1192"/>
        <v>4.9382739622641482E-2</v>
      </c>
      <c r="AQ782" s="445">
        <f t="shared" si="1130"/>
        <v>26.172851999999988</v>
      </c>
      <c r="AR782" s="227">
        <f t="shared" si="1131"/>
        <v>650</v>
      </c>
      <c r="AS782" s="210">
        <f t="shared" si="1132"/>
        <v>650</v>
      </c>
      <c r="AT782" s="209">
        <f t="shared" si="1133"/>
        <v>195</v>
      </c>
      <c r="AU782" s="209">
        <f t="shared" si="1134"/>
        <v>325</v>
      </c>
      <c r="AV782" s="211">
        <f t="shared" si="1135"/>
        <v>620</v>
      </c>
      <c r="AW782" s="210">
        <f t="shared" si="1136"/>
        <v>30</v>
      </c>
      <c r="AX782" s="210">
        <f t="shared" si="1137"/>
        <v>120</v>
      </c>
      <c r="AY782" s="210">
        <f t="shared" si="1138"/>
        <v>22.641509433962256</v>
      </c>
      <c r="AZ782" s="211">
        <f t="shared" si="1139"/>
        <v>660.86425999999994</v>
      </c>
      <c r="BA782" s="544">
        <f t="shared" si="1193"/>
        <v>10.864259999999945</v>
      </c>
      <c r="BB782" s="210">
        <f t="shared" si="1194"/>
        <v>2.7160649999999862</v>
      </c>
      <c r="BC782" s="213">
        <f t="shared" si="1140"/>
        <v>620</v>
      </c>
      <c r="BD782" s="211">
        <f>[1]MAG_9pak!$F$4</f>
        <v>620</v>
      </c>
      <c r="BE782" s="213">
        <f t="shared" si="1141"/>
        <v>186</v>
      </c>
      <c r="BF782" s="213">
        <f t="shared" si="1142"/>
        <v>310</v>
      </c>
      <c r="BG782" s="210">
        <f t="shared" si="1143"/>
        <v>0</v>
      </c>
      <c r="BH782" s="210">
        <f t="shared" si="1144"/>
        <v>90</v>
      </c>
      <c r="BI782" s="210">
        <f t="shared" si="1145"/>
        <v>16.981132075471692</v>
      </c>
      <c r="BJ782" s="210">
        <f t="shared" si="1146"/>
        <v>657.2</v>
      </c>
      <c r="BK782" s="214">
        <f t="shared" si="1147"/>
        <v>197.16</v>
      </c>
      <c r="BL782" s="214">
        <f t="shared" si="1148"/>
        <v>328.6</v>
      </c>
      <c r="BM782" s="210">
        <f t="shared" si="1149"/>
        <v>127.20000000000005</v>
      </c>
      <c r="BN782" s="210">
        <f t="shared" si="1150"/>
        <v>37.200000000000045</v>
      </c>
      <c r="BO782" s="215">
        <f t="shared" si="1151"/>
        <v>657.2</v>
      </c>
      <c r="BP782" s="210">
        <f t="shared" si="1122"/>
        <v>657.2</v>
      </c>
      <c r="BQ782" s="216">
        <f t="shared" si="1152"/>
        <v>197.16</v>
      </c>
      <c r="BR782" s="216">
        <f t="shared" si="1153"/>
        <v>328.6</v>
      </c>
      <c r="BS782" s="210">
        <f t="shared" si="1154"/>
        <v>127.20000000000005</v>
      </c>
      <c r="BT782" s="210">
        <f t="shared" si="1155"/>
        <v>37.200000000000045</v>
      </c>
      <c r="BU782" s="217">
        <f t="shared" si="1156"/>
        <v>657.2</v>
      </c>
      <c r="BV782" s="210">
        <f t="shared" si="1123"/>
        <v>657.2</v>
      </c>
      <c r="BW782" s="403">
        <f t="shared" si="1157"/>
        <v>197.16</v>
      </c>
      <c r="BX782" s="403">
        <f t="shared" si="1158"/>
        <v>328.6</v>
      </c>
      <c r="BY782" s="210">
        <f t="shared" si="1159"/>
        <v>127.20000000000005</v>
      </c>
      <c r="BZ782" s="210">
        <f t="shared" si="1160"/>
        <v>37.200000000000045</v>
      </c>
      <c r="CA782" s="210">
        <f t="shared" si="1161"/>
        <v>24</v>
      </c>
      <c r="CB782" s="404">
        <f t="shared" si="1162"/>
        <v>657.2</v>
      </c>
      <c r="CC782" s="404"/>
      <c r="CD782" s="537">
        <f t="shared" si="1163"/>
        <v>2.7160649999999862</v>
      </c>
      <c r="CE782" s="537">
        <f t="shared" si="1195"/>
        <v>0.81481949999999581</v>
      </c>
      <c r="CF782" s="537">
        <f t="shared" si="1164"/>
        <v>1.3580324999999931</v>
      </c>
      <c r="CG782" s="210"/>
      <c r="CH782" s="210"/>
      <c r="CI782" s="210"/>
      <c r="CJ782" s="538">
        <f t="shared" si="1165"/>
        <v>2.7160649999999862</v>
      </c>
      <c r="CK782" s="216">
        <f t="shared" si="1166"/>
        <v>-7.5</v>
      </c>
      <c r="CL782" s="216">
        <f t="shared" si="1196"/>
        <v>-2.25</v>
      </c>
      <c r="CM782" s="216">
        <f t="shared" si="1167"/>
        <v>-3.75</v>
      </c>
      <c r="CN782" s="216"/>
      <c r="CO782" s="216"/>
      <c r="CP782" s="216"/>
      <c r="CQ782" s="217">
        <f t="shared" si="1168"/>
        <v>-7.5</v>
      </c>
      <c r="CR782" s="403">
        <f t="shared" si="1169"/>
        <v>0.91606499999997482</v>
      </c>
      <c r="CS782" s="403">
        <f t="shared" si="1197"/>
        <v>0.27481949999999244</v>
      </c>
      <c r="CT782" s="403">
        <f t="shared" si="1170"/>
        <v>0.45803249999998741</v>
      </c>
      <c r="CU782" s="403"/>
      <c r="CV782" s="403"/>
      <c r="CW782" s="403"/>
      <c r="CX782" s="404">
        <f t="shared" si="1171"/>
        <v>0.91606499999997482</v>
      </c>
      <c r="CY782" s="198"/>
      <c r="CZ782" s="222">
        <v>620</v>
      </c>
      <c r="DA782" s="677">
        <f t="shared" si="1172"/>
        <v>90</v>
      </c>
      <c r="DB782" s="676">
        <f t="shared" si="1173"/>
        <v>16.981132075471692</v>
      </c>
      <c r="DC782" s="676">
        <f t="shared" si="1198"/>
        <v>3.3962264150943384</v>
      </c>
      <c r="DD782" s="208">
        <v>660.86425999999994</v>
      </c>
      <c r="DE782" s="677">
        <f t="shared" si="1174"/>
        <v>130.86425999999994</v>
      </c>
      <c r="DF782" s="676">
        <f t="shared" si="1175"/>
        <v>24.69136981132074</v>
      </c>
      <c r="DG782" s="676">
        <f t="shared" si="1199"/>
        <v>4.9382739622641481</v>
      </c>
      <c r="DH782" s="222">
        <v>24</v>
      </c>
      <c r="DI782" s="677">
        <f t="shared" si="1176"/>
        <v>127.2</v>
      </c>
      <c r="DJ782" s="568">
        <f t="shared" si="1177"/>
        <v>657.2</v>
      </c>
      <c r="DK782" s="677">
        <f t="shared" si="1178"/>
        <v>657.2</v>
      </c>
      <c r="DL782" s="677">
        <f t="shared" si="1200"/>
        <v>197.16</v>
      </c>
      <c r="DM782" s="677">
        <f t="shared" si="1201"/>
        <v>328.6</v>
      </c>
      <c r="DN782" s="677">
        <f t="shared" si="1179"/>
        <v>0.91606499999997482</v>
      </c>
      <c r="DO782" s="677">
        <f t="shared" si="1202"/>
        <v>0.27481949999999244</v>
      </c>
      <c r="DP782" s="677">
        <f t="shared" si="1203"/>
        <v>0.45803249999998741</v>
      </c>
      <c r="DQ782" s="677">
        <f t="shared" si="1180"/>
        <v>0.91606499999997482</v>
      </c>
      <c r="DR782" s="222">
        <v>620</v>
      </c>
      <c r="DS782" s="677">
        <f t="shared" si="1181"/>
        <v>90</v>
      </c>
      <c r="DT782" s="676">
        <f t="shared" si="1182"/>
        <v>16.981132075471692</v>
      </c>
      <c r="DU782" s="710">
        <f t="shared" si="1204"/>
        <v>3.3962264150943384</v>
      </c>
      <c r="DV782" s="208">
        <v>660.86425999999994</v>
      </c>
      <c r="DW782" s="677">
        <f t="shared" si="1183"/>
        <v>130.86425999999994</v>
      </c>
      <c r="DX782" s="676">
        <f t="shared" si="1184"/>
        <v>24.69136981132074</v>
      </c>
      <c r="DY782" s="710">
        <f t="shared" si="1205"/>
        <v>4.9382739622641481</v>
      </c>
      <c r="DZ782" s="222">
        <v>24</v>
      </c>
      <c r="EA782" s="677">
        <f t="shared" si="1185"/>
        <v>127.2</v>
      </c>
      <c r="EB782" s="568">
        <f t="shared" si="1186"/>
        <v>657.2</v>
      </c>
      <c r="EC782" s="677">
        <f t="shared" si="1187"/>
        <v>657.2</v>
      </c>
      <c r="ED782" s="677">
        <f t="shared" si="1206"/>
        <v>197.16</v>
      </c>
      <c r="EE782" s="677">
        <f t="shared" si="1207"/>
        <v>328.6</v>
      </c>
      <c r="EF782" s="208">
        <f t="shared" si="1208"/>
        <v>0.91606499999997482</v>
      </c>
      <c r="EG782" s="208">
        <f t="shared" si="1209"/>
        <v>0.27481949999999244</v>
      </c>
      <c r="EH782" s="208">
        <f t="shared" si="1210"/>
        <v>0.45803249999998741</v>
      </c>
      <c r="EI782" s="677">
        <f t="shared" si="1188"/>
        <v>0.91606499999997482</v>
      </c>
    </row>
    <row r="783" spans="1:139" s="218" customFormat="1" ht="33.75" customHeight="1" x14ac:dyDescent="0.2">
      <c r="A783" s="506">
        <v>780</v>
      </c>
      <c r="B783" s="505" t="s">
        <v>1267</v>
      </c>
      <c r="C783" s="499" t="s">
        <v>54</v>
      </c>
      <c r="D783" s="406" t="s">
        <v>443</v>
      </c>
      <c r="E783" s="355" t="s">
        <v>32</v>
      </c>
      <c r="F783" s="219" t="s">
        <v>5</v>
      </c>
      <c r="G783" s="219" t="s">
        <v>40</v>
      </c>
      <c r="H783" s="219" t="s">
        <v>39</v>
      </c>
      <c r="I783" s="356">
        <v>0.5</v>
      </c>
      <c r="J783" s="295">
        <v>530</v>
      </c>
      <c r="K783" s="222"/>
      <c r="L783" s="219" t="s">
        <v>5</v>
      </c>
      <c r="M783" s="219" t="s">
        <v>40</v>
      </c>
      <c r="N783" s="219" t="s">
        <v>39</v>
      </c>
      <c r="O783" s="356">
        <v>0.5</v>
      </c>
      <c r="P783" s="295">
        <v>530</v>
      </c>
      <c r="Q783" s="219"/>
      <c r="R783" s="219"/>
      <c r="S783" s="219"/>
      <c r="T783" s="356">
        <v>0.5</v>
      </c>
      <c r="U783" s="296">
        <v>530</v>
      </c>
      <c r="V783" s="228" t="s">
        <v>303</v>
      </c>
      <c r="W783" s="228" t="s">
        <v>6</v>
      </c>
      <c r="X783" s="228" t="s">
        <v>7</v>
      </c>
      <c r="Y783" s="357">
        <v>0.5</v>
      </c>
      <c r="Z783" s="297">
        <v>530</v>
      </c>
      <c r="AA783" s="207">
        <f t="shared" si="1124"/>
        <v>265</v>
      </c>
      <c r="AB783" s="222">
        <v>620</v>
      </c>
      <c r="AC783" s="544">
        <f t="shared" si="1189"/>
        <v>90</v>
      </c>
      <c r="AD783" s="208">
        <f>0.581*$AB$1</f>
        <v>660.86425999999994</v>
      </c>
      <c r="AE783" s="678">
        <f t="shared" si="1190"/>
        <v>130.86425999999994</v>
      </c>
      <c r="AF783" s="222">
        <v>859</v>
      </c>
      <c r="AJ783" s="444">
        <f t="shared" si="1125"/>
        <v>90</v>
      </c>
      <c r="AK783" s="444">
        <f t="shared" si="1126"/>
        <v>16.981132075471692</v>
      </c>
      <c r="AL783" s="539">
        <f t="shared" si="1191"/>
        <v>3.3962264150943382E-2</v>
      </c>
      <c r="AM783" s="444">
        <f t="shared" si="1127"/>
        <v>18</v>
      </c>
      <c r="AN783" s="445">
        <f t="shared" si="1128"/>
        <v>130.86425999999994</v>
      </c>
      <c r="AO783" s="445">
        <f t="shared" si="1129"/>
        <v>24.69136981132074</v>
      </c>
      <c r="AP783" s="542">
        <f t="shared" si="1192"/>
        <v>4.9382739622641482E-2</v>
      </c>
      <c r="AQ783" s="445">
        <f t="shared" si="1130"/>
        <v>26.172851999999988</v>
      </c>
      <c r="AR783" s="227">
        <f t="shared" si="1131"/>
        <v>325</v>
      </c>
      <c r="AS783" s="210">
        <f t="shared" si="1132"/>
        <v>650</v>
      </c>
      <c r="AT783" s="209">
        <f t="shared" si="1133"/>
        <v>195</v>
      </c>
      <c r="AU783" s="209">
        <f t="shared" si="1134"/>
        <v>325</v>
      </c>
      <c r="AV783" s="211">
        <f t="shared" si="1135"/>
        <v>620</v>
      </c>
      <c r="AW783" s="210">
        <f t="shared" si="1136"/>
        <v>30</v>
      </c>
      <c r="AX783" s="210">
        <f t="shared" si="1137"/>
        <v>120</v>
      </c>
      <c r="AY783" s="210">
        <f t="shared" si="1138"/>
        <v>22.641509433962256</v>
      </c>
      <c r="AZ783" s="211">
        <f t="shared" si="1139"/>
        <v>660.86425999999994</v>
      </c>
      <c r="BA783" s="544">
        <f t="shared" si="1193"/>
        <v>10.864259999999945</v>
      </c>
      <c r="BB783" s="210">
        <f t="shared" si="1194"/>
        <v>2.7160649999999862</v>
      </c>
      <c r="BC783" s="213">
        <f t="shared" si="1140"/>
        <v>310</v>
      </c>
      <c r="BD783" s="211">
        <f>[1]MAG_9pak!$F$4</f>
        <v>620</v>
      </c>
      <c r="BE783" s="213">
        <f t="shared" si="1141"/>
        <v>186</v>
      </c>
      <c r="BF783" s="213">
        <f t="shared" si="1142"/>
        <v>310</v>
      </c>
      <c r="BG783" s="210">
        <f t="shared" si="1143"/>
        <v>0</v>
      </c>
      <c r="BH783" s="210">
        <f t="shared" si="1144"/>
        <v>90</v>
      </c>
      <c r="BI783" s="210">
        <f t="shared" si="1145"/>
        <v>16.981132075471692</v>
      </c>
      <c r="BJ783" s="210">
        <f t="shared" si="1146"/>
        <v>657.2</v>
      </c>
      <c r="BK783" s="214">
        <f t="shared" si="1147"/>
        <v>197.16</v>
      </c>
      <c r="BL783" s="214">
        <f t="shared" si="1148"/>
        <v>328.6</v>
      </c>
      <c r="BM783" s="210">
        <f t="shared" si="1149"/>
        <v>127.20000000000005</v>
      </c>
      <c r="BN783" s="210">
        <f t="shared" si="1150"/>
        <v>37.200000000000045</v>
      </c>
      <c r="BO783" s="215">
        <f t="shared" si="1151"/>
        <v>328.6</v>
      </c>
      <c r="BP783" s="210">
        <f t="shared" si="1122"/>
        <v>657.2</v>
      </c>
      <c r="BQ783" s="216">
        <f t="shared" si="1152"/>
        <v>197.16</v>
      </c>
      <c r="BR783" s="216">
        <f t="shared" si="1153"/>
        <v>328.6</v>
      </c>
      <c r="BS783" s="210">
        <f t="shared" si="1154"/>
        <v>127.20000000000005</v>
      </c>
      <c r="BT783" s="210">
        <f t="shared" si="1155"/>
        <v>37.200000000000045</v>
      </c>
      <c r="BU783" s="217">
        <f t="shared" si="1156"/>
        <v>328.6</v>
      </c>
      <c r="BV783" s="210">
        <f t="shared" si="1123"/>
        <v>657.2</v>
      </c>
      <c r="BW783" s="403">
        <f t="shared" si="1157"/>
        <v>197.16</v>
      </c>
      <c r="BX783" s="403">
        <f t="shared" si="1158"/>
        <v>328.6</v>
      </c>
      <c r="BY783" s="210">
        <f t="shared" si="1159"/>
        <v>127.20000000000005</v>
      </c>
      <c r="BZ783" s="210">
        <f t="shared" si="1160"/>
        <v>37.200000000000045</v>
      </c>
      <c r="CA783" s="210">
        <f t="shared" si="1161"/>
        <v>24</v>
      </c>
      <c r="CB783" s="404">
        <f t="shared" si="1162"/>
        <v>328.6</v>
      </c>
      <c r="CC783" s="404"/>
      <c r="CD783" s="537">
        <f t="shared" si="1163"/>
        <v>2.7160649999999862</v>
      </c>
      <c r="CE783" s="537">
        <f t="shared" si="1195"/>
        <v>0.81481949999999581</v>
      </c>
      <c r="CF783" s="537">
        <f t="shared" si="1164"/>
        <v>1.3580324999999931</v>
      </c>
      <c r="CG783" s="210"/>
      <c r="CH783" s="210"/>
      <c r="CI783" s="210"/>
      <c r="CJ783" s="538">
        <f t="shared" si="1165"/>
        <v>1.3580324999999931</v>
      </c>
      <c r="CK783" s="216">
        <f t="shared" si="1166"/>
        <v>-7.5</v>
      </c>
      <c r="CL783" s="216">
        <f t="shared" si="1196"/>
        <v>-2.25</v>
      </c>
      <c r="CM783" s="216">
        <f t="shared" si="1167"/>
        <v>-3.75</v>
      </c>
      <c r="CN783" s="216"/>
      <c r="CO783" s="216"/>
      <c r="CP783" s="216"/>
      <c r="CQ783" s="217">
        <f t="shared" si="1168"/>
        <v>-3.75</v>
      </c>
      <c r="CR783" s="403">
        <f t="shared" si="1169"/>
        <v>0.91606499999997482</v>
      </c>
      <c r="CS783" s="403">
        <f t="shared" si="1197"/>
        <v>0.27481949999999244</v>
      </c>
      <c r="CT783" s="403">
        <f t="shared" si="1170"/>
        <v>0.45803249999998741</v>
      </c>
      <c r="CU783" s="403"/>
      <c r="CV783" s="403"/>
      <c r="CW783" s="403"/>
      <c r="CX783" s="404">
        <f t="shared" si="1171"/>
        <v>0.45803249999998741</v>
      </c>
      <c r="CY783" s="198"/>
      <c r="CZ783" s="222">
        <v>620</v>
      </c>
      <c r="DA783" s="677">
        <f t="shared" si="1172"/>
        <v>90</v>
      </c>
      <c r="DB783" s="676">
        <f t="shared" si="1173"/>
        <v>16.981132075471692</v>
      </c>
      <c r="DC783" s="676">
        <f t="shared" si="1198"/>
        <v>3.3962264150943384</v>
      </c>
      <c r="DD783" s="208">
        <v>660.86425999999994</v>
      </c>
      <c r="DE783" s="677">
        <f t="shared" si="1174"/>
        <v>130.86425999999994</v>
      </c>
      <c r="DF783" s="676">
        <f t="shared" si="1175"/>
        <v>24.69136981132074</v>
      </c>
      <c r="DG783" s="676">
        <f t="shared" si="1199"/>
        <v>4.9382739622641481</v>
      </c>
      <c r="DH783" s="222">
        <v>24</v>
      </c>
      <c r="DI783" s="677">
        <f t="shared" si="1176"/>
        <v>127.2</v>
      </c>
      <c r="DJ783" s="568">
        <f t="shared" si="1177"/>
        <v>657.2</v>
      </c>
      <c r="DK783" s="677">
        <f t="shared" si="1178"/>
        <v>328.6</v>
      </c>
      <c r="DL783" s="677">
        <f t="shared" si="1200"/>
        <v>197.16</v>
      </c>
      <c r="DM783" s="677">
        <f t="shared" si="1201"/>
        <v>328.6</v>
      </c>
      <c r="DN783" s="677">
        <f t="shared" si="1179"/>
        <v>0.91606499999997482</v>
      </c>
      <c r="DO783" s="677">
        <f t="shared" si="1202"/>
        <v>0.27481949999999244</v>
      </c>
      <c r="DP783" s="677">
        <f t="shared" si="1203"/>
        <v>0.45803249999998741</v>
      </c>
      <c r="DQ783" s="677">
        <f t="shared" si="1180"/>
        <v>0.45803249999998741</v>
      </c>
      <c r="DR783" s="222">
        <v>620</v>
      </c>
      <c r="DS783" s="677">
        <f t="shared" si="1181"/>
        <v>90</v>
      </c>
      <c r="DT783" s="676">
        <f t="shared" si="1182"/>
        <v>16.981132075471692</v>
      </c>
      <c r="DU783" s="710">
        <f t="shared" si="1204"/>
        <v>3.3962264150943384</v>
      </c>
      <c r="DV783" s="208">
        <v>660.86425999999994</v>
      </c>
      <c r="DW783" s="677">
        <f t="shared" si="1183"/>
        <v>130.86425999999994</v>
      </c>
      <c r="DX783" s="676">
        <f t="shared" si="1184"/>
        <v>24.69136981132074</v>
      </c>
      <c r="DY783" s="710">
        <f t="shared" si="1205"/>
        <v>4.9382739622641481</v>
      </c>
      <c r="DZ783" s="222">
        <v>24</v>
      </c>
      <c r="EA783" s="677">
        <f t="shared" si="1185"/>
        <v>127.2</v>
      </c>
      <c r="EB783" s="568">
        <f t="shared" si="1186"/>
        <v>657.2</v>
      </c>
      <c r="EC783" s="677">
        <f t="shared" si="1187"/>
        <v>328.6</v>
      </c>
      <c r="ED783" s="677">
        <f t="shared" si="1206"/>
        <v>197.16</v>
      </c>
      <c r="EE783" s="677">
        <f t="shared" si="1207"/>
        <v>328.6</v>
      </c>
      <c r="EF783" s="208">
        <f t="shared" si="1208"/>
        <v>0.91606499999997482</v>
      </c>
      <c r="EG783" s="208">
        <f t="shared" si="1209"/>
        <v>0.27481949999999244</v>
      </c>
      <c r="EH783" s="208">
        <f t="shared" si="1210"/>
        <v>0.45803249999998741</v>
      </c>
      <c r="EI783" s="677">
        <f t="shared" si="1188"/>
        <v>0.45803249999998741</v>
      </c>
    </row>
    <row r="784" spans="1:139" s="218" customFormat="1" ht="33.75" customHeight="1" x14ac:dyDescent="0.2">
      <c r="A784" s="505">
        <v>781</v>
      </c>
      <c r="B784" s="505" t="s">
        <v>1267</v>
      </c>
      <c r="C784" s="499" t="s">
        <v>54</v>
      </c>
      <c r="D784" s="406" t="s">
        <v>443</v>
      </c>
      <c r="E784" s="355" t="s">
        <v>13</v>
      </c>
      <c r="F784" s="219" t="s">
        <v>20</v>
      </c>
      <c r="G784" s="219" t="s">
        <v>22</v>
      </c>
      <c r="H784" s="219" t="s">
        <v>23</v>
      </c>
      <c r="I784" s="356">
        <v>1</v>
      </c>
      <c r="J784" s="294">
        <v>1308</v>
      </c>
      <c r="K784" s="222"/>
      <c r="L784" s="219" t="s">
        <v>20</v>
      </c>
      <c r="M784" s="219" t="s">
        <v>22</v>
      </c>
      <c r="N784" s="219" t="s">
        <v>23</v>
      </c>
      <c r="O784" s="356">
        <v>1</v>
      </c>
      <c r="P784" s="295">
        <v>1308</v>
      </c>
      <c r="Q784" s="219"/>
      <c r="R784" s="219"/>
      <c r="S784" s="219"/>
      <c r="T784" s="356">
        <v>1</v>
      </c>
      <c r="U784" s="296">
        <v>1308</v>
      </c>
      <c r="V784" s="228" t="s">
        <v>664</v>
      </c>
      <c r="W784" s="228" t="s">
        <v>6</v>
      </c>
      <c r="X784" s="228" t="s">
        <v>88</v>
      </c>
      <c r="Y784" s="357">
        <v>1</v>
      </c>
      <c r="Z784" s="226">
        <v>1250</v>
      </c>
      <c r="AA784" s="207">
        <f t="shared" si="1124"/>
        <v>1250</v>
      </c>
      <c r="AB784" s="222">
        <v>2174</v>
      </c>
      <c r="AC784" s="544">
        <f t="shared" si="1189"/>
        <v>924</v>
      </c>
      <c r="AD784" s="208">
        <f>2.73*$AB$1</f>
        <v>3105.2658000000001</v>
      </c>
      <c r="AE784" s="678">
        <f t="shared" si="1190"/>
        <v>1855.2658000000001</v>
      </c>
      <c r="AF784" s="222">
        <v>3726</v>
      </c>
      <c r="AJ784" s="444">
        <f t="shared" si="1125"/>
        <v>924</v>
      </c>
      <c r="AK784" s="444">
        <f t="shared" si="1126"/>
        <v>73.920000000000016</v>
      </c>
      <c r="AL784" s="539">
        <f t="shared" si="1191"/>
        <v>0.14784000000000003</v>
      </c>
      <c r="AM784" s="444">
        <f t="shared" si="1127"/>
        <v>184.8</v>
      </c>
      <c r="AN784" s="445">
        <f t="shared" si="1128"/>
        <v>1855.2658000000001</v>
      </c>
      <c r="AO784" s="445">
        <f t="shared" si="1129"/>
        <v>148.42126400000001</v>
      </c>
      <c r="AP784" s="542">
        <f t="shared" si="1192"/>
        <v>0.29684252800000005</v>
      </c>
      <c r="AQ784" s="445">
        <f t="shared" si="1130"/>
        <v>371.05316000000005</v>
      </c>
      <c r="AR784" s="227">
        <f t="shared" si="1131"/>
        <v>1370</v>
      </c>
      <c r="AS784" s="210">
        <f t="shared" si="1132"/>
        <v>1370</v>
      </c>
      <c r="AT784" s="209">
        <f t="shared" si="1133"/>
        <v>411</v>
      </c>
      <c r="AU784" s="209">
        <f t="shared" si="1134"/>
        <v>685</v>
      </c>
      <c r="AV784" s="211">
        <f t="shared" si="1135"/>
        <v>2174</v>
      </c>
      <c r="AW784" s="212">
        <f t="shared" si="1136"/>
        <v>-804</v>
      </c>
      <c r="AX784" s="210">
        <f t="shared" si="1137"/>
        <v>120</v>
      </c>
      <c r="AY784" s="210">
        <f t="shared" si="1138"/>
        <v>9.6000000000000085</v>
      </c>
      <c r="AZ784" s="211">
        <f t="shared" si="1139"/>
        <v>3105.2658000000001</v>
      </c>
      <c r="BA784" s="544">
        <f t="shared" si="1193"/>
        <v>1735.2658000000001</v>
      </c>
      <c r="BB784" s="210">
        <f t="shared" si="1194"/>
        <v>433.81645000000003</v>
      </c>
      <c r="BC784" s="213">
        <f t="shared" si="1140"/>
        <v>2173.68606</v>
      </c>
      <c r="BD784" s="211">
        <f>[1]MAG_9pak!$C$15</f>
        <v>2173.68606</v>
      </c>
      <c r="BE784" s="213">
        <f t="shared" si="1141"/>
        <v>652.105818</v>
      </c>
      <c r="BF784" s="213">
        <f t="shared" si="1142"/>
        <v>1086.84303</v>
      </c>
      <c r="BG784" s="210">
        <f t="shared" si="1143"/>
        <v>-0.31394000000000233</v>
      </c>
      <c r="BH784" s="210">
        <f t="shared" si="1144"/>
        <v>923.68606</v>
      </c>
      <c r="BI784" s="210">
        <f t="shared" si="1145"/>
        <v>73.8948848</v>
      </c>
      <c r="BJ784" s="210">
        <f t="shared" si="1146"/>
        <v>1550</v>
      </c>
      <c r="BK784" s="214">
        <f t="shared" si="1147"/>
        <v>465</v>
      </c>
      <c r="BL784" s="214">
        <f t="shared" si="1148"/>
        <v>775</v>
      </c>
      <c r="BM784" s="210">
        <f t="shared" si="1149"/>
        <v>300</v>
      </c>
      <c r="BN784" s="210">
        <f t="shared" si="1150"/>
        <v>-624</v>
      </c>
      <c r="BO784" s="215">
        <f t="shared" si="1151"/>
        <v>1550</v>
      </c>
      <c r="BP784" s="210">
        <f>Z784*1.2</f>
        <v>1500</v>
      </c>
      <c r="BQ784" s="216">
        <f t="shared" si="1152"/>
        <v>450</v>
      </c>
      <c r="BR784" s="216">
        <f t="shared" si="1153"/>
        <v>750</v>
      </c>
      <c r="BS784" s="210">
        <f t="shared" si="1154"/>
        <v>250</v>
      </c>
      <c r="BT784" s="210">
        <f t="shared" si="1155"/>
        <v>-674</v>
      </c>
      <c r="BU784" s="217">
        <f t="shared" si="1156"/>
        <v>1500</v>
      </c>
      <c r="BV784" s="210">
        <f>Z784*1.19</f>
        <v>1487.5</v>
      </c>
      <c r="BW784" s="403">
        <f t="shared" si="1157"/>
        <v>446.25</v>
      </c>
      <c r="BX784" s="403">
        <f t="shared" si="1158"/>
        <v>743.75</v>
      </c>
      <c r="BY784" s="210">
        <f t="shared" si="1159"/>
        <v>237.5</v>
      </c>
      <c r="BZ784" s="210">
        <f t="shared" si="1160"/>
        <v>-686.5</v>
      </c>
      <c r="CA784" s="210">
        <f t="shared" si="1161"/>
        <v>19</v>
      </c>
      <c r="CB784" s="404">
        <f t="shared" si="1162"/>
        <v>1487.5</v>
      </c>
      <c r="CC784" s="404"/>
      <c r="CD784" s="537">
        <f t="shared" si="1163"/>
        <v>433.81645000000003</v>
      </c>
      <c r="CE784" s="537">
        <f t="shared" si="1195"/>
        <v>130.144935</v>
      </c>
      <c r="CF784" s="537">
        <f t="shared" si="1164"/>
        <v>216.90822500000002</v>
      </c>
      <c r="CG784" s="210"/>
      <c r="CH784" s="210"/>
      <c r="CI784" s="210"/>
      <c r="CJ784" s="538">
        <f t="shared" si="1165"/>
        <v>433.81645000000003</v>
      </c>
      <c r="CK784" s="216">
        <f t="shared" si="1166"/>
        <v>201</v>
      </c>
      <c r="CL784" s="216">
        <f t="shared" si="1196"/>
        <v>60.3</v>
      </c>
      <c r="CM784" s="216">
        <f t="shared" si="1167"/>
        <v>100.5</v>
      </c>
      <c r="CN784" s="216"/>
      <c r="CO784" s="216"/>
      <c r="CP784" s="216"/>
      <c r="CQ784" s="217">
        <f t="shared" si="1168"/>
        <v>201</v>
      </c>
      <c r="CR784" s="403">
        <f t="shared" si="1169"/>
        <v>404.44145000000003</v>
      </c>
      <c r="CS784" s="403">
        <f t="shared" si="1197"/>
        <v>121.332435</v>
      </c>
      <c r="CT784" s="403">
        <f t="shared" si="1170"/>
        <v>202.22072500000002</v>
      </c>
      <c r="CU784" s="403"/>
      <c r="CV784" s="403"/>
      <c r="CW784" s="403"/>
      <c r="CX784" s="404">
        <f t="shared" si="1171"/>
        <v>404.44145000000003</v>
      </c>
      <c r="CY784" s="198"/>
      <c r="CZ784" s="222">
        <v>2174</v>
      </c>
      <c r="DA784" s="677">
        <f t="shared" si="1172"/>
        <v>924</v>
      </c>
      <c r="DB784" s="676">
        <f t="shared" si="1173"/>
        <v>73.920000000000016</v>
      </c>
      <c r="DC784" s="676">
        <f t="shared" si="1198"/>
        <v>14.784000000000002</v>
      </c>
      <c r="DD784" s="208">
        <v>3105.2658000000001</v>
      </c>
      <c r="DE784" s="677">
        <f t="shared" si="1174"/>
        <v>1855.2658000000001</v>
      </c>
      <c r="DF784" s="676">
        <f t="shared" si="1175"/>
        <v>148.42126400000001</v>
      </c>
      <c r="DG784" s="676">
        <f t="shared" si="1199"/>
        <v>29.684252800000003</v>
      </c>
      <c r="DH784" s="222">
        <v>15</v>
      </c>
      <c r="DI784" s="677">
        <f t="shared" si="1176"/>
        <v>187.5</v>
      </c>
      <c r="DJ784" s="568">
        <f t="shared" si="1177"/>
        <v>1437.5</v>
      </c>
      <c r="DK784" s="677">
        <f t="shared" si="1178"/>
        <v>1437.5</v>
      </c>
      <c r="DL784" s="677">
        <f t="shared" si="1200"/>
        <v>431.25</v>
      </c>
      <c r="DM784" s="677">
        <f t="shared" si="1201"/>
        <v>718.75</v>
      </c>
      <c r="DN784" s="677">
        <f t="shared" si="1179"/>
        <v>416.94145000000003</v>
      </c>
      <c r="DO784" s="677">
        <f t="shared" si="1202"/>
        <v>125.082435</v>
      </c>
      <c r="DP784" s="677">
        <f t="shared" si="1203"/>
        <v>208.47072500000002</v>
      </c>
      <c r="DQ784" s="677">
        <f t="shared" si="1180"/>
        <v>416.94145000000003</v>
      </c>
      <c r="DR784" s="222">
        <v>2174</v>
      </c>
      <c r="DS784" s="677">
        <f t="shared" si="1181"/>
        <v>924</v>
      </c>
      <c r="DT784" s="676">
        <f t="shared" si="1182"/>
        <v>73.920000000000016</v>
      </c>
      <c r="DU784" s="710">
        <f t="shared" si="1204"/>
        <v>14.784000000000002</v>
      </c>
      <c r="DV784" s="208">
        <v>3105.2658000000001</v>
      </c>
      <c r="DW784" s="677">
        <f t="shared" si="1183"/>
        <v>1855.2658000000001</v>
      </c>
      <c r="DX784" s="676">
        <f t="shared" si="1184"/>
        <v>148.42126400000001</v>
      </c>
      <c r="DY784" s="710">
        <f t="shared" si="1205"/>
        <v>29.684252800000003</v>
      </c>
      <c r="DZ784" s="222">
        <v>15</v>
      </c>
      <c r="EA784" s="677">
        <f t="shared" si="1185"/>
        <v>187.5</v>
      </c>
      <c r="EB784" s="568">
        <f t="shared" si="1186"/>
        <v>1437.5</v>
      </c>
      <c r="EC784" s="677">
        <f t="shared" si="1187"/>
        <v>1437.5</v>
      </c>
      <c r="ED784" s="677">
        <f t="shared" si="1206"/>
        <v>431.25</v>
      </c>
      <c r="EE784" s="677">
        <f t="shared" si="1207"/>
        <v>718.75</v>
      </c>
      <c r="EF784" s="208">
        <f t="shared" si="1208"/>
        <v>416.94145000000003</v>
      </c>
      <c r="EG784" s="208">
        <f t="shared" si="1209"/>
        <v>125.082435</v>
      </c>
      <c r="EH784" s="208">
        <f t="shared" si="1210"/>
        <v>208.47072500000002</v>
      </c>
      <c r="EI784" s="677">
        <f t="shared" si="1188"/>
        <v>416.94145000000003</v>
      </c>
    </row>
    <row r="785" spans="1:139" s="218" customFormat="1" ht="33.75" customHeight="1" x14ac:dyDescent="0.2">
      <c r="A785" s="505">
        <v>782</v>
      </c>
      <c r="B785" s="505" t="s">
        <v>1267</v>
      </c>
      <c r="C785" s="499" t="s">
        <v>54</v>
      </c>
      <c r="D785" s="406" t="s">
        <v>443</v>
      </c>
      <c r="E785" s="355" t="s">
        <v>14</v>
      </c>
      <c r="F785" s="219" t="s">
        <v>38</v>
      </c>
      <c r="G785" s="219" t="s">
        <v>24</v>
      </c>
      <c r="H785" s="219" t="s">
        <v>25</v>
      </c>
      <c r="I785" s="356">
        <v>0.5</v>
      </c>
      <c r="J785" s="295">
        <v>739</v>
      </c>
      <c r="K785" s="222"/>
      <c r="L785" s="219" t="s">
        <v>38</v>
      </c>
      <c r="M785" s="219" t="s">
        <v>24</v>
      </c>
      <c r="N785" s="219" t="s">
        <v>25</v>
      </c>
      <c r="O785" s="356">
        <v>0.5</v>
      </c>
      <c r="P785" s="295">
        <v>739</v>
      </c>
      <c r="Q785" s="219"/>
      <c r="R785" s="219"/>
      <c r="S785" s="219"/>
      <c r="T785" s="356">
        <v>0.5</v>
      </c>
      <c r="U785" s="296">
        <v>739</v>
      </c>
      <c r="V785" s="228" t="s">
        <v>660</v>
      </c>
      <c r="W785" s="228" t="s">
        <v>6</v>
      </c>
      <c r="X785" s="228" t="s">
        <v>45</v>
      </c>
      <c r="Y785" s="357">
        <v>0.5</v>
      </c>
      <c r="Z785" s="297">
        <v>739</v>
      </c>
      <c r="AA785" s="207">
        <f t="shared" si="1124"/>
        <v>369.5</v>
      </c>
      <c r="AB785" s="222">
        <v>758</v>
      </c>
      <c r="AC785" s="544">
        <f t="shared" si="1189"/>
        <v>19</v>
      </c>
      <c r="AD785" s="208">
        <f>0.95*$AB$1</f>
        <v>1080.587</v>
      </c>
      <c r="AE785" s="678">
        <f t="shared" si="1190"/>
        <v>341.58699999999999</v>
      </c>
      <c r="AF785" s="222">
        <v>1406</v>
      </c>
      <c r="AJ785" s="444">
        <f t="shared" si="1125"/>
        <v>19</v>
      </c>
      <c r="AK785" s="444">
        <f t="shared" si="1126"/>
        <v>2.5710419485791505</v>
      </c>
      <c r="AL785" s="539">
        <f t="shared" si="1191"/>
        <v>5.1420838971583003E-3</v>
      </c>
      <c r="AM785" s="444">
        <f t="shared" si="1127"/>
        <v>3.8</v>
      </c>
      <c r="AN785" s="445">
        <f t="shared" si="1128"/>
        <v>341.58699999999999</v>
      </c>
      <c r="AO785" s="445">
        <f t="shared" si="1129"/>
        <v>46.222868741542612</v>
      </c>
      <c r="AP785" s="542">
        <f t="shared" si="1192"/>
        <v>9.2445737483085211E-2</v>
      </c>
      <c r="AQ785" s="445">
        <f t="shared" si="1130"/>
        <v>68.317399999999992</v>
      </c>
      <c r="AR785" s="227">
        <f t="shared" si="1131"/>
        <v>429.5</v>
      </c>
      <c r="AS785" s="210">
        <f t="shared" si="1132"/>
        <v>859</v>
      </c>
      <c r="AT785" s="209">
        <f t="shared" si="1133"/>
        <v>257.7</v>
      </c>
      <c r="AU785" s="209">
        <f t="shared" si="1134"/>
        <v>429.5</v>
      </c>
      <c r="AV785" s="211">
        <f t="shared" si="1135"/>
        <v>758</v>
      </c>
      <c r="AW785" s="210">
        <f t="shared" si="1136"/>
        <v>101</v>
      </c>
      <c r="AX785" s="210">
        <f t="shared" si="1137"/>
        <v>120</v>
      </c>
      <c r="AY785" s="210">
        <f t="shared" si="1138"/>
        <v>16.238159675236801</v>
      </c>
      <c r="AZ785" s="211">
        <f t="shared" si="1139"/>
        <v>1080.587</v>
      </c>
      <c r="BA785" s="544">
        <f t="shared" si="1193"/>
        <v>221.58699999999999</v>
      </c>
      <c r="BB785" s="210">
        <f t="shared" si="1194"/>
        <v>55.396749999999997</v>
      </c>
      <c r="BC785" s="213">
        <f t="shared" si="1140"/>
        <v>486.26415000000003</v>
      </c>
      <c r="BD785" s="211">
        <f>[1]MAG_9pak!$F$9</f>
        <v>972.52830000000006</v>
      </c>
      <c r="BE785" s="213">
        <f t="shared" si="1141"/>
        <v>291.75848999999999</v>
      </c>
      <c r="BF785" s="213">
        <f t="shared" si="1142"/>
        <v>486.26415000000003</v>
      </c>
      <c r="BG785" s="210">
        <f t="shared" si="1143"/>
        <v>214.52830000000006</v>
      </c>
      <c r="BH785" s="210">
        <f t="shared" si="1144"/>
        <v>233.52830000000006</v>
      </c>
      <c r="BI785" s="210">
        <f t="shared" si="1145"/>
        <v>31.600581867388371</v>
      </c>
      <c r="BJ785" s="210">
        <f t="shared" si="1146"/>
        <v>916.36</v>
      </c>
      <c r="BK785" s="214">
        <f t="shared" si="1147"/>
        <v>274.90800000000002</v>
      </c>
      <c r="BL785" s="214">
        <f t="shared" si="1148"/>
        <v>458.18</v>
      </c>
      <c r="BM785" s="210">
        <f t="shared" si="1149"/>
        <v>177.36</v>
      </c>
      <c r="BN785" s="210">
        <f t="shared" si="1150"/>
        <v>158.36000000000001</v>
      </c>
      <c r="BO785" s="215">
        <f t="shared" si="1151"/>
        <v>458.18</v>
      </c>
      <c r="BP785" s="210">
        <f t="shared" ref="BP785:BP798" si="1211">Z785*1.24</f>
        <v>916.36</v>
      </c>
      <c r="BQ785" s="216">
        <f t="shared" si="1152"/>
        <v>274.90800000000002</v>
      </c>
      <c r="BR785" s="216">
        <f t="shared" si="1153"/>
        <v>458.18</v>
      </c>
      <c r="BS785" s="210">
        <f t="shared" si="1154"/>
        <v>177.36</v>
      </c>
      <c r="BT785" s="210">
        <f t="shared" si="1155"/>
        <v>158.36000000000001</v>
      </c>
      <c r="BU785" s="217">
        <f t="shared" si="1156"/>
        <v>458.18</v>
      </c>
      <c r="BV785" s="210">
        <f t="shared" ref="BV785:BV798" si="1212">Z785*1.24</f>
        <v>916.36</v>
      </c>
      <c r="BW785" s="403">
        <f t="shared" si="1157"/>
        <v>274.90800000000002</v>
      </c>
      <c r="BX785" s="403">
        <f t="shared" si="1158"/>
        <v>458.18</v>
      </c>
      <c r="BY785" s="210">
        <f t="shared" si="1159"/>
        <v>177.36</v>
      </c>
      <c r="BZ785" s="210">
        <f t="shared" si="1160"/>
        <v>158.36000000000001</v>
      </c>
      <c r="CA785" s="210">
        <f t="shared" si="1161"/>
        <v>24</v>
      </c>
      <c r="CB785" s="404">
        <f t="shared" si="1162"/>
        <v>458.18</v>
      </c>
      <c r="CC785" s="404"/>
      <c r="CD785" s="537">
        <f t="shared" si="1163"/>
        <v>55.396749999999997</v>
      </c>
      <c r="CE785" s="537">
        <f t="shared" si="1195"/>
        <v>16.619024999999997</v>
      </c>
      <c r="CF785" s="537">
        <f t="shared" si="1164"/>
        <v>27.698374999999999</v>
      </c>
      <c r="CG785" s="210"/>
      <c r="CH785" s="210"/>
      <c r="CI785" s="210"/>
      <c r="CJ785" s="538">
        <f t="shared" si="1165"/>
        <v>27.698374999999999</v>
      </c>
      <c r="CK785" s="216">
        <f t="shared" si="1166"/>
        <v>-25.25</v>
      </c>
      <c r="CL785" s="216">
        <f t="shared" si="1196"/>
        <v>-7.5749999999999993</v>
      </c>
      <c r="CM785" s="216">
        <f t="shared" si="1167"/>
        <v>-12.625</v>
      </c>
      <c r="CN785" s="216"/>
      <c r="CO785" s="216"/>
      <c r="CP785" s="216"/>
      <c r="CQ785" s="217">
        <f t="shared" si="1168"/>
        <v>-12.625</v>
      </c>
      <c r="CR785" s="403">
        <f t="shared" si="1169"/>
        <v>41.056749999999994</v>
      </c>
      <c r="CS785" s="403">
        <f t="shared" si="1197"/>
        <v>12.317024999999997</v>
      </c>
      <c r="CT785" s="403">
        <f t="shared" si="1170"/>
        <v>20.528374999999997</v>
      </c>
      <c r="CU785" s="403"/>
      <c r="CV785" s="403"/>
      <c r="CW785" s="403"/>
      <c r="CX785" s="404">
        <f t="shared" si="1171"/>
        <v>20.528374999999997</v>
      </c>
      <c r="CY785" s="198"/>
      <c r="CZ785" s="222">
        <v>758</v>
      </c>
      <c r="DA785" s="677">
        <f t="shared" si="1172"/>
        <v>19</v>
      </c>
      <c r="DB785" s="676">
        <f t="shared" si="1173"/>
        <v>2.5710419485791505</v>
      </c>
      <c r="DC785" s="676">
        <f t="shared" si="1198"/>
        <v>0.51420838971583005</v>
      </c>
      <c r="DD785" s="208">
        <v>1080.587</v>
      </c>
      <c r="DE785" s="677">
        <f t="shared" si="1174"/>
        <v>341.58699999999999</v>
      </c>
      <c r="DF785" s="676">
        <f t="shared" si="1175"/>
        <v>46.222868741542612</v>
      </c>
      <c r="DG785" s="676">
        <f t="shared" si="1199"/>
        <v>9.2445737483085217</v>
      </c>
      <c r="DH785" s="222">
        <v>20</v>
      </c>
      <c r="DI785" s="677">
        <f t="shared" si="1176"/>
        <v>147.80000000000001</v>
      </c>
      <c r="DJ785" s="568">
        <f t="shared" si="1177"/>
        <v>886.8</v>
      </c>
      <c r="DK785" s="677">
        <f t="shared" si="1178"/>
        <v>443.4</v>
      </c>
      <c r="DL785" s="677">
        <f t="shared" si="1200"/>
        <v>266.04000000000002</v>
      </c>
      <c r="DM785" s="677">
        <f t="shared" si="1201"/>
        <v>443.4</v>
      </c>
      <c r="DN785" s="677">
        <f t="shared" si="1179"/>
        <v>48.446750000000009</v>
      </c>
      <c r="DO785" s="677">
        <f t="shared" si="1202"/>
        <v>14.534025000000002</v>
      </c>
      <c r="DP785" s="677">
        <f t="shared" si="1203"/>
        <v>24.223375000000004</v>
      </c>
      <c r="DQ785" s="677">
        <f t="shared" si="1180"/>
        <v>24.223375000000004</v>
      </c>
      <c r="DR785" s="222">
        <v>758</v>
      </c>
      <c r="DS785" s="677">
        <f t="shared" si="1181"/>
        <v>19</v>
      </c>
      <c r="DT785" s="676">
        <f t="shared" si="1182"/>
        <v>2.5710419485791505</v>
      </c>
      <c r="DU785" s="710">
        <f t="shared" si="1204"/>
        <v>0.51420838971583005</v>
      </c>
      <c r="DV785" s="208">
        <v>1080.587</v>
      </c>
      <c r="DW785" s="677">
        <f t="shared" si="1183"/>
        <v>341.58699999999999</v>
      </c>
      <c r="DX785" s="676">
        <f t="shared" si="1184"/>
        <v>46.222868741542612</v>
      </c>
      <c r="DY785" s="710">
        <f t="shared" si="1205"/>
        <v>9.2445737483085217</v>
      </c>
      <c r="DZ785" s="222">
        <v>19</v>
      </c>
      <c r="EA785" s="677">
        <f t="shared" si="1185"/>
        <v>140.41</v>
      </c>
      <c r="EB785" s="568">
        <f t="shared" si="1186"/>
        <v>879.41</v>
      </c>
      <c r="EC785" s="677">
        <f t="shared" si="1187"/>
        <v>439.70499999999998</v>
      </c>
      <c r="ED785" s="677">
        <f t="shared" si="1206"/>
        <v>263.82299999999998</v>
      </c>
      <c r="EE785" s="677">
        <f t="shared" si="1207"/>
        <v>439.70499999999998</v>
      </c>
      <c r="EF785" s="208">
        <f t="shared" si="1208"/>
        <v>50.294250000000005</v>
      </c>
      <c r="EG785" s="208">
        <f t="shared" si="1209"/>
        <v>15.088275000000001</v>
      </c>
      <c r="EH785" s="208">
        <f t="shared" si="1210"/>
        <v>25.147125000000003</v>
      </c>
      <c r="EI785" s="677">
        <f t="shared" si="1188"/>
        <v>25.147125000000003</v>
      </c>
    </row>
    <row r="786" spans="1:139" s="218" customFormat="1" ht="33.75" customHeight="1" x14ac:dyDescent="0.2">
      <c r="A786" s="506">
        <v>783</v>
      </c>
      <c r="B786" s="505" t="s">
        <v>1267</v>
      </c>
      <c r="C786" s="499" t="s">
        <v>54</v>
      </c>
      <c r="D786" s="406" t="s">
        <v>443</v>
      </c>
      <c r="E786" s="355" t="s">
        <v>16</v>
      </c>
      <c r="F786" s="219" t="s">
        <v>20</v>
      </c>
      <c r="G786" s="219" t="s">
        <v>9</v>
      </c>
      <c r="H786" s="219" t="s">
        <v>28</v>
      </c>
      <c r="I786" s="356">
        <v>1</v>
      </c>
      <c r="J786" s="295">
        <v>1000</v>
      </c>
      <c r="K786" s="222"/>
      <c r="L786" s="219" t="s">
        <v>20</v>
      </c>
      <c r="M786" s="219" t="s">
        <v>9</v>
      </c>
      <c r="N786" s="219" t="s">
        <v>28</v>
      </c>
      <c r="O786" s="356">
        <v>1</v>
      </c>
      <c r="P786" s="295">
        <v>1000</v>
      </c>
      <c r="Q786" s="219"/>
      <c r="R786" s="219"/>
      <c r="S786" s="219"/>
      <c r="T786" s="356">
        <v>1</v>
      </c>
      <c r="U786" s="296">
        <v>1000</v>
      </c>
      <c r="V786" s="228" t="s">
        <v>697</v>
      </c>
      <c r="W786" s="228" t="s">
        <v>344</v>
      </c>
      <c r="X786" s="228" t="s">
        <v>70</v>
      </c>
      <c r="Y786" s="357">
        <v>1</v>
      </c>
      <c r="Z786" s="297">
        <v>1000</v>
      </c>
      <c r="AA786" s="207">
        <f t="shared" si="1124"/>
        <v>1000</v>
      </c>
      <c r="AB786" s="222">
        <v>1157</v>
      </c>
      <c r="AC786" s="544">
        <f t="shared" si="1189"/>
        <v>157</v>
      </c>
      <c r="AD786" s="208">
        <f>1.453*$AB$1</f>
        <v>1652.7293800000002</v>
      </c>
      <c r="AE786" s="678">
        <f t="shared" si="1190"/>
        <v>652.72938000000022</v>
      </c>
      <c r="AF786" s="222">
        <v>2067</v>
      </c>
      <c r="AJ786" s="444">
        <f t="shared" si="1125"/>
        <v>157</v>
      </c>
      <c r="AK786" s="444">
        <f t="shared" si="1126"/>
        <v>15.700000000000003</v>
      </c>
      <c r="AL786" s="539">
        <f t="shared" si="1191"/>
        <v>3.1400000000000004E-2</v>
      </c>
      <c r="AM786" s="444">
        <f t="shared" si="1127"/>
        <v>31.4</v>
      </c>
      <c r="AN786" s="445">
        <f t="shared" si="1128"/>
        <v>652.72938000000022</v>
      </c>
      <c r="AO786" s="445">
        <f t="shared" si="1129"/>
        <v>65.272938000000011</v>
      </c>
      <c r="AP786" s="542">
        <f t="shared" si="1192"/>
        <v>0.13054587600000001</v>
      </c>
      <c r="AQ786" s="445">
        <f t="shared" si="1130"/>
        <v>130.54587600000005</v>
      </c>
      <c r="AR786" s="227">
        <f t="shared" si="1131"/>
        <v>1120</v>
      </c>
      <c r="AS786" s="210">
        <f t="shared" si="1132"/>
        <v>1120</v>
      </c>
      <c r="AT786" s="209">
        <f t="shared" si="1133"/>
        <v>336</v>
      </c>
      <c r="AU786" s="209">
        <f t="shared" si="1134"/>
        <v>560</v>
      </c>
      <c r="AV786" s="211">
        <f t="shared" si="1135"/>
        <v>1157</v>
      </c>
      <c r="AW786" s="212">
        <f t="shared" si="1136"/>
        <v>-37</v>
      </c>
      <c r="AX786" s="210">
        <f t="shared" si="1137"/>
        <v>120</v>
      </c>
      <c r="AY786" s="210">
        <f t="shared" si="1138"/>
        <v>12.000000000000014</v>
      </c>
      <c r="AZ786" s="211">
        <f t="shared" si="1139"/>
        <v>1652.7293800000002</v>
      </c>
      <c r="BA786" s="544">
        <f t="shared" si="1193"/>
        <v>532.72938000000022</v>
      </c>
      <c r="BB786" s="210">
        <f t="shared" si="1194"/>
        <v>133.18234500000005</v>
      </c>
      <c r="BC786" s="213">
        <f t="shared" si="1140"/>
        <v>1487.4564420000002</v>
      </c>
      <c r="BD786" s="211">
        <f>[1]MAG_9pak!$F$12</f>
        <v>1487.4564420000002</v>
      </c>
      <c r="BE786" s="213">
        <f t="shared" si="1141"/>
        <v>446.23693260000005</v>
      </c>
      <c r="BF786" s="213">
        <f t="shared" si="1142"/>
        <v>743.72822100000008</v>
      </c>
      <c r="BG786" s="210">
        <f t="shared" si="1143"/>
        <v>330.45644200000015</v>
      </c>
      <c r="BH786" s="210">
        <f t="shared" si="1144"/>
        <v>487.45644200000015</v>
      </c>
      <c r="BI786" s="210">
        <f t="shared" si="1145"/>
        <v>48.745644200000015</v>
      </c>
      <c r="BJ786" s="210">
        <f t="shared" si="1146"/>
        <v>1240</v>
      </c>
      <c r="BK786" s="214">
        <f t="shared" si="1147"/>
        <v>372</v>
      </c>
      <c r="BL786" s="214">
        <f t="shared" si="1148"/>
        <v>620</v>
      </c>
      <c r="BM786" s="210">
        <f t="shared" si="1149"/>
        <v>240</v>
      </c>
      <c r="BN786" s="210">
        <f t="shared" si="1150"/>
        <v>83</v>
      </c>
      <c r="BO786" s="215">
        <f t="shared" si="1151"/>
        <v>1240</v>
      </c>
      <c r="BP786" s="210">
        <f t="shared" si="1211"/>
        <v>1240</v>
      </c>
      <c r="BQ786" s="216">
        <f t="shared" si="1152"/>
        <v>372</v>
      </c>
      <c r="BR786" s="216">
        <f t="shared" si="1153"/>
        <v>620</v>
      </c>
      <c r="BS786" s="210">
        <f t="shared" si="1154"/>
        <v>240</v>
      </c>
      <c r="BT786" s="210">
        <f t="shared" si="1155"/>
        <v>83</v>
      </c>
      <c r="BU786" s="217">
        <f t="shared" si="1156"/>
        <v>1240</v>
      </c>
      <c r="BV786" s="210">
        <f t="shared" si="1212"/>
        <v>1240</v>
      </c>
      <c r="BW786" s="403">
        <f t="shared" si="1157"/>
        <v>372</v>
      </c>
      <c r="BX786" s="403">
        <f t="shared" si="1158"/>
        <v>620</v>
      </c>
      <c r="BY786" s="210">
        <f t="shared" si="1159"/>
        <v>240</v>
      </c>
      <c r="BZ786" s="210">
        <f t="shared" si="1160"/>
        <v>83</v>
      </c>
      <c r="CA786" s="210">
        <f t="shared" si="1161"/>
        <v>24</v>
      </c>
      <c r="CB786" s="404">
        <f t="shared" si="1162"/>
        <v>1240</v>
      </c>
      <c r="CC786" s="404"/>
      <c r="CD786" s="537">
        <f t="shared" si="1163"/>
        <v>133.18234500000005</v>
      </c>
      <c r="CE786" s="537">
        <f t="shared" si="1195"/>
        <v>39.954703500000015</v>
      </c>
      <c r="CF786" s="537">
        <f t="shared" si="1164"/>
        <v>66.591172500000027</v>
      </c>
      <c r="CG786" s="210"/>
      <c r="CH786" s="210"/>
      <c r="CI786" s="210"/>
      <c r="CJ786" s="538">
        <f t="shared" si="1165"/>
        <v>133.18234500000005</v>
      </c>
      <c r="CK786" s="216">
        <f t="shared" si="1166"/>
        <v>9.25</v>
      </c>
      <c r="CL786" s="216">
        <f t="shared" si="1196"/>
        <v>2.7749999999999999</v>
      </c>
      <c r="CM786" s="216">
        <f t="shared" si="1167"/>
        <v>4.625</v>
      </c>
      <c r="CN786" s="216"/>
      <c r="CO786" s="216"/>
      <c r="CP786" s="216"/>
      <c r="CQ786" s="217">
        <f t="shared" si="1168"/>
        <v>9.25</v>
      </c>
      <c r="CR786" s="403">
        <f t="shared" si="1169"/>
        <v>103.18234500000005</v>
      </c>
      <c r="CS786" s="403">
        <f t="shared" si="1197"/>
        <v>30.954703500000015</v>
      </c>
      <c r="CT786" s="403">
        <f t="shared" si="1170"/>
        <v>51.591172500000027</v>
      </c>
      <c r="CU786" s="403"/>
      <c r="CV786" s="403"/>
      <c r="CW786" s="403"/>
      <c r="CX786" s="404">
        <f t="shared" si="1171"/>
        <v>103.18234500000005</v>
      </c>
      <c r="CY786" s="198"/>
      <c r="CZ786" s="222">
        <v>1157</v>
      </c>
      <c r="DA786" s="677">
        <f t="shared" si="1172"/>
        <v>157</v>
      </c>
      <c r="DB786" s="676">
        <f t="shared" si="1173"/>
        <v>15.700000000000003</v>
      </c>
      <c r="DC786" s="676">
        <f t="shared" si="1198"/>
        <v>3.1400000000000006</v>
      </c>
      <c r="DD786" s="208">
        <v>1652.7293800000002</v>
      </c>
      <c r="DE786" s="677">
        <f t="shared" si="1174"/>
        <v>652.72938000000022</v>
      </c>
      <c r="DF786" s="676">
        <f t="shared" si="1175"/>
        <v>65.272938000000011</v>
      </c>
      <c r="DG786" s="676">
        <f t="shared" si="1199"/>
        <v>13.054587600000001</v>
      </c>
      <c r="DH786" s="222">
        <v>19</v>
      </c>
      <c r="DI786" s="677">
        <f t="shared" si="1176"/>
        <v>190</v>
      </c>
      <c r="DJ786" s="568">
        <f t="shared" si="1177"/>
        <v>1190</v>
      </c>
      <c r="DK786" s="677">
        <f t="shared" si="1178"/>
        <v>1190</v>
      </c>
      <c r="DL786" s="677">
        <f t="shared" si="1200"/>
        <v>357</v>
      </c>
      <c r="DM786" s="677">
        <f t="shared" si="1201"/>
        <v>595</v>
      </c>
      <c r="DN786" s="677">
        <f t="shared" si="1179"/>
        <v>115.68234500000005</v>
      </c>
      <c r="DO786" s="677">
        <f t="shared" si="1202"/>
        <v>34.704703500000015</v>
      </c>
      <c r="DP786" s="677">
        <f t="shared" si="1203"/>
        <v>57.841172500000027</v>
      </c>
      <c r="DQ786" s="677">
        <f t="shared" si="1180"/>
        <v>115.68234500000005</v>
      </c>
      <c r="DR786" s="222">
        <v>1157</v>
      </c>
      <c r="DS786" s="677">
        <f t="shared" si="1181"/>
        <v>157</v>
      </c>
      <c r="DT786" s="676">
        <f t="shared" si="1182"/>
        <v>15.700000000000003</v>
      </c>
      <c r="DU786" s="710">
        <f t="shared" si="1204"/>
        <v>3.1400000000000006</v>
      </c>
      <c r="DV786" s="208">
        <v>1652.7293800000002</v>
      </c>
      <c r="DW786" s="677">
        <f t="shared" si="1183"/>
        <v>652.72938000000022</v>
      </c>
      <c r="DX786" s="676">
        <f t="shared" si="1184"/>
        <v>65.272938000000011</v>
      </c>
      <c r="DY786" s="710">
        <f t="shared" si="1205"/>
        <v>13.054587600000001</v>
      </c>
      <c r="DZ786" s="222">
        <v>15</v>
      </c>
      <c r="EA786" s="677">
        <f t="shared" si="1185"/>
        <v>150</v>
      </c>
      <c r="EB786" s="568">
        <f t="shared" si="1186"/>
        <v>1150</v>
      </c>
      <c r="EC786" s="677">
        <f t="shared" si="1187"/>
        <v>1150</v>
      </c>
      <c r="ED786" s="677">
        <f t="shared" si="1206"/>
        <v>345</v>
      </c>
      <c r="EE786" s="677">
        <f t="shared" si="1207"/>
        <v>575</v>
      </c>
      <c r="EF786" s="208">
        <f t="shared" si="1208"/>
        <v>125.68234500000005</v>
      </c>
      <c r="EG786" s="208">
        <f t="shared" si="1209"/>
        <v>37.704703500000015</v>
      </c>
      <c r="EH786" s="208">
        <f t="shared" si="1210"/>
        <v>62.841172500000027</v>
      </c>
      <c r="EI786" s="677">
        <f t="shared" si="1188"/>
        <v>125.68234500000005</v>
      </c>
    </row>
    <row r="787" spans="1:139" s="218" customFormat="1" ht="33.75" customHeight="1" x14ac:dyDescent="0.2">
      <c r="A787" s="505">
        <v>784</v>
      </c>
      <c r="B787" s="505" t="s">
        <v>1267</v>
      </c>
      <c r="C787" s="499" t="s">
        <v>54</v>
      </c>
      <c r="D787" s="406" t="s">
        <v>443</v>
      </c>
      <c r="E787" s="406" t="s">
        <v>18</v>
      </c>
      <c r="F787" s="219" t="s">
        <v>20</v>
      </c>
      <c r="G787" s="219" t="s">
        <v>26</v>
      </c>
      <c r="H787" s="219" t="s">
        <v>27</v>
      </c>
      <c r="I787" s="356">
        <v>1</v>
      </c>
      <c r="J787" s="294">
        <v>800</v>
      </c>
      <c r="K787" s="222"/>
      <c r="L787" s="219" t="s">
        <v>20</v>
      </c>
      <c r="M787" s="219" t="s">
        <v>26</v>
      </c>
      <c r="N787" s="219" t="s">
        <v>27</v>
      </c>
      <c r="O787" s="356">
        <v>1</v>
      </c>
      <c r="P787" s="295">
        <v>800</v>
      </c>
      <c r="Q787" s="219"/>
      <c r="R787" s="219"/>
      <c r="S787" s="219"/>
      <c r="T787" s="356">
        <v>1</v>
      </c>
      <c r="U787" s="296">
        <v>800</v>
      </c>
      <c r="V787" s="228" t="s">
        <v>697</v>
      </c>
      <c r="W787" s="228" t="s">
        <v>319</v>
      </c>
      <c r="X787" s="228" t="s">
        <v>45</v>
      </c>
      <c r="Y787" s="357">
        <v>1</v>
      </c>
      <c r="Z787" s="297">
        <v>800</v>
      </c>
      <c r="AA787" s="207">
        <f t="shared" si="1124"/>
        <v>800</v>
      </c>
      <c r="AB787" s="222">
        <v>758</v>
      </c>
      <c r="AC787" s="544">
        <f t="shared" si="1189"/>
        <v>-42</v>
      </c>
      <c r="AD787" s="208">
        <f>0.95*$AB$1</f>
        <v>1080.587</v>
      </c>
      <c r="AE787" s="678">
        <f t="shared" si="1190"/>
        <v>280.58699999999999</v>
      </c>
      <c r="AF787" s="222">
        <v>1406</v>
      </c>
      <c r="AJ787" s="444">
        <f t="shared" si="1125"/>
        <v>-42</v>
      </c>
      <c r="AK787" s="444">
        <f t="shared" si="1126"/>
        <v>-5.25</v>
      </c>
      <c r="AL787" s="539">
        <f t="shared" si="1191"/>
        <v>-1.0500000000000001E-2</v>
      </c>
      <c r="AM787" s="444">
        <f t="shared" si="1127"/>
        <v>-8.4</v>
      </c>
      <c r="AN787" s="445">
        <f t="shared" si="1128"/>
        <v>280.58699999999999</v>
      </c>
      <c r="AO787" s="445">
        <f t="shared" si="1129"/>
        <v>35.073374999999999</v>
      </c>
      <c r="AP787" s="542">
        <f t="shared" si="1192"/>
        <v>7.0146749999999994E-2</v>
      </c>
      <c r="AQ787" s="445">
        <f t="shared" si="1130"/>
        <v>56.117399999999996</v>
      </c>
      <c r="AR787" s="227">
        <f t="shared" si="1131"/>
        <v>920</v>
      </c>
      <c r="AS787" s="210">
        <f t="shared" si="1132"/>
        <v>920</v>
      </c>
      <c r="AT787" s="209">
        <f t="shared" si="1133"/>
        <v>276</v>
      </c>
      <c r="AU787" s="209">
        <f t="shared" si="1134"/>
        <v>460</v>
      </c>
      <c r="AV787" s="211">
        <f t="shared" si="1135"/>
        <v>758</v>
      </c>
      <c r="AW787" s="210">
        <f t="shared" si="1136"/>
        <v>162</v>
      </c>
      <c r="AX787" s="210">
        <f t="shared" si="1137"/>
        <v>120</v>
      </c>
      <c r="AY787" s="210">
        <f t="shared" si="1138"/>
        <v>14.999999999999986</v>
      </c>
      <c r="AZ787" s="211">
        <f t="shared" si="1139"/>
        <v>1080.587</v>
      </c>
      <c r="BA787" s="544">
        <f t="shared" si="1193"/>
        <v>160.58699999999999</v>
      </c>
      <c r="BB787" s="210">
        <f t="shared" si="1194"/>
        <v>40.146749999999997</v>
      </c>
      <c r="BC787" s="213">
        <f t="shared" si="1140"/>
        <v>972.52830000000006</v>
      </c>
      <c r="BD787" s="211">
        <f>[1]MAG_9pak!$F$9</f>
        <v>972.52830000000006</v>
      </c>
      <c r="BE787" s="213">
        <f t="shared" si="1141"/>
        <v>291.75848999999999</v>
      </c>
      <c r="BF787" s="213">
        <f t="shared" si="1142"/>
        <v>486.26415000000003</v>
      </c>
      <c r="BG787" s="210">
        <f t="shared" si="1143"/>
        <v>214.52830000000006</v>
      </c>
      <c r="BH787" s="210">
        <f t="shared" si="1144"/>
        <v>172.52830000000006</v>
      </c>
      <c r="BI787" s="210">
        <f t="shared" si="1145"/>
        <v>21.566037500000007</v>
      </c>
      <c r="BJ787" s="210">
        <f t="shared" si="1146"/>
        <v>992</v>
      </c>
      <c r="BK787" s="214">
        <f t="shared" si="1147"/>
        <v>297.59999999999997</v>
      </c>
      <c r="BL787" s="214">
        <f t="shared" si="1148"/>
        <v>496</v>
      </c>
      <c r="BM787" s="210">
        <f t="shared" si="1149"/>
        <v>192</v>
      </c>
      <c r="BN787" s="210">
        <f t="shared" si="1150"/>
        <v>234</v>
      </c>
      <c r="BO787" s="215">
        <f t="shared" si="1151"/>
        <v>992</v>
      </c>
      <c r="BP787" s="210">
        <f t="shared" si="1211"/>
        <v>992</v>
      </c>
      <c r="BQ787" s="216">
        <f t="shared" si="1152"/>
        <v>297.59999999999997</v>
      </c>
      <c r="BR787" s="216">
        <f t="shared" si="1153"/>
        <v>496</v>
      </c>
      <c r="BS787" s="210">
        <f t="shared" si="1154"/>
        <v>192</v>
      </c>
      <c r="BT787" s="210">
        <f t="shared" si="1155"/>
        <v>234</v>
      </c>
      <c r="BU787" s="217">
        <f t="shared" si="1156"/>
        <v>992</v>
      </c>
      <c r="BV787" s="210">
        <f t="shared" si="1212"/>
        <v>992</v>
      </c>
      <c r="BW787" s="403">
        <f t="shared" si="1157"/>
        <v>297.59999999999997</v>
      </c>
      <c r="BX787" s="403">
        <f t="shared" si="1158"/>
        <v>496</v>
      </c>
      <c r="BY787" s="210">
        <f t="shared" si="1159"/>
        <v>192</v>
      </c>
      <c r="BZ787" s="210">
        <f t="shared" si="1160"/>
        <v>234</v>
      </c>
      <c r="CA787" s="210">
        <f t="shared" si="1161"/>
        <v>24</v>
      </c>
      <c r="CB787" s="404">
        <f t="shared" si="1162"/>
        <v>992</v>
      </c>
      <c r="CC787" s="404"/>
      <c r="CD787" s="537">
        <f t="shared" si="1163"/>
        <v>40.146749999999997</v>
      </c>
      <c r="CE787" s="537">
        <f t="shared" si="1195"/>
        <v>12.044025</v>
      </c>
      <c r="CF787" s="537">
        <f t="shared" si="1164"/>
        <v>20.073374999999999</v>
      </c>
      <c r="CG787" s="210"/>
      <c r="CH787" s="210"/>
      <c r="CI787" s="210"/>
      <c r="CJ787" s="538">
        <f t="shared" si="1165"/>
        <v>40.146749999999997</v>
      </c>
      <c r="CK787" s="216">
        <f t="shared" si="1166"/>
        <v>-40.5</v>
      </c>
      <c r="CL787" s="216">
        <f t="shared" si="1196"/>
        <v>-12.15</v>
      </c>
      <c r="CM787" s="216">
        <f t="shared" si="1167"/>
        <v>-20.25</v>
      </c>
      <c r="CN787" s="216"/>
      <c r="CO787" s="216"/>
      <c r="CP787" s="216"/>
      <c r="CQ787" s="217">
        <f t="shared" si="1168"/>
        <v>-40.5</v>
      </c>
      <c r="CR787" s="403">
        <f t="shared" si="1169"/>
        <v>22.146749999999997</v>
      </c>
      <c r="CS787" s="403">
        <f t="shared" si="1197"/>
        <v>6.6440249999999992</v>
      </c>
      <c r="CT787" s="403">
        <f t="shared" si="1170"/>
        <v>11.073374999999999</v>
      </c>
      <c r="CU787" s="403"/>
      <c r="CV787" s="403"/>
      <c r="CW787" s="403"/>
      <c r="CX787" s="404">
        <f t="shared" si="1171"/>
        <v>22.146749999999997</v>
      </c>
      <c r="CY787" s="198"/>
      <c r="CZ787" s="222">
        <v>758</v>
      </c>
      <c r="DA787" s="677">
        <f t="shared" si="1172"/>
        <v>-42</v>
      </c>
      <c r="DB787" s="676">
        <f t="shared" si="1173"/>
        <v>-5.25</v>
      </c>
      <c r="DC787" s="676">
        <f t="shared" si="1198"/>
        <v>-1.05</v>
      </c>
      <c r="DD787" s="208">
        <v>1080.587</v>
      </c>
      <c r="DE787" s="677">
        <f t="shared" si="1174"/>
        <v>280.58699999999999</v>
      </c>
      <c r="DF787" s="676">
        <f t="shared" si="1175"/>
        <v>35.073374999999999</v>
      </c>
      <c r="DG787" s="676">
        <f t="shared" si="1199"/>
        <v>7.0146749999999995</v>
      </c>
      <c r="DH787" s="222">
        <v>20</v>
      </c>
      <c r="DI787" s="677">
        <f t="shared" si="1176"/>
        <v>160</v>
      </c>
      <c r="DJ787" s="568">
        <f t="shared" si="1177"/>
        <v>960</v>
      </c>
      <c r="DK787" s="677">
        <f t="shared" si="1178"/>
        <v>960</v>
      </c>
      <c r="DL787" s="677">
        <f t="shared" si="1200"/>
        <v>288</v>
      </c>
      <c r="DM787" s="677">
        <f t="shared" si="1201"/>
        <v>480</v>
      </c>
      <c r="DN787" s="677">
        <f t="shared" si="1179"/>
        <v>30.146749999999997</v>
      </c>
      <c r="DO787" s="677">
        <f t="shared" si="1202"/>
        <v>9.0440249999999995</v>
      </c>
      <c r="DP787" s="677">
        <f t="shared" si="1203"/>
        <v>15.073374999999999</v>
      </c>
      <c r="DQ787" s="677">
        <f t="shared" si="1180"/>
        <v>30.146749999999997</v>
      </c>
      <c r="DR787" s="222">
        <v>758</v>
      </c>
      <c r="DS787" s="677">
        <f t="shared" si="1181"/>
        <v>-42</v>
      </c>
      <c r="DT787" s="676">
        <f t="shared" si="1182"/>
        <v>-5.25</v>
      </c>
      <c r="DU787" s="710">
        <f t="shared" si="1204"/>
        <v>-1.05</v>
      </c>
      <c r="DV787" s="208">
        <v>1080.587</v>
      </c>
      <c r="DW787" s="677">
        <f t="shared" si="1183"/>
        <v>280.58699999999999</v>
      </c>
      <c r="DX787" s="676">
        <f t="shared" si="1184"/>
        <v>35.073374999999999</v>
      </c>
      <c r="DY787" s="710">
        <f t="shared" si="1205"/>
        <v>7.0146749999999995</v>
      </c>
      <c r="DZ787" s="222">
        <v>19</v>
      </c>
      <c r="EA787" s="677">
        <f t="shared" si="1185"/>
        <v>152</v>
      </c>
      <c r="EB787" s="568">
        <f t="shared" si="1186"/>
        <v>952</v>
      </c>
      <c r="EC787" s="677">
        <f t="shared" si="1187"/>
        <v>952</v>
      </c>
      <c r="ED787" s="677">
        <f t="shared" si="1206"/>
        <v>285.60000000000002</v>
      </c>
      <c r="EE787" s="677">
        <f t="shared" si="1207"/>
        <v>476</v>
      </c>
      <c r="EF787" s="208">
        <f t="shared" si="1208"/>
        <v>32.146749999999997</v>
      </c>
      <c r="EG787" s="208">
        <f t="shared" si="1209"/>
        <v>9.6440249999999992</v>
      </c>
      <c r="EH787" s="208">
        <f t="shared" si="1210"/>
        <v>16.073374999999999</v>
      </c>
      <c r="EI787" s="677">
        <f t="shared" si="1188"/>
        <v>32.146749999999997</v>
      </c>
    </row>
    <row r="788" spans="1:139" s="218" customFormat="1" ht="33.75" customHeight="1" x14ac:dyDescent="0.2">
      <c r="A788" s="505">
        <v>785</v>
      </c>
      <c r="B788" s="505" t="s">
        <v>1267</v>
      </c>
      <c r="C788" s="499" t="s">
        <v>54</v>
      </c>
      <c r="D788" s="406" t="s">
        <v>443</v>
      </c>
      <c r="E788" s="406" t="s">
        <v>17</v>
      </c>
      <c r="F788" s="219" t="s">
        <v>20</v>
      </c>
      <c r="G788" s="219" t="s">
        <v>26</v>
      </c>
      <c r="H788" s="219" t="s">
        <v>27</v>
      </c>
      <c r="I788" s="356">
        <v>1</v>
      </c>
      <c r="J788" s="294">
        <v>800</v>
      </c>
      <c r="K788" s="222"/>
      <c r="L788" s="219" t="s">
        <v>20</v>
      </c>
      <c r="M788" s="219" t="s">
        <v>26</v>
      </c>
      <c r="N788" s="219" t="s">
        <v>27</v>
      </c>
      <c r="O788" s="356">
        <v>1</v>
      </c>
      <c r="P788" s="295">
        <v>800</v>
      </c>
      <c r="Q788" s="219"/>
      <c r="R788" s="219"/>
      <c r="S788" s="219"/>
      <c r="T788" s="356">
        <v>1</v>
      </c>
      <c r="U788" s="296">
        <v>800</v>
      </c>
      <c r="V788" s="228" t="s">
        <v>697</v>
      </c>
      <c r="W788" s="228" t="s">
        <v>9</v>
      </c>
      <c r="X788" s="228" t="s">
        <v>45</v>
      </c>
      <c r="Y788" s="357">
        <v>1</v>
      </c>
      <c r="Z788" s="297">
        <v>800</v>
      </c>
      <c r="AA788" s="207">
        <f t="shared" si="1124"/>
        <v>800</v>
      </c>
      <c r="AB788" s="222">
        <v>758</v>
      </c>
      <c r="AC788" s="544">
        <f t="shared" si="1189"/>
        <v>-42</v>
      </c>
      <c r="AD788" s="208">
        <f>0.95*$AB$1</f>
        <v>1080.587</v>
      </c>
      <c r="AE788" s="678">
        <f t="shared" si="1190"/>
        <v>280.58699999999999</v>
      </c>
      <c r="AF788" s="222">
        <v>1406</v>
      </c>
      <c r="AJ788" s="444">
        <f t="shared" si="1125"/>
        <v>-42</v>
      </c>
      <c r="AK788" s="444">
        <f t="shared" si="1126"/>
        <v>-5.25</v>
      </c>
      <c r="AL788" s="539">
        <f t="shared" si="1191"/>
        <v>-1.0500000000000001E-2</v>
      </c>
      <c r="AM788" s="444">
        <f t="shared" si="1127"/>
        <v>-8.4</v>
      </c>
      <c r="AN788" s="445">
        <f t="shared" si="1128"/>
        <v>280.58699999999999</v>
      </c>
      <c r="AO788" s="445">
        <f t="shared" si="1129"/>
        <v>35.073374999999999</v>
      </c>
      <c r="AP788" s="542">
        <f t="shared" si="1192"/>
        <v>7.0146749999999994E-2</v>
      </c>
      <c r="AQ788" s="445">
        <f t="shared" si="1130"/>
        <v>56.117399999999996</v>
      </c>
      <c r="AR788" s="227">
        <f t="shared" si="1131"/>
        <v>920</v>
      </c>
      <c r="AS788" s="210">
        <f t="shared" si="1132"/>
        <v>920</v>
      </c>
      <c r="AT788" s="209">
        <f t="shared" si="1133"/>
        <v>276</v>
      </c>
      <c r="AU788" s="209">
        <f t="shared" si="1134"/>
        <v>460</v>
      </c>
      <c r="AV788" s="211">
        <f t="shared" si="1135"/>
        <v>758</v>
      </c>
      <c r="AW788" s="210">
        <f t="shared" si="1136"/>
        <v>162</v>
      </c>
      <c r="AX788" s="210">
        <f t="shared" si="1137"/>
        <v>120</v>
      </c>
      <c r="AY788" s="210">
        <f t="shared" si="1138"/>
        <v>14.999999999999986</v>
      </c>
      <c r="AZ788" s="211">
        <f t="shared" si="1139"/>
        <v>1080.587</v>
      </c>
      <c r="BA788" s="544">
        <f t="shared" si="1193"/>
        <v>160.58699999999999</v>
      </c>
      <c r="BB788" s="210">
        <f t="shared" si="1194"/>
        <v>40.146749999999997</v>
      </c>
      <c r="BC788" s="213">
        <f t="shared" si="1140"/>
        <v>972.52830000000006</v>
      </c>
      <c r="BD788" s="211">
        <f>[1]MAG_9pak!$F$9</f>
        <v>972.52830000000006</v>
      </c>
      <c r="BE788" s="213">
        <f t="shared" si="1141"/>
        <v>291.75848999999999</v>
      </c>
      <c r="BF788" s="213">
        <f t="shared" si="1142"/>
        <v>486.26415000000003</v>
      </c>
      <c r="BG788" s="210">
        <f t="shared" si="1143"/>
        <v>214.52830000000006</v>
      </c>
      <c r="BH788" s="210">
        <f t="shared" si="1144"/>
        <v>172.52830000000006</v>
      </c>
      <c r="BI788" s="210">
        <f t="shared" si="1145"/>
        <v>21.566037500000007</v>
      </c>
      <c r="BJ788" s="210">
        <f t="shared" si="1146"/>
        <v>992</v>
      </c>
      <c r="BK788" s="214">
        <f t="shared" si="1147"/>
        <v>297.59999999999997</v>
      </c>
      <c r="BL788" s="214">
        <f t="shared" si="1148"/>
        <v>496</v>
      </c>
      <c r="BM788" s="210">
        <f t="shared" si="1149"/>
        <v>192</v>
      </c>
      <c r="BN788" s="210">
        <f t="shared" si="1150"/>
        <v>234</v>
      </c>
      <c r="BO788" s="215">
        <f t="shared" si="1151"/>
        <v>992</v>
      </c>
      <c r="BP788" s="210">
        <f t="shared" si="1211"/>
        <v>992</v>
      </c>
      <c r="BQ788" s="216">
        <f t="shared" si="1152"/>
        <v>297.59999999999997</v>
      </c>
      <c r="BR788" s="216">
        <f t="shared" si="1153"/>
        <v>496</v>
      </c>
      <c r="BS788" s="210">
        <f t="shared" si="1154"/>
        <v>192</v>
      </c>
      <c r="BT788" s="210">
        <f t="shared" si="1155"/>
        <v>234</v>
      </c>
      <c r="BU788" s="217">
        <f t="shared" si="1156"/>
        <v>992</v>
      </c>
      <c r="BV788" s="210">
        <f t="shared" si="1212"/>
        <v>992</v>
      </c>
      <c r="BW788" s="403">
        <f t="shared" si="1157"/>
        <v>297.59999999999997</v>
      </c>
      <c r="BX788" s="403">
        <f t="shared" si="1158"/>
        <v>496</v>
      </c>
      <c r="BY788" s="210">
        <f t="shared" si="1159"/>
        <v>192</v>
      </c>
      <c r="BZ788" s="210">
        <f t="shared" si="1160"/>
        <v>234</v>
      </c>
      <c r="CA788" s="210">
        <f t="shared" si="1161"/>
        <v>24</v>
      </c>
      <c r="CB788" s="404">
        <f t="shared" si="1162"/>
        <v>992</v>
      </c>
      <c r="CC788" s="404"/>
      <c r="CD788" s="537">
        <f t="shared" si="1163"/>
        <v>40.146749999999997</v>
      </c>
      <c r="CE788" s="537">
        <f t="shared" si="1195"/>
        <v>12.044025</v>
      </c>
      <c r="CF788" s="537">
        <f t="shared" si="1164"/>
        <v>20.073374999999999</v>
      </c>
      <c r="CG788" s="210"/>
      <c r="CH788" s="210"/>
      <c r="CI788" s="210"/>
      <c r="CJ788" s="538">
        <f t="shared" si="1165"/>
        <v>40.146749999999997</v>
      </c>
      <c r="CK788" s="216">
        <f t="shared" si="1166"/>
        <v>-40.5</v>
      </c>
      <c r="CL788" s="216">
        <f t="shared" si="1196"/>
        <v>-12.15</v>
      </c>
      <c r="CM788" s="216">
        <f t="shared" si="1167"/>
        <v>-20.25</v>
      </c>
      <c r="CN788" s="216"/>
      <c r="CO788" s="216"/>
      <c r="CP788" s="216"/>
      <c r="CQ788" s="217">
        <f t="shared" si="1168"/>
        <v>-40.5</v>
      </c>
      <c r="CR788" s="403">
        <f t="shared" si="1169"/>
        <v>22.146749999999997</v>
      </c>
      <c r="CS788" s="403">
        <f t="shared" si="1197"/>
        <v>6.6440249999999992</v>
      </c>
      <c r="CT788" s="403">
        <f t="shared" si="1170"/>
        <v>11.073374999999999</v>
      </c>
      <c r="CU788" s="403"/>
      <c r="CV788" s="403"/>
      <c r="CW788" s="403"/>
      <c r="CX788" s="404">
        <f t="shared" si="1171"/>
        <v>22.146749999999997</v>
      </c>
      <c r="CY788" s="198"/>
      <c r="CZ788" s="222">
        <v>758</v>
      </c>
      <c r="DA788" s="677">
        <f t="shared" si="1172"/>
        <v>-42</v>
      </c>
      <c r="DB788" s="676">
        <f t="shared" si="1173"/>
        <v>-5.25</v>
      </c>
      <c r="DC788" s="676">
        <f t="shared" si="1198"/>
        <v>-1.05</v>
      </c>
      <c r="DD788" s="208">
        <v>1080.587</v>
      </c>
      <c r="DE788" s="677">
        <f t="shared" si="1174"/>
        <v>280.58699999999999</v>
      </c>
      <c r="DF788" s="676">
        <f t="shared" si="1175"/>
        <v>35.073374999999999</v>
      </c>
      <c r="DG788" s="676">
        <f t="shared" si="1199"/>
        <v>7.0146749999999995</v>
      </c>
      <c r="DH788" s="222">
        <v>20</v>
      </c>
      <c r="DI788" s="677">
        <f t="shared" si="1176"/>
        <v>160</v>
      </c>
      <c r="DJ788" s="568">
        <f t="shared" si="1177"/>
        <v>960</v>
      </c>
      <c r="DK788" s="677">
        <f t="shared" si="1178"/>
        <v>960</v>
      </c>
      <c r="DL788" s="677">
        <f t="shared" si="1200"/>
        <v>288</v>
      </c>
      <c r="DM788" s="677">
        <f t="shared" si="1201"/>
        <v>480</v>
      </c>
      <c r="DN788" s="677">
        <f t="shared" si="1179"/>
        <v>30.146749999999997</v>
      </c>
      <c r="DO788" s="677">
        <f t="shared" si="1202"/>
        <v>9.0440249999999995</v>
      </c>
      <c r="DP788" s="677">
        <f t="shared" si="1203"/>
        <v>15.073374999999999</v>
      </c>
      <c r="DQ788" s="677">
        <f t="shared" si="1180"/>
        <v>30.146749999999997</v>
      </c>
      <c r="DR788" s="222">
        <v>758</v>
      </c>
      <c r="DS788" s="677">
        <f t="shared" si="1181"/>
        <v>-42</v>
      </c>
      <c r="DT788" s="676">
        <f t="shared" si="1182"/>
        <v>-5.25</v>
      </c>
      <c r="DU788" s="710">
        <f t="shared" si="1204"/>
        <v>-1.05</v>
      </c>
      <c r="DV788" s="208">
        <v>1080.587</v>
      </c>
      <c r="DW788" s="677">
        <f t="shared" si="1183"/>
        <v>280.58699999999999</v>
      </c>
      <c r="DX788" s="676">
        <f t="shared" si="1184"/>
        <v>35.073374999999999</v>
      </c>
      <c r="DY788" s="710">
        <f t="shared" si="1205"/>
        <v>7.0146749999999995</v>
      </c>
      <c r="DZ788" s="222">
        <v>19</v>
      </c>
      <c r="EA788" s="677">
        <f t="shared" si="1185"/>
        <v>152</v>
      </c>
      <c r="EB788" s="568">
        <f t="shared" si="1186"/>
        <v>952</v>
      </c>
      <c r="EC788" s="677">
        <f t="shared" si="1187"/>
        <v>952</v>
      </c>
      <c r="ED788" s="677">
        <f t="shared" si="1206"/>
        <v>285.60000000000002</v>
      </c>
      <c r="EE788" s="677">
        <f t="shared" si="1207"/>
        <v>476</v>
      </c>
      <c r="EF788" s="208">
        <f t="shared" si="1208"/>
        <v>32.146749999999997</v>
      </c>
      <c r="EG788" s="208">
        <f t="shared" si="1209"/>
        <v>9.6440249999999992</v>
      </c>
      <c r="EH788" s="208">
        <f t="shared" si="1210"/>
        <v>16.073374999999999</v>
      </c>
      <c r="EI788" s="677">
        <f t="shared" si="1188"/>
        <v>32.146749999999997</v>
      </c>
    </row>
    <row r="789" spans="1:139" s="218" customFormat="1" ht="33.75" customHeight="1" x14ac:dyDescent="0.2">
      <c r="A789" s="506">
        <v>786</v>
      </c>
      <c r="B789" s="505" t="s">
        <v>1267</v>
      </c>
      <c r="C789" s="499" t="s">
        <v>54</v>
      </c>
      <c r="D789" s="406" t="s">
        <v>443</v>
      </c>
      <c r="E789" s="355" t="s">
        <v>19</v>
      </c>
      <c r="F789" s="219" t="s">
        <v>20</v>
      </c>
      <c r="G789" s="219" t="s">
        <v>6</v>
      </c>
      <c r="H789" s="219" t="s">
        <v>10</v>
      </c>
      <c r="I789" s="356">
        <v>7</v>
      </c>
      <c r="J789" s="295">
        <v>608</v>
      </c>
      <c r="K789" s="222"/>
      <c r="L789" s="219" t="s">
        <v>20</v>
      </c>
      <c r="M789" s="219" t="s">
        <v>6</v>
      </c>
      <c r="N789" s="219" t="s">
        <v>10</v>
      </c>
      <c r="O789" s="356">
        <v>7</v>
      </c>
      <c r="P789" s="295">
        <v>608</v>
      </c>
      <c r="Q789" s="219"/>
      <c r="R789" s="219"/>
      <c r="S789" s="219"/>
      <c r="T789" s="356">
        <v>7</v>
      </c>
      <c r="U789" s="296">
        <v>608</v>
      </c>
      <c r="V789" s="228" t="s">
        <v>697</v>
      </c>
      <c r="W789" s="228" t="s">
        <v>47</v>
      </c>
      <c r="X789" s="228" t="s">
        <v>52</v>
      </c>
      <c r="Y789" s="357">
        <v>7</v>
      </c>
      <c r="Z789" s="297">
        <v>608</v>
      </c>
      <c r="AA789" s="207">
        <f t="shared" si="1124"/>
        <v>4256</v>
      </c>
      <c r="AB789" s="222">
        <v>662</v>
      </c>
      <c r="AC789" s="544">
        <f t="shared" si="1189"/>
        <v>54</v>
      </c>
      <c r="AD789" s="208">
        <f>0.832*$AB$1</f>
        <v>946.36671999999999</v>
      </c>
      <c r="AE789" s="678">
        <f t="shared" si="1190"/>
        <v>338.36671999999999</v>
      </c>
      <c r="AF789" s="222">
        <v>1228</v>
      </c>
      <c r="AJ789" s="444">
        <f t="shared" si="1125"/>
        <v>54</v>
      </c>
      <c r="AK789" s="444">
        <f t="shared" si="1126"/>
        <v>8.8815789473684248</v>
      </c>
      <c r="AL789" s="539">
        <f t="shared" si="1191"/>
        <v>1.7763157894736849E-2</v>
      </c>
      <c r="AM789" s="444">
        <f t="shared" si="1127"/>
        <v>10.8</v>
      </c>
      <c r="AN789" s="445">
        <f t="shared" si="1128"/>
        <v>338.36671999999999</v>
      </c>
      <c r="AO789" s="445">
        <f t="shared" si="1129"/>
        <v>55.652421052631581</v>
      </c>
      <c r="AP789" s="542">
        <f t="shared" si="1192"/>
        <v>0.11130484210526316</v>
      </c>
      <c r="AQ789" s="445">
        <f t="shared" si="1130"/>
        <v>67.673344</v>
      </c>
      <c r="AR789" s="227">
        <f t="shared" si="1131"/>
        <v>5096</v>
      </c>
      <c r="AS789" s="210">
        <f t="shared" si="1132"/>
        <v>728</v>
      </c>
      <c r="AT789" s="209">
        <f t="shared" si="1133"/>
        <v>218.4</v>
      </c>
      <c r="AU789" s="209">
        <f t="shared" si="1134"/>
        <v>364</v>
      </c>
      <c r="AV789" s="211">
        <f t="shared" si="1135"/>
        <v>662</v>
      </c>
      <c r="AW789" s="210">
        <f t="shared" si="1136"/>
        <v>66</v>
      </c>
      <c r="AX789" s="210">
        <f t="shared" si="1137"/>
        <v>120</v>
      </c>
      <c r="AY789" s="210">
        <f t="shared" si="1138"/>
        <v>19.736842105263165</v>
      </c>
      <c r="AZ789" s="211">
        <f t="shared" si="1139"/>
        <v>946.36671999999999</v>
      </c>
      <c r="BA789" s="544">
        <f t="shared" si="1193"/>
        <v>218.36671999999999</v>
      </c>
      <c r="BB789" s="210">
        <f t="shared" si="1194"/>
        <v>54.591679999999997</v>
      </c>
      <c r="BC789" s="213">
        <f t="shared" si="1140"/>
        <v>5962.1103359999997</v>
      </c>
      <c r="BD789" s="211">
        <f>[1]MAG_9pak!$F$7</f>
        <v>851.73004800000001</v>
      </c>
      <c r="BE789" s="213">
        <f t="shared" si="1141"/>
        <v>255.5190144</v>
      </c>
      <c r="BF789" s="213">
        <f t="shared" si="1142"/>
        <v>425.86502400000001</v>
      </c>
      <c r="BG789" s="210">
        <f t="shared" si="1143"/>
        <v>189.73004800000001</v>
      </c>
      <c r="BH789" s="210">
        <f t="shared" si="1144"/>
        <v>243.73004800000001</v>
      </c>
      <c r="BI789" s="210">
        <f t="shared" si="1145"/>
        <v>40.087178947368415</v>
      </c>
      <c r="BJ789" s="210">
        <f t="shared" si="1146"/>
        <v>753.92</v>
      </c>
      <c r="BK789" s="214">
        <f t="shared" si="1147"/>
        <v>226.17599999999999</v>
      </c>
      <c r="BL789" s="214">
        <f t="shared" si="1148"/>
        <v>376.96</v>
      </c>
      <c r="BM789" s="210">
        <f t="shared" si="1149"/>
        <v>145.91999999999996</v>
      </c>
      <c r="BN789" s="210">
        <f t="shared" si="1150"/>
        <v>91.919999999999959</v>
      </c>
      <c r="BO789" s="215">
        <f t="shared" si="1151"/>
        <v>5277.44</v>
      </c>
      <c r="BP789" s="210">
        <f t="shared" si="1211"/>
        <v>753.92</v>
      </c>
      <c r="BQ789" s="216">
        <f t="shared" si="1152"/>
        <v>226.17599999999999</v>
      </c>
      <c r="BR789" s="216">
        <f t="shared" si="1153"/>
        <v>376.96</v>
      </c>
      <c r="BS789" s="210">
        <f t="shared" si="1154"/>
        <v>145.91999999999996</v>
      </c>
      <c r="BT789" s="210">
        <f t="shared" si="1155"/>
        <v>91.919999999999959</v>
      </c>
      <c r="BU789" s="217">
        <f t="shared" si="1156"/>
        <v>5277.44</v>
      </c>
      <c r="BV789" s="210">
        <f t="shared" si="1212"/>
        <v>753.92</v>
      </c>
      <c r="BW789" s="403">
        <f t="shared" si="1157"/>
        <v>226.17599999999999</v>
      </c>
      <c r="BX789" s="403">
        <f t="shared" si="1158"/>
        <v>376.96</v>
      </c>
      <c r="BY789" s="210">
        <f t="shared" si="1159"/>
        <v>145.91999999999996</v>
      </c>
      <c r="BZ789" s="210">
        <f t="shared" si="1160"/>
        <v>91.919999999999959</v>
      </c>
      <c r="CA789" s="210">
        <f t="shared" si="1161"/>
        <v>24</v>
      </c>
      <c r="CB789" s="404">
        <f t="shared" si="1162"/>
        <v>5277.44</v>
      </c>
      <c r="CC789" s="404"/>
      <c r="CD789" s="537">
        <f t="shared" si="1163"/>
        <v>54.591679999999997</v>
      </c>
      <c r="CE789" s="537">
        <f t="shared" si="1195"/>
        <v>16.377503999999998</v>
      </c>
      <c r="CF789" s="537">
        <f t="shared" si="1164"/>
        <v>27.295839999999998</v>
      </c>
      <c r="CG789" s="210"/>
      <c r="CH789" s="210"/>
      <c r="CI789" s="210"/>
      <c r="CJ789" s="538">
        <f t="shared" si="1165"/>
        <v>382.14175999999998</v>
      </c>
      <c r="CK789" s="216">
        <f t="shared" si="1166"/>
        <v>-16.5</v>
      </c>
      <c r="CL789" s="216">
        <f t="shared" si="1196"/>
        <v>-4.95</v>
      </c>
      <c r="CM789" s="216">
        <f t="shared" si="1167"/>
        <v>-8.25</v>
      </c>
      <c r="CN789" s="216"/>
      <c r="CO789" s="216"/>
      <c r="CP789" s="216"/>
      <c r="CQ789" s="217">
        <f t="shared" si="1168"/>
        <v>-115.5</v>
      </c>
      <c r="CR789" s="403">
        <f t="shared" si="1169"/>
        <v>48.111680000000007</v>
      </c>
      <c r="CS789" s="403">
        <f t="shared" si="1197"/>
        <v>14.433504000000001</v>
      </c>
      <c r="CT789" s="403">
        <f t="shared" si="1170"/>
        <v>24.055840000000003</v>
      </c>
      <c r="CU789" s="403"/>
      <c r="CV789" s="403"/>
      <c r="CW789" s="403"/>
      <c r="CX789" s="404">
        <f t="shared" si="1171"/>
        <v>336.78176000000008</v>
      </c>
      <c r="CY789" s="198"/>
      <c r="CZ789" s="222">
        <v>662</v>
      </c>
      <c r="DA789" s="677">
        <f t="shared" si="1172"/>
        <v>54</v>
      </c>
      <c r="DB789" s="676">
        <f t="shared" si="1173"/>
        <v>8.8815789473684248</v>
      </c>
      <c r="DC789" s="676">
        <f t="shared" si="1198"/>
        <v>1.776315789473685</v>
      </c>
      <c r="DD789" s="208">
        <v>946.36671999999999</v>
      </c>
      <c r="DE789" s="677">
        <f t="shared" si="1174"/>
        <v>338.36671999999999</v>
      </c>
      <c r="DF789" s="676">
        <f t="shared" si="1175"/>
        <v>55.652421052631581</v>
      </c>
      <c r="DG789" s="676">
        <f t="shared" si="1199"/>
        <v>11.130484210526316</v>
      </c>
      <c r="DH789" s="222">
        <v>24</v>
      </c>
      <c r="DI789" s="677">
        <f t="shared" si="1176"/>
        <v>145.91999999999999</v>
      </c>
      <c r="DJ789" s="568">
        <f t="shared" si="1177"/>
        <v>753.92</v>
      </c>
      <c r="DK789" s="677">
        <f t="shared" si="1178"/>
        <v>5277.44</v>
      </c>
      <c r="DL789" s="677">
        <f t="shared" si="1200"/>
        <v>226.17599999999999</v>
      </c>
      <c r="DM789" s="677">
        <f t="shared" si="1201"/>
        <v>376.96</v>
      </c>
      <c r="DN789" s="677">
        <f t="shared" si="1179"/>
        <v>48.111680000000007</v>
      </c>
      <c r="DO789" s="677">
        <f t="shared" si="1202"/>
        <v>14.433504000000001</v>
      </c>
      <c r="DP789" s="677">
        <f t="shared" si="1203"/>
        <v>24.055840000000003</v>
      </c>
      <c r="DQ789" s="677">
        <f t="shared" si="1180"/>
        <v>336.78176000000008</v>
      </c>
      <c r="DR789" s="222">
        <v>662</v>
      </c>
      <c r="DS789" s="677">
        <f t="shared" si="1181"/>
        <v>54</v>
      </c>
      <c r="DT789" s="676">
        <f t="shared" si="1182"/>
        <v>8.8815789473684248</v>
      </c>
      <c r="DU789" s="710">
        <f t="shared" si="1204"/>
        <v>1.776315789473685</v>
      </c>
      <c r="DV789" s="208">
        <v>946.36671999999999</v>
      </c>
      <c r="DW789" s="677">
        <f t="shared" si="1183"/>
        <v>338.36671999999999</v>
      </c>
      <c r="DX789" s="676">
        <f t="shared" si="1184"/>
        <v>55.652421052631581</v>
      </c>
      <c r="DY789" s="710">
        <f t="shared" si="1205"/>
        <v>11.130484210526316</v>
      </c>
      <c r="DZ789" s="222">
        <v>22</v>
      </c>
      <c r="EA789" s="677">
        <f t="shared" si="1185"/>
        <v>133.76</v>
      </c>
      <c r="EB789" s="568">
        <f t="shared" si="1186"/>
        <v>741.76</v>
      </c>
      <c r="EC789" s="677">
        <f t="shared" si="1187"/>
        <v>5192.32</v>
      </c>
      <c r="ED789" s="677">
        <f t="shared" si="1206"/>
        <v>222.52799999999999</v>
      </c>
      <c r="EE789" s="677">
        <f t="shared" si="1207"/>
        <v>370.88</v>
      </c>
      <c r="EF789" s="208">
        <f t="shared" si="1208"/>
        <v>51.151679999999999</v>
      </c>
      <c r="EG789" s="208">
        <f t="shared" si="1209"/>
        <v>15.345503999999998</v>
      </c>
      <c r="EH789" s="208">
        <f t="shared" si="1210"/>
        <v>25.575839999999999</v>
      </c>
      <c r="EI789" s="677">
        <f t="shared" si="1188"/>
        <v>358.06175999999999</v>
      </c>
    </row>
    <row r="790" spans="1:139" s="218" customFormat="1" ht="33.75" customHeight="1" x14ac:dyDescent="0.2">
      <c r="A790" s="505">
        <v>787</v>
      </c>
      <c r="B790" s="505" t="s">
        <v>1267</v>
      </c>
      <c r="C790" s="499" t="s">
        <v>54</v>
      </c>
      <c r="D790" s="406" t="s">
        <v>443</v>
      </c>
      <c r="E790" s="355" t="s">
        <v>34</v>
      </c>
      <c r="F790" s="219" t="s">
        <v>43</v>
      </c>
      <c r="G790" s="219" t="s">
        <v>44</v>
      </c>
      <c r="H790" s="219" t="s">
        <v>28</v>
      </c>
      <c r="I790" s="356">
        <v>1</v>
      </c>
      <c r="J790" s="295">
        <v>1093</v>
      </c>
      <c r="K790" s="222"/>
      <c r="L790" s="219" t="s">
        <v>43</v>
      </c>
      <c r="M790" s="219" t="s">
        <v>44</v>
      </c>
      <c r="N790" s="219" t="s">
        <v>28</v>
      </c>
      <c r="O790" s="356">
        <v>1</v>
      </c>
      <c r="P790" s="295">
        <v>1093</v>
      </c>
      <c r="Q790" s="219"/>
      <c r="R790" s="219"/>
      <c r="S790" s="219"/>
      <c r="T790" s="356">
        <v>1</v>
      </c>
      <c r="U790" s="296">
        <v>1093</v>
      </c>
      <c r="V790" s="228" t="s">
        <v>695</v>
      </c>
      <c r="W790" s="228" t="s">
        <v>22</v>
      </c>
      <c r="X790" s="228" t="s">
        <v>25</v>
      </c>
      <c r="Y790" s="357">
        <v>1</v>
      </c>
      <c r="Z790" s="297">
        <v>1093</v>
      </c>
      <c r="AA790" s="207">
        <f t="shared" si="1124"/>
        <v>1093</v>
      </c>
      <c r="AB790" s="222">
        <v>905</v>
      </c>
      <c r="AC790" s="544">
        <f t="shared" si="1189"/>
        <v>-188</v>
      </c>
      <c r="AD790" s="208">
        <f>1.137*$AB$1</f>
        <v>1293.2920200000001</v>
      </c>
      <c r="AE790" s="678">
        <f t="shared" si="1190"/>
        <v>200.29202000000009</v>
      </c>
      <c r="AF790" s="222">
        <v>1682</v>
      </c>
      <c r="AJ790" s="444">
        <f t="shared" si="1125"/>
        <v>-188</v>
      </c>
      <c r="AK790" s="444">
        <f t="shared" si="1126"/>
        <v>-17.200365965233303</v>
      </c>
      <c r="AL790" s="539">
        <f t="shared" si="1191"/>
        <v>-3.4400731930466603E-2</v>
      </c>
      <c r="AM790" s="444">
        <f t="shared" si="1127"/>
        <v>-37.6</v>
      </c>
      <c r="AN790" s="445">
        <f t="shared" si="1128"/>
        <v>200.29202000000009</v>
      </c>
      <c r="AO790" s="445">
        <f t="shared" si="1129"/>
        <v>18.32497895699909</v>
      </c>
      <c r="AP790" s="542">
        <f t="shared" si="1192"/>
        <v>3.664995791399818E-2</v>
      </c>
      <c r="AQ790" s="445">
        <f t="shared" si="1130"/>
        <v>40.058404000000017</v>
      </c>
      <c r="AR790" s="227">
        <f t="shared" si="1131"/>
        <v>1213</v>
      </c>
      <c r="AS790" s="210">
        <f t="shared" si="1132"/>
        <v>1213</v>
      </c>
      <c r="AT790" s="209">
        <f t="shared" si="1133"/>
        <v>363.9</v>
      </c>
      <c r="AU790" s="209">
        <f t="shared" si="1134"/>
        <v>606.5</v>
      </c>
      <c r="AV790" s="211">
        <f t="shared" si="1135"/>
        <v>905</v>
      </c>
      <c r="AW790" s="210">
        <f t="shared" si="1136"/>
        <v>308</v>
      </c>
      <c r="AX790" s="210">
        <f t="shared" si="1137"/>
        <v>120</v>
      </c>
      <c r="AY790" s="210">
        <f t="shared" si="1138"/>
        <v>10.978956999085085</v>
      </c>
      <c r="AZ790" s="211">
        <f t="shared" si="1139"/>
        <v>1293.2920200000001</v>
      </c>
      <c r="BA790" s="544">
        <f t="shared" si="1193"/>
        <v>80.292020000000093</v>
      </c>
      <c r="BB790" s="210">
        <f t="shared" si="1194"/>
        <v>20.073005000000023</v>
      </c>
      <c r="BC790" s="213">
        <f t="shared" si="1140"/>
        <v>1163.9628180000002</v>
      </c>
      <c r="BD790" s="211">
        <f>[1]MAG_9pak!$F$10</f>
        <v>1163.9628180000002</v>
      </c>
      <c r="BE790" s="213">
        <f t="shared" si="1141"/>
        <v>349.18884540000005</v>
      </c>
      <c r="BF790" s="213">
        <f t="shared" si="1142"/>
        <v>581.9814090000001</v>
      </c>
      <c r="BG790" s="210">
        <f t="shared" si="1143"/>
        <v>258.9628180000002</v>
      </c>
      <c r="BH790" s="210">
        <f t="shared" si="1144"/>
        <v>70.962818000000198</v>
      </c>
      <c r="BI790" s="210">
        <f t="shared" si="1145"/>
        <v>6.4924810612992019</v>
      </c>
      <c r="BJ790" s="210">
        <f t="shared" si="1146"/>
        <v>1355.32</v>
      </c>
      <c r="BK790" s="214">
        <f t="shared" si="1147"/>
        <v>406.59599999999995</v>
      </c>
      <c r="BL790" s="214">
        <f t="shared" si="1148"/>
        <v>677.66</v>
      </c>
      <c r="BM790" s="210">
        <f t="shared" si="1149"/>
        <v>262.31999999999994</v>
      </c>
      <c r="BN790" s="210">
        <f t="shared" si="1150"/>
        <v>450.31999999999994</v>
      </c>
      <c r="BO790" s="215">
        <f t="shared" si="1151"/>
        <v>1355.32</v>
      </c>
      <c r="BP790" s="210">
        <f t="shared" si="1211"/>
        <v>1355.32</v>
      </c>
      <c r="BQ790" s="216">
        <f t="shared" si="1152"/>
        <v>406.59599999999995</v>
      </c>
      <c r="BR790" s="216">
        <f t="shared" si="1153"/>
        <v>677.66</v>
      </c>
      <c r="BS790" s="210">
        <f t="shared" si="1154"/>
        <v>262.31999999999994</v>
      </c>
      <c r="BT790" s="210">
        <f t="shared" si="1155"/>
        <v>450.31999999999994</v>
      </c>
      <c r="BU790" s="217">
        <f t="shared" si="1156"/>
        <v>1355.32</v>
      </c>
      <c r="BV790" s="210">
        <f t="shared" si="1212"/>
        <v>1355.32</v>
      </c>
      <c r="BW790" s="403">
        <f t="shared" si="1157"/>
        <v>406.59599999999995</v>
      </c>
      <c r="BX790" s="403">
        <f t="shared" si="1158"/>
        <v>677.66</v>
      </c>
      <c r="BY790" s="210">
        <f t="shared" si="1159"/>
        <v>262.31999999999994</v>
      </c>
      <c r="BZ790" s="210">
        <f t="shared" si="1160"/>
        <v>450.31999999999994</v>
      </c>
      <c r="CA790" s="210">
        <f t="shared" si="1161"/>
        <v>24</v>
      </c>
      <c r="CB790" s="404">
        <f t="shared" si="1162"/>
        <v>1355.32</v>
      </c>
      <c r="CC790" s="404"/>
      <c r="CD790" s="537">
        <f t="shared" si="1163"/>
        <v>20.073005000000023</v>
      </c>
      <c r="CE790" s="537">
        <f t="shared" si="1195"/>
        <v>6.0219015000000065</v>
      </c>
      <c r="CF790" s="537">
        <f t="shared" si="1164"/>
        <v>10.036502500000012</v>
      </c>
      <c r="CG790" s="210"/>
      <c r="CH790" s="210"/>
      <c r="CI790" s="210"/>
      <c r="CJ790" s="538">
        <f t="shared" si="1165"/>
        <v>20.073005000000023</v>
      </c>
      <c r="CK790" s="216">
        <f t="shared" si="1166"/>
        <v>-77</v>
      </c>
      <c r="CL790" s="216">
        <f t="shared" si="1196"/>
        <v>-23.099999999999998</v>
      </c>
      <c r="CM790" s="216">
        <f t="shared" si="1167"/>
        <v>-38.5</v>
      </c>
      <c r="CN790" s="216"/>
      <c r="CO790" s="216"/>
      <c r="CP790" s="216"/>
      <c r="CQ790" s="217">
        <f t="shared" si="1168"/>
        <v>-77</v>
      </c>
      <c r="CR790" s="403">
        <f t="shared" si="1169"/>
        <v>-15.506994999999961</v>
      </c>
      <c r="CS790" s="403">
        <f t="shared" si="1197"/>
        <v>-4.6520984999999877</v>
      </c>
      <c r="CT790" s="403">
        <f t="shared" si="1170"/>
        <v>-7.7534974999999804</v>
      </c>
      <c r="CU790" s="403"/>
      <c r="CV790" s="403"/>
      <c r="CW790" s="403"/>
      <c r="CX790" s="404">
        <f t="shared" si="1171"/>
        <v>-15.506994999999961</v>
      </c>
      <c r="CY790" s="198"/>
      <c r="CZ790" s="222">
        <v>905</v>
      </c>
      <c r="DA790" s="677">
        <f t="shared" si="1172"/>
        <v>-188</v>
      </c>
      <c r="DB790" s="676">
        <f t="shared" si="1173"/>
        <v>-17.200365965233303</v>
      </c>
      <c r="DC790" s="676">
        <f t="shared" si="1198"/>
        <v>-3.4400731930466604</v>
      </c>
      <c r="DD790" s="208">
        <v>1293.2920200000001</v>
      </c>
      <c r="DE790" s="677">
        <f t="shared" si="1174"/>
        <v>200.29202000000009</v>
      </c>
      <c r="DF790" s="676">
        <f t="shared" si="1175"/>
        <v>18.32497895699909</v>
      </c>
      <c r="DG790" s="676">
        <f t="shared" si="1199"/>
        <v>3.6649957913998179</v>
      </c>
      <c r="DH790" s="222">
        <v>20</v>
      </c>
      <c r="DI790" s="677">
        <f t="shared" si="1176"/>
        <v>218.6</v>
      </c>
      <c r="DJ790" s="568">
        <f t="shared" si="1177"/>
        <v>1311.6</v>
      </c>
      <c r="DK790" s="677">
        <f t="shared" si="1178"/>
        <v>1311.6</v>
      </c>
      <c r="DL790" s="677">
        <f t="shared" si="1200"/>
        <v>393.48</v>
      </c>
      <c r="DM790" s="677">
        <f t="shared" si="1201"/>
        <v>655.8</v>
      </c>
      <c r="DN790" s="677">
        <f t="shared" si="1179"/>
        <v>-4.576994999999954</v>
      </c>
      <c r="DO790" s="677">
        <f t="shared" si="1202"/>
        <v>-1.3730984999999862</v>
      </c>
      <c r="DP790" s="677">
        <f t="shared" si="1203"/>
        <v>-2.288497499999977</v>
      </c>
      <c r="DQ790" s="677">
        <f t="shared" si="1180"/>
        <v>-4.576994999999954</v>
      </c>
      <c r="DR790" s="222">
        <v>905</v>
      </c>
      <c r="DS790" s="677">
        <f t="shared" si="1181"/>
        <v>-188</v>
      </c>
      <c r="DT790" s="676">
        <f t="shared" si="1182"/>
        <v>-17.200365965233303</v>
      </c>
      <c r="DU790" s="710">
        <f t="shared" si="1204"/>
        <v>-3.4400731930466604</v>
      </c>
      <c r="DV790" s="208">
        <v>1293.2920200000001</v>
      </c>
      <c r="DW790" s="677">
        <f t="shared" si="1183"/>
        <v>200.29202000000009</v>
      </c>
      <c r="DX790" s="676">
        <f t="shared" si="1184"/>
        <v>18.32497895699909</v>
      </c>
      <c r="DY790" s="710">
        <f t="shared" si="1205"/>
        <v>3.6649957913998179</v>
      </c>
      <c r="DZ790" s="222">
        <v>19</v>
      </c>
      <c r="EA790" s="677">
        <f t="shared" si="1185"/>
        <v>207.67</v>
      </c>
      <c r="EB790" s="568">
        <f t="shared" si="1186"/>
        <v>1300.67</v>
      </c>
      <c r="EC790" s="677">
        <f t="shared" si="1187"/>
        <v>1300.67</v>
      </c>
      <c r="ED790" s="677">
        <f t="shared" si="1206"/>
        <v>390.20100000000008</v>
      </c>
      <c r="EE790" s="677">
        <f t="shared" si="1207"/>
        <v>650.33500000000004</v>
      </c>
      <c r="EF790" s="208">
        <f t="shared" si="1208"/>
        <v>-1.8444949999999949</v>
      </c>
      <c r="EG790" s="208">
        <f t="shared" si="1209"/>
        <v>-0.55334849999999847</v>
      </c>
      <c r="EH790" s="208">
        <f t="shared" si="1210"/>
        <v>-0.92224749999999744</v>
      </c>
      <c r="EI790" s="677">
        <f t="shared" si="1188"/>
        <v>-1.8444949999999949</v>
      </c>
    </row>
    <row r="791" spans="1:139" s="218" customFormat="1" ht="33.75" customHeight="1" x14ac:dyDescent="0.2">
      <c r="A791" s="505">
        <v>788</v>
      </c>
      <c r="B791" s="505" t="s">
        <v>1267</v>
      </c>
      <c r="C791" s="499" t="s">
        <v>54</v>
      </c>
      <c r="D791" s="406" t="s">
        <v>443</v>
      </c>
      <c r="E791" s="406" t="s">
        <v>31</v>
      </c>
      <c r="F791" s="219" t="s">
        <v>39</v>
      </c>
      <c r="G791" s="219" t="s">
        <v>6</v>
      </c>
      <c r="H791" s="219" t="s">
        <v>27</v>
      </c>
      <c r="I791" s="356">
        <v>0.5</v>
      </c>
      <c r="J791" s="234">
        <v>610</v>
      </c>
      <c r="K791" s="222"/>
      <c r="L791" s="219" t="s">
        <v>39</v>
      </c>
      <c r="M791" s="219" t="s">
        <v>6</v>
      </c>
      <c r="N791" s="219" t="s">
        <v>27</v>
      </c>
      <c r="O791" s="356">
        <v>0.5</v>
      </c>
      <c r="P791" s="234">
        <v>610</v>
      </c>
      <c r="Q791" s="219"/>
      <c r="R791" s="219"/>
      <c r="S791" s="219"/>
      <c r="T791" s="356">
        <v>0.5</v>
      </c>
      <c r="U791" s="235">
        <v>610</v>
      </c>
      <c r="V791" s="228" t="s">
        <v>39</v>
      </c>
      <c r="W791" s="228" t="s">
        <v>6</v>
      </c>
      <c r="X791" s="228" t="s">
        <v>52</v>
      </c>
      <c r="Y791" s="357">
        <v>0.5</v>
      </c>
      <c r="Z791" s="236">
        <v>610</v>
      </c>
      <c r="AA791" s="207">
        <f t="shared" si="1124"/>
        <v>305</v>
      </c>
      <c r="AB791" s="222">
        <v>662</v>
      </c>
      <c r="AC791" s="544">
        <f t="shared" si="1189"/>
        <v>52</v>
      </c>
      <c r="AD791" s="208">
        <f>0.832*$AB$1</f>
        <v>946.36671999999999</v>
      </c>
      <c r="AE791" s="678">
        <f t="shared" si="1190"/>
        <v>336.36671999999999</v>
      </c>
      <c r="AF791" s="222">
        <v>1228</v>
      </c>
      <c r="AJ791" s="444">
        <f t="shared" si="1125"/>
        <v>52</v>
      </c>
      <c r="AK791" s="444">
        <f t="shared" si="1126"/>
        <v>8.5245901639344339</v>
      </c>
      <c r="AL791" s="539">
        <f t="shared" si="1191"/>
        <v>1.7049180327868868E-2</v>
      </c>
      <c r="AM791" s="444">
        <f t="shared" si="1127"/>
        <v>10.4</v>
      </c>
      <c r="AN791" s="445">
        <f t="shared" si="1128"/>
        <v>336.36671999999999</v>
      </c>
      <c r="AO791" s="445">
        <f t="shared" si="1129"/>
        <v>55.142085245901626</v>
      </c>
      <c r="AP791" s="542">
        <f t="shared" si="1192"/>
        <v>0.11028417049180325</v>
      </c>
      <c r="AQ791" s="445">
        <f t="shared" si="1130"/>
        <v>67.273343999999994</v>
      </c>
      <c r="AR791" s="227">
        <f t="shared" si="1131"/>
        <v>365</v>
      </c>
      <c r="AS791" s="210">
        <f t="shared" si="1132"/>
        <v>730</v>
      </c>
      <c r="AT791" s="209">
        <f t="shared" si="1133"/>
        <v>219</v>
      </c>
      <c r="AU791" s="209">
        <f t="shared" si="1134"/>
        <v>365</v>
      </c>
      <c r="AV791" s="211">
        <f t="shared" si="1135"/>
        <v>662</v>
      </c>
      <c r="AW791" s="210">
        <f t="shared" si="1136"/>
        <v>68</v>
      </c>
      <c r="AX791" s="210">
        <f t="shared" si="1137"/>
        <v>120</v>
      </c>
      <c r="AY791" s="210">
        <f t="shared" si="1138"/>
        <v>19.672131147540981</v>
      </c>
      <c r="AZ791" s="211">
        <f t="shared" si="1139"/>
        <v>946.36671999999999</v>
      </c>
      <c r="BA791" s="544">
        <f t="shared" si="1193"/>
        <v>216.36671999999999</v>
      </c>
      <c r="BB791" s="210">
        <f t="shared" si="1194"/>
        <v>54.091679999999997</v>
      </c>
      <c r="BC791" s="213">
        <f t="shared" si="1140"/>
        <v>425.86502400000001</v>
      </c>
      <c r="BD791" s="211">
        <f>[1]MAG_9pak!$F$7</f>
        <v>851.73004800000001</v>
      </c>
      <c r="BE791" s="213">
        <f t="shared" si="1141"/>
        <v>255.5190144</v>
      </c>
      <c r="BF791" s="213">
        <f t="shared" si="1142"/>
        <v>425.86502400000001</v>
      </c>
      <c r="BG791" s="210">
        <f t="shared" si="1143"/>
        <v>189.73004800000001</v>
      </c>
      <c r="BH791" s="210">
        <f t="shared" si="1144"/>
        <v>241.73004800000001</v>
      </c>
      <c r="BI791" s="210">
        <f t="shared" si="1145"/>
        <v>39.62787672131148</v>
      </c>
      <c r="BJ791" s="210">
        <f t="shared" si="1146"/>
        <v>756.4</v>
      </c>
      <c r="BK791" s="214">
        <f t="shared" si="1147"/>
        <v>226.92</v>
      </c>
      <c r="BL791" s="214">
        <f t="shared" si="1148"/>
        <v>378.2</v>
      </c>
      <c r="BM791" s="210">
        <f t="shared" si="1149"/>
        <v>146.39999999999998</v>
      </c>
      <c r="BN791" s="210">
        <f t="shared" si="1150"/>
        <v>94.399999999999977</v>
      </c>
      <c r="BO791" s="215">
        <f t="shared" si="1151"/>
        <v>378.2</v>
      </c>
      <c r="BP791" s="210">
        <f t="shared" si="1211"/>
        <v>756.4</v>
      </c>
      <c r="BQ791" s="216">
        <f t="shared" si="1152"/>
        <v>226.92</v>
      </c>
      <c r="BR791" s="216">
        <f t="shared" si="1153"/>
        <v>378.2</v>
      </c>
      <c r="BS791" s="210">
        <f t="shared" si="1154"/>
        <v>146.39999999999998</v>
      </c>
      <c r="BT791" s="210">
        <f t="shared" si="1155"/>
        <v>94.399999999999977</v>
      </c>
      <c r="BU791" s="217">
        <f t="shared" si="1156"/>
        <v>378.2</v>
      </c>
      <c r="BV791" s="210">
        <f t="shared" si="1212"/>
        <v>756.4</v>
      </c>
      <c r="BW791" s="403">
        <f t="shared" si="1157"/>
        <v>226.92</v>
      </c>
      <c r="BX791" s="403">
        <f t="shared" si="1158"/>
        <v>378.2</v>
      </c>
      <c r="BY791" s="210">
        <f t="shared" si="1159"/>
        <v>146.39999999999998</v>
      </c>
      <c r="BZ791" s="210">
        <f t="shared" si="1160"/>
        <v>94.399999999999977</v>
      </c>
      <c r="CA791" s="210">
        <f t="shared" si="1161"/>
        <v>24</v>
      </c>
      <c r="CB791" s="404">
        <f t="shared" si="1162"/>
        <v>378.2</v>
      </c>
      <c r="CC791" s="404"/>
      <c r="CD791" s="537">
        <f t="shared" si="1163"/>
        <v>54.091679999999997</v>
      </c>
      <c r="CE791" s="537">
        <f t="shared" si="1195"/>
        <v>16.227504</v>
      </c>
      <c r="CF791" s="537">
        <f t="shared" si="1164"/>
        <v>27.045839999999998</v>
      </c>
      <c r="CG791" s="210"/>
      <c r="CH791" s="210"/>
      <c r="CI791" s="210"/>
      <c r="CJ791" s="538">
        <f t="shared" si="1165"/>
        <v>27.045839999999998</v>
      </c>
      <c r="CK791" s="216">
        <f t="shared" si="1166"/>
        <v>-17</v>
      </c>
      <c r="CL791" s="216">
        <f t="shared" si="1196"/>
        <v>-5.0999999999999996</v>
      </c>
      <c r="CM791" s="216">
        <f t="shared" si="1167"/>
        <v>-8.5</v>
      </c>
      <c r="CN791" s="216"/>
      <c r="CO791" s="216"/>
      <c r="CP791" s="216"/>
      <c r="CQ791" s="217">
        <f t="shared" si="1168"/>
        <v>-8.5</v>
      </c>
      <c r="CR791" s="403">
        <f t="shared" si="1169"/>
        <v>47.491680000000002</v>
      </c>
      <c r="CS791" s="403">
        <f t="shared" si="1197"/>
        <v>14.247504000000001</v>
      </c>
      <c r="CT791" s="403">
        <f t="shared" si="1170"/>
        <v>23.745840000000001</v>
      </c>
      <c r="CU791" s="403"/>
      <c r="CV791" s="403"/>
      <c r="CW791" s="403"/>
      <c r="CX791" s="404">
        <f t="shared" si="1171"/>
        <v>23.745840000000001</v>
      </c>
      <c r="CY791" s="198"/>
      <c r="CZ791" s="222">
        <v>662</v>
      </c>
      <c r="DA791" s="677">
        <f t="shared" si="1172"/>
        <v>52</v>
      </c>
      <c r="DB791" s="676">
        <f t="shared" si="1173"/>
        <v>8.5245901639344339</v>
      </c>
      <c r="DC791" s="676">
        <f t="shared" si="1198"/>
        <v>1.7049180327868867</v>
      </c>
      <c r="DD791" s="208">
        <v>946.36671999999999</v>
      </c>
      <c r="DE791" s="677">
        <f t="shared" si="1174"/>
        <v>336.36671999999999</v>
      </c>
      <c r="DF791" s="676">
        <f t="shared" si="1175"/>
        <v>55.142085245901626</v>
      </c>
      <c r="DG791" s="676">
        <f t="shared" si="1199"/>
        <v>11.028417049180325</v>
      </c>
      <c r="DH791" s="222">
        <v>24</v>
      </c>
      <c r="DI791" s="677">
        <f t="shared" si="1176"/>
        <v>146.4</v>
      </c>
      <c r="DJ791" s="568">
        <f t="shared" si="1177"/>
        <v>756.4</v>
      </c>
      <c r="DK791" s="677">
        <f t="shared" si="1178"/>
        <v>378.2</v>
      </c>
      <c r="DL791" s="677">
        <f t="shared" si="1200"/>
        <v>226.92</v>
      </c>
      <c r="DM791" s="677">
        <f t="shared" si="1201"/>
        <v>378.2</v>
      </c>
      <c r="DN791" s="677">
        <f t="shared" si="1179"/>
        <v>47.491680000000002</v>
      </c>
      <c r="DO791" s="677">
        <f t="shared" si="1202"/>
        <v>14.247504000000001</v>
      </c>
      <c r="DP791" s="677">
        <f t="shared" si="1203"/>
        <v>23.745840000000001</v>
      </c>
      <c r="DQ791" s="677">
        <f t="shared" si="1180"/>
        <v>23.745840000000001</v>
      </c>
      <c r="DR791" s="222">
        <v>662</v>
      </c>
      <c r="DS791" s="677">
        <f t="shared" si="1181"/>
        <v>52</v>
      </c>
      <c r="DT791" s="676">
        <f t="shared" si="1182"/>
        <v>8.5245901639344339</v>
      </c>
      <c r="DU791" s="710">
        <f t="shared" si="1204"/>
        <v>1.7049180327868867</v>
      </c>
      <c r="DV791" s="208">
        <v>946.36671999999999</v>
      </c>
      <c r="DW791" s="677">
        <f t="shared" si="1183"/>
        <v>336.36671999999999</v>
      </c>
      <c r="DX791" s="676">
        <f t="shared" si="1184"/>
        <v>55.142085245901626</v>
      </c>
      <c r="DY791" s="710">
        <f t="shared" si="1205"/>
        <v>11.028417049180325</v>
      </c>
      <c r="DZ791" s="222">
        <v>22</v>
      </c>
      <c r="EA791" s="677">
        <f t="shared" si="1185"/>
        <v>134.19999999999999</v>
      </c>
      <c r="EB791" s="568">
        <f t="shared" si="1186"/>
        <v>744.2</v>
      </c>
      <c r="EC791" s="677">
        <f t="shared" si="1187"/>
        <v>372.1</v>
      </c>
      <c r="ED791" s="677">
        <f t="shared" si="1206"/>
        <v>223.26</v>
      </c>
      <c r="EE791" s="677">
        <f t="shared" si="1207"/>
        <v>372.1</v>
      </c>
      <c r="EF791" s="208">
        <f t="shared" si="1208"/>
        <v>50.541679999999985</v>
      </c>
      <c r="EG791" s="208">
        <f t="shared" si="1209"/>
        <v>15.162503999999995</v>
      </c>
      <c r="EH791" s="208">
        <f t="shared" si="1210"/>
        <v>25.270839999999993</v>
      </c>
      <c r="EI791" s="677">
        <f t="shared" si="1188"/>
        <v>25.270839999999993</v>
      </c>
    </row>
    <row r="792" spans="1:139" s="218" customFormat="1" ht="33.75" customHeight="1" x14ac:dyDescent="0.2">
      <c r="A792" s="506">
        <v>789</v>
      </c>
      <c r="B792" s="505" t="s">
        <v>1267</v>
      </c>
      <c r="C792" s="499" t="s">
        <v>54</v>
      </c>
      <c r="D792" s="406" t="s">
        <v>443</v>
      </c>
      <c r="E792" s="410" t="s">
        <v>8</v>
      </c>
      <c r="F792" s="219" t="s">
        <v>5</v>
      </c>
      <c r="G792" s="219" t="s">
        <v>6</v>
      </c>
      <c r="H792" s="219" t="s">
        <v>7</v>
      </c>
      <c r="I792" s="356">
        <v>0.5</v>
      </c>
      <c r="J792" s="295">
        <v>500</v>
      </c>
      <c r="K792" s="222"/>
      <c r="L792" s="219" t="s">
        <v>5</v>
      </c>
      <c r="M792" s="219" t="s">
        <v>6</v>
      </c>
      <c r="N792" s="219" t="s">
        <v>7</v>
      </c>
      <c r="O792" s="356">
        <v>0.5</v>
      </c>
      <c r="P792" s="295">
        <v>500</v>
      </c>
      <c r="Q792" s="219"/>
      <c r="R792" s="219"/>
      <c r="S792" s="219"/>
      <c r="T792" s="356">
        <v>0.5</v>
      </c>
      <c r="U792" s="296">
        <v>500</v>
      </c>
      <c r="V792" s="228" t="s">
        <v>303</v>
      </c>
      <c r="W792" s="228" t="s">
        <v>6</v>
      </c>
      <c r="X792" s="228" t="s">
        <v>7</v>
      </c>
      <c r="Y792" s="357">
        <v>0.5</v>
      </c>
      <c r="Z792" s="297">
        <v>500</v>
      </c>
      <c r="AA792" s="207">
        <f t="shared" si="1124"/>
        <v>250</v>
      </c>
      <c r="AB792" s="222">
        <v>620</v>
      </c>
      <c r="AC792" s="544">
        <f t="shared" si="1189"/>
        <v>120</v>
      </c>
      <c r="AD792" s="208">
        <f>0.581*$AB$1</f>
        <v>660.86425999999994</v>
      </c>
      <c r="AE792" s="678">
        <f t="shared" si="1190"/>
        <v>160.86425999999994</v>
      </c>
      <c r="AF792" s="222">
        <v>859</v>
      </c>
      <c r="AJ792" s="444">
        <f t="shared" si="1125"/>
        <v>120</v>
      </c>
      <c r="AK792" s="444">
        <f t="shared" si="1126"/>
        <v>24</v>
      </c>
      <c r="AL792" s="539">
        <f t="shared" si="1191"/>
        <v>4.8000000000000001E-2</v>
      </c>
      <c r="AM792" s="444">
        <f t="shared" si="1127"/>
        <v>24</v>
      </c>
      <c r="AN792" s="445">
        <f t="shared" si="1128"/>
        <v>160.86425999999994</v>
      </c>
      <c r="AO792" s="445">
        <f t="shared" si="1129"/>
        <v>32.172852000000006</v>
      </c>
      <c r="AP792" s="542">
        <f t="shared" si="1192"/>
        <v>6.4345704000000004E-2</v>
      </c>
      <c r="AQ792" s="445">
        <f t="shared" si="1130"/>
        <v>32.172851999999992</v>
      </c>
      <c r="AR792" s="227">
        <f t="shared" si="1131"/>
        <v>310</v>
      </c>
      <c r="AS792" s="210">
        <f t="shared" si="1132"/>
        <v>620</v>
      </c>
      <c r="AT792" s="209">
        <f t="shared" si="1133"/>
        <v>186</v>
      </c>
      <c r="AU792" s="209">
        <f t="shared" si="1134"/>
        <v>310</v>
      </c>
      <c r="AV792" s="211">
        <f t="shared" si="1135"/>
        <v>620</v>
      </c>
      <c r="AW792" s="210">
        <f t="shared" si="1136"/>
        <v>0</v>
      </c>
      <c r="AX792" s="210">
        <f t="shared" si="1137"/>
        <v>120</v>
      </c>
      <c r="AY792" s="210">
        <f t="shared" si="1138"/>
        <v>24</v>
      </c>
      <c r="AZ792" s="211">
        <f t="shared" si="1139"/>
        <v>660.86425999999994</v>
      </c>
      <c r="BA792" s="544">
        <f t="shared" si="1193"/>
        <v>40.864259999999945</v>
      </c>
      <c r="BB792" s="210">
        <f t="shared" si="1194"/>
        <v>10.216064999999986</v>
      </c>
      <c r="BC792" s="213">
        <f t="shared" si="1140"/>
        <v>310</v>
      </c>
      <c r="BD792" s="211">
        <f>[1]MAG_9pak!$F$4</f>
        <v>620</v>
      </c>
      <c r="BE792" s="213">
        <f t="shared" si="1141"/>
        <v>186</v>
      </c>
      <c r="BF792" s="213">
        <f t="shared" si="1142"/>
        <v>310</v>
      </c>
      <c r="BG792" s="210">
        <f t="shared" si="1143"/>
        <v>0</v>
      </c>
      <c r="BH792" s="210">
        <f t="shared" si="1144"/>
        <v>120</v>
      </c>
      <c r="BI792" s="210">
        <f t="shared" si="1145"/>
        <v>24</v>
      </c>
      <c r="BJ792" s="210">
        <f t="shared" si="1146"/>
        <v>620</v>
      </c>
      <c r="BK792" s="214">
        <f t="shared" si="1147"/>
        <v>186</v>
      </c>
      <c r="BL792" s="214">
        <f t="shared" si="1148"/>
        <v>310</v>
      </c>
      <c r="BM792" s="210">
        <f t="shared" si="1149"/>
        <v>120</v>
      </c>
      <c r="BN792" s="210">
        <f t="shared" si="1150"/>
        <v>0</v>
      </c>
      <c r="BO792" s="215">
        <f t="shared" si="1151"/>
        <v>310</v>
      </c>
      <c r="BP792" s="210">
        <f t="shared" si="1211"/>
        <v>620</v>
      </c>
      <c r="BQ792" s="216">
        <f t="shared" si="1152"/>
        <v>186</v>
      </c>
      <c r="BR792" s="216">
        <f t="shared" si="1153"/>
        <v>310</v>
      </c>
      <c r="BS792" s="210">
        <f t="shared" si="1154"/>
        <v>120</v>
      </c>
      <c r="BT792" s="210">
        <f t="shared" si="1155"/>
        <v>0</v>
      </c>
      <c r="BU792" s="217">
        <f t="shared" si="1156"/>
        <v>310</v>
      </c>
      <c r="BV792" s="210">
        <f t="shared" si="1212"/>
        <v>620</v>
      </c>
      <c r="BW792" s="403">
        <f t="shared" si="1157"/>
        <v>186</v>
      </c>
      <c r="BX792" s="403">
        <f t="shared" si="1158"/>
        <v>310</v>
      </c>
      <c r="BY792" s="210">
        <f t="shared" si="1159"/>
        <v>120</v>
      </c>
      <c r="BZ792" s="210">
        <f t="shared" si="1160"/>
        <v>0</v>
      </c>
      <c r="CA792" s="210">
        <f t="shared" si="1161"/>
        <v>24</v>
      </c>
      <c r="CB792" s="404">
        <f t="shared" si="1162"/>
        <v>310</v>
      </c>
      <c r="CC792" s="404"/>
      <c r="CD792" s="537">
        <f t="shared" si="1163"/>
        <v>10.216064999999986</v>
      </c>
      <c r="CE792" s="537">
        <f t="shared" si="1195"/>
        <v>3.0648194999999956</v>
      </c>
      <c r="CF792" s="537">
        <f t="shared" si="1164"/>
        <v>5.1080324999999931</v>
      </c>
      <c r="CG792" s="210"/>
      <c r="CH792" s="210"/>
      <c r="CI792" s="210"/>
      <c r="CJ792" s="538">
        <f t="shared" si="1165"/>
        <v>5.1080324999999931</v>
      </c>
      <c r="CK792" s="216">
        <f t="shared" si="1166"/>
        <v>0</v>
      </c>
      <c r="CL792" s="216">
        <f t="shared" si="1196"/>
        <v>0</v>
      </c>
      <c r="CM792" s="216">
        <f t="shared" si="1167"/>
        <v>0</v>
      </c>
      <c r="CN792" s="216"/>
      <c r="CO792" s="216"/>
      <c r="CP792" s="216"/>
      <c r="CQ792" s="217">
        <f t="shared" si="1168"/>
        <v>0</v>
      </c>
      <c r="CR792" s="403">
        <f t="shared" si="1169"/>
        <v>10.216064999999986</v>
      </c>
      <c r="CS792" s="403">
        <f t="shared" si="1197"/>
        <v>3.0648194999999956</v>
      </c>
      <c r="CT792" s="403">
        <f t="shared" si="1170"/>
        <v>5.1080324999999931</v>
      </c>
      <c r="CU792" s="403"/>
      <c r="CV792" s="403"/>
      <c r="CW792" s="403"/>
      <c r="CX792" s="404">
        <f t="shared" si="1171"/>
        <v>5.1080324999999931</v>
      </c>
      <c r="CY792" s="198"/>
      <c r="CZ792" s="222">
        <v>620</v>
      </c>
      <c r="DA792" s="677">
        <f t="shared" si="1172"/>
        <v>120</v>
      </c>
      <c r="DB792" s="676">
        <f t="shared" si="1173"/>
        <v>24</v>
      </c>
      <c r="DC792" s="676">
        <f t="shared" si="1198"/>
        <v>4.8</v>
      </c>
      <c r="DD792" s="208">
        <v>660.86425999999994</v>
      </c>
      <c r="DE792" s="677">
        <f t="shared" si="1174"/>
        <v>160.86425999999994</v>
      </c>
      <c r="DF792" s="676">
        <f t="shared" si="1175"/>
        <v>32.172852000000006</v>
      </c>
      <c r="DG792" s="676">
        <f t="shared" si="1199"/>
        <v>6.434570400000001</v>
      </c>
      <c r="DH792" s="222">
        <v>24</v>
      </c>
      <c r="DI792" s="677">
        <f t="shared" si="1176"/>
        <v>120</v>
      </c>
      <c r="DJ792" s="568">
        <f t="shared" si="1177"/>
        <v>620</v>
      </c>
      <c r="DK792" s="677">
        <f t="shared" si="1178"/>
        <v>310</v>
      </c>
      <c r="DL792" s="677">
        <f t="shared" si="1200"/>
        <v>186</v>
      </c>
      <c r="DM792" s="677">
        <f t="shared" si="1201"/>
        <v>310</v>
      </c>
      <c r="DN792" s="677">
        <f t="shared" si="1179"/>
        <v>10.216064999999986</v>
      </c>
      <c r="DO792" s="677">
        <f t="shared" si="1202"/>
        <v>3.0648194999999956</v>
      </c>
      <c r="DP792" s="677">
        <f t="shared" si="1203"/>
        <v>5.1080324999999931</v>
      </c>
      <c r="DQ792" s="677">
        <f t="shared" si="1180"/>
        <v>5.1080324999999931</v>
      </c>
      <c r="DR792" s="222">
        <v>620</v>
      </c>
      <c r="DS792" s="677">
        <f t="shared" si="1181"/>
        <v>120</v>
      </c>
      <c r="DT792" s="676">
        <f t="shared" si="1182"/>
        <v>24</v>
      </c>
      <c r="DU792" s="710">
        <f t="shared" si="1204"/>
        <v>4.8</v>
      </c>
      <c r="DV792" s="208">
        <v>660.86425999999994</v>
      </c>
      <c r="DW792" s="677">
        <f t="shared" si="1183"/>
        <v>160.86425999999994</v>
      </c>
      <c r="DX792" s="676">
        <f t="shared" si="1184"/>
        <v>32.172852000000006</v>
      </c>
      <c r="DY792" s="710">
        <f t="shared" si="1205"/>
        <v>6.434570400000001</v>
      </c>
      <c r="DZ792" s="222">
        <v>24</v>
      </c>
      <c r="EA792" s="677">
        <f t="shared" si="1185"/>
        <v>120</v>
      </c>
      <c r="EB792" s="568">
        <f t="shared" si="1186"/>
        <v>620</v>
      </c>
      <c r="EC792" s="677">
        <f t="shared" si="1187"/>
        <v>310</v>
      </c>
      <c r="ED792" s="677">
        <f t="shared" si="1206"/>
        <v>186</v>
      </c>
      <c r="EE792" s="677">
        <f t="shared" si="1207"/>
        <v>310</v>
      </c>
      <c r="EF792" s="208">
        <f t="shared" si="1208"/>
        <v>10.216064999999986</v>
      </c>
      <c r="EG792" s="208">
        <f t="shared" si="1209"/>
        <v>3.0648194999999956</v>
      </c>
      <c r="EH792" s="208">
        <f t="shared" si="1210"/>
        <v>5.1080324999999931</v>
      </c>
      <c r="EI792" s="677">
        <f t="shared" si="1188"/>
        <v>5.1080324999999931</v>
      </c>
    </row>
    <row r="793" spans="1:139" s="218" customFormat="1" ht="13.5" customHeight="1" x14ac:dyDescent="0.2">
      <c r="A793" s="505">
        <v>790</v>
      </c>
      <c r="B793" s="505" t="s">
        <v>1270</v>
      </c>
      <c r="C793" s="499" t="s">
        <v>984</v>
      </c>
      <c r="D793" s="253" t="s">
        <v>91</v>
      </c>
      <c r="E793" s="253" t="s">
        <v>36</v>
      </c>
      <c r="F793" s="219" t="s">
        <v>43</v>
      </c>
      <c r="G793" s="219" t="s">
        <v>42</v>
      </c>
      <c r="H793" s="219" t="s">
        <v>25</v>
      </c>
      <c r="I793" s="248">
        <v>1</v>
      </c>
      <c r="J793" s="229">
        <v>1032</v>
      </c>
      <c r="K793" s="222" t="s">
        <v>650</v>
      </c>
      <c r="L793" s="219" t="s">
        <v>43</v>
      </c>
      <c r="M793" s="219" t="s">
        <v>42</v>
      </c>
      <c r="N793" s="219" t="s">
        <v>25</v>
      </c>
      <c r="O793" s="249">
        <v>1</v>
      </c>
      <c r="P793" s="230">
        <v>1032</v>
      </c>
      <c r="Q793" s="219"/>
      <c r="R793" s="219"/>
      <c r="S793" s="219"/>
      <c r="T793" s="249">
        <v>1</v>
      </c>
      <c r="U793" s="231">
        <v>1032</v>
      </c>
      <c r="V793" s="228" t="s">
        <v>695</v>
      </c>
      <c r="W793" s="228" t="s">
        <v>180</v>
      </c>
      <c r="X793" s="228" t="s">
        <v>45</v>
      </c>
      <c r="Y793" s="252">
        <v>1</v>
      </c>
      <c r="Z793" s="551">
        <v>1032</v>
      </c>
      <c r="AA793" s="207">
        <f t="shared" si="1124"/>
        <v>1032</v>
      </c>
      <c r="AB793" s="552">
        <v>758</v>
      </c>
      <c r="AC793" s="544">
        <f t="shared" si="1189"/>
        <v>-274</v>
      </c>
      <c r="AD793" s="553">
        <f>0.95*$AB$1</f>
        <v>1080.587</v>
      </c>
      <c r="AE793" s="678">
        <f t="shared" si="1190"/>
        <v>48.586999999999989</v>
      </c>
      <c r="AF793" s="222">
        <v>1406</v>
      </c>
      <c r="AJ793" s="444">
        <f t="shared" si="1125"/>
        <v>-274</v>
      </c>
      <c r="AK793" s="444">
        <f t="shared" si="1126"/>
        <v>-26.550387596899228</v>
      </c>
      <c r="AL793" s="539">
        <f t="shared" si="1191"/>
        <v>-5.3100775193798452E-2</v>
      </c>
      <c r="AM793" s="444">
        <f t="shared" si="1127"/>
        <v>-54.8</v>
      </c>
      <c r="AN793" s="445">
        <f t="shared" si="1128"/>
        <v>48.586999999999989</v>
      </c>
      <c r="AO793" s="445">
        <f t="shared" si="1129"/>
        <v>4.7080426356589129</v>
      </c>
      <c r="AP793" s="542">
        <f t="shared" si="1192"/>
        <v>9.4160852713178252E-3</v>
      </c>
      <c r="AQ793" s="445">
        <f t="shared" si="1130"/>
        <v>9.7173999999999978</v>
      </c>
      <c r="AR793" s="227">
        <f t="shared" si="1131"/>
        <v>1152</v>
      </c>
      <c r="AS793" s="554">
        <f t="shared" si="1132"/>
        <v>1152</v>
      </c>
      <c r="AT793" s="209">
        <f t="shared" si="1133"/>
        <v>345.59999999999997</v>
      </c>
      <c r="AU793" s="209">
        <f t="shared" si="1134"/>
        <v>576</v>
      </c>
      <c r="AV793" s="211">
        <f t="shared" si="1135"/>
        <v>758</v>
      </c>
      <c r="AW793" s="545">
        <f t="shared" si="1136"/>
        <v>394</v>
      </c>
      <c r="AX793" s="210">
        <f t="shared" si="1137"/>
        <v>120</v>
      </c>
      <c r="AY793" s="210">
        <f t="shared" si="1138"/>
        <v>11.627906976744185</v>
      </c>
      <c r="AZ793" s="211">
        <f t="shared" si="1139"/>
        <v>1080.587</v>
      </c>
      <c r="BA793" s="544">
        <f t="shared" si="1193"/>
        <v>-71.413000000000011</v>
      </c>
      <c r="BB793" s="210">
        <f t="shared" si="1194"/>
        <v>-17.853250000000003</v>
      </c>
      <c r="BC793" s="213">
        <f t="shared" si="1140"/>
        <v>972.52830000000006</v>
      </c>
      <c r="BD793" s="211">
        <f>[1]MAG_9pak!$F$9</f>
        <v>972.52830000000006</v>
      </c>
      <c r="BE793" s="213">
        <f t="shared" si="1141"/>
        <v>291.75848999999999</v>
      </c>
      <c r="BF793" s="213">
        <f t="shared" si="1142"/>
        <v>486.26415000000003</v>
      </c>
      <c r="BG793" s="210">
        <f t="shared" si="1143"/>
        <v>214.52830000000006</v>
      </c>
      <c r="BH793" s="210">
        <f t="shared" si="1144"/>
        <v>-59.471699999999942</v>
      </c>
      <c r="BI793" s="210">
        <f t="shared" si="1145"/>
        <v>-5.7627616279069827</v>
      </c>
      <c r="BJ793" s="210">
        <f t="shared" si="1146"/>
        <v>1279.68</v>
      </c>
      <c r="BK793" s="214">
        <f t="shared" si="1147"/>
        <v>383.904</v>
      </c>
      <c r="BL793" s="214">
        <f t="shared" si="1148"/>
        <v>639.84</v>
      </c>
      <c r="BM793" s="210">
        <f t="shared" si="1149"/>
        <v>247.68000000000006</v>
      </c>
      <c r="BN793" s="210">
        <f t="shared" si="1150"/>
        <v>521.68000000000006</v>
      </c>
      <c r="BO793" s="215">
        <f t="shared" si="1151"/>
        <v>1279.68</v>
      </c>
      <c r="BP793" s="210">
        <f t="shared" si="1211"/>
        <v>1279.68</v>
      </c>
      <c r="BQ793" s="216">
        <f t="shared" si="1152"/>
        <v>383.904</v>
      </c>
      <c r="BR793" s="216">
        <f t="shared" si="1153"/>
        <v>639.84</v>
      </c>
      <c r="BS793" s="210">
        <f t="shared" si="1154"/>
        <v>247.68000000000006</v>
      </c>
      <c r="BT793" s="210">
        <f t="shared" si="1155"/>
        <v>521.68000000000006</v>
      </c>
      <c r="BU793" s="217">
        <f t="shared" si="1156"/>
        <v>1279.68</v>
      </c>
      <c r="BV793" s="210">
        <f t="shared" si="1212"/>
        <v>1279.68</v>
      </c>
      <c r="BW793" s="403">
        <f t="shared" si="1157"/>
        <v>383.904</v>
      </c>
      <c r="BX793" s="403">
        <f t="shared" si="1158"/>
        <v>639.84</v>
      </c>
      <c r="BY793" s="210">
        <f t="shared" si="1159"/>
        <v>247.68000000000006</v>
      </c>
      <c r="BZ793" s="210">
        <f t="shared" si="1160"/>
        <v>521.68000000000006</v>
      </c>
      <c r="CA793" s="210">
        <f t="shared" si="1161"/>
        <v>24</v>
      </c>
      <c r="CB793" s="404">
        <f t="shared" si="1162"/>
        <v>1279.68</v>
      </c>
      <c r="CC793" s="211"/>
      <c r="CD793" s="537">
        <f t="shared" si="1163"/>
        <v>-17.853250000000003</v>
      </c>
      <c r="CE793" s="537">
        <f t="shared" si="1195"/>
        <v>-5.3559750000000008</v>
      </c>
      <c r="CF793" s="537">
        <f t="shared" si="1164"/>
        <v>-8.9266250000000014</v>
      </c>
      <c r="CG793" s="210"/>
      <c r="CH793" s="210"/>
      <c r="CI793" s="210"/>
      <c r="CJ793" s="538">
        <f t="shared" si="1165"/>
        <v>-17.853250000000003</v>
      </c>
      <c r="CK793" s="216">
        <f t="shared" si="1166"/>
        <v>-98.5</v>
      </c>
      <c r="CL793" s="216">
        <f t="shared" si="1196"/>
        <v>-29.549999999999997</v>
      </c>
      <c r="CM793" s="216">
        <f t="shared" si="1167"/>
        <v>-49.25</v>
      </c>
      <c r="CN793" s="216"/>
      <c r="CO793" s="216"/>
      <c r="CP793" s="216"/>
      <c r="CQ793" s="217">
        <f t="shared" si="1168"/>
        <v>-98.5</v>
      </c>
      <c r="CR793" s="403">
        <f t="shared" si="1169"/>
        <v>-49.773250000000019</v>
      </c>
      <c r="CS793" s="403">
        <f t="shared" si="1197"/>
        <v>-14.931975000000005</v>
      </c>
      <c r="CT793" s="403">
        <f t="shared" si="1170"/>
        <v>-24.886625000000009</v>
      </c>
      <c r="CU793" s="403"/>
      <c r="CV793" s="403"/>
      <c r="CW793" s="403"/>
      <c r="CX793" s="404">
        <f t="shared" si="1171"/>
        <v>-49.773250000000019</v>
      </c>
      <c r="CY793" s="198"/>
      <c r="CZ793" s="222">
        <v>758</v>
      </c>
      <c r="DA793" s="677">
        <f t="shared" si="1172"/>
        <v>-274</v>
      </c>
      <c r="DB793" s="676">
        <f t="shared" si="1173"/>
        <v>-26.550387596899228</v>
      </c>
      <c r="DC793" s="676">
        <f t="shared" si="1198"/>
        <v>-5.3100775193798455</v>
      </c>
      <c r="DD793" s="208">
        <v>1080.587</v>
      </c>
      <c r="DE793" s="677">
        <f t="shared" si="1174"/>
        <v>48.586999999999989</v>
      </c>
      <c r="DF793" s="676">
        <f t="shared" si="1175"/>
        <v>4.7080426356589129</v>
      </c>
      <c r="DG793" s="676">
        <f t="shared" si="1199"/>
        <v>0.94160852713178256</v>
      </c>
      <c r="DH793" s="222">
        <v>20</v>
      </c>
      <c r="DI793" s="677">
        <f t="shared" si="1176"/>
        <v>206.4</v>
      </c>
      <c r="DJ793" s="568">
        <f t="shared" si="1177"/>
        <v>1238.4000000000001</v>
      </c>
      <c r="DK793" s="677">
        <f t="shared" si="1178"/>
        <v>1238.4000000000001</v>
      </c>
      <c r="DL793" s="677">
        <f t="shared" si="1200"/>
        <v>371.52</v>
      </c>
      <c r="DM793" s="677">
        <f t="shared" si="1201"/>
        <v>619.20000000000005</v>
      </c>
      <c r="DN793" s="677">
        <f t="shared" si="1179"/>
        <v>-39.453250000000025</v>
      </c>
      <c r="DO793" s="677">
        <f t="shared" si="1202"/>
        <v>-11.835975000000007</v>
      </c>
      <c r="DP793" s="677">
        <f t="shared" si="1203"/>
        <v>-19.726625000000013</v>
      </c>
      <c r="DQ793" s="677">
        <f t="shared" si="1180"/>
        <v>-39.453250000000025</v>
      </c>
      <c r="DR793" s="222">
        <v>758</v>
      </c>
      <c r="DS793" s="677">
        <f t="shared" si="1181"/>
        <v>-274</v>
      </c>
      <c r="DT793" s="676">
        <f t="shared" si="1182"/>
        <v>-26.550387596899228</v>
      </c>
      <c r="DU793" s="710">
        <f t="shared" si="1204"/>
        <v>-5.3100775193798455</v>
      </c>
      <c r="DV793" s="208">
        <v>1080.587</v>
      </c>
      <c r="DW793" s="677">
        <f t="shared" si="1183"/>
        <v>48.586999999999989</v>
      </c>
      <c r="DX793" s="676">
        <f t="shared" si="1184"/>
        <v>4.7080426356589129</v>
      </c>
      <c r="DY793" s="710">
        <f t="shared" si="1205"/>
        <v>0.94160852713178256</v>
      </c>
      <c r="DZ793" s="222">
        <v>19</v>
      </c>
      <c r="EA793" s="677">
        <f t="shared" si="1185"/>
        <v>196.08</v>
      </c>
      <c r="EB793" s="568">
        <f t="shared" si="1186"/>
        <v>1228.08</v>
      </c>
      <c r="EC793" s="677">
        <f t="shared" si="1187"/>
        <v>1228.08</v>
      </c>
      <c r="ED793" s="677">
        <f t="shared" si="1206"/>
        <v>368.42399999999992</v>
      </c>
      <c r="EE793" s="677">
        <f t="shared" si="1207"/>
        <v>614.04</v>
      </c>
      <c r="EF793" s="208">
        <f t="shared" si="1208"/>
        <v>-36.873249999999985</v>
      </c>
      <c r="EG793" s="208">
        <f t="shared" si="1209"/>
        <v>-11.061974999999995</v>
      </c>
      <c r="EH793" s="208">
        <f t="shared" si="1210"/>
        <v>-18.436624999999992</v>
      </c>
      <c r="EI793" s="677">
        <f t="shared" si="1188"/>
        <v>-36.873249999999985</v>
      </c>
    </row>
    <row r="794" spans="1:139" s="218" customFormat="1" ht="13.5" customHeight="1" x14ac:dyDescent="0.2">
      <c r="A794" s="505">
        <v>791</v>
      </c>
      <c r="B794" s="505" t="s">
        <v>1270</v>
      </c>
      <c r="C794" s="499" t="s">
        <v>984</v>
      </c>
      <c r="D794" s="253" t="s">
        <v>91</v>
      </c>
      <c r="E794" s="253" t="s">
        <v>92</v>
      </c>
      <c r="F794" s="219" t="s">
        <v>96</v>
      </c>
      <c r="G794" s="219" t="s">
        <v>24</v>
      </c>
      <c r="H794" s="219" t="s">
        <v>28</v>
      </c>
      <c r="I794" s="248">
        <v>0.2</v>
      </c>
      <c r="J794" s="229">
        <v>739</v>
      </c>
      <c r="K794" s="222"/>
      <c r="L794" s="219" t="s">
        <v>96</v>
      </c>
      <c r="M794" s="219" t="s">
        <v>24</v>
      </c>
      <c r="N794" s="219" t="s">
        <v>28</v>
      </c>
      <c r="O794" s="249">
        <v>0.2</v>
      </c>
      <c r="P794" s="230">
        <v>739</v>
      </c>
      <c r="Q794" s="219"/>
      <c r="R794" s="219"/>
      <c r="S794" s="219"/>
      <c r="T794" s="249">
        <v>0.2</v>
      </c>
      <c r="U794" s="231">
        <v>739</v>
      </c>
      <c r="V794" s="228" t="s">
        <v>674</v>
      </c>
      <c r="W794" s="228" t="s">
        <v>6</v>
      </c>
      <c r="X794" s="228" t="s">
        <v>28</v>
      </c>
      <c r="Y794" s="252">
        <v>0.2</v>
      </c>
      <c r="Z794" s="232">
        <v>739</v>
      </c>
      <c r="AA794" s="207">
        <f t="shared" si="1124"/>
        <v>147.80000000000001</v>
      </c>
      <c r="AB794" s="222">
        <v>967</v>
      </c>
      <c r="AC794" s="544">
        <f t="shared" si="1189"/>
        <v>228</v>
      </c>
      <c r="AD794" s="208">
        <f>1.22*$AB$1</f>
        <v>1387.7012</v>
      </c>
      <c r="AE794" s="678">
        <f t="shared" si="1190"/>
        <v>648.70119999999997</v>
      </c>
      <c r="AF794" s="222">
        <v>1796</v>
      </c>
      <c r="AJ794" s="444">
        <f t="shared" si="1125"/>
        <v>228</v>
      </c>
      <c r="AK794" s="444">
        <f t="shared" si="1126"/>
        <v>30.852503382949948</v>
      </c>
      <c r="AL794" s="539">
        <f t="shared" si="1191"/>
        <v>6.1705006765899899E-2</v>
      </c>
      <c r="AM794" s="444">
        <f t="shared" si="1127"/>
        <v>45.6</v>
      </c>
      <c r="AN794" s="445">
        <f t="shared" si="1128"/>
        <v>648.70119999999997</v>
      </c>
      <c r="AO794" s="445">
        <f t="shared" si="1129"/>
        <v>87.780947225981038</v>
      </c>
      <c r="AP794" s="542">
        <f t="shared" si="1192"/>
        <v>0.17556189445196207</v>
      </c>
      <c r="AQ794" s="445">
        <f t="shared" si="1130"/>
        <v>129.74024</v>
      </c>
      <c r="AR794" s="227">
        <f t="shared" si="1131"/>
        <v>171.8</v>
      </c>
      <c r="AS794" s="210">
        <f t="shared" si="1132"/>
        <v>859</v>
      </c>
      <c r="AT794" s="209">
        <f t="shared" si="1133"/>
        <v>257.7</v>
      </c>
      <c r="AU794" s="209">
        <f t="shared" si="1134"/>
        <v>429.5</v>
      </c>
      <c r="AV794" s="211">
        <f t="shared" si="1135"/>
        <v>967</v>
      </c>
      <c r="AW794" s="212">
        <f t="shared" si="1136"/>
        <v>-108</v>
      </c>
      <c r="AX794" s="210">
        <f t="shared" si="1137"/>
        <v>120</v>
      </c>
      <c r="AY794" s="210">
        <f t="shared" si="1138"/>
        <v>16.238159675236801</v>
      </c>
      <c r="AZ794" s="211">
        <f t="shared" si="1139"/>
        <v>1387.7012</v>
      </c>
      <c r="BA794" s="544">
        <f t="shared" si="1193"/>
        <v>528.70119999999997</v>
      </c>
      <c r="BB794" s="210">
        <f t="shared" si="1194"/>
        <v>132.17529999999999</v>
      </c>
      <c r="BC794" s="213">
        <f t="shared" si="1140"/>
        <v>249.78621600000002</v>
      </c>
      <c r="BD794" s="211">
        <f>[1]MAG_9pak!$F$11</f>
        <v>1248.9310800000001</v>
      </c>
      <c r="BE794" s="213">
        <f t="shared" si="1141"/>
        <v>374.67932400000001</v>
      </c>
      <c r="BF794" s="213">
        <f t="shared" si="1142"/>
        <v>624.46554000000003</v>
      </c>
      <c r="BG794" s="210">
        <f t="shared" si="1143"/>
        <v>281.93108000000007</v>
      </c>
      <c r="BH794" s="210">
        <f t="shared" si="1144"/>
        <v>509.93108000000007</v>
      </c>
      <c r="BI794" s="210">
        <f t="shared" si="1145"/>
        <v>69.002852503382968</v>
      </c>
      <c r="BJ794" s="210">
        <f t="shared" si="1146"/>
        <v>916.36</v>
      </c>
      <c r="BK794" s="214">
        <f t="shared" si="1147"/>
        <v>274.90800000000002</v>
      </c>
      <c r="BL794" s="214">
        <f t="shared" si="1148"/>
        <v>458.18</v>
      </c>
      <c r="BM794" s="210">
        <f t="shared" si="1149"/>
        <v>177.36</v>
      </c>
      <c r="BN794" s="210">
        <f t="shared" si="1150"/>
        <v>-50.639999999999986</v>
      </c>
      <c r="BO794" s="215">
        <f t="shared" si="1151"/>
        <v>183.27200000000002</v>
      </c>
      <c r="BP794" s="210">
        <f t="shared" si="1211"/>
        <v>916.36</v>
      </c>
      <c r="BQ794" s="216">
        <f t="shared" si="1152"/>
        <v>274.90800000000002</v>
      </c>
      <c r="BR794" s="216">
        <f t="shared" si="1153"/>
        <v>458.18</v>
      </c>
      <c r="BS794" s="210">
        <f t="shared" si="1154"/>
        <v>177.36</v>
      </c>
      <c r="BT794" s="210">
        <f t="shared" si="1155"/>
        <v>-50.639999999999986</v>
      </c>
      <c r="BU794" s="217">
        <f t="shared" si="1156"/>
        <v>183.27200000000002</v>
      </c>
      <c r="BV794" s="210">
        <f t="shared" si="1212"/>
        <v>916.36</v>
      </c>
      <c r="BW794" s="403">
        <f t="shared" si="1157"/>
        <v>274.90800000000002</v>
      </c>
      <c r="BX794" s="403">
        <f t="shared" si="1158"/>
        <v>458.18</v>
      </c>
      <c r="BY794" s="210">
        <f t="shared" si="1159"/>
        <v>177.36</v>
      </c>
      <c r="BZ794" s="210">
        <f t="shared" si="1160"/>
        <v>-50.639999999999986</v>
      </c>
      <c r="CA794" s="210">
        <f t="shared" si="1161"/>
        <v>24</v>
      </c>
      <c r="CB794" s="404">
        <f t="shared" si="1162"/>
        <v>183.27200000000002</v>
      </c>
      <c r="CC794" s="211"/>
      <c r="CD794" s="537">
        <f t="shared" si="1163"/>
        <v>132.17529999999999</v>
      </c>
      <c r="CE794" s="537">
        <f t="shared" si="1195"/>
        <v>39.652589999999996</v>
      </c>
      <c r="CF794" s="537">
        <f t="shared" si="1164"/>
        <v>66.087649999999996</v>
      </c>
      <c r="CG794" s="210"/>
      <c r="CH794" s="210"/>
      <c r="CI794" s="210"/>
      <c r="CJ794" s="538">
        <f t="shared" si="1165"/>
        <v>26.43506</v>
      </c>
      <c r="CK794" s="216">
        <f t="shared" si="1166"/>
        <v>27</v>
      </c>
      <c r="CL794" s="216">
        <f t="shared" si="1196"/>
        <v>8.1</v>
      </c>
      <c r="CM794" s="216">
        <f t="shared" si="1167"/>
        <v>13.5</v>
      </c>
      <c r="CN794" s="216"/>
      <c r="CO794" s="216"/>
      <c r="CP794" s="216"/>
      <c r="CQ794" s="217">
        <f t="shared" si="1168"/>
        <v>5.4</v>
      </c>
      <c r="CR794" s="403">
        <f t="shared" si="1169"/>
        <v>117.83529999999999</v>
      </c>
      <c r="CS794" s="403">
        <f t="shared" si="1197"/>
        <v>35.350589999999997</v>
      </c>
      <c r="CT794" s="403">
        <f t="shared" si="1170"/>
        <v>58.917649999999995</v>
      </c>
      <c r="CU794" s="403"/>
      <c r="CV794" s="403"/>
      <c r="CW794" s="403"/>
      <c r="CX794" s="404">
        <f t="shared" si="1171"/>
        <v>23.567059999999998</v>
      </c>
      <c r="CY794" s="198"/>
      <c r="CZ794" s="222">
        <v>967</v>
      </c>
      <c r="DA794" s="677">
        <f t="shared" si="1172"/>
        <v>228</v>
      </c>
      <c r="DB794" s="676">
        <f t="shared" si="1173"/>
        <v>30.852503382949948</v>
      </c>
      <c r="DC794" s="676">
        <f t="shared" si="1198"/>
        <v>6.1705006765899899</v>
      </c>
      <c r="DD794" s="208">
        <v>1387.7012</v>
      </c>
      <c r="DE794" s="677">
        <f t="shared" si="1174"/>
        <v>648.70119999999997</v>
      </c>
      <c r="DF794" s="676">
        <f t="shared" si="1175"/>
        <v>87.780947225981038</v>
      </c>
      <c r="DG794" s="676">
        <f t="shared" si="1199"/>
        <v>17.556189445196207</v>
      </c>
      <c r="DH794" s="222">
        <v>20</v>
      </c>
      <c r="DI794" s="677">
        <f t="shared" si="1176"/>
        <v>147.80000000000001</v>
      </c>
      <c r="DJ794" s="568">
        <f t="shared" si="1177"/>
        <v>886.8</v>
      </c>
      <c r="DK794" s="677">
        <f t="shared" si="1178"/>
        <v>177.36</v>
      </c>
      <c r="DL794" s="677">
        <f t="shared" si="1200"/>
        <v>266.04000000000002</v>
      </c>
      <c r="DM794" s="677">
        <f t="shared" si="1201"/>
        <v>443.4</v>
      </c>
      <c r="DN794" s="677">
        <f t="shared" si="1179"/>
        <v>125.2253</v>
      </c>
      <c r="DO794" s="677">
        <f t="shared" si="1202"/>
        <v>37.567590000000003</v>
      </c>
      <c r="DP794" s="677">
        <f t="shared" si="1203"/>
        <v>62.612650000000002</v>
      </c>
      <c r="DQ794" s="677">
        <f t="shared" si="1180"/>
        <v>25.045060000000003</v>
      </c>
      <c r="DR794" s="222">
        <v>967</v>
      </c>
      <c r="DS794" s="677">
        <f t="shared" si="1181"/>
        <v>228</v>
      </c>
      <c r="DT794" s="676">
        <f t="shared" si="1182"/>
        <v>30.852503382949948</v>
      </c>
      <c r="DU794" s="710">
        <f t="shared" si="1204"/>
        <v>6.1705006765899899</v>
      </c>
      <c r="DV794" s="208">
        <v>1387.7012</v>
      </c>
      <c r="DW794" s="677">
        <f t="shared" si="1183"/>
        <v>648.70119999999997</v>
      </c>
      <c r="DX794" s="676">
        <f t="shared" si="1184"/>
        <v>87.780947225981038</v>
      </c>
      <c r="DY794" s="710">
        <f t="shared" si="1205"/>
        <v>17.556189445196207</v>
      </c>
      <c r="DZ794" s="222">
        <v>19</v>
      </c>
      <c r="EA794" s="677">
        <f t="shared" si="1185"/>
        <v>140.41</v>
      </c>
      <c r="EB794" s="568">
        <f t="shared" si="1186"/>
        <v>879.41</v>
      </c>
      <c r="EC794" s="677">
        <f t="shared" si="1187"/>
        <v>175.88200000000001</v>
      </c>
      <c r="ED794" s="677">
        <f t="shared" si="1206"/>
        <v>263.82299999999998</v>
      </c>
      <c r="EE794" s="677">
        <f t="shared" si="1207"/>
        <v>439.70499999999998</v>
      </c>
      <c r="EF794" s="208">
        <f t="shared" si="1208"/>
        <v>127.0728</v>
      </c>
      <c r="EG794" s="208">
        <f t="shared" si="1209"/>
        <v>38.121839999999999</v>
      </c>
      <c r="EH794" s="208">
        <f t="shared" si="1210"/>
        <v>63.5364</v>
      </c>
      <c r="EI794" s="677">
        <f t="shared" si="1188"/>
        <v>25.414560000000002</v>
      </c>
    </row>
    <row r="795" spans="1:139" s="218" customFormat="1" ht="13.5" customHeight="1" x14ac:dyDescent="0.2">
      <c r="A795" s="506">
        <v>792</v>
      </c>
      <c r="B795" s="506" t="s">
        <v>1270</v>
      </c>
      <c r="C795" s="499" t="s">
        <v>984</v>
      </c>
      <c r="D795" s="253" t="s">
        <v>91</v>
      </c>
      <c r="E795" s="253" t="s">
        <v>14</v>
      </c>
      <c r="F795" s="219" t="s">
        <v>38</v>
      </c>
      <c r="G795" s="219" t="s">
        <v>24</v>
      </c>
      <c r="H795" s="219" t="s">
        <v>25</v>
      </c>
      <c r="I795" s="248">
        <v>0.8</v>
      </c>
      <c r="J795" s="229">
        <v>776</v>
      </c>
      <c r="K795" s="222"/>
      <c r="L795" s="219" t="s">
        <v>38</v>
      </c>
      <c r="M795" s="219" t="s">
        <v>24</v>
      </c>
      <c r="N795" s="219" t="s">
        <v>25</v>
      </c>
      <c r="O795" s="249">
        <v>0.8</v>
      </c>
      <c r="P795" s="230">
        <v>776</v>
      </c>
      <c r="Q795" s="219"/>
      <c r="R795" s="219"/>
      <c r="S795" s="219"/>
      <c r="T795" s="249">
        <v>0.8</v>
      </c>
      <c r="U795" s="231">
        <v>776</v>
      </c>
      <c r="V795" s="228" t="s">
        <v>660</v>
      </c>
      <c r="W795" s="228" t="s">
        <v>6</v>
      </c>
      <c r="X795" s="228" t="s">
        <v>45</v>
      </c>
      <c r="Y795" s="252">
        <v>0.8</v>
      </c>
      <c r="Z795" s="232">
        <v>776</v>
      </c>
      <c r="AA795" s="207">
        <f t="shared" si="1124"/>
        <v>620.80000000000007</v>
      </c>
      <c r="AB795" s="222">
        <v>758</v>
      </c>
      <c r="AC795" s="544">
        <f t="shared" si="1189"/>
        <v>-18</v>
      </c>
      <c r="AD795" s="208">
        <f>0.95*$AB$1</f>
        <v>1080.587</v>
      </c>
      <c r="AE795" s="678">
        <f t="shared" si="1190"/>
        <v>304.58699999999999</v>
      </c>
      <c r="AF795" s="222">
        <v>1406</v>
      </c>
      <c r="AJ795" s="444">
        <f t="shared" si="1125"/>
        <v>-18</v>
      </c>
      <c r="AK795" s="444">
        <f t="shared" si="1126"/>
        <v>-2.3195876288659889</v>
      </c>
      <c r="AL795" s="539">
        <f t="shared" si="1191"/>
        <v>-4.6391752577319778E-3</v>
      </c>
      <c r="AM795" s="444">
        <f t="shared" si="1127"/>
        <v>-3.6</v>
      </c>
      <c r="AN795" s="445">
        <f t="shared" si="1128"/>
        <v>304.58699999999999</v>
      </c>
      <c r="AO795" s="445">
        <f t="shared" si="1129"/>
        <v>39.250902061855669</v>
      </c>
      <c r="AP795" s="542">
        <f t="shared" si="1192"/>
        <v>7.8501804123711341E-2</v>
      </c>
      <c r="AQ795" s="445">
        <f t="shared" si="1130"/>
        <v>60.917400000000001</v>
      </c>
      <c r="AR795" s="227">
        <f t="shared" si="1131"/>
        <v>716.80000000000007</v>
      </c>
      <c r="AS795" s="210">
        <f t="shared" si="1132"/>
        <v>896</v>
      </c>
      <c r="AT795" s="209">
        <f t="shared" si="1133"/>
        <v>268.8</v>
      </c>
      <c r="AU795" s="209">
        <f t="shared" si="1134"/>
        <v>448</v>
      </c>
      <c r="AV795" s="211">
        <f t="shared" si="1135"/>
        <v>758</v>
      </c>
      <c r="AW795" s="210">
        <f t="shared" si="1136"/>
        <v>138</v>
      </c>
      <c r="AX795" s="210">
        <f t="shared" si="1137"/>
        <v>120</v>
      </c>
      <c r="AY795" s="210">
        <f t="shared" si="1138"/>
        <v>15.463917525773184</v>
      </c>
      <c r="AZ795" s="211">
        <f t="shared" si="1139"/>
        <v>1080.587</v>
      </c>
      <c r="BA795" s="544">
        <f t="shared" si="1193"/>
        <v>184.58699999999999</v>
      </c>
      <c r="BB795" s="210">
        <f t="shared" si="1194"/>
        <v>46.146749999999997</v>
      </c>
      <c r="BC795" s="213">
        <f t="shared" si="1140"/>
        <v>778.02264000000014</v>
      </c>
      <c r="BD795" s="211">
        <f>[1]MAG_9pak!$F$9</f>
        <v>972.52830000000006</v>
      </c>
      <c r="BE795" s="213">
        <f t="shared" si="1141"/>
        <v>291.75848999999999</v>
      </c>
      <c r="BF795" s="213">
        <f t="shared" si="1142"/>
        <v>486.26415000000003</v>
      </c>
      <c r="BG795" s="210">
        <f t="shared" si="1143"/>
        <v>214.52830000000006</v>
      </c>
      <c r="BH795" s="210">
        <f t="shared" si="1144"/>
        <v>196.52830000000006</v>
      </c>
      <c r="BI795" s="210">
        <f t="shared" si="1145"/>
        <v>25.325811855670111</v>
      </c>
      <c r="BJ795" s="210">
        <f t="shared" si="1146"/>
        <v>962.24</v>
      </c>
      <c r="BK795" s="214">
        <f t="shared" si="1147"/>
        <v>288.67199999999997</v>
      </c>
      <c r="BL795" s="214">
        <f t="shared" si="1148"/>
        <v>481.12</v>
      </c>
      <c r="BM795" s="210">
        <f t="shared" si="1149"/>
        <v>186.24</v>
      </c>
      <c r="BN795" s="210">
        <f t="shared" si="1150"/>
        <v>204.24</v>
      </c>
      <c r="BO795" s="215">
        <f t="shared" si="1151"/>
        <v>769.79200000000003</v>
      </c>
      <c r="BP795" s="210">
        <f t="shared" si="1211"/>
        <v>962.24</v>
      </c>
      <c r="BQ795" s="216">
        <f t="shared" si="1152"/>
        <v>288.67199999999997</v>
      </c>
      <c r="BR795" s="216">
        <f t="shared" si="1153"/>
        <v>481.12</v>
      </c>
      <c r="BS795" s="210">
        <f t="shared" si="1154"/>
        <v>186.24</v>
      </c>
      <c r="BT795" s="210">
        <f t="shared" si="1155"/>
        <v>204.24</v>
      </c>
      <c r="BU795" s="217">
        <f t="shared" si="1156"/>
        <v>769.79200000000003</v>
      </c>
      <c r="BV795" s="210">
        <f t="shared" si="1212"/>
        <v>962.24</v>
      </c>
      <c r="BW795" s="403">
        <f t="shared" si="1157"/>
        <v>288.67199999999997</v>
      </c>
      <c r="BX795" s="403">
        <f t="shared" si="1158"/>
        <v>481.12</v>
      </c>
      <c r="BY795" s="210">
        <f t="shared" si="1159"/>
        <v>186.24</v>
      </c>
      <c r="BZ795" s="210">
        <f t="shared" si="1160"/>
        <v>204.24</v>
      </c>
      <c r="CA795" s="210">
        <f t="shared" si="1161"/>
        <v>24</v>
      </c>
      <c r="CB795" s="404">
        <f t="shared" si="1162"/>
        <v>769.79200000000003</v>
      </c>
      <c r="CC795" s="211"/>
      <c r="CD795" s="537">
        <f t="shared" si="1163"/>
        <v>46.146749999999997</v>
      </c>
      <c r="CE795" s="537">
        <f t="shared" si="1195"/>
        <v>13.844024999999998</v>
      </c>
      <c r="CF795" s="537">
        <f t="shared" si="1164"/>
        <v>23.073374999999999</v>
      </c>
      <c r="CG795" s="210"/>
      <c r="CH795" s="210"/>
      <c r="CI795" s="210"/>
      <c r="CJ795" s="538">
        <f t="shared" si="1165"/>
        <v>36.917400000000001</v>
      </c>
      <c r="CK795" s="216">
        <f t="shared" si="1166"/>
        <v>-34.5</v>
      </c>
      <c r="CL795" s="216">
        <f t="shared" si="1196"/>
        <v>-10.35</v>
      </c>
      <c r="CM795" s="216">
        <f t="shared" si="1167"/>
        <v>-17.25</v>
      </c>
      <c r="CN795" s="216"/>
      <c r="CO795" s="216"/>
      <c r="CP795" s="216"/>
      <c r="CQ795" s="217">
        <f t="shared" si="1168"/>
        <v>-27.6</v>
      </c>
      <c r="CR795" s="403">
        <f t="shared" si="1169"/>
        <v>29.586749999999995</v>
      </c>
      <c r="CS795" s="403">
        <f t="shared" si="1197"/>
        <v>8.8760249999999985</v>
      </c>
      <c r="CT795" s="403">
        <f t="shared" si="1170"/>
        <v>14.793374999999997</v>
      </c>
      <c r="CU795" s="403"/>
      <c r="CV795" s="403"/>
      <c r="CW795" s="403"/>
      <c r="CX795" s="404">
        <f t="shared" si="1171"/>
        <v>23.669399999999996</v>
      </c>
      <c r="CY795" s="198"/>
      <c r="CZ795" s="222">
        <v>758</v>
      </c>
      <c r="DA795" s="677">
        <f t="shared" si="1172"/>
        <v>-18</v>
      </c>
      <c r="DB795" s="676">
        <f t="shared" si="1173"/>
        <v>-2.3195876288659889</v>
      </c>
      <c r="DC795" s="676">
        <f t="shared" si="1198"/>
        <v>-0.46391752577319778</v>
      </c>
      <c r="DD795" s="208">
        <v>1080.587</v>
      </c>
      <c r="DE795" s="677">
        <f t="shared" si="1174"/>
        <v>304.58699999999999</v>
      </c>
      <c r="DF795" s="676">
        <f t="shared" si="1175"/>
        <v>39.250902061855669</v>
      </c>
      <c r="DG795" s="676">
        <f t="shared" si="1199"/>
        <v>7.8501804123711336</v>
      </c>
      <c r="DH795" s="222">
        <v>20</v>
      </c>
      <c r="DI795" s="677">
        <f t="shared" si="1176"/>
        <v>155.19999999999999</v>
      </c>
      <c r="DJ795" s="568">
        <f t="shared" si="1177"/>
        <v>931.2</v>
      </c>
      <c r="DK795" s="677">
        <f t="shared" si="1178"/>
        <v>744.96</v>
      </c>
      <c r="DL795" s="677">
        <f t="shared" si="1200"/>
        <v>279.36</v>
      </c>
      <c r="DM795" s="677">
        <f t="shared" si="1201"/>
        <v>465.6</v>
      </c>
      <c r="DN795" s="677">
        <f t="shared" si="1179"/>
        <v>37.346749999999986</v>
      </c>
      <c r="DO795" s="677">
        <f t="shared" si="1202"/>
        <v>11.204024999999996</v>
      </c>
      <c r="DP795" s="677">
        <f t="shared" si="1203"/>
        <v>18.673374999999993</v>
      </c>
      <c r="DQ795" s="677">
        <f t="shared" si="1180"/>
        <v>29.877399999999991</v>
      </c>
      <c r="DR795" s="222">
        <v>758</v>
      </c>
      <c r="DS795" s="677">
        <f t="shared" si="1181"/>
        <v>-18</v>
      </c>
      <c r="DT795" s="676">
        <f t="shared" si="1182"/>
        <v>-2.3195876288659889</v>
      </c>
      <c r="DU795" s="710">
        <f t="shared" si="1204"/>
        <v>-0.46391752577319778</v>
      </c>
      <c r="DV795" s="208">
        <v>1080.587</v>
      </c>
      <c r="DW795" s="677">
        <f t="shared" si="1183"/>
        <v>304.58699999999999</v>
      </c>
      <c r="DX795" s="676">
        <f t="shared" si="1184"/>
        <v>39.250902061855669</v>
      </c>
      <c r="DY795" s="710">
        <f t="shared" si="1205"/>
        <v>7.8501804123711336</v>
      </c>
      <c r="DZ795" s="222">
        <v>19</v>
      </c>
      <c r="EA795" s="677">
        <f t="shared" si="1185"/>
        <v>147.44</v>
      </c>
      <c r="EB795" s="568">
        <f t="shared" si="1186"/>
        <v>923.44</v>
      </c>
      <c r="EC795" s="677">
        <f t="shared" si="1187"/>
        <v>738.75200000000007</v>
      </c>
      <c r="ED795" s="677">
        <f t="shared" si="1206"/>
        <v>277.03199999999998</v>
      </c>
      <c r="EE795" s="677">
        <f t="shared" si="1207"/>
        <v>461.72</v>
      </c>
      <c r="EF795" s="208">
        <f t="shared" si="1208"/>
        <v>39.286749999999984</v>
      </c>
      <c r="EG795" s="208">
        <f t="shared" si="1209"/>
        <v>11.786024999999995</v>
      </c>
      <c r="EH795" s="208">
        <f t="shared" si="1210"/>
        <v>19.643374999999992</v>
      </c>
      <c r="EI795" s="677">
        <f t="shared" si="1188"/>
        <v>31.429399999999987</v>
      </c>
    </row>
    <row r="796" spans="1:139" s="218" customFormat="1" ht="13.5" customHeight="1" x14ac:dyDescent="0.2">
      <c r="A796" s="505">
        <v>793</v>
      </c>
      <c r="B796" s="505" t="s">
        <v>1270</v>
      </c>
      <c r="C796" s="499" t="s">
        <v>976</v>
      </c>
      <c r="D796" s="253" t="s">
        <v>91</v>
      </c>
      <c r="E796" s="253" t="s">
        <v>93</v>
      </c>
      <c r="F796" s="219" t="s">
        <v>90</v>
      </c>
      <c r="G796" s="219" t="s">
        <v>6</v>
      </c>
      <c r="H796" s="219" t="s">
        <v>52</v>
      </c>
      <c r="I796" s="248">
        <v>9</v>
      </c>
      <c r="J796" s="229">
        <v>639</v>
      </c>
      <c r="K796" s="222"/>
      <c r="L796" s="219" t="s">
        <v>90</v>
      </c>
      <c r="M796" s="219" t="s">
        <v>6</v>
      </c>
      <c r="N796" s="219" t="s">
        <v>52</v>
      </c>
      <c r="O796" s="249">
        <v>9</v>
      </c>
      <c r="P796" s="230">
        <v>639</v>
      </c>
      <c r="Q796" s="219"/>
      <c r="R796" s="219"/>
      <c r="S796" s="219"/>
      <c r="T796" s="250">
        <v>12</v>
      </c>
      <c r="U796" s="290">
        <v>688</v>
      </c>
      <c r="V796" s="228" t="s">
        <v>171</v>
      </c>
      <c r="W796" s="228" t="s">
        <v>6</v>
      </c>
      <c r="X796" s="228" t="s">
        <v>52</v>
      </c>
      <c r="Y796" s="252">
        <v>9</v>
      </c>
      <c r="Z796" s="232">
        <v>688</v>
      </c>
      <c r="AA796" s="207">
        <f t="shared" si="1124"/>
        <v>6192</v>
      </c>
      <c r="AB796" s="222">
        <v>662</v>
      </c>
      <c r="AC796" s="544">
        <f t="shared" si="1189"/>
        <v>-26</v>
      </c>
      <c r="AD796" s="208">
        <f>0.832*$AB$1</f>
        <v>946.36671999999999</v>
      </c>
      <c r="AE796" s="678">
        <f t="shared" si="1190"/>
        <v>258.36671999999999</v>
      </c>
      <c r="AF796" s="222">
        <v>1228</v>
      </c>
      <c r="AJ796" s="444">
        <f t="shared" si="1125"/>
        <v>-26</v>
      </c>
      <c r="AK796" s="444">
        <f t="shared" si="1126"/>
        <v>-3.7790697674418539</v>
      </c>
      <c r="AL796" s="539">
        <f t="shared" si="1191"/>
        <v>-7.5581395348837078E-3</v>
      </c>
      <c r="AM796" s="444">
        <f t="shared" si="1127"/>
        <v>-5.2</v>
      </c>
      <c r="AN796" s="445">
        <f t="shared" si="1128"/>
        <v>258.36671999999999</v>
      </c>
      <c r="AO796" s="445">
        <f t="shared" si="1129"/>
        <v>37.55330232558137</v>
      </c>
      <c r="AP796" s="542">
        <f t="shared" si="1192"/>
        <v>7.5106604651162742E-2</v>
      </c>
      <c r="AQ796" s="445">
        <f t="shared" si="1130"/>
        <v>51.673344</v>
      </c>
      <c r="AR796" s="227">
        <f t="shared" si="1131"/>
        <v>7272</v>
      </c>
      <c r="AS796" s="210">
        <f t="shared" si="1132"/>
        <v>808</v>
      </c>
      <c r="AT796" s="209">
        <f t="shared" si="1133"/>
        <v>242.39999999999998</v>
      </c>
      <c r="AU796" s="209">
        <f t="shared" si="1134"/>
        <v>404</v>
      </c>
      <c r="AV796" s="211">
        <f t="shared" si="1135"/>
        <v>662</v>
      </c>
      <c r="AW796" s="210">
        <f t="shared" si="1136"/>
        <v>146</v>
      </c>
      <c r="AX796" s="210">
        <f t="shared" si="1137"/>
        <v>120</v>
      </c>
      <c r="AY796" s="210">
        <f t="shared" si="1138"/>
        <v>17.441860465116292</v>
      </c>
      <c r="AZ796" s="211">
        <f t="shared" si="1139"/>
        <v>946.36671999999999</v>
      </c>
      <c r="BA796" s="544">
        <f t="shared" si="1193"/>
        <v>138.36671999999999</v>
      </c>
      <c r="BB796" s="210">
        <f t="shared" si="1194"/>
        <v>34.591679999999997</v>
      </c>
      <c r="BC796" s="213">
        <f t="shared" si="1140"/>
        <v>7665.5704320000004</v>
      </c>
      <c r="BD796" s="211">
        <f>[1]MAG_9pak!$F$7</f>
        <v>851.73004800000001</v>
      </c>
      <c r="BE796" s="213">
        <f t="shared" si="1141"/>
        <v>255.5190144</v>
      </c>
      <c r="BF796" s="213">
        <f t="shared" si="1142"/>
        <v>425.86502400000001</v>
      </c>
      <c r="BG796" s="210">
        <f t="shared" si="1143"/>
        <v>189.73004800000001</v>
      </c>
      <c r="BH796" s="210">
        <f t="shared" si="1144"/>
        <v>163.73004800000001</v>
      </c>
      <c r="BI796" s="210">
        <f t="shared" si="1145"/>
        <v>23.797972093023262</v>
      </c>
      <c r="BJ796" s="210">
        <f t="shared" si="1146"/>
        <v>853.12</v>
      </c>
      <c r="BK796" s="214">
        <f t="shared" si="1147"/>
        <v>255.93599999999998</v>
      </c>
      <c r="BL796" s="214">
        <f t="shared" si="1148"/>
        <v>426.56</v>
      </c>
      <c r="BM796" s="210">
        <f t="shared" si="1149"/>
        <v>165.12</v>
      </c>
      <c r="BN796" s="210">
        <f t="shared" si="1150"/>
        <v>191.12</v>
      </c>
      <c r="BO796" s="215">
        <f t="shared" si="1151"/>
        <v>7678.08</v>
      </c>
      <c r="BP796" s="210">
        <f t="shared" si="1211"/>
        <v>853.12</v>
      </c>
      <c r="BQ796" s="216">
        <f t="shared" si="1152"/>
        <v>255.93599999999998</v>
      </c>
      <c r="BR796" s="216">
        <f t="shared" si="1153"/>
        <v>426.56</v>
      </c>
      <c r="BS796" s="210">
        <f t="shared" si="1154"/>
        <v>165.12</v>
      </c>
      <c r="BT796" s="210">
        <f t="shared" si="1155"/>
        <v>191.12</v>
      </c>
      <c r="BU796" s="217">
        <f t="shared" si="1156"/>
        <v>7678.08</v>
      </c>
      <c r="BV796" s="210">
        <f t="shared" si="1212"/>
        <v>853.12</v>
      </c>
      <c r="BW796" s="403">
        <f t="shared" si="1157"/>
        <v>255.93599999999998</v>
      </c>
      <c r="BX796" s="403">
        <f t="shared" si="1158"/>
        <v>426.56</v>
      </c>
      <c r="BY796" s="210">
        <f t="shared" si="1159"/>
        <v>165.12</v>
      </c>
      <c r="BZ796" s="210">
        <f t="shared" si="1160"/>
        <v>191.12</v>
      </c>
      <c r="CA796" s="210">
        <f t="shared" si="1161"/>
        <v>24</v>
      </c>
      <c r="CB796" s="404">
        <f t="shared" si="1162"/>
        <v>7678.08</v>
      </c>
      <c r="CC796" s="211"/>
      <c r="CD796" s="537">
        <f t="shared" si="1163"/>
        <v>34.591679999999997</v>
      </c>
      <c r="CE796" s="537">
        <f t="shared" si="1195"/>
        <v>10.377503999999998</v>
      </c>
      <c r="CF796" s="537">
        <f t="shared" si="1164"/>
        <v>17.295839999999998</v>
      </c>
      <c r="CG796" s="210"/>
      <c r="CH796" s="210"/>
      <c r="CI796" s="210"/>
      <c r="CJ796" s="538">
        <f t="shared" si="1165"/>
        <v>311.32511999999997</v>
      </c>
      <c r="CK796" s="216">
        <f t="shared" si="1166"/>
        <v>-36.5</v>
      </c>
      <c r="CL796" s="216">
        <f t="shared" si="1196"/>
        <v>-10.95</v>
      </c>
      <c r="CM796" s="216">
        <f t="shared" si="1167"/>
        <v>-18.25</v>
      </c>
      <c r="CN796" s="216"/>
      <c r="CO796" s="216"/>
      <c r="CP796" s="216"/>
      <c r="CQ796" s="217">
        <f t="shared" si="1168"/>
        <v>-328.5</v>
      </c>
      <c r="CR796" s="403">
        <f t="shared" si="1169"/>
        <v>23.311679999999996</v>
      </c>
      <c r="CS796" s="403">
        <f t="shared" si="1197"/>
        <v>6.9935039999999988</v>
      </c>
      <c r="CT796" s="403">
        <f t="shared" si="1170"/>
        <v>11.655839999999998</v>
      </c>
      <c r="CU796" s="403"/>
      <c r="CV796" s="403"/>
      <c r="CW796" s="403"/>
      <c r="CX796" s="404">
        <f t="shared" si="1171"/>
        <v>209.80511999999996</v>
      </c>
      <c r="CY796" s="198"/>
      <c r="CZ796" s="222">
        <v>662</v>
      </c>
      <c r="DA796" s="677">
        <f t="shared" si="1172"/>
        <v>-26</v>
      </c>
      <c r="DB796" s="676">
        <f t="shared" si="1173"/>
        <v>-3.7790697674418539</v>
      </c>
      <c r="DC796" s="676">
        <f t="shared" si="1198"/>
        <v>-0.75581395348837077</v>
      </c>
      <c r="DD796" s="208">
        <v>946.36671999999999</v>
      </c>
      <c r="DE796" s="677">
        <f t="shared" si="1174"/>
        <v>258.36671999999999</v>
      </c>
      <c r="DF796" s="676">
        <f t="shared" si="1175"/>
        <v>37.55330232558137</v>
      </c>
      <c r="DG796" s="676">
        <f t="shared" si="1199"/>
        <v>7.5106604651162741</v>
      </c>
      <c r="DH796" s="222">
        <v>24</v>
      </c>
      <c r="DI796" s="677">
        <f t="shared" si="1176"/>
        <v>165.12</v>
      </c>
      <c r="DJ796" s="568">
        <f t="shared" si="1177"/>
        <v>853.12</v>
      </c>
      <c r="DK796" s="677">
        <f t="shared" si="1178"/>
        <v>7678.08</v>
      </c>
      <c r="DL796" s="677">
        <f t="shared" si="1200"/>
        <v>255.93599999999998</v>
      </c>
      <c r="DM796" s="677">
        <f t="shared" si="1201"/>
        <v>426.56</v>
      </c>
      <c r="DN796" s="677">
        <f t="shared" si="1179"/>
        <v>23.311679999999996</v>
      </c>
      <c r="DO796" s="677">
        <f t="shared" si="1202"/>
        <v>6.9935039999999988</v>
      </c>
      <c r="DP796" s="677">
        <f t="shared" si="1203"/>
        <v>11.655839999999998</v>
      </c>
      <c r="DQ796" s="677">
        <f t="shared" si="1180"/>
        <v>209.80511999999996</v>
      </c>
      <c r="DR796" s="222">
        <v>662</v>
      </c>
      <c r="DS796" s="677">
        <f t="shared" si="1181"/>
        <v>-26</v>
      </c>
      <c r="DT796" s="676">
        <f t="shared" si="1182"/>
        <v>-3.7790697674418539</v>
      </c>
      <c r="DU796" s="710">
        <f t="shared" si="1204"/>
        <v>-0.75581395348837077</v>
      </c>
      <c r="DV796" s="208">
        <v>946.36671999999999</v>
      </c>
      <c r="DW796" s="677">
        <f t="shared" si="1183"/>
        <v>258.36671999999999</v>
      </c>
      <c r="DX796" s="676">
        <f t="shared" si="1184"/>
        <v>37.55330232558137</v>
      </c>
      <c r="DY796" s="710">
        <f t="shared" si="1205"/>
        <v>7.5106604651162741</v>
      </c>
      <c r="DZ796" s="222">
        <v>22</v>
      </c>
      <c r="EA796" s="677">
        <f t="shared" si="1185"/>
        <v>151.36000000000001</v>
      </c>
      <c r="EB796" s="568">
        <f t="shared" si="1186"/>
        <v>839.36</v>
      </c>
      <c r="EC796" s="677">
        <f t="shared" si="1187"/>
        <v>7554.24</v>
      </c>
      <c r="ED796" s="677">
        <f t="shared" si="1206"/>
        <v>251.80799999999999</v>
      </c>
      <c r="EE796" s="677">
        <f t="shared" si="1207"/>
        <v>419.68</v>
      </c>
      <c r="EF796" s="208">
        <f t="shared" si="1208"/>
        <v>26.751679999999993</v>
      </c>
      <c r="EG796" s="208">
        <f t="shared" si="1209"/>
        <v>8.025503999999998</v>
      </c>
      <c r="EH796" s="208">
        <f t="shared" si="1210"/>
        <v>13.375839999999997</v>
      </c>
      <c r="EI796" s="677">
        <f t="shared" si="1188"/>
        <v>240.76511999999994</v>
      </c>
    </row>
    <row r="797" spans="1:139" s="218" customFormat="1" ht="13.5" customHeight="1" x14ac:dyDescent="0.2">
      <c r="A797" s="505">
        <v>794</v>
      </c>
      <c r="B797" s="505" t="s">
        <v>1270</v>
      </c>
      <c r="C797" s="499" t="s">
        <v>984</v>
      </c>
      <c r="D797" s="253" t="s">
        <v>91</v>
      </c>
      <c r="E797" s="253" t="s">
        <v>94</v>
      </c>
      <c r="F797" s="219" t="s">
        <v>97</v>
      </c>
      <c r="G797" s="219" t="s">
        <v>6</v>
      </c>
      <c r="H797" s="219" t="s">
        <v>45</v>
      </c>
      <c r="I797" s="248">
        <v>0.3</v>
      </c>
      <c r="J797" s="229">
        <v>647</v>
      </c>
      <c r="K797" s="222"/>
      <c r="L797" s="219" t="s">
        <v>97</v>
      </c>
      <c r="M797" s="219" t="s">
        <v>6</v>
      </c>
      <c r="N797" s="219" t="s">
        <v>45</v>
      </c>
      <c r="O797" s="249">
        <v>0.3</v>
      </c>
      <c r="P797" s="230">
        <v>647</v>
      </c>
      <c r="Q797" s="219"/>
      <c r="R797" s="219"/>
      <c r="S797" s="219"/>
      <c r="T797" s="249">
        <v>0.3</v>
      </c>
      <c r="U797" s="231">
        <v>647</v>
      </c>
      <c r="V797" s="224" t="s">
        <v>693</v>
      </c>
      <c r="W797" s="224" t="s">
        <v>6</v>
      </c>
      <c r="X797" s="224" t="s">
        <v>25</v>
      </c>
      <c r="Y797" s="252">
        <v>0.3</v>
      </c>
      <c r="Z797" s="232">
        <v>647</v>
      </c>
      <c r="AA797" s="207">
        <f t="shared" si="1124"/>
        <v>194.1</v>
      </c>
      <c r="AB797" s="222">
        <v>905</v>
      </c>
      <c r="AC797" s="544">
        <f t="shared" si="1189"/>
        <v>258</v>
      </c>
      <c r="AD797" s="208">
        <f>1.137*$AB$1</f>
        <v>1293.2920200000001</v>
      </c>
      <c r="AE797" s="678">
        <f t="shared" si="1190"/>
        <v>646.29202000000009</v>
      </c>
      <c r="AF797" s="222">
        <v>1682</v>
      </c>
      <c r="AJ797" s="444">
        <f t="shared" si="1125"/>
        <v>258</v>
      </c>
      <c r="AK797" s="444">
        <f t="shared" si="1126"/>
        <v>39.876352395672342</v>
      </c>
      <c r="AL797" s="539">
        <f t="shared" si="1191"/>
        <v>7.9752704791344678E-2</v>
      </c>
      <c r="AM797" s="444">
        <f t="shared" si="1127"/>
        <v>51.6</v>
      </c>
      <c r="AN797" s="445">
        <f t="shared" si="1128"/>
        <v>646.29202000000009</v>
      </c>
      <c r="AO797" s="445">
        <f t="shared" si="1129"/>
        <v>99.89057496136013</v>
      </c>
      <c r="AP797" s="542">
        <f t="shared" si="1192"/>
        <v>0.19978114992272025</v>
      </c>
      <c r="AQ797" s="445">
        <f t="shared" si="1130"/>
        <v>129.25840400000001</v>
      </c>
      <c r="AR797" s="227">
        <f t="shared" si="1131"/>
        <v>230.1</v>
      </c>
      <c r="AS797" s="210">
        <f t="shared" si="1132"/>
        <v>767</v>
      </c>
      <c r="AT797" s="209">
        <f t="shared" si="1133"/>
        <v>230.1</v>
      </c>
      <c r="AU797" s="209">
        <f t="shared" si="1134"/>
        <v>383.5</v>
      </c>
      <c r="AV797" s="211">
        <f t="shared" si="1135"/>
        <v>905</v>
      </c>
      <c r="AW797" s="212">
        <f t="shared" si="1136"/>
        <v>-138</v>
      </c>
      <c r="AX797" s="210">
        <f t="shared" si="1137"/>
        <v>120</v>
      </c>
      <c r="AY797" s="210">
        <f t="shared" si="1138"/>
        <v>18.547140649149924</v>
      </c>
      <c r="AZ797" s="211">
        <f t="shared" si="1139"/>
        <v>1293.2920200000001</v>
      </c>
      <c r="BA797" s="544">
        <f t="shared" si="1193"/>
        <v>526.29202000000009</v>
      </c>
      <c r="BB797" s="210">
        <f t="shared" si="1194"/>
        <v>131.57300500000002</v>
      </c>
      <c r="BC797" s="213">
        <f t="shared" si="1140"/>
        <v>349.18884540000005</v>
      </c>
      <c r="BD797" s="211">
        <f>[1]MAG_9pak!$F$10</f>
        <v>1163.9628180000002</v>
      </c>
      <c r="BE797" s="213">
        <f t="shared" si="1141"/>
        <v>349.18884540000005</v>
      </c>
      <c r="BF797" s="213">
        <f t="shared" si="1142"/>
        <v>581.9814090000001</v>
      </c>
      <c r="BG797" s="210">
        <f t="shared" si="1143"/>
        <v>258.9628180000002</v>
      </c>
      <c r="BH797" s="210">
        <f t="shared" si="1144"/>
        <v>516.9628180000002</v>
      </c>
      <c r="BI797" s="210">
        <f t="shared" si="1145"/>
        <v>79.901517465224146</v>
      </c>
      <c r="BJ797" s="210">
        <f t="shared" si="1146"/>
        <v>802.28</v>
      </c>
      <c r="BK797" s="214">
        <f t="shared" si="1147"/>
        <v>240.68399999999997</v>
      </c>
      <c r="BL797" s="214">
        <f t="shared" si="1148"/>
        <v>401.14</v>
      </c>
      <c r="BM797" s="210">
        <f t="shared" si="1149"/>
        <v>155.27999999999997</v>
      </c>
      <c r="BN797" s="210">
        <f t="shared" si="1150"/>
        <v>-102.72000000000003</v>
      </c>
      <c r="BO797" s="215">
        <f t="shared" si="1151"/>
        <v>240.68399999999997</v>
      </c>
      <c r="BP797" s="210">
        <f t="shared" si="1211"/>
        <v>802.28</v>
      </c>
      <c r="BQ797" s="216">
        <f t="shared" si="1152"/>
        <v>240.68399999999997</v>
      </c>
      <c r="BR797" s="216">
        <f t="shared" si="1153"/>
        <v>401.14</v>
      </c>
      <c r="BS797" s="210">
        <f t="shared" si="1154"/>
        <v>155.27999999999997</v>
      </c>
      <c r="BT797" s="210">
        <f t="shared" si="1155"/>
        <v>-102.72000000000003</v>
      </c>
      <c r="BU797" s="217">
        <f t="shared" si="1156"/>
        <v>240.68399999999997</v>
      </c>
      <c r="BV797" s="210">
        <f t="shared" si="1212"/>
        <v>802.28</v>
      </c>
      <c r="BW797" s="403">
        <f t="shared" si="1157"/>
        <v>240.68399999999997</v>
      </c>
      <c r="BX797" s="403">
        <f t="shared" si="1158"/>
        <v>401.14</v>
      </c>
      <c r="BY797" s="210">
        <f t="shared" si="1159"/>
        <v>155.27999999999997</v>
      </c>
      <c r="BZ797" s="210">
        <f t="shared" si="1160"/>
        <v>-102.72000000000003</v>
      </c>
      <c r="CA797" s="210">
        <f t="shared" si="1161"/>
        <v>24</v>
      </c>
      <c r="CB797" s="404">
        <f t="shared" si="1162"/>
        <v>240.68399999999997</v>
      </c>
      <c r="CC797" s="211"/>
      <c r="CD797" s="537">
        <f t="shared" si="1163"/>
        <v>131.57300500000002</v>
      </c>
      <c r="CE797" s="537">
        <f t="shared" si="1195"/>
        <v>39.471901500000008</v>
      </c>
      <c r="CF797" s="537">
        <f t="shared" si="1164"/>
        <v>65.786502500000012</v>
      </c>
      <c r="CG797" s="210"/>
      <c r="CH797" s="210"/>
      <c r="CI797" s="210"/>
      <c r="CJ797" s="538">
        <f t="shared" si="1165"/>
        <v>39.471901500000008</v>
      </c>
      <c r="CK797" s="216">
        <f t="shared" si="1166"/>
        <v>34.5</v>
      </c>
      <c r="CL797" s="216">
        <f t="shared" si="1196"/>
        <v>10.35</v>
      </c>
      <c r="CM797" s="216">
        <f t="shared" si="1167"/>
        <v>17.25</v>
      </c>
      <c r="CN797" s="216"/>
      <c r="CO797" s="216"/>
      <c r="CP797" s="216"/>
      <c r="CQ797" s="217">
        <f t="shared" si="1168"/>
        <v>10.35</v>
      </c>
      <c r="CR797" s="403">
        <f t="shared" si="1169"/>
        <v>122.75300500000003</v>
      </c>
      <c r="CS797" s="403">
        <f t="shared" si="1197"/>
        <v>36.825901500000008</v>
      </c>
      <c r="CT797" s="403">
        <f t="shared" si="1170"/>
        <v>61.376502500000015</v>
      </c>
      <c r="CU797" s="403"/>
      <c r="CV797" s="403"/>
      <c r="CW797" s="403"/>
      <c r="CX797" s="404">
        <f t="shared" si="1171"/>
        <v>36.825901500000008</v>
      </c>
      <c r="CY797" s="198"/>
      <c r="CZ797" s="222">
        <v>905</v>
      </c>
      <c r="DA797" s="677">
        <f t="shared" si="1172"/>
        <v>258</v>
      </c>
      <c r="DB797" s="676">
        <f t="shared" si="1173"/>
        <v>39.876352395672342</v>
      </c>
      <c r="DC797" s="676">
        <f t="shared" si="1198"/>
        <v>7.9752704791344682</v>
      </c>
      <c r="DD797" s="208">
        <v>1293.2920200000001</v>
      </c>
      <c r="DE797" s="677">
        <f t="shared" si="1174"/>
        <v>646.29202000000009</v>
      </c>
      <c r="DF797" s="676">
        <f t="shared" si="1175"/>
        <v>99.89057496136013</v>
      </c>
      <c r="DG797" s="676">
        <f t="shared" si="1199"/>
        <v>19.978114992272026</v>
      </c>
      <c r="DH797" s="222">
        <v>20</v>
      </c>
      <c r="DI797" s="677">
        <f t="shared" si="1176"/>
        <v>129.4</v>
      </c>
      <c r="DJ797" s="568">
        <f t="shared" si="1177"/>
        <v>776.4</v>
      </c>
      <c r="DK797" s="677">
        <f t="shared" si="1178"/>
        <v>232.92</v>
      </c>
      <c r="DL797" s="677">
        <f t="shared" si="1200"/>
        <v>232.92</v>
      </c>
      <c r="DM797" s="677">
        <f t="shared" si="1201"/>
        <v>388.2</v>
      </c>
      <c r="DN797" s="677">
        <f t="shared" si="1179"/>
        <v>129.22300500000003</v>
      </c>
      <c r="DO797" s="677">
        <f t="shared" si="1202"/>
        <v>38.76690150000001</v>
      </c>
      <c r="DP797" s="677">
        <f t="shared" si="1203"/>
        <v>64.611502500000014</v>
      </c>
      <c r="DQ797" s="677">
        <f t="shared" si="1180"/>
        <v>38.76690150000001</v>
      </c>
      <c r="DR797" s="222">
        <v>905</v>
      </c>
      <c r="DS797" s="677">
        <f t="shared" si="1181"/>
        <v>258</v>
      </c>
      <c r="DT797" s="676">
        <f t="shared" si="1182"/>
        <v>39.876352395672342</v>
      </c>
      <c r="DU797" s="710">
        <f t="shared" si="1204"/>
        <v>7.9752704791344682</v>
      </c>
      <c r="DV797" s="208">
        <v>1293.2920200000001</v>
      </c>
      <c r="DW797" s="677">
        <f t="shared" si="1183"/>
        <v>646.29202000000009</v>
      </c>
      <c r="DX797" s="676">
        <f t="shared" si="1184"/>
        <v>99.89057496136013</v>
      </c>
      <c r="DY797" s="710">
        <f t="shared" si="1205"/>
        <v>19.978114992272026</v>
      </c>
      <c r="DZ797" s="222">
        <v>19</v>
      </c>
      <c r="EA797" s="677">
        <f t="shared" si="1185"/>
        <v>122.93</v>
      </c>
      <c r="EB797" s="568">
        <f t="shared" si="1186"/>
        <v>769.93000000000006</v>
      </c>
      <c r="EC797" s="677">
        <f t="shared" si="1187"/>
        <v>230.97900000000001</v>
      </c>
      <c r="ED797" s="677">
        <f t="shared" si="1206"/>
        <v>230.97900000000001</v>
      </c>
      <c r="EE797" s="677">
        <f t="shared" si="1207"/>
        <v>384.96499999999997</v>
      </c>
      <c r="EF797" s="208">
        <f t="shared" si="1208"/>
        <v>130.84050500000001</v>
      </c>
      <c r="EG797" s="208">
        <f t="shared" si="1209"/>
        <v>39.252151500000004</v>
      </c>
      <c r="EH797" s="208">
        <f t="shared" si="1210"/>
        <v>65.420252500000004</v>
      </c>
      <c r="EI797" s="677">
        <f t="shared" si="1188"/>
        <v>39.252151500000004</v>
      </c>
    </row>
    <row r="798" spans="1:139" s="218" customFormat="1" ht="13.5" customHeight="1" x14ac:dyDescent="0.2">
      <c r="A798" s="506">
        <v>795</v>
      </c>
      <c r="B798" s="506" t="s">
        <v>1270</v>
      </c>
      <c r="C798" s="499" t="s">
        <v>984</v>
      </c>
      <c r="D798" s="253" t="s">
        <v>91</v>
      </c>
      <c r="E798" s="253" t="s">
        <v>95</v>
      </c>
      <c r="F798" s="219" t="s">
        <v>5</v>
      </c>
      <c r="G798" s="219" t="s">
        <v>6</v>
      </c>
      <c r="H798" s="219" t="s">
        <v>7</v>
      </c>
      <c r="I798" s="248">
        <v>0.3</v>
      </c>
      <c r="J798" s="229">
        <v>500</v>
      </c>
      <c r="K798" s="222"/>
      <c r="L798" s="219" t="s">
        <v>5</v>
      </c>
      <c r="M798" s="219" t="s">
        <v>6</v>
      </c>
      <c r="N798" s="219" t="s">
        <v>7</v>
      </c>
      <c r="O798" s="249">
        <v>0.3</v>
      </c>
      <c r="P798" s="230">
        <v>500</v>
      </c>
      <c r="Q798" s="219"/>
      <c r="R798" s="219"/>
      <c r="S798" s="219"/>
      <c r="T798" s="249">
        <v>0.3</v>
      </c>
      <c r="U798" s="231">
        <v>500</v>
      </c>
      <c r="V798" s="228" t="s">
        <v>303</v>
      </c>
      <c r="W798" s="228" t="s">
        <v>6</v>
      </c>
      <c r="X798" s="228" t="s">
        <v>7</v>
      </c>
      <c r="Y798" s="252">
        <v>0.3</v>
      </c>
      <c r="Z798" s="232">
        <v>500</v>
      </c>
      <c r="AA798" s="207">
        <f t="shared" si="1124"/>
        <v>150</v>
      </c>
      <c r="AB798" s="222">
        <v>620</v>
      </c>
      <c r="AC798" s="544">
        <f t="shared" si="1189"/>
        <v>120</v>
      </c>
      <c r="AD798" s="208">
        <f>0.581*$AB$1</f>
        <v>660.86425999999994</v>
      </c>
      <c r="AE798" s="678">
        <f t="shared" si="1190"/>
        <v>160.86425999999994</v>
      </c>
      <c r="AF798" s="222">
        <v>859</v>
      </c>
      <c r="AJ798" s="444">
        <f t="shared" si="1125"/>
        <v>120</v>
      </c>
      <c r="AK798" s="444">
        <f t="shared" si="1126"/>
        <v>24</v>
      </c>
      <c r="AL798" s="539">
        <f t="shared" si="1191"/>
        <v>4.8000000000000001E-2</v>
      </c>
      <c r="AM798" s="444">
        <f t="shared" si="1127"/>
        <v>24</v>
      </c>
      <c r="AN798" s="445">
        <f t="shared" si="1128"/>
        <v>160.86425999999994</v>
      </c>
      <c r="AO798" s="445">
        <f t="shared" si="1129"/>
        <v>32.172852000000006</v>
      </c>
      <c r="AP798" s="542">
        <f t="shared" si="1192"/>
        <v>6.4345704000000004E-2</v>
      </c>
      <c r="AQ798" s="445">
        <f t="shared" si="1130"/>
        <v>32.172851999999992</v>
      </c>
      <c r="AR798" s="227">
        <f t="shared" si="1131"/>
        <v>186</v>
      </c>
      <c r="AS798" s="210">
        <f t="shared" si="1132"/>
        <v>620</v>
      </c>
      <c r="AT798" s="209">
        <f t="shared" si="1133"/>
        <v>186</v>
      </c>
      <c r="AU798" s="209">
        <f t="shared" si="1134"/>
        <v>310</v>
      </c>
      <c r="AV798" s="211">
        <f t="shared" si="1135"/>
        <v>620</v>
      </c>
      <c r="AW798" s="210">
        <f t="shared" si="1136"/>
        <v>0</v>
      </c>
      <c r="AX798" s="210">
        <f t="shared" si="1137"/>
        <v>120</v>
      </c>
      <c r="AY798" s="210">
        <f t="shared" si="1138"/>
        <v>24</v>
      </c>
      <c r="AZ798" s="211">
        <f t="shared" si="1139"/>
        <v>660.86425999999994</v>
      </c>
      <c r="BA798" s="544">
        <f t="shared" si="1193"/>
        <v>40.864259999999945</v>
      </c>
      <c r="BB798" s="210">
        <f t="shared" si="1194"/>
        <v>10.216064999999986</v>
      </c>
      <c r="BC798" s="213">
        <f t="shared" si="1140"/>
        <v>186</v>
      </c>
      <c r="BD798" s="211">
        <f>[1]MAG_9pak!$F$4</f>
        <v>620</v>
      </c>
      <c r="BE798" s="213">
        <f t="shared" si="1141"/>
        <v>186</v>
      </c>
      <c r="BF798" s="213">
        <f t="shared" si="1142"/>
        <v>310</v>
      </c>
      <c r="BG798" s="210">
        <f t="shared" si="1143"/>
        <v>0</v>
      </c>
      <c r="BH798" s="210">
        <f t="shared" si="1144"/>
        <v>120</v>
      </c>
      <c r="BI798" s="210">
        <f t="shared" si="1145"/>
        <v>24</v>
      </c>
      <c r="BJ798" s="210">
        <f t="shared" si="1146"/>
        <v>620</v>
      </c>
      <c r="BK798" s="214">
        <f t="shared" si="1147"/>
        <v>186</v>
      </c>
      <c r="BL798" s="214">
        <f t="shared" si="1148"/>
        <v>310</v>
      </c>
      <c r="BM798" s="210">
        <f t="shared" si="1149"/>
        <v>120</v>
      </c>
      <c r="BN798" s="210">
        <f t="shared" si="1150"/>
        <v>0</v>
      </c>
      <c r="BO798" s="215">
        <f t="shared" si="1151"/>
        <v>186</v>
      </c>
      <c r="BP798" s="210">
        <f t="shared" si="1211"/>
        <v>620</v>
      </c>
      <c r="BQ798" s="216">
        <f t="shared" si="1152"/>
        <v>186</v>
      </c>
      <c r="BR798" s="216">
        <f t="shared" si="1153"/>
        <v>310</v>
      </c>
      <c r="BS798" s="210">
        <f t="shared" si="1154"/>
        <v>120</v>
      </c>
      <c r="BT798" s="210">
        <f t="shared" si="1155"/>
        <v>0</v>
      </c>
      <c r="BU798" s="217">
        <f t="shared" si="1156"/>
        <v>186</v>
      </c>
      <c r="BV798" s="210">
        <f t="shared" si="1212"/>
        <v>620</v>
      </c>
      <c r="BW798" s="403">
        <f t="shared" si="1157"/>
        <v>186</v>
      </c>
      <c r="BX798" s="403">
        <f t="shared" si="1158"/>
        <v>310</v>
      </c>
      <c r="BY798" s="210">
        <f t="shared" si="1159"/>
        <v>120</v>
      </c>
      <c r="BZ798" s="210">
        <f t="shared" si="1160"/>
        <v>0</v>
      </c>
      <c r="CA798" s="210">
        <f t="shared" si="1161"/>
        <v>24</v>
      </c>
      <c r="CB798" s="404">
        <f t="shared" si="1162"/>
        <v>186</v>
      </c>
      <c r="CC798" s="211"/>
      <c r="CD798" s="537">
        <f t="shared" si="1163"/>
        <v>10.216064999999986</v>
      </c>
      <c r="CE798" s="537">
        <f t="shared" si="1195"/>
        <v>3.0648194999999956</v>
      </c>
      <c r="CF798" s="537">
        <f t="shared" si="1164"/>
        <v>5.1080324999999931</v>
      </c>
      <c r="CG798" s="210"/>
      <c r="CH798" s="210"/>
      <c r="CI798" s="210"/>
      <c r="CJ798" s="538">
        <f t="shared" si="1165"/>
        <v>3.0648194999999956</v>
      </c>
      <c r="CK798" s="216">
        <f t="shared" si="1166"/>
        <v>0</v>
      </c>
      <c r="CL798" s="216">
        <f t="shared" si="1196"/>
        <v>0</v>
      </c>
      <c r="CM798" s="216">
        <f t="shared" si="1167"/>
        <v>0</v>
      </c>
      <c r="CN798" s="216"/>
      <c r="CO798" s="216"/>
      <c r="CP798" s="216"/>
      <c r="CQ798" s="217">
        <f t="shared" si="1168"/>
        <v>0</v>
      </c>
      <c r="CR798" s="403">
        <f t="shared" si="1169"/>
        <v>10.216064999999986</v>
      </c>
      <c r="CS798" s="403">
        <f t="shared" si="1197"/>
        <v>3.0648194999999956</v>
      </c>
      <c r="CT798" s="403">
        <f t="shared" si="1170"/>
        <v>5.1080324999999931</v>
      </c>
      <c r="CU798" s="403"/>
      <c r="CV798" s="403"/>
      <c r="CW798" s="403"/>
      <c r="CX798" s="404">
        <f t="shared" si="1171"/>
        <v>3.0648194999999956</v>
      </c>
      <c r="CY798" s="198"/>
      <c r="CZ798" s="222">
        <v>620</v>
      </c>
      <c r="DA798" s="677">
        <f t="shared" si="1172"/>
        <v>120</v>
      </c>
      <c r="DB798" s="676">
        <f t="shared" si="1173"/>
        <v>24</v>
      </c>
      <c r="DC798" s="676">
        <f t="shared" si="1198"/>
        <v>4.8</v>
      </c>
      <c r="DD798" s="208">
        <v>660.86425999999994</v>
      </c>
      <c r="DE798" s="677">
        <f t="shared" si="1174"/>
        <v>160.86425999999994</v>
      </c>
      <c r="DF798" s="676">
        <f t="shared" si="1175"/>
        <v>32.172852000000006</v>
      </c>
      <c r="DG798" s="676">
        <f t="shared" si="1199"/>
        <v>6.434570400000001</v>
      </c>
      <c r="DH798" s="222">
        <v>24</v>
      </c>
      <c r="DI798" s="677">
        <f t="shared" si="1176"/>
        <v>120</v>
      </c>
      <c r="DJ798" s="568">
        <f t="shared" si="1177"/>
        <v>620</v>
      </c>
      <c r="DK798" s="677">
        <f t="shared" si="1178"/>
        <v>186</v>
      </c>
      <c r="DL798" s="677">
        <f t="shared" si="1200"/>
        <v>186</v>
      </c>
      <c r="DM798" s="677">
        <f t="shared" si="1201"/>
        <v>310</v>
      </c>
      <c r="DN798" s="677">
        <f t="shared" si="1179"/>
        <v>10.216064999999986</v>
      </c>
      <c r="DO798" s="677">
        <f t="shared" si="1202"/>
        <v>3.0648194999999956</v>
      </c>
      <c r="DP798" s="677">
        <f t="shared" si="1203"/>
        <v>5.1080324999999931</v>
      </c>
      <c r="DQ798" s="677">
        <f t="shared" si="1180"/>
        <v>3.0648194999999956</v>
      </c>
      <c r="DR798" s="222">
        <v>620</v>
      </c>
      <c r="DS798" s="677">
        <f t="shared" si="1181"/>
        <v>120</v>
      </c>
      <c r="DT798" s="676">
        <f t="shared" si="1182"/>
        <v>24</v>
      </c>
      <c r="DU798" s="710">
        <f t="shared" si="1204"/>
        <v>4.8</v>
      </c>
      <c r="DV798" s="208">
        <v>660.86425999999994</v>
      </c>
      <c r="DW798" s="677">
        <f t="shared" si="1183"/>
        <v>160.86425999999994</v>
      </c>
      <c r="DX798" s="676">
        <f t="shared" si="1184"/>
        <v>32.172852000000006</v>
      </c>
      <c r="DY798" s="710">
        <f t="shared" si="1205"/>
        <v>6.434570400000001</v>
      </c>
      <c r="DZ798" s="222">
        <v>24</v>
      </c>
      <c r="EA798" s="677">
        <f t="shared" si="1185"/>
        <v>120</v>
      </c>
      <c r="EB798" s="568">
        <f t="shared" si="1186"/>
        <v>620</v>
      </c>
      <c r="EC798" s="677">
        <f t="shared" si="1187"/>
        <v>186</v>
      </c>
      <c r="ED798" s="677">
        <f t="shared" si="1206"/>
        <v>186</v>
      </c>
      <c r="EE798" s="677">
        <f t="shared" si="1207"/>
        <v>310</v>
      </c>
      <c r="EF798" s="208">
        <f t="shared" si="1208"/>
        <v>10.216064999999986</v>
      </c>
      <c r="EG798" s="208">
        <f t="shared" si="1209"/>
        <v>3.0648194999999956</v>
      </c>
      <c r="EH798" s="208">
        <f t="shared" si="1210"/>
        <v>5.1080324999999931</v>
      </c>
      <c r="EI798" s="677">
        <f t="shared" si="1188"/>
        <v>3.0648194999999956</v>
      </c>
    </row>
    <row r="799" spans="1:139" s="218" customFormat="1" ht="13.5" customHeight="1" x14ac:dyDescent="0.2">
      <c r="A799" s="505">
        <v>796</v>
      </c>
      <c r="B799" s="505" t="s">
        <v>1266</v>
      </c>
      <c r="C799" s="501" t="s">
        <v>147</v>
      </c>
      <c r="D799" s="253" t="s">
        <v>163</v>
      </c>
      <c r="E799" s="253" t="s">
        <v>13</v>
      </c>
      <c r="F799" s="219" t="s">
        <v>7</v>
      </c>
      <c r="G799" s="219" t="s">
        <v>89</v>
      </c>
      <c r="H799" s="219" t="s">
        <v>5</v>
      </c>
      <c r="I799" s="248">
        <v>1</v>
      </c>
      <c r="J799" s="234">
        <v>1401</v>
      </c>
      <c r="K799" s="222"/>
      <c r="L799" s="219" t="s">
        <v>7</v>
      </c>
      <c r="M799" s="219" t="s">
        <v>89</v>
      </c>
      <c r="N799" s="219" t="s">
        <v>5</v>
      </c>
      <c r="O799" s="249">
        <v>1</v>
      </c>
      <c r="P799" s="234">
        <v>1401</v>
      </c>
      <c r="Q799" s="219"/>
      <c r="R799" s="219"/>
      <c r="S799" s="219"/>
      <c r="T799" s="249">
        <v>1</v>
      </c>
      <c r="U799" s="235">
        <v>1401</v>
      </c>
      <c r="V799" s="228" t="s">
        <v>664</v>
      </c>
      <c r="W799" s="228" t="s">
        <v>6</v>
      </c>
      <c r="X799" s="228" t="s">
        <v>88</v>
      </c>
      <c r="Y799" s="252">
        <v>1</v>
      </c>
      <c r="Z799" s="236">
        <v>1401</v>
      </c>
      <c r="AA799" s="207">
        <f t="shared" si="1124"/>
        <v>1401</v>
      </c>
      <c r="AB799" s="222">
        <v>2174</v>
      </c>
      <c r="AC799" s="544">
        <f t="shared" si="1189"/>
        <v>773</v>
      </c>
      <c r="AD799" s="208">
        <f>2.73*$AB$1</f>
        <v>3105.2658000000001</v>
      </c>
      <c r="AE799" s="678">
        <f t="shared" si="1190"/>
        <v>1704.2658000000001</v>
      </c>
      <c r="AF799" s="222">
        <v>3726</v>
      </c>
      <c r="AJ799" s="444">
        <f t="shared" si="1125"/>
        <v>773</v>
      </c>
      <c r="AK799" s="444">
        <f t="shared" si="1126"/>
        <v>55.174875089221985</v>
      </c>
      <c r="AL799" s="539">
        <f t="shared" si="1191"/>
        <v>0.11034975017844398</v>
      </c>
      <c r="AM799" s="444">
        <f t="shared" si="1127"/>
        <v>154.6</v>
      </c>
      <c r="AN799" s="445">
        <f t="shared" si="1128"/>
        <v>1704.2658000000001</v>
      </c>
      <c r="AO799" s="445">
        <f t="shared" si="1129"/>
        <v>121.64638115631692</v>
      </c>
      <c r="AP799" s="542">
        <f t="shared" si="1192"/>
        <v>0.24329276231263386</v>
      </c>
      <c r="AQ799" s="445">
        <f t="shared" si="1130"/>
        <v>340.85316</v>
      </c>
      <c r="AR799" s="227">
        <f t="shared" si="1131"/>
        <v>1521</v>
      </c>
      <c r="AS799" s="210">
        <f t="shared" si="1132"/>
        <v>1521</v>
      </c>
      <c r="AT799" s="209">
        <f t="shared" si="1133"/>
        <v>456.3</v>
      </c>
      <c r="AU799" s="209">
        <f t="shared" si="1134"/>
        <v>760.5</v>
      </c>
      <c r="AV799" s="211">
        <f t="shared" si="1135"/>
        <v>2174</v>
      </c>
      <c r="AW799" s="212">
        <f t="shared" si="1136"/>
        <v>-653</v>
      </c>
      <c r="AX799" s="210">
        <f t="shared" si="1137"/>
        <v>120</v>
      </c>
      <c r="AY799" s="210">
        <f t="shared" si="1138"/>
        <v>8.5653104925053469</v>
      </c>
      <c r="AZ799" s="211">
        <f t="shared" si="1139"/>
        <v>3105.2658000000001</v>
      </c>
      <c r="BA799" s="544">
        <f t="shared" si="1193"/>
        <v>1584.2658000000001</v>
      </c>
      <c r="BB799" s="210">
        <f t="shared" si="1194"/>
        <v>396.06645000000003</v>
      </c>
      <c r="BC799" s="213">
        <f t="shared" si="1140"/>
        <v>2173.68606</v>
      </c>
      <c r="BD799" s="211">
        <f>[1]MAG_9pak!$C$15</f>
        <v>2173.68606</v>
      </c>
      <c r="BE799" s="213">
        <f t="shared" si="1141"/>
        <v>652.105818</v>
      </c>
      <c r="BF799" s="213">
        <f t="shared" si="1142"/>
        <v>1086.84303</v>
      </c>
      <c r="BG799" s="210">
        <f t="shared" si="1143"/>
        <v>-0.31394000000000233</v>
      </c>
      <c r="BH799" s="210">
        <f t="shared" si="1144"/>
        <v>772.68606</v>
      </c>
      <c r="BI799" s="210">
        <f t="shared" si="1145"/>
        <v>55.152466809421838</v>
      </c>
      <c r="BJ799" s="210">
        <f t="shared" si="1146"/>
        <v>1737.24</v>
      </c>
      <c r="BK799" s="214">
        <f t="shared" si="1147"/>
        <v>521.17200000000003</v>
      </c>
      <c r="BL799" s="214">
        <f t="shared" si="1148"/>
        <v>868.62</v>
      </c>
      <c r="BM799" s="210">
        <f t="shared" si="1149"/>
        <v>336.24</v>
      </c>
      <c r="BN799" s="210">
        <f t="shared" si="1150"/>
        <v>-436.76</v>
      </c>
      <c r="BO799" s="215">
        <f t="shared" si="1151"/>
        <v>1737.24</v>
      </c>
      <c r="BP799" s="210">
        <f>Z799*1.2</f>
        <v>1681.2</v>
      </c>
      <c r="BQ799" s="216">
        <f t="shared" si="1152"/>
        <v>504.36</v>
      </c>
      <c r="BR799" s="216">
        <f t="shared" si="1153"/>
        <v>840.6</v>
      </c>
      <c r="BS799" s="210">
        <f t="shared" si="1154"/>
        <v>280.20000000000005</v>
      </c>
      <c r="BT799" s="210">
        <f t="shared" si="1155"/>
        <v>-492.79999999999995</v>
      </c>
      <c r="BU799" s="217">
        <f t="shared" si="1156"/>
        <v>1681.2</v>
      </c>
      <c r="BV799" s="210">
        <f>Z799*1.19</f>
        <v>1667.1899999999998</v>
      </c>
      <c r="BW799" s="403">
        <f t="shared" si="1157"/>
        <v>500.15699999999993</v>
      </c>
      <c r="BX799" s="403">
        <f t="shared" si="1158"/>
        <v>833.59499999999991</v>
      </c>
      <c r="BY799" s="210">
        <f t="shared" si="1159"/>
        <v>266.18999999999983</v>
      </c>
      <c r="BZ799" s="210">
        <f t="shared" si="1160"/>
        <v>-506.81000000000017</v>
      </c>
      <c r="CA799" s="210">
        <f t="shared" si="1161"/>
        <v>19</v>
      </c>
      <c r="CB799" s="404">
        <f t="shared" si="1162"/>
        <v>1667.1899999999998</v>
      </c>
      <c r="CC799" s="404"/>
      <c r="CD799" s="537">
        <f t="shared" si="1163"/>
        <v>396.06645000000003</v>
      </c>
      <c r="CE799" s="537">
        <f t="shared" si="1195"/>
        <v>118.819935</v>
      </c>
      <c r="CF799" s="537">
        <f t="shared" si="1164"/>
        <v>198.03322500000002</v>
      </c>
      <c r="CG799" s="210"/>
      <c r="CH799" s="210"/>
      <c r="CI799" s="210"/>
      <c r="CJ799" s="538">
        <f t="shared" si="1165"/>
        <v>396.06645000000003</v>
      </c>
      <c r="CK799" s="216">
        <f t="shared" si="1166"/>
        <v>163.25</v>
      </c>
      <c r="CL799" s="216">
        <f t="shared" si="1196"/>
        <v>48.975000000000001</v>
      </c>
      <c r="CM799" s="216">
        <f t="shared" si="1167"/>
        <v>81.625</v>
      </c>
      <c r="CN799" s="216"/>
      <c r="CO799" s="216"/>
      <c r="CP799" s="216"/>
      <c r="CQ799" s="217">
        <f t="shared" si="1168"/>
        <v>163.25</v>
      </c>
      <c r="CR799" s="403">
        <f t="shared" si="1169"/>
        <v>359.51895000000007</v>
      </c>
      <c r="CS799" s="403">
        <f t="shared" si="1197"/>
        <v>107.85568500000002</v>
      </c>
      <c r="CT799" s="403">
        <f t="shared" si="1170"/>
        <v>179.75947500000004</v>
      </c>
      <c r="CU799" s="403"/>
      <c r="CV799" s="403"/>
      <c r="CW799" s="403"/>
      <c r="CX799" s="404">
        <f t="shared" si="1171"/>
        <v>359.51895000000007</v>
      </c>
      <c r="CY799" s="198"/>
      <c r="CZ799" s="222">
        <v>2174</v>
      </c>
      <c r="DA799" s="677">
        <f t="shared" si="1172"/>
        <v>773</v>
      </c>
      <c r="DB799" s="676">
        <f t="shared" si="1173"/>
        <v>55.174875089221985</v>
      </c>
      <c r="DC799" s="676">
        <f t="shared" si="1198"/>
        <v>11.034975017844397</v>
      </c>
      <c r="DD799" s="208">
        <v>3105.2658000000001</v>
      </c>
      <c r="DE799" s="677">
        <f t="shared" si="1174"/>
        <v>1704.2658000000001</v>
      </c>
      <c r="DF799" s="676">
        <f t="shared" si="1175"/>
        <v>121.64638115631692</v>
      </c>
      <c r="DG799" s="676">
        <f t="shared" si="1199"/>
        <v>24.329276231263385</v>
      </c>
      <c r="DH799" s="222">
        <v>15</v>
      </c>
      <c r="DI799" s="677">
        <f t="shared" si="1176"/>
        <v>210.15</v>
      </c>
      <c r="DJ799" s="568">
        <f t="shared" si="1177"/>
        <v>1611.15</v>
      </c>
      <c r="DK799" s="677">
        <f t="shared" si="1178"/>
        <v>1611.15</v>
      </c>
      <c r="DL799" s="677">
        <f t="shared" si="1200"/>
        <v>483.34500000000003</v>
      </c>
      <c r="DM799" s="677">
        <f t="shared" si="1201"/>
        <v>805.57500000000005</v>
      </c>
      <c r="DN799" s="677">
        <f t="shared" si="1179"/>
        <v>373.52895000000001</v>
      </c>
      <c r="DO799" s="677">
        <f t="shared" si="1202"/>
        <v>112.058685</v>
      </c>
      <c r="DP799" s="677">
        <f t="shared" si="1203"/>
        <v>186.764475</v>
      </c>
      <c r="DQ799" s="677">
        <f t="shared" si="1180"/>
        <v>373.52895000000001</v>
      </c>
      <c r="DR799" s="222">
        <v>2174</v>
      </c>
      <c r="DS799" s="677">
        <f t="shared" si="1181"/>
        <v>773</v>
      </c>
      <c r="DT799" s="676">
        <f t="shared" si="1182"/>
        <v>55.174875089221985</v>
      </c>
      <c r="DU799" s="710">
        <f t="shared" si="1204"/>
        <v>11.034975017844397</v>
      </c>
      <c r="DV799" s="208">
        <v>3105.2658000000001</v>
      </c>
      <c r="DW799" s="677">
        <f t="shared" si="1183"/>
        <v>1704.2658000000001</v>
      </c>
      <c r="DX799" s="676">
        <f t="shared" si="1184"/>
        <v>121.64638115631692</v>
      </c>
      <c r="DY799" s="710">
        <f t="shared" si="1205"/>
        <v>24.329276231263385</v>
      </c>
      <c r="DZ799" s="222">
        <v>15</v>
      </c>
      <c r="EA799" s="677">
        <f t="shared" si="1185"/>
        <v>210.15</v>
      </c>
      <c r="EB799" s="568">
        <f t="shared" si="1186"/>
        <v>1611.15</v>
      </c>
      <c r="EC799" s="677">
        <f t="shared" si="1187"/>
        <v>1611.15</v>
      </c>
      <c r="ED799" s="677">
        <f t="shared" si="1206"/>
        <v>483.34500000000003</v>
      </c>
      <c r="EE799" s="677">
        <f t="shared" si="1207"/>
        <v>805.57500000000005</v>
      </c>
      <c r="EF799" s="208">
        <f t="shared" si="1208"/>
        <v>373.52895000000001</v>
      </c>
      <c r="EG799" s="208">
        <f t="shared" si="1209"/>
        <v>112.058685</v>
      </c>
      <c r="EH799" s="208">
        <f t="shared" si="1210"/>
        <v>186.764475</v>
      </c>
      <c r="EI799" s="677">
        <f t="shared" si="1188"/>
        <v>373.52895000000001</v>
      </c>
    </row>
    <row r="800" spans="1:139" s="218" customFormat="1" ht="22.5" x14ac:dyDescent="0.2">
      <c r="A800" s="505">
        <v>797</v>
      </c>
      <c r="B800" s="505" t="s">
        <v>1266</v>
      </c>
      <c r="C800" s="499" t="s">
        <v>958</v>
      </c>
      <c r="D800" s="253" t="s">
        <v>163</v>
      </c>
      <c r="E800" s="253" t="s">
        <v>1339</v>
      </c>
      <c r="F800" s="219" t="s">
        <v>5</v>
      </c>
      <c r="G800" s="219" t="s">
        <v>42</v>
      </c>
      <c r="H800" s="219" t="s">
        <v>52</v>
      </c>
      <c r="I800" s="248">
        <v>1</v>
      </c>
      <c r="J800" s="234">
        <v>679</v>
      </c>
      <c r="K800" s="222"/>
      <c r="L800" s="219" t="s">
        <v>5</v>
      </c>
      <c r="M800" s="219" t="s">
        <v>42</v>
      </c>
      <c r="N800" s="219" t="s">
        <v>52</v>
      </c>
      <c r="O800" s="249">
        <v>1</v>
      </c>
      <c r="P800" s="234">
        <v>679</v>
      </c>
      <c r="Q800" s="219"/>
      <c r="R800" s="219"/>
      <c r="S800" s="219"/>
      <c r="T800" s="249">
        <v>1</v>
      </c>
      <c r="U800" s="235">
        <v>679</v>
      </c>
      <c r="V800" s="228" t="s">
        <v>303</v>
      </c>
      <c r="W800" s="228" t="s">
        <v>42</v>
      </c>
      <c r="X800" s="228" t="s">
        <v>10</v>
      </c>
      <c r="Y800" s="761">
        <f>1-1</f>
        <v>0</v>
      </c>
      <c r="Z800" s="236">
        <v>679</v>
      </c>
      <c r="AA800" s="207">
        <f t="shared" si="1124"/>
        <v>0</v>
      </c>
      <c r="AB800" s="222">
        <v>648</v>
      </c>
      <c r="AC800" s="544">
        <f t="shared" si="1189"/>
        <v>-31</v>
      </c>
      <c r="AD800" s="208">
        <f>0.814*$AB$1</f>
        <v>925.89243999999997</v>
      </c>
      <c r="AE800" s="678">
        <f t="shared" si="1190"/>
        <v>246.89243999999997</v>
      </c>
      <c r="AF800" s="222">
        <v>1205</v>
      </c>
      <c r="AJ800" s="444">
        <f t="shared" si="1125"/>
        <v>-31</v>
      </c>
      <c r="AK800" s="444">
        <f t="shared" si="1126"/>
        <v>-4.5655375552282749</v>
      </c>
      <c r="AL800" s="539">
        <f t="shared" si="1191"/>
        <v>-9.1310751104565508E-3</v>
      </c>
      <c r="AM800" s="444">
        <f t="shared" si="1127"/>
        <v>-6.2</v>
      </c>
      <c r="AN800" s="445">
        <f t="shared" si="1128"/>
        <v>246.89243999999997</v>
      </c>
      <c r="AO800" s="445">
        <f t="shared" si="1129"/>
        <v>36.361184094256259</v>
      </c>
      <c r="AP800" s="542">
        <f t="shared" si="1192"/>
        <v>7.2722368188512521E-2</v>
      </c>
      <c r="AQ800" s="445">
        <f t="shared" si="1130"/>
        <v>49.37848799999999</v>
      </c>
      <c r="AR800" s="227">
        <f t="shared" si="1131"/>
        <v>0</v>
      </c>
      <c r="AS800" s="210">
        <f t="shared" si="1132"/>
        <v>799</v>
      </c>
      <c r="AT800" s="209">
        <f t="shared" si="1133"/>
        <v>239.7</v>
      </c>
      <c r="AU800" s="209">
        <f t="shared" si="1134"/>
        <v>399.5</v>
      </c>
      <c r="AV800" s="211">
        <f t="shared" si="1135"/>
        <v>648</v>
      </c>
      <c r="AW800" s="210">
        <f t="shared" si="1136"/>
        <v>151</v>
      </c>
      <c r="AX800" s="210">
        <f t="shared" si="1137"/>
        <v>120</v>
      </c>
      <c r="AY800" s="210">
        <f t="shared" si="1138"/>
        <v>17.673048600883661</v>
      </c>
      <c r="AZ800" s="211">
        <f t="shared" si="1139"/>
        <v>925.89243999999997</v>
      </c>
      <c r="BA800" s="544">
        <f t="shared" si="1193"/>
        <v>126.89243999999997</v>
      </c>
      <c r="BB800" s="210">
        <f t="shared" si="1194"/>
        <v>31.723109999999991</v>
      </c>
      <c r="BC800" s="213">
        <f t="shared" si="1140"/>
        <v>0</v>
      </c>
      <c r="BD800" s="211">
        <f>[1]MAG_9pak!$F$6</f>
        <v>833.30319599999996</v>
      </c>
      <c r="BE800" s="213">
        <f t="shared" si="1141"/>
        <v>249.99095879999999</v>
      </c>
      <c r="BF800" s="213">
        <f t="shared" si="1142"/>
        <v>416.65159799999998</v>
      </c>
      <c r="BG800" s="210">
        <f t="shared" si="1143"/>
        <v>185.30319599999996</v>
      </c>
      <c r="BH800" s="210">
        <f t="shared" si="1144"/>
        <v>154.30319599999996</v>
      </c>
      <c r="BI800" s="210">
        <f t="shared" si="1145"/>
        <v>22.725065684830639</v>
      </c>
      <c r="BJ800" s="210">
        <f t="shared" si="1146"/>
        <v>841.96</v>
      </c>
      <c r="BK800" s="214">
        <f t="shared" si="1147"/>
        <v>252.58799999999999</v>
      </c>
      <c r="BL800" s="214">
        <f t="shared" si="1148"/>
        <v>420.98</v>
      </c>
      <c r="BM800" s="210">
        <f t="shared" si="1149"/>
        <v>162.96000000000004</v>
      </c>
      <c r="BN800" s="210">
        <f t="shared" si="1150"/>
        <v>193.96000000000004</v>
      </c>
      <c r="BO800" s="215">
        <f t="shared" si="1151"/>
        <v>0</v>
      </c>
      <c r="BP800" s="210">
        <f t="shared" ref="BP800:BP827" si="1213">Z800*1.24</f>
        <v>841.96</v>
      </c>
      <c r="BQ800" s="216">
        <f t="shared" si="1152"/>
        <v>252.58799999999999</v>
      </c>
      <c r="BR800" s="216">
        <f t="shared" si="1153"/>
        <v>420.98</v>
      </c>
      <c r="BS800" s="210">
        <f t="shared" si="1154"/>
        <v>162.96000000000004</v>
      </c>
      <c r="BT800" s="210">
        <f t="shared" si="1155"/>
        <v>193.96000000000004</v>
      </c>
      <c r="BU800" s="217">
        <f t="shared" si="1156"/>
        <v>0</v>
      </c>
      <c r="BV800" s="210">
        <f t="shared" ref="BV800:BV827" si="1214">Z800*1.24</f>
        <v>841.96</v>
      </c>
      <c r="BW800" s="403">
        <f t="shared" si="1157"/>
        <v>252.58799999999999</v>
      </c>
      <c r="BX800" s="403">
        <f t="shared" si="1158"/>
        <v>420.98</v>
      </c>
      <c r="BY800" s="210">
        <f t="shared" si="1159"/>
        <v>162.96000000000004</v>
      </c>
      <c r="BZ800" s="210">
        <f t="shared" si="1160"/>
        <v>193.96000000000004</v>
      </c>
      <c r="CA800" s="210">
        <f t="shared" si="1161"/>
        <v>24</v>
      </c>
      <c r="CB800" s="404">
        <f t="shared" si="1162"/>
        <v>0</v>
      </c>
      <c r="CC800" s="404"/>
      <c r="CD800" s="537">
        <f t="shared" si="1163"/>
        <v>31.723109999999991</v>
      </c>
      <c r="CE800" s="537">
        <f t="shared" si="1195"/>
        <v>9.5169329999999963</v>
      </c>
      <c r="CF800" s="537">
        <f t="shared" si="1164"/>
        <v>15.861554999999996</v>
      </c>
      <c r="CG800" s="210"/>
      <c r="CH800" s="210"/>
      <c r="CI800" s="210"/>
      <c r="CJ800" s="538">
        <f t="shared" si="1165"/>
        <v>0</v>
      </c>
      <c r="CK800" s="216">
        <f t="shared" si="1166"/>
        <v>-37.75</v>
      </c>
      <c r="CL800" s="216">
        <f t="shared" si="1196"/>
        <v>-11.324999999999999</v>
      </c>
      <c r="CM800" s="216">
        <f t="shared" si="1167"/>
        <v>-18.875</v>
      </c>
      <c r="CN800" s="216"/>
      <c r="CO800" s="216"/>
      <c r="CP800" s="216"/>
      <c r="CQ800" s="217">
        <f t="shared" si="1168"/>
        <v>0</v>
      </c>
      <c r="CR800" s="403">
        <f t="shared" si="1169"/>
        <v>20.983109999999982</v>
      </c>
      <c r="CS800" s="403">
        <f t="shared" si="1197"/>
        <v>6.2949329999999941</v>
      </c>
      <c r="CT800" s="403">
        <f t="shared" si="1170"/>
        <v>10.491554999999991</v>
      </c>
      <c r="CU800" s="403"/>
      <c r="CV800" s="403"/>
      <c r="CW800" s="403"/>
      <c r="CX800" s="404">
        <f t="shared" si="1171"/>
        <v>0</v>
      </c>
      <c r="CY800" s="198"/>
      <c r="CZ800" s="222">
        <v>648</v>
      </c>
      <c r="DA800" s="677">
        <f t="shared" si="1172"/>
        <v>-31</v>
      </c>
      <c r="DB800" s="676">
        <f t="shared" si="1173"/>
        <v>-4.5655375552282749</v>
      </c>
      <c r="DC800" s="676">
        <f t="shared" si="1198"/>
        <v>-0.91310751104565502</v>
      </c>
      <c r="DD800" s="208">
        <v>925.89243999999997</v>
      </c>
      <c r="DE800" s="677">
        <f t="shared" si="1174"/>
        <v>246.89243999999997</v>
      </c>
      <c r="DF800" s="676">
        <f t="shared" si="1175"/>
        <v>36.361184094256259</v>
      </c>
      <c r="DG800" s="676">
        <f t="shared" si="1199"/>
        <v>7.2722368188512521</v>
      </c>
      <c r="DH800" s="222">
        <v>24</v>
      </c>
      <c r="DI800" s="677">
        <f t="shared" si="1176"/>
        <v>162.96</v>
      </c>
      <c r="DJ800" s="568">
        <f t="shared" si="1177"/>
        <v>841.96</v>
      </c>
      <c r="DK800" s="677">
        <f t="shared" si="1178"/>
        <v>0</v>
      </c>
      <c r="DL800" s="677">
        <f t="shared" si="1200"/>
        <v>252.58800000000002</v>
      </c>
      <c r="DM800" s="677">
        <f t="shared" si="1201"/>
        <v>420.98</v>
      </c>
      <c r="DN800" s="677">
        <f t="shared" si="1179"/>
        <v>20.983109999999982</v>
      </c>
      <c r="DO800" s="677">
        <f t="shared" si="1202"/>
        <v>6.2949329999999941</v>
      </c>
      <c r="DP800" s="677">
        <f t="shared" si="1203"/>
        <v>10.491554999999991</v>
      </c>
      <c r="DQ800" s="677">
        <f t="shared" si="1180"/>
        <v>0</v>
      </c>
      <c r="DR800" s="222">
        <v>648</v>
      </c>
      <c r="DS800" s="677">
        <f t="shared" si="1181"/>
        <v>-31</v>
      </c>
      <c r="DT800" s="676">
        <f t="shared" si="1182"/>
        <v>-4.5655375552282749</v>
      </c>
      <c r="DU800" s="710">
        <f t="shared" si="1204"/>
        <v>-0.91310751104565502</v>
      </c>
      <c r="DV800" s="208">
        <v>925.89243999999997</v>
      </c>
      <c r="DW800" s="677">
        <f t="shared" si="1183"/>
        <v>246.89243999999997</v>
      </c>
      <c r="DX800" s="676">
        <f t="shared" si="1184"/>
        <v>36.361184094256259</v>
      </c>
      <c r="DY800" s="710">
        <f t="shared" si="1205"/>
        <v>7.2722368188512521</v>
      </c>
      <c r="DZ800" s="222">
        <v>22</v>
      </c>
      <c r="EA800" s="677">
        <f t="shared" si="1185"/>
        <v>149.38</v>
      </c>
      <c r="EB800" s="568">
        <f t="shared" si="1186"/>
        <v>828.38</v>
      </c>
      <c r="EC800" s="677">
        <f t="shared" si="1187"/>
        <v>0</v>
      </c>
      <c r="ED800" s="677">
        <f t="shared" si="1206"/>
        <v>248.51400000000001</v>
      </c>
      <c r="EE800" s="677">
        <f t="shared" si="1207"/>
        <v>414.19</v>
      </c>
      <c r="EF800" s="208">
        <f t="shared" si="1208"/>
        <v>24.378109999999992</v>
      </c>
      <c r="EG800" s="208">
        <f t="shared" si="1209"/>
        <v>7.3134329999999972</v>
      </c>
      <c r="EH800" s="208">
        <f t="shared" si="1210"/>
        <v>12.189054999999996</v>
      </c>
      <c r="EI800" s="677">
        <f t="shared" si="1188"/>
        <v>0</v>
      </c>
    </row>
    <row r="801" spans="1:139" s="218" customFormat="1" ht="13.5" customHeight="1" x14ac:dyDescent="0.2">
      <c r="A801" s="506">
        <v>798</v>
      </c>
      <c r="B801" s="505" t="s">
        <v>1266</v>
      </c>
      <c r="C801" s="499" t="s">
        <v>958</v>
      </c>
      <c r="D801" s="253" t="s">
        <v>163</v>
      </c>
      <c r="E801" s="410" t="s">
        <v>8</v>
      </c>
      <c r="F801" s="219" t="s">
        <v>5</v>
      </c>
      <c r="G801" s="219" t="s">
        <v>6</v>
      </c>
      <c r="H801" s="219" t="s">
        <v>7</v>
      </c>
      <c r="I801" s="248">
        <v>0.25</v>
      </c>
      <c r="J801" s="230">
        <v>500</v>
      </c>
      <c r="K801" s="222"/>
      <c r="L801" s="219" t="s">
        <v>5</v>
      </c>
      <c r="M801" s="219" t="s">
        <v>6</v>
      </c>
      <c r="N801" s="219" t="s">
        <v>7</v>
      </c>
      <c r="O801" s="249">
        <v>0.25</v>
      </c>
      <c r="P801" s="230">
        <v>500</v>
      </c>
      <c r="Q801" s="219"/>
      <c r="R801" s="219"/>
      <c r="S801" s="219"/>
      <c r="T801" s="249">
        <v>0.25</v>
      </c>
      <c r="U801" s="231">
        <v>500</v>
      </c>
      <c r="V801" s="228" t="s">
        <v>303</v>
      </c>
      <c r="W801" s="228" t="s">
        <v>6</v>
      </c>
      <c r="X801" s="228" t="s">
        <v>7</v>
      </c>
      <c r="Y801" s="252">
        <v>0.25</v>
      </c>
      <c r="Z801" s="232">
        <v>500</v>
      </c>
      <c r="AA801" s="207">
        <f t="shared" si="1124"/>
        <v>125</v>
      </c>
      <c r="AB801" s="222">
        <v>620</v>
      </c>
      <c r="AC801" s="544">
        <f t="shared" si="1189"/>
        <v>120</v>
      </c>
      <c r="AD801" s="208">
        <f>0.581*$AB$1</f>
        <v>660.86425999999994</v>
      </c>
      <c r="AE801" s="678">
        <f t="shared" si="1190"/>
        <v>160.86425999999994</v>
      </c>
      <c r="AF801" s="222">
        <v>859</v>
      </c>
      <c r="AJ801" s="444">
        <f t="shared" si="1125"/>
        <v>120</v>
      </c>
      <c r="AK801" s="444">
        <f t="shared" si="1126"/>
        <v>24</v>
      </c>
      <c r="AL801" s="539">
        <f t="shared" si="1191"/>
        <v>4.8000000000000001E-2</v>
      </c>
      <c r="AM801" s="444">
        <f t="shared" si="1127"/>
        <v>24</v>
      </c>
      <c r="AN801" s="445">
        <f t="shared" si="1128"/>
        <v>160.86425999999994</v>
      </c>
      <c r="AO801" s="445">
        <f t="shared" si="1129"/>
        <v>32.172852000000006</v>
      </c>
      <c r="AP801" s="542">
        <f t="shared" si="1192"/>
        <v>6.4345704000000004E-2</v>
      </c>
      <c r="AQ801" s="445">
        <f t="shared" si="1130"/>
        <v>32.172851999999992</v>
      </c>
      <c r="AR801" s="227">
        <f t="shared" si="1131"/>
        <v>155</v>
      </c>
      <c r="AS801" s="210">
        <f t="shared" si="1132"/>
        <v>620</v>
      </c>
      <c r="AT801" s="209">
        <f t="shared" si="1133"/>
        <v>186</v>
      </c>
      <c r="AU801" s="209">
        <f t="shared" si="1134"/>
        <v>310</v>
      </c>
      <c r="AV801" s="211">
        <f t="shared" si="1135"/>
        <v>620</v>
      </c>
      <c r="AW801" s="210">
        <f t="shared" si="1136"/>
        <v>0</v>
      </c>
      <c r="AX801" s="210">
        <f t="shared" si="1137"/>
        <v>120</v>
      </c>
      <c r="AY801" s="210">
        <f t="shared" si="1138"/>
        <v>24</v>
      </c>
      <c r="AZ801" s="211">
        <f t="shared" si="1139"/>
        <v>660.86425999999994</v>
      </c>
      <c r="BA801" s="544">
        <f t="shared" si="1193"/>
        <v>40.864259999999945</v>
      </c>
      <c r="BB801" s="210">
        <f t="shared" si="1194"/>
        <v>10.216064999999986</v>
      </c>
      <c r="BC801" s="213">
        <f t="shared" si="1140"/>
        <v>155</v>
      </c>
      <c r="BD801" s="211">
        <f>[1]MAG_9pak!$F$4</f>
        <v>620</v>
      </c>
      <c r="BE801" s="213">
        <f t="shared" si="1141"/>
        <v>186</v>
      </c>
      <c r="BF801" s="213">
        <f t="shared" si="1142"/>
        <v>310</v>
      </c>
      <c r="BG801" s="210">
        <f t="shared" si="1143"/>
        <v>0</v>
      </c>
      <c r="BH801" s="210">
        <f t="shared" si="1144"/>
        <v>120</v>
      </c>
      <c r="BI801" s="210">
        <f t="shared" si="1145"/>
        <v>24</v>
      </c>
      <c r="BJ801" s="210">
        <f t="shared" si="1146"/>
        <v>620</v>
      </c>
      <c r="BK801" s="214">
        <f t="shared" si="1147"/>
        <v>186</v>
      </c>
      <c r="BL801" s="214">
        <f t="shared" si="1148"/>
        <v>310</v>
      </c>
      <c r="BM801" s="210">
        <f t="shared" si="1149"/>
        <v>120</v>
      </c>
      <c r="BN801" s="210">
        <f t="shared" si="1150"/>
        <v>0</v>
      </c>
      <c r="BO801" s="215">
        <f t="shared" si="1151"/>
        <v>155</v>
      </c>
      <c r="BP801" s="210">
        <f t="shared" si="1213"/>
        <v>620</v>
      </c>
      <c r="BQ801" s="216">
        <f t="shared" si="1152"/>
        <v>186</v>
      </c>
      <c r="BR801" s="216">
        <f t="shared" si="1153"/>
        <v>310</v>
      </c>
      <c r="BS801" s="210">
        <f t="shared" si="1154"/>
        <v>120</v>
      </c>
      <c r="BT801" s="210">
        <f t="shared" si="1155"/>
        <v>0</v>
      </c>
      <c r="BU801" s="217">
        <f t="shared" si="1156"/>
        <v>155</v>
      </c>
      <c r="BV801" s="210">
        <f t="shared" si="1214"/>
        <v>620</v>
      </c>
      <c r="BW801" s="403">
        <f t="shared" si="1157"/>
        <v>186</v>
      </c>
      <c r="BX801" s="403">
        <f t="shared" si="1158"/>
        <v>310</v>
      </c>
      <c r="BY801" s="210">
        <f t="shared" si="1159"/>
        <v>120</v>
      </c>
      <c r="BZ801" s="210">
        <f t="shared" si="1160"/>
        <v>0</v>
      </c>
      <c r="CA801" s="210">
        <f t="shared" si="1161"/>
        <v>24</v>
      </c>
      <c r="CB801" s="404">
        <f t="shared" si="1162"/>
        <v>155</v>
      </c>
      <c r="CC801" s="404"/>
      <c r="CD801" s="537">
        <f t="shared" si="1163"/>
        <v>10.216064999999986</v>
      </c>
      <c r="CE801" s="537">
        <f t="shared" si="1195"/>
        <v>3.0648194999999956</v>
      </c>
      <c r="CF801" s="537">
        <f t="shared" si="1164"/>
        <v>5.1080324999999931</v>
      </c>
      <c r="CG801" s="210"/>
      <c r="CH801" s="210"/>
      <c r="CI801" s="210"/>
      <c r="CJ801" s="538">
        <f t="shared" si="1165"/>
        <v>2.5540162499999965</v>
      </c>
      <c r="CK801" s="216">
        <f t="shared" si="1166"/>
        <v>0</v>
      </c>
      <c r="CL801" s="216">
        <f t="shared" si="1196"/>
        <v>0</v>
      </c>
      <c r="CM801" s="216">
        <f t="shared" si="1167"/>
        <v>0</v>
      </c>
      <c r="CN801" s="216"/>
      <c r="CO801" s="216"/>
      <c r="CP801" s="216"/>
      <c r="CQ801" s="217">
        <f t="shared" si="1168"/>
        <v>0</v>
      </c>
      <c r="CR801" s="403">
        <f t="shared" si="1169"/>
        <v>10.216064999999986</v>
      </c>
      <c r="CS801" s="403">
        <f t="shared" si="1197"/>
        <v>3.0648194999999956</v>
      </c>
      <c r="CT801" s="403">
        <f t="shared" si="1170"/>
        <v>5.1080324999999931</v>
      </c>
      <c r="CU801" s="403"/>
      <c r="CV801" s="403"/>
      <c r="CW801" s="403"/>
      <c r="CX801" s="404">
        <f t="shared" si="1171"/>
        <v>2.5540162499999965</v>
      </c>
      <c r="CY801" s="198"/>
      <c r="CZ801" s="222">
        <v>620</v>
      </c>
      <c r="DA801" s="677">
        <f t="shared" si="1172"/>
        <v>120</v>
      </c>
      <c r="DB801" s="676">
        <f t="shared" si="1173"/>
        <v>24</v>
      </c>
      <c r="DC801" s="676">
        <f t="shared" si="1198"/>
        <v>4.8</v>
      </c>
      <c r="DD801" s="208">
        <v>660.86425999999994</v>
      </c>
      <c r="DE801" s="677">
        <f t="shared" si="1174"/>
        <v>160.86425999999994</v>
      </c>
      <c r="DF801" s="676">
        <f t="shared" si="1175"/>
        <v>32.172852000000006</v>
      </c>
      <c r="DG801" s="676">
        <f t="shared" si="1199"/>
        <v>6.434570400000001</v>
      </c>
      <c r="DH801" s="222">
        <v>24</v>
      </c>
      <c r="DI801" s="677">
        <f t="shared" si="1176"/>
        <v>120</v>
      </c>
      <c r="DJ801" s="568">
        <f t="shared" si="1177"/>
        <v>620</v>
      </c>
      <c r="DK801" s="677">
        <f t="shared" si="1178"/>
        <v>155</v>
      </c>
      <c r="DL801" s="677">
        <f t="shared" si="1200"/>
        <v>186</v>
      </c>
      <c r="DM801" s="677">
        <f t="shared" si="1201"/>
        <v>310</v>
      </c>
      <c r="DN801" s="677">
        <f t="shared" si="1179"/>
        <v>10.216064999999986</v>
      </c>
      <c r="DO801" s="677">
        <f t="shared" si="1202"/>
        <v>3.0648194999999956</v>
      </c>
      <c r="DP801" s="677">
        <f t="shared" si="1203"/>
        <v>5.1080324999999931</v>
      </c>
      <c r="DQ801" s="677">
        <f t="shared" si="1180"/>
        <v>2.5540162499999965</v>
      </c>
      <c r="DR801" s="222">
        <v>620</v>
      </c>
      <c r="DS801" s="677">
        <f t="shared" si="1181"/>
        <v>120</v>
      </c>
      <c r="DT801" s="676">
        <f t="shared" si="1182"/>
        <v>24</v>
      </c>
      <c r="DU801" s="710">
        <f t="shared" si="1204"/>
        <v>4.8</v>
      </c>
      <c r="DV801" s="208">
        <v>660.86425999999994</v>
      </c>
      <c r="DW801" s="677">
        <f t="shared" si="1183"/>
        <v>160.86425999999994</v>
      </c>
      <c r="DX801" s="676">
        <f t="shared" si="1184"/>
        <v>32.172852000000006</v>
      </c>
      <c r="DY801" s="710">
        <f t="shared" si="1205"/>
        <v>6.434570400000001</v>
      </c>
      <c r="DZ801" s="222">
        <v>24</v>
      </c>
      <c r="EA801" s="677">
        <f t="shared" si="1185"/>
        <v>120</v>
      </c>
      <c r="EB801" s="568">
        <f t="shared" si="1186"/>
        <v>620</v>
      </c>
      <c r="EC801" s="677">
        <f t="shared" si="1187"/>
        <v>155</v>
      </c>
      <c r="ED801" s="677">
        <f t="shared" si="1206"/>
        <v>186</v>
      </c>
      <c r="EE801" s="677">
        <f t="shared" si="1207"/>
        <v>310</v>
      </c>
      <c r="EF801" s="208">
        <f t="shared" si="1208"/>
        <v>10.216064999999986</v>
      </c>
      <c r="EG801" s="208">
        <f t="shared" si="1209"/>
        <v>3.0648194999999956</v>
      </c>
      <c r="EH801" s="208">
        <f t="shared" si="1210"/>
        <v>5.1080324999999931</v>
      </c>
      <c r="EI801" s="677">
        <f t="shared" si="1188"/>
        <v>2.5540162499999965</v>
      </c>
    </row>
    <row r="802" spans="1:139" s="218" customFormat="1" ht="13.5" customHeight="1" x14ac:dyDescent="0.2">
      <c r="A802" s="505">
        <v>799</v>
      </c>
      <c r="B802" s="505" t="s">
        <v>1266</v>
      </c>
      <c r="C802" s="499" t="s">
        <v>958</v>
      </c>
      <c r="D802" s="253" t="s">
        <v>163</v>
      </c>
      <c r="E802" s="253" t="s">
        <v>81</v>
      </c>
      <c r="F802" s="219" t="s">
        <v>5</v>
      </c>
      <c r="G802" s="219" t="s">
        <v>6</v>
      </c>
      <c r="H802" s="219" t="s">
        <v>7</v>
      </c>
      <c r="I802" s="248">
        <v>0.5</v>
      </c>
      <c r="J802" s="230">
        <v>500</v>
      </c>
      <c r="K802" s="222"/>
      <c r="L802" s="219" t="s">
        <v>5</v>
      </c>
      <c r="M802" s="219" t="s">
        <v>6</v>
      </c>
      <c r="N802" s="219" t="s">
        <v>7</v>
      </c>
      <c r="O802" s="249">
        <v>0.5</v>
      </c>
      <c r="P802" s="230">
        <v>500</v>
      </c>
      <c r="Q802" s="219"/>
      <c r="R802" s="219"/>
      <c r="S802" s="219"/>
      <c r="T802" s="249">
        <v>0.5</v>
      </c>
      <c r="U802" s="231">
        <v>500</v>
      </c>
      <c r="V802" s="228" t="s">
        <v>303</v>
      </c>
      <c r="W802" s="228" t="s">
        <v>6</v>
      </c>
      <c r="X802" s="228" t="s">
        <v>7</v>
      </c>
      <c r="Y802" s="252">
        <v>0.5</v>
      </c>
      <c r="Z802" s="232">
        <v>500</v>
      </c>
      <c r="AA802" s="207">
        <f t="shared" si="1124"/>
        <v>250</v>
      </c>
      <c r="AB802" s="222">
        <v>620</v>
      </c>
      <c r="AC802" s="544">
        <f t="shared" si="1189"/>
        <v>120</v>
      </c>
      <c r="AD802" s="208">
        <f>0.581*$AB$1</f>
        <v>660.86425999999994</v>
      </c>
      <c r="AE802" s="678">
        <f t="shared" si="1190"/>
        <v>160.86425999999994</v>
      </c>
      <c r="AF802" s="222">
        <v>859</v>
      </c>
      <c r="AJ802" s="444">
        <f t="shared" si="1125"/>
        <v>120</v>
      </c>
      <c r="AK802" s="444">
        <f t="shared" si="1126"/>
        <v>24</v>
      </c>
      <c r="AL802" s="539">
        <f t="shared" si="1191"/>
        <v>4.8000000000000001E-2</v>
      </c>
      <c r="AM802" s="444">
        <f t="shared" si="1127"/>
        <v>24</v>
      </c>
      <c r="AN802" s="445">
        <f t="shared" si="1128"/>
        <v>160.86425999999994</v>
      </c>
      <c r="AO802" s="445">
        <f t="shared" si="1129"/>
        <v>32.172852000000006</v>
      </c>
      <c r="AP802" s="542">
        <f t="shared" si="1192"/>
        <v>6.4345704000000004E-2</v>
      </c>
      <c r="AQ802" s="445">
        <f t="shared" si="1130"/>
        <v>32.172851999999992</v>
      </c>
      <c r="AR802" s="227">
        <f t="shared" si="1131"/>
        <v>310</v>
      </c>
      <c r="AS802" s="210">
        <f t="shared" si="1132"/>
        <v>620</v>
      </c>
      <c r="AT802" s="209">
        <f t="shared" si="1133"/>
        <v>186</v>
      </c>
      <c r="AU802" s="209">
        <f t="shared" si="1134"/>
        <v>310</v>
      </c>
      <c r="AV802" s="211">
        <f t="shared" si="1135"/>
        <v>620</v>
      </c>
      <c r="AW802" s="210">
        <f t="shared" si="1136"/>
        <v>0</v>
      </c>
      <c r="AX802" s="210">
        <f t="shared" si="1137"/>
        <v>120</v>
      </c>
      <c r="AY802" s="210">
        <f t="shared" si="1138"/>
        <v>24</v>
      </c>
      <c r="AZ802" s="211">
        <f t="shared" si="1139"/>
        <v>660.86425999999994</v>
      </c>
      <c r="BA802" s="544">
        <f t="shared" si="1193"/>
        <v>40.864259999999945</v>
      </c>
      <c r="BB802" s="210">
        <f t="shared" si="1194"/>
        <v>10.216064999999986</v>
      </c>
      <c r="BC802" s="213">
        <f t="shared" si="1140"/>
        <v>310</v>
      </c>
      <c r="BD802" s="211">
        <f>[1]MAG_9pak!$F$4</f>
        <v>620</v>
      </c>
      <c r="BE802" s="213">
        <f t="shared" si="1141"/>
        <v>186</v>
      </c>
      <c r="BF802" s="213">
        <f t="shared" si="1142"/>
        <v>310</v>
      </c>
      <c r="BG802" s="210">
        <f t="shared" si="1143"/>
        <v>0</v>
      </c>
      <c r="BH802" s="210">
        <f t="shared" si="1144"/>
        <v>120</v>
      </c>
      <c r="BI802" s="210">
        <f t="shared" si="1145"/>
        <v>24</v>
      </c>
      <c r="BJ802" s="210">
        <f t="shared" si="1146"/>
        <v>620</v>
      </c>
      <c r="BK802" s="214">
        <f t="shared" si="1147"/>
        <v>186</v>
      </c>
      <c r="BL802" s="214">
        <f t="shared" si="1148"/>
        <v>310</v>
      </c>
      <c r="BM802" s="210">
        <f t="shared" si="1149"/>
        <v>120</v>
      </c>
      <c r="BN802" s="210">
        <f t="shared" si="1150"/>
        <v>0</v>
      </c>
      <c r="BO802" s="215">
        <f t="shared" si="1151"/>
        <v>310</v>
      </c>
      <c r="BP802" s="210">
        <f t="shared" si="1213"/>
        <v>620</v>
      </c>
      <c r="BQ802" s="216">
        <f t="shared" si="1152"/>
        <v>186</v>
      </c>
      <c r="BR802" s="216">
        <f t="shared" si="1153"/>
        <v>310</v>
      </c>
      <c r="BS802" s="210">
        <f t="shared" si="1154"/>
        <v>120</v>
      </c>
      <c r="BT802" s="210">
        <f t="shared" si="1155"/>
        <v>0</v>
      </c>
      <c r="BU802" s="217">
        <f t="shared" si="1156"/>
        <v>310</v>
      </c>
      <c r="BV802" s="210">
        <f t="shared" si="1214"/>
        <v>620</v>
      </c>
      <c r="BW802" s="403">
        <f t="shared" si="1157"/>
        <v>186</v>
      </c>
      <c r="BX802" s="403">
        <f t="shared" si="1158"/>
        <v>310</v>
      </c>
      <c r="BY802" s="210">
        <f t="shared" si="1159"/>
        <v>120</v>
      </c>
      <c r="BZ802" s="210">
        <f t="shared" si="1160"/>
        <v>0</v>
      </c>
      <c r="CA802" s="210">
        <f t="shared" si="1161"/>
        <v>24</v>
      </c>
      <c r="CB802" s="404">
        <f t="shared" si="1162"/>
        <v>310</v>
      </c>
      <c r="CC802" s="404"/>
      <c r="CD802" s="537">
        <f t="shared" si="1163"/>
        <v>10.216064999999986</v>
      </c>
      <c r="CE802" s="537">
        <f t="shared" si="1195"/>
        <v>3.0648194999999956</v>
      </c>
      <c r="CF802" s="537">
        <f t="shared" si="1164"/>
        <v>5.1080324999999931</v>
      </c>
      <c r="CG802" s="210"/>
      <c r="CH802" s="210"/>
      <c r="CI802" s="210"/>
      <c r="CJ802" s="538">
        <f t="shared" si="1165"/>
        <v>5.1080324999999931</v>
      </c>
      <c r="CK802" s="216">
        <f t="shared" si="1166"/>
        <v>0</v>
      </c>
      <c r="CL802" s="216">
        <f t="shared" si="1196"/>
        <v>0</v>
      </c>
      <c r="CM802" s="216">
        <f t="shared" si="1167"/>
        <v>0</v>
      </c>
      <c r="CN802" s="216"/>
      <c r="CO802" s="216"/>
      <c r="CP802" s="216"/>
      <c r="CQ802" s="217">
        <f t="shared" si="1168"/>
        <v>0</v>
      </c>
      <c r="CR802" s="403">
        <f t="shared" si="1169"/>
        <v>10.216064999999986</v>
      </c>
      <c r="CS802" s="403">
        <f t="shared" si="1197"/>
        <v>3.0648194999999956</v>
      </c>
      <c r="CT802" s="403">
        <f t="shared" si="1170"/>
        <v>5.1080324999999931</v>
      </c>
      <c r="CU802" s="403"/>
      <c r="CV802" s="403"/>
      <c r="CW802" s="403"/>
      <c r="CX802" s="404">
        <f t="shared" si="1171"/>
        <v>5.1080324999999931</v>
      </c>
      <c r="CY802" s="198"/>
      <c r="CZ802" s="222">
        <v>620</v>
      </c>
      <c r="DA802" s="677">
        <f t="shared" si="1172"/>
        <v>120</v>
      </c>
      <c r="DB802" s="676">
        <f t="shared" si="1173"/>
        <v>24</v>
      </c>
      <c r="DC802" s="676">
        <f t="shared" si="1198"/>
        <v>4.8</v>
      </c>
      <c r="DD802" s="208">
        <v>660.86425999999994</v>
      </c>
      <c r="DE802" s="677">
        <f t="shared" si="1174"/>
        <v>160.86425999999994</v>
      </c>
      <c r="DF802" s="676">
        <f t="shared" si="1175"/>
        <v>32.172852000000006</v>
      </c>
      <c r="DG802" s="676">
        <f t="shared" si="1199"/>
        <v>6.434570400000001</v>
      </c>
      <c r="DH802" s="222">
        <v>24</v>
      </c>
      <c r="DI802" s="677">
        <f t="shared" si="1176"/>
        <v>120</v>
      </c>
      <c r="DJ802" s="568">
        <f t="shared" si="1177"/>
        <v>620</v>
      </c>
      <c r="DK802" s="677">
        <f t="shared" si="1178"/>
        <v>310</v>
      </c>
      <c r="DL802" s="677">
        <f t="shared" si="1200"/>
        <v>186</v>
      </c>
      <c r="DM802" s="677">
        <f t="shared" si="1201"/>
        <v>310</v>
      </c>
      <c r="DN802" s="677">
        <f t="shared" si="1179"/>
        <v>10.216064999999986</v>
      </c>
      <c r="DO802" s="677">
        <f t="shared" si="1202"/>
        <v>3.0648194999999956</v>
      </c>
      <c r="DP802" s="677">
        <f t="shared" si="1203"/>
        <v>5.1080324999999931</v>
      </c>
      <c r="DQ802" s="677">
        <f t="shared" si="1180"/>
        <v>5.1080324999999931</v>
      </c>
      <c r="DR802" s="222">
        <v>620</v>
      </c>
      <c r="DS802" s="677">
        <f t="shared" si="1181"/>
        <v>120</v>
      </c>
      <c r="DT802" s="676">
        <f t="shared" si="1182"/>
        <v>24</v>
      </c>
      <c r="DU802" s="710">
        <f t="shared" si="1204"/>
        <v>4.8</v>
      </c>
      <c r="DV802" s="208">
        <v>660.86425999999994</v>
      </c>
      <c r="DW802" s="677">
        <f t="shared" si="1183"/>
        <v>160.86425999999994</v>
      </c>
      <c r="DX802" s="676">
        <f t="shared" si="1184"/>
        <v>32.172852000000006</v>
      </c>
      <c r="DY802" s="710">
        <f t="shared" si="1205"/>
        <v>6.434570400000001</v>
      </c>
      <c r="DZ802" s="222">
        <v>24</v>
      </c>
      <c r="EA802" s="677">
        <f t="shared" si="1185"/>
        <v>120</v>
      </c>
      <c r="EB802" s="568">
        <f t="shared" si="1186"/>
        <v>620</v>
      </c>
      <c r="EC802" s="677">
        <f t="shared" si="1187"/>
        <v>310</v>
      </c>
      <c r="ED802" s="677">
        <f t="shared" si="1206"/>
        <v>186</v>
      </c>
      <c r="EE802" s="677">
        <f t="shared" si="1207"/>
        <v>310</v>
      </c>
      <c r="EF802" s="208">
        <f t="shared" si="1208"/>
        <v>10.216064999999986</v>
      </c>
      <c r="EG802" s="208">
        <f t="shared" si="1209"/>
        <v>3.0648194999999956</v>
      </c>
      <c r="EH802" s="208">
        <f t="shared" si="1210"/>
        <v>5.1080324999999931</v>
      </c>
      <c r="EI802" s="677">
        <f t="shared" si="1188"/>
        <v>5.1080324999999931</v>
      </c>
    </row>
    <row r="803" spans="1:139" s="218" customFormat="1" ht="22.5" x14ac:dyDescent="0.2">
      <c r="A803" s="505">
        <v>800</v>
      </c>
      <c r="B803" s="505" t="s">
        <v>1266</v>
      </c>
      <c r="C803" s="499" t="s">
        <v>958</v>
      </c>
      <c r="D803" s="253" t="s">
        <v>163</v>
      </c>
      <c r="E803" s="253" t="s">
        <v>1340</v>
      </c>
      <c r="F803" s="219" t="s">
        <v>5</v>
      </c>
      <c r="G803" s="219" t="s">
        <v>42</v>
      </c>
      <c r="H803" s="219" t="s">
        <v>52</v>
      </c>
      <c r="I803" s="248">
        <v>1</v>
      </c>
      <c r="J803" s="229">
        <v>705</v>
      </c>
      <c r="K803" s="222"/>
      <c r="L803" s="219" t="s">
        <v>5</v>
      </c>
      <c r="M803" s="219" t="s">
        <v>42</v>
      </c>
      <c r="N803" s="219" t="s">
        <v>52</v>
      </c>
      <c r="O803" s="249">
        <v>1</v>
      </c>
      <c r="P803" s="230">
        <v>705</v>
      </c>
      <c r="Q803" s="219" t="s">
        <v>303</v>
      </c>
      <c r="R803" s="219" t="s">
        <v>24</v>
      </c>
      <c r="S803" s="219" t="s">
        <v>39</v>
      </c>
      <c r="T803" s="249">
        <v>1</v>
      </c>
      <c r="U803" s="231">
        <v>705</v>
      </c>
      <c r="V803" s="228" t="s">
        <v>303</v>
      </c>
      <c r="W803" s="228" t="s">
        <v>42</v>
      </c>
      <c r="X803" s="228" t="s">
        <v>10</v>
      </c>
      <c r="Y803" s="252">
        <v>1</v>
      </c>
      <c r="Z803" s="232">
        <v>705</v>
      </c>
      <c r="AA803" s="207">
        <f t="shared" si="1124"/>
        <v>705</v>
      </c>
      <c r="AB803" s="222">
        <v>648</v>
      </c>
      <c r="AC803" s="544">
        <f t="shared" si="1189"/>
        <v>-57</v>
      </c>
      <c r="AD803" s="208">
        <f>0.814*$AB$1</f>
        <v>925.89243999999997</v>
      </c>
      <c r="AE803" s="678">
        <f t="shared" si="1190"/>
        <v>220.89243999999997</v>
      </c>
      <c r="AF803" s="222">
        <v>1205</v>
      </c>
      <c r="AJ803" s="444">
        <f t="shared" si="1125"/>
        <v>-57</v>
      </c>
      <c r="AK803" s="444">
        <f t="shared" si="1126"/>
        <v>-8.0851063829787222</v>
      </c>
      <c r="AL803" s="539">
        <f t="shared" si="1191"/>
        <v>-1.6170212765957443E-2</v>
      </c>
      <c r="AM803" s="444">
        <f t="shared" si="1127"/>
        <v>-11.4</v>
      </c>
      <c r="AN803" s="445">
        <f t="shared" si="1128"/>
        <v>220.89243999999997</v>
      </c>
      <c r="AO803" s="445">
        <f t="shared" si="1129"/>
        <v>31.332260992907806</v>
      </c>
      <c r="AP803" s="542">
        <f t="shared" si="1192"/>
        <v>6.2664521985815611E-2</v>
      </c>
      <c r="AQ803" s="445">
        <f t="shared" si="1130"/>
        <v>44.178487999999994</v>
      </c>
      <c r="AR803" s="227">
        <f t="shared" si="1131"/>
        <v>825</v>
      </c>
      <c r="AS803" s="210">
        <f t="shared" si="1132"/>
        <v>825</v>
      </c>
      <c r="AT803" s="209">
        <f t="shared" si="1133"/>
        <v>247.5</v>
      </c>
      <c r="AU803" s="209">
        <f t="shared" si="1134"/>
        <v>412.5</v>
      </c>
      <c r="AV803" s="211">
        <f t="shared" si="1135"/>
        <v>648</v>
      </c>
      <c r="AW803" s="210">
        <f t="shared" si="1136"/>
        <v>177</v>
      </c>
      <c r="AX803" s="210">
        <f t="shared" si="1137"/>
        <v>120</v>
      </c>
      <c r="AY803" s="210">
        <f t="shared" si="1138"/>
        <v>17.021276595744681</v>
      </c>
      <c r="AZ803" s="211">
        <f t="shared" si="1139"/>
        <v>925.89243999999997</v>
      </c>
      <c r="BA803" s="544">
        <f t="shared" si="1193"/>
        <v>100.89243999999997</v>
      </c>
      <c r="BB803" s="210">
        <f t="shared" si="1194"/>
        <v>25.223109999999991</v>
      </c>
      <c r="BC803" s="213">
        <f t="shared" si="1140"/>
        <v>833.30319599999996</v>
      </c>
      <c r="BD803" s="211">
        <f>[1]MAG_9pak!$F$6</f>
        <v>833.30319599999996</v>
      </c>
      <c r="BE803" s="213">
        <f t="shared" si="1141"/>
        <v>249.99095879999999</v>
      </c>
      <c r="BF803" s="213">
        <f t="shared" si="1142"/>
        <v>416.65159799999998</v>
      </c>
      <c r="BG803" s="210">
        <f t="shared" si="1143"/>
        <v>185.30319599999996</v>
      </c>
      <c r="BH803" s="210">
        <f t="shared" si="1144"/>
        <v>128.30319599999996</v>
      </c>
      <c r="BI803" s="210">
        <f t="shared" si="1145"/>
        <v>18.199034893617011</v>
      </c>
      <c r="BJ803" s="210">
        <f t="shared" si="1146"/>
        <v>874.2</v>
      </c>
      <c r="BK803" s="214">
        <f t="shared" si="1147"/>
        <v>262.26</v>
      </c>
      <c r="BL803" s="214">
        <f t="shared" si="1148"/>
        <v>437.1</v>
      </c>
      <c r="BM803" s="210">
        <f t="shared" si="1149"/>
        <v>169.20000000000005</v>
      </c>
      <c r="BN803" s="210">
        <f t="shared" si="1150"/>
        <v>226.20000000000005</v>
      </c>
      <c r="BO803" s="215">
        <f t="shared" si="1151"/>
        <v>874.2</v>
      </c>
      <c r="BP803" s="210">
        <f t="shared" si="1213"/>
        <v>874.2</v>
      </c>
      <c r="BQ803" s="216">
        <f t="shared" si="1152"/>
        <v>262.26</v>
      </c>
      <c r="BR803" s="216">
        <f t="shared" si="1153"/>
        <v>437.1</v>
      </c>
      <c r="BS803" s="210">
        <f t="shared" si="1154"/>
        <v>169.20000000000005</v>
      </c>
      <c r="BT803" s="210">
        <f t="shared" si="1155"/>
        <v>226.20000000000005</v>
      </c>
      <c r="BU803" s="217">
        <f t="shared" si="1156"/>
        <v>874.2</v>
      </c>
      <c r="BV803" s="210">
        <f t="shared" si="1214"/>
        <v>874.2</v>
      </c>
      <c r="BW803" s="403">
        <f t="shared" si="1157"/>
        <v>262.26</v>
      </c>
      <c r="BX803" s="403">
        <f t="shared" si="1158"/>
        <v>437.1</v>
      </c>
      <c r="BY803" s="210">
        <f t="shared" si="1159"/>
        <v>169.20000000000005</v>
      </c>
      <c r="BZ803" s="210">
        <f t="shared" si="1160"/>
        <v>226.20000000000005</v>
      </c>
      <c r="CA803" s="210">
        <f t="shared" si="1161"/>
        <v>24</v>
      </c>
      <c r="CB803" s="404">
        <f t="shared" si="1162"/>
        <v>874.2</v>
      </c>
      <c r="CC803" s="404"/>
      <c r="CD803" s="537">
        <f t="shared" si="1163"/>
        <v>25.223109999999991</v>
      </c>
      <c r="CE803" s="537">
        <f t="shared" si="1195"/>
        <v>7.566932999999997</v>
      </c>
      <c r="CF803" s="537">
        <f t="shared" si="1164"/>
        <v>12.611554999999996</v>
      </c>
      <c r="CG803" s="210"/>
      <c r="CH803" s="210"/>
      <c r="CI803" s="210"/>
      <c r="CJ803" s="538">
        <f t="shared" si="1165"/>
        <v>25.223109999999991</v>
      </c>
      <c r="CK803" s="216">
        <f t="shared" si="1166"/>
        <v>-44.25</v>
      </c>
      <c r="CL803" s="216">
        <f t="shared" si="1196"/>
        <v>-13.275</v>
      </c>
      <c r="CM803" s="216">
        <f t="shared" si="1167"/>
        <v>-22.125</v>
      </c>
      <c r="CN803" s="216"/>
      <c r="CO803" s="216"/>
      <c r="CP803" s="216"/>
      <c r="CQ803" s="217">
        <f t="shared" si="1168"/>
        <v>-44.25</v>
      </c>
      <c r="CR803" s="403">
        <f t="shared" si="1169"/>
        <v>12.92310999999998</v>
      </c>
      <c r="CS803" s="403">
        <f t="shared" si="1197"/>
        <v>3.876932999999994</v>
      </c>
      <c r="CT803" s="403">
        <f t="shared" si="1170"/>
        <v>6.4615549999999899</v>
      </c>
      <c r="CU803" s="403"/>
      <c r="CV803" s="403"/>
      <c r="CW803" s="403"/>
      <c r="CX803" s="404">
        <f t="shared" si="1171"/>
        <v>12.92310999999998</v>
      </c>
      <c r="CY803" s="198"/>
      <c r="CZ803" s="222">
        <v>648</v>
      </c>
      <c r="DA803" s="677">
        <f t="shared" si="1172"/>
        <v>-57</v>
      </c>
      <c r="DB803" s="676">
        <f t="shared" si="1173"/>
        <v>-8.0851063829787222</v>
      </c>
      <c r="DC803" s="676">
        <f t="shared" si="1198"/>
        <v>-1.6170212765957444</v>
      </c>
      <c r="DD803" s="208">
        <v>925.89243999999997</v>
      </c>
      <c r="DE803" s="677">
        <f t="shared" si="1174"/>
        <v>220.89243999999997</v>
      </c>
      <c r="DF803" s="676">
        <f t="shared" si="1175"/>
        <v>31.332260992907806</v>
      </c>
      <c r="DG803" s="676">
        <f t="shared" si="1199"/>
        <v>6.2664521985815611</v>
      </c>
      <c r="DH803" s="222">
        <v>24</v>
      </c>
      <c r="DI803" s="677">
        <f t="shared" si="1176"/>
        <v>169.2</v>
      </c>
      <c r="DJ803" s="568">
        <f t="shared" si="1177"/>
        <v>874.2</v>
      </c>
      <c r="DK803" s="677">
        <f t="shared" si="1178"/>
        <v>874.2</v>
      </c>
      <c r="DL803" s="677">
        <f t="shared" si="1200"/>
        <v>262.26</v>
      </c>
      <c r="DM803" s="677">
        <f t="shared" si="1201"/>
        <v>437.1</v>
      </c>
      <c r="DN803" s="677">
        <f t="shared" si="1179"/>
        <v>12.92310999999998</v>
      </c>
      <c r="DO803" s="677">
        <f t="shared" si="1202"/>
        <v>3.876932999999994</v>
      </c>
      <c r="DP803" s="677">
        <f t="shared" si="1203"/>
        <v>6.4615549999999899</v>
      </c>
      <c r="DQ803" s="677">
        <f t="shared" si="1180"/>
        <v>12.92310999999998</v>
      </c>
      <c r="DR803" s="222">
        <v>648</v>
      </c>
      <c r="DS803" s="677">
        <f t="shared" si="1181"/>
        <v>-57</v>
      </c>
      <c r="DT803" s="676">
        <f t="shared" si="1182"/>
        <v>-8.0851063829787222</v>
      </c>
      <c r="DU803" s="710">
        <f t="shared" si="1204"/>
        <v>-1.6170212765957444</v>
      </c>
      <c r="DV803" s="208">
        <v>925.89243999999997</v>
      </c>
      <c r="DW803" s="677">
        <f t="shared" si="1183"/>
        <v>220.89243999999997</v>
      </c>
      <c r="DX803" s="676">
        <f t="shared" si="1184"/>
        <v>31.332260992907806</v>
      </c>
      <c r="DY803" s="710">
        <f t="shared" si="1205"/>
        <v>6.2664521985815611</v>
      </c>
      <c r="DZ803" s="222">
        <v>22</v>
      </c>
      <c r="EA803" s="677">
        <f t="shared" si="1185"/>
        <v>155.1</v>
      </c>
      <c r="EB803" s="568">
        <f t="shared" si="1186"/>
        <v>860.1</v>
      </c>
      <c r="EC803" s="677">
        <f t="shared" si="1187"/>
        <v>860.1</v>
      </c>
      <c r="ED803" s="677">
        <f t="shared" si="1206"/>
        <v>258.02999999999997</v>
      </c>
      <c r="EE803" s="677">
        <f t="shared" si="1207"/>
        <v>430.05</v>
      </c>
      <c r="EF803" s="208">
        <f t="shared" si="1208"/>
        <v>16.448109999999986</v>
      </c>
      <c r="EG803" s="208">
        <f t="shared" si="1209"/>
        <v>4.9344329999999959</v>
      </c>
      <c r="EH803" s="208">
        <f t="shared" si="1210"/>
        <v>8.2240549999999928</v>
      </c>
      <c r="EI803" s="677">
        <f t="shared" si="1188"/>
        <v>16.448109999999986</v>
      </c>
    </row>
    <row r="804" spans="1:139" s="218" customFormat="1" ht="24.75" customHeight="1" x14ac:dyDescent="0.2">
      <c r="A804" s="506">
        <v>801</v>
      </c>
      <c r="B804" s="506" t="s">
        <v>1268</v>
      </c>
      <c r="C804" s="499" t="s">
        <v>959</v>
      </c>
      <c r="D804" s="253" t="s">
        <v>377</v>
      </c>
      <c r="E804" s="253" t="s">
        <v>81</v>
      </c>
      <c r="F804" s="219" t="s">
        <v>5</v>
      </c>
      <c r="G804" s="219" t="s">
        <v>6</v>
      </c>
      <c r="H804" s="219" t="s">
        <v>7</v>
      </c>
      <c r="I804" s="248">
        <v>1</v>
      </c>
      <c r="J804" s="230">
        <v>500</v>
      </c>
      <c r="K804" s="222"/>
      <c r="L804" s="219" t="s">
        <v>5</v>
      </c>
      <c r="M804" s="219" t="s">
        <v>6</v>
      </c>
      <c r="N804" s="219" t="s">
        <v>7</v>
      </c>
      <c r="O804" s="249">
        <v>1</v>
      </c>
      <c r="P804" s="230">
        <v>500</v>
      </c>
      <c r="Q804" s="219"/>
      <c r="R804" s="219"/>
      <c r="S804" s="219"/>
      <c r="T804" s="249">
        <v>1</v>
      </c>
      <c r="U804" s="231">
        <v>500</v>
      </c>
      <c r="V804" s="228" t="s">
        <v>303</v>
      </c>
      <c r="W804" s="228" t="s">
        <v>6</v>
      </c>
      <c r="X804" s="228" t="s">
        <v>7</v>
      </c>
      <c r="Y804" s="252">
        <v>1</v>
      </c>
      <c r="Z804" s="232">
        <v>500</v>
      </c>
      <c r="AA804" s="207">
        <f t="shared" si="1124"/>
        <v>500</v>
      </c>
      <c r="AB804" s="222">
        <v>620</v>
      </c>
      <c r="AC804" s="544">
        <f t="shared" si="1189"/>
        <v>120</v>
      </c>
      <c r="AD804" s="208">
        <f>0.581*$AB$1</f>
        <v>660.86425999999994</v>
      </c>
      <c r="AE804" s="678">
        <f t="shared" si="1190"/>
        <v>160.86425999999994</v>
      </c>
      <c r="AF804" s="222">
        <v>859</v>
      </c>
      <c r="AJ804" s="444">
        <f t="shared" si="1125"/>
        <v>120</v>
      </c>
      <c r="AK804" s="444">
        <f t="shared" si="1126"/>
        <v>24</v>
      </c>
      <c r="AL804" s="539">
        <f t="shared" si="1191"/>
        <v>4.8000000000000001E-2</v>
      </c>
      <c r="AM804" s="444">
        <f t="shared" si="1127"/>
        <v>24</v>
      </c>
      <c r="AN804" s="445">
        <f t="shared" si="1128"/>
        <v>160.86425999999994</v>
      </c>
      <c r="AO804" s="445">
        <f t="shared" si="1129"/>
        <v>32.172852000000006</v>
      </c>
      <c r="AP804" s="542">
        <f t="shared" si="1192"/>
        <v>6.4345704000000004E-2</v>
      </c>
      <c r="AQ804" s="445">
        <f t="shared" si="1130"/>
        <v>32.172851999999992</v>
      </c>
      <c r="AR804" s="227">
        <f t="shared" si="1131"/>
        <v>620</v>
      </c>
      <c r="AS804" s="210">
        <f t="shared" si="1132"/>
        <v>620</v>
      </c>
      <c r="AT804" s="209">
        <f t="shared" si="1133"/>
        <v>186</v>
      </c>
      <c r="AU804" s="209">
        <f t="shared" si="1134"/>
        <v>310</v>
      </c>
      <c r="AV804" s="211">
        <f t="shared" si="1135"/>
        <v>620</v>
      </c>
      <c r="AW804" s="210">
        <f t="shared" si="1136"/>
        <v>0</v>
      </c>
      <c r="AX804" s="210">
        <f t="shared" si="1137"/>
        <v>120</v>
      </c>
      <c r="AY804" s="210">
        <f t="shared" si="1138"/>
        <v>24</v>
      </c>
      <c r="AZ804" s="211">
        <f t="shared" si="1139"/>
        <v>660.86425999999994</v>
      </c>
      <c r="BA804" s="544">
        <f t="shared" si="1193"/>
        <v>40.864259999999945</v>
      </c>
      <c r="BB804" s="210">
        <f t="shared" si="1194"/>
        <v>10.216064999999986</v>
      </c>
      <c r="BC804" s="213">
        <f t="shared" si="1140"/>
        <v>620</v>
      </c>
      <c r="BD804" s="211">
        <f>[1]MAG_9pak!$F$4</f>
        <v>620</v>
      </c>
      <c r="BE804" s="213">
        <f t="shared" si="1141"/>
        <v>186</v>
      </c>
      <c r="BF804" s="213">
        <f t="shared" si="1142"/>
        <v>310</v>
      </c>
      <c r="BG804" s="210">
        <f t="shared" si="1143"/>
        <v>0</v>
      </c>
      <c r="BH804" s="210">
        <f t="shared" si="1144"/>
        <v>120</v>
      </c>
      <c r="BI804" s="210">
        <f t="shared" si="1145"/>
        <v>24</v>
      </c>
      <c r="BJ804" s="210">
        <f t="shared" si="1146"/>
        <v>620</v>
      </c>
      <c r="BK804" s="214">
        <f t="shared" si="1147"/>
        <v>186</v>
      </c>
      <c r="BL804" s="214">
        <f t="shared" si="1148"/>
        <v>310</v>
      </c>
      <c r="BM804" s="210">
        <f t="shared" si="1149"/>
        <v>120</v>
      </c>
      <c r="BN804" s="210">
        <f t="shared" si="1150"/>
        <v>0</v>
      </c>
      <c r="BO804" s="215">
        <f t="shared" si="1151"/>
        <v>620</v>
      </c>
      <c r="BP804" s="210">
        <f t="shared" si="1213"/>
        <v>620</v>
      </c>
      <c r="BQ804" s="216">
        <f t="shared" si="1152"/>
        <v>186</v>
      </c>
      <c r="BR804" s="216">
        <f t="shared" si="1153"/>
        <v>310</v>
      </c>
      <c r="BS804" s="210">
        <f t="shared" si="1154"/>
        <v>120</v>
      </c>
      <c r="BT804" s="210">
        <f t="shared" si="1155"/>
        <v>0</v>
      </c>
      <c r="BU804" s="217">
        <f t="shared" si="1156"/>
        <v>620</v>
      </c>
      <c r="BV804" s="210">
        <f t="shared" si="1214"/>
        <v>620</v>
      </c>
      <c r="BW804" s="403">
        <f t="shared" si="1157"/>
        <v>186</v>
      </c>
      <c r="BX804" s="403">
        <f t="shared" si="1158"/>
        <v>310</v>
      </c>
      <c r="BY804" s="210">
        <f t="shared" si="1159"/>
        <v>120</v>
      </c>
      <c r="BZ804" s="210">
        <f t="shared" si="1160"/>
        <v>0</v>
      </c>
      <c r="CA804" s="210">
        <f t="shared" si="1161"/>
        <v>24</v>
      </c>
      <c r="CB804" s="404">
        <f t="shared" si="1162"/>
        <v>620</v>
      </c>
      <c r="CC804" s="404"/>
      <c r="CD804" s="537">
        <f t="shared" si="1163"/>
        <v>10.216064999999986</v>
      </c>
      <c r="CE804" s="537">
        <f t="shared" si="1195"/>
        <v>3.0648194999999956</v>
      </c>
      <c r="CF804" s="537">
        <f t="shared" si="1164"/>
        <v>5.1080324999999931</v>
      </c>
      <c r="CG804" s="210"/>
      <c r="CH804" s="210"/>
      <c r="CI804" s="210"/>
      <c r="CJ804" s="538">
        <f t="shared" si="1165"/>
        <v>10.216064999999986</v>
      </c>
      <c r="CK804" s="216">
        <f t="shared" si="1166"/>
        <v>0</v>
      </c>
      <c r="CL804" s="216">
        <f t="shared" si="1196"/>
        <v>0</v>
      </c>
      <c r="CM804" s="216">
        <f t="shared" si="1167"/>
        <v>0</v>
      </c>
      <c r="CN804" s="216"/>
      <c r="CO804" s="216"/>
      <c r="CP804" s="216"/>
      <c r="CQ804" s="217">
        <f t="shared" si="1168"/>
        <v>0</v>
      </c>
      <c r="CR804" s="403">
        <f t="shared" si="1169"/>
        <v>10.216064999999986</v>
      </c>
      <c r="CS804" s="403">
        <f t="shared" si="1197"/>
        <v>3.0648194999999956</v>
      </c>
      <c r="CT804" s="403">
        <f t="shared" si="1170"/>
        <v>5.1080324999999931</v>
      </c>
      <c r="CU804" s="403"/>
      <c r="CV804" s="403"/>
      <c r="CW804" s="403"/>
      <c r="CX804" s="404">
        <f t="shared" si="1171"/>
        <v>10.216064999999986</v>
      </c>
      <c r="CY804" s="198"/>
      <c r="CZ804" s="222">
        <v>620</v>
      </c>
      <c r="DA804" s="677">
        <f t="shared" si="1172"/>
        <v>120</v>
      </c>
      <c r="DB804" s="676">
        <f t="shared" si="1173"/>
        <v>24</v>
      </c>
      <c r="DC804" s="676">
        <f t="shared" si="1198"/>
        <v>4.8</v>
      </c>
      <c r="DD804" s="208">
        <v>660.86425999999994</v>
      </c>
      <c r="DE804" s="677">
        <f t="shared" si="1174"/>
        <v>160.86425999999994</v>
      </c>
      <c r="DF804" s="676">
        <f t="shared" si="1175"/>
        <v>32.172852000000006</v>
      </c>
      <c r="DG804" s="676">
        <f t="shared" si="1199"/>
        <v>6.434570400000001</v>
      </c>
      <c r="DH804" s="222">
        <v>24</v>
      </c>
      <c r="DI804" s="677">
        <f t="shared" si="1176"/>
        <v>120</v>
      </c>
      <c r="DJ804" s="568">
        <f t="shared" si="1177"/>
        <v>620</v>
      </c>
      <c r="DK804" s="677">
        <f t="shared" si="1178"/>
        <v>620</v>
      </c>
      <c r="DL804" s="677">
        <f t="shared" si="1200"/>
        <v>186</v>
      </c>
      <c r="DM804" s="677">
        <f t="shared" si="1201"/>
        <v>310</v>
      </c>
      <c r="DN804" s="677">
        <f t="shared" si="1179"/>
        <v>10.216064999999986</v>
      </c>
      <c r="DO804" s="677">
        <f t="shared" si="1202"/>
        <v>3.0648194999999956</v>
      </c>
      <c r="DP804" s="677">
        <f t="shared" si="1203"/>
        <v>5.1080324999999931</v>
      </c>
      <c r="DQ804" s="677">
        <f t="shared" si="1180"/>
        <v>10.216064999999986</v>
      </c>
      <c r="DR804" s="222">
        <v>620</v>
      </c>
      <c r="DS804" s="677">
        <f t="shared" si="1181"/>
        <v>120</v>
      </c>
      <c r="DT804" s="676">
        <f t="shared" si="1182"/>
        <v>24</v>
      </c>
      <c r="DU804" s="710">
        <f t="shared" si="1204"/>
        <v>4.8</v>
      </c>
      <c r="DV804" s="208">
        <v>660.86425999999994</v>
      </c>
      <c r="DW804" s="677">
        <f t="shared" si="1183"/>
        <v>160.86425999999994</v>
      </c>
      <c r="DX804" s="676">
        <f t="shared" si="1184"/>
        <v>32.172852000000006</v>
      </c>
      <c r="DY804" s="710">
        <f t="shared" si="1205"/>
        <v>6.434570400000001</v>
      </c>
      <c r="DZ804" s="222">
        <v>24</v>
      </c>
      <c r="EA804" s="677">
        <f t="shared" si="1185"/>
        <v>120</v>
      </c>
      <c r="EB804" s="568">
        <f t="shared" si="1186"/>
        <v>620</v>
      </c>
      <c r="EC804" s="677">
        <f t="shared" si="1187"/>
        <v>620</v>
      </c>
      <c r="ED804" s="677">
        <f t="shared" si="1206"/>
        <v>186</v>
      </c>
      <c r="EE804" s="677">
        <f t="shared" si="1207"/>
        <v>310</v>
      </c>
      <c r="EF804" s="208">
        <f t="shared" si="1208"/>
        <v>10.216064999999986</v>
      </c>
      <c r="EG804" s="208">
        <f t="shared" si="1209"/>
        <v>3.0648194999999956</v>
      </c>
      <c r="EH804" s="208">
        <f t="shared" si="1210"/>
        <v>5.1080324999999931</v>
      </c>
      <c r="EI804" s="677">
        <f t="shared" si="1188"/>
        <v>10.216064999999986</v>
      </c>
    </row>
    <row r="805" spans="1:139" s="218" customFormat="1" ht="24.75" customHeight="1" x14ac:dyDescent="0.2">
      <c r="A805" s="505">
        <v>802</v>
      </c>
      <c r="B805" s="505" t="s">
        <v>1270</v>
      </c>
      <c r="C805" s="499" t="s">
        <v>1022</v>
      </c>
      <c r="D805" s="253" t="s">
        <v>630</v>
      </c>
      <c r="E805" s="253" t="s">
        <v>83</v>
      </c>
      <c r="F805" s="219" t="s">
        <v>10</v>
      </c>
      <c r="G805" s="219" t="s">
        <v>26</v>
      </c>
      <c r="H805" s="219" t="s">
        <v>28</v>
      </c>
      <c r="I805" s="248">
        <v>1</v>
      </c>
      <c r="J805" s="229">
        <v>1050</v>
      </c>
      <c r="K805" s="222"/>
      <c r="L805" s="219" t="s">
        <v>10</v>
      </c>
      <c r="M805" s="219" t="s">
        <v>26</v>
      </c>
      <c r="N805" s="219" t="s">
        <v>28</v>
      </c>
      <c r="O805" s="249">
        <v>1</v>
      </c>
      <c r="P805" s="230">
        <v>1050</v>
      </c>
      <c r="Q805" s="219"/>
      <c r="R805" s="219"/>
      <c r="S805" s="219"/>
      <c r="T805" s="249">
        <v>1</v>
      </c>
      <c r="U805" s="231">
        <v>1050</v>
      </c>
      <c r="V805" s="228" t="s">
        <v>10</v>
      </c>
      <c r="W805" s="228" t="s">
        <v>24</v>
      </c>
      <c r="X805" s="228" t="s">
        <v>25</v>
      </c>
      <c r="Y805" s="252">
        <v>1</v>
      </c>
      <c r="Z805" s="232">
        <v>1050</v>
      </c>
      <c r="AA805" s="207">
        <f t="shared" si="1124"/>
        <v>1050</v>
      </c>
      <c r="AB805" s="222">
        <v>905</v>
      </c>
      <c r="AC805" s="544">
        <f t="shared" si="1189"/>
        <v>-145</v>
      </c>
      <c r="AD805" s="208">
        <f>1.137*$AB$1</f>
        <v>1293.2920200000001</v>
      </c>
      <c r="AE805" s="678">
        <f t="shared" si="1190"/>
        <v>243.29202000000009</v>
      </c>
      <c r="AF805" s="222">
        <v>1682</v>
      </c>
      <c r="AJ805" s="444">
        <f t="shared" si="1125"/>
        <v>-145</v>
      </c>
      <c r="AK805" s="444">
        <f t="shared" si="1126"/>
        <v>-13.80952380952381</v>
      </c>
      <c r="AL805" s="539">
        <f t="shared" si="1191"/>
        <v>-2.7619047619047619E-2</v>
      </c>
      <c r="AM805" s="444">
        <f t="shared" si="1127"/>
        <v>-29</v>
      </c>
      <c r="AN805" s="445">
        <f t="shared" si="1128"/>
        <v>243.29202000000009</v>
      </c>
      <c r="AO805" s="445">
        <f t="shared" si="1129"/>
        <v>23.170668571428578</v>
      </c>
      <c r="AP805" s="542">
        <f t="shared" si="1192"/>
        <v>4.6341337142857153E-2</v>
      </c>
      <c r="AQ805" s="445">
        <f t="shared" si="1130"/>
        <v>48.658404000000019</v>
      </c>
      <c r="AR805" s="227">
        <f t="shared" si="1131"/>
        <v>1170</v>
      </c>
      <c r="AS805" s="210">
        <f t="shared" si="1132"/>
        <v>1170</v>
      </c>
      <c r="AT805" s="209">
        <f t="shared" si="1133"/>
        <v>351</v>
      </c>
      <c r="AU805" s="209">
        <f t="shared" si="1134"/>
        <v>585</v>
      </c>
      <c r="AV805" s="211">
        <f t="shared" si="1135"/>
        <v>905</v>
      </c>
      <c r="AW805" s="210">
        <f t="shared" si="1136"/>
        <v>265</v>
      </c>
      <c r="AX805" s="210">
        <f t="shared" si="1137"/>
        <v>120</v>
      </c>
      <c r="AY805" s="210">
        <f t="shared" si="1138"/>
        <v>11.428571428571431</v>
      </c>
      <c r="AZ805" s="211">
        <f t="shared" si="1139"/>
        <v>1293.2920200000001</v>
      </c>
      <c r="BA805" s="544">
        <f t="shared" si="1193"/>
        <v>123.29202000000009</v>
      </c>
      <c r="BB805" s="210">
        <f t="shared" si="1194"/>
        <v>30.823005000000023</v>
      </c>
      <c r="BC805" s="213">
        <f t="shared" si="1140"/>
        <v>1163.9628180000002</v>
      </c>
      <c r="BD805" s="211">
        <f>[1]MAG_9pak!$F$10</f>
        <v>1163.9628180000002</v>
      </c>
      <c r="BE805" s="213">
        <f t="shared" si="1141"/>
        <v>349.18884540000005</v>
      </c>
      <c r="BF805" s="213">
        <f t="shared" si="1142"/>
        <v>581.9814090000001</v>
      </c>
      <c r="BG805" s="210">
        <f t="shared" si="1143"/>
        <v>258.9628180000002</v>
      </c>
      <c r="BH805" s="210">
        <f t="shared" si="1144"/>
        <v>113.9628180000002</v>
      </c>
      <c r="BI805" s="210">
        <f t="shared" si="1145"/>
        <v>10.85360171428573</v>
      </c>
      <c r="BJ805" s="210">
        <f t="shared" si="1146"/>
        <v>1302</v>
      </c>
      <c r="BK805" s="214">
        <f t="shared" si="1147"/>
        <v>390.59999999999997</v>
      </c>
      <c r="BL805" s="214">
        <f t="shared" si="1148"/>
        <v>651</v>
      </c>
      <c r="BM805" s="210">
        <f t="shared" si="1149"/>
        <v>252</v>
      </c>
      <c r="BN805" s="210">
        <f t="shared" si="1150"/>
        <v>397</v>
      </c>
      <c r="BO805" s="215">
        <f t="shared" si="1151"/>
        <v>1302</v>
      </c>
      <c r="BP805" s="210">
        <f t="shared" si="1213"/>
        <v>1302</v>
      </c>
      <c r="BQ805" s="216">
        <f t="shared" si="1152"/>
        <v>390.59999999999997</v>
      </c>
      <c r="BR805" s="216">
        <f t="shared" si="1153"/>
        <v>651</v>
      </c>
      <c r="BS805" s="210">
        <f t="shared" si="1154"/>
        <v>252</v>
      </c>
      <c r="BT805" s="210">
        <f t="shared" si="1155"/>
        <v>397</v>
      </c>
      <c r="BU805" s="217">
        <f t="shared" si="1156"/>
        <v>1302</v>
      </c>
      <c r="BV805" s="210">
        <f t="shared" si="1214"/>
        <v>1302</v>
      </c>
      <c r="BW805" s="403">
        <f t="shared" si="1157"/>
        <v>390.59999999999997</v>
      </c>
      <c r="BX805" s="403">
        <f t="shared" si="1158"/>
        <v>651</v>
      </c>
      <c r="BY805" s="210">
        <f t="shared" si="1159"/>
        <v>252</v>
      </c>
      <c r="BZ805" s="210">
        <f t="shared" si="1160"/>
        <v>397</v>
      </c>
      <c r="CA805" s="210">
        <f t="shared" si="1161"/>
        <v>24</v>
      </c>
      <c r="CB805" s="404">
        <f t="shared" si="1162"/>
        <v>1302</v>
      </c>
      <c r="CC805" s="211"/>
      <c r="CD805" s="537">
        <f t="shared" si="1163"/>
        <v>30.823005000000023</v>
      </c>
      <c r="CE805" s="537">
        <f t="shared" si="1195"/>
        <v>9.246901500000007</v>
      </c>
      <c r="CF805" s="537">
        <f t="shared" si="1164"/>
        <v>15.411502500000012</v>
      </c>
      <c r="CG805" s="210"/>
      <c r="CH805" s="210"/>
      <c r="CI805" s="210"/>
      <c r="CJ805" s="538">
        <f t="shared" si="1165"/>
        <v>30.823005000000023</v>
      </c>
      <c r="CK805" s="216">
        <f t="shared" si="1166"/>
        <v>-66.25</v>
      </c>
      <c r="CL805" s="216">
        <f t="shared" si="1196"/>
        <v>-19.875</v>
      </c>
      <c r="CM805" s="216">
        <f t="shared" si="1167"/>
        <v>-33.125</v>
      </c>
      <c r="CN805" s="216"/>
      <c r="CO805" s="216"/>
      <c r="CP805" s="216"/>
      <c r="CQ805" s="217">
        <f t="shared" si="1168"/>
        <v>-66.25</v>
      </c>
      <c r="CR805" s="403">
        <f t="shared" si="1169"/>
        <v>-2.1769949999999767</v>
      </c>
      <c r="CS805" s="403">
        <f t="shared" si="1197"/>
        <v>-0.65309849999999303</v>
      </c>
      <c r="CT805" s="403">
        <f t="shared" si="1170"/>
        <v>-1.0884974999999883</v>
      </c>
      <c r="CU805" s="403"/>
      <c r="CV805" s="403"/>
      <c r="CW805" s="403"/>
      <c r="CX805" s="404">
        <f t="shared" si="1171"/>
        <v>-2.1769949999999767</v>
      </c>
      <c r="CY805" s="198"/>
      <c r="CZ805" s="222">
        <v>905</v>
      </c>
      <c r="DA805" s="677">
        <f t="shared" si="1172"/>
        <v>-145</v>
      </c>
      <c r="DB805" s="676">
        <f t="shared" si="1173"/>
        <v>-13.80952380952381</v>
      </c>
      <c r="DC805" s="676">
        <f t="shared" si="1198"/>
        <v>-2.7619047619047619</v>
      </c>
      <c r="DD805" s="208">
        <v>1293.2920200000001</v>
      </c>
      <c r="DE805" s="677">
        <f t="shared" si="1174"/>
        <v>243.29202000000009</v>
      </c>
      <c r="DF805" s="676">
        <f t="shared" si="1175"/>
        <v>23.170668571428578</v>
      </c>
      <c r="DG805" s="676">
        <f t="shared" si="1199"/>
        <v>4.6341337142857153</v>
      </c>
      <c r="DH805" s="222">
        <v>20</v>
      </c>
      <c r="DI805" s="677">
        <f t="shared" si="1176"/>
        <v>210</v>
      </c>
      <c r="DJ805" s="568">
        <f t="shared" si="1177"/>
        <v>1260</v>
      </c>
      <c r="DK805" s="677">
        <f t="shared" si="1178"/>
        <v>1260</v>
      </c>
      <c r="DL805" s="677">
        <f t="shared" si="1200"/>
        <v>378</v>
      </c>
      <c r="DM805" s="677">
        <f t="shared" si="1201"/>
        <v>630</v>
      </c>
      <c r="DN805" s="677">
        <f t="shared" si="1179"/>
        <v>8.3230050000000233</v>
      </c>
      <c r="DO805" s="677">
        <f t="shared" si="1202"/>
        <v>2.496901500000007</v>
      </c>
      <c r="DP805" s="677">
        <f t="shared" si="1203"/>
        <v>4.1615025000000117</v>
      </c>
      <c r="DQ805" s="677">
        <f t="shared" si="1180"/>
        <v>8.3230050000000233</v>
      </c>
      <c r="DR805" s="222">
        <v>905</v>
      </c>
      <c r="DS805" s="677">
        <f t="shared" si="1181"/>
        <v>-145</v>
      </c>
      <c r="DT805" s="676">
        <f t="shared" si="1182"/>
        <v>-13.80952380952381</v>
      </c>
      <c r="DU805" s="710">
        <f t="shared" si="1204"/>
        <v>-2.7619047619047619</v>
      </c>
      <c r="DV805" s="208">
        <v>1293.2920200000001</v>
      </c>
      <c r="DW805" s="677">
        <f t="shared" si="1183"/>
        <v>243.29202000000009</v>
      </c>
      <c r="DX805" s="676">
        <f t="shared" si="1184"/>
        <v>23.170668571428578</v>
      </c>
      <c r="DY805" s="710">
        <f t="shared" si="1205"/>
        <v>4.6341337142857153</v>
      </c>
      <c r="DZ805" s="222">
        <v>19</v>
      </c>
      <c r="EA805" s="677">
        <f t="shared" si="1185"/>
        <v>199.5</v>
      </c>
      <c r="EB805" s="568">
        <f t="shared" si="1186"/>
        <v>1249.5</v>
      </c>
      <c r="EC805" s="677">
        <f t="shared" si="1187"/>
        <v>1249.5</v>
      </c>
      <c r="ED805" s="677">
        <f t="shared" si="1206"/>
        <v>374.85</v>
      </c>
      <c r="EE805" s="677">
        <f t="shared" si="1207"/>
        <v>624.75</v>
      </c>
      <c r="EF805" s="208">
        <f t="shared" si="1208"/>
        <v>10.948005000000023</v>
      </c>
      <c r="EG805" s="208">
        <f t="shared" si="1209"/>
        <v>3.2844015000000071</v>
      </c>
      <c r="EH805" s="208">
        <f t="shared" si="1210"/>
        <v>5.4740025000000117</v>
      </c>
      <c r="EI805" s="677">
        <f t="shared" si="1188"/>
        <v>10.948005000000023</v>
      </c>
    </row>
    <row r="806" spans="1:139" s="218" customFormat="1" ht="24.75" customHeight="1" x14ac:dyDescent="0.2">
      <c r="A806" s="505">
        <v>803</v>
      </c>
      <c r="B806" s="505" t="s">
        <v>1270</v>
      </c>
      <c r="C806" s="499" t="s">
        <v>1029</v>
      </c>
      <c r="D806" s="253" t="s">
        <v>630</v>
      </c>
      <c r="E806" s="410" t="s">
        <v>8</v>
      </c>
      <c r="F806" s="219" t="s">
        <v>5</v>
      </c>
      <c r="G806" s="219" t="s">
        <v>26</v>
      </c>
      <c r="H806" s="219" t="s">
        <v>10</v>
      </c>
      <c r="I806" s="248">
        <v>6.5</v>
      </c>
      <c r="J806" s="230">
        <v>575</v>
      </c>
      <c r="K806" s="222"/>
      <c r="L806" s="219" t="s">
        <v>5</v>
      </c>
      <c r="M806" s="219" t="s">
        <v>26</v>
      </c>
      <c r="N806" s="219" t="s">
        <v>10</v>
      </c>
      <c r="O806" s="249">
        <v>6.5</v>
      </c>
      <c r="P806" s="230">
        <v>575</v>
      </c>
      <c r="Q806" s="219"/>
      <c r="R806" s="219"/>
      <c r="S806" s="219"/>
      <c r="T806" s="734">
        <v>6.5</v>
      </c>
      <c r="U806" s="231">
        <v>575</v>
      </c>
      <c r="V806" s="228" t="s">
        <v>303</v>
      </c>
      <c r="W806" s="228" t="s">
        <v>24</v>
      </c>
      <c r="X806" s="228" t="s">
        <v>39</v>
      </c>
      <c r="Y806" s="252">
        <v>6.5</v>
      </c>
      <c r="Z806" s="549">
        <v>575</v>
      </c>
      <c r="AA806" s="207">
        <f t="shared" si="1124"/>
        <v>3737.5</v>
      </c>
      <c r="AB806" s="547">
        <v>620</v>
      </c>
      <c r="AC806" s="544">
        <f t="shared" si="1189"/>
        <v>45</v>
      </c>
      <c r="AD806" s="548">
        <f>0.592*$AB$1</f>
        <v>673.37631999999996</v>
      </c>
      <c r="AE806" s="678">
        <f t="shared" si="1190"/>
        <v>98.376319999999964</v>
      </c>
      <c r="AF806" s="222">
        <v>875</v>
      </c>
      <c r="AJ806" s="444">
        <f t="shared" si="1125"/>
        <v>45</v>
      </c>
      <c r="AK806" s="444">
        <f t="shared" si="1126"/>
        <v>7.8260869565217348</v>
      </c>
      <c r="AL806" s="539">
        <f t="shared" si="1191"/>
        <v>1.5652173913043469E-2</v>
      </c>
      <c r="AM806" s="444">
        <f t="shared" si="1127"/>
        <v>9</v>
      </c>
      <c r="AN806" s="445">
        <f t="shared" si="1128"/>
        <v>98.376319999999964</v>
      </c>
      <c r="AO806" s="445">
        <f t="shared" si="1129"/>
        <v>17.108925217391288</v>
      </c>
      <c r="AP806" s="542">
        <f t="shared" si="1192"/>
        <v>3.4217850434782579E-2</v>
      </c>
      <c r="AQ806" s="445">
        <f t="shared" si="1130"/>
        <v>19.675263999999991</v>
      </c>
      <c r="AR806" s="227">
        <f t="shared" si="1131"/>
        <v>4517.5</v>
      </c>
      <c r="AS806" s="545">
        <f t="shared" si="1132"/>
        <v>695</v>
      </c>
      <c r="AT806" s="209">
        <f t="shared" si="1133"/>
        <v>208.5</v>
      </c>
      <c r="AU806" s="209">
        <f t="shared" si="1134"/>
        <v>347.5</v>
      </c>
      <c r="AV806" s="211">
        <f t="shared" si="1135"/>
        <v>620</v>
      </c>
      <c r="AW806" s="545">
        <f t="shared" si="1136"/>
        <v>75</v>
      </c>
      <c r="AX806" s="210">
        <f t="shared" si="1137"/>
        <v>120</v>
      </c>
      <c r="AY806" s="210">
        <f t="shared" si="1138"/>
        <v>20.869565217391298</v>
      </c>
      <c r="AZ806" s="211">
        <f t="shared" si="1139"/>
        <v>673.37631999999996</v>
      </c>
      <c r="BA806" s="544">
        <f t="shared" si="1193"/>
        <v>-21.623680000000036</v>
      </c>
      <c r="BB806" s="210">
        <f t="shared" si="1194"/>
        <v>-5.4059200000000089</v>
      </c>
      <c r="BC806" s="213">
        <f t="shared" si="1140"/>
        <v>4030</v>
      </c>
      <c r="BD806" s="211">
        <f>[1]MAG_9pak!$F$5</f>
        <v>620</v>
      </c>
      <c r="BE806" s="213">
        <f t="shared" si="1141"/>
        <v>186</v>
      </c>
      <c r="BF806" s="213">
        <f t="shared" si="1142"/>
        <v>310</v>
      </c>
      <c r="BG806" s="210">
        <f t="shared" si="1143"/>
        <v>0</v>
      </c>
      <c r="BH806" s="210">
        <f t="shared" si="1144"/>
        <v>45</v>
      </c>
      <c r="BI806" s="210">
        <f t="shared" si="1145"/>
        <v>7.8260869565217348</v>
      </c>
      <c r="BJ806" s="210">
        <f t="shared" si="1146"/>
        <v>713</v>
      </c>
      <c r="BK806" s="214">
        <f t="shared" si="1147"/>
        <v>213.9</v>
      </c>
      <c r="BL806" s="214">
        <f t="shared" si="1148"/>
        <v>356.5</v>
      </c>
      <c r="BM806" s="210">
        <f t="shared" si="1149"/>
        <v>138</v>
      </c>
      <c r="BN806" s="210">
        <f t="shared" si="1150"/>
        <v>93</v>
      </c>
      <c r="BO806" s="215">
        <f t="shared" si="1151"/>
        <v>4634.5</v>
      </c>
      <c r="BP806" s="210">
        <f t="shared" si="1213"/>
        <v>713</v>
      </c>
      <c r="BQ806" s="216">
        <f t="shared" si="1152"/>
        <v>213.9</v>
      </c>
      <c r="BR806" s="216">
        <f t="shared" si="1153"/>
        <v>356.5</v>
      </c>
      <c r="BS806" s="210">
        <f t="shared" si="1154"/>
        <v>138</v>
      </c>
      <c r="BT806" s="210">
        <f t="shared" si="1155"/>
        <v>93</v>
      </c>
      <c r="BU806" s="217">
        <f t="shared" si="1156"/>
        <v>4634.5</v>
      </c>
      <c r="BV806" s="210">
        <f t="shared" si="1214"/>
        <v>713</v>
      </c>
      <c r="BW806" s="403">
        <f t="shared" si="1157"/>
        <v>213.9</v>
      </c>
      <c r="BX806" s="403">
        <f t="shared" si="1158"/>
        <v>356.5</v>
      </c>
      <c r="BY806" s="210">
        <f t="shared" si="1159"/>
        <v>138</v>
      </c>
      <c r="BZ806" s="210">
        <f t="shared" si="1160"/>
        <v>93</v>
      </c>
      <c r="CA806" s="210">
        <f t="shared" si="1161"/>
        <v>24</v>
      </c>
      <c r="CB806" s="404">
        <f t="shared" si="1162"/>
        <v>4634.5</v>
      </c>
      <c r="CC806" s="211"/>
      <c r="CD806" s="537">
        <f t="shared" si="1163"/>
        <v>-5.4059200000000089</v>
      </c>
      <c r="CE806" s="537">
        <f t="shared" si="1195"/>
        <v>-1.6217760000000025</v>
      </c>
      <c r="CF806" s="537">
        <f t="shared" si="1164"/>
        <v>-2.7029600000000045</v>
      </c>
      <c r="CG806" s="210"/>
      <c r="CH806" s="210"/>
      <c r="CI806" s="210"/>
      <c r="CJ806" s="538">
        <f t="shared" si="1165"/>
        <v>-35.138480000000058</v>
      </c>
      <c r="CK806" s="216">
        <f t="shared" si="1166"/>
        <v>-18.75</v>
      </c>
      <c r="CL806" s="216">
        <f t="shared" si="1196"/>
        <v>-5.625</v>
      </c>
      <c r="CM806" s="216">
        <f t="shared" si="1167"/>
        <v>-9.375</v>
      </c>
      <c r="CN806" s="216"/>
      <c r="CO806" s="216"/>
      <c r="CP806" s="216"/>
      <c r="CQ806" s="217">
        <f t="shared" si="1168"/>
        <v>-121.875</v>
      </c>
      <c r="CR806" s="403">
        <f t="shared" si="1169"/>
        <v>-9.9059200000000089</v>
      </c>
      <c r="CS806" s="403">
        <f t="shared" si="1197"/>
        <v>-2.9717760000000024</v>
      </c>
      <c r="CT806" s="403">
        <f t="shared" si="1170"/>
        <v>-4.9529600000000045</v>
      </c>
      <c r="CU806" s="403"/>
      <c r="CV806" s="403"/>
      <c r="CW806" s="403"/>
      <c r="CX806" s="404">
        <f t="shared" si="1171"/>
        <v>-64.388480000000058</v>
      </c>
      <c r="CY806" s="198"/>
      <c r="CZ806" s="222">
        <v>620</v>
      </c>
      <c r="DA806" s="677">
        <f t="shared" si="1172"/>
        <v>45</v>
      </c>
      <c r="DB806" s="676">
        <f t="shared" si="1173"/>
        <v>7.8260869565217348</v>
      </c>
      <c r="DC806" s="676">
        <f t="shared" si="1198"/>
        <v>1.565217391304347</v>
      </c>
      <c r="DD806" s="208">
        <v>673.37631999999996</v>
      </c>
      <c r="DE806" s="677">
        <f t="shared" si="1174"/>
        <v>98.376319999999964</v>
      </c>
      <c r="DF806" s="676">
        <f t="shared" si="1175"/>
        <v>17.108925217391288</v>
      </c>
      <c r="DG806" s="676">
        <f t="shared" si="1199"/>
        <v>3.4217850434782577</v>
      </c>
      <c r="DH806" s="222">
        <v>24</v>
      </c>
      <c r="DI806" s="677">
        <f t="shared" si="1176"/>
        <v>138</v>
      </c>
      <c r="DJ806" s="568">
        <f t="shared" si="1177"/>
        <v>713</v>
      </c>
      <c r="DK806" s="677">
        <f t="shared" si="1178"/>
        <v>4634.5</v>
      </c>
      <c r="DL806" s="677">
        <f t="shared" si="1200"/>
        <v>213.9</v>
      </c>
      <c r="DM806" s="677">
        <f t="shared" si="1201"/>
        <v>356.5</v>
      </c>
      <c r="DN806" s="677">
        <f t="shared" si="1179"/>
        <v>-9.9059200000000089</v>
      </c>
      <c r="DO806" s="677">
        <f t="shared" si="1202"/>
        <v>-2.9717760000000024</v>
      </c>
      <c r="DP806" s="677">
        <f t="shared" si="1203"/>
        <v>-4.9529600000000045</v>
      </c>
      <c r="DQ806" s="677">
        <f t="shared" si="1180"/>
        <v>-64.388480000000058</v>
      </c>
      <c r="DR806" s="222">
        <v>620</v>
      </c>
      <c r="DS806" s="677">
        <f t="shared" si="1181"/>
        <v>45</v>
      </c>
      <c r="DT806" s="676">
        <f t="shared" si="1182"/>
        <v>7.8260869565217348</v>
      </c>
      <c r="DU806" s="710">
        <f t="shared" si="1204"/>
        <v>1.565217391304347</v>
      </c>
      <c r="DV806" s="208">
        <v>673.37631999999996</v>
      </c>
      <c r="DW806" s="677">
        <f t="shared" si="1183"/>
        <v>98.376319999999964</v>
      </c>
      <c r="DX806" s="676">
        <f t="shared" si="1184"/>
        <v>17.108925217391288</v>
      </c>
      <c r="DY806" s="710">
        <f t="shared" si="1205"/>
        <v>3.4217850434782577</v>
      </c>
      <c r="DZ806" s="222">
        <v>17</v>
      </c>
      <c r="EA806" s="677">
        <f t="shared" si="1185"/>
        <v>97.75</v>
      </c>
      <c r="EB806" s="568">
        <f t="shared" si="1186"/>
        <v>672.75</v>
      </c>
      <c r="EC806" s="677">
        <f t="shared" si="1187"/>
        <v>4372.875</v>
      </c>
      <c r="ED806" s="677">
        <f t="shared" si="1206"/>
        <v>201.82499999999999</v>
      </c>
      <c r="EE806" s="677">
        <f t="shared" si="1207"/>
        <v>336.375</v>
      </c>
      <c r="EF806" s="208">
        <f t="shared" si="1208"/>
        <v>0.15657999999999106</v>
      </c>
      <c r="EG806" s="208">
        <f t="shared" si="1209"/>
        <v>4.6973999999997317E-2</v>
      </c>
      <c r="EH806" s="208">
        <f t="shared" si="1210"/>
        <v>7.828999999999553E-2</v>
      </c>
      <c r="EI806" s="677">
        <f t="shared" si="1188"/>
        <v>1.0177699999999419</v>
      </c>
    </row>
    <row r="807" spans="1:139" s="218" customFormat="1" ht="24.75" customHeight="1" x14ac:dyDescent="0.2">
      <c r="A807" s="506">
        <v>804</v>
      </c>
      <c r="B807" s="506" t="s">
        <v>1270</v>
      </c>
      <c r="C807" s="499" t="s">
        <v>1022</v>
      </c>
      <c r="D807" s="253" t="s">
        <v>630</v>
      </c>
      <c r="E807" s="253" t="s">
        <v>1341</v>
      </c>
      <c r="F807" s="219" t="s">
        <v>5</v>
      </c>
      <c r="G807" s="219" t="s">
        <v>6</v>
      </c>
      <c r="H807" s="219" t="s">
        <v>7</v>
      </c>
      <c r="I807" s="248">
        <v>1</v>
      </c>
      <c r="J807" s="230">
        <v>500</v>
      </c>
      <c r="K807" s="222"/>
      <c r="L807" s="219" t="s">
        <v>5</v>
      </c>
      <c r="M807" s="219" t="s">
        <v>6</v>
      </c>
      <c r="N807" s="219" t="s">
        <v>7</v>
      </c>
      <c r="O807" s="249">
        <v>1</v>
      </c>
      <c r="P807" s="230">
        <v>500</v>
      </c>
      <c r="Q807" s="219"/>
      <c r="R807" s="219"/>
      <c r="S807" s="219"/>
      <c r="T807" s="249">
        <v>1</v>
      </c>
      <c r="U807" s="231">
        <v>500</v>
      </c>
      <c r="V807" s="228" t="s">
        <v>303</v>
      </c>
      <c r="W807" s="228" t="s">
        <v>6</v>
      </c>
      <c r="X807" s="228" t="s">
        <v>7</v>
      </c>
      <c r="Y807" s="252">
        <v>1</v>
      </c>
      <c r="Z807" s="232">
        <v>500</v>
      </c>
      <c r="AA807" s="207">
        <f t="shared" si="1124"/>
        <v>500</v>
      </c>
      <c r="AB807" s="222">
        <v>620</v>
      </c>
      <c r="AC807" s="544">
        <f t="shared" si="1189"/>
        <v>120</v>
      </c>
      <c r="AD807" s="208">
        <f>0.581*$AB$1</f>
        <v>660.86425999999994</v>
      </c>
      <c r="AE807" s="678">
        <f t="shared" si="1190"/>
        <v>160.86425999999994</v>
      </c>
      <c r="AF807" s="222">
        <v>859</v>
      </c>
      <c r="AJ807" s="444">
        <f t="shared" si="1125"/>
        <v>120</v>
      </c>
      <c r="AK807" s="444">
        <f t="shared" si="1126"/>
        <v>24</v>
      </c>
      <c r="AL807" s="539">
        <f t="shared" si="1191"/>
        <v>4.8000000000000001E-2</v>
      </c>
      <c r="AM807" s="444">
        <f t="shared" si="1127"/>
        <v>24</v>
      </c>
      <c r="AN807" s="445">
        <f t="shared" si="1128"/>
        <v>160.86425999999994</v>
      </c>
      <c r="AO807" s="445">
        <f t="shared" si="1129"/>
        <v>32.172852000000006</v>
      </c>
      <c r="AP807" s="542">
        <f t="shared" si="1192"/>
        <v>6.4345704000000004E-2</v>
      </c>
      <c r="AQ807" s="445">
        <f t="shared" si="1130"/>
        <v>32.172851999999992</v>
      </c>
      <c r="AR807" s="227">
        <f t="shared" si="1131"/>
        <v>620</v>
      </c>
      <c r="AS807" s="210">
        <f t="shared" si="1132"/>
        <v>620</v>
      </c>
      <c r="AT807" s="209">
        <f t="shared" si="1133"/>
        <v>186</v>
      </c>
      <c r="AU807" s="209">
        <f t="shared" si="1134"/>
        <v>310</v>
      </c>
      <c r="AV807" s="211">
        <f t="shared" si="1135"/>
        <v>620</v>
      </c>
      <c r="AW807" s="210">
        <f t="shared" si="1136"/>
        <v>0</v>
      </c>
      <c r="AX807" s="210">
        <f t="shared" si="1137"/>
        <v>120</v>
      </c>
      <c r="AY807" s="210">
        <f t="shared" si="1138"/>
        <v>24</v>
      </c>
      <c r="AZ807" s="211">
        <f t="shared" si="1139"/>
        <v>660.86425999999994</v>
      </c>
      <c r="BA807" s="544">
        <f t="shared" si="1193"/>
        <v>40.864259999999945</v>
      </c>
      <c r="BB807" s="210">
        <f t="shared" si="1194"/>
        <v>10.216064999999986</v>
      </c>
      <c r="BC807" s="213">
        <f t="shared" si="1140"/>
        <v>620</v>
      </c>
      <c r="BD807" s="211">
        <f>[1]MAG_9pak!$F$4</f>
        <v>620</v>
      </c>
      <c r="BE807" s="213">
        <f t="shared" si="1141"/>
        <v>186</v>
      </c>
      <c r="BF807" s="213">
        <f t="shared" si="1142"/>
        <v>310</v>
      </c>
      <c r="BG807" s="210">
        <f t="shared" si="1143"/>
        <v>0</v>
      </c>
      <c r="BH807" s="210">
        <f t="shared" si="1144"/>
        <v>120</v>
      </c>
      <c r="BI807" s="210">
        <f t="shared" si="1145"/>
        <v>24</v>
      </c>
      <c r="BJ807" s="210">
        <f t="shared" si="1146"/>
        <v>620</v>
      </c>
      <c r="BK807" s="214">
        <f t="shared" si="1147"/>
        <v>186</v>
      </c>
      <c r="BL807" s="214">
        <f t="shared" si="1148"/>
        <v>310</v>
      </c>
      <c r="BM807" s="210">
        <f t="shared" si="1149"/>
        <v>120</v>
      </c>
      <c r="BN807" s="210">
        <f t="shared" si="1150"/>
        <v>0</v>
      </c>
      <c r="BO807" s="215">
        <f t="shared" si="1151"/>
        <v>620</v>
      </c>
      <c r="BP807" s="210">
        <f t="shared" si="1213"/>
        <v>620</v>
      </c>
      <c r="BQ807" s="216">
        <f t="shared" si="1152"/>
        <v>186</v>
      </c>
      <c r="BR807" s="216">
        <f t="shared" si="1153"/>
        <v>310</v>
      </c>
      <c r="BS807" s="210">
        <f t="shared" si="1154"/>
        <v>120</v>
      </c>
      <c r="BT807" s="210">
        <f t="shared" si="1155"/>
        <v>0</v>
      </c>
      <c r="BU807" s="217">
        <f t="shared" si="1156"/>
        <v>620</v>
      </c>
      <c r="BV807" s="210">
        <f t="shared" si="1214"/>
        <v>620</v>
      </c>
      <c r="BW807" s="403">
        <f t="shared" si="1157"/>
        <v>186</v>
      </c>
      <c r="BX807" s="403">
        <f t="shared" si="1158"/>
        <v>310</v>
      </c>
      <c r="BY807" s="210">
        <f t="shared" si="1159"/>
        <v>120</v>
      </c>
      <c r="BZ807" s="210">
        <f t="shared" si="1160"/>
        <v>0</v>
      </c>
      <c r="CA807" s="210">
        <f t="shared" si="1161"/>
        <v>24</v>
      </c>
      <c r="CB807" s="404">
        <f t="shared" si="1162"/>
        <v>620</v>
      </c>
      <c r="CC807" s="211"/>
      <c r="CD807" s="537">
        <f t="shared" si="1163"/>
        <v>10.216064999999986</v>
      </c>
      <c r="CE807" s="537">
        <f t="shared" si="1195"/>
        <v>3.0648194999999956</v>
      </c>
      <c r="CF807" s="537">
        <f t="shared" si="1164"/>
        <v>5.1080324999999931</v>
      </c>
      <c r="CG807" s="210"/>
      <c r="CH807" s="210"/>
      <c r="CI807" s="210"/>
      <c r="CJ807" s="538">
        <f t="shared" si="1165"/>
        <v>10.216064999999986</v>
      </c>
      <c r="CK807" s="216">
        <f t="shared" si="1166"/>
        <v>0</v>
      </c>
      <c r="CL807" s="216">
        <f t="shared" si="1196"/>
        <v>0</v>
      </c>
      <c r="CM807" s="216">
        <f t="shared" si="1167"/>
        <v>0</v>
      </c>
      <c r="CN807" s="216"/>
      <c r="CO807" s="216"/>
      <c r="CP807" s="216"/>
      <c r="CQ807" s="217">
        <f t="shared" si="1168"/>
        <v>0</v>
      </c>
      <c r="CR807" s="403">
        <f t="shared" si="1169"/>
        <v>10.216064999999986</v>
      </c>
      <c r="CS807" s="403">
        <f t="shared" si="1197"/>
        <v>3.0648194999999956</v>
      </c>
      <c r="CT807" s="403">
        <f t="shared" si="1170"/>
        <v>5.1080324999999931</v>
      </c>
      <c r="CU807" s="403"/>
      <c r="CV807" s="403"/>
      <c r="CW807" s="403"/>
      <c r="CX807" s="404">
        <f t="shared" si="1171"/>
        <v>10.216064999999986</v>
      </c>
      <c r="CY807" s="198"/>
      <c r="CZ807" s="222">
        <v>620</v>
      </c>
      <c r="DA807" s="677">
        <f t="shared" si="1172"/>
        <v>120</v>
      </c>
      <c r="DB807" s="676">
        <f t="shared" si="1173"/>
        <v>24</v>
      </c>
      <c r="DC807" s="676">
        <f t="shared" si="1198"/>
        <v>4.8</v>
      </c>
      <c r="DD807" s="208">
        <v>660.86425999999994</v>
      </c>
      <c r="DE807" s="677">
        <f t="shared" si="1174"/>
        <v>160.86425999999994</v>
      </c>
      <c r="DF807" s="676">
        <f t="shared" si="1175"/>
        <v>32.172852000000006</v>
      </c>
      <c r="DG807" s="676">
        <f t="shared" si="1199"/>
        <v>6.434570400000001</v>
      </c>
      <c r="DH807" s="222">
        <v>24</v>
      </c>
      <c r="DI807" s="677">
        <f t="shared" si="1176"/>
        <v>120</v>
      </c>
      <c r="DJ807" s="568">
        <f t="shared" si="1177"/>
        <v>620</v>
      </c>
      <c r="DK807" s="677">
        <f t="shared" si="1178"/>
        <v>620</v>
      </c>
      <c r="DL807" s="677">
        <f t="shared" si="1200"/>
        <v>186</v>
      </c>
      <c r="DM807" s="677">
        <f t="shared" si="1201"/>
        <v>310</v>
      </c>
      <c r="DN807" s="677">
        <f t="shared" si="1179"/>
        <v>10.216064999999986</v>
      </c>
      <c r="DO807" s="677">
        <f t="shared" si="1202"/>
        <v>3.0648194999999956</v>
      </c>
      <c r="DP807" s="677">
        <f t="shared" si="1203"/>
        <v>5.1080324999999931</v>
      </c>
      <c r="DQ807" s="677">
        <f t="shared" si="1180"/>
        <v>10.216064999999986</v>
      </c>
      <c r="DR807" s="222">
        <v>620</v>
      </c>
      <c r="DS807" s="677">
        <f t="shared" si="1181"/>
        <v>120</v>
      </c>
      <c r="DT807" s="676">
        <f t="shared" si="1182"/>
        <v>24</v>
      </c>
      <c r="DU807" s="710">
        <f t="shared" si="1204"/>
        <v>4.8</v>
      </c>
      <c r="DV807" s="208">
        <v>660.86425999999994</v>
      </c>
      <c r="DW807" s="677">
        <f t="shared" si="1183"/>
        <v>160.86425999999994</v>
      </c>
      <c r="DX807" s="676">
        <f t="shared" si="1184"/>
        <v>32.172852000000006</v>
      </c>
      <c r="DY807" s="710">
        <f t="shared" si="1205"/>
        <v>6.434570400000001</v>
      </c>
      <c r="DZ807" s="222">
        <v>24</v>
      </c>
      <c r="EA807" s="677">
        <f t="shared" si="1185"/>
        <v>120</v>
      </c>
      <c r="EB807" s="568">
        <f t="shared" si="1186"/>
        <v>620</v>
      </c>
      <c r="EC807" s="677">
        <f t="shared" si="1187"/>
        <v>620</v>
      </c>
      <c r="ED807" s="677">
        <f t="shared" si="1206"/>
        <v>186</v>
      </c>
      <c r="EE807" s="677">
        <f t="shared" si="1207"/>
        <v>310</v>
      </c>
      <c r="EF807" s="208">
        <f t="shared" si="1208"/>
        <v>10.216064999999986</v>
      </c>
      <c r="EG807" s="208">
        <f t="shared" si="1209"/>
        <v>3.0648194999999956</v>
      </c>
      <c r="EH807" s="208">
        <f t="shared" si="1210"/>
        <v>5.1080324999999931</v>
      </c>
      <c r="EI807" s="677">
        <f t="shared" si="1188"/>
        <v>10.216064999999986</v>
      </c>
    </row>
    <row r="808" spans="1:139" s="218" customFormat="1" ht="13.5" customHeight="1" x14ac:dyDescent="0.2">
      <c r="A808" s="505">
        <v>805</v>
      </c>
      <c r="B808" s="505" t="s">
        <v>1270</v>
      </c>
      <c r="C808" s="499" t="s">
        <v>985</v>
      </c>
      <c r="D808" s="253" t="s">
        <v>101</v>
      </c>
      <c r="E808" s="253" t="s">
        <v>36</v>
      </c>
      <c r="F808" s="219" t="s">
        <v>43</v>
      </c>
      <c r="G808" s="219" t="s">
        <v>42</v>
      </c>
      <c r="H808" s="219" t="s">
        <v>25</v>
      </c>
      <c r="I808" s="248">
        <v>1</v>
      </c>
      <c r="J808" s="230">
        <v>908</v>
      </c>
      <c r="K808" s="222" t="s">
        <v>650</v>
      </c>
      <c r="L808" s="219" t="s">
        <v>43</v>
      </c>
      <c r="M808" s="219" t="s">
        <v>42</v>
      </c>
      <c r="N808" s="219" t="s">
        <v>25</v>
      </c>
      <c r="O808" s="249">
        <v>1</v>
      </c>
      <c r="P808" s="230">
        <v>908</v>
      </c>
      <c r="Q808" s="219"/>
      <c r="R808" s="219"/>
      <c r="S808" s="219"/>
      <c r="T808" s="249">
        <v>1</v>
      </c>
      <c r="U808" s="231">
        <v>908</v>
      </c>
      <c r="V808" s="228" t="s">
        <v>695</v>
      </c>
      <c r="W808" s="228" t="s">
        <v>180</v>
      </c>
      <c r="X808" s="228" t="s">
        <v>45</v>
      </c>
      <c r="Y808" s="252">
        <v>1</v>
      </c>
      <c r="Z808" s="232">
        <v>908</v>
      </c>
      <c r="AA808" s="207">
        <f t="shared" si="1124"/>
        <v>908</v>
      </c>
      <c r="AB808" s="222">
        <v>758</v>
      </c>
      <c r="AC808" s="544">
        <f t="shared" si="1189"/>
        <v>-150</v>
      </c>
      <c r="AD808" s="208">
        <f>0.95*$AB$1</f>
        <v>1080.587</v>
      </c>
      <c r="AE808" s="678">
        <f t="shared" si="1190"/>
        <v>172.58699999999999</v>
      </c>
      <c r="AF808" s="222">
        <v>1406</v>
      </c>
      <c r="AJ808" s="444">
        <f t="shared" si="1125"/>
        <v>-150</v>
      </c>
      <c r="AK808" s="444">
        <f t="shared" si="1126"/>
        <v>-16.519823788546248</v>
      </c>
      <c r="AL808" s="539">
        <f t="shared" si="1191"/>
        <v>-3.3039647577092497E-2</v>
      </c>
      <c r="AM808" s="444">
        <f t="shared" si="1127"/>
        <v>-30</v>
      </c>
      <c r="AN808" s="445">
        <f t="shared" si="1128"/>
        <v>172.58699999999999</v>
      </c>
      <c r="AO808" s="445">
        <f t="shared" si="1129"/>
        <v>19.007378854625557</v>
      </c>
      <c r="AP808" s="542">
        <f t="shared" si="1192"/>
        <v>3.8014757709251112E-2</v>
      </c>
      <c r="AQ808" s="445">
        <f t="shared" si="1130"/>
        <v>34.517399999999995</v>
      </c>
      <c r="AR808" s="227">
        <f t="shared" si="1131"/>
        <v>1028</v>
      </c>
      <c r="AS808" s="210">
        <f t="shared" si="1132"/>
        <v>1028</v>
      </c>
      <c r="AT808" s="209">
        <f t="shared" si="1133"/>
        <v>308.39999999999998</v>
      </c>
      <c r="AU808" s="209">
        <f t="shared" si="1134"/>
        <v>514</v>
      </c>
      <c r="AV808" s="211">
        <f t="shared" si="1135"/>
        <v>758</v>
      </c>
      <c r="AW808" s="210">
        <f t="shared" si="1136"/>
        <v>270</v>
      </c>
      <c r="AX808" s="210">
        <f t="shared" si="1137"/>
        <v>120</v>
      </c>
      <c r="AY808" s="210">
        <f t="shared" si="1138"/>
        <v>13.215859030836995</v>
      </c>
      <c r="AZ808" s="211">
        <f t="shared" si="1139"/>
        <v>1080.587</v>
      </c>
      <c r="BA808" s="544">
        <f t="shared" si="1193"/>
        <v>52.586999999999989</v>
      </c>
      <c r="BB808" s="210">
        <f t="shared" si="1194"/>
        <v>13.146749999999997</v>
      </c>
      <c r="BC808" s="213">
        <f t="shared" si="1140"/>
        <v>972.52830000000006</v>
      </c>
      <c r="BD808" s="211">
        <f>[1]MAG_9pak!$F$9</f>
        <v>972.52830000000006</v>
      </c>
      <c r="BE808" s="213">
        <f t="shared" si="1141"/>
        <v>291.75848999999999</v>
      </c>
      <c r="BF808" s="213">
        <f t="shared" si="1142"/>
        <v>486.26415000000003</v>
      </c>
      <c r="BG808" s="210">
        <f t="shared" si="1143"/>
        <v>214.52830000000006</v>
      </c>
      <c r="BH808" s="210">
        <f t="shared" si="1144"/>
        <v>64.528300000000058</v>
      </c>
      <c r="BI808" s="210">
        <f t="shared" si="1145"/>
        <v>7.1066409691630099</v>
      </c>
      <c r="BJ808" s="210">
        <f t="shared" si="1146"/>
        <v>1125.92</v>
      </c>
      <c r="BK808" s="214">
        <f t="shared" si="1147"/>
        <v>337.77600000000001</v>
      </c>
      <c r="BL808" s="214">
        <f t="shared" si="1148"/>
        <v>562.96</v>
      </c>
      <c r="BM808" s="210">
        <f t="shared" si="1149"/>
        <v>217.92000000000007</v>
      </c>
      <c r="BN808" s="210">
        <f t="shared" si="1150"/>
        <v>367.92000000000007</v>
      </c>
      <c r="BO808" s="215">
        <f t="shared" si="1151"/>
        <v>1125.92</v>
      </c>
      <c r="BP808" s="210">
        <f t="shared" si="1213"/>
        <v>1125.92</v>
      </c>
      <c r="BQ808" s="216">
        <f t="shared" si="1152"/>
        <v>337.77600000000001</v>
      </c>
      <c r="BR808" s="216">
        <f t="shared" si="1153"/>
        <v>562.96</v>
      </c>
      <c r="BS808" s="210">
        <f t="shared" si="1154"/>
        <v>217.92000000000007</v>
      </c>
      <c r="BT808" s="210">
        <f t="shared" si="1155"/>
        <v>367.92000000000007</v>
      </c>
      <c r="BU808" s="217">
        <f t="shared" si="1156"/>
        <v>1125.92</v>
      </c>
      <c r="BV808" s="210">
        <f t="shared" si="1214"/>
        <v>1125.92</v>
      </c>
      <c r="BW808" s="403">
        <f t="shared" si="1157"/>
        <v>337.77600000000001</v>
      </c>
      <c r="BX808" s="403">
        <f t="shared" si="1158"/>
        <v>562.96</v>
      </c>
      <c r="BY808" s="210">
        <f t="shared" si="1159"/>
        <v>217.92000000000007</v>
      </c>
      <c r="BZ808" s="210">
        <f t="shared" si="1160"/>
        <v>367.92000000000007</v>
      </c>
      <c r="CA808" s="210">
        <f t="shared" si="1161"/>
        <v>24</v>
      </c>
      <c r="CB808" s="404">
        <f t="shared" si="1162"/>
        <v>1125.92</v>
      </c>
      <c r="CC808" s="211"/>
      <c r="CD808" s="537">
        <f t="shared" si="1163"/>
        <v>13.146749999999997</v>
      </c>
      <c r="CE808" s="537">
        <f t="shared" si="1195"/>
        <v>3.944024999999999</v>
      </c>
      <c r="CF808" s="537">
        <f t="shared" si="1164"/>
        <v>6.5733749999999986</v>
      </c>
      <c r="CG808" s="210"/>
      <c r="CH808" s="210"/>
      <c r="CI808" s="210"/>
      <c r="CJ808" s="538">
        <f t="shared" si="1165"/>
        <v>13.146749999999997</v>
      </c>
      <c r="CK808" s="216">
        <f t="shared" si="1166"/>
        <v>-67.5</v>
      </c>
      <c r="CL808" s="216">
        <f t="shared" si="1196"/>
        <v>-20.25</v>
      </c>
      <c r="CM808" s="216">
        <f t="shared" si="1167"/>
        <v>-33.75</v>
      </c>
      <c r="CN808" s="216"/>
      <c r="CO808" s="216"/>
      <c r="CP808" s="216"/>
      <c r="CQ808" s="217">
        <f t="shared" si="1168"/>
        <v>-67.5</v>
      </c>
      <c r="CR808" s="403">
        <f t="shared" si="1169"/>
        <v>-11.333250000000021</v>
      </c>
      <c r="CS808" s="403">
        <f t="shared" si="1197"/>
        <v>-3.3999750000000062</v>
      </c>
      <c r="CT808" s="403">
        <f t="shared" si="1170"/>
        <v>-5.6666250000000105</v>
      </c>
      <c r="CU808" s="403"/>
      <c r="CV808" s="403"/>
      <c r="CW808" s="403"/>
      <c r="CX808" s="404">
        <f t="shared" si="1171"/>
        <v>-11.333250000000021</v>
      </c>
      <c r="CY808" s="198"/>
      <c r="CZ808" s="222">
        <v>758</v>
      </c>
      <c r="DA808" s="677">
        <f t="shared" si="1172"/>
        <v>-150</v>
      </c>
      <c r="DB808" s="676">
        <f t="shared" si="1173"/>
        <v>-16.519823788546248</v>
      </c>
      <c r="DC808" s="676">
        <f t="shared" si="1198"/>
        <v>-3.3039647577092497</v>
      </c>
      <c r="DD808" s="208">
        <v>1080.587</v>
      </c>
      <c r="DE808" s="677">
        <f t="shared" si="1174"/>
        <v>172.58699999999999</v>
      </c>
      <c r="DF808" s="676">
        <f t="shared" si="1175"/>
        <v>19.007378854625557</v>
      </c>
      <c r="DG808" s="676">
        <f t="shared" si="1199"/>
        <v>3.8014757709251112</v>
      </c>
      <c r="DH808" s="222">
        <v>20</v>
      </c>
      <c r="DI808" s="677">
        <f t="shared" si="1176"/>
        <v>181.6</v>
      </c>
      <c r="DJ808" s="568">
        <f t="shared" si="1177"/>
        <v>1089.5999999999999</v>
      </c>
      <c r="DK808" s="677">
        <f t="shared" si="1178"/>
        <v>1089.5999999999999</v>
      </c>
      <c r="DL808" s="677">
        <f t="shared" si="1200"/>
        <v>326.87999999999994</v>
      </c>
      <c r="DM808" s="677">
        <f t="shared" si="1201"/>
        <v>544.79999999999995</v>
      </c>
      <c r="DN808" s="677">
        <f t="shared" si="1179"/>
        <v>-2.25324999999998</v>
      </c>
      <c r="DO808" s="677">
        <f t="shared" si="1202"/>
        <v>-0.675974999999994</v>
      </c>
      <c r="DP808" s="677">
        <f t="shared" si="1203"/>
        <v>-1.12662499999999</v>
      </c>
      <c r="DQ808" s="677">
        <f t="shared" si="1180"/>
        <v>-2.25324999999998</v>
      </c>
      <c r="DR808" s="222">
        <v>758</v>
      </c>
      <c r="DS808" s="677">
        <f t="shared" si="1181"/>
        <v>-150</v>
      </c>
      <c r="DT808" s="676">
        <f t="shared" si="1182"/>
        <v>-16.519823788546248</v>
      </c>
      <c r="DU808" s="710">
        <f t="shared" si="1204"/>
        <v>-3.3039647577092497</v>
      </c>
      <c r="DV808" s="208">
        <v>1080.587</v>
      </c>
      <c r="DW808" s="677">
        <f t="shared" si="1183"/>
        <v>172.58699999999999</v>
      </c>
      <c r="DX808" s="676">
        <f t="shared" si="1184"/>
        <v>19.007378854625557</v>
      </c>
      <c r="DY808" s="710">
        <f t="shared" si="1205"/>
        <v>3.8014757709251112</v>
      </c>
      <c r="DZ808" s="222">
        <v>19</v>
      </c>
      <c r="EA808" s="677">
        <f t="shared" si="1185"/>
        <v>172.52</v>
      </c>
      <c r="EB808" s="568">
        <f t="shared" si="1186"/>
        <v>1080.52</v>
      </c>
      <c r="EC808" s="677">
        <f t="shared" si="1187"/>
        <v>1080.52</v>
      </c>
      <c r="ED808" s="677">
        <f t="shared" si="1206"/>
        <v>324.15600000000001</v>
      </c>
      <c r="EE808" s="677">
        <f t="shared" si="1207"/>
        <v>540.26</v>
      </c>
      <c r="EF808" s="208">
        <f t="shared" si="1208"/>
        <v>1.6750000000001819E-2</v>
      </c>
      <c r="EG808" s="208">
        <f t="shared" si="1209"/>
        <v>5.0250000000005455E-3</v>
      </c>
      <c r="EH808" s="208">
        <f t="shared" si="1210"/>
        <v>8.3750000000009095E-3</v>
      </c>
      <c r="EI808" s="677">
        <f t="shared" si="1188"/>
        <v>1.6750000000001819E-2</v>
      </c>
    </row>
    <row r="809" spans="1:139" s="218" customFormat="1" ht="13.5" customHeight="1" x14ac:dyDescent="0.2">
      <c r="A809" s="505">
        <v>806</v>
      </c>
      <c r="B809" s="505" t="s">
        <v>1270</v>
      </c>
      <c r="C809" s="499" t="s">
        <v>985</v>
      </c>
      <c r="D809" s="253" t="s">
        <v>101</v>
      </c>
      <c r="E809" s="253" t="s">
        <v>92</v>
      </c>
      <c r="F809" s="219" t="s">
        <v>96</v>
      </c>
      <c r="G809" s="219" t="s">
        <v>24</v>
      </c>
      <c r="H809" s="219" t="s">
        <v>28</v>
      </c>
      <c r="I809" s="248">
        <v>0.2</v>
      </c>
      <c r="J809" s="230">
        <v>739</v>
      </c>
      <c r="K809" s="222"/>
      <c r="L809" s="219" t="s">
        <v>96</v>
      </c>
      <c r="M809" s="219" t="s">
        <v>24</v>
      </c>
      <c r="N809" s="219" t="s">
        <v>28</v>
      </c>
      <c r="O809" s="249">
        <v>0.2</v>
      </c>
      <c r="P809" s="230">
        <v>739</v>
      </c>
      <c r="Q809" s="219"/>
      <c r="R809" s="219"/>
      <c r="S809" s="219"/>
      <c r="T809" s="249">
        <v>0.2</v>
      </c>
      <c r="U809" s="231">
        <v>739</v>
      </c>
      <c r="V809" s="228" t="s">
        <v>674</v>
      </c>
      <c r="W809" s="228" t="s">
        <v>6</v>
      </c>
      <c r="X809" s="228" t="s">
        <v>28</v>
      </c>
      <c r="Y809" s="252">
        <v>0.2</v>
      </c>
      <c r="Z809" s="232">
        <v>739</v>
      </c>
      <c r="AA809" s="207">
        <f t="shared" si="1124"/>
        <v>147.80000000000001</v>
      </c>
      <c r="AB809" s="222">
        <v>967</v>
      </c>
      <c r="AC809" s="544">
        <f t="shared" si="1189"/>
        <v>228</v>
      </c>
      <c r="AD809" s="208">
        <f>1.22*$AB$1</f>
        <v>1387.7012</v>
      </c>
      <c r="AE809" s="678">
        <f t="shared" si="1190"/>
        <v>648.70119999999997</v>
      </c>
      <c r="AF809" s="222">
        <v>1796</v>
      </c>
      <c r="AJ809" s="444">
        <f t="shared" si="1125"/>
        <v>228</v>
      </c>
      <c r="AK809" s="444">
        <f t="shared" si="1126"/>
        <v>30.852503382949948</v>
      </c>
      <c r="AL809" s="539">
        <f t="shared" si="1191"/>
        <v>6.1705006765899899E-2</v>
      </c>
      <c r="AM809" s="444">
        <f t="shared" si="1127"/>
        <v>45.6</v>
      </c>
      <c r="AN809" s="445">
        <f t="shared" si="1128"/>
        <v>648.70119999999997</v>
      </c>
      <c r="AO809" s="445">
        <f t="shared" si="1129"/>
        <v>87.780947225981038</v>
      </c>
      <c r="AP809" s="542">
        <f t="shared" si="1192"/>
        <v>0.17556189445196207</v>
      </c>
      <c r="AQ809" s="445">
        <f t="shared" si="1130"/>
        <v>129.74024</v>
      </c>
      <c r="AR809" s="227">
        <f t="shared" si="1131"/>
        <v>171.8</v>
      </c>
      <c r="AS809" s="210">
        <f t="shared" si="1132"/>
        <v>859</v>
      </c>
      <c r="AT809" s="209">
        <f t="shared" si="1133"/>
        <v>257.7</v>
      </c>
      <c r="AU809" s="209">
        <f t="shared" si="1134"/>
        <v>429.5</v>
      </c>
      <c r="AV809" s="211">
        <f t="shared" si="1135"/>
        <v>967</v>
      </c>
      <c r="AW809" s="212">
        <f t="shared" si="1136"/>
        <v>-108</v>
      </c>
      <c r="AX809" s="210">
        <f t="shared" si="1137"/>
        <v>120</v>
      </c>
      <c r="AY809" s="210">
        <f t="shared" si="1138"/>
        <v>16.238159675236801</v>
      </c>
      <c r="AZ809" s="211">
        <f t="shared" si="1139"/>
        <v>1387.7012</v>
      </c>
      <c r="BA809" s="544">
        <f t="shared" si="1193"/>
        <v>528.70119999999997</v>
      </c>
      <c r="BB809" s="210">
        <f t="shared" si="1194"/>
        <v>132.17529999999999</v>
      </c>
      <c r="BC809" s="213">
        <f t="shared" si="1140"/>
        <v>249.78621600000002</v>
      </c>
      <c r="BD809" s="211">
        <f>[1]MAG_9pak!$F$11</f>
        <v>1248.9310800000001</v>
      </c>
      <c r="BE809" s="213">
        <f t="shared" si="1141"/>
        <v>374.67932400000001</v>
      </c>
      <c r="BF809" s="213">
        <f t="shared" si="1142"/>
        <v>624.46554000000003</v>
      </c>
      <c r="BG809" s="210">
        <f t="shared" si="1143"/>
        <v>281.93108000000007</v>
      </c>
      <c r="BH809" s="210">
        <f t="shared" si="1144"/>
        <v>509.93108000000007</v>
      </c>
      <c r="BI809" s="210">
        <f t="shared" si="1145"/>
        <v>69.002852503382968</v>
      </c>
      <c r="BJ809" s="210">
        <f t="shared" si="1146"/>
        <v>916.36</v>
      </c>
      <c r="BK809" s="214">
        <f t="shared" si="1147"/>
        <v>274.90800000000002</v>
      </c>
      <c r="BL809" s="214">
        <f t="shared" si="1148"/>
        <v>458.18</v>
      </c>
      <c r="BM809" s="210">
        <f t="shared" si="1149"/>
        <v>177.36</v>
      </c>
      <c r="BN809" s="210">
        <f t="shared" si="1150"/>
        <v>-50.639999999999986</v>
      </c>
      <c r="BO809" s="215">
        <f t="shared" si="1151"/>
        <v>183.27200000000002</v>
      </c>
      <c r="BP809" s="210">
        <f t="shared" si="1213"/>
        <v>916.36</v>
      </c>
      <c r="BQ809" s="216">
        <f t="shared" si="1152"/>
        <v>274.90800000000002</v>
      </c>
      <c r="BR809" s="216">
        <f t="shared" si="1153"/>
        <v>458.18</v>
      </c>
      <c r="BS809" s="210">
        <f t="shared" si="1154"/>
        <v>177.36</v>
      </c>
      <c r="BT809" s="210">
        <f t="shared" si="1155"/>
        <v>-50.639999999999986</v>
      </c>
      <c r="BU809" s="217">
        <f t="shared" si="1156"/>
        <v>183.27200000000002</v>
      </c>
      <c r="BV809" s="210">
        <f t="shared" si="1214"/>
        <v>916.36</v>
      </c>
      <c r="BW809" s="403">
        <f t="shared" si="1157"/>
        <v>274.90800000000002</v>
      </c>
      <c r="BX809" s="403">
        <f t="shared" si="1158"/>
        <v>458.18</v>
      </c>
      <c r="BY809" s="210">
        <f t="shared" si="1159"/>
        <v>177.36</v>
      </c>
      <c r="BZ809" s="210">
        <f t="shared" si="1160"/>
        <v>-50.639999999999986</v>
      </c>
      <c r="CA809" s="210">
        <f t="shared" si="1161"/>
        <v>24</v>
      </c>
      <c r="CB809" s="404">
        <f t="shared" si="1162"/>
        <v>183.27200000000002</v>
      </c>
      <c r="CC809" s="211"/>
      <c r="CD809" s="537">
        <f t="shared" si="1163"/>
        <v>132.17529999999999</v>
      </c>
      <c r="CE809" s="537">
        <f t="shared" si="1195"/>
        <v>39.652589999999996</v>
      </c>
      <c r="CF809" s="537">
        <f t="shared" si="1164"/>
        <v>66.087649999999996</v>
      </c>
      <c r="CG809" s="210"/>
      <c r="CH809" s="210"/>
      <c r="CI809" s="210"/>
      <c r="CJ809" s="538">
        <f t="shared" si="1165"/>
        <v>26.43506</v>
      </c>
      <c r="CK809" s="216">
        <f t="shared" si="1166"/>
        <v>27</v>
      </c>
      <c r="CL809" s="216">
        <f t="shared" si="1196"/>
        <v>8.1</v>
      </c>
      <c r="CM809" s="216">
        <f t="shared" si="1167"/>
        <v>13.5</v>
      </c>
      <c r="CN809" s="216"/>
      <c r="CO809" s="216"/>
      <c r="CP809" s="216"/>
      <c r="CQ809" s="217">
        <f t="shared" si="1168"/>
        <v>5.4</v>
      </c>
      <c r="CR809" s="403">
        <f t="shared" si="1169"/>
        <v>117.83529999999999</v>
      </c>
      <c r="CS809" s="403">
        <f t="shared" si="1197"/>
        <v>35.350589999999997</v>
      </c>
      <c r="CT809" s="403">
        <f t="shared" si="1170"/>
        <v>58.917649999999995</v>
      </c>
      <c r="CU809" s="403"/>
      <c r="CV809" s="403"/>
      <c r="CW809" s="403"/>
      <c r="CX809" s="404">
        <f t="shared" si="1171"/>
        <v>23.567059999999998</v>
      </c>
      <c r="CY809" s="198"/>
      <c r="CZ809" s="222">
        <v>967</v>
      </c>
      <c r="DA809" s="677">
        <f t="shared" si="1172"/>
        <v>228</v>
      </c>
      <c r="DB809" s="676">
        <f t="shared" si="1173"/>
        <v>30.852503382949948</v>
      </c>
      <c r="DC809" s="676">
        <f t="shared" si="1198"/>
        <v>6.1705006765899899</v>
      </c>
      <c r="DD809" s="208">
        <v>1387.7012</v>
      </c>
      <c r="DE809" s="677">
        <f t="shared" si="1174"/>
        <v>648.70119999999997</v>
      </c>
      <c r="DF809" s="676">
        <f t="shared" si="1175"/>
        <v>87.780947225981038</v>
      </c>
      <c r="DG809" s="676">
        <f t="shared" si="1199"/>
        <v>17.556189445196207</v>
      </c>
      <c r="DH809" s="222">
        <v>20</v>
      </c>
      <c r="DI809" s="677">
        <f t="shared" si="1176"/>
        <v>147.80000000000001</v>
      </c>
      <c r="DJ809" s="568">
        <f t="shared" si="1177"/>
        <v>886.8</v>
      </c>
      <c r="DK809" s="677">
        <f t="shared" si="1178"/>
        <v>177.36</v>
      </c>
      <c r="DL809" s="677">
        <f t="shared" si="1200"/>
        <v>266.04000000000002</v>
      </c>
      <c r="DM809" s="677">
        <f t="shared" si="1201"/>
        <v>443.4</v>
      </c>
      <c r="DN809" s="677">
        <f t="shared" si="1179"/>
        <v>125.2253</v>
      </c>
      <c r="DO809" s="677">
        <f t="shared" si="1202"/>
        <v>37.567590000000003</v>
      </c>
      <c r="DP809" s="677">
        <f t="shared" si="1203"/>
        <v>62.612650000000002</v>
      </c>
      <c r="DQ809" s="677">
        <f t="shared" si="1180"/>
        <v>25.045060000000003</v>
      </c>
      <c r="DR809" s="222">
        <v>967</v>
      </c>
      <c r="DS809" s="677">
        <f t="shared" si="1181"/>
        <v>228</v>
      </c>
      <c r="DT809" s="676">
        <f t="shared" si="1182"/>
        <v>30.852503382949948</v>
      </c>
      <c r="DU809" s="710">
        <f t="shared" si="1204"/>
        <v>6.1705006765899899</v>
      </c>
      <c r="DV809" s="208">
        <v>1387.7012</v>
      </c>
      <c r="DW809" s="677">
        <f t="shared" si="1183"/>
        <v>648.70119999999997</v>
      </c>
      <c r="DX809" s="676">
        <f t="shared" si="1184"/>
        <v>87.780947225981038</v>
      </c>
      <c r="DY809" s="710">
        <f t="shared" si="1205"/>
        <v>17.556189445196207</v>
      </c>
      <c r="DZ809" s="222">
        <v>19</v>
      </c>
      <c r="EA809" s="677">
        <f t="shared" si="1185"/>
        <v>140.41</v>
      </c>
      <c r="EB809" s="568">
        <f t="shared" si="1186"/>
        <v>879.41</v>
      </c>
      <c r="EC809" s="677">
        <f t="shared" si="1187"/>
        <v>175.88200000000001</v>
      </c>
      <c r="ED809" s="677">
        <f t="shared" si="1206"/>
        <v>263.82299999999998</v>
      </c>
      <c r="EE809" s="677">
        <f t="shared" si="1207"/>
        <v>439.70499999999998</v>
      </c>
      <c r="EF809" s="208">
        <f t="shared" si="1208"/>
        <v>127.0728</v>
      </c>
      <c r="EG809" s="208">
        <f t="shared" si="1209"/>
        <v>38.121839999999999</v>
      </c>
      <c r="EH809" s="208">
        <f t="shared" si="1210"/>
        <v>63.5364</v>
      </c>
      <c r="EI809" s="677">
        <f t="shared" si="1188"/>
        <v>25.414560000000002</v>
      </c>
    </row>
    <row r="810" spans="1:139" s="218" customFormat="1" ht="13.5" customHeight="1" x14ac:dyDescent="0.2">
      <c r="A810" s="506">
        <v>807</v>
      </c>
      <c r="B810" s="506" t="s">
        <v>1270</v>
      </c>
      <c r="C810" s="499" t="s">
        <v>985</v>
      </c>
      <c r="D810" s="253" t="s">
        <v>101</v>
      </c>
      <c r="E810" s="253" t="s">
        <v>14</v>
      </c>
      <c r="F810" s="219" t="s">
        <v>38</v>
      </c>
      <c r="G810" s="219" t="s">
        <v>24</v>
      </c>
      <c r="H810" s="219" t="s">
        <v>25</v>
      </c>
      <c r="I810" s="248">
        <v>0.8</v>
      </c>
      <c r="J810" s="230">
        <v>776</v>
      </c>
      <c r="K810" s="222"/>
      <c r="L810" s="219" t="s">
        <v>38</v>
      </c>
      <c r="M810" s="219" t="s">
        <v>24</v>
      </c>
      <c r="N810" s="219" t="s">
        <v>25</v>
      </c>
      <c r="O810" s="249">
        <v>0.8</v>
      </c>
      <c r="P810" s="230">
        <v>776</v>
      </c>
      <c r="Q810" s="219"/>
      <c r="R810" s="219"/>
      <c r="S810" s="219"/>
      <c r="T810" s="249">
        <v>0.8</v>
      </c>
      <c r="U810" s="231">
        <v>776</v>
      </c>
      <c r="V810" s="228" t="s">
        <v>660</v>
      </c>
      <c r="W810" s="228" t="s">
        <v>6</v>
      </c>
      <c r="X810" s="228" t="s">
        <v>45</v>
      </c>
      <c r="Y810" s="252">
        <v>0.8</v>
      </c>
      <c r="Z810" s="232">
        <v>776</v>
      </c>
      <c r="AA810" s="207">
        <f t="shared" si="1124"/>
        <v>620.80000000000007</v>
      </c>
      <c r="AB810" s="222">
        <v>758</v>
      </c>
      <c r="AC810" s="544">
        <f t="shared" si="1189"/>
        <v>-18</v>
      </c>
      <c r="AD810" s="208">
        <f>0.95*$AB$1</f>
        <v>1080.587</v>
      </c>
      <c r="AE810" s="678">
        <f t="shared" si="1190"/>
        <v>304.58699999999999</v>
      </c>
      <c r="AF810" s="222">
        <v>1406</v>
      </c>
      <c r="AJ810" s="444">
        <f t="shared" si="1125"/>
        <v>-18</v>
      </c>
      <c r="AK810" s="444">
        <f t="shared" si="1126"/>
        <v>-2.3195876288659889</v>
      </c>
      <c r="AL810" s="539">
        <f t="shared" si="1191"/>
        <v>-4.6391752577319778E-3</v>
      </c>
      <c r="AM810" s="444">
        <f t="shared" si="1127"/>
        <v>-3.6</v>
      </c>
      <c r="AN810" s="445">
        <f t="shared" si="1128"/>
        <v>304.58699999999999</v>
      </c>
      <c r="AO810" s="445">
        <f t="shared" si="1129"/>
        <v>39.250902061855669</v>
      </c>
      <c r="AP810" s="542">
        <f t="shared" si="1192"/>
        <v>7.8501804123711341E-2</v>
      </c>
      <c r="AQ810" s="445">
        <f t="shared" si="1130"/>
        <v>60.917400000000001</v>
      </c>
      <c r="AR810" s="227">
        <f t="shared" si="1131"/>
        <v>716.80000000000007</v>
      </c>
      <c r="AS810" s="210">
        <f t="shared" si="1132"/>
        <v>896</v>
      </c>
      <c r="AT810" s="209">
        <f t="shared" si="1133"/>
        <v>268.8</v>
      </c>
      <c r="AU810" s="209">
        <f t="shared" si="1134"/>
        <v>448</v>
      </c>
      <c r="AV810" s="211">
        <f t="shared" si="1135"/>
        <v>758</v>
      </c>
      <c r="AW810" s="210">
        <f t="shared" si="1136"/>
        <v>138</v>
      </c>
      <c r="AX810" s="210">
        <f t="shared" si="1137"/>
        <v>120</v>
      </c>
      <c r="AY810" s="210">
        <f t="shared" si="1138"/>
        <v>15.463917525773184</v>
      </c>
      <c r="AZ810" s="211">
        <f t="shared" si="1139"/>
        <v>1080.587</v>
      </c>
      <c r="BA810" s="544">
        <f t="shared" si="1193"/>
        <v>184.58699999999999</v>
      </c>
      <c r="BB810" s="210">
        <f t="shared" si="1194"/>
        <v>46.146749999999997</v>
      </c>
      <c r="BC810" s="213">
        <f t="shared" si="1140"/>
        <v>778.02264000000014</v>
      </c>
      <c r="BD810" s="211">
        <f>[1]MAG_9pak!$F$9</f>
        <v>972.52830000000006</v>
      </c>
      <c r="BE810" s="213">
        <f t="shared" si="1141"/>
        <v>291.75848999999999</v>
      </c>
      <c r="BF810" s="213">
        <f t="shared" si="1142"/>
        <v>486.26415000000003</v>
      </c>
      <c r="BG810" s="210">
        <f t="shared" si="1143"/>
        <v>214.52830000000006</v>
      </c>
      <c r="BH810" s="210">
        <f t="shared" si="1144"/>
        <v>196.52830000000006</v>
      </c>
      <c r="BI810" s="210">
        <f t="shared" si="1145"/>
        <v>25.325811855670111</v>
      </c>
      <c r="BJ810" s="210">
        <f t="shared" si="1146"/>
        <v>962.24</v>
      </c>
      <c r="BK810" s="214">
        <f t="shared" si="1147"/>
        <v>288.67199999999997</v>
      </c>
      <c r="BL810" s="214">
        <f t="shared" si="1148"/>
        <v>481.12</v>
      </c>
      <c r="BM810" s="210">
        <f t="shared" si="1149"/>
        <v>186.24</v>
      </c>
      <c r="BN810" s="210">
        <f t="shared" si="1150"/>
        <v>204.24</v>
      </c>
      <c r="BO810" s="215">
        <f t="shared" si="1151"/>
        <v>769.79200000000003</v>
      </c>
      <c r="BP810" s="210">
        <f t="shared" si="1213"/>
        <v>962.24</v>
      </c>
      <c r="BQ810" s="216">
        <f t="shared" si="1152"/>
        <v>288.67199999999997</v>
      </c>
      <c r="BR810" s="216">
        <f t="shared" si="1153"/>
        <v>481.12</v>
      </c>
      <c r="BS810" s="210">
        <f t="shared" si="1154"/>
        <v>186.24</v>
      </c>
      <c r="BT810" s="210">
        <f t="shared" si="1155"/>
        <v>204.24</v>
      </c>
      <c r="BU810" s="217">
        <f t="shared" si="1156"/>
        <v>769.79200000000003</v>
      </c>
      <c r="BV810" s="210">
        <f t="shared" si="1214"/>
        <v>962.24</v>
      </c>
      <c r="BW810" s="403">
        <f t="shared" si="1157"/>
        <v>288.67199999999997</v>
      </c>
      <c r="BX810" s="403">
        <f t="shared" si="1158"/>
        <v>481.12</v>
      </c>
      <c r="BY810" s="210">
        <f t="shared" si="1159"/>
        <v>186.24</v>
      </c>
      <c r="BZ810" s="210">
        <f t="shared" si="1160"/>
        <v>204.24</v>
      </c>
      <c r="CA810" s="210">
        <f t="shared" si="1161"/>
        <v>24</v>
      </c>
      <c r="CB810" s="404">
        <f t="shared" si="1162"/>
        <v>769.79200000000003</v>
      </c>
      <c r="CC810" s="211"/>
      <c r="CD810" s="537">
        <f t="shared" si="1163"/>
        <v>46.146749999999997</v>
      </c>
      <c r="CE810" s="537">
        <f t="shared" si="1195"/>
        <v>13.844024999999998</v>
      </c>
      <c r="CF810" s="537">
        <f t="shared" si="1164"/>
        <v>23.073374999999999</v>
      </c>
      <c r="CG810" s="210"/>
      <c r="CH810" s="210"/>
      <c r="CI810" s="210"/>
      <c r="CJ810" s="538">
        <f t="shared" si="1165"/>
        <v>36.917400000000001</v>
      </c>
      <c r="CK810" s="216">
        <f t="shared" si="1166"/>
        <v>-34.5</v>
      </c>
      <c r="CL810" s="216">
        <f t="shared" si="1196"/>
        <v>-10.35</v>
      </c>
      <c r="CM810" s="216">
        <f t="shared" si="1167"/>
        <v>-17.25</v>
      </c>
      <c r="CN810" s="216"/>
      <c r="CO810" s="216"/>
      <c r="CP810" s="216"/>
      <c r="CQ810" s="217">
        <f t="shared" si="1168"/>
        <v>-27.6</v>
      </c>
      <c r="CR810" s="403">
        <f t="shared" si="1169"/>
        <v>29.586749999999995</v>
      </c>
      <c r="CS810" s="403">
        <f t="shared" si="1197"/>
        <v>8.8760249999999985</v>
      </c>
      <c r="CT810" s="403">
        <f t="shared" si="1170"/>
        <v>14.793374999999997</v>
      </c>
      <c r="CU810" s="403"/>
      <c r="CV810" s="403"/>
      <c r="CW810" s="403"/>
      <c r="CX810" s="404">
        <f t="shared" si="1171"/>
        <v>23.669399999999996</v>
      </c>
      <c r="CY810" s="198"/>
      <c r="CZ810" s="222">
        <v>758</v>
      </c>
      <c r="DA810" s="677">
        <f t="shared" si="1172"/>
        <v>-18</v>
      </c>
      <c r="DB810" s="676">
        <f t="shared" si="1173"/>
        <v>-2.3195876288659889</v>
      </c>
      <c r="DC810" s="676">
        <f t="shared" si="1198"/>
        <v>-0.46391752577319778</v>
      </c>
      <c r="DD810" s="208">
        <v>1080.587</v>
      </c>
      <c r="DE810" s="677">
        <f t="shared" si="1174"/>
        <v>304.58699999999999</v>
      </c>
      <c r="DF810" s="676">
        <f t="shared" si="1175"/>
        <v>39.250902061855669</v>
      </c>
      <c r="DG810" s="676">
        <f t="shared" si="1199"/>
        <v>7.8501804123711336</v>
      </c>
      <c r="DH810" s="222">
        <v>20</v>
      </c>
      <c r="DI810" s="677">
        <f t="shared" si="1176"/>
        <v>155.19999999999999</v>
      </c>
      <c r="DJ810" s="568">
        <f t="shared" si="1177"/>
        <v>931.2</v>
      </c>
      <c r="DK810" s="677">
        <f t="shared" si="1178"/>
        <v>744.96</v>
      </c>
      <c r="DL810" s="677">
        <f t="shared" si="1200"/>
        <v>279.36</v>
      </c>
      <c r="DM810" s="677">
        <f t="shared" si="1201"/>
        <v>465.6</v>
      </c>
      <c r="DN810" s="677">
        <f t="shared" si="1179"/>
        <v>37.346749999999986</v>
      </c>
      <c r="DO810" s="677">
        <f t="shared" si="1202"/>
        <v>11.204024999999996</v>
      </c>
      <c r="DP810" s="677">
        <f t="shared" si="1203"/>
        <v>18.673374999999993</v>
      </c>
      <c r="DQ810" s="677">
        <f t="shared" si="1180"/>
        <v>29.877399999999991</v>
      </c>
      <c r="DR810" s="222">
        <v>758</v>
      </c>
      <c r="DS810" s="677">
        <f t="shared" si="1181"/>
        <v>-18</v>
      </c>
      <c r="DT810" s="676">
        <f t="shared" si="1182"/>
        <v>-2.3195876288659889</v>
      </c>
      <c r="DU810" s="710">
        <f t="shared" si="1204"/>
        <v>-0.46391752577319778</v>
      </c>
      <c r="DV810" s="208">
        <v>1080.587</v>
      </c>
      <c r="DW810" s="677">
        <f t="shared" si="1183"/>
        <v>304.58699999999999</v>
      </c>
      <c r="DX810" s="676">
        <f t="shared" si="1184"/>
        <v>39.250902061855669</v>
      </c>
      <c r="DY810" s="710">
        <f t="shared" si="1205"/>
        <v>7.8501804123711336</v>
      </c>
      <c r="DZ810" s="222">
        <v>19</v>
      </c>
      <c r="EA810" s="677">
        <f t="shared" si="1185"/>
        <v>147.44</v>
      </c>
      <c r="EB810" s="568">
        <f t="shared" si="1186"/>
        <v>923.44</v>
      </c>
      <c r="EC810" s="677">
        <f t="shared" si="1187"/>
        <v>738.75200000000007</v>
      </c>
      <c r="ED810" s="677">
        <f t="shared" si="1206"/>
        <v>277.03199999999998</v>
      </c>
      <c r="EE810" s="677">
        <f t="shared" si="1207"/>
        <v>461.72</v>
      </c>
      <c r="EF810" s="208">
        <f t="shared" si="1208"/>
        <v>39.286749999999984</v>
      </c>
      <c r="EG810" s="208">
        <f t="shared" si="1209"/>
        <v>11.786024999999995</v>
      </c>
      <c r="EH810" s="208">
        <f t="shared" si="1210"/>
        <v>19.643374999999992</v>
      </c>
      <c r="EI810" s="677">
        <f t="shared" si="1188"/>
        <v>31.429399999999987</v>
      </c>
    </row>
    <row r="811" spans="1:139" s="218" customFormat="1" ht="13.5" customHeight="1" x14ac:dyDescent="0.2">
      <c r="A811" s="505">
        <v>808</v>
      </c>
      <c r="B811" s="505" t="s">
        <v>1270</v>
      </c>
      <c r="C811" s="499" t="s">
        <v>1117</v>
      </c>
      <c r="D811" s="253" t="s">
        <v>101</v>
      </c>
      <c r="E811" s="253" t="s">
        <v>93</v>
      </c>
      <c r="F811" s="219" t="s">
        <v>90</v>
      </c>
      <c r="G811" s="219" t="s">
        <v>6</v>
      </c>
      <c r="H811" s="219" t="s">
        <v>52</v>
      </c>
      <c r="I811" s="248">
        <v>9.5</v>
      </c>
      <c r="J811" s="230">
        <v>639</v>
      </c>
      <c r="K811" s="222"/>
      <c r="L811" s="219" t="s">
        <v>90</v>
      </c>
      <c r="M811" s="219" t="s">
        <v>6</v>
      </c>
      <c r="N811" s="219" t="s">
        <v>52</v>
      </c>
      <c r="O811" s="249">
        <v>9.5</v>
      </c>
      <c r="P811" s="230">
        <v>639</v>
      </c>
      <c r="Q811" s="219"/>
      <c r="R811" s="219"/>
      <c r="S811" s="219"/>
      <c r="T811" s="249">
        <v>9.5</v>
      </c>
      <c r="U811" s="231">
        <v>639</v>
      </c>
      <c r="V811" s="228" t="s">
        <v>171</v>
      </c>
      <c r="W811" s="228" t="s">
        <v>6</v>
      </c>
      <c r="X811" s="228" t="s">
        <v>52</v>
      </c>
      <c r="Y811" s="252">
        <v>9.5</v>
      </c>
      <c r="Z811" s="232">
        <v>688</v>
      </c>
      <c r="AA811" s="207">
        <f t="shared" si="1124"/>
        <v>6536</v>
      </c>
      <c r="AB811" s="222">
        <v>662</v>
      </c>
      <c r="AC811" s="544">
        <f t="shared" si="1189"/>
        <v>-26</v>
      </c>
      <c r="AD811" s="208">
        <f>0.832*$AB$1</f>
        <v>946.36671999999999</v>
      </c>
      <c r="AE811" s="678">
        <f t="shared" si="1190"/>
        <v>258.36671999999999</v>
      </c>
      <c r="AF811" s="222">
        <v>1228</v>
      </c>
      <c r="AJ811" s="444">
        <f t="shared" si="1125"/>
        <v>-26</v>
      </c>
      <c r="AK811" s="444">
        <f t="shared" si="1126"/>
        <v>-3.7790697674418539</v>
      </c>
      <c r="AL811" s="539">
        <f t="shared" si="1191"/>
        <v>-7.5581395348837078E-3</v>
      </c>
      <c r="AM811" s="444">
        <f t="shared" si="1127"/>
        <v>-5.2</v>
      </c>
      <c r="AN811" s="445">
        <f t="shared" si="1128"/>
        <v>258.36671999999999</v>
      </c>
      <c r="AO811" s="445">
        <f t="shared" si="1129"/>
        <v>37.55330232558137</v>
      </c>
      <c r="AP811" s="542">
        <f t="shared" si="1192"/>
        <v>7.5106604651162742E-2</v>
      </c>
      <c r="AQ811" s="445">
        <f t="shared" si="1130"/>
        <v>51.673344</v>
      </c>
      <c r="AR811" s="227">
        <f t="shared" si="1131"/>
        <v>7676</v>
      </c>
      <c r="AS811" s="210">
        <f t="shared" si="1132"/>
        <v>808</v>
      </c>
      <c r="AT811" s="209">
        <f t="shared" si="1133"/>
        <v>242.39999999999998</v>
      </c>
      <c r="AU811" s="209">
        <f t="shared" si="1134"/>
        <v>404</v>
      </c>
      <c r="AV811" s="211">
        <f t="shared" si="1135"/>
        <v>662</v>
      </c>
      <c r="AW811" s="210">
        <f t="shared" si="1136"/>
        <v>146</v>
      </c>
      <c r="AX811" s="210">
        <f t="shared" si="1137"/>
        <v>120</v>
      </c>
      <c r="AY811" s="210">
        <f t="shared" si="1138"/>
        <v>17.441860465116292</v>
      </c>
      <c r="AZ811" s="211">
        <f t="shared" si="1139"/>
        <v>946.36671999999999</v>
      </c>
      <c r="BA811" s="544">
        <f t="shared" si="1193"/>
        <v>138.36671999999999</v>
      </c>
      <c r="BB811" s="210">
        <f t="shared" si="1194"/>
        <v>34.591679999999997</v>
      </c>
      <c r="BC811" s="213">
        <f t="shared" si="1140"/>
        <v>8091.4354560000002</v>
      </c>
      <c r="BD811" s="211">
        <f>[1]MAG_9pak!$F$7</f>
        <v>851.73004800000001</v>
      </c>
      <c r="BE811" s="213">
        <f t="shared" si="1141"/>
        <v>255.5190144</v>
      </c>
      <c r="BF811" s="213">
        <f t="shared" si="1142"/>
        <v>425.86502400000001</v>
      </c>
      <c r="BG811" s="210">
        <f t="shared" si="1143"/>
        <v>189.73004800000001</v>
      </c>
      <c r="BH811" s="210">
        <f t="shared" si="1144"/>
        <v>163.73004800000001</v>
      </c>
      <c r="BI811" s="210">
        <f t="shared" si="1145"/>
        <v>23.797972093023262</v>
      </c>
      <c r="BJ811" s="210">
        <f t="shared" si="1146"/>
        <v>853.12</v>
      </c>
      <c r="BK811" s="214">
        <f t="shared" si="1147"/>
        <v>255.93599999999998</v>
      </c>
      <c r="BL811" s="214">
        <f t="shared" si="1148"/>
        <v>426.56</v>
      </c>
      <c r="BM811" s="210">
        <f t="shared" si="1149"/>
        <v>165.12</v>
      </c>
      <c r="BN811" s="210">
        <f t="shared" si="1150"/>
        <v>191.12</v>
      </c>
      <c r="BO811" s="215">
        <f t="shared" si="1151"/>
        <v>8104.64</v>
      </c>
      <c r="BP811" s="210">
        <f t="shared" si="1213"/>
        <v>853.12</v>
      </c>
      <c r="BQ811" s="216">
        <f t="shared" si="1152"/>
        <v>255.93599999999998</v>
      </c>
      <c r="BR811" s="216">
        <f t="shared" si="1153"/>
        <v>426.56</v>
      </c>
      <c r="BS811" s="210">
        <f t="shared" si="1154"/>
        <v>165.12</v>
      </c>
      <c r="BT811" s="210">
        <f t="shared" si="1155"/>
        <v>191.12</v>
      </c>
      <c r="BU811" s="217">
        <f t="shared" si="1156"/>
        <v>8104.64</v>
      </c>
      <c r="BV811" s="210">
        <f t="shared" si="1214"/>
        <v>853.12</v>
      </c>
      <c r="BW811" s="403">
        <f t="shared" si="1157"/>
        <v>255.93599999999998</v>
      </c>
      <c r="BX811" s="403">
        <f t="shared" si="1158"/>
        <v>426.56</v>
      </c>
      <c r="BY811" s="210">
        <f t="shared" si="1159"/>
        <v>165.12</v>
      </c>
      <c r="BZ811" s="210">
        <f t="shared" si="1160"/>
        <v>191.12</v>
      </c>
      <c r="CA811" s="210">
        <f t="shared" si="1161"/>
        <v>24</v>
      </c>
      <c r="CB811" s="404">
        <f t="shared" si="1162"/>
        <v>8104.64</v>
      </c>
      <c r="CC811" s="211"/>
      <c r="CD811" s="537">
        <f t="shared" si="1163"/>
        <v>34.591679999999997</v>
      </c>
      <c r="CE811" s="537">
        <f t="shared" si="1195"/>
        <v>10.377503999999998</v>
      </c>
      <c r="CF811" s="537">
        <f t="shared" si="1164"/>
        <v>17.295839999999998</v>
      </c>
      <c r="CG811" s="210"/>
      <c r="CH811" s="210"/>
      <c r="CI811" s="210"/>
      <c r="CJ811" s="538">
        <f t="shared" si="1165"/>
        <v>328.62095999999997</v>
      </c>
      <c r="CK811" s="216">
        <f t="shared" si="1166"/>
        <v>-36.5</v>
      </c>
      <c r="CL811" s="216">
        <f t="shared" si="1196"/>
        <v>-10.95</v>
      </c>
      <c r="CM811" s="216">
        <f t="shared" si="1167"/>
        <v>-18.25</v>
      </c>
      <c r="CN811" s="216"/>
      <c r="CO811" s="216"/>
      <c r="CP811" s="216"/>
      <c r="CQ811" s="217">
        <f t="shared" si="1168"/>
        <v>-346.75</v>
      </c>
      <c r="CR811" s="403">
        <f t="shared" si="1169"/>
        <v>23.311679999999996</v>
      </c>
      <c r="CS811" s="403">
        <f t="shared" si="1197"/>
        <v>6.9935039999999988</v>
      </c>
      <c r="CT811" s="403">
        <f t="shared" si="1170"/>
        <v>11.655839999999998</v>
      </c>
      <c r="CU811" s="403"/>
      <c r="CV811" s="403"/>
      <c r="CW811" s="403"/>
      <c r="CX811" s="404">
        <f t="shared" si="1171"/>
        <v>221.46095999999994</v>
      </c>
      <c r="CY811" s="198"/>
      <c r="CZ811" s="222">
        <v>662</v>
      </c>
      <c r="DA811" s="677">
        <f t="shared" si="1172"/>
        <v>-26</v>
      </c>
      <c r="DB811" s="676">
        <f t="shared" si="1173"/>
        <v>-3.7790697674418539</v>
      </c>
      <c r="DC811" s="676">
        <f t="shared" si="1198"/>
        <v>-0.75581395348837077</v>
      </c>
      <c r="DD811" s="208">
        <v>946.36671999999999</v>
      </c>
      <c r="DE811" s="677">
        <f t="shared" si="1174"/>
        <v>258.36671999999999</v>
      </c>
      <c r="DF811" s="676">
        <f t="shared" si="1175"/>
        <v>37.55330232558137</v>
      </c>
      <c r="DG811" s="676">
        <f t="shared" si="1199"/>
        <v>7.5106604651162741</v>
      </c>
      <c r="DH811" s="222">
        <v>24</v>
      </c>
      <c r="DI811" s="677">
        <f t="shared" si="1176"/>
        <v>165.12</v>
      </c>
      <c r="DJ811" s="568">
        <f t="shared" si="1177"/>
        <v>853.12</v>
      </c>
      <c r="DK811" s="677">
        <f t="shared" si="1178"/>
        <v>8104.64</v>
      </c>
      <c r="DL811" s="677">
        <f t="shared" si="1200"/>
        <v>255.93599999999998</v>
      </c>
      <c r="DM811" s="677">
        <f t="shared" si="1201"/>
        <v>426.56</v>
      </c>
      <c r="DN811" s="677">
        <f t="shared" si="1179"/>
        <v>23.311679999999996</v>
      </c>
      <c r="DO811" s="677">
        <f t="shared" si="1202"/>
        <v>6.9935039999999988</v>
      </c>
      <c r="DP811" s="677">
        <f t="shared" si="1203"/>
        <v>11.655839999999998</v>
      </c>
      <c r="DQ811" s="677">
        <f t="shared" si="1180"/>
        <v>221.46095999999994</v>
      </c>
      <c r="DR811" s="222">
        <v>662</v>
      </c>
      <c r="DS811" s="677">
        <f t="shared" si="1181"/>
        <v>-26</v>
      </c>
      <c r="DT811" s="676">
        <f t="shared" si="1182"/>
        <v>-3.7790697674418539</v>
      </c>
      <c r="DU811" s="710">
        <f t="shared" si="1204"/>
        <v>-0.75581395348837077</v>
      </c>
      <c r="DV811" s="208">
        <v>946.36671999999999</v>
      </c>
      <c r="DW811" s="677">
        <f t="shared" si="1183"/>
        <v>258.36671999999999</v>
      </c>
      <c r="DX811" s="676">
        <f t="shared" si="1184"/>
        <v>37.55330232558137</v>
      </c>
      <c r="DY811" s="710">
        <f t="shared" si="1205"/>
        <v>7.5106604651162741</v>
      </c>
      <c r="DZ811" s="222">
        <v>22</v>
      </c>
      <c r="EA811" s="677">
        <f t="shared" si="1185"/>
        <v>151.36000000000001</v>
      </c>
      <c r="EB811" s="568">
        <f t="shared" si="1186"/>
        <v>839.36</v>
      </c>
      <c r="EC811" s="677">
        <f t="shared" si="1187"/>
        <v>7973.92</v>
      </c>
      <c r="ED811" s="677">
        <f t="shared" si="1206"/>
        <v>251.80799999999999</v>
      </c>
      <c r="EE811" s="677">
        <f t="shared" si="1207"/>
        <v>419.68</v>
      </c>
      <c r="EF811" s="208">
        <f t="shared" si="1208"/>
        <v>26.751679999999993</v>
      </c>
      <c r="EG811" s="208">
        <f t="shared" si="1209"/>
        <v>8.025503999999998</v>
      </c>
      <c r="EH811" s="208">
        <f t="shared" si="1210"/>
        <v>13.375839999999997</v>
      </c>
      <c r="EI811" s="677">
        <f t="shared" si="1188"/>
        <v>254.14095999999995</v>
      </c>
    </row>
    <row r="812" spans="1:139" s="218" customFormat="1" ht="13.5" customHeight="1" x14ac:dyDescent="0.2">
      <c r="A812" s="505">
        <v>809</v>
      </c>
      <c r="B812" s="505" t="s">
        <v>1270</v>
      </c>
      <c r="C812" s="499" t="s">
        <v>985</v>
      </c>
      <c r="D812" s="253" t="s">
        <v>101</v>
      </c>
      <c r="E812" s="253" t="s">
        <v>94</v>
      </c>
      <c r="F812" s="219" t="s">
        <v>97</v>
      </c>
      <c r="G812" s="219" t="s">
        <v>6</v>
      </c>
      <c r="H812" s="219" t="s">
        <v>45</v>
      </c>
      <c r="I812" s="248">
        <v>0.2</v>
      </c>
      <c r="J812" s="230">
        <v>647</v>
      </c>
      <c r="K812" s="222"/>
      <c r="L812" s="219" t="s">
        <v>97</v>
      </c>
      <c r="M812" s="219" t="s">
        <v>6</v>
      </c>
      <c r="N812" s="219" t="s">
        <v>45</v>
      </c>
      <c r="O812" s="249">
        <v>0.2</v>
      </c>
      <c r="P812" s="230">
        <v>647</v>
      </c>
      <c r="Q812" s="219"/>
      <c r="R812" s="219"/>
      <c r="S812" s="219"/>
      <c r="T812" s="249">
        <v>0.2</v>
      </c>
      <c r="U812" s="231">
        <v>647</v>
      </c>
      <c r="V812" s="224" t="s">
        <v>693</v>
      </c>
      <c r="W812" s="224" t="s">
        <v>6</v>
      </c>
      <c r="X812" s="224" t="s">
        <v>25</v>
      </c>
      <c r="Y812" s="252">
        <v>0.2</v>
      </c>
      <c r="Z812" s="232">
        <v>647</v>
      </c>
      <c r="AA812" s="207">
        <f t="shared" si="1124"/>
        <v>129.4</v>
      </c>
      <c r="AB812" s="222">
        <v>905</v>
      </c>
      <c r="AC812" s="544">
        <f t="shared" si="1189"/>
        <v>258</v>
      </c>
      <c r="AD812" s="208">
        <f>1.137*$AB$1</f>
        <v>1293.2920200000001</v>
      </c>
      <c r="AE812" s="678">
        <f t="shared" si="1190"/>
        <v>646.29202000000009</v>
      </c>
      <c r="AF812" s="222">
        <v>1682</v>
      </c>
      <c r="AJ812" s="444">
        <f t="shared" si="1125"/>
        <v>258</v>
      </c>
      <c r="AK812" s="444">
        <f t="shared" si="1126"/>
        <v>39.876352395672342</v>
      </c>
      <c r="AL812" s="539">
        <f t="shared" si="1191"/>
        <v>7.9752704791344678E-2</v>
      </c>
      <c r="AM812" s="444">
        <f t="shared" si="1127"/>
        <v>51.6</v>
      </c>
      <c r="AN812" s="445">
        <f t="shared" si="1128"/>
        <v>646.29202000000009</v>
      </c>
      <c r="AO812" s="445">
        <f t="shared" si="1129"/>
        <v>99.89057496136013</v>
      </c>
      <c r="AP812" s="542">
        <f t="shared" si="1192"/>
        <v>0.19978114992272025</v>
      </c>
      <c r="AQ812" s="445">
        <f t="shared" si="1130"/>
        <v>129.25840400000001</v>
      </c>
      <c r="AR812" s="227">
        <f t="shared" si="1131"/>
        <v>153.4</v>
      </c>
      <c r="AS812" s="210">
        <f t="shared" si="1132"/>
        <v>767</v>
      </c>
      <c r="AT812" s="209">
        <f t="shared" si="1133"/>
        <v>230.1</v>
      </c>
      <c r="AU812" s="209">
        <f t="shared" si="1134"/>
        <v>383.5</v>
      </c>
      <c r="AV812" s="211">
        <f t="shared" si="1135"/>
        <v>905</v>
      </c>
      <c r="AW812" s="212">
        <f t="shared" si="1136"/>
        <v>-138</v>
      </c>
      <c r="AX812" s="210">
        <f t="shared" si="1137"/>
        <v>120</v>
      </c>
      <c r="AY812" s="210">
        <f t="shared" si="1138"/>
        <v>18.547140649149924</v>
      </c>
      <c r="AZ812" s="211">
        <f t="shared" si="1139"/>
        <v>1293.2920200000001</v>
      </c>
      <c r="BA812" s="544">
        <f t="shared" si="1193"/>
        <v>526.29202000000009</v>
      </c>
      <c r="BB812" s="210">
        <f t="shared" si="1194"/>
        <v>131.57300500000002</v>
      </c>
      <c r="BC812" s="213">
        <f t="shared" si="1140"/>
        <v>232.79256360000005</v>
      </c>
      <c r="BD812" s="211">
        <f>[1]MAG_9pak!$F$10</f>
        <v>1163.9628180000002</v>
      </c>
      <c r="BE812" s="213">
        <f t="shared" si="1141"/>
        <v>349.18884540000005</v>
      </c>
      <c r="BF812" s="213">
        <f t="shared" si="1142"/>
        <v>581.9814090000001</v>
      </c>
      <c r="BG812" s="210">
        <f t="shared" si="1143"/>
        <v>258.9628180000002</v>
      </c>
      <c r="BH812" s="210">
        <f t="shared" si="1144"/>
        <v>516.9628180000002</v>
      </c>
      <c r="BI812" s="210">
        <f t="shared" si="1145"/>
        <v>79.901517465224146</v>
      </c>
      <c r="BJ812" s="210">
        <f t="shared" si="1146"/>
        <v>802.28</v>
      </c>
      <c r="BK812" s="214">
        <f t="shared" si="1147"/>
        <v>240.68399999999997</v>
      </c>
      <c r="BL812" s="214">
        <f t="shared" si="1148"/>
        <v>401.14</v>
      </c>
      <c r="BM812" s="210">
        <f t="shared" si="1149"/>
        <v>155.27999999999997</v>
      </c>
      <c r="BN812" s="210">
        <f t="shared" si="1150"/>
        <v>-102.72000000000003</v>
      </c>
      <c r="BO812" s="215">
        <f t="shared" si="1151"/>
        <v>160.45600000000002</v>
      </c>
      <c r="BP812" s="210">
        <f t="shared" si="1213"/>
        <v>802.28</v>
      </c>
      <c r="BQ812" s="216">
        <f t="shared" si="1152"/>
        <v>240.68399999999997</v>
      </c>
      <c r="BR812" s="216">
        <f t="shared" si="1153"/>
        <v>401.14</v>
      </c>
      <c r="BS812" s="210">
        <f t="shared" si="1154"/>
        <v>155.27999999999997</v>
      </c>
      <c r="BT812" s="210">
        <f t="shared" si="1155"/>
        <v>-102.72000000000003</v>
      </c>
      <c r="BU812" s="217">
        <f t="shared" si="1156"/>
        <v>160.45600000000002</v>
      </c>
      <c r="BV812" s="210">
        <f t="shared" si="1214"/>
        <v>802.28</v>
      </c>
      <c r="BW812" s="403">
        <f t="shared" si="1157"/>
        <v>240.68399999999997</v>
      </c>
      <c r="BX812" s="403">
        <f t="shared" si="1158"/>
        <v>401.14</v>
      </c>
      <c r="BY812" s="210">
        <f t="shared" si="1159"/>
        <v>155.27999999999997</v>
      </c>
      <c r="BZ812" s="210">
        <f t="shared" si="1160"/>
        <v>-102.72000000000003</v>
      </c>
      <c r="CA812" s="210">
        <f t="shared" si="1161"/>
        <v>24</v>
      </c>
      <c r="CB812" s="404">
        <f t="shared" si="1162"/>
        <v>160.45600000000002</v>
      </c>
      <c r="CC812" s="211"/>
      <c r="CD812" s="537">
        <f t="shared" si="1163"/>
        <v>131.57300500000002</v>
      </c>
      <c r="CE812" s="537">
        <f t="shared" si="1195"/>
        <v>39.471901500000008</v>
      </c>
      <c r="CF812" s="537">
        <f t="shared" si="1164"/>
        <v>65.786502500000012</v>
      </c>
      <c r="CG812" s="210"/>
      <c r="CH812" s="210"/>
      <c r="CI812" s="210"/>
      <c r="CJ812" s="538">
        <f t="shared" si="1165"/>
        <v>26.314601000000007</v>
      </c>
      <c r="CK812" s="216">
        <f t="shared" si="1166"/>
        <v>34.5</v>
      </c>
      <c r="CL812" s="216">
        <f t="shared" si="1196"/>
        <v>10.35</v>
      </c>
      <c r="CM812" s="216">
        <f t="shared" si="1167"/>
        <v>17.25</v>
      </c>
      <c r="CN812" s="216"/>
      <c r="CO812" s="216"/>
      <c r="CP812" s="216"/>
      <c r="CQ812" s="217">
        <f t="shared" si="1168"/>
        <v>6.9</v>
      </c>
      <c r="CR812" s="403">
        <f t="shared" si="1169"/>
        <v>122.75300500000003</v>
      </c>
      <c r="CS812" s="403">
        <f t="shared" si="1197"/>
        <v>36.825901500000008</v>
      </c>
      <c r="CT812" s="403">
        <f t="shared" si="1170"/>
        <v>61.376502500000015</v>
      </c>
      <c r="CU812" s="403"/>
      <c r="CV812" s="403"/>
      <c r="CW812" s="403"/>
      <c r="CX812" s="404">
        <f t="shared" si="1171"/>
        <v>24.550601000000007</v>
      </c>
      <c r="CY812" s="198"/>
      <c r="CZ812" s="222">
        <v>905</v>
      </c>
      <c r="DA812" s="677">
        <f t="shared" si="1172"/>
        <v>258</v>
      </c>
      <c r="DB812" s="676">
        <f t="shared" si="1173"/>
        <v>39.876352395672342</v>
      </c>
      <c r="DC812" s="676">
        <f t="shared" si="1198"/>
        <v>7.9752704791344682</v>
      </c>
      <c r="DD812" s="208">
        <v>1293.2920200000001</v>
      </c>
      <c r="DE812" s="677">
        <f t="shared" si="1174"/>
        <v>646.29202000000009</v>
      </c>
      <c r="DF812" s="676">
        <f t="shared" si="1175"/>
        <v>99.89057496136013</v>
      </c>
      <c r="DG812" s="676">
        <f t="shared" si="1199"/>
        <v>19.978114992272026</v>
      </c>
      <c r="DH812" s="222">
        <v>20</v>
      </c>
      <c r="DI812" s="677">
        <f t="shared" si="1176"/>
        <v>129.4</v>
      </c>
      <c r="DJ812" s="568">
        <f t="shared" si="1177"/>
        <v>776.4</v>
      </c>
      <c r="DK812" s="677">
        <f t="shared" si="1178"/>
        <v>155.28</v>
      </c>
      <c r="DL812" s="677">
        <f t="shared" si="1200"/>
        <v>232.92</v>
      </c>
      <c r="DM812" s="677">
        <f t="shared" si="1201"/>
        <v>388.2</v>
      </c>
      <c r="DN812" s="677">
        <f t="shared" si="1179"/>
        <v>129.22300500000003</v>
      </c>
      <c r="DO812" s="677">
        <f t="shared" si="1202"/>
        <v>38.76690150000001</v>
      </c>
      <c r="DP812" s="677">
        <f t="shared" si="1203"/>
        <v>64.611502500000014</v>
      </c>
      <c r="DQ812" s="677">
        <f t="shared" si="1180"/>
        <v>25.844601000000008</v>
      </c>
      <c r="DR812" s="222">
        <v>905</v>
      </c>
      <c r="DS812" s="677">
        <f t="shared" si="1181"/>
        <v>258</v>
      </c>
      <c r="DT812" s="676">
        <f t="shared" si="1182"/>
        <v>39.876352395672342</v>
      </c>
      <c r="DU812" s="710">
        <f t="shared" si="1204"/>
        <v>7.9752704791344682</v>
      </c>
      <c r="DV812" s="208">
        <v>1293.2920200000001</v>
      </c>
      <c r="DW812" s="677">
        <f t="shared" si="1183"/>
        <v>646.29202000000009</v>
      </c>
      <c r="DX812" s="676">
        <f t="shared" si="1184"/>
        <v>99.89057496136013</v>
      </c>
      <c r="DY812" s="710">
        <f t="shared" si="1205"/>
        <v>19.978114992272026</v>
      </c>
      <c r="DZ812" s="222">
        <v>19</v>
      </c>
      <c r="EA812" s="677">
        <f t="shared" si="1185"/>
        <v>122.93</v>
      </c>
      <c r="EB812" s="568">
        <f t="shared" si="1186"/>
        <v>769.93000000000006</v>
      </c>
      <c r="EC812" s="677">
        <f t="shared" si="1187"/>
        <v>153.98600000000002</v>
      </c>
      <c r="ED812" s="677">
        <f t="shared" si="1206"/>
        <v>230.97900000000001</v>
      </c>
      <c r="EE812" s="677">
        <f t="shared" si="1207"/>
        <v>384.96499999999997</v>
      </c>
      <c r="EF812" s="208">
        <f t="shared" si="1208"/>
        <v>130.84050500000001</v>
      </c>
      <c r="EG812" s="208">
        <f t="shared" si="1209"/>
        <v>39.252151500000004</v>
      </c>
      <c r="EH812" s="208">
        <f t="shared" si="1210"/>
        <v>65.420252500000004</v>
      </c>
      <c r="EI812" s="677">
        <f t="shared" si="1188"/>
        <v>26.168101000000004</v>
      </c>
    </row>
    <row r="813" spans="1:139" s="218" customFormat="1" ht="13.5" customHeight="1" x14ac:dyDescent="0.2">
      <c r="A813" s="506">
        <v>810</v>
      </c>
      <c r="B813" s="506" t="s">
        <v>1270</v>
      </c>
      <c r="C813" s="499" t="s">
        <v>985</v>
      </c>
      <c r="D813" s="253" t="s">
        <v>101</v>
      </c>
      <c r="E813" s="253" t="s">
        <v>95</v>
      </c>
      <c r="F813" s="219" t="s">
        <v>5</v>
      </c>
      <c r="G813" s="219" t="s">
        <v>6</v>
      </c>
      <c r="H813" s="219" t="s">
        <v>7</v>
      </c>
      <c r="I813" s="248">
        <v>0.5</v>
      </c>
      <c r="J813" s="230">
        <v>500</v>
      </c>
      <c r="K813" s="222"/>
      <c r="L813" s="219" t="s">
        <v>5</v>
      </c>
      <c r="M813" s="219" t="s">
        <v>6</v>
      </c>
      <c r="N813" s="219" t="s">
        <v>7</v>
      </c>
      <c r="O813" s="249">
        <v>0.5</v>
      </c>
      <c r="P813" s="230">
        <v>500</v>
      </c>
      <c r="Q813" s="219"/>
      <c r="R813" s="219"/>
      <c r="S813" s="219"/>
      <c r="T813" s="249">
        <v>0.5</v>
      </c>
      <c r="U813" s="231">
        <v>500</v>
      </c>
      <c r="V813" s="228" t="s">
        <v>303</v>
      </c>
      <c r="W813" s="228" t="s">
        <v>6</v>
      </c>
      <c r="X813" s="228" t="s">
        <v>7</v>
      </c>
      <c r="Y813" s="252">
        <v>0.5</v>
      </c>
      <c r="Z813" s="232">
        <v>500</v>
      </c>
      <c r="AA813" s="207">
        <f t="shared" si="1124"/>
        <v>250</v>
      </c>
      <c r="AB813" s="222">
        <v>620</v>
      </c>
      <c r="AC813" s="544">
        <f t="shared" si="1189"/>
        <v>120</v>
      </c>
      <c r="AD813" s="208">
        <f>0.581*$AB$1</f>
        <v>660.86425999999994</v>
      </c>
      <c r="AE813" s="678">
        <f t="shared" si="1190"/>
        <v>160.86425999999994</v>
      </c>
      <c r="AF813" s="222">
        <v>859</v>
      </c>
      <c r="AJ813" s="444">
        <f t="shared" si="1125"/>
        <v>120</v>
      </c>
      <c r="AK813" s="444">
        <f t="shared" si="1126"/>
        <v>24</v>
      </c>
      <c r="AL813" s="539">
        <f t="shared" si="1191"/>
        <v>4.8000000000000001E-2</v>
      </c>
      <c r="AM813" s="444">
        <f t="shared" si="1127"/>
        <v>24</v>
      </c>
      <c r="AN813" s="445">
        <f t="shared" si="1128"/>
        <v>160.86425999999994</v>
      </c>
      <c r="AO813" s="445">
        <f t="shared" si="1129"/>
        <v>32.172852000000006</v>
      </c>
      <c r="AP813" s="542">
        <f t="shared" si="1192"/>
        <v>6.4345704000000004E-2</v>
      </c>
      <c r="AQ813" s="445">
        <f t="shared" si="1130"/>
        <v>32.172851999999992</v>
      </c>
      <c r="AR813" s="227">
        <f t="shared" si="1131"/>
        <v>310</v>
      </c>
      <c r="AS813" s="210">
        <f t="shared" si="1132"/>
        <v>620</v>
      </c>
      <c r="AT813" s="209">
        <f t="shared" si="1133"/>
        <v>186</v>
      </c>
      <c r="AU813" s="209">
        <f t="shared" si="1134"/>
        <v>310</v>
      </c>
      <c r="AV813" s="211">
        <f t="shared" si="1135"/>
        <v>620</v>
      </c>
      <c r="AW813" s="210">
        <f t="shared" si="1136"/>
        <v>0</v>
      </c>
      <c r="AX813" s="210">
        <f t="shared" si="1137"/>
        <v>120</v>
      </c>
      <c r="AY813" s="210">
        <f t="shared" si="1138"/>
        <v>24</v>
      </c>
      <c r="AZ813" s="211">
        <f t="shared" si="1139"/>
        <v>660.86425999999994</v>
      </c>
      <c r="BA813" s="544">
        <f t="shared" si="1193"/>
        <v>40.864259999999945</v>
      </c>
      <c r="BB813" s="210">
        <f t="shared" si="1194"/>
        <v>10.216064999999986</v>
      </c>
      <c r="BC813" s="213">
        <f t="shared" si="1140"/>
        <v>310</v>
      </c>
      <c r="BD813" s="211">
        <f>[1]MAG_9pak!$F$4</f>
        <v>620</v>
      </c>
      <c r="BE813" s="213">
        <f t="shared" si="1141"/>
        <v>186</v>
      </c>
      <c r="BF813" s="213">
        <f t="shared" si="1142"/>
        <v>310</v>
      </c>
      <c r="BG813" s="210">
        <f t="shared" si="1143"/>
        <v>0</v>
      </c>
      <c r="BH813" s="210">
        <f t="shared" si="1144"/>
        <v>120</v>
      </c>
      <c r="BI813" s="210">
        <f t="shared" si="1145"/>
        <v>24</v>
      </c>
      <c r="BJ813" s="210">
        <f t="shared" si="1146"/>
        <v>620</v>
      </c>
      <c r="BK813" s="214">
        <f t="shared" si="1147"/>
        <v>186</v>
      </c>
      <c r="BL813" s="214">
        <f t="shared" si="1148"/>
        <v>310</v>
      </c>
      <c r="BM813" s="210">
        <f t="shared" si="1149"/>
        <v>120</v>
      </c>
      <c r="BN813" s="210">
        <f t="shared" si="1150"/>
        <v>0</v>
      </c>
      <c r="BO813" s="215">
        <f t="shared" si="1151"/>
        <v>310</v>
      </c>
      <c r="BP813" s="210">
        <f t="shared" si="1213"/>
        <v>620</v>
      </c>
      <c r="BQ813" s="216">
        <f t="shared" si="1152"/>
        <v>186</v>
      </c>
      <c r="BR813" s="216">
        <f t="shared" si="1153"/>
        <v>310</v>
      </c>
      <c r="BS813" s="210">
        <f t="shared" si="1154"/>
        <v>120</v>
      </c>
      <c r="BT813" s="210">
        <f t="shared" si="1155"/>
        <v>0</v>
      </c>
      <c r="BU813" s="217">
        <f t="shared" si="1156"/>
        <v>310</v>
      </c>
      <c r="BV813" s="210">
        <f t="shared" si="1214"/>
        <v>620</v>
      </c>
      <c r="BW813" s="403">
        <f t="shared" si="1157"/>
        <v>186</v>
      </c>
      <c r="BX813" s="403">
        <f t="shared" si="1158"/>
        <v>310</v>
      </c>
      <c r="BY813" s="210">
        <f t="shared" si="1159"/>
        <v>120</v>
      </c>
      <c r="BZ813" s="210">
        <f t="shared" si="1160"/>
        <v>0</v>
      </c>
      <c r="CA813" s="210">
        <f t="shared" si="1161"/>
        <v>24</v>
      </c>
      <c r="CB813" s="404">
        <f t="shared" si="1162"/>
        <v>310</v>
      </c>
      <c r="CC813" s="211"/>
      <c r="CD813" s="537">
        <f t="shared" si="1163"/>
        <v>10.216064999999986</v>
      </c>
      <c r="CE813" s="537">
        <f t="shared" si="1195"/>
        <v>3.0648194999999956</v>
      </c>
      <c r="CF813" s="537">
        <f t="shared" si="1164"/>
        <v>5.1080324999999931</v>
      </c>
      <c r="CG813" s="210"/>
      <c r="CH813" s="210"/>
      <c r="CI813" s="210"/>
      <c r="CJ813" s="538">
        <f t="shared" si="1165"/>
        <v>5.1080324999999931</v>
      </c>
      <c r="CK813" s="216">
        <f t="shared" si="1166"/>
        <v>0</v>
      </c>
      <c r="CL813" s="216">
        <f t="shared" si="1196"/>
        <v>0</v>
      </c>
      <c r="CM813" s="216">
        <f t="shared" si="1167"/>
        <v>0</v>
      </c>
      <c r="CN813" s="216"/>
      <c r="CO813" s="216"/>
      <c r="CP813" s="216"/>
      <c r="CQ813" s="217">
        <f t="shared" si="1168"/>
        <v>0</v>
      </c>
      <c r="CR813" s="403">
        <f t="shared" si="1169"/>
        <v>10.216064999999986</v>
      </c>
      <c r="CS813" s="403">
        <f t="shared" si="1197"/>
        <v>3.0648194999999956</v>
      </c>
      <c r="CT813" s="403">
        <f t="shared" si="1170"/>
        <v>5.1080324999999931</v>
      </c>
      <c r="CU813" s="403"/>
      <c r="CV813" s="403"/>
      <c r="CW813" s="403"/>
      <c r="CX813" s="404">
        <f t="shared" si="1171"/>
        <v>5.1080324999999931</v>
      </c>
      <c r="CY813" s="198"/>
      <c r="CZ813" s="222">
        <v>620</v>
      </c>
      <c r="DA813" s="677">
        <f t="shared" si="1172"/>
        <v>120</v>
      </c>
      <c r="DB813" s="676">
        <f t="shared" si="1173"/>
        <v>24</v>
      </c>
      <c r="DC813" s="676">
        <f t="shared" si="1198"/>
        <v>4.8</v>
      </c>
      <c r="DD813" s="208">
        <v>660.86425999999994</v>
      </c>
      <c r="DE813" s="677">
        <f t="shared" si="1174"/>
        <v>160.86425999999994</v>
      </c>
      <c r="DF813" s="676">
        <f t="shared" si="1175"/>
        <v>32.172852000000006</v>
      </c>
      <c r="DG813" s="676">
        <f t="shared" si="1199"/>
        <v>6.434570400000001</v>
      </c>
      <c r="DH813" s="222">
        <v>24</v>
      </c>
      <c r="DI813" s="677">
        <f t="shared" si="1176"/>
        <v>120</v>
      </c>
      <c r="DJ813" s="568">
        <f t="shared" si="1177"/>
        <v>620</v>
      </c>
      <c r="DK813" s="677">
        <f t="shared" si="1178"/>
        <v>310</v>
      </c>
      <c r="DL813" s="677">
        <f t="shared" si="1200"/>
        <v>186</v>
      </c>
      <c r="DM813" s="677">
        <f t="shared" si="1201"/>
        <v>310</v>
      </c>
      <c r="DN813" s="677">
        <f t="shared" si="1179"/>
        <v>10.216064999999986</v>
      </c>
      <c r="DO813" s="677">
        <f t="shared" si="1202"/>
        <v>3.0648194999999956</v>
      </c>
      <c r="DP813" s="677">
        <f t="shared" si="1203"/>
        <v>5.1080324999999931</v>
      </c>
      <c r="DQ813" s="677">
        <f t="shared" si="1180"/>
        <v>5.1080324999999931</v>
      </c>
      <c r="DR813" s="222">
        <v>620</v>
      </c>
      <c r="DS813" s="677">
        <f t="shared" si="1181"/>
        <v>120</v>
      </c>
      <c r="DT813" s="676">
        <f t="shared" si="1182"/>
        <v>24</v>
      </c>
      <c r="DU813" s="710">
        <f t="shared" si="1204"/>
        <v>4.8</v>
      </c>
      <c r="DV813" s="208">
        <v>660.86425999999994</v>
      </c>
      <c r="DW813" s="677">
        <f t="shared" si="1183"/>
        <v>160.86425999999994</v>
      </c>
      <c r="DX813" s="676">
        <f t="shared" si="1184"/>
        <v>32.172852000000006</v>
      </c>
      <c r="DY813" s="710">
        <f t="shared" si="1205"/>
        <v>6.434570400000001</v>
      </c>
      <c r="DZ813" s="222">
        <v>24</v>
      </c>
      <c r="EA813" s="677">
        <f t="shared" si="1185"/>
        <v>120</v>
      </c>
      <c r="EB813" s="568">
        <f t="shared" si="1186"/>
        <v>620</v>
      </c>
      <c r="EC813" s="677">
        <f t="shared" si="1187"/>
        <v>310</v>
      </c>
      <c r="ED813" s="677">
        <f t="shared" si="1206"/>
        <v>186</v>
      </c>
      <c r="EE813" s="677">
        <f t="shared" si="1207"/>
        <v>310</v>
      </c>
      <c r="EF813" s="208">
        <f t="shared" si="1208"/>
        <v>10.216064999999986</v>
      </c>
      <c r="EG813" s="208">
        <f t="shared" si="1209"/>
        <v>3.0648194999999956</v>
      </c>
      <c r="EH813" s="208">
        <f t="shared" si="1210"/>
        <v>5.1080324999999931</v>
      </c>
      <c r="EI813" s="677">
        <f t="shared" si="1188"/>
        <v>5.1080324999999931</v>
      </c>
    </row>
    <row r="814" spans="1:139" s="218" customFormat="1" ht="13.5" customHeight="1" x14ac:dyDescent="0.2">
      <c r="A814" s="505">
        <v>811</v>
      </c>
      <c r="B814" s="505" t="s">
        <v>1270</v>
      </c>
      <c r="C814" s="499" t="s">
        <v>989</v>
      </c>
      <c r="D814" s="253" t="s">
        <v>106</v>
      </c>
      <c r="E814" s="253" t="s">
        <v>36</v>
      </c>
      <c r="F814" s="219" t="s">
        <v>43</v>
      </c>
      <c r="G814" s="219" t="s">
        <v>42</v>
      </c>
      <c r="H814" s="219" t="s">
        <v>25</v>
      </c>
      <c r="I814" s="248">
        <v>0.3</v>
      </c>
      <c r="J814" s="229">
        <v>1032</v>
      </c>
      <c r="K814" s="222" t="s">
        <v>650</v>
      </c>
      <c r="L814" s="219" t="s">
        <v>43</v>
      </c>
      <c r="M814" s="219" t="s">
        <v>42</v>
      </c>
      <c r="N814" s="219" t="s">
        <v>25</v>
      </c>
      <c r="O814" s="249">
        <v>0.2</v>
      </c>
      <c r="P814" s="230">
        <v>1032</v>
      </c>
      <c r="Q814" s="219"/>
      <c r="R814" s="219"/>
      <c r="S814" s="219"/>
      <c r="T814" s="249">
        <v>0.2</v>
      </c>
      <c r="U814" s="231">
        <v>1032</v>
      </c>
      <c r="V814" s="228" t="s">
        <v>695</v>
      </c>
      <c r="W814" s="228" t="s">
        <v>180</v>
      </c>
      <c r="X814" s="228" t="s">
        <v>45</v>
      </c>
      <c r="Y814" s="252">
        <v>0.2</v>
      </c>
      <c r="Z814" s="551">
        <v>1032</v>
      </c>
      <c r="AA814" s="207">
        <f t="shared" si="1124"/>
        <v>206.4</v>
      </c>
      <c r="AB814" s="552">
        <v>758</v>
      </c>
      <c r="AC814" s="544">
        <f t="shared" si="1189"/>
        <v>-274</v>
      </c>
      <c r="AD814" s="553">
        <f>0.95*$AB$1</f>
        <v>1080.587</v>
      </c>
      <c r="AE814" s="678">
        <f t="shared" si="1190"/>
        <v>48.586999999999989</v>
      </c>
      <c r="AF814" s="222">
        <v>1406</v>
      </c>
      <c r="AJ814" s="444">
        <f t="shared" si="1125"/>
        <v>-274</v>
      </c>
      <c r="AK814" s="444">
        <f t="shared" si="1126"/>
        <v>-26.550387596899228</v>
      </c>
      <c r="AL814" s="539">
        <f t="shared" si="1191"/>
        <v>-5.3100775193798452E-2</v>
      </c>
      <c r="AM814" s="444">
        <f t="shared" si="1127"/>
        <v>-54.8</v>
      </c>
      <c r="AN814" s="445">
        <f t="shared" si="1128"/>
        <v>48.586999999999989</v>
      </c>
      <c r="AO814" s="445">
        <f t="shared" si="1129"/>
        <v>4.7080426356589129</v>
      </c>
      <c r="AP814" s="542">
        <f t="shared" si="1192"/>
        <v>9.4160852713178252E-3</v>
      </c>
      <c r="AQ814" s="445">
        <f t="shared" si="1130"/>
        <v>9.7173999999999978</v>
      </c>
      <c r="AR814" s="227">
        <f t="shared" si="1131"/>
        <v>230.4</v>
      </c>
      <c r="AS814" s="554">
        <f t="shared" si="1132"/>
        <v>1152</v>
      </c>
      <c r="AT814" s="209">
        <f t="shared" si="1133"/>
        <v>345.59999999999997</v>
      </c>
      <c r="AU814" s="209">
        <f t="shared" si="1134"/>
        <v>576</v>
      </c>
      <c r="AV814" s="211">
        <f t="shared" si="1135"/>
        <v>758</v>
      </c>
      <c r="AW814" s="545">
        <f t="shared" si="1136"/>
        <v>394</v>
      </c>
      <c r="AX814" s="210">
        <f t="shared" si="1137"/>
        <v>120</v>
      </c>
      <c r="AY814" s="210">
        <f t="shared" si="1138"/>
        <v>11.627906976744185</v>
      </c>
      <c r="AZ814" s="211">
        <f t="shared" si="1139"/>
        <v>1080.587</v>
      </c>
      <c r="BA814" s="544">
        <f t="shared" si="1193"/>
        <v>-71.413000000000011</v>
      </c>
      <c r="BB814" s="210">
        <f t="shared" si="1194"/>
        <v>-17.853250000000003</v>
      </c>
      <c r="BC814" s="213">
        <f t="shared" si="1140"/>
        <v>194.50566000000003</v>
      </c>
      <c r="BD814" s="211">
        <f>[1]MAG_9pak!$F$9</f>
        <v>972.52830000000006</v>
      </c>
      <c r="BE814" s="213">
        <f t="shared" si="1141"/>
        <v>291.75848999999999</v>
      </c>
      <c r="BF814" s="213">
        <f t="shared" si="1142"/>
        <v>486.26415000000003</v>
      </c>
      <c r="BG814" s="210">
        <f t="shared" si="1143"/>
        <v>214.52830000000006</v>
      </c>
      <c r="BH814" s="210">
        <f t="shared" si="1144"/>
        <v>-59.471699999999942</v>
      </c>
      <c r="BI814" s="210">
        <f t="shared" si="1145"/>
        <v>-5.7627616279069827</v>
      </c>
      <c r="BJ814" s="210">
        <f t="shared" si="1146"/>
        <v>1279.68</v>
      </c>
      <c r="BK814" s="214">
        <f t="shared" si="1147"/>
        <v>383.904</v>
      </c>
      <c r="BL814" s="214">
        <f t="shared" si="1148"/>
        <v>639.84</v>
      </c>
      <c r="BM814" s="210">
        <f t="shared" si="1149"/>
        <v>247.68000000000006</v>
      </c>
      <c r="BN814" s="210">
        <f t="shared" si="1150"/>
        <v>521.68000000000006</v>
      </c>
      <c r="BO814" s="215">
        <f t="shared" si="1151"/>
        <v>255.93600000000004</v>
      </c>
      <c r="BP814" s="210">
        <f t="shared" si="1213"/>
        <v>1279.68</v>
      </c>
      <c r="BQ814" s="216">
        <f t="shared" si="1152"/>
        <v>383.904</v>
      </c>
      <c r="BR814" s="216">
        <f t="shared" si="1153"/>
        <v>639.84</v>
      </c>
      <c r="BS814" s="210">
        <f t="shared" si="1154"/>
        <v>247.68000000000006</v>
      </c>
      <c r="BT814" s="210">
        <f t="shared" si="1155"/>
        <v>521.68000000000006</v>
      </c>
      <c r="BU814" s="217">
        <f t="shared" si="1156"/>
        <v>255.93600000000004</v>
      </c>
      <c r="BV814" s="210">
        <f t="shared" si="1214"/>
        <v>1279.68</v>
      </c>
      <c r="BW814" s="403">
        <f t="shared" si="1157"/>
        <v>383.904</v>
      </c>
      <c r="BX814" s="403">
        <f t="shared" si="1158"/>
        <v>639.84</v>
      </c>
      <c r="BY814" s="210">
        <f t="shared" si="1159"/>
        <v>247.68000000000006</v>
      </c>
      <c r="BZ814" s="210">
        <f t="shared" si="1160"/>
        <v>521.68000000000006</v>
      </c>
      <c r="CA814" s="210">
        <f t="shared" si="1161"/>
        <v>24</v>
      </c>
      <c r="CB814" s="404">
        <f t="shared" si="1162"/>
        <v>255.93600000000004</v>
      </c>
      <c r="CC814" s="211"/>
      <c r="CD814" s="537">
        <f t="shared" si="1163"/>
        <v>-17.853250000000003</v>
      </c>
      <c r="CE814" s="537">
        <f t="shared" si="1195"/>
        <v>-5.3559750000000008</v>
      </c>
      <c r="CF814" s="537">
        <f t="shared" si="1164"/>
        <v>-8.9266250000000014</v>
      </c>
      <c r="CG814" s="210"/>
      <c r="CH814" s="210"/>
      <c r="CI814" s="210"/>
      <c r="CJ814" s="538">
        <f t="shared" si="1165"/>
        <v>-3.5706500000000005</v>
      </c>
      <c r="CK814" s="216">
        <f t="shared" si="1166"/>
        <v>-98.5</v>
      </c>
      <c r="CL814" s="216">
        <f t="shared" si="1196"/>
        <v>-29.549999999999997</v>
      </c>
      <c r="CM814" s="216">
        <f t="shared" si="1167"/>
        <v>-49.25</v>
      </c>
      <c r="CN814" s="216"/>
      <c r="CO814" s="216"/>
      <c r="CP814" s="216"/>
      <c r="CQ814" s="217">
        <f t="shared" si="1168"/>
        <v>-19.700000000000003</v>
      </c>
      <c r="CR814" s="403">
        <f t="shared" si="1169"/>
        <v>-49.773250000000019</v>
      </c>
      <c r="CS814" s="403">
        <f t="shared" si="1197"/>
        <v>-14.931975000000005</v>
      </c>
      <c r="CT814" s="403">
        <f t="shared" si="1170"/>
        <v>-24.886625000000009</v>
      </c>
      <c r="CU814" s="403"/>
      <c r="CV814" s="403"/>
      <c r="CW814" s="403"/>
      <c r="CX814" s="404">
        <f t="shared" si="1171"/>
        <v>-9.9546500000000044</v>
      </c>
      <c r="CY814" s="198"/>
      <c r="CZ814" s="222">
        <v>758</v>
      </c>
      <c r="DA814" s="677">
        <f t="shared" si="1172"/>
        <v>-274</v>
      </c>
      <c r="DB814" s="676">
        <f t="shared" si="1173"/>
        <v>-26.550387596899228</v>
      </c>
      <c r="DC814" s="676">
        <f t="shared" si="1198"/>
        <v>-5.3100775193798455</v>
      </c>
      <c r="DD814" s="208">
        <v>1080.587</v>
      </c>
      <c r="DE814" s="677">
        <f t="shared" si="1174"/>
        <v>48.586999999999989</v>
      </c>
      <c r="DF814" s="676">
        <f t="shared" si="1175"/>
        <v>4.7080426356589129</v>
      </c>
      <c r="DG814" s="676">
        <f t="shared" si="1199"/>
        <v>0.94160852713178256</v>
      </c>
      <c r="DH814" s="222">
        <v>20</v>
      </c>
      <c r="DI814" s="677">
        <f t="shared" si="1176"/>
        <v>206.4</v>
      </c>
      <c r="DJ814" s="568">
        <f t="shared" si="1177"/>
        <v>1238.4000000000001</v>
      </c>
      <c r="DK814" s="677">
        <f t="shared" si="1178"/>
        <v>247.68000000000004</v>
      </c>
      <c r="DL814" s="677">
        <f t="shared" si="1200"/>
        <v>371.52</v>
      </c>
      <c r="DM814" s="677">
        <f t="shared" si="1201"/>
        <v>619.20000000000005</v>
      </c>
      <c r="DN814" s="677">
        <f t="shared" si="1179"/>
        <v>-39.453250000000025</v>
      </c>
      <c r="DO814" s="677">
        <f t="shared" si="1202"/>
        <v>-11.835975000000007</v>
      </c>
      <c r="DP814" s="677">
        <f t="shared" si="1203"/>
        <v>-19.726625000000013</v>
      </c>
      <c r="DQ814" s="677">
        <f t="shared" si="1180"/>
        <v>-7.8906500000000053</v>
      </c>
      <c r="DR814" s="222">
        <v>758</v>
      </c>
      <c r="DS814" s="677">
        <f t="shared" si="1181"/>
        <v>-274</v>
      </c>
      <c r="DT814" s="676">
        <f t="shared" si="1182"/>
        <v>-26.550387596899228</v>
      </c>
      <c r="DU814" s="710">
        <f t="shared" si="1204"/>
        <v>-5.3100775193798455</v>
      </c>
      <c r="DV814" s="208">
        <v>1080.587</v>
      </c>
      <c r="DW814" s="677">
        <f t="shared" si="1183"/>
        <v>48.586999999999989</v>
      </c>
      <c r="DX814" s="676">
        <f t="shared" si="1184"/>
        <v>4.7080426356589129</v>
      </c>
      <c r="DY814" s="710">
        <f t="shared" si="1205"/>
        <v>0.94160852713178256</v>
      </c>
      <c r="DZ814" s="222">
        <v>19</v>
      </c>
      <c r="EA814" s="677">
        <f t="shared" si="1185"/>
        <v>196.08</v>
      </c>
      <c r="EB814" s="568">
        <f t="shared" si="1186"/>
        <v>1228.08</v>
      </c>
      <c r="EC814" s="677">
        <f t="shared" si="1187"/>
        <v>245.61599999999999</v>
      </c>
      <c r="ED814" s="677">
        <f t="shared" si="1206"/>
        <v>368.42399999999992</v>
      </c>
      <c r="EE814" s="677">
        <f t="shared" si="1207"/>
        <v>614.04</v>
      </c>
      <c r="EF814" s="208">
        <f t="shared" si="1208"/>
        <v>-36.873249999999985</v>
      </c>
      <c r="EG814" s="208">
        <f t="shared" si="1209"/>
        <v>-11.061974999999995</v>
      </c>
      <c r="EH814" s="208">
        <f t="shared" si="1210"/>
        <v>-18.436624999999992</v>
      </c>
      <c r="EI814" s="677">
        <f t="shared" si="1188"/>
        <v>-7.3746499999999973</v>
      </c>
    </row>
    <row r="815" spans="1:139" s="218" customFormat="1" ht="13.5" customHeight="1" x14ac:dyDescent="0.2">
      <c r="A815" s="505">
        <v>812</v>
      </c>
      <c r="B815" s="505" t="s">
        <v>1270</v>
      </c>
      <c r="C815" s="499" t="s">
        <v>989</v>
      </c>
      <c r="D815" s="253" t="s">
        <v>106</v>
      </c>
      <c r="E815" s="253" t="s">
        <v>36</v>
      </c>
      <c r="F815" s="219" t="s">
        <v>43</v>
      </c>
      <c r="G815" s="219" t="s">
        <v>42</v>
      </c>
      <c r="H815" s="219" t="s">
        <v>25</v>
      </c>
      <c r="I815" s="248">
        <v>0.8</v>
      </c>
      <c r="J815" s="229">
        <v>908</v>
      </c>
      <c r="K815" s="222" t="s">
        <v>650</v>
      </c>
      <c r="L815" s="219" t="s">
        <v>43</v>
      </c>
      <c r="M815" s="219" t="s">
        <v>42</v>
      </c>
      <c r="N815" s="219" t="s">
        <v>25</v>
      </c>
      <c r="O815" s="249">
        <v>0.8</v>
      </c>
      <c r="P815" s="230">
        <v>908</v>
      </c>
      <c r="Q815" s="219"/>
      <c r="R815" s="219"/>
      <c r="S815" s="219"/>
      <c r="T815" s="249">
        <v>0.8</v>
      </c>
      <c r="U815" s="231">
        <v>908</v>
      </c>
      <c r="V815" s="228" t="s">
        <v>695</v>
      </c>
      <c r="W815" s="228" t="s">
        <v>180</v>
      </c>
      <c r="X815" s="228" t="s">
        <v>45</v>
      </c>
      <c r="Y815" s="252">
        <v>0.8</v>
      </c>
      <c r="Z815" s="232">
        <v>908</v>
      </c>
      <c r="AA815" s="207">
        <f t="shared" si="1124"/>
        <v>726.40000000000009</v>
      </c>
      <c r="AB815" s="222">
        <v>758</v>
      </c>
      <c r="AC815" s="544">
        <f t="shared" si="1189"/>
        <v>-150</v>
      </c>
      <c r="AD815" s="208">
        <f>0.95*$AB$1</f>
        <v>1080.587</v>
      </c>
      <c r="AE815" s="678">
        <f t="shared" si="1190"/>
        <v>172.58699999999999</v>
      </c>
      <c r="AF815" s="222">
        <v>1406</v>
      </c>
      <c r="AJ815" s="444">
        <f t="shared" si="1125"/>
        <v>-150</v>
      </c>
      <c r="AK815" s="444">
        <f t="shared" si="1126"/>
        <v>-16.519823788546248</v>
      </c>
      <c r="AL815" s="539">
        <f t="shared" si="1191"/>
        <v>-3.3039647577092497E-2</v>
      </c>
      <c r="AM815" s="444">
        <f t="shared" si="1127"/>
        <v>-30</v>
      </c>
      <c r="AN815" s="445">
        <f t="shared" si="1128"/>
        <v>172.58699999999999</v>
      </c>
      <c r="AO815" s="445">
        <f t="shared" si="1129"/>
        <v>19.007378854625557</v>
      </c>
      <c r="AP815" s="542">
        <f t="shared" si="1192"/>
        <v>3.8014757709251112E-2</v>
      </c>
      <c r="AQ815" s="445">
        <f t="shared" si="1130"/>
        <v>34.517399999999995</v>
      </c>
      <c r="AR815" s="227">
        <f t="shared" si="1131"/>
        <v>822.40000000000009</v>
      </c>
      <c r="AS815" s="210">
        <f t="shared" si="1132"/>
        <v>1028</v>
      </c>
      <c r="AT815" s="209">
        <f t="shared" si="1133"/>
        <v>308.39999999999998</v>
      </c>
      <c r="AU815" s="209">
        <f t="shared" si="1134"/>
        <v>514</v>
      </c>
      <c r="AV815" s="211">
        <f t="shared" si="1135"/>
        <v>758</v>
      </c>
      <c r="AW815" s="210">
        <f t="shared" si="1136"/>
        <v>270</v>
      </c>
      <c r="AX815" s="210">
        <f t="shared" si="1137"/>
        <v>120</v>
      </c>
      <c r="AY815" s="210">
        <f t="shared" si="1138"/>
        <v>13.215859030836995</v>
      </c>
      <c r="AZ815" s="211">
        <f t="shared" si="1139"/>
        <v>1080.587</v>
      </c>
      <c r="BA815" s="544">
        <f t="shared" si="1193"/>
        <v>52.586999999999989</v>
      </c>
      <c r="BB815" s="210">
        <f t="shared" si="1194"/>
        <v>13.146749999999997</v>
      </c>
      <c r="BC815" s="213">
        <f t="shared" si="1140"/>
        <v>778.02264000000014</v>
      </c>
      <c r="BD815" s="211">
        <f>[1]MAG_9pak!$F$9</f>
        <v>972.52830000000006</v>
      </c>
      <c r="BE815" s="213">
        <f t="shared" si="1141"/>
        <v>291.75848999999999</v>
      </c>
      <c r="BF815" s="213">
        <f t="shared" si="1142"/>
        <v>486.26415000000003</v>
      </c>
      <c r="BG815" s="210">
        <f t="shared" si="1143"/>
        <v>214.52830000000006</v>
      </c>
      <c r="BH815" s="210">
        <f t="shared" si="1144"/>
        <v>64.528300000000058</v>
      </c>
      <c r="BI815" s="210">
        <f t="shared" si="1145"/>
        <v>7.1066409691630099</v>
      </c>
      <c r="BJ815" s="210">
        <f t="shared" si="1146"/>
        <v>1125.92</v>
      </c>
      <c r="BK815" s="214">
        <f t="shared" si="1147"/>
        <v>337.77600000000001</v>
      </c>
      <c r="BL815" s="214">
        <f t="shared" si="1148"/>
        <v>562.96</v>
      </c>
      <c r="BM815" s="210">
        <f t="shared" si="1149"/>
        <v>217.92000000000007</v>
      </c>
      <c r="BN815" s="210">
        <f t="shared" si="1150"/>
        <v>367.92000000000007</v>
      </c>
      <c r="BO815" s="215">
        <f t="shared" si="1151"/>
        <v>900.7360000000001</v>
      </c>
      <c r="BP815" s="210">
        <f t="shared" si="1213"/>
        <v>1125.92</v>
      </c>
      <c r="BQ815" s="216">
        <f t="shared" si="1152"/>
        <v>337.77600000000001</v>
      </c>
      <c r="BR815" s="216">
        <f t="shared" si="1153"/>
        <v>562.96</v>
      </c>
      <c r="BS815" s="210">
        <f t="shared" si="1154"/>
        <v>217.92000000000007</v>
      </c>
      <c r="BT815" s="210">
        <f t="shared" si="1155"/>
        <v>367.92000000000007</v>
      </c>
      <c r="BU815" s="217">
        <f t="shared" si="1156"/>
        <v>900.7360000000001</v>
      </c>
      <c r="BV815" s="210">
        <f t="shared" si="1214"/>
        <v>1125.92</v>
      </c>
      <c r="BW815" s="403">
        <f t="shared" si="1157"/>
        <v>337.77600000000001</v>
      </c>
      <c r="BX815" s="403">
        <f t="shared" si="1158"/>
        <v>562.96</v>
      </c>
      <c r="BY815" s="210">
        <f t="shared" si="1159"/>
        <v>217.92000000000007</v>
      </c>
      <c r="BZ815" s="210">
        <f t="shared" si="1160"/>
        <v>367.92000000000007</v>
      </c>
      <c r="CA815" s="210">
        <f t="shared" si="1161"/>
        <v>24</v>
      </c>
      <c r="CB815" s="404">
        <f t="shared" si="1162"/>
        <v>900.7360000000001</v>
      </c>
      <c r="CC815" s="211"/>
      <c r="CD815" s="537">
        <f t="shared" si="1163"/>
        <v>13.146749999999997</v>
      </c>
      <c r="CE815" s="537">
        <f t="shared" si="1195"/>
        <v>3.944024999999999</v>
      </c>
      <c r="CF815" s="537">
        <f t="shared" si="1164"/>
        <v>6.5733749999999986</v>
      </c>
      <c r="CG815" s="210"/>
      <c r="CH815" s="210"/>
      <c r="CI815" s="210"/>
      <c r="CJ815" s="538">
        <f t="shared" si="1165"/>
        <v>10.517399999999999</v>
      </c>
      <c r="CK815" s="216">
        <f t="shared" si="1166"/>
        <v>-67.5</v>
      </c>
      <c r="CL815" s="216">
        <f t="shared" si="1196"/>
        <v>-20.25</v>
      </c>
      <c r="CM815" s="216">
        <f t="shared" si="1167"/>
        <v>-33.75</v>
      </c>
      <c r="CN815" s="216"/>
      <c r="CO815" s="216"/>
      <c r="CP815" s="216"/>
      <c r="CQ815" s="217">
        <f t="shared" si="1168"/>
        <v>-54</v>
      </c>
      <c r="CR815" s="403">
        <f t="shared" si="1169"/>
        <v>-11.333250000000021</v>
      </c>
      <c r="CS815" s="403">
        <f t="shared" si="1197"/>
        <v>-3.3999750000000062</v>
      </c>
      <c r="CT815" s="403">
        <f t="shared" si="1170"/>
        <v>-5.6666250000000105</v>
      </c>
      <c r="CU815" s="403"/>
      <c r="CV815" s="403"/>
      <c r="CW815" s="403"/>
      <c r="CX815" s="404">
        <f t="shared" si="1171"/>
        <v>-9.0666000000000171</v>
      </c>
      <c r="CY815" s="198"/>
      <c r="CZ815" s="222">
        <v>758</v>
      </c>
      <c r="DA815" s="677">
        <f t="shared" si="1172"/>
        <v>-150</v>
      </c>
      <c r="DB815" s="676">
        <f t="shared" si="1173"/>
        <v>-16.519823788546248</v>
      </c>
      <c r="DC815" s="676">
        <f t="shared" si="1198"/>
        <v>-3.3039647577092497</v>
      </c>
      <c r="DD815" s="208">
        <v>1080.587</v>
      </c>
      <c r="DE815" s="677">
        <f t="shared" si="1174"/>
        <v>172.58699999999999</v>
      </c>
      <c r="DF815" s="676">
        <f t="shared" si="1175"/>
        <v>19.007378854625557</v>
      </c>
      <c r="DG815" s="676">
        <f t="shared" si="1199"/>
        <v>3.8014757709251112</v>
      </c>
      <c r="DH815" s="222">
        <v>20</v>
      </c>
      <c r="DI815" s="677">
        <f t="shared" si="1176"/>
        <v>181.6</v>
      </c>
      <c r="DJ815" s="568">
        <f t="shared" si="1177"/>
        <v>1089.5999999999999</v>
      </c>
      <c r="DK815" s="677">
        <f t="shared" si="1178"/>
        <v>871.68</v>
      </c>
      <c r="DL815" s="677">
        <f t="shared" si="1200"/>
        <v>326.87999999999994</v>
      </c>
      <c r="DM815" s="677">
        <f t="shared" si="1201"/>
        <v>544.79999999999995</v>
      </c>
      <c r="DN815" s="677">
        <f t="shared" si="1179"/>
        <v>-2.25324999999998</v>
      </c>
      <c r="DO815" s="677">
        <f t="shared" si="1202"/>
        <v>-0.675974999999994</v>
      </c>
      <c r="DP815" s="677">
        <f t="shared" si="1203"/>
        <v>-1.12662499999999</v>
      </c>
      <c r="DQ815" s="677">
        <f t="shared" si="1180"/>
        <v>-1.802599999999984</v>
      </c>
      <c r="DR815" s="222">
        <v>758</v>
      </c>
      <c r="DS815" s="677">
        <f t="shared" si="1181"/>
        <v>-150</v>
      </c>
      <c r="DT815" s="676">
        <f t="shared" si="1182"/>
        <v>-16.519823788546248</v>
      </c>
      <c r="DU815" s="710">
        <f t="shared" si="1204"/>
        <v>-3.3039647577092497</v>
      </c>
      <c r="DV815" s="208">
        <v>1080.587</v>
      </c>
      <c r="DW815" s="677">
        <f t="shared" si="1183"/>
        <v>172.58699999999999</v>
      </c>
      <c r="DX815" s="676">
        <f t="shared" si="1184"/>
        <v>19.007378854625557</v>
      </c>
      <c r="DY815" s="710">
        <f t="shared" si="1205"/>
        <v>3.8014757709251112</v>
      </c>
      <c r="DZ815" s="222">
        <v>19</v>
      </c>
      <c r="EA815" s="677">
        <f t="shared" si="1185"/>
        <v>172.52</v>
      </c>
      <c r="EB815" s="568">
        <f t="shared" si="1186"/>
        <v>1080.52</v>
      </c>
      <c r="EC815" s="677">
        <f t="shared" si="1187"/>
        <v>864.41600000000005</v>
      </c>
      <c r="ED815" s="677">
        <f t="shared" si="1206"/>
        <v>324.15600000000001</v>
      </c>
      <c r="EE815" s="677">
        <f t="shared" si="1207"/>
        <v>540.26</v>
      </c>
      <c r="EF815" s="208">
        <f t="shared" si="1208"/>
        <v>1.6750000000001819E-2</v>
      </c>
      <c r="EG815" s="208">
        <f t="shared" si="1209"/>
        <v>5.0250000000005455E-3</v>
      </c>
      <c r="EH815" s="208">
        <f t="shared" si="1210"/>
        <v>8.3750000000009095E-3</v>
      </c>
      <c r="EI815" s="677">
        <f t="shared" si="1188"/>
        <v>1.3400000000001456E-2</v>
      </c>
    </row>
    <row r="816" spans="1:139" s="218" customFormat="1" ht="13.5" customHeight="1" x14ac:dyDescent="0.2">
      <c r="A816" s="506">
        <v>813</v>
      </c>
      <c r="B816" s="506" t="s">
        <v>1270</v>
      </c>
      <c r="C816" s="499" t="s">
        <v>939</v>
      </c>
      <c r="D816" s="253" t="s">
        <v>106</v>
      </c>
      <c r="E816" s="253" t="s">
        <v>92</v>
      </c>
      <c r="F816" s="219" t="s">
        <v>96</v>
      </c>
      <c r="G816" s="219" t="s">
        <v>24</v>
      </c>
      <c r="H816" s="219" t="s">
        <v>28</v>
      </c>
      <c r="I816" s="248">
        <v>0.2</v>
      </c>
      <c r="J816" s="229">
        <v>739</v>
      </c>
      <c r="K816" s="222"/>
      <c r="L816" s="219" t="s">
        <v>96</v>
      </c>
      <c r="M816" s="219" t="s">
        <v>24</v>
      </c>
      <c r="N816" s="219" t="s">
        <v>28</v>
      </c>
      <c r="O816" s="249">
        <v>0.2</v>
      </c>
      <c r="P816" s="230">
        <v>739</v>
      </c>
      <c r="Q816" s="219"/>
      <c r="R816" s="219"/>
      <c r="S816" s="219"/>
      <c r="T816" s="249">
        <v>0.2</v>
      </c>
      <c r="U816" s="231">
        <v>739</v>
      </c>
      <c r="V816" s="228" t="s">
        <v>674</v>
      </c>
      <c r="W816" s="228" t="s">
        <v>6</v>
      </c>
      <c r="X816" s="228" t="s">
        <v>28</v>
      </c>
      <c r="Y816" s="252">
        <v>0.2</v>
      </c>
      <c r="Z816" s="232">
        <v>739</v>
      </c>
      <c r="AA816" s="207">
        <f t="shared" si="1124"/>
        <v>147.80000000000001</v>
      </c>
      <c r="AB816" s="222">
        <v>967</v>
      </c>
      <c r="AC816" s="544">
        <f t="shared" si="1189"/>
        <v>228</v>
      </c>
      <c r="AD816" s="208">
        <f>1.22*$AB$1</f>
        <v>1387.7012</v>
      </c>
      <c r="AE816" s="678">
        <f t="shared" si="1190"/>
        <v>648.70119999999997</v>
      </c>
      <c r="AF816" s="222">
        <v>1796</v>
      </c>
      <c r="AJ816" s="444">
        <f t="shared" si="1125"/>
        <v>228</v>
      </c>
      <c r="AK816" s="444">
        <f t="shared" si="1126"/>
        <v>30.852503382949948</v>
      </c>
      <c r="AL816" s="539">
        <f t="shared" si="1191"/>
        <v>6.1705006765899899E-2</v>
      </c>
      <c r="AM816" s="444">
        <f t="shared" si="1127"/>
        <v>45.6</v>
      </c>
      <c r="AN816" s="445">
        <f t="shared" si="1128"/>
        <v>648.70119999999997</v>
      </c>
      <c r="AO816" s="445">
        <f t="shared" si="1129"/>
        <v>87.780947225981038</v>
      </c>
      <c r="AP816" s="542">
        <f t="shared" si="1192"/>
        <v>0.17556189445196207</v>
      </c>
      <c r="AQ816" s="445">
        <f t="shared" si="1130"/>
        <v>129.74024</v>
      </c>
      <c r="AR816" s="227">
        <f t="shared" si="1131"/>
        <v>171.8</v>
      </c>
      <c r="AS816" s="210">
        <f t="shared" si="1132"/>
        <v>859</v>
      </c>
      <c r="AT816" s="209">
        <f t="shared" si="1133"/>
        <v>257.7</v>
      </c>
      <c r="AU816" s="209">
        <f t="shared" si="1134"/>
        <v>429.5</v>
      </c>
      <c r="AV816" s="211">
        <f t="shared" si="1135"/>
        <v>967</v>
      </c>
      <c r="AW816" s="212">
        <f t="shared" si="1136"/>
        <v>-108</v>
      </c>
      <c r="AX816" s="210">
        <f t="shared" si="1137"/>
        <v>120</v>
      </c>
      <c r="AY816" s="210">
        <f t="shared" si="1138"/>
        <v>16.238159675236801</v>
      </c>
      <c r="AZ816" s="211">
        <f t="shared" si="1139"/>
        <v>1387.7012</v>
      </c>
      <c r="BA816" s="544">
        <f t="shared" si="1193"/>
        <v>528.70119999999997</v>
      </c>
      <c r="BB816" s="210">
        <f t="shared" si="1194"/>
        <v>132.17529999999999</v>
      </c>
      <c r="BC816" s="213">
        <f t="shared" si="1140"/>
        <v>249.78621600000002</v>
      </c>
      <c r="BD816" s="211">
        <f>[1]MAG_9pak!$F$11</f>
        <v>1248.9310800000001</v>
      </c>
      <c r="BE816" s="213">
        <f t="shared" si="1141"/>
        <v>374.67932400000001</v>
      </c>
      <c r="BF816" s="213">
        <f t="shared" si="1142"/>
        <v>624.46554000000003</v>
      </c>
      <c r="BG816" s="210">
        <f t="shared" si="1143"/>
        <v>281.93108000000007</v>
      </c>
      <c r="BH816" s="210">
        <f t="shared" si="1144"/>
        <v>509.93108000000007</v>
      </c>
      <c r="BI816" s="210">
        <f t="shared" si="1145"/>
        <v>69.002852503382968</v>
      </c>
      <c r="BJ816" s="210">
        <f t="shared" si="1146"/>
        <v>916.36</v>
      </c>
      <c r="BK816" s="214">
        <f t="shared" si="1147"/>
        <v>274.90800000000002</v>
      </c>
      <c r="BL816" s="214">
        <f t="shared" si="1148"/>
        <v>458.18</v>
      </c>
      <c r="BM816" s="210">
        <f t="shared" si="1149"/>
        <v>177.36</v>
      </c>
      <c r="BN816" s="210">
        <f t="shared" si="1150"/>
        <v>-50.639999999999986</v>
      </c>
      <c r="BO816" s="215">
        <f t="shared" si="1151"/>
        <v>183.27200000000002</v>
      </c>
      <c r="BP816" s="210">
        <f t="shared" si="1213"/>
        <v>916.36</v>
      </c>
      <c r="BQ816" s="216">
        <f t="shared" si="1152"/>
        <v>274.90800000000002</v>
      </c>
      <c r="BR816" s="216">
        <f t="shared" si="1153"/>
        <v>458.18</v>
      </c>
      <c r="BS816" s="210">
        <f t="shared" si="1154"/>
        <v>177.36</v>
      </c>
      <c r="BT816" s="210">
        <f t="shared" si="1155"/>
        <v>-50.639999999999986</v>
      </c>
      <c r="BU816" s="217">
        <f t="shared" si="1156"/>
        <v>183.27200000000002</v>
      </c>
      <c r="BV816" s="210">
        <f t="shared" si="1214"/>
        <v>916.36</v>
      </c>
      <c r="BW816" s="403">
        <f t="shared" si="1157"/>
        <v>274.90800000000002</v>
      </c>
      <c r="BX816" s="403">
        <f t="shared" si="1158"/>
        <v>458.18</v>
      </c>
      <c r="BY816" s="210">
        <f t="shared" si="1159"/>
        <v>177.36</v>
      </c>
      <c r="BZ816" s="210">
        <f t="shared" si="1160"/>
        <v>-50.639999999999986</v>
      </c>
      <c r="CA816" s="210">
        <f t="shared" si="1161"/>
        <v>24</v>
      </c>
      <c r="CB816" s="404">
        <f t="shared" si="1162"/>
        <v>183.27200000000002</v>
      </c>
      <c r="CC816" s="211"/>
      <c r="CD816" s="537">
        <f t="shared" si="1163"/>
        <v>132.17529999999999</v>
      </c>
      <c r="CE816" s="537">
        <f t="shared" si="1195"/>
        <v>39.652589999999996</v>
      </c>
      <c r="CF816" s="537">
        <f t="shared" si="1164"/>
        <v>66.087649999999996</v>
      </c>
      <c r="CG816" s="210"/>
      <c r="CH816" s="210"/>
      <c r="CI816" s="210"/>
      <c r="CJ816" s="538">
        <f t="shared" si="1165"/>
        <v>26.43506</v>
      </c>
      <c r="CK816" s="216">
        <f t="shared" si="1166"/>
        <v>27</v>
      </c>
      <c r="CL816" s="216">
        <f t="shared" si="1196"/>
        <v>8.1</v>
      </c>
      <c r="CM816" s="216">
        <f t="shared" si="1167"/>
        <v>13.5</v>
      </c>
      <c r="CN816" s="216"/>
      <c r="CO816" s="216"/>
      <c r="CP816" s="216"/>
      <c r="CQ816" s="217">
        <f t="shared" si="1168"/>
        <v>5.4</v>
      </c>
      <c r="CR816" s="403">
        <f t="shared" si="1169"/>
        <v>117.83529999999999</v>
      </c>
      <c r="CS816" s="403">
        <f t="shared" si="1197"/>
        <v>35.350589999999997</v>
      </c>
      <c r="CT816" s="403">
        <f t="shared" si="1170"/>
        <v>58.917649999999995</v>
      </c>
      <c r="CU816" s="403"/>
      <c r="CV816" s="403"/>
      <c r="CW816" s="403"/>
      <c r="CX816" s="404">
        <f t="shared" si="1171"/>
        <v>23.567059999999998</v>
      </c>
      <c r="CY816" s="198"/>
      <c r="CZ816" s="222">
        <v>967</v>
      </c>
      <c r="DA816" s="677">
        <f t="shared" si="1172"/>
        <v>228</v>
      </c>
      <c r="DB816" s="676">
        <f t="shared" si="1173"/>
        <v>30.852503382949948</v>
      </c>
      <c r="DC816" s="676">
        <f t="shared" si="1198"/>
        <v>6.1705006765899899</v>
      </c>
      <c r="DD816" s="208">
        <v>1387.7012</v>
      </c>
      <c r="DE816" s="677">
        <f t="shared" si="1174"/>
        <v>648.70119999999997</v>
      </c>
      <c r="DF816" s="676">
        <f t="shared" si="1175"/>
        <v>87.780947225981038</v>
      </c>
      <c r="DG816" s="676">
        <f t="shared" si="1199"/>
        <v>17.556189445196207</v>
      </c>
      <c r="DH816" s="222">
        <v>20</v>
      </c>
      <c r="DI816" s="677">
        <f t="shared" si="1176"/>
        <v>147.80000000000001</v>
      </c>
      <c r="DJ816" s="568">
        <f t="shared" si="1177"/>
        <v>886.8</v>
      </c>
      <c r="DK816" s="677">
        <f t="shared" si="1178"/>
        <v>177.36</v>
      </c>
      <c r="DL816" s="677">
        <f t="shared" si="1200"/>
        <v>266.04000000000002</v>
      </c>
      <c r="DM816" s="677">
        <f t="shared" si="1201"/>
        <v>443.4</v>
      </c>
      <c r="DN816" s="677">
        <f t="shared" si="1179"/>
        <v>125.2253</v>
      </c>
      <c r="DO816" s="677">
        <f t="shared" si="1202"/>
        <v>37.567590000000003</v>
      </c>
      <c r="DP816" s="677">
        <f t="shared" si="1203"/>
        <v>62.612650000000002</v>
      </c>
      <c r="DQ816" s="677">
        <f t="shared" si="1180"/>
        <v>25.045060000000003</v>
      </c>
      <c r="DR816" s="222">
        <v>967</v>
      </c>
      <c r="DS816" s="677">
        <f t="shared" si="1181"/>
        <v>228</v>
      </c>
      <c r="DT816" s="676">
        <f t="shared" si="1182"/>
        <v>30.852503382949948</v>
      </c>
      <c r="DU816" s="710">
        <f t="shared" si="1204"/>
        <v>6.1705006765899899</v>
      </c>
      <c r="DV816" s="208">
        <v>1387.7012</v>
      </c>
      <c r="DW816" s="677">
        <f t="shared" si="1183"/>
        <v>648.70119999999997</v>
      </c>
      <c r="DX816" s="676">
        <f t="shared" si="1184"/>
        <v>87.780947225981038</v>
      </c>
      <c r="DY816" s="710">
        <f t="shared" si="1205"/>
        <v>17.556189445196207</v>
      </c>
      <c r="DZ816" s="222">
        <v>19</v>
      </c>
      <c r="EA816" s="677">
        <f t="shared" si="1185"/>
        <v>140.41</v>
      </c>
      <c r="EB816" s="568">
        <f t="shared" si="1186"/>
        <v>879.41</v>
      </c>
      <c r="EC816" s="677">
        <f t="shared" si="1187"/>
        <v>175.88200000000001</v>
      </c>
      <c r="ED816" s="677">
        <f t="shared" si="1206"/>
        <v>263.82299999999998</v>
      </c>
      <c r="EE816" s="677">
        <f t="shared" si="1207"/>
        <v>439.70499999999998</v>
      </c>
      <c r="EF816" s="208">
        <f t="shared" si="1208"/>
        <v>127.0728</v>
      </c>
      <c r="EG816" s="208">
        <f t="shared" si="1209"/>
        <v>38.121839999999999</v>
      </c>
      <c r="EH816" s="208">
        <f t="shared" si="1210"/>
        <v>63.5364</v>
      </c>
      <c r="EI816" s="677">
        <f t="shared" si="1188"/>
        <v>25.414560000000002</v>
      </c>
    </row>
    <row r="817" spans="1:139" s="218" customFormat="1" ht="13.5" customHeight="1" x14ac:dyDescent="0.2">
      <c r="A817" s="505">
        <v>814</v>
      </c>
      <c r="B817" s="505" t="s">
        <v>1270</v>
      </c>
      <c r="C817" s="499" t="s">
        <v>939</v>
      </c>
      <c r="D817" s="253" t="s">
        <v>106</v>
      </c>
      <c r="E817" s="253" t="s">
        <v>14</v>
      </c>
      <c r="F817" s="219" t="s">
        <v>38</v>
      </c>
      <c r="G817" s="219" t="s">
        <v>24</v>
      </c>
      <c r="H817" s="219" t="s">
        <v>25</v>
      </c>
      <c r="I817" s="248">
        <v>0.8</v>
      </c>
      <c r="J817" s="229">
        <v>739</v>
      </c>
      <c r="K817" s="222"/>
      <c r="L817" s="219" t="s">
        <v>38</v>
      </c>
      <c r="M817" s="219" t="s">
        <v>24</v>
      </c>
      <c r="N817" s="219" t="s">
        <v>25</v>
      </c>
      <c r="O817" s="249">
        <v>0.8</v>
      </c>
      <c r="P817" s="230">
        <v>739</v>
      </c>
      <c r="Q817" s="219"/>
      <c r="R817" s="219"/>
      <c r="S817" s="219"/>
      <c r="T817" s="249">
        <v>0.8</v>
      </c>
      <c r="U817" s="231">
        <v>739</v>
      </c>
      <c r="V817" s="228" t="s">
        <v>660</v>
      </c>
      <c r="W817" s="228" t="s">
        <v>6</v>
      </c>
      <c r="X817" s="228" t="s">
        <v>45</v>
      </c>
      <c r="Y817" s="252">
        <v>0.8</v>
      </c>
      <c r="Z817" s="232">
        <v>739</v>
      </c>
      <c r="AA817" s="207">
        <f t="shared" si="1124"/>
        <v>591.20000000000005</v>
      </c>
      <c r="AB817" s="222">
        <v>758</v>
      </c>
      <c r="AC817" s="544">
        <f t="shared" si="1189"/>
        <v>19</v>
      </c>
      <c r="AD817" s="208">
        <f>0.95*$AB$1</f>
        <v>1080.587</v>
      </c>
      <c r="AE817" s="678">
        <f t="shared" si="1190"/>
        <v>341.58699999999999</v>
      </c>
      <c r="AF817" s="222">
        <v>1406</v>
      </c>
      <c r="AJ817" s="444">
        <f t="shared" si="1125"/>
        <v>19</v>
      </c>
      <c r="AK817" s="444">
        <f t="shared" si="1126"/>
        <v>2.5710419485791505</v>
      </c>
      <c r="AL817" s="539">
        <f t="shared" si="1191"/>
        <v>5.1420838971583003E-3</v>
      </c>
      <c r="AM817" s="444">
        <f t="shared" si="1127"/>
        <v>3.8</v>
      </c>
      <c r="AN817" s="445">
        <f t="shared" si="1128"/>
        <v>341.58699999999999</v>
      </c>
      <c r="AO817" s="445">
        <f t="shared" si="1129"/>
        <v>46.222868741542612</v>
      </c>
      <c r="AP817" s="542">
        <f t="shared" si="1192"/>
        <v>9.2445737483085211E-2</v>
      </c>
      <c r="AQ817" s="445">
        <f t="shared" si="1130"/>
        <v>68.317399999999992</v>
      </c>
      <c r="AR817" s="227">
        <f t="shared" si="1131"/>
        <v>687.2</v>
      </c>
      <c r="AS817" s="210">
        <f t="shared" si="1132"/>
        <v>859</v>
      </c>
      <c r="AT817" s="209">
        <f t="shared" si="1133"/>
        <v>257.7</v>
      </c>
      <c r="AU817" s="209">
        <f t="shared" si="1134"/>
        <v>429.5</v>
      </c>
      <c r="AV817" s="211">
        <f t="shared" si="1135"/>
        <v>758</v>
      </c>
      <c r="AW817" s="210">
        <f t="shared" si="1136"/>
        <v>101</v>
      </c>
      <c r="AX817" s="210">
        <f t="shared" si="1137"/>
        <v>120</v>
      </c>
      <c r="AY817" s="210">
        <f t="shared" si="1138"/>
        <v>16.238159675236801</v>
      </c>
      <c r="AZ817" s="211">
        <f t="shared" si="1139"/>
        <v>1080.587</v>
      </c>
      <c r="BA817" s="544">
        <f t="shared" si="1193"/>
        <v>221.58699999999999</v>
      </c>
      <c r="BB817" s="210">
        <f t="shared" si="1194"/>
        <v>55.396749999999997</v>
      </c>
      <c r="BC817" s="213">
        <f t="shared" si="1140"/>
        <v>778.02264000000014</v>
      </c>
      <c r="BD817" s="211">
        <f>[1]MAG_9pak!$F$9</f>
        <v>972.52830000000006</v>
      </c>
      <c r="BE817" s="213">
        <f t="shared" si="1141"/>
        <v>291.75848999999999</v>
      </c>
      <c r="BF817" s="213">
        <f t="shared" si="1142"/>
        <v>486.26415000000003</v>
      </c>
      <c r="BG817" s="210">
        <f t="shared" si="1143"/>
        <v>214.52830000000006</v>
      </c>
      <c r="BH817" s="210">
        <f t="shared" si="1144"/>
        <v>233.52830000000006</v>
      </c>
      <c r="BI817" s="210">
        <f t="shared" si="1145"/>
        <v>31.600581867388371</v>
      </c>
      <c r="BJ817" s="210">
        <f t="shared" si="1146"/>
        <v>916.36</v>
      </c>
      <c r="BK817" s="214">
        <f t="shared" si="1147"/>
        <v>274.90800000000002</v>
      </c>
      <c r="BL817" s="214">
        <f t="shared" si="1148"/>
        <v>458.18</v>
      </c>
      <c r="BM817" s="210">
        <f t="shared" si="1149"/>
        <v>177.36</v>
      </c>
      <c r="BN817" s="210">
        <f t="shared" si="1150"/>
        <v>158.36000000000001</v>
      </c>
      <c r="BO817" s="215">
        <f t="shared" si="1151"/>
        <v>733.08800000000008</v>
      </c>
      <c r="BP817" s="210">
        <f t="shared" si="1213"/>
        <v>916.36</v>
      </c>
      <c r="BQ817" s="216">
        <f t="shared" si="1152"/>
        <v>274.90800000000002</v>
      </c>
      <c r="BR817" s="216">
        <f t="shared" si="1153"/>
        <v>458.18</v>
      </c>
      <c r="BS817" s="210">
        <f t="shared" si="1154"/>
        <v>177.36</v>
      </c>
      <c r="BT817" s="210">
        <f t="shared" si="1155"/>
        <v>158.36000000000001</v>
      </c>
      <c r="BU817" s="217">
        <f t="shared" si="1156"/>
        <v>733.08800000000008</v>
      </c>
      <c r="BV817" s="210">
        <f t="shared" si="1214"/>
        <v>916.36</v>
      </c>
      <c r="BW817" s="403">
        <f t="shared" si="1157"/>
        <v>274.90800000000002</v>
      </c>
      <c r="BX817" s="403">
        <f t="shared" si="1158"/>
        <v>458.18</v>
      </c>
      <c r="BY817" s="210">
        <f t="shared" si="1159"/>
        <v>177.36</v>
      </c>
      <c r="BZ817" s="210">
        <f t="shared" si="1160"/>
        <v>158.36000000000001</v>
      </c>
      <c r="CA817" s="210">
        <f t="shared" si="1161"/>
        <v>24</v>
      </c>
      <c r="CB817" s="404">
        <f t="shared" si="1162"/>
        <v>733.08800000000008</v>
      </c>
      <c r="CC817" s="211"/>
      <c r="CD817" s="537">
        <f t="shared" si="1163"/>
        <v>55.396749999999997</v>
      </c>
      <c r="CE817" s="537">
        <f t="shared" si="1195"/>
        <v>16.619024999999997</v>
      </c>
      <c r="CF817" s="537">
        <f t="shared" si="1164"/>
        <v>27.698374999999999</v>
      </c>
      <c r="CG817" s="210"/>
      <c r="CH817" s="210"/>
      <c r="CI817" s="210"/>
      <c r="CJ817" s="538">
        <f t="shared" si="1165"/>
        <v>44.317399999999999</v>
      </c>
      <c r="CK817" s="216">
        <f t="shared" si="1166"/>
        <v>-25.25</v>
      </c>
      <c r="CL817" s="216">
        <f t="shared" si="1196"/>
        <v>-7.5749999999999993</v>
      </c>
      <c r="CM817" s="216">
        <f t="shared" si="1167"/>
        <v>-12.625</v>
      </c>
      <c r="CN817" s="216"/>
      <c r="CO817" s="216"/>
      <c r="CP817" s="216"/>
      <c r="CQ817" s="217">
        <f t="shared" si="1168"/>
        <v>-20.200000000000003</v>
      </c>
      <c r="CR817" s="403">
        <f t="shared" si="1169"/>
        <v>41.056749999999994</v>
      </c>
      <c r="CS817" s="403">
        <f t="shared" si="1197"/>
        <v>12.317024999999997</v>
      </c>
      <c r="CT817" s="403">
        <f t="shared" si="1170"/>
        <v>20.528374999999997</v>
      </c>
      <c r="CU817" s="403"/>
      <c r="CV817" s="403"/>
      <c r="CW817" s="403"/>
      <c r="CX817" s="404">
        <f t="shared" si="1171"/>
        <v>32.845399999999998</v>
      </c>
      <c r="CY817" s="198"/>
      <c r="CZ817" s="222">
        <v>758</v>
      </c>
      <c r="DA817" s="677">
        <f t="shared" si="1172"/>
        <v>19</v>
      </c>
      <c r="DB817" s="676">
        <f t="shared" si="1173"/>
        <v>2.5710419485791505</v>
      </c>
      <c r="DC817" s="676">
        <f t="shared" si="1198"/>
        <v>0.51420838971583005</v>
      </c>
      <c r="DD817" s="208">
        <v>1080.587</v>
      </c>
      <c r="DE817" s="677">
        <f t="shared" si="1174"/>
        <v>341.58699999999999</v>
      </c>
      <c r="DF817" s="676">
        <f t="shared" si="1175"/>
        <v>46.222868741542612</v>
      </c>
      <c r="DG817" s="676">
        <f t="shared" si="1199"/>
        <v>9.2445737483085217</v>
      </c>
      <c r="DH817" s="222">
        <v>20</v>
      </c>
      <c r="DI817" s="677">
        <f t="shared" si="1176"/>
        <v>147.80000000000001</v>
      </c>
      <c r="DJ817" s="568">
        <f t="shared" si="1177"/>
        <v>886.8</v>
      </c>
      <c r="DK817" s="677">
        <f t="shared" si="1178"/>
        <v>709.44</v>
      </c>
      <c r="DL817" s="677">
        <f t="shared" si="1200"/>
        <v>266.04000000000002</v>
      </c>
      <c r="DM817" s="677">
        <f t="shared" si="1201"/>
        <v>443.4</v>
      </c>
      <c r="DN817" s="677">
        <f t="shared" si="1179"/>
        <v>48.446750000000009</v>
      </c>
      <c r="DO817" s="677">
        <f t="shared" si="1202"/>
        <v>14.534025000000002</v>
      </c>
      <c r="DP817" s="677">
        <f t="shared" si="1203"/>
        <v>24.223375000000004</v>
      </c>
      <c r="DQ817" s="677">
        <f t="shared" si="1180"/>
        <v>38.757400000000011</v>
      </c>
      <c r="DR817" s="222">
        <v>758</v>
      </c>
      <c r="DS817" s="677">
        <f t="shared" si="1181"/>
        <v>19</v>
      </c>
      <c r="DT817" s="676">
        <f t="shared" si="1182"/>
        <v>2.5710419485791505</v>
      </c>
      <c r="DU817" s="710">
        <f t="shared" si="1204"/>
        <v>0.51420838971583005</v>
      </c>
      <c r="DV817" s="208">
        <v>1080.587</v>
      </c>
      <c r="DW817" s="677">
        <f t="shared" si="1183"/>
        <v>341.58699999999999</v>
      </c>
      <c r="DX817" s="676">
        <f t="shared" si="1184"/>
        <v>46.222868741542612</v>
      </c>
      <c r="DY817" s="710">
        <f t="shared" si="1205"/>
        <v>9.2445737483085217</v>
      </c>
      <c r="DZ817" s="222">
        <v>19</v>
      </c>
      <c r="EA817" s="677">
        <f t="shared" si="1185"/>
        <v>140.41</v>
      </c>
      <c r="EB817" s="568">
        <f t="shared" si="1186"/>
        <v>879.41</v>
      </c>
      <c r="EC817" s="677">
        <f t="shared" si="1187"/>
        <v>703.52800000000002</v>
      </c>
      <c r="ED817" s="677">
        <f t="shared" si="1206"/>
        <v>263.82299999999998</v>
      </c>
      <c r="EE817" s="677">
        <f t="shared" si="1207"/>
        <v>439.70499999999998</v>
      </c>
      <c r="EF817" s="208">
        <f t="shared" si="1208"/>
        <v>50.294250000000005</v>
      </c>
      <c r="EG817" s="208">
        <f t="shared" si="1209"/>
        <v>15.088275000000001</v>
      </c>
      <c r="EH817" s="208">
        <f t="shared" si="1210"/>
        <v>25.147125000000003</v>
      </c>
      <c r="EI817" s="677">
        <f t="shared" si="1188"/>
        <v>40.235400000000006</v>
      </c>
    </row>
    <row r="818" spans="1:139" s="218" customFormat="1" ht="13.5" customHeight="1" x14ac:dyDescent="0.2">
      <c r="A818" s="505">
        <v>815</v>
      </c>
      <c r="B818" s="505" t="s">
        <v>1270</v>
      </c>
      <c r="C818" s="499" t="s">
        <v>989</v>
      </c>
      <c r="D818" s="253" t="s">
        <v>106</v>
      </c>
      <c r="E818" s="253" t="s">
        <v>93</v>
      </c>
      <c r="F818" s="219" t="s">
        <v>90</v>
      </c>
      <c r="G818" s="219" t="s">
        <v>6</v>
      </c>
      <c r="H818" s="219" t="s">
        <v>52</v>
      </c>
      <c r="I818" s="248">
        <v>6</v>
      </c>
      <c r="J818" s="229">
        <v>639</v>
      </c>
      <c r="K818" s="222"/>
      <c r="L818" s="219" t="s">
        <v>90</v>
      </c>
      <c r="M818" s="219" t="s">
        <v>6</v>
      </c>
      <c r="N818" s="219" t="s">
        <v>52</v>
      </c>
      <c r="O818" s="249">
        <v>6</v>
      </c>
      <c r="P818" s="230">
        <v>639</v>
      </c>
      <c r="Q818" s="219"/>
      <c r="R818" s="219"/>
      <c r="S818" s="219"/>
      <c r="T818" s="249">
        <v>6</v>
      </c>
      <c r="U818" s="231">
        <v>639</v>
      </c>
      <c r="V818" s="228" t="s">
        <v>171</v>
      </c>
      <c r="W818" s="228" t="s">
        <v>6</v>
      </c>
      <c r="X818" s="228" t="s">
        <v>52</v>
      </c>
      <c r="Y818" s="252">
        <v>6</v>
      </c>
      <c r="Z818" s="232">
        <v>688</v>
      </c>
      <c r="AA818" s="207">
        <f t="shared" si="1124"/>
        <v>4128</v>
      </c>
      <c r="AB818" s="222">
        <v>662</v>
      </c>
      <c r="AC818" s="544">
        <f t="shared" si="1189"/>
        <v>-26</v>
      </c>
      <c r="AD818" s="208">
        <f>0.832*$AB$1</f>
        <v>946.36671999999999</v>
      </c>
      <c r="AE818" s="678">
        <f t="shared" si="1190"/>
        <v>258.36671999999999</v>
      </c>
      <c r="AF818" s="222">
        <v>1228</v>
      </c>
      <c r="AJ818" s="444">
        <f t="shared" si="1125"/>
        <v>-26</v>
      </c>
      <c r="AK818" s="444">
        <f t="shared" si="1126"/>
        <v>-3.7790697674418539</v>
      </c>
      <c r="AL818" s="539">
        <f t="shared" si="1191"/>
        <v>-7.5581395348837078E-3</v>
      </c>
      <c r="AM818" s="444">
        <f t="shared" si="1127"/>
        <v>-5.2</v>
      </c>
      <c r="AN818" s="445">
        <f t="shared" si="1128"/>
        <v>258.36671999999999</v>
      </c>
      <c r="AO818" s="445">
        <f t="shared" si="1129"/>
        <v>37.55330232558137</v>
      </c>
      <c r="AP818" s="542">
        <f t="shared" si="1192"/>
        <v>7.5106604651162742E-2</v>
      </c>
      <c r="AQ818" s="445">
        <f t="shared" si="1130"/>
        <v>51.673344</v>
      </c>
      <c r="AR818" s="227">
        <f t="shared" si="1131"/>
        <v>4848</v>
      </c>
      <c r="AS818" s="210">
        <f t="shared" si="1132"/>
        <v>808</v>
      </c>
      <c r="AT818" s="209">
        <f t="shared" si="1133"/>
        <v>242.39999999999998</v>
      </c>
      <c r="AU818" s="209">
        <f t="shared" si="1134"/>
        <v>404</v>
      </c>
      <c r="AV818" s="211">
        <f t="shared" si="1135"/>
        <v>662</v>
      </c>
      <c r="AW818" s="210">
        <f t="shared" si="1136"/>
        <v>146</v>
      </c>
      <c r="AX818" s="210">
        <f t="shared" si="1137"/>
        <v>120</v>
      </c>
      <c r="AY818" s="210">
        <f t="shared" si="1138"/>
        <v>17.441860465116292</v>
      </c>
      <c r="AZ818" s="211">
        <f t="shared" si="1139"/>
        <v>946.36671999999999</v>
      </c>
      <c r="BA818" s="544">
        <f t="shared" si="1193"/>
        <v>138.36671999999999</v>
      </c>
      <c r="BB818" s="210">
        <f t="shared" si="1194"/>
        <v>34.591679999999997</v>
      </c>
      <c r="BC818" s="213">
        <f t="shared" si="1140"/>
        <v>5110.3802880000003</v>
      </c>
      <c r="BD818" s="211">
        <f>[1]MAG_9pak!$F$7</f>
        <v>851.73004800000001</v>
      </c>
      <c r="BE818" s="213">
        <f t="shared" si="1141"/>
        <v>255.5190144</v>
      </c>
      <c r="BF818" s="213">
        <f t="shared" si="1142"/>
        <v>425.86502400000001</v>
      </c>
      <c r="BG818" s="210">
        <f t="shared" si="1143"/>
        <v>189.73004800000001</v>
      </c>
      <c r="BH818" s="210">
        <f t="shared" si="1144"/>
        <v>163.73004800000001</v>
      </c>
      <c r="BI818" s="210">
        <f t="shared" si="1145"/>
        <v>23.797972093023262</v>
      </c>
      <c r="BJ818" s="210">
        <f t="shared" si="1146"/>
        <v>853.12</v>
      </c>
      <c r="BK818" s="214">
        <f t="shared" si="1147"/>
        <v>255.93599999999998</v>
      </c>
      <c r="BL818" s="214">
        <f t="shared" si="1148"/>
        <v>426.56</v>
      </c>
      <c r="BM818" s="210">
        <f t="shared" si="1149"/>
        <v>165.12</v>
      </c>
      <c r="BN818" s="210">
        <f t="shared" si="1150"/>
        <v>191.12</v>
      </c>
      <c r="BO818" s="215">
        <f t="shared" si="1151"/>
        <v>5118.72</v>
      </c>
      <c r="BP818" s="210">
        <f t="shared" si="1213"/>
        <v>853.12</v>
      </c>
      <c r="BQ818" s="216">
        <f t="shared" si="1152"/>
        <v>255.93599999999998</v>
      </c>
      <c r="BR818" s="216">
        <f t="shared" si="1153"/>
        <v>426.56</v>
      </c>
      <c r="BS818" s="210">
        <f t="shared" si="1154"/>
        <v>165.12</v>
      </c>
      <c r="BT818" s="210">
        <f t="shared" si="1155"/>
        <v>191.12</v>
      </c>
      <c r="BU818" s="217">
        <f t="shared" si="1156"/>
        <v>5118.72</v>
      </c>
      <c r="BV818" s="210">
        <f t="shared" si="1214"/>
        <v>853.12</v>
      </c>
      <c r="BW818" s="403">
        <f t="shared" si="1157"/>
        <v>255.93599999999998</v>
      </c>
      <c r="BX818" s="403">
        <f t="shared" si="1158"/>
        <v>426.56</v>
      </c>
      <c r="BY818" s="210">
        <f t="shared" si="1159"/>
        <v>165.12</v>
      </c>
      <c r="BZ818" s="210">
        <f t="shared" si="1160"/>
        <v>191.12</v>
      </c>
      <c r="CA818" s="210">
        <f t="shared" si="1161"/>
        <v>24</v>
      </c>
      <c r="CB818" s="404">
        <f t="shared" si="1162"/>
        <v>5118.72</v>
      </c>
      <c r="CC818" s="211"/>
      <c r="CD818" s="537">
        <f t="shared" si="1163"/>
        <v>34.591679999999997</v>
      </c>
      <c r="CE818" s="537">
        <f t="shared" si="1195"/>
        <v>10.377503999999998</v>
      </c>
      <c r="CF818" s="537">
        <f t="shared" si="1164"/>
        <v>17.295839999999998</v>
      </c>
      <c r="CG818" s="210"/>
      <c r="CH818" s="210"/>
      <c r="CI818" s="210"/>
      <c r="CJ818" s="538">
        <f t="shared" si="1165"/>
        <v>207.55007999999998</v>
      </c>
      <c r="CK818" s="216">
        <f t="shared" si="1166"/>
        <v>-36.5</v>
      </c>
      <c r="CL818" s="216">
        <f t="shared" si="1196"/>
        <v>-10.95</v>
      </c>
      <c r="CM818" s="216">
        <f t="shared" si="1167"/>
        <v>-18.25</v>
      </c>
      <c r="CN818" s="216"/>
      <c r="CO818" s="216"/>
      <c r="CP818" s="216"/>
      <c r="CQ818" s="217">
        <f t="shared" si="1168"/>
        <v>-219</v>
      </c>
      <c r="CR818" s="403">
        <f t="shared" si="1169"/>
        <v>23.311679999999996</v>
      </c>
      <c r="CS818" s="403">
        <f t="shared" si="1197"/>
        <v>6.9935039999999988</v>
      </c>
      <c r="CT818" s="403">
        <f t="shared" si="1170"/>
        <v>11.655839999999998</v>
      </c>
      <c r="CU818" s="403"/>
      <c r="CV818" s="403"/>
      <c r="CW818" s="403"/>
      <c r="CX818" s="404">
        <f t="shared" si="1171"/>
        <v>139.87007999999997</v>
      </c>
      <c r="CY818" s="198"/>
      <c r="CZ818" s="222">
        <v>662</v>
      </c>
      <c r="DA818" s="677">
        <f t="shared" si="1172"/>
        <v>-26</v>
      </c>
      <c r="DB818" s="676">
        <f t="shared" si="1173"/>
        <v>-3.7790697674418539</v>
      </c>
      <c r="DC818" s="676">
        <f t="shared" si="1198"/>
        <v>-0.75581395348837077</v>
      </c>
      <c r="DD818" s="208">
        <v>946.36671999999999</v>
      </c>
      <c r="DE818" s="677">
        <f t="shared" si="1174"/>
        <v>258.36671999999999</v>
      </c>
      <c r="DF818" s="676">
        <f t="shared" si="1175"/>
        <v>37.55330232558137</v>
      </c>
      <c r="DG818" s="676">
        <f t="shared" si="1199"/>
        <v>7.5106604651162741</v>
      </c>
      <c r="DH818" s="222">
        <v>24</v>
      </c>
      <c r="DI818" s="677">
        <f t="shared" si="1176"/>
        <v>165.12</v>
      </c>
      <c r="DJ818" s="568">
        <f t="shared" si="1177"/>
        <v>853.12</v>
      </c>
      <c r="DK818" s="677">
        <f t="shared" si="1178"/>
        <v>5118.72</v>
      </c>
      <c r="DL818" s="677">
        <f t="shared" si="1200"/>
        <v>255.93599999999998</v>
      </c>
      <c r="DM818" s="677">
        <f t="shared" si="1201"/>
        <v>426.56</v>
      </c>
      <c r="DN818" s="677">
        <f t="shared" si="1179"/>
        <v>23.311679999999996</v>
      </c>
      <c r="DO818" s="677">
        <f t="shared" si="1202"/>
        <v>6.9935039999999988</v>
      </c>
      <c r="DP818" s="677">
        <f t="shared" si="1203"/>
        <v>11.655839999999998</v>
      </c>
      <c r="DQ818" s="677">
        <f t="shared" si="1180"/>
        <v>139.87007999999997</v>
      </c>
      <c r="DR818" s="222">
        <v>662</v>
      </c>
      <c r="DS818" s="677">
        <f t="shared" si="1181"/>
        <v>-26</v>
      </c>
      <c r="DT818" s="676">
        <f t="shared" si="1182"/>
        <v>-3.7790697674418539</v>
      </c>
      <c r="DU818" s="710">
        <f t="shared" si="1204"/>
        <v>-0.75581395348837077</v>
      </c>
      <c r="DV818" s="208">
        <v>946.36671999999999</v>
      </c>
      <c r="DW818" s="677">
        <f t="shared" si="1183"/>
        <v>258.36671999999999</v>
      </c>
      <c r="DX818" s="676">
        <f t="shared" si="1184"/>
        <v>37.55330232558137</v>
      </c>
      <c r="DY818" s="710">
        <f t="shared" si="1205"/>
        <v>7.5106604651162741</v>
      </c>
      <c r="DZ818" s="222">
        <v>22</v>
      </c>
      <c r="EA818" s="677">
        <f t="shared" si="1185"/>
        <v>151.36000000000001</v>
      </c>
      <c r="EB818" s="568">
        <f t="shared" si="1186"/>
        <v>839.36</v>
      </c>
      <c r="EC818" s="677">
        <f t="shared" si="1187"/>
        <v>5036.16</v>
      </c>
      <c r="ED818" s="677">
        <f t="shared" si="1206"/>
        <v>251.80799999999999</v>
      </c>
      <c r="EE818" s="677">
        <f t="shared" si="1207"/>
        <v>419.68</v>
      </c>
      <c r="EF818" s="208">
        <f t="shared" si="1208"/>
        <v>26.751679999999993</v>
      </c>
      <c r="EG818" s="208">
        <f t="shared" si="1209"/>
        <v>8.025503999999998</v>
      </c>
      <c r="EH818" s="208">
        <f t="shared" si="1210"/>
        <v>13.375839999999997</v>
      </c>
      <c r="EI818" s="677">
        <f t="shared" si="1188"/>
        <v>160.51007999999996</v>
      </c>
    </row>
    <row r="819" spans="1:139" s="218" customFormat="1" ht="13.5" customHeight="1" x14ac:dyDescent="0.2">
      <c r="A819" s="506">
        <v>816</v>
      </c>
      <c r="B819" s="506" t="s">
        <v>1270</v>
      </c>
      <c r="C819" s="499" t="s">
        <v>939</v>
      </c>
      <c r="D819" s="253" t="s">
        <v>106</v>
      </c>
      <c r="E819" s="253" t="s">
        <v>94</v>
      </c>
      <c r="F819" s="219" t="s">
        <v>97</v>
      </c>
      <c r="G819" s="219" t="s">
        <v>6</v>
      </c>
      <c r="H819" s="219" t="s">
        <v>45</v>
      </c>
      <c r="I819" s="248">
        <v>0.3</v>
      </c>
      <c r="J819" s="229">
        <v>647</v>
      </c>
      <c r="K819" s="222"/>
      <c r="L819" s="219" t="s">
        <v>97</v>
      </c>
      <c r="M819" s="219" t="s">
        <v>6</v>
      </c>
      <c r="N819" s="219" t="s">
        <v>45</v>
      </c>
      <c r="O819" s="249">
        <v>0.3</v>
      </c>
      <c r="P819" s="230">
        <v>647</v>
      </c>
      <c r="Q819" s="219"/>
      <c r="R819" s="219"/>
      <c r="S819" s="219"/>
      <c r="T819" s="249">
        <v>0.3</v>
      </c>
      <c r="U819" s="231">
        <v>647</v>
      </c>
      <c r="V819" s="224" t="s">
        <v>693</v>
      </c>
      <c r="W819" s="224" t="s">
        <v>6</v>
      </c>
      <c r="X819" s="224" t="s">
        <v>25</v>
      </c>
      <c r="Y819" s="252">
        <v>0.3</v>
      </c>
      <c r="Z819" s="232">
        <v>647</v>
      </c>
      <c r="AA819" s="207">
        <f t="shared" si="1124"/>
        <v>194.1</v>
      </c>
      <c r="AB819" s="222">
        <v>905</v>
      </c>
      <c r="AC819" s="544">
        <f t="shared" si="1189"/>
        <v>258</v>
      </c>
      <c r="AD819" s="208">
        <f>1.137*$AB$1</f>
        <v>1293.2920200000001</v>
      </c>
      <c r="AE819" s="678">
        <f t="shared" si="1190"/>
        <v>646.29202000000009</v>
      </c>
      <c r="AF819" s="222">
        <v>1682</v>
      </c>
      <c r="AJ819" s="444">
        <f t="shared" si="1125"/>
        <v>258</v>
      </c>
      <c r="AK819" s="444">
        <f t="shared" si="1126"/>
        <v>39.876352395672342</v>
      </c>
      <c r="AL819" s="539">
        <f t="shared" si="1191"/>
        <v>7.9752704791344678E-2</v>
      </c>
      <c r="AM819" s="444">
        <f t="shared" si="1127"/>
        <v>51.6</v>
      </c>
      <c r="AN819" s="445">
        <f t="shared" si="1128"/>
        <v>646.29202000000009</v>
      </c>
      <c r="AO819" s="445">
        <f t="shared" si="1129"/>
        <v>99.89057496136013</v>
      </c>
      <c r="AP819" s="542">
        <f t="shared" si="1192"/>
        <v>0.19978114992272025</v>
      </c>
      <c r="AQ819" s="445">
        <f t="shared" si="1130"/>
        <v>129.25840400000001</v>
      </c>
      <c r="AR819" s="227">
        <f t="shared" si="1131"/>
        <v>230.1</v>
      </c>
      <c r="AS819" s="210">
        <f t="shared" si="1132"/>
        <v>767</v>
      </c>
      <c r="AT819" s="209">
        <f t="shared" si="1133"/>
        <v>230.1</v>
      </c>
      <c r="AU819" s="209">
        <f t="shared" si="1134"/>
        <v>383.5</v>
      </c>
      <c r="AV819" s="211">
        <f t="shared" si="1135"/>
        <v>905</v>
      </c>
      <c r="AW819" s="212">
        <f t="shared" si="1136"/>
        <v>-138</v>
      </c>
      <c r="AX819" s="210">
        <f t="shared" si="1137"/>
        <v>120</v>
      </c>
      <c r="AY819" s="210">
        <f t="shared" si="1138"/>
        <v>18.547140649149924</v>
      </c>
      <c r="AZ819" s="211">
        <f t="shared" si="1139"/>
        <v>1293.2920200000001</v>
      </c>
      <c r="BA819" s="544">
        <f t="shared" si="1193"/>
        <v>526.29202000000009</v>
      </c>
      <c r="BB819" s="210">
        <f t="shared" si="1194"/>
        <v>131.57300500000002</v>
      </c>
      <c r="BC819" s="213">
        <f t="shared" si="1140"/>
        <v>349.18884540000005</v>
      </c>
      <c r="BD819" s="211">
        <f>[1]MAG_9pak!$F$10</f>
        <v>1163.9628180000002</v>
      </c>
      <c r="BE819" s="213">
        <f t="shared" si="1141"/>
        <v>349.18884540000005</v>
      </c>
      <c r="BF819" s="213">
        <f t="shared" si="1142"/>
        <v>581.9814090000001</v>
      </c>
      <c r="BG819" s="210">
        <f t="shared" si="1143"/>
        <v>258.9628180000002</v>
      </c>
      <c r="BH819" s="210">
        <f t="shared" si="1144"/>
        <v>516.9628180000002</v>
      </c>
      <c r="BI819" s="210">
        <f t="shared" si="1145"/>
        <v>79.901517465224146</v>
      </c>
      <c r="BJ819" s="210">
        <f t="shared" si="1146"/>
        <v>802.28</v>
      </c>
      <c r="BK819" s="214">
        <f t="shared" si="1147"/>
        <v>240.68399999999997</v>
      </c>
      <c r="BL819" s="214">
        <f t="shared" si="1148"/>
        <v>401.14</v>
      </c>
      <c r="BM819" s="210">
        <f t="shared" si="1149"/>
        <v>155.27999999999997</v>
      </c>
      <c r="BN819" s="210">
        <f t="shared" si="1150"/>
        <v>-102.72000000000003</v>
      </c>
      <c r="BO819" s="215">
        <f t="shared" si="1151"/>
        <v>240.68399999999997</v>
      </c>
      <c r="BP819" s="210">
        <f t="shared" si="1213"/>
        <v>802.28</v>
      </c>
      <c r="BQ819" s="216">
        <f t="shared" si="1152"/>
        <v>240.68399999999997</v>
      </c>
      <c r="BR819" s="216">
        <f t="shared" si="1153"/>
        <v>401.14</v>
      </c>
      <c r="BS819" s="210">
        <f t="shared" si="1154"/>
        <v>155.27999999999997</v>
      </c>
      <c r="BT819" s="210">
        <f t="shared" si="1155"/>
        <v>-102.72000000000003</v>
      </c>
      <c r="BU819" s="217">
        <f t="shared" si="1156"/>
        <v>240.68399999999997</v>
      </c>
      <c r="BV819" s="210">
        <f t="shared" si="1214"/>
        <v>802.28</v>
      </c>
      <c r="BW819" s="403">
        <f t="shared" si="1157"/>
        <v>240.68399999999997</v>
      </c>
      <c r="BX819" s="403">
        <f t="shared" si="1158"/>
        <v>401.14</v>
      </c>
      <c r="BY819" s="210">
        <f t="shared" si="1159"/>
        <v>155.27999999999997</v>
      </c>
      <c r="BZ819" s="210">
        <f t="shared" si="1160"/>
        <v>-102.72000000000003</v>
      </c>
      <c r="CA819" s="210">
        <f t="shared" si="1161"/>
        <v>24</v>
      </c>
      <c r="CB819" s="404">
        <f t="shared" si="1162"/>
        <v>240.68399999999997</v>
      </c>
      <c r="CC819" s="211"/>
      <c r="CD819" s="537">
        <f t="shared" si="1163"/>
        <v>131.57300500000002</v>
      </c>
      <c r="CE819" s="537">
        <f t="shared" si="1195"/>
        <v>39.471901500000008</v>
      </c>
      <c r="CF819" s="537">
        <f t="shared" si="1164"/>
        <v>65.786502500000012</v>
      </c>
      <c r="CG819" s="210"/>
      <c r="CH819" s="210"/>
      <c r="CI819" s="210"/>
      <c r="CJ819" s="538">
        <f t="shared" si="1165"/>
        <v>39.471901500000008</v>
      </c>
      <c r="CK819" s="216">
        <f t="shared" si="1166"/>
        <v>34.5</v>
      </c>
      <c r="CL819" s="216">
        <f t="shared" si="1196"/>
        <v>10.35</v>
      </c>
      <c r="CM819" s="216">
        <f t="shared" si="1167"/>
        <v>17.25</v>
      </c>
      <c r="CN819" s="216"/>
      <c r="CO819" s="216"/>
      <c r="CP819" s="216"/>
      <c r="CQ819" s="217">
        <f t="shared" si="1168"/>
        <v>10.35</v>
      </c>
      <c r="CR819" s="403">
        <f t="shared" si="1169"/>
        <v>122.75300500000003</v>
      </c>
      <c r="CS819" s="403">
        <f t="shared" si="1197"/>
        <v>36.825901500000008</v>
      </c>
      <c r="CT819" s="403">
        <f t="shared" si="1170"/>
        <v>61.376502500000015</v>
      </c>
      <c r="CU819" s="403"/>
      <c r="CV819" s="403"/>
      <c r="CW819" s="403"/>
      <c r="CX819" s="404">
        <f t="shared" si="1171"/>
        <v>36.825901500000008</v>
      </c>
      <c r="CY819" s="198"/>
      <c r="CZ819" s="222">
        <v>905</v>
      </c>
      <c r="DA819" s="677">
        <f t="shared" si="1172"/>
        <v>258</v>
      </c>
      <c r="DB819" s="676">
        <f t="shared" si="1173"/>
        <v>39.876352395672342</v>
      </c>
      <c r="DC819" s="676">
        <f t="shared" si="1198"/>
        <v>7.9752704791344682</v>
      </c>
      <c r="DD819" s="208">
        <v>1293.2920200000001</v>
      </c>
      <c r="DE819" s="677">
        <f t="shared" si="1174"/>
        <v>646.29202000000009</v>
      </c>
      <c r="DF819" s="676">
        <f t="shared" si="1175"/>
        <v>99.89057496136013</v>
      </c>
      <c r="DG819" s="676">
        <f t="shared" si="1199"/>
        <v>19.978114992272026</v>
      </c>
      <c r="DH819" s="222">
        <v>20</v>
      </c>
      <c r="DI819" s="677">
        <f t="shared" si="1176"/>
        <v>129.4</v>
      </c>
      <c r="DJ819" s="568">
        <f t="shared" si="1177"/>
        <v>776.4</v>
      </c>
      <c r="DK819" s="677">
        <f t="shared" si="1178"/>
        <v>232.92</v>
      </c>
      <c r="DL819" s="677">
        <f t="shared" si="1200"/>
        <v>232.92</v>
      </c>
      <c r="DM819" s="677">
        <f t="shared" si="1201"/>
        <v>388.2</v>
      </c>
      <c r="DN819" s="677">
        <f t="shared" si="1179"/>
        <v>129.22300500000003</v>
      </c>
      <c r="DO819" s="677">
        <f t="shared" si="1202"/>
        <v>38.76690150000001</v>
      </c>
      <c r="DP819" s="677">
        <f t="shared" si="1203"/>
        <v>64.611502500000014</v>
      </c>
      <c r="DQ819" s="677">
        <f t="shared" si="1180"/>
        <v>38.76690150000001</v>
      </c>
      <c r="DR819" s="222">
        <v>905</v>
      </c>
      <c r="DS819" s="677">
        <f t="shared" si="1181"/>
        <v>258</v>
      </c>
      <c r="DT819" s="676">
        <f t="shared" si="1182"/>
        <v>39.876352395672342</v>
      </c>
      <c r="DU819" s="710">
        <f t="shared" si="1204"/>
        <v>7.9752704791344682</v>
      </c>
      <c r="DV819" s="208">
        <v>1293.2920200000001</v>
      </c>
      <c r="DW819" s="677">
        <f t="shared" si="1183"/>
        <v>646.29202000000009</v>
      </c>
      <c r="DX819" s="676">
        <f t="shared" si="1184"/>
        <v>99.89057496136013</v>
      </c>
      <c r="DY819" s="710">
        <f t="shared" si="1205"/>
        <v>19.978114992272026</v>
      </c>
      <c r="DZ819" s="222">
        <v>19</v>
      </c>
      <c r="EA819" s="677">
        <f t="shared" si="1185"/>
        <v>122.93</v>
      </c>
      <c r="EB819" s="568">
        <f t="shared" si="1186"/>
        <v>769.93000000000006</v>
      </c>
      <c r="EC819" s="677">
        <f t="shared" si="1187"/>
        <v>230.97900000000001</v>
      </c>
      <c r="ED819" s="677">
        <f t="shared" si="1206"/>
        <v>230.97900000000001</v>
      </c>
      <c r="EE819" s="677">
        <f t="shared" si="1207"/>
        <v>384.96499999999997</v>
      </c>
      <c r="EF819" s="208">
        <f t="shared" si="1208"/>
        <v>130.84050500000001</v>
      </c>
      <c r="EG819" s="208">
        <f t="shared" si="1209"/>
        <v>39.252151500000004</v>
      </c>
      <c r="EH819" s="208">
        <f t="shared" si="1210"/>
        <v>65.420252500000004</v>
      </c>
      <c r="EI819" s="677">
        <f t="shared" si="1188"/>
        <v>39.252151500000004</v>
      </c>
    </row>
    <row r="820" spans="1:139" s="218" customFormat="1" ht="13.5" customHeight="1" x14ac:dyDescent="0.2">
      <c r="A820" s="505">
        <v>817</v>
      </c>
      <c r="B820" s="505" t="s">
        <v>1270</v>
      </c>
      <c r="C820" s="499" t="s">
        <v>939</v>
      </c>
      <c r="D820" s="253" t="s">
        <v>106</v>
      </c>
      <c r="E820" s="253" t="s">
        <v>95</v>
      </c>
      <c r="F820" s="219" t="s">
        <v>5</v>
      </c>
      <c r="G820" s="219" t="s">
        <v>6</v>
      </c>
      <c r="H820" s="219" t="s">
        <v>7</v>
      </c>
      <c r="I820" s="248">
        <v>0.2</v>
      </c>
      <c r="J820" s="229">
        <v>500</v>
      </c>
      <c r="K820" s="222"/>
      <c r="L820" s="219" t="s">
        <v>5</v>
      </c>
      <c r="M820" s="219" t="s">
        <v>6</v>
      </c>
      <c r="N820" s="219" t="s">
        <v>7</v>
      </c>
      <c r="O820" s="249">
        <v>0.2</v>
      </c>
      <c r="P820" s="230">
        <v>500</v>
      </c>
      <c r="Q820" s="219"/>
      <c r="R820" s="219"/>
      <c r="S820" s="219"/>
      <c r="T820" s="249">
        <v>0.2</v>
      </c>
      <c r="U820" s="231">
        <v>500</v>
      </c>
      <c r="V820" s="228" t="s">
        <v>303</v>
      </c>
      <c r="W820" s="228" t="s">
        <v>6</v>
      </c>
      <c r="X820" s="228" t="s">
        <v>7</v>
      </c>
      <c r="Y820" s="252">
        <v>0.2</v>
      </c>
      <c r="Z820" s="232">
        <v>500</v>
      </c>
      <c r="AA820" s="207">
        <f t="shared" si="1124"/>
        <v>100</v>
      </c>
      <c r="AB820" s="222">
        <v>620</v>
      </c>
      <c r="AC820" s="544">
        <f t="shared" si="1189"/>
        <v>120</v>
      </c>
      <c r="AD820" s="208">
        <f>0.581*$AB$1</f>
        <v>660.86425999999994</v>
      </c>
      <c r="AE820" s="678">
        <f t="shared" si="1190"/>
        <v>160.86425999999994</v>
      </c>
      <c r="AF820" s="222">
        <v>859</v>
      </c>
      <c r="AJ820" s="444">
        <f t="shared" si="1125"/>
        <v>120</v>
      </c>
      <c r="AK820" s="444">
        <f t="shared" si="1126"/>
        <v>24</v>
      </c>
      <c r="AL820" s="539">
        <f t="shared" si="1191"/>
        <v>4.8000000000000001E-2</v>
      </c>
      <c r="AM820" s="444">
        <f t="shared" si="1127"/>
        <v>24</v>
      </c>
      <c r="AN820" s="445">
        <f t="shared" si="1128"/>
        <v>160.86425999999994</v>
      </c>
      <c r="AO820" s="445">
        <f t="shared" si="1129"/>
        <v>32.172852000000006</v>
      </c>
      <c r="AP820" s="542">
        <f t="shared" si="1192"/>
        <v>6.4345704000000004E-2</v>
      </c>
      <c r="AQ820" s="445">
        <f t="shared" si="1130"/>
        <v>32.172851999999992</v>
      </c>
      <c r="AR820" s="227">
        <f t="shared" si="1131"/>
        <v>124</v>
      </c>
      <c r="AS820" s="210">
        <f t="shared" si="1132"/>
        <v>620</v>
      </c>
      <c r="AT820" s="209">
        <f t="shared" si="1133"/>
        <v>186</v>
      </c>
      <c r="AU820" s="209">
        <f t="shared" si="1134"/>
        <v>310</v>
      </c>
      <c r="AV820" s="211">
        <f t="shared" si="1135"/>
        <v>620</v>
      </c>
      <c r="AW820" s="210">
        <f t="shared" si="1136"/>
        <v>0</v>
      </c>
      <c r="AX820" s="210">
        <f t="shared" si="1137"/>
        <v>120</v>
      </c>
      <c r="AY820" s="210">
        <f t="shared" si="1138"/>
        <v>24</v>
      </c>
      <c r="AZ820" s="211">
        <f t="shared" si="1139"/>
        <v>660.86425999999994</v>
      </c>
      <c r="BA820" s="544">
        <f t="shared" si="1193"/>
        <v>40.864259999999945</v>
      </c>
      <c r="BB820" s="210">
        <f t="shared" si="1194"/>
        <v>10.216064999999986</v>
      </c>
      <c r="BC820" s="213">
        <f t="shared" si="1140"/>
        <v>124</v>
      </c>
      <c r="BD820" s="211">
        <f>[1]MAG_9pak!$F$4</f>
        <v>620</v>
      </c>
      <c r="BE820" s="213">
        <f t="shared" si="1141"/>
        <v>186</v>
      </c>
      <c r="BF820" s="213">
        <f t="shared" si="1142"/>
        <v>310</v>
      </c>
      <c r="BG820" s="210">
        <f t="shared" si="1143"/>
        <v>0</v>
      </c>
      <c r="BH820" s="210">
        <f t="shared" si="1144"/>
        <v>120</v>
      </c>
      <c r="BI820" s="210">
        <f t="shared" si="1145"/>
        <v>24</v>
      </c>
      <c r="BJ820" s="210">
        <f t="shared" si="1146"/>
        <v>620</v>
      </c>
      <c r="BK820" s="214">
        <f t="shared" si="1147"/>
        <v>186</v>
      </c>
      <c r="BL820" s="214">
        <f t="shared" si="1148"/>
        <v>310</v>
      </c>
      <c r="BM820" s="210">
        <f t="shared" si="1149"/>
        <v>120</v>
      </c>
      <c r="BN820" s="210">
        <f t="shared" si="1150"/>
        <v>0</v>
      </c>
      <c r="BO820" s="215">
        <f t="shared" si="1151"/>
        <v>124</v>
      </c>
      <c r="BP820" s="210">
        <f t="shared" si="1213"/>
        <v>620</v>
      </c>
      <c r="BQ820" s="216">
        <f t="shared" si="1152"/>
        <v>186</v>
      </c>
      <c r="BR820" s="216">
        <f t="shared" si="1153"/>
        <v>310</v>
      </c>
      <c r="BS820" s="210">
        <f t="shared" si="1154"/>
        <v>120</v>
      </c>
      <c r="BT820" s="210">
        <f t="shared" si="1155"/>
        <v>0</v>
      </c>
      <c r="BU820" s="217">
        <f t="shared" si="1156"/>
        <v>124</v>
      </c>
      <c r="BV820" s="210">
        <f t="shared" si="1214"/>
        <v>620</v>
      </c>
      <c r="BW820" s="403">
        <f t="shared" si="1157"/>
        <v>186</v>
      </c>
      <c r="BX820" s="403">
        <f t="shared" si="1158"/>
        <v>310</v>
      </c>
      <c r="BY820" s="210">
        <f t="shared" si="1159"/>
        <v>120</v>
      </c>
      <c r="BZ820" s="210">
        <f t="shared" si="1160"/>
        <v>0</v>
      </c>
      <c r="CA820" s="210">
        <f t="shared" si="1161"/>
        <v>24</v>
      </c>
      <c r="CB820" s="404">
        <f t="shared" si="1162"/>
        <v>124</v>
      </c>
      <c r="CC820" s="211"/>
      <c r="CD820" s="537">
        <f t="shared" si="1163"/>
        <v>10.216064999999986</v>
      </c>
      <c r="CE820" s="537">
        <f t="shared" si="1195"/>
        <v>3.0648194999999956</v>
      </c>
      <c r="CF820" s="537">
        <f t="shared" si="1164"/>
        <v>5.1080324999999931</v>
      </c>
      <c r="CG820" s="210"/>
      <c r="CH820" s="210"/>
      <c r="CI820" s="210"/>
      <c r="CJ820" s="538">
        <f t="shared" si="1165"/>
        <v>2.0432129999999975</v>
      </c>
      <c r="CK820" s="216">
        <f t="shared" si="1166"/>
        <v>0</v>
      </c>
      <c r="CL820" s="216">
        <f t="shared" si="1196"/>
        <v>0</v>
      </c>
      <c r="CM820" s="216">
        <f t="shared" si="1167"/>
        <v>0</v>
      </c>
      <c r="CN820" s="216"/>
      <c r="CO820" s="216"/>
      <c r="CP820" s="216"/>
      <c r="CQ820" s="217">
        <f t="shared" si="1168"/>
        <v>0</v>
      </c>
      <c r="CR820" s="403">
        <f t="shared" si="1169"/>
        <v>10.216064999999986</v>
      </c>
      <c r="CS820" s="403">
        <f t="shared" si="1197"/>
        <v>3.0648194999999956</v>
      </c>
      <c r="CT820" s="403">
        <f t="shared" si="1170"/>
        <v>5.1080324999999931</v>
      </c>
      <c r="CU820" s="403"/>
      <c r="CV820" s="403"/>
      <c r="CW820" s="403"/>
      <c r="CX820" s="404">
        <f t="shared" si="1171"/>
        <v>2.0432129999999975</v>
      </c>
      <c r="CY820" s="198"/>
      <c r="CZ820" s="222">
        <v>620</v>
      </c>
      <c r="DA820" s="677">
        <f t="shared" si="1172"/>
        <v>120</v>
      </c>
      <c r="DB820" s="676">
        <f t="shared" si="1173"/>
        <v>24</v>
      </c>
      <c r="DC820" s="676">
        <f t="shared" si="1198"/>
        <v>4.8</v>
      </c>
      <c r="DD820" s="208">
        <v>660.86425999999994</v>
      </c>
      <c r="DE820" s="677">
        <f t="shared" si="1174"/>
        <v>160.86425999999994</v>
      </c>
      <c r="DF820" s="676">
        <f t="shared" si="1175"/>
        <v>32.172852000000006</v>
      </c>
      <c r="DG820" s="676">
        <f t="shared" si="1199"/>
        <v>6.434570400000001</v>
      </c>
      <c r="DH820" s="222">
        <v>24</v>
      </c>
      <c r="DI820" s="677">
        <f t="shared" si="1176"/>
        <v>120</v>
      </c>
      <c r="DJ820" s="568">
        <f t="shared" si="1177"/>
        <v>620</v>
      </c>
      <c r="DK820" s="677">
        <f t="shared" si="1178"/>
        <v>124</v>
      </c>
      <c r="DL820" s="677">
        <f t="shared" si="1200"/>
        <v>186</v>
      </c>
      <c r="DM820" s="677">
        <f t="shared" si="1201"/>
        <v>310</v>
      </c>
      <c r="DN820" s="677">
        <f t="shared" si="1179"/>
        <v>10.216064999999986</v>
      </c>
      <c r="DO820" s="677">
        <f t="shared" si="1202"/>
        <v>3.0648194999999956</v>
      </c>
      <c r="DP820" s="677">
        <f t="shared" si="1203"/>
        <v>5.1080324999999931</v>
      </c>
      <c r="DQ820" s="677">
        <f t="shared" si="1180"/>
        <v>2.0432129999999975</v>
      </c>
      <c r="DR820" s="222">
        <v>620</v>
      </c>
      <c r="DS820" s="677">
        <f t="shared" si="1181"/>
        <v>120</v>
      </c>
      <c r="DT820" s="676">
        <f t="shared" si="1182"/>
        <v>24</v>
      </c>
      <c r="DU820" s="710">
        <f t="shared" si="1204"/>
        <v>4.8</v>
      </c>
      <c r="DV820" s="208">
        <v>660.86425999999994</v>
      </c>
      <c r="DW820" s="677">
        <f t="shared" si="1183"/>
        <v>160.86425999999994</v>
      </c>
      <c r="DX820" s="676">
        <f t="shared" si="1184"/>
        <v>32.172852000000006</v>
      </c>
      <c r="DY820" s="710">
        <f t="shared" si="1205"/>
        <v>6.434570400000001</v>
      </c>
      <c r="DZ820" s="222">
        <v>24</v>
      </c>
      <c r="EA820" s="677">
        <f t="shared" si="1185"/>
        <v>120</v>
      </c>
      <c r="EB820" s="568">
        <f t="shared" si="1186"/>
        <v>620</v>
      </c>
      <c r="EC820" s="677">
        <f t="shared" si="1187"/>
        <v>124</v>
      </c>
      <c r="ED820" s="677">
        <f t="shared" si="1206"/>
        <v>186</v>
      </c>
      <c r="EE820" s="677">
        <f t="shared" si="1207"/>
        <v>310</v>
      </c>
      <c r="EF820" s="208">
        <f t="shared" si="1208"/>
        <v>10.216064999999986</v>
      </c>
      <c r="EG820" s="208">
        <f t="shared" si="1209"/>
        <v>3.0648194999999956</v>
      </c>
      <c r="EH820" s="208">
        <f t="shared" si="1210"/>
        <v>5.1080324999999931</v>
      </c>
      <c r="EI820" s="677">
        <f t="shared" si="1188"/>
        <v>2.0432129999999975</v>
      </c>
    </row>
    <row r="821" spans="1:139" s="218" customFormat="1" ht="13.5" customHeight="1" x14ac:dyDescent="0.2">
      <c r="A821" s="505">
        <v>818</v>
      </c>
      <c r="B821" s="505" t="s">
        <v>1270</v>
      </c>
      <c r="C821" s="499" t="s">
        <v>986</v>
      </c>
      <c r="D821" s="334" t="s">
        <v>190</v>
      </c>
      <c r="E821" s="253" t="s">
        <v>14</v>
      </c>
      <c r="F821" s="219">
        <v>18.3</v>
      </c>
      <c r="G821" s="219" t="s">
        <v>24</v>
      </c>
      <c r="H821" s="219" t="s">
        <v>25</v>
      </c>
      <c r="I821" s="276">
        <v>0.8</v>
      </c>
      <c r="J821" s="358">
        <v>739</v>
      </c>
      <c r="K821" s="222"/>
      <c r="L821" s="219">
        <v>18.3</v>
      </c>
      <c r="M821" s="219" t="s">
        <v>24</v>
      </c>
      <c r="N821" s="219" t="s">
        <v>25</v>
      </c>
      <c r="O821" s="276">
        <v>0.8</v>
      </c>
      <c r="P821" s="358">
        <v>739</v>
      </c>
      <c r="Q821" s="219"/>
      <c r="R821" s="219"/>
      <c r="S821" s="219"/>
      <c r="T821" s="276">
        <v>0.8</v>
      </c>
      <c r="U821" s="359">
        <v>739</v>
      </c>
      <c r="V821" s="228" t="s">
        <v>660</v>
      </c>
      <c r="W821" s="228" t="s">
        <v>6</v>
      </c>
      <c r="X821" s="228" t="s">
        <v>45</v>
      </c>
      <c r="Y821" s="277">
        <v>0.8</v>
      </c>
      <c r="Z821" s="360">
        <v>739</v>
      </c>
      <c r="AA821" s="207">
        <f t="shared" si="1124"/>
        <v>591.20000000000005</v>
      </c>
      <c r="AB821" s="222">
        <v>758</v>
      </c>
      <c r="AC821" s="544">
        <f t="shared" si="1189"/>
        <v>19</v>
      </c>
      <c r="AD821" s="208">
        <f>0.95*$AB$1</f>
        <v>1080.587</v>
      </c>
      <c r="AE821" s="678">
        <f t="shared" si="1190"/>
        <v>341.58699999999999</v>
      </c>
      <c r="AF821" s="222">
        <v>1406</v>
      </c>
      <c r="AJ821" s="444">
        <f t="shared" si="1125"/>
        <v>19</v>
      </c>
      <c r="AK821" s="444">
        <f t="shared" si="1126"/>
        <v>2.5710419485791505</v>
      </c>
      <c r="AL821" s="539">
        <f t="shared" si="1191"/>
        <v>5.1420838971583003E-3</v>
      </c>
      <c r="AM821" s="444">
        <f t="shared" si="1127"/>
        <v>3.8</v>
      </c>
      <c r="AN821" s="445">
        <f t="shared" si="1128"/>
        <v>341.58699999999999</v>
      </c>
      <c r="AO821" s="445">
        <f t="shared" si="1129"/>
        <v>46.222868741542612</v>
      </c>
      <c r="AP821" s="542">
        <f t="shared" si="1192"/>
        <v>9.2445737483085211E-2</v>
      </c>
      <c r="AQ821" s="445">
        <f t="shared" si="1130"/>
        <v>68.317399999999992</v>
      </c>
      <c r="AR821" s="227">
        <f t="shared" si="1131"/>
        <v>687.2</v>
      </c>
      <c r="AS821" s="210">
        <f t="shared" si="1132"/>
        <v>859</v>
      </c>
      <c r="AT821" s="209">
        <f t="shared" si="1133"/>
        <v>257.7</v>
      </c>
      <c r="AU821" s="209">
        <f t="shared" si="1134"/>
        <v>429.5</v>
      </c>
      <c r="AV821" s="211">
        <f t="shared" si="1135"/>
        <v>758</v>
      </c>
      <c r="AW821" s="210">
        <f t="shared" si="1136"/>
        <v>101</v>
      </c>
      <c r="AX821" s="210">
        <f t="shared" si="1137"/>
        <v>120</v>
      </c>
      <c r="AY821" s="210">
        <f t="shared" si="1138"/>
        <v>16.238159675236801</v>
      </c>
      <c r="AZ821" s="211">
        <f t="shared" si="1139"/>
        <v>1080.587</v>
      </c>
      <c r="BA821" s="544">
        <f t="shared" si="1193"/>
        <v>221.58699999999999</v>
      </c>
      <c r="BB821" s="210">
        <f t="shared" si="1194"/>
        <v>55.396749999999997</v>
      </c>
      <c r="BC821" s="213">
        <f t="shared" si="1140"/>
        <v>778.02264000000014</v>
      </c>
      <c r="BD821" s="211">
        <f>[1]MAG_9pak!$F$9</f>
        <v>972.52830000000006</v>
      </c>
      <c r="BE821" s="213">
        <f t="shared" si="1141"/>
        <v>291.75848999999999</v>
      </c>
      <c r="BF821" s="213">
        <f t="shared" si="1142"/>
        <v>486.26415000000003</v>
      </c>
      <c r="BG821" s="210">
        <f t="shared" si="1143"/>
        <v>214.52830000000006</v>
      </c>
      <c r="BH821" s="210">
        <f t="shared" si="1144"/>
        <v>233.52830000000006</v>
      </c>
      <c r="BI821" s="210">
        <f t="shared" si="1145"/>
        <v>31.600581867388371</v>
      </c>
      <c r="BJ821" s="210">
        <f t="shared" si="1146"/>
        <v>916.36</v>
      </c>
      <c r="BK821" s="214">
        <f t="shared" si="1147"/>
        <v>274.90800000000002</v>
      </c>
      <c r="BL821" s="214">
        <f t="shared" si="1148"/>
        <v>458.18</v>
      </c>
      <c r="BM821" s="210">
        <f t="shared" si="1149"/>
        <v>177.36</v>
      </c>
      <c r="BN821" s="210">
        <f t="shared" si="1150"/>
        <v>158.36000000000001</v>
      </c>
      <c r="BO821" s="215">
        <f t="shared" si="1151"/>
        <v>733.08800000000008</v>
      </c>
      <c r="BP821" s="210">
        <f t="shared" si="1213"/>
        <v>916.36</v>
      </c>
      <c r="BQ821" s="216">
        <f t="shared" si="1152"/>
        <v>274.90800000000002</v>
      </c>
      <c r="BR821" s="216">
        <f t="shared" si="1153"/>
        <v>458.18</v>
      </c>
      <c r="BS821" s="210">
        <f t="shared" si="1154"/>
        <v>177.36</v>
      </c>
      <c r="BT821" s="210">
        <f t="shared" si="1155"/>
        <v>158.36000000000001</v>
      </c>
      <c r="BU821" s="217">
        <f t="shared" si="1156"/>
        <v>733.08800000000008</v>
      </c>
      <c r="BV821" s="210">
        <f t="shared" si="1214"/>
        <v>916.36</v>
      </c>
      <c r="BW821" s="403">
        <f t="shared" si="1157"/>
        <v>274.90800000000002</v>
      </c>
      <c r="BX821" s="403">
        <f t="shared" si="1158"/>
        <v>458.18</v>
      </c>
      <c r="BY821" s="210">
        <f t="shared" si="1159"/>
        <v>177.36</v>
      </c>
      <c r="BZ821" s="210">
        <f t="shared" si="1160"/>
        <v>158.36000000000001</v>
      </c>
      <c r="CA821" s="210">
        <f t="shared" si="1161"/>
        <v>24</v>
      </c>
      <c r="CB821" s="404">
        <f t="shared" si="1162"/>
        <v>733.08800000000008</v>
      </c>
      <c r="CC821" s="211"/>
      <c r="CD821" s="537">
        <f t="shared" si="1163"/>
        <v>55.396749999999997</v>
      </c>
      <c r="CE821" s="537">
        <f t="shared" si="1195"/>
        <v>16.619024999999997</v>
      </c>
      <c r="CF821" s="537">
        <f t="shared" si="1164"/>
        <v>27.698374999999999</v>
      </c>
      <c r="CG821" s="210"/>
      <c r="CH821" s="210"/>
      <c r="CI821" s="210"/>
      <c r="CJ821" s="538">
        <f t="shared" si="1165"/>
        <v>44.317399999999999</v>
      </c>
      <c r="CK821" s="216">
        <f t="shared" si="1166"/>
        <v>-25.25</v>
      </c>
      <c r="CL821" s="216">
        <f t="shared" si="1196"/>
        <v>-7.5749999999999993</v>
      </c>
      <c r="CM821" s="216">
        <f t="shared" si="1167"/>
        <v>-12.625</v>
      </c>
      <c r="CN821" s="216"/>
      <c r="CO821" s="216"/>
      <c r="CP821" s="216"/>
      <c r="CQ821" s="217">
        <f t="shared" si="1168"/>
        <v>-20.200000000000003</v>
      </c>
      <c r="CR821" s="403">
        <f t="shared" si="1169"/>
        <v>41.056749999999994</v>
      </c>
      <c r="CS821" s="403">
        <f t="shared" si="1197"/>
        <v>12.317024999999997</v>
      </c>
      <c r="CT821" s="403">
        <f t="shared" si="1170"/>
        <v>20.528374999999997</v>
      </c>
      <c r="CU821" s="403"/>
      <c r="CV821" s="403"/>
      <c r="CW821" s="403"/>
      <c r="CX821" s="404">
        <f t="shared" si="1171"/>
        <v>32.845399999999998</v>
      </c>
      <c r="CY821" s="198"/>
      <c r="CZ821" s="222">
        <v>758</v>
      </c>
      <c r="DA821" s="677">
        <f t="shared" si="1172"/>
        <v>19</v>
      </c>
      <c r="DB821" s="676">
        <f t="shared" si="1173"/>
        <v>2.5710419485791505</v>
      </c>
      <c r="DC821" s="676">
        <f t="shared" si="1198"/>
        <v>0.51420838971583005</v>
      </c>
      <c r="DD821" s="208">
        <v>1080.587</v>
      </c>
      <c r="DE821" s="677">
        <f t="shared" si="1174"/>
        <v>341.58699999999999</v>
      </c>
      <c r="DF821" s="676">
        <f t="shared" si="1175"/>
        <v>46.222868741542612</v>
      </c>
      <c r="DG821" s="676">
        <f t="shared" si="1199"/>
        <v>9.2445737483085217</v>
      </c>
      <c r="DH821" s="222">
        <v>20</v>
      </c>
      <c r="DI821" s="677">
        <f t="shared" si="1176"/>
        <v>147.80000000000001</v>
      </c>
      <c r="DJ821" s="568">
        <f t="shared" si="1177"/>
        <v>886.8</v>
      </c>
      <c r="DK821" s="677">
        <f t="shared" si="1178"/>
        <v>709.44</v>
      </c>
      <c r="DL821" s="677">
        <f t="shared" si="1200"/>
        <v>266.04000000000002</v>
      </c>
      <c r="DM821" s="677">
        <f t="shared" si="1201"/>
        <v>443.4</v>
      </c>
      <c r="DN821" s="677">
        <f t="shared" si="1179"/>
        <v>48.446750000000009</v>
      </c>
      <c r="DO821" s="677">
        <f t="shared" si="1202"/>
        <v>14.534025000000002</v>
      </c>
      <c r="DP821" s="677">
        <f t="shared" si="1203"/>
        <v>24.223375000000004</v>
      </c>
      <c r="DQ821" s="677">
        <f t="shared" si="1180"/>
        <v>38.757400000000011</v>
      </c>
      <c r="DR821" s="222">
        <v>758</v>
      </c>
      <c r="DS821" s="677">
        <f t="shared" si="1181"/>
        <v>19</v>
      </c>
      <c r="DT821" s="676">
        <f t="shared" si="1182"/>
        <v>2.5710419485791505</v>
      </c>
      <c r="DU821" s="710">
        <f t="shared" si="1204"/>
        <v>0.51420838971583005</v>
      </c>
      <c r="DV821" s="208">
        <v>1080.587</v>
      </c>
      <c r="DW821" s="677">
        <f t="shared" si="1183"/>
        <v>341.58699999999999</v>
      </c>
      <c r="DX821" s="676">
        <f t="shared" si="1184"/>
        <v>46.222868741542612</v>
      </c>
      <c r="DY821" s="710">
        <f t="shared" si="1205"/>
        <v>9.2445737483085217</v>
      </c>
      <c r="DZ821" s="222">
        <v>19</v>
      </c>
      <c r="EA821" s="677">
        <f t="shared" si="1185"/>
        <v>140.41</v>
      </c>
      <c r="EB821" s="568">
        <f t="shared" si="1186"/>
        <v>879.41</v>
      </c>
      <c r="EC821" s="677">
        <f t="shared" si="1187"/>
        <v>703.52800000000002</v>
      </c>
      <c r="ED821" s="677">
        <f t="shared" si="1206"/>
        <v>263.82299999999998</v>
      </c>
      <c r="EE821" s="677">
        <f t="shared" si="1207"/>
        <v>439.70499999999998</v>
      </c>
      <c r="EF821" s="208">
        <f t="shared" si="1208"/>
        <v>50.294250000000005</v>
      </c>
      <c r="EG821" s="208">
        <f t="shared" si="1209"/>
        <v>15.088275000000001</v>
      </c>
      <c r="EH821" s="208">
        <f t="shared" si="1210"/>
        <v>25.147125000000003</v>
      </c>
      <c r="EI821" s="677">
        <f t="shared" si="1188"/>
        <v>40.235400000000006</v>
      </c>
    </row>
    <row r="822" spans="1:139" s="218" customFormat="1" ht="13.5" customHeight="1" x14ac:dyDescent="0.2">
      <c r="A822" s="506">
        <v>819</v>
      </c>
      <c r="B822" s="506" t="s">
        <v>1270</v>
      </c>
      <c r="C822" s="499" t="s">
        <v>986</v>
      </c>
      <c r="D822" s="334" t="s">
        <v>190</v>
      </c>
      <c r="E822" s="253" t="s">
        <v>92</v>
      </c>
      <c r="F822" s="219">
        <v>30</v>
      </c>
      <c r="G822" s="219" t="s">
        <v>24</v>
      </c>
      <c r="H822" s="219" t="s">
        <v>28</v>
      </c>
      <c r="I822" s="276">
        <v>0.2</v>
      </c>
      <c r="J822" s="358">
        <v>739</v>
      </c>
      <c r="K822" s="222"/>
      <c r="L822" s="219">
        <v>30</v>
      </c>
      <c r="M822" s="219" t="s">
        <v>24</v>
      </c>
      <c r="N822" s="219" t="s">
        <v>28</v>
      </c>
      <c r="O822" s="276">
        <v>0.2</v>
      </c>
      <c r="P822" s="358">
        <v>739</v>
      </c>
      <c r="Q822" s="219"/>
      <c r="R822" s="219"/>
      <c r="S822" s="219"/>
      <c r="T822" s="276">
        <v>0.2</v>
      </c>
      <c r="U822" s="359">
        <v>739</v>
      </c>
      <c r="V822" s="228" t="s">
        <v>674</v>
      </c>
      <c r="W822" s="228" t="s">
        <v>6</v>
      </c>
      <c r="X822" s="228" t="s">
        <v>28</v>
      </c>
      <c r="Y822" s="277">
        <v>0.2</v>
      </c>
      <c r="Z822" s="360">
        <v>739</v>
      </c>
      <c r="AA822" s="207">
        <f t="shared" si="1124"/>
        <v>147.80000000000001</v>
      </c>
      <c r="AB822" s="222">
        <v>967</v>
      </c>
      <c r="AC822" s="544">
        <f t="shared" si="1189"/>
        <v>228</v>
      </c>
      <c r="AD822" s="208">
        <f>1.22*$AB$1</f>
        <v>1387.7012</v>
      </c>
      <c r="AE822" s="678">
        <f t="shared" si="1190"/>
        <v>648.70119999999997</v>
      </c>
      <c r="AF822" s="222">
        <v>1796</v>
      </c>
      <c r="AJ822" s="444">
        <f t="shared" si="1125"/>
        <v>228</v>
      </c>
      <c r="AK822" s="444">
        <f t="shared" si="1126"/>
        <v>30.852503382949948</v>
      </c>
      <c r="AL822" s="539">
        <f t="shared" si="1191"/>
        <v>6.1705006765899899E-2</v>
      </c>
      <c r="AM822" s="444">
        <f t="shared" si="1127"/>
        <v>45.6</v>
      </c>
      <c r="AN822" s="445">
        <f t="shared" si="1128"/>
        <v>648.70119999999997</v>
      </c>
      <c r="AO822" s="445">
        <f t="shared" si="1129"/>
        <v>87.780947225981038</v>
      </c>
      <c r="AP822" s="542">
        <f t="shared" si="1192"/>
        <v>0.17556189445196207</v>
      </c>
      <c r="AQ822" s="445">
        <f t="shared" si="1130"/>
        <v>129.74024</v>
      </c>
      <c r="AR822" s="227">
        <f t="shared" si="1131"/>
        <v>171.8</v>
      </c>
      <c r="AS822" s="210">
        <f t="shared" si="1132"/>
        <v>859</v>
      </c>
      <c r="AT822" s="209">
        <f t="shared" si="1133"/>
        <v>257.7</v>
      </c>
      <c r="AU822" s="209">
        <f t="shared" si="1134"/>
        <v>429.5</v>
      </c>
      <c r="AV822" s="211">
        <f t="shared" si="1135"/>
        <v>967</v>
      </c>
      <c r="AW822" s="212">
        <f t="shared" si="1136"/>
        <v>-108</v>
      </c>
      <c r="AX822" s="210">
        <f t="shared" si="1137"/>
        <v>120</v>
      </c>
      <c r="AY822" s="210">
        <f t="shared" si="1138"/>
        <v>16.238159675236801</v>
      </c>
      <c r="AZ822" s="211">
        <f t="shared" si="1139"/>
        <v>1387.7012</v>
      </c>
      <c r="BA822" s="544">
        <f t="shared" si="1193"/>
        <v>528.70119999999997</v>
      </c>
      <c r="BB822" s="210">
        <f t="shared" si="1194"/>
        <v>132.17529999999999</v>
      </c>
      <c r="BC822" s="213">
        <f t="shared" si="1140"/>
        <v>249.78621600000002</v>
      </c>
      <c r="BD822" s="211">
        <f>[1]MAG_9pak!$F$11</f>
        <v>1248.9310800000001</v>
      </c>
      <c r="BE822" s="213">
        <f t="shared" si="1141"/>
        <v>374.67932400000001</v>
      </c>
      <c r="BF822" s="213">
        <f t="shared" si="1142"/>
        <v>624.46554000000003</v>
      </c>
      <c r="BG822" s="210">
        <f t="shared" si="1143"/>
        <v>281.93108000000007</v>
      </c>
      <c r="BH822" s="210">
        <f t="shared" si="1144"/>
        <v>509.93108000000007</v>
      </c>
      <c r="BI822" s="210">
        <f t="shared" si="1145"/>
        <v>69.002852503382968</v>
      </c>
      <c r="BJ822" s="210">
        <f t="shared" si="1146"/>
        <v>916.36</v>
      </c>
      <c r="BK822" s="214">
        <f t="shared" si="1147"/>
        <v>274.90800000000002</v>
      </c>
      <c r="BL822" s="214">
        <f t="shared" si="1148"/>
        <v>458.18</v>
      </c>
      <c r="BM822" s="210">
        <f t="shared" si="1149"/>
        <v>177.36</v>
      </c>
      <c r="BN822" s="210">
        <f t="shared" si="1150"/>
        <v>-50.639999999999986</v>
      </c>
      <c r="BO822" s="215">
        <f t="shared" si="1151"/>
        <v>183.27200000000002</v>
      </c>
      <c r="BP822" s="210">
        <f t="shared" si="1213"/>
        <v>916.36</v>
      </c>
      <c r="BQ822" s="216">
        <f t="shared" si="1152"/>
        <v>274.90800000000002</v>
      </c>
      <c r="BR822" s="216">
        <f t="shared" si="1153"/>
        <v>458.18</v>
      </c>
      <c r="BS822" s="210">
        <f t="shared" si="1154"/>
        <v>177.36</v>
      </c>
      <c r="BT822" s="210">
        <f t="shared" si="1155"/>
        <v>-50.639999999999986</v>
      </c>
      <c r="BU822" s="217">
        <f t="shared" si="1156"/>
        <v>183.27200000000002</v>
      </c>
      <c r="BV822" s="210">
        <f t="shared" si="1214"/>
        <v>916.36</v>
      </c>
      <c r="BW822" s="403">
        <f t="shared" si="1157"/>
        <v>274.90800000000002</v>
      </c>
      <c r="BX822" s="403">
        <f t="shared" si="1158"/>
        <v>458.18</v>
      </c>
      <c r="BY822" s="210">
        <f t="shared" si="1159"/>
        <v>177.36</v>
      </c>
      <c r="BZ822" s="210">
        <f t="shared" si="1160"/>
        <v>-50.639999999999986</v>
      </c>
      <c r="CA822" s="210">
        <f t="shared" si="1161"/>
        <v>24</v>
      </c>
      <c r="CB822" s="404">
        <f t="shared" si="1162"/>
        <v>183.27200000000002</v>
      </c>
      <c r="CC822" s="211"/>
      <c r="CD822" s="537">
        <f t="shared" si="1163"/>
        <v>132.17529999999999</v>
      </c>
      <c r="CE822" s="537">
        <f t="shared" si="1195"/>
        <v>39.652589999999996</v>
      </c>
      <c r="CF822" s="537">
        <f t="shared" si="1164"/>
        <v>66.087649999999996</v>
      </c>
      <c r="CG822" s="210"/>
      <c r="CH822" s="210"/>
      <c r="CI822" s="210"/>
      <c r="CJ822" s="538">
        <f t="shared" si="1165"/>
        <v>26.43506</v>
      </c>
      <c r="CK822" s="216">
        <f t="shared" si="1166"/>
        <v>27</v>
      </c>
      <c r="CL822" s="216">
        <f t="shared" si="1196"/>
        <v>8.1</v>
      </c>
      <c r="CM822" s="216">
        <f t="shared" si="1167"/>
        <v>13.5</v>
      </c>
      <c r="CN822" s="216"/>
      <c r="CO822" s="216"/>
      <c r="CP822" s="216"/>
      <c r="CQ822" s="217">
        <f t="shared" si="1168"/>
        <v>5.4</v>
      </c>
      <c r="CR822" s="403">
        <f t="shared" si="1169"/>
        <v>117.83529999999999</v>
      </c>
      <c r="CS822" s="403">
        <f t="shared" si="1197"/>
        <v>35.350589999999997</v>
      </c>
      <c r="CT822" s="403">
        <f t="shared" si="1170"/>
        <v>58.917649999999995</v>
      </c>
      <c r="CU822" s="403"/>
      <c r="CV822" s="403"/>
      <c r="CW822" s="403"/>
      <c r="CX822" s="404">
        <f t="shared" si="1171"/>
        <v>23.567059999999998</v>
      </c>
      <c r="CY822" s="198"/>
      <c r="CZ822" s="222">
        <v>967</v>
      </c>
      <c r="DA822" s="677">
        <f t="shared" si="1172"/>
        <v>228</v>
      </c>
      <c r="DB822" s="676">
        <f t="shared" si="1173"/>
        <v>30.852503382949948</v>
      </c>
      <c r="DC822" s="676">
        <f t="shared" si="1198"/>
        <v>6.1705006765899899</v>
      </c>
      <c r="DD822" s="208">
        <v>1387.7012</v>
      </c>
      <c r="DE822" s="677">
        <f t="shared" si="1174"/>
        <v>648.70119999999997</v>
      </c>
      <c r="DF822" s="676">
        <f t="shared" si="1175"/>
        <v>87.780947225981038</v>
      </c>
      <c r="DG822" s="676">
        <f t="shared" si="1199"/>
        <v>17.556189445196207</v>
      </c>
      <c r="DH822" s="222">
        <v>20</v>
      </c>
      <c r="DI822" s="677">
        <f t="shared" si="1176"/>
        <v>147.80000000000001</v>
      </c>
      <c r="DJ822" s="568">
        <f t="shared" si="1177"/>
        <v>886.8</v>
      </c>
      <c r="DK822" s="677">
        <f t="shared" si="1178"/>
        <v>177.36</v>
      </c>
      <c r="DL822" s="677">
        <f t="shared" si="1200"/>
        <v>266.04000000000002</v>
      </c>
      <c r="DM822" s="677">
        <f t="shared" si="1201"/>
        <v>443.4</v>
      </c>
      <c r="DN822" s="677">
        <f t="shared" si="1179"/>
        <v>125.2253</v>
      </c>
      <c r="DO822" s="677">
        <f t="shared" si="1202"/>
        <v>37.567590000000003</v>
      </c>
      <c r="DP822" s="677">
        <f t="shared" si="1203"/>
        <v>62.612650000000002</v>
      </c>
      <c r="DQ822" s="677">
        <f t="shared" si="1180"/>
        <v>25.045060000000003</v>
      </c>
      <c r="DR822" s="222">
        <v>967</v>
      </c>
      <c r="DS822" s="677">
        <f t="shared" si="1181"/>
        <v>228</v>
      </c>
      <c r="DT822" s="676">
        <f t="shared" si="1182"/>
        <v>30.852503382949948</v>
      </c>
      <c r="DU822" s="710">
        <f t="shared" si="1204"/>
        <v>6.1705006765899899</v>
      </c>
      <c r="DV822" s="208">
        <v>1387.7012</v>
      </c>
      <c r="DW822" s="677">
        <f t="shared" si="1183"/>
        <v>648.70119999999997</v>
      </c>
      <c r="DX822" s="676">
        <f t="shared" si="1184"/>
        <v>87.780947225981038</v>
      </c>
      <c r="DY822" s="710">
        <f t="shared" si="1205"/>
        <v>17.556189445196207</v>
      </c>
      <c r="DZ822" s="222">
        <v>19</v>
      </c>
      <c r="EA822" s="677">
        <f t="shared" si="1185"/>
        <v>140.41</v>
      </c>
      <c r="EB822" s="568">
        <f t="shared" si="1186"/>
        <v>879.41</v>
      </c>
      <c r="EC822" s="677">
        <f t="shared" si="1187"/>
        <v>175.88200000000001</v>
      </c>
      <c r="ED822" s="677">
        <f t="shared" si="1206"/>
        <v>263.82299999999998</v>
      </c>
      <c r="EE822" s="677">
        <f t="shared" si="1207"/>
        <v>439.70499999999998</v>
      </c>
      <c r="EF822" s="208">
        <f t="shared" si="1208"/>
        <v>127.0728</v>
      </c>
      <c r="EG822" s="208">
        <f t="shared" si="1209"/>
        <v>38.121839999999999</v>
      </c>
      <c r="EH822" s="208">
        <f t="shared" si="1210"/>
        <v>63.5364</v>
      </c>
      <c r="EI822" s="677">
        <f t="shared" si="1188"/>
        <v>25.414560000000002</v>
      </c>
    </row>
    <row r="823" spans="1:139" s="218" customFormat="1" ht="13.5" customHeight="1" x14ac:dyDescent="0.2">
      <c r="A823" s="505">
        <v>820</v>
      </c>
      <c r="B823" s="505" t="s">
        <v>1270</v>
      </c>
      <c r="C823" s="499" t="s">
        <v>986</v>
      </c>
      <c r="D823" s="253" t="s">
        <v>190</v>
      </c>
      <c r="E823" s="253" t="s">
        <v>112</v>
      </c>
      <c r="F823" s="219">
        <v>3</v>
      </c>
      <c r="G823" s="219" t="s">
        <v>40</v>
      </c>
      <c r="H823" s="219">
        <v>6</v>
      </c>
      <c r="I823" s="259">
        <v>1</v>
      </c>
      <c r="J823" s="229">
        <v>850</v>
      </c>
      <c r="K823" s="222"/>
      <c r="L823" s="219">
        <v>3</v>
      </c>
      <c r="M823" s="219" t="s">
        <v>40</v>
      </c>
      <c r="N823" s="219">
        <v>6</v>
      </c>
      <c r="O823" s="260">
        <v>1</v>
      </c>
      <c r="P823" s="230">
        <v>850</v>
      </c>
      <c r="Q823" s="219"/>
      <c r="R823" s="219"/>
      <c r="S823" s="219"/>
      <c r="T823" s="260">
        <v>1</v>
      </c>
      <c r="U823" s="231">
        <v>850</v>
      </c>
      <c r="V823" s="228" t="s">
        <v>10</v>
      </c>
      <c r="W823" s="228" t="s">
        <v>6</v>
      </c>
      <c r="X823" s="228" t="s">
        <v>27</v>
      </c>
      <c r="Y823" s="261">
        <v>1</v>
      </c>
      <c r="Z823" s="232">
        <v>850</v>
      </c>
      <c r="AA823" s="207">
        <f t="shared" si="1124"/>
        <v>850</v>
      </c>
      <c r="AB823" s="222">
        <v>709</v>
      </c>
      <c r="AC823" s="544">
        <f t="shared" si="1189"/>
        <v>-141</v>
      </c>
      <c r="AD823" s="208">
        <f>0.89*$AB$1</f>
        <v>1012.3394000000001</v>
      </c>
      <c r="AE823" s="678">
        <f t="shared" si="1190"/>
        <v>162.33940000000007</v>
      </c>
      <c r="AF823" s="222">
        <v>1315</v>
      </c>
      <c r="AJ823" s="444">
        <f t="shared" si="1125"/>
        <v>-141</v>
      </c>
      <c r="AK823" s="444">
        <f t="shared" si="1126"/>
        <v>-16.588235294117652</v>
      </c>
      <c r="AL823" s="539">
        <f t="shared" si="1191"/>
        <v>-3.3176470588235307E-2</v>
      </c>
      <c r="AM823" s="444">
        <f t="shared" si="1127"/>
        <v>-28.2</v>
      </c>
      <c r="AN823" s="445">
        <f t="shared" si="1128"/>
        <v>162.33940000000007</v>
      </c>
      <c r="AO823" s="445">
        <f t="shared" si="1129"/>
        <v>19.098752941176485</v>
      </c>
      <c r="AP823" s="542">
        <f t="shared" si="1192"/>
        <v>3.8197505882352968E-2</v>
      </c>
      <c r="AQ823" s="445">
        <f t="shared" si="1130"/>
        <v>32.467880000000015</v>
      </c>
      <c r="AR823" s="227">
        <f t="shared" si="1131"/>
        <v>970</v>
      </c>
      <c r="AS823" s="210">
        <f t="shared" si="1132"/>
        <v>970</v>
      </c>
      <c r="AT823" s="209">
        <f t="shared" si="1133"/>
        <v>291</v>
      </c>
      <c r="AU823" s="209">
        <f t="shared" si="1134"/>
        <v>485</v>
      </c>
      <c r="AV823" s="211">
        <f t="shared" si="1135"/>
        <v>709</v>
      </c>
      <c r="AW823" s="210">
        <f t="shared" si="1136"/>
        <v>261</v>
      </c>
      <c r="AX823" s="210">
        <f t="shared" si="1137"/>
        <v>120</v>
      </c>
      <c r="AY823" s="210">
        <f t="shared" si="1138"/>
        <v>14.117647058823522</v>
      </c>
      <c r="AZ823" s="211">
        <f t="shared" si="1139"/>
        <v>1012.3394000000001</v>
      </c>
      <c r="BA823" s="544">
        <f t="shared" si="1193"/>
        <v>42.339400000000069</v>
      </c>
      <c r="BB823" s="210">
        <f t="shared" si="1194"/>
        <v>10.584850000000017</v>
      </c>
      <c r="BC823" s="213">
        <f t="shared" si="1140"/>
        <v>911.10546000000011</v>
      </c>
      <c r="BD823" s="211">
        <f>[1]MAG_9pak!$F$8</f>
        <v>911.10546000000011</v>
      </c>
      <c r="BE823" s="213">
        <f t="shared" si="1141"/>
        <v>273.331638</v>
      </c>
      <c r="BF823" s="213">
        <f t="shared" si="1142"/>
        <v>455.55273000000005</v>
      </c>
      <c r="BG823" s="210">
        <f t="shared" si="1143"/>
        <v>202.10546000000011</v>
      </c>
      <c r="BH823" s="210">
        <f t="shared" si="1144"/>
        <v>61.105460000000107</v>
      </c>
      <c r="BI823" s="210">
        <f t="shared" si="1145"/>
        <v>7.1888776470588454</v>
      </c>
      <c r="BJ823" s="210">
        <f t="shared" si="1146"/>
        <v>1054</v>
      </c>
      <c r="BK823" s="214">
        <f t="shared" si="1147"/>
        <v>316.2</v>
      </c>
      <c r="BL823" s="214">
        <f t="shared" si="1148"/>
        <v>527</v>
      </c>
      <c r="BM823" s="210">
        <f t="shared" si="1149"/>
        <v>204</v>
      </c>
      <c r="BN823" s="210">
        <f t="shared" si="1150"/>
        <v>345</v>
      </c>
      <c r="BO823" s="215">
        <f t="shared" si="1151"/>
        <v>1054</v>
      </c>
      <c r="BP823" s="210">
        <f t="shared" si="1213"/>
        <v>1054</v>
      </c>
      <c r="BQ823" s="216">
        <f t="shared" si="1152"/>
        <v>316.2</v>
      </c>
      <c r="BR823" s="216">
        <f t="shared" si="1153"/>
        <v>527</v>
      </c>
      <c r="BS823" s="210">
        <f t="shared" si="1154"/>
        <v>204</v>
      </c>
      <c r="BT823" s="210">
        <f t="shared" si="1155"/>
        <v>345</v>
      </c>
      <c r="BU823" s="217">
        <f t="shared" si="1156"/>
        <v>1054</v>
      </c>
      <c r="BV823" s="210">
        <f t="shared" si="1214"/>
        <v>1054</v>
      </c>
      <c r="BW823" s="403">
        <f t="shared" si="1157"/>
        <v>316.2</v>
      </c>
      <c r="BX823" s="403">
        <f t="shared" si="1158"/>
        <v>527</v>
      </c>
      <c r="BY823" s="210">
        <f t="shared" si="1159"/>
        <v>204</v>
      </c>
      <c r="BZ823" s="210">
        <f t="shared" si="1160"/>
        <v>345</v>
      </c>
      <c r="CA823" s="210">
        <f t="shared" si="1161"/>
        <v>24</v>
      </c>
      <c r="CB823" s="404">
        <f t="shared" si="1162"/>
        <v>1054</v>
      </c>
      <c r="CC823" s="211"/>
      <c r="CD823" s="537">
        <f t="shared" si="1163"/>
        <v>10.584850000000017</v>
      </c>
      <c r="CE823" s="537">
        <f t="shared" si="1195"/>
        <v>3.1754550000000052</v>
      </c>
      <c r="CF823" s="537">
        <f t="shared" si="1164"/>
        <v>5.2924250000000086</v>
      </c>
      <c r="CG823" s="210"/>
      <c r="CH823" s="210"/>
      <c r="CI823" s="210"/>
      <c r="CJ823" s="538">
        <f t="shared" si="1165"/>
        <v>10.584850000000017</v>
      </c>
      <c r="CK823" s="216">
        <f t="shared" si="1166"/>
        <v>-65.25</v>
      </c>
      <c r="CL823" s="216">
        <f t="shared" si="1196"/>
        <v>-19.574999999999999</v>
      </c>
      <c r="CM823" s="216">
        <f t="shared" si="1167"/>
        <v>-32.625</v>
      </c>
      <c r="CN823" s="216"/>
      <c r="CO823" s="216"/>
      <c r="CP823" s="216"/>
      <c r="CQ823" s="217">
        <f t="shared" si="1168"/>
        <v>-65.25</v>
      </c>
      <c r="CR823" s="403">
        <f t="shared" si="1169"/>
        <v>-10.415149999999983</v>
      </c>
      <c r="CS823" s="403">
        <f t="shared" si="1197"/>
        <v>-3.1245449999999946</v>
      </c>
      <c r="CT823" s="403">
        <f t="shared" si="1170"/>
        <v>-5.2075749999999914</v>
      </c>
      <c r="CU823" s="403"/>
      <c r="CV823" s="403"/>
      <c r="CW823" s="403"/>
      <c r="CX823" s="404">
        <f t="shared" si="1171"/>
        <v>-10.415149999999983</v>
      </c>
      <c r="CY823" s="198"/>
      <c r="CZ823" s="222">
        <v>709</v>
      </c>
      <c r="DA823" s="677">
        <f t="shared" si="1172"/>
        <v>-141</v>
      </c>
      <c r="DB823" s="676">
        <f t="shared" si="1173"/>
        <v>-16.588235294117652</v>
      </c>
      <c r="DC823" s="676">
        <f t="shared" si="1198"/>
        <v>-3.3176470588235305</v>
      </c>
      <c r="DD823" s="208">
        <v>1012.3394000000001</v>
      </c>
      <c r="DE823" s="677">
        <f t="shared" si="1174"/>
        <v>162.33940000000007</v>
      </c>
      <c r="DF823" s="676">
        <f t="shared" si="1175"/>
        <v>19.098752941176485</v>
      </c>
      <c r="DG823" s="676">
        <f t="shared" si="1199"/>
        <v>3.8197505882352969</v>
      </c>
      <c r="DH823" s="222">
        <v>20</v>
      </c>
      <c r="DI823" s="677">
        <f t="shared" si="1176"/>
        <v>170</v>
      </c>
      <c r="DJ823" s="568">
        <f t="shared" si="1177"/>
        <v>1020</v>
      </c>
      <c r="DK823" s="677">
        <f t="shared" si="1178"/>
        <v>1020</v>
      </c>
      <c r="DL823" s="677">
        <f t="shared" si="1200"/>
        <v>306</v>
      </c>
      <c r="DM823" s="677">
        <f t="shared" si="1201"/>
        <v>510</v>
      </c>
      <c r="DN823" s="677">
        <f t="shared" si="1179"/>
        <v>-1.9151499999999828</v>
      </c>
      <c r="DO823" s="677">
        <f t="shared" si="1202"/>
        <v>-0.57454499999999487</v>
      </c>
      <c r="DP823" s="677">
        <f t="shared" si="1203"/>
        <v>-0.95757499999999141</v>
      </c>
      <c r="DQ823" s="677">
        <f t="shared" si="1180"/>
        <v>-1.9151499999999828</v>
      </c>
      <c r="DR823" s="222">
        <v>709</v>
      </c>
      <c r="DS823" s="677">
        <f t="shared" si="1181"/>
        <v>-141</v>
      </c>
      <c r="DT823" s="676">
        <f t="shared" si="1182"/>
        <v>-16.588235294117652</v>
      </c>
      <c r="DU823" s="710">
        <f t="shared" si="1204"/>
        <v>-3.3176470588235305</v>
      </c>
      <c r="DV823" s="208">
        <v>1012.3394000000001</v>
      </c>
      <c r="DW823" s="677">
        <f t="shared" si="1183"/>
        <v>162.33940000000007</v>
      </c>
      <c r="DX823" s="676">
        <f t="shared" si="1184"/>
        <v>19.098752941176485</v>
      </c>
      <c r="DY823" s="710">
        <f t="shared" si="1205"/>
        <v>3.8197505882352969</v>
      </c>
      <c r="DZ823" s="222">
        <v>19</v>
      </c>
      <c r="EA823" s="677">
        <f t="shared" si="1185"/>
        <v>161.5</v>
      </c>
      <c r="EB823" s="568">
        <f t="shared" si="1186"/>
        <v>1011.5</v>
      </c>
      <c r="EC823" s="677">
        <f t="shared" si="1187"/>
        <v>1011.5</v>
      </c>
      <c r="ED823" s="677">
        <f t="shared" si="1206"/>
        <v>303.45</v>
      </c>
      <c r="EE823" s="677">
        <f t="shared" si="1207"/>
        <v>505.75</v>
      </c>
      <c r="EF823" s="208">
        <f t="shared" si="1208"/>
        <v>0.20985000000001719</v>
      </c>
      <c r="EG823" s="208">
        <f t="shared" si="1209"/>
        <v>6.295500000000516E-2</v>
      </c>
      <c r="EH823" s="208">
        <f t="shared" si="1210"/>
        <v>0.10492500000000859</v>
      </c>
      <c r="EI823" s="677">
        <f t="shared" si="1188"/>
        <v>0.20985000000001719</v>
      </c>
    </row>
    <row r="824" spans="1:139" s="218" customFormat="1" ht="13.5" customHeight="1" x14ac:dyDescent="0.2">
      <c r="A824" s="505">
        <v>821</v>
      </c>
      <c r="B824" s="505" t="s">
        <v>1270</v>
      </c>
      <c r="C824" s="499" t="s">
        <v>986</v>
      </c>
      <c r="D824" s="334" t="s">
        <v>190</v>
      </c>
      <c r="E824" s="253" t="s">
        <v>95</v>
      </c>
      <c r="F824" s="219" t="s">
        <v>5</v>
      </c>
      <c r="G824" s="219" t="s">
        <v>6</v>
      </c>
      <c r="H824" s="219" t="s">
        <v>7</v>
      </c>
      <c r="I824" s="275">
        <v>0.3</v>
      </c>
      <c r="J824" s="361">
        <v>500</v>
      </c>
      <c r="K824" s="222"/>
      <c r="L824" s="219" t="s">
        <v>5</v>
      </c>
      <c r="M824" s="219" t="s">
        <v>6</v>
      </c>
      <c r="N824" s="219" t="s">
        <v>7</v>
      </c>
      <c r="O824" s="276">
        <v>0.3</v>
      </c>
      <c r="P824" s="358">
        <v>500</v>
      </c>
      <c r="Q824" s="219"/>
      <c r="R824" s="219"/>
      <c r="S824" s="219"/>
      <c r="T824" s="276">
        <v>0.3</v>
      </c>
      <c r="U824" s="359">
        <v>500</v>
      </c>
      <c r="V824" s="228" t="s">
        <v>303</v>
      </c>
      <c r="W824" s="228" t="s">
        <v>6</v>
      </c>
      <c r="X824" s="228" t="s">
        <v>7</v>
      </c>
      <c r="Y824" s="277">
        <v>0.3</v>
      </c>
      <c r="Z824" s="360">
        <v>500</v>
      </c>
      <c r="AA824" s="207">
        <f t="shared" si="1124"/>
        <v>150</v>
      </c>
      <c r="AB824" s="222">
        <v>620</v>
      </c>
      <c r="AC824" s="544">
        <f t="shared" si="1189"/>
        <v>120</v>
      </c>
      <c r="AD824" s="208">
        <f>0.581*$AB$1</f>
        <v>660.86425999999994</v>
      </c>
      <c r="AE824" s="678">
        <f t="shared" si="1190"/>
        <v>160.86425999999994</v>
      </c>
      <c r="AF824" s="222">
        <v>859</v>
      </c>
      <c r="AJ824" s="444">
        <f t="shared" si="1125"/>
        <v>120</v>
      </c>
      <c r="AK824" s="444">
        <f t="shared" si="1126"/>
        <v>24</v>
      </c>
      <c r="AL824" s="539">
        <f t="shared" si="1191"/>
        <v>4.8000000000000001E-2</v>
      </c>
      <c r="AM824" s="444">
        <f t="shared" si="1127"/>
        <v>24</v>
      </c>
      <c r="AN824" s="445">
        <f t="shared" si="1128"/>
        <v>160.86425999999994</v>
      </c>
      <c r="AO824" s="445">
        <f t="shared" si="1129"/>
        <v>32.172852000000006</v>
      </c>
      <c r="AP824" s="542">
        <f t="shared" si="1192"/>
        <v>6.4345704000000004E-2</v>
      </c>
      <c r="AQ824" s="445">
        <f t="shared" si="1130"/>
        <v>32.172851999999992</v>
      </c>
      <c r="AR824" s="227">
        <f t="shared" si="1131"/>
        <v>186</v>
      </c>
      <c r="AS824" s="210">
        <f t="shared" si="1132"/>
        <v>620</v>
      </c>
      <c r="AT824" s="209">
        <f t="shared" si="1133"/>
        <v>186</v>
      </c>
      <c r="AU824" s="209">
        <f t="shared" si="1134"/>
        <v>310</v>
      </c>
      <c r="AV824" s="211">
        <f t="shared" si="1135"/>
        <v>620</v>
      </c>
      <c r="AW824" s="210">
        <f t="shared" si="1136"/>
        <v>0</v>
      </c>
      <c r="AX824" s="210">
        <f t="shared" si="1137"/>
        <v>120</v>
      </c>
      <c r="AY824" s="210">
        <f t="shared" si="1138"/>
        <v>24</v>
      </c>
      <c r="AZ824" s="211">
        <f t="shared" si="1139"/>
        <v>660.86425999999994</v>
      </c>
      <c r="BA824" s="544">
        <f t="shared" si="1193"/>
        <v>40.864259999999945</v>
      </c>
      <c r="BB824" s="210">
        <f t="shared" si="1194"/>
        <v>10.216064999999986</v>
      </c>
      <c r="BC824" s="213">
        <f t="shared" si="1140"/>
        <v>186</v>
      </c>
      <c r="BD824" s="211">
        <f>[1]MAG_9pak!$F$4</f>
        <v>620</v>
      </c>
      <c r="BE824" s="213">
        <f t="shared" si="1141"/>
        <v>186</v>
      </c>
      <c r="BF824" s="213">
        <f t="shared" si="1142"/>
        <v>310</v>
      </c>
      <c r="BG824" s="210">
        <f t="shared" si="1143"/>
        <v>0</v>
      </c>
      <c r="BH824" s="210">
        <f t="shared" si="1144"/>
        <v>120</v>
      </c>
      <c r="BI824" s="210">
        <f t="shared" si="1145"/>
        <v>24</v>
      </c>
      <c r="BJ824" s="210">
        <f t="shared" si="1146"/>
        <v>620</v>
      </c>
      <c r="BK824" s="214">
        <f t="shared" si="1147"/>
        <v>186</v>
      </c>
      <c r="BL824" s="214">
        <f t="shared" si="1148"/>
        <v>310</v>
      </c>
      <c r="BM824" s="210">
        <f t="shared" si="1149"/>
        <v>120</v>
      </c>
      <c r="BN824" s="210">
        <f t="shared" si="1150"/>
        <v>0</v>
      </c>
      <c r="BO824" s="215">
        <f t="shared" si="1151"/>
        <v>186</v>
      </c>
      <c r="BP824" s="210">
        <f t="shared" si="1213"/>
        <v>620</v>
      </c>
      <c r="BQ824" s="216">
        <f t="shared" si="1152"/>
        <v>186</v>
      </c>
      <c r="BR824" s="216">
        <f t="shared" si="1153"/>
        <v>310</v>
      </c>
      <c r="BS824" s="210">
        <f t="shared" si="1154"/>
        <v>120</v>
      </c>
      <c r="BT824" s="210">
        <f t="shared" si="1155"/>
        <v>0</v>
      </c>
      <c r="BU824" s="217">
        <f t="shared" si="1156"/>
        <v>186</v>
      </c>
      <c r="BV824" s="210">
        <f t="shared" si="1214"/>
        <v>620</v>
      </c>
      <c r="BW824" s="403">
        <f t="shared" si="1157"/>
        <v>186</v>
      </c>
      <c r="BX824" s="403">
        <f t="shared" si="1158"/>
        <v>310</v>
      </c>
      <c r="BY824" s="210">
        <f t="shared" si="1159"/>
        <v>120</v>
      </c>
      <c r="BZ824" s="210">
        <f t="shared" si="1160"/>
        <v>0</v>
      </c>
      <c r="CA824" s="210">
        <f t="shared" si="1161"/>
        <v>24</v>
      </c>
      <c r="CB824" s="404">
        <f t="shared" si="1162"/>
        <v>186</v>
      </c>
      <c r="CC824" s="211"/>
      <c r="CD824" s="537">
        <f t="shared" si="1163"/>
        <v>10.216064999999986</v>
      </c>
      <c r="CE824" s="537">
        <f t="shared" si="1195"/>
        <v>3.0648194999999956</v>
      </c>
      <c r="CF824" s="537">
        <f t="shared" si="1164"/>
        <v>5.1080324999999931</v>
      </c>
      <c r="CG824" s="210"/>
      <c r="CH824" s="210"/>
      <c r="CI824" s="210"/>
      <c r="CJ824" s="538">
        <f t="shared" si="1165"/>
        <v>3.0648194999999956</v>
      </c>
      <c r="CK824" s="216">
        <f t="shared" si="1166"/>
        <v>0</v>
      </c>
      <c r="CL824" s="216">
        <f t="shared" si="1196"/>
        <v>0</v>
      </c>
      <c r="CM824" s="216">
        <f t="shared" si="1167"/>
        <v>0</v>
      </c>
      <c r="CN824" s="216"/>
      <c r="CO824" s="216"/>
      <c r="CP824" s="216"/>
      <c r="CQ824" s="217">
        <f t="shared" si="1168"/>
        <v>0</v>
      </c>
      <c r="CR824" s="403">
        <f t="shared" si="1169"/>
        <v>10.216064999999986</v>
      </c>
      <c r="CS824" s="403">
        <f t="shared" si="1197"/>
        <v>3.0648194999999956</v>
      </c>
      <c r="CT824" s="403">
        <f t="shared" si="1170"/>
        <v>5.1080324999999931</v>
      </c>
      <c r="CU824" s="403"/>
      <c r="CV824" s="403"/>
      <c r="CW824" s="403"/>
      <c r="CX824" s="404">
        <f t="shared" si="1171"/>
        <v>3.0648194999999956</v>
      </c>
      <c r="CY824" s="198"/>
      <c r="CZ824" s="222">
        <v>620</v>
      </c>
      <c r="DA824" s="677">
        <f t="shared" si="1172"/>
        <v>120</v>
      </c>
      <c r="DB824" s="676">
        <f t="shared" si="1173"/>
        <v>24</v>
      </c>
      <c r="DC824" s="676">
        <f t="shared" si="1198"/>
        <v>4.8</v>
      </c>
      <c r="DD824" s="208">
        <v>660.86425999999994</v>
      </c>
      <c r="DE824" s="677">
        <f t="shared" si="1174"/>
        <v>160.86425999999994</v>
      </c>
      <c r="DF824" s="676">
        <f t="shared" si="1175"/>
        <v>32.172852000000006</v>
      </c>
      <c r="DG824" s="676">
        <f t="shared" si="1199"/>
        <v>6.434570400000001</v>
      </c>
      <c r="DH824" s="222">
        <v>24</v>
      </c>
      <c r="DI824" s="677">
        <f t="shared" si="1176"/>
        <v>120</v>
      </c>
      <c r="DJ824" s="568">
        <f t="shared" si="1177"/>
        <v>620</v>
      </c>
      <c r="DK824" s="677">
        <f t="shared" si="1178"/>
        <v>186</v>
      </c>
      <c r="DL824" s="677">
        <f t="shared" si="1200"/>
        <v>186</v>
      </c>
      <c r="DM824" s="677">
        <f t="shared" si="1201"/>
        <v>310</v>
      </c>
      <c r="DN824" s="677">
        <f t="shared" si="1179"/>
        <v>10.216064999999986</v>
      </c>
      <c r="DO824" s="677">
        <f t="shared" si="1202"/>
        <v>3.0648194999999956</v>
      </c>
      <c r="DP824" s="677">
        <f t="shared" si="1203"/>
        <v>5.1080324999999931</v>
      </c>
      <c r="DQ824" s="677">
        <f t="shared" si="1180"/>
        <v>3.0648194999999956</v>
      </c>
      <c r="DR824" s="222">
        <v>620</v>
      </c>
      <c r="DS824" s="677">
        <f t="shared" si="1181"/>
        <v>120</v>
      </c>
      <c r="DT824" s="676">
        <f t="shared" si="1182"/>
        <v>24</v>
      </c>
      <c r="DU824" s="710">
        <f t="shared" si="1204"/>
        <v>4.8</v>
      </c>
      <c r="DV824" s="208">
        <v>660.86425999999994</v>
      </c>
      <c r="DW824" s="677">
        <f t="shared" si="1183"/>
        <v>160.86425999999994</v>
      </c>
      <c r="DX824" s="676">
        <f t="shared" si="1184"/>
        <v>32.172852000000006</v>
      </c>
      <c r="DY824" s="710">
        <f t="shared" si="1205"/>
        <v>6.434570400000001</v>
      </c>
      <c r="DZ824" s="222">
        <v>24</v>
      </c>
      <c r="EA824" s="677">
        <f t="shared" si="1185"/>
        <v>120</v>
      </c>
      <c r="EB824" s="568">
        <f t="shared" si="1186"/>
        <v>620</v>
      </c>
      <c r="EC824" s="677">
        <f t="shared" si="1187"/>
        <v>186</v>
      </c>
      <c r="ED824" s="677">
        <f t="shared" si="1206"/>
        <v>186</v>
      </c>
      <c r="EE824" s="677">
        <f t="shared" si="1207"/>
        <v>310</v>
      </c>
      <c r="EF824" s="208">
        <f t="shared" si="1208"/>
        <v>10.216064999999986</v>
      </c>
      <c r="EG824" s="208">
        <f t="shared" si="1209"/>
        <v>3.0648194999999956</v>
      </c>
      <c r="EH824" s="208">
        <f t="shared" si="1210"/>
        <v>5.1080324999999931</v>
      </c>
      <c r="EI824" s="677">
        <f t="shared" si="1188"/>
        <v>3.0648194999999956</v>
      </c>
    </row>
    <row r="825" spans="1:139" s="218" customFormat="1" ht="13.5" customHeight="1" x14ac:dyDescent="0.2">
      <c r="A825" s="506">
        <v>822</v>
      </c>
      <c r="B825" s="506" t="s">
        <v>1270</v>
      </c>
      <c r="C825" s="499" t="s">
        <v>986</v>
      </c>
      <c r="D825" s="334" t="s">
        <v>190</v>
      </c>
      <c r="E825" s="253" t="s">
        <v>36</v>
      </c>
      <c r="F825" s="219" t="s">
        <v>43</v>
      </c>
      <c r="G825" s="219" t="s">
        <v>42</v>
      </c>
      <c r="H825" s="219">
        <v>7</v>
      </c>
      <c r="I825" s="276">
        <v>1</v>
      </c>
      <c r="J825" s="358">
        <v>1032</v>
      </c>
      <c r="K825" s="222" t="s">
        <v>650</v>
      </c>
      <c r="L825" s="219" t="s">
        <v>43</v>
      </c>
      <c r="M825" s="219" t="s">
        <v>42</v>
      </c>
      <c r="N825" s="219">
        <v>7</v>
      </c>
      <c r="O825" s="276">
        <v>1</v>
      </c>
      <c r="P825" s="358">
        <v>1032</v>
      </c>
      <c r="Q825" s="219"/>
      <c r="R825" s="219"/>
      <c r="S825" s="219"/>
      <c r="T825" s="276">
        <v>1</v>
      </c>
      <c r="U825" s="359">
        <v>1032</v>
      </c>
      <c r="V825" s="228" t="s">
        <v>695</v>
      </c>
      <c r="W825" s="228" t="s">
        <v>180</v>
      </c>
      <c r="X825" s="228" t="s">
        <v>45</v>
      </c>
      <c r="Y825" s="277">
        <v>1</v>
      </c>
      <c r="Z825" s="558">
        <v>1032</v>
      </c>
      <c r="AA825" s="207">
        <f t="shared" si="1124"/>
        <v>1032</v>
      </c>
      <c r="AB825" s="552">
        <v>758</v>
      </c>
      <c r="AC825" s="544">
        <f t="shared" si="1189"/>
        <v>-274</v>
      </c>
      <c r="AD825" s="553">
        <f>0.95*$AB$1</f>
        <v>1080.587</v>
      </c>
      <c r="AE825" s="678">
        <f t="shared" si="1190"/>
        <v>48.586999999999989</v>
      </c>
      <c r="AF825" s="222">
        <v>1406</v>
      </c>
      <c r="AJ825" s="444">
        <f t="shared" si="1125"/>
        <v>-274</v>
      </c>
      <c r="AK825" s="444">
        <f t="shared" si="1126"/>
        <v>-26.550387596899228</v>
      </c>
      <c r="AL825" s="539">
        <f t="shared" si="1191"/>
        <v>-5.3100775193798452E-2</v>
      </c>
      <c r="AM825" s="444">
        <f t="shared" si="1127"/>
        <v>-54.8</v>
      </c>
      <c r="AN825" s="445">
        <f t="shared" si="1128"/>
        <v>48.586999999999989</v>
      </c>
      <c r="AO825" s="445">
        <f t="shared" si="1129"/>
        <v>4.7080426356589129</v>
      </c>
      <c r="AP825" s="542">
        <f t="shared" si="1192"/>
        <v>9.4160852713178252E-3</v>
      </c>
      <c r="AQ825" s="445">
        <f t="shared" si="1130"/>
        <v>9.7173999999999978</v>
      </c>
      <c r="AR825" s="227">
        <f t="shared" si="1131"/>
        <v>1152</v>
      </c>
      <c r="AS825" s="554">
        <f t="shared" si="1132"/>
        <v>1152</v>
      </c>
      <c r="AT825" s="209">
        <f t="shared" si="1133"/>
        <v>345.59999999999997</v>
      </c>
      <c r="AU825" s="209">
        <f t="shared" si="1134"/>
        <v>576</v>
      </c>
      <c r="AV825" s="211">
        <f t="shared" si="1135"/>
        <v>758</v>
      </c>
      <c r="AW825" s="545">
        <f t="shared" si="1136"/>
        <v>394</v>
      </c>
      <c r="AX825" s="210">
        <f t="shared" si="1137"/>
        <v>120</v>
      </c>
      <c r="AY825" s="210">
        <f t="shared" si="1138"/>
        <v>11.627906976744185</v>
      </c>
      <c r="AZ825" s="211">
        <f t="shared" si="1139"/>
        <v>1080.587</v>
      </c>
      <c r="BA825" s="544">
        <f t="shared" si="1193"/>
        <v>-71.413000000000011</v>
      </c>
      <c r="BB825" s="210">
        <f t="shared" si="1194"/>
        <v>-17.853250000000003</v>
      </c>
      <c r="BC825" s="213">
        <f t="shared" si="1140"/>
        <v>972.52830000000006</v>
      </c>
      <c r="BD825" s="211">
        <f>[1]MAG_9pak!$F$9</f>
        <v>972.52830000000006</v>
      </c>
      <c r="BE825" s="213">
        <f t="shared" si="1141"/>
        <v>291.75848999999999</v>
      </c>
      <c r="BF825" s="213">
        <f t="shared" si="1142"/>
        <v>486.26415000000003</v>
      </c>
      <c r="BG825" s="210">
        <f t="shared" si="1143"/>
        <v>214.52830000000006</v>
      </c>
      <c r="BH825" s="210">
        <f t="shared" si="1144"/>
        <v>-59.471699999999942</v>
      </c>
      <c r="BI825" s="210">
        <f t="shared" si="1145"/>
        <v>-5.7627616279069827</v>
      </c>
      <c r="BJ825" s="210">
        <f t="shared" si="1146"/>
        <v>1279.68</v>
      </c>
      <c r="BK825" s="214">
        <f t="shared" si="1147"/>
        <v>383.904</v>
      </c>
      <c r="BL825" s="214">
        <f t="shared" si="1148"/>
        <v>639.84</v>
      </c>
      <c r="BM825" s="210">
        <f t="shared" si="1149"/>
        <v>247.68000000000006</v>
      </c>
      <c r="BN825" s="210">
        <f t="shared" si="1150"/>
        <v>521.68000000000006</v>
      </c>
      <c r="BO825" s="215">
        <f t="shared" si="1151"/>
        <v>1279.68</v>
      </c>
      <c r="BP825" s="210">
        <f t="shared" si="1213"/>
        <v>1279.68</v>
      </c>
      <c r="BQ825" s="216">
        <f t="shared" si="1152"/>
        <v>383.904</v>
      </c>
      <c r="BR825" s="216">
        <f t="shared" si="1153"/>
        <v>639.84</v>
      </c>
      <c r="BS825" s="210">
        <f t="shared" si="1154"/>
        <v>247.68000000000006</v>
      </c>
      <c r="BT825" s="210">
        <f t="shared" si="1155"/>
        <v>521.68000000000006</v>
      </c>
      <c r="BU825" s="217">
        <f t="shared" si="1156"/>
        <v>1279.68</v>
      </c>
      <c r="BV825" s="210">
        <f t="shared" si="1214"/>
        <v>1279.68</v>
      </c>
      <c r="BW825" s="403">
        <f t="shared" si="1157"/>
        <v>383.904</v>
      </c>
      <c r="BX825" s="403">
        <f t="shared" si="1158"/>
        <v>639.84</v>
      </c>
      <c r="BY825" s="210">
        <f t="shared" si="1159"/>
        <v>247.68000000000006</v>
      </c>
      <c r="BZ825" s="210">
        <f t="shared" si="1160"/>
        <v>521.68000000000006</v>
      </c>
      <c r="CA825" s="210">
        <f t="shared" si="1161"/>
        <v>24</v>
      </c>
      <c r="CB825" s="404">
        <f t="shared" si="1162"/>
        <v>1279.68</v>
      </c>
      <c r="CC825" s="211"/>
      <c r="CD825" s="537">
        <f t="shared" si="1163"/>
        <v>-17.853250000000003</v>
      </c>
      <c r="CE825" s="537">
        <f t="shared" si="1195"/>
        <v>-5.3559750000000008</v>
      </c>
      <c r="CF825" s="537">
        <f t="shared" si="1164"/>
        <v>-8.9266250000000014</v>
      </c>
      <c r="CG825" s="210"/>
      <c r="CH825" s="210"/>
      <c r="CI825" s="210"/>
      <c r="CJ825" s="538">
        <f t="shared" si="1165"/>
        <v>-17.853250000000003</v>
      </c>
      <c r="CK825" s="216">
        <f t="shared" si="1166"/>
        <v>-98.5</v>
      </c>
      <c r="CL825" s="216">
        <f t="shared" si="1196"/>
        <v>-29.549999999999997</v>
      </c>
      <c r="CM825" s="216">
        <f t="shared" si="1167"/>
        <v>-49.25</v>
      </c>
      <c r="CN825" s="216"/>
      <c r="CO825" s="216"/>
      <c r="CP825" s="216"/>
      <c r="CQ825" s="217">
        <f t="shared" si="1168"/>
        <v>-98.5</v>
      </c>
      <c r="CR825" s="403">
        <f t="shared" si="1169"/>
        <v>-49.773250000000019</v>
      </c>
      <c r="CS825" s="403">
        <f t="shared" si="1197"/>
        <v>-14.931975000000005</v>
      </c>
      <c r="CT825" s="403">
        <f t="shared" si="1170"/>
        <v>-24.886625000000009</v>
      </c>
      <c r="CU825" s="403"/>
      <c r="CV825" s="403"/>
      <c r="CW825" s="403"/>
      <c r="CX825" s="404">
        <f t="shared" si="1171"/>
        <v>-49.773250000000019</v>
      </c>
      <c r="CY825" s="198"/>
      <c r="CZ825" s="222">
        <v>758</v>
      </c>
      <c r="DA825" s="677">
        <f t="shared" si="1172"/>
        <v>-274</v>
      </c>
      <c r="DB825" s="676">
        <f t="shared" si="1173"/>
        <v>-26.550387596899228</v>
      </c>
      <c r="DC825" s="676">
        <f t="shared" si="1198"/>
        <v>-5.3100775193798455</v>
      </c>
      <c r="DD825" s="208">
        <v>1080.587</v>
      </c>
      <c r="DE825" s="677">
        <f t="shared" si="1174"/>
        <v>48.586999999999989</v>
      </c>
      <c r="DF825" s="676">
        <f t="shared" si="1175"/>
        <v>4.7080426356589129</v>
      </c>
      <c r="DG825" s="676">
        <f t="shared" si="1199"/>
        <v>0.94160852713178256</v>
      </c>
      <c r="DH825" s="222">
        <v>20</v>
      </c>
      <c r="DI825" s="677">
        <f t="shared" si="1176"/>
        <v>206.4</v>
      </c>
      <c r="DJ825" s="568">
        <f t="shared" si="1177"/>
        <v>1238.4000000000001</v>
      </c>
      <c r="DK825" s="677">
        <f t="shared" si="1178"/>
        <v>1238.4000000000001</v>
      </c>
      <c r="DL825" s="677">
        <f t="shared" si="1200"/>
        <v>371.52</v>
      </c>
      <c r="DM825" s="677">
        <f t="shared" si="1201"/>
        <v>619.20000000000005</v>
      </c>
      <c r="DN825" s="677">
        <f t="shared" si="1179"/>
        <v>-39.453250000000025</v>
      </c>
      <c r="DO825" s="677">
        <f t="shared" si="1202"/>
        <v>-11.835975000000007</v>
      </c>
      <c r="DP825" s="677">
        <f t="shared" si="1203"/>
        <v>-19.726625000000013</v>
      </c>
      <c r="DQ825" s="677">
        <f t="shared" si="1180"/>
        <v>-39.453250000000025</v>
      </c>
      <c r="DR825" s="222">
        <v>758</v>
      </c>
      <c r="DS825" s="677">
        <f t="shared" si="1181"/>
        <v>-274</v>
      </c>
      <c r="DT825" s="676">
        <f t="shared" si="1182"/>
        <v>-26.550387596899228</v>
      </c>
      <c r="DU825" s="710">
        <f t="shared" si="1204"/>
        <v>-5.3100775193798455</v>
      </c>
      <c r="DV825" s="208">
        <v>1080.587</v>
      </c>
      <c r="DW825" s="677">
        <f t="shared" si="1183"/>
        <v>48.586999999999989</v>
      </c>
      <c r="DX825" s="676">
        <f t="shared" si="1184"/>
        <v>4.7080426356589129</v>
      </c>
      <c r="DY825" s="710">
        <f t="shared" si="1205"/>
        <v>0.94160852713178256</v>
      </c>
      <c r="DZ825" s="222">
        <v>19</v>
      </c>
      <c r="EA825" s="677">
        <f t="shared" si="1185"/>
        <v>196.08</v>
      </c>
      <c r="EB825" s="568">
        <f t="shared" si="1186"/>
        <v>1228.08</v>
      </c>
      <c r="EC825" s="677">
        <f t="shared" si="1187"/>
        <v>1228.08</v>
      </c>
      <c r="ED825" s="677">
        <f t="shared" si="1206"/>
        <v>368.42399999999992</v>
      </c>
      <c r="EE825" s="677">
        <f t="shared" si="1207"/>
        <v>614.04</v>
      </c>
      <c r="EF825" s="208">
        <f t="shared" si="1208"/>
        <v>-36.873249999999985</v>
      </c>
      <c r="EG825" s="208">
        <f t="shared" si="1209"/>
        <v>-11.061974999999995</v>
      </c>
      <c r="EH825" s="208">
        <f t="shared" si="1210"/>
        <v>-18.436624999999992</v>
      </c>
      <c r="EI825" s="677">
        <f t="shared" si="1188"/>
        <v>-36.873249999999985</v>
      </c>
    </row>
    <row r="826" spans="1:139" s="218" customFormat="1" ht="13.5" customHeight="1" x14ac:dyDescent="0.2">
      <c r="A826" s="505">
        <v>824</v>
      </c>
      <c r="B826" s="505" t="s">
        <v>1270</v>
      </c>
      <c r="C826" s="499" t="s">
        <v>986</v>
      </c>
      <c r="D826" s="334" t="s">
        <v>190</v>
      </c>
      <c r="E826" s="334" t="s">
        <v>126</v>
      </c>
      <c r="F826" s="219">
        <v>13</v>
      </c>
      <c r="G826" s="219" t="s">
        <v>40</v>
      </c>
      <c r="H826" s="219">
        <v>2</v>
      </c>
      <c r="I826" s="276">
        <v>1</v>
      </c>
      <c r="J826" s="358">
        <v>530</v>
      </c>
      <c r="K826" s="222"/>
      <c r="L826" s="219">
        <v>13</v>
      </c>
      <c r="M826" s="219" t="s">
        <v>40</v>
      </c>
      <c r="N826" s="219">
        <v>2</v>
      </c>
      <c r="O826" s="276"/>
      <c r="P826" s="358">
        <v>530</v>
      </c>
      <c r="Q826" s="219" t="s">
        <v>303</v>
      </c>
      <c r="R826" s="219" t="s">
        <v>6</v>
      </c>
      <c r="S826" s="219" t="s">
        <v>7</v>
      </c>
      <c r="T826" s="276">
        <v>1</v>
      </c>
      <c r="U826" s="359">
        <v>530</v>
      </c>
      <c r="V826" s="228" t="s">
        <v>303</v>
      </c>
      <c r="W826" s="228" t="s">
        <v>6</v>
      </c>
      <c r="X826" s="228" t="s">
        <v>7</v>
      </c>
      <c r="Y826" s="277">
        <v>1</v>
      </c>
      <c r="Z826" s="360">
        <v>530</v>
      </c>
      <c r="AA826" s="207">
        <f t="shared" si="1124"/>
        <v>530</v>
      </c>
      <c r="AB826" s="222">
        <v>620</v>
      </c>
      <c r="AC826" s="544">
        <f t="shared" si="1189"/>
        <v>90</v>
      </c>
      <c r="AD826" s="208">
        <f>0.581*$AB$1</f>
        <v>660.86425999999994</v>
      </c>
      <c r="AE826" s="678">
        <f t="shared" si="1190"/>
        <v>130.86425999999994</v>
      </c>
      <c r="AF826" s="222">
        <v>859</v>
      </c>
      <c r="AJ826" s="444">
        <f t="shared" si="1125"/>
        <v>90</v>
      </c>
      <c r="AK826" s="444">
        <f t="shared" si="1126"/>
        <v>16.981132075471692</v>
      </c>
      <c r="AL826" s="539">
        <f t="shared" si="1191"/>
        <v>3.3962264150943382E-2</v>
      </c>
      <c r="AM826" s="444">
        <f t="shared" si="1127"/>
        <v>18</v>
      </c>
      <c r="AN826" s="445">
        <f t="shared" si="1128"/>
        <v>130.86425999999994</v>
      </c>
      <c r="AO826" s="445">
        <f t="shared" si="1129"/>
        <v>24.69136981132074</v>
      </c>
      <c r="AP826" s="542">
        <f t="shared" si="1192"/>
        <v>4.9382739622641482E-2</v>
      </c>
      <c r="AQ826" s="445">
        <f t="shared" si="1130"/>
        <v>26.172851999999988</v>
      </c>
      <c r="AR826" s="227">
        <f t="shared" si="1131"/>
        <v>650</v>
      </c>
      <c r="AS826" s="210">
        <f t="shared" si="1132"/>
        <v>650</v>
      </c>
      <c r="AT826" s="209">
        <f t="shared" si="1133"/>
        <v>195</v>
      </c>
      <c r="AU826" s="209">
        <f t="shared" si="1134"/>
        <v>325</v>
      </c>
      <c r="AV826" s="211">
        <f t="shared" si="1135"/>
        <v>620</v>
      </c>
      <c r="AW826" s="210">
        <f t="shared" si="1136"/>
        <v>30</v>
      </c>
      <c r="AX826" s="210">
        <f t="shared" si="1137"/>
        <v>120</v>
      </c>
      <c r="AY826" s="210">
        <f t="shared" si="1138"/>
        <v>22.641509433962256</v>
      </c>
      <c r="AZ826" s="211">
        <f t="shared" si="1139"/>
        <v>660.86425999999994</v>
      </c>
      <c r="BA826" s="544">
        <f t="shared" si="1193"/>
        <v>10.864259999999945</v>
      </c>
      <c r="BB826" s="210">
        <f t="shared" si="1194"/>
        <v>2.7160649999999862</v>
      </c>
      <c r="BC826" s="213">
        <f t="shared" si="1140"/>
        <v>620</v>
      </c>
      <c r="BD826" s="211">
        <f>[1]MAG_9pak!$F$4</f>
        <v>620</v>
      </c>
      <c r="BE826" s="213">
        <f t="shared" si="1141"/>
        <v>186</v>
      </c>
      <c r="BF826" s="213">
        <f t="shared" si="1142"/>
        <v>310</v>
      </c>
      <c r="BG826" s="210">
        <f t="shared" si="1143"/>
        <v>0</v>
      </c>
      <c r="BH826" s="210">
        <f t="shared" si="1144"/>
        <v>90</v>
      </c>
      <c r="BI826" s="210">
        <f t="shared" si="1145"/>
        <v>16.981132075471692</v>
      </c>
      <c r="BJ826" s="210">
        <f t="shared" si="1146"/>
        <v>657.2</v>
      </c>
      <c r="BK826" s="214">
        <f t="shared" si="1147"/>
        <v>197.16</v>
      </c>
      <c r="BL826" s="214">
        <f t="shared" si="1148"/>
        <v>328.6</v>
      </c>
      <c r="BM826" s="210">
        <f t="shared" si="1149"/>
        <v>127.20000000000005</v>
      </c>
      <c r="BN826" s="210">
        <f t="shared" si="1150"/>
        <v>37.200000000000045</v>
      </c>
      <c r="BO826" s="215">
        <f t="shared" si="1151"/>
        <v>657.2</v>
      </c>
      <c r="BP826" s="210">
        <f t="shared" si="1213"/>
        <v>657.2</v>
      </c>
      <c r="BQ826" s="216">
        <f t="shared" si="1152"/>
        <v>197.16</v>
      </c>
      <c r="BR826" s="216">
        <f t="shared" si="1153"/>
        <v>328.6</v>
      </c>
      <c r="BS826" s="210">
        <f t="shared" si="1154"/>
        <v>127.20000000000005</v>
      </c>
      <c r="BT826" s="210">
        <f t="shared" si="1155"/>
        <v>37.200000000000045</v>
      </c>
      <c r="BU826" s="217">
        <f t="shared" si="1156"/>
        <v>657.2</v>
      </c>
      <c r="BV826" s="210">
        <f t="shared" si="1214"/>
        <v>657.2</v>
      </c>
      <c r="BW826" s="403">
        <f t="shared" si="1157"/>
        <v>197.16</v>
      </c>
      <c r="BX826" s="403">
        <f t="shared" si="1158"/>
        <v>328.6</v>
      </c>
      <c r="BY826" s="210">
        <f t="shared" si="1159"/>
        <v>127.20000000000005</v>
      </c>
      <c r="BZ826" s="210">
        <f t="shared" si="1160"/>
        <v>37.200000000000045</v>
      </c>
      <c r="CA826" s="210">
        <f t="shared" si="1161"/>
        <v>24</v>
      </c>
      <c r="CB826" s="404">
        <f t="shared" si="1162"/>
        <v>657.2</v>
      </c>
      <c r="CC826" s="211"/>
      <c r="CD826" s="537">
        <f t="shared" si="1163"/>
        <v>2.7160649999999862</v>
      </c>
      <c r="CE826" s="537">
        <f t="shared" si="1195"/>
        <v>0.81481949999999581</v>
      </c>
      <c r="CF826" s="537">
        <f t="shared" si="1164"/>
        <v>1.3580324999999931</v>
      </c>
      <c r="CG826" s="210"/>
      <c r="CH826" s="210"/>
      <c r="CI826" s="210"/>
      <c r="CJ826" s="538">
        <f t="shared" si="1165"/>
        <v>2.7160649999999862</v>
      </c>
      <c r="CK826" s="216">
        <f t="shared" si="1166"/>
        <v>-7.5</v>
      </c>
      <c r="CL826" s="216">
        <f t="shared" si="1196"/>
        <v>-2.25</v>
      </c>
      <c r="CM826" s="216">
        <f t="shared" si="1167"/>
        <v>-3.75</v>
      </c>
      <c r="CN826" s="216"/>
      <c r="CO826" s="216"/>
      <c r="CP826" s="216"/>
      <c r="CQ826" s="217">
        <f t="shared" si="1168"/>
        <v>-7.5</v>
      </c>
      <c r="CR826" s="403">
        <f t="shared" si="1169"/>
        <v>0.91606499999997482</v>
      </c>
      <c r="CS826" s="403">
        <f t="shared" si="1197"/>
        <v>0.27481949999999244</v>
      </c>
      <c r="CT826" s="403">
        <f t="shared" si="1170"/>
        <v>0.45803249999998741</v>
      </c>
      <c r="CU826" s="403"/>
      <c r="CV826" s="403"/>
      <c r="CW826" s="403"/>
      <c r="CX826" s="404">
        <f t="shared" si="1171"/>
        <v>0.91606499999997482</v>
      </c>
      <c r="CY826" s="198"/>
      <c r="CZ826" s="222">
        <v>620</v>
      </c>
      <c r="DA826" s="677">
        <f t="shared" si="1172"/>
        <v>90</v>
      </c>
      <c r="DB826" s="676">
        <f t="shared" si="1173"/>
        <v>16.981132075471692</v>
      </c>
      <c r="DC826" s="676">
        <f t="shared" si="1198"/>
        <v>3.3962264150943384</v>
      </c>
      <c r="DD826" s="208">
        <v>660.86425999999994</v>
      </c>
      <c r="DE826" s="677">
        <f t="shared" si="1174"/>
        <v>130.86425999999994</v>
      </c>
      <c r="DF826" s="676">
        <f t="shared" si="1175"/>
        <v>24.69136981132074</v>
      </c>
      <c r="DG826" s="676">
        <f t="shared" si="1199"/>
        <v>4.9382739622641481</v>
      </c>
      <c r="DH826" s="222">
        <v>24</v>
      </c>
      <c r="DI826" s="677">
        <f t="shared" si="1176"/>
        <v>127.2</v>
      </c>
      <c r="DJ826" s="568">
        <f t="shared" si="1177"/>
        <v>657.2</v>
      </c>
      <c r="DK826" s="677">
        <f t="shared" si="1178"/>
        <v>657.2</v>
      </c>
      <c r="DL826" s="677">
        <f t="shared" si="1200"/>
        <v>197.16</v>
      </c>
      <c r="DM826" s="677">
        <f t="shared" si="1201"/>
        <v>328.6</v>
      </c>
      <c r="DN826" s="677">
        <f t="shared" si="1179"/>
        <v>0.91606499999997482</v>
      </c>
      <c r="DO826" s="677">
        <f t="shared" si="1202"/>
        <v>0.27481949999999244</v>
      </c>
      <c r="DP826" s="677">
        <f t="shared" si="1203"/>
        <v>0.45803249999998741</v>
      </c>
      <c r="DQ826" s="677">
        <f t="shared" si="1180"/>
        <v>0.91606499999997482</v>
      </c>
      <c r="DR826" s="222">
        <v>620</v>
      </c>
      <c r="DS826" s="677">
        <f t="shared" si="1181"/>
        <v>90</v>
      </c>
      <c r="DT826" s="676">
        <f t="shared" si="1182"/>
        <v>16.981132075471692</v>
      </c>
      <c r="DU826" s="710">
        <f t="shared" si="1204"/>
        <v>3.3962264150943384</v>
      </c>
      <c r="DV826" s="208">
        <v>660.86425999999994</v>
      </c>
      <c r="DW826" s="677">
        <f t="shared" si="1183"/>
        <v>130.86425999999994</v>
      </c>
      <c r="DX826" s="676">
        <f t="shared" si="1184"/>
        <v>24.69136981132074</v>
      </c>
      <c r="DY826" s="710">
        <f t="shared" si="1205"/>
        <v>4.9382739622641481</v>
      </c>
      <c r="DZ826" s="222">
        <v>24</v>
      </c>
      <c r="EA826" s="677">
        <f t="shared" si="1185"/>
        <v>127.2</v>
      </c>
      <c r="EB826" s="568">
        <f t="shared" si="1186"/>
        <v>657.2</v>
      </c>
      <c r="EC826" s="677">
        <f t="shared" si="1187"/>
        <v>657.2</v>
      </c>
      <c r="ED826" s="677">
        <f t="shared" si="1206"/>
        <v>197.16</v>
      </c>
      <c r="EE826" s="677">
        <f t="shared" si="1207"/>
        <v>328.6</v>
      </c>
      <c r="EF826" s="208">
        <f t="shared" si="1208"/>
        <v>0.91606499999997482</v>
      </c>
      <c r="EG826" s="208">
        <f t="shared" si="1209"/>
        <v>0.27481949999999244</v>
      </c>
      <c r="EH826" s="208">
        <f t="shared" si="1210"/>
        <v>0.45803249999998741</v>
      </c>
      <c r="EI826" s="677">
        <f t="shared" si="1188"/>
        <v>0.91606499999997482</v>
      </c>
    </row>
    <row r="827" spans="1:139" s="218" customFormat="1" ht="13.5" customHeight="1" x14ac:dyDescent="0.2">
      <c r="A827" s="506">
        <v>825</v>
      </c>
      <c r="B827" s="506" t="s">
        <v>1270</v>
      </c>
      <c r="C827" s="499" t="s">
        <v>986</v>
      </c>
      <c r="D827" s="334" t="s">
        <v>190</v>
      </c>
      <c r="E827" s="327" t="s">
        <v>8</v>
      </c>
      <c r="F827" s="219" t="s">
        <v>5</v>
      </c>
      <c r="G827" s="219" t="s">
        <v>40</v>
      </c>
      <c r="H827" s="219" t="s">
        <v>39</v>
      </c>
      <c r="I827" s="248">
        <v>1</v>
      </c>
      <c r="J827" s="229">
        <v>530</v>
      </c>
      <c r="K827" s="222" t="s">
        <v>617</v>
      </c>
      <c r="L827" s="219" t="s">
        <v>5</v>
      </c>
      <c r="M827" s="219" t="s">
        <v>40</v>
      </c>
      <c r="N827" s="219" t="s">
        <v>39</v>
      </c>
      <c r="O827" s="249">
        <v>1</v>
      </c>
      <c r="P827" s="230">
        <v>530</v>
      </c>
      <c r="Q827" s="219"/>
      <c r="R827" s="219"/>
      <c r="S827" s="219"/>
      <c r="T827" s="249">
        <v>3</v>
      </c>
      <c r="U827" s="231">
        <v>500</v>
      </c>
      <c r="V827" s="228" t="s">
        <v>303</v>
      </c>
      <c r="W827" s="228" t="s">
        <v>6</v>
      </c>
      <c r="X827" s="228" t="s">
        <v>7</v>
      </c>
      <c r="Y827" s="252">
        <v>1</v>
      </c>
      <c r="Z827" s="232">
        <v>500</v>
      </c>
      <c r="AA827" s="207">
        <f t="shared" si="1124"/>
        <v>500</v>
      </c>
      <c r="AB827" s="222">
        <v>620</v>
      </c>
      <c r="AC827" s="544">
        <f t="shared" si="1189"/>
        <v>120</v>
      </c>
      <c r="AD827" s="208">
        <f>0.581*$AB$1</f>
        <v>660.86425999999994</v>
      </c>
      <c r="AE827" s="678">
        <f t="shared" si="1190"/>
        <v>160.86425999999994</v>
      </c>
      <c r="AF827" s="222">
        <v>859</v>
      </c>
      <c r="AJ827" s="444">
        <f t="shared" si="1125"/>
        <v>120</v>
      </c>
      <c r="AK827" s="444">
        <f t="shared" si="1126"/>
        <v>24</v>
      </c>
      <c r="AL827" s="539">
        <f t="shared" si="1191"/>
        <v>4.8000000000000001E-2</v>
      </c>
      <c r="AM827" s="444">
        <f t="shared" si="1127"/>
        <v>24</v>
      </c>
      <c r="AN827" s="445">
        <f t="shared" si="1128"/>
        <v>160.86425999999994</v>
      </c>
      <c r="AO827" s="445">
        <f t="shared" si="1129"/>
        <v>32.172852000000006</v>
      </c>
      <c r="AP827" s="542">
        <f t="shared" si="1192"/>
        <v>6.4345704000000004E-2</v>
      </c>
      <c r="AQ827" s="445">
        <f t="shared" si="1130"/>
        <v>32.172851999999992</v>
      </c>
      <c r="AR827" s="227">
        <f t="shared" si="1131"/>
        <v>620</v>
      </c>
      <c r="AS827" s="210">
        <f t="shared" si="1132"/>
        <v>620</v>
      </c>
      <c r="AT827" s="209">
        <f t="shared" si="1133"/>
        <v>186</v>
      </c>
      <c r="AU827" s="209">
        <f t="shared" si="1134"/>
        <v>310</v>
      </c>
      <c r="AV827" s="211">
        <f t="shared" si="1135"/>
        <v>620</v>
      </c>
      <c r="AW827" s="210">
        <f t="shared" si="1136"/>
        <v>0</v>
      </c>
      <c r="AX827" s="210">
        <f t="shared" si="1137"/>
        <v>120</v>
      </c>
      <c r="AY827" s="210">
        <f t="shared" si="1138"/>
        <v>24</v>
      </c>
      <c r="AZ827" s="211">
        <f t="shared" si="1139"/>
        <v>660.86425999999994</v>
      </c>
      <c r="BA827" s="544">
        <f t="shared" si="1193"/>
        <v>40.864259999999945</v>
      </c>
      <c r="BB827" s="210">
        <f t="shared" si="1194"/>
        <v>10.216064999999986</v>
      </c>
      <c r="BC827" s="213">
        <f t="shared" si="1140"/>
        <v>620</v>
      </c>
      <c r="BD827" s="211">
        <f>[1]MAG_9pak!$F$4</f>
        <v>620</v>
      </c>
      <c r="BE827" s="213">
        <f t="shared" si="1141"/>
        <v>186</v>
      </c>
      <c r="BF827" s="213">
        <f t="shared" si="1142"/>
        <v>310</v>
      </c>
      <c r="BG827" s="210">
        <f t="shared" si="1143"/>
        <v>0</v>
      </c>
      <c r="BH827" s="210">
        <f t="shared" si="1144"/>
        <v>120</v>
      </c>
      <c r="BI827" s="210">
        <f t="shared" si="1145"/>
        <v>24</v>
      </c>
      <c r="BJ827" s="210">
        <f t="shared" si="1146"/>
        <v>620</v>
      </c>
      <c r="BK827" s="214">
        <f t="shared" si="1147"/>
        <v>186</v>
      </c>
      <c r="BL827" s="214">
        <f t="shared" si="1148"/>
        <v>310</v>
      </c>
      <c r="BM827" s="210">
        <f t="shared" si="1149"/>
        <v>120</v>
      </c>
      <c r="BN827" s="210">
        <f t="shared" si="1150"/>
        <v>0</v>
      </c>
      <c r="BO827" s="215">
        <f t="shared" si="1151"/>
        <v>620</v>
      </c>
      <c r="BP827" s="210">
        <f t="shared" si="1213"/>
        <v>620</v>
      </c>
      <c r="BQ827" s="216">
        <f t="shared" si="1152"/>
        <v>186</v>
      </c>
      <c r="BR827" s="216">
        <f t="shared" si="1153"/>
        <v>310</v>
      </c>
      <c r="BS827" s="210">
        <f t="shared" si="1154"/>
        <v>120</v>
      </c>
      <c r="BT827" s="210">
        <f t="shared" si="1155"/>
        <v>0</v>
      </c>
      <c r="BU827" s="217">
        <f t="shared" si="1156"/>
        <v>620</v>
      </c>
      <c r="BV827" s="210">
        <f t="shared" si="1214"/>
        <v>620</v>
      </c>
      <c r="BW827" s="403">
        <f t="shared" si="1157"/>
        <v>186</v>
      </c>
      <c r="BX827" s="403">
        <f t="shared" si="1158"/>
        <v>310</v>
      </c>
      <c r="BY827" s="210">
        <f t="shared" si="1159"/>
        <v>120</v>
      </c>
      <c r="BZ827" s="210">
        <f t="shared" si="1160"/>
        <v>0</v>
      </c>
      <c r="CA827" s="210">
        <f t="shared" si="1161"/>
        <v>24</v>
      </c>
      <c r="CB827" s="404">
        <f t="shared" si="1162"/>
        <v>620</v>
      </c>
      <c r="CC827" s="211"/>
      <c r="CD827" s="537">
        <f t="shared" si="1163"/>
        <v>10.216064999999986</v>
      </c>
      <c r="CE827" s="537">
        <f t="shared" si="1195"/>
        <v>3.0648194999999956</v>
      </c>
      <c r="CF827" s="537">
        <f t="shared" si="1164"/>
        <v>5.1080324999999931</v>
      </c>
      <c r="CG827" s="210"/>
      <c r="CH827" s="210"/>
      <c r="CI827" s="210"/>
      <c r="CJ827" s="538">
        <f t="shared" si="1165"/>
        <v>10.216064999999986</v>
      </c>
      <c r="CK827" s="216">
        <f t="shared" si="1166"/>
        <v>0</v>
      </c>
      <c r="CL827" s="216">
        <f t="shared" si="1196"/>
        <v>0</v>
      </c>
      <c r="CM827" s="216">
        <f t="shared" si="1167"/>
        <v>0</v>
      </c>
      <c r="CN827" s="216"/>
      <c r="CO827" s="216"/>
      <c r="CP827" s="216"/>
      <c r="CQ827" s="217">
        <f t="shared" si="1168"/>
        <v>0</v>
      </c>
      <c r="CR827" s="403">
        <f t="shared" si="1169"/>
        <v>10.216064999999986</v>
      </c>
      <c r="CS827" s="403">
        <f t="shared" si="1197"/>
        <v>3.0648194999999956</v>
      </c>
      <c r="CT827" s="403">
        <f t="shared" si="1170"/>
        <v>5.1080324999999931</v>
      </c>
      <c r="CU827" s="403"/>
      <c r="CV827" s="403"/>
      <c r="CW827" s="403"/>
      <c r="CX827" s="404">
        <f t="shared" si="1171"/>
        <v>10.216064999999986</v>
      </c>
      <c r="CY827" s="198"/>
      <c r="CZ827" s="222">
        <v>620</v>
      </c>
      <c r="DA827" s="677">
        <f t="shared" si="1172"/>
        <v>120</v>
      </c>
      <c r="DB827" s="676">
        <f t="shared" si="1173"/>
        <v>24</v>
      </c>
      <c r="DC827" s="676">
        <f t="shared" si="1198"/>
        <v>4.8</v>
      </c>
      <c r="DD827" s="208">
        <v>660.86425999999994</v>
      </c>
      <c r="DE827" s="677">
        <f t="shared" si="1174"/>
        <v>160.86425999999994</v>
      </c>
      <c r="DF827" s="676">
        <f t="shared" si="1175"/>
        <v>32.172852000000006</v>
      </c>
      <c r="DG827" s="676">
        <f t="shared" si="1199"/>
        <v>6.434570400000001</v>
      </c>
      <c r="DH827" s="222">
        <v>24</v>
      </c>
      <c r="DI827" s="677">
        <f t="shared" si="1176"/>
        <v>120</v>
      </c>
      <c r="DJ827" s="568">
        <f t="shared" si="1177"/>
        <v>620</v>
      </c>
      <c r="DK827" s="677">
        <f t="shared" si="1178"/>
        <v>620</v>
      </c>
      <c r="DL827" s="677">
        <f t="shared" si="1200"/>
        <v>186</v>
      </c>
      <c r="DM827" s="677">
        <f t="shared" si="1201"/>
        <v>310</v>
      </c>
      <c r="DN827" s="677">
        <f t="shared" si="1179"/>
        <v>10.216064999999986</v>
      </c>
      <c r="DO827" s="677">
        <f t="shared" si="1202"/>
        <v>3.0648194999999956</v>
      </c>
      <c r="DP827" s="677">
        <f t="shared" si="1203"/>
        <v>5.1080324999999931</v>
      </c>
      <c r="DQ827" s="677">
        <f t="shared" si="1180"/>
        <v>10.216064999999986</v>
      </c>
      <c r="DR827" s="222">
        <v>620</v>
      </c>
      <c r="DS827" s="677">
        <f t="shared" si="1181"/>
        <v>120</v>
      </c>
      <c r="DT827" s="676">
        <f t="shared" si="1182"/>
        <v>24</v>
      </c>
      <c r="DU827" s="710">
        <f t="shared" si="1204"/>
        <v>4.8</v>
      </c>
      <c r="DV827" s="208">
        <v>660.86425999999994</v>
      </c>
      <c r="DW827" s="677">
        <f t="shared" si="1183"/>
        <v>160.86425999999994</v>
      </c>
      <c r="DX827" s="676">
        <f t="shared" si="1184"/>
        <v>32.172852000000006</v>
      </c>
      <c r="DY827" s="710">
        <f t="shared" si="1205"/>
        <v>6.434570400000001</v>
      </c>
      <c r="DZ827" s="222">
        <v>24</v>
      </c>
      <c r="EA827" s="677">
        <f t="shared" si="1185"/>
        <v>120</v>
      </c>
      <c r="EB827" s="568">
        <f t="shared" si="1186"/>
        <v>620</v>
      </c>
      <c r="EC827" s="677">
        <f t="shared" si="1187"/>
        <v>620</v>
      </c>
      <c r="ED827" s="677">
        <f t="shared" si="1206"/>
        <v>186</v>
      </c>
      <c r="EE827" s="677">
        <f t="shared" si="1207"/>
        <v>310</v>
      </c>
      <c r="EF827" s="208">
        <f t="shared" si="1208"/>
        <v>10.216064999999986</v>
      </c>
      <c r="EG827" s="208">
        <f t="shared" si="1209"/>
        <v>3.0648194999999956</v>
      </c>
      <c r="EH827" s="208">
        <f t="shared" si="1210"/>
        <v>5.1080324999999931</v>
      </c>
      <c r="EI827" s="677">
        <f t="shared" si="1188"/>
        <v>10.216064999999986</v>
      </c>
    </row>
    <row r="828" spans="1:139" s="218" customFormat="1" ht="13.5" customHeight="1" x14ac:dyDescent="0.2">
      <c r="A828" s="505">
        <v>826</v>
      </c>
      <c r="B828" s="505" t="s">
        <v>1266</v>
      </c>
      <c r="C828" s="501" t="s">
        <v>147</v>
      </c>
      <c r="D828" s="253" t="s">
        <v>164</v>
      </c>
      <c r="E828" s="253" t="s">
        <v>13</v>
      </c>
      <c r="F828" s="219" t="s">
        <v>7</v>
      </c>
      <c r="G828" s="219" t="s">
        <v>89</v>
      </c>
      <c r="H828" s="219" t="s">
        <v>5</v>
      </c>
      <c r="I828" s="248">
        <v>1</v>
      </c>
      <c r="J828" s="234">
        <v>1401</v>
      </c>
      <c r="K828" s="222"/>
      <c r="L828" s="219" t="s">
        <v>7</v>
      </c>
      <c r="M828" s="219" t="s">
        <v>89</v>
      </c>
      <c r="N828" s="219" t="s">
        <v>5</v>
      </c>
      <c r="O828" s="249">
        <v>1</v>
      </c>
      <c r="P828" s="234">
        <v>1401</v>
      </c>
      <c r="Q828" s="219"/>
      <c r="R828" s="219"/>
      <c r="S828" s="219"/>
      <c r="T828" s="249">
        <v>1</v>
      </c>
      <c r="U828" s="235">
        <v>1401</v>
      </c>
      <c r="V828" s="228" t="s">
        <v>664</v>
      </c>
      <c r="W828" s="228" t="s">
        <v>6</v>
      </c>
      <c r="X828" s="228" t="s">
        <v>88</v>
      </c>
      <c r="Y828" s="252">
        <v>1</v>
      </c>
      <c r="Z828" s="236">
        <v>1401</v>
      </c>
      <c r="AA828" s="207">
        <f t="shared" si="1124"/>
        <v>1401</v>
      </c>
      <c r="AB828" s="222">
        <v>2174</v>
      </c>
      <c r="AC828" s="544">
        <f t="shared" si="1189"/>
        <v>773</v>
      </c>
      <c r="AD828" s="208">
        <f>2.73*$AB$1</f>
        <v>3105.2658000000001</v>
      </c>
      <c r="AE828" s="678">
        <f t="shared" si="1190"/>
        <v>1704.2658000000001</v>
      </c>
      <c r="AF828" s="222">
        <v>3726</v>
      </c>
      <c r="AJ828" s="444">
        <f t="shared" si="1125"/>
        <v>773</v>
      </c>
      <c r="AK828" s="444">
        <f t="shared" si="1126"/>
        <v>55.174875089221985</v>
      </c>
      <c r="AL828" s="539">
        <f t="shared" si="1191"/>
        <v>0.11034975017844398</v>
      </c>
      <c r="AM828" s="444">
        <f t="shared" si="1127"/>
        <v>154.6</v>
      </c>
      <c r="AN828" s="445">
        <f t="shared" si="1128"/>
        <v>1704.2658000000001</v>
      </c>
      <c r="AO828" s="445">
        <f t="shared" si="1129"/>
        <v>121.64638115631692</v>
      </c>
      <c r="AP828" s="542">
        <f t="shared" si="1192"/>
        <v>0.24329276231263386</v>
      </c>
      <c r="AQ828" s="445">
        <f t="shared" si="1130"/>
        <v>340.85316</v>
      </c>
      <c r="AR828" s="227">
        <f t="shared" si="1131"/>
        <v>1521</v>
      </c>
      <c r="AS828" s="210">
        <f t="shared" si="1132"/>
        <v>1521</v>
      </c>
      <c r="AT828" s="209">
        <f t="shared" si="1133"/>
        <v>456.3</v>
      </c>
      <c r="AU828" s="209">
        <f t="shared" si="1134"/>
        <v>760.5</v>
      </c>
      <c r="AV828" s="211">
        <f t="shared" si="1135"/>
        <v>2174</v>
      </c>
      <c r="AW828" s="212">
        <f t="shared" si="1136"/>
        <v>-653</v>
      </c>
      <c r="AX828" s="210">
        <f t="shared" si="1137"/>
        <v>120</v>
      </c>
      <c r="AY828" s="210">
        <f t="shared" si="1138"/>
        <v>8.5653104925053469</v>
      </c>
      <c r="AZ828" s="211">
        <f t="shared" si="1139"/>
        <v>3105.2658000000001</v>
      </c>
      <c r="BA828" s="544">
        <f t="shared" si="1193"/>
        <v>1584.2658000000001</v>
      </c>
      <c r="BB828" s="210">
        <f t="shared" si="1194"/>
        <v>396.06645000000003</v>
      </c>
      <c r="BC828" s="213">
        <f t="shared" si="1140"/>
        <v>2173.68606</v>
      </c>
      <c r="BD828" s="211">
        <f>[1]MAG_9pak!$C$15</f>
        <v>2173.68606</v>
      </c>
      <c r="BE828" s="213">
        <f t="shared" si="1141"/>
        <v>652.105818</v>
      </c>
      <c r="BF828" s="213">
        <f t="shared" si="1142"/>
        <v>1086.84303</v>
      </c>
      <c r="BG828" s="210">
        <f t="shared" si="1143"/>
        <v>-0.31394000000000233</v>
      </c>
      <c r="BH828" s="210">
        <f t="shared" si="1144"/>
        <v>772.68606</v>
      </c>
      <c r="BI828" s="210">
        <f t="shared" si="1145"/>
        <v>55.152466809421838</v>
      </c>
      <c r="BJ828" s="210">
        <f t="shared" si="1146"/>
        <v>1737.24</v>
      </c>
      <c r="BK828" s="214">
        <f t="shared" si="1147"/>
        <v>521.17200000000003</v>
      </c>
      <c r="BL828" s="214">
        <f t="shared" si="1148"/>
        <v>868.62</v>
      </c>
      <c r="BM828" s="210">
        <f t="shared" si="1149"/>
        <v>336.24</v>
      </c>
      <c r="BN828" s="210">
        <f t="shared" si="1150"/>
        <v>-436.76</v>
      </c>
      <c r="BO828" s="215">
        <f t="shared" si="1151"/>
        <v>1737.24</v>
      </c>
      <c r="BP828" s="210">
        <f>Z828*1.2</f>
        <v>1681.2</v>
      </c>
      <c r="BQ828" s="216">
        <f t="shared" si="1152"/>
        <v>504.36</v>
      </c>
      <c r="BR828" s="216">
        <f t="shared" si="1153"/>
        <v>840.6</v>
      </c>
      <c r="BS828" s="210">
        <f t="shared" si="1154"/>
        <v>280.20000000000005</v>
      </c>
      <c r="BT828" s="210">
        <f t="shared" si="1155"/>
        <v>-492.79999999999995</v>
      </c>
      <c r="BU828" s="217">
        <f t="shared" si="1156"/>
        <v>1681.2</v>
      </c>
      <c r="BV828" s="210">
        <f>Z828*1.19</f>
        <v>1667.1899999999998</v>
      </c>
      <c r="BW828" s="403">
        <f t="shared" si="1157"/>
        <v>500.15699999999993</v>
      </c>
      <c r="BX828" s="403">
        <f t="shared" si="1158"/>
        <v>833.59499999999991</v>
      </c>
      <c r="BY828" s="210">
        <f t="shared" si="1159"/>
        <v>266.18999999999983</v>
      </c>
      <c r="BZ828" s="210">
        <f t="shared" si="1160"/>
        <v>-506.81000000000017</v>
      </c>
      <c r="CA828" s="210">
        <f t="shared" si="1161"/>
        <v>19</v>
      </c>
      <c r="CB828" s="404">
        <f t="shared" si="1162"/>
        <v>1667.1899999999998</v>
      </c>
      <c r="CC828" s="404"/>
      <c r="CD828" s="537">
        <f t="shared" si="1163"/>
        <v>396.06645000000003</v>
      </c>
      <c r="CE828" s="537">
        <f t="shared" si="1195"/>
        <v>118.819935</v>
      </c>
      <c r="CF828" s="537">
        <f t="shared" si="1164"/>
        <v>198.03322500000002</v>
      </c>
      <c r="CG828" s="210"/>
      <c r="CH828" s="210"/>
      <c r="CI828" s="210"/>
      <c r="CJ828" s="538">
        <f t="shared" si="1165"/>
        <v>396.06645000000003</v>
      </c>
      <c r="CK828" s="216">
        <f t="shared" si="1166"/>
        <v>163.25</v>
      </c>
      <c r="CL828" s="216">
        <f t="shared" si="1196"/>
        <v>48.975000000000001</v>
      </c>
      <c r="CM828" s="216">
        <f t="shared" si="1167"/>
        <v>81.625</v>
      </c>
      <c r="CN828" s="216"/>
      <c r="CO828" s="216"/>
      <c r="CP828" s="216"/>
      <c r="CQ828" s="217">
        <f t="shared" si="1168"/>
        <v>163.25</v>
      </c>
      <c r="CR828" s="403">
        <f t="shared" si="1169"/>
        <v>359.51895000000007</v>
      </c>
      <c r="CS828" s="403">
        <f t="shared" si="1197"/>
        <v>107.85568500000002</v>
      </c>
      <c r="CT828" s="403">
        <f t="shared" si="1170"/>
        <v>179.75947500000004</v>
      </c>
      <c r="CU828" s="403"/>
      <c r="CV828" s="403"/>
      <c r="CW828" s="403"/>
      <c r="CX828" s="404">
        <f t="shared" si="1171"/>
        <v>359.51895000000007</v>
      </c>
      <c r="CY828" s="198"/>
      <c r="CZ828" s="222">
        <v>2174</v>
      </c>
      <c r="DA828" s="677">
        <f t="shared" si="1172"/>
        <v>773</v>
      </c>
      <c r="DB828" s="676">
        <f t="shared" si="1173"/>
        <v>55.174875089221985</v>
      </c>
      <c r="DC828" s="676">
        <f t="shared" si="1198"/>
        <v>11.034975017844397</v>
      </c>
      <c r="DD828" s="208">
        <v>3105.2658000000001</v>
      </c>
      <c r="DE828" s="677">
        <f t="shared" si="1174"/>
        <v>1704.2658000000001</v>
      </c>
      <c r="DF828" s="676">
        <f t="shared" si="1175"/>
        <v>121.64638115631692</v>
      </c>
      <c r="DG828" s="676">
        <f t="shared" si="1199"/>
        <v>24.329276231263385</v>
      </c>
      <c r="DH828" s="222">
        <v>15</v>
      </c>
      <c r="DI828" s="677">
        <f t="shared" si="1176"/>
        <v>210.15</v>
      </c>
      <c r="DJ828" s="568">
        <f t="shared" si="1177"/>
        <v>1611.15</v>
      </c>
      <c r="DK828" s="677">
        <f t="shared" si="1178"/>
        <v>1611.15</v>
      </c>
      <c r="DL828" s="677">
        <f t="shared" si="1200"/>
        <v>483.34500000000003</v>
      </c>
      <c r="DM828" s="677">
        <f t="shared" si="1201"/>
        <v>805.57500000000005</v>
      </c>
      <c r="DN828" s="677">
        <f t="shared" si="1179"/>
        <v>373.52895000000001</v>
      </c>
      <c r="DO828" s="677">
        <f t="shared" si="1202"/>
        <v>112.058685</v>
      </c>
      <c r="DP828" s="677">
        <f t="shared" si="1203"/>
        <v>186.764475</v>
      </c>
      <c r="DQ828" s="677">
        <f t="shared" si="1180"/>
        <v>373.52895000000001</v>
      </c>
      <c r="DR828" s="222">
        <v>2174</v>
      </c>
      <c r="DS828" s="677">
        <f t="shared" si="1181"/>
        <v>773</v>
      </c>
      <c r="DT828" s="676">
        <f t="shared" si="1182"/>
        <v>55.174875089221985</v>
      </c>
      <c r="DU828" s="710">
        <f t="shared" si="1204"/>
        <v>11.034975017844397</v>
      </c>
      <c r="DV828" s="208">
        <v>3105.2658000000001</v>
      </c>
      <c r="DW828" s="677">
        <f t="shared" si="1183"/>
        <v>1704.2658000000001</v>
      </c>
      <c r="DX828" s="676">
        <f t="shared" si="1184"/>
        <v>121.64638115631692</v>
      </c>
      <c r="DY828" s="710">
        <f t="shared" si="1205"/>
        <v>24.329276231263385</v>
      </c>
      <c r="DZ828" s="222">
        <v>15</v>
      </c>
      <c r="EA828" s="677">
        <f t="shared" si="1185"/>
        <v>210.15</v>
      </c>
      <c r="EB828" s="568">
        <f t="shared" si="1186"/>
        <v>1611.15</v>
      </c>
      <c r="EC828" s="677">
        <f t="shared" si="1187"/>
        <v>1611.15</v>
      </c>
      <c r="ED828" s="677">
        <f t="shared" si="1206"/>
        <v>483.34500000000003</v>
      </c>
      <c r="EE828" s="677">
        <f t="shared" si="1207"/>
        <v>805.57500000000005</v>
      </c>
      <c r="EF828" s="208">
        <f t="shared" si="1208"/>
        <v>373.52895000000001</v>
      </c>
      <c r="EG828" s="208">
        <f t="shared" si="1209"/>
        <v>112.058685</v>
      </c>
      <c r="EH828" s="208">
        <f t="shared" si="1210"/>
        <v>186.764475</v>
      </c>
      <c r="EI828" s="677">
        <f t="shared" si="1188"/>
        <v>373.52895000000001</v>
      </c>
    </row>
    <row r="829" spans="1:139" s="218" customFormat="1" ht="13.5" customHeight="1" x14ac:dyDescent="0.2">
      <c r="A829" s="505">
        <v>827</v>
      </c>
      <c r="B829" s="505" t="s">
        <v>1266</v>
      </c>
      <c r="C829" s="499" t="s">
        <v>1020</v>
      </c>
      <c r="D829" s="253" t="s">
        <v>164</v>
      </c>
      <c r="E829" s="253" t="s">
        <v>166</v>
      </c>
      <c r="F829" s="219" t="s">
        <v>10</v>
      </c>
      <c r="G829" s="219" t="s">
        <v>40</v>
      </c>
      <c r="H829" s="219" t="s">
        <v>45</v>
      </c>
      <c r="I829" s="248">
        <v>1</v>
      </c>
      <c r="J829" s="230">
        <v>777</v>
      </c>
      <c r="K829" s="222"/>
      <c r="L829" s="219" t="s">
        <v>10</v>
      </c>
      <c r="M829" s="219" t="s">
        <v>40</v>
      </c>
      <c r="N829" s="219" t="s">
        <v>45</v>
      </c>
      <c r="O829" s="249">
        <v>1</v>
      </c>
      <c r="P829" s="230">
        <v>777</v>
      </c>
      <c r="Q829" s="219"/>
      <c r="R829" s="219"/>
      <c r="S829" s="219"/>
      <c r="T829" s="249">
        <v>1</v>
      </c>
      <c r="U829" s="231">
        <v>777</v>
      </c>
      <c r="V829" s="228" t="s">
        <v>10</v>
      </c>
      <c r="W829" s="228" t="s">
        <v>6</v>
      </c>
      <c r="X829" s="228" t="s">
        <v>27</v>
      </c>
      <c r="Y829" s="761">
        <f>1-1</f>
        <v>0</v>
      </c>
      <c r="Z829" s="232">
        <v>777</v>
      </c>
      <c r="AA829" s="207">
        <f t="shared" si="1124"/>
        <v>0</v>
      </c>
      <c r="AB829" s="222">
        <v>709</v>
      </c>
      <c r="AC829" s="544">
        <f t="shared" si="1189"/>
        <v>-68</v>
      </c>
      <c r="AD829" s="208">
        <f>0.89*$AB$1</f>
        <v>1012.3394000000001</v>
      </c>
      <c r="AE829" s="678">
        <f t="shared" si="1190"/>
        <v>235.33940000000007</v>
      </c>
      <c r="AF829" s="222">
        <v>1315</v>
      </c>
      <c r="AJ829" s="444">
        <f t="shared" si="1125"/>
        <v>-68</v>
      </c>
      <c r="AK829" s="444">
        <f t="shared" si="1126"/>
        <v>-8.7516087516087566</v>
      </c>
      <c r="AL829" s="539">
        <f t="shared" si="1191"/>
        <v>-1.7503217503217514E-2</v>
      </c>
      <c r="AM829" s="444">
        <f t="shared" si="1127"/>
        <v>-13.6</v>
      </c>
      <c r="AN829" s="445">
        <f t="shared" si="1128"/>
        <v>235.33940000000007</v>
      </c>
      <c r="AO829" s="445">
        <f t="shared" si="1129"/>
        <v>30.288211068211069</v>
      </c>
      <c r="AP829" s="542">
        <f t="shared" si="1192"/>
        <v>6.0576422136422135E-2</v>
      </c>
      <c r="AQ829" s="445">
        <f t="shared" si="1130"/>
        <v>47.067880000000017</v>
      </c>
      <c r="AR829" s="227">
        <f t="shared" si="1131"/>
        <v>0</v>
      </c>
      <c r="AS829" s="210">
        <f t="shared" si="1132"/>
        <v>897</v>
      </c>
      <c r="AT829" s="209">
        <f t="shared" si="1133"/>
        <v>269.09999999999997</v>
      </c>
      <c r="AU829" s="209">
        <f t="shared" si="1134"/>
        <v>448.5</v>
      </c>
      <c r="AV829" s="211">
        <f t="shared" si="1135"/>
        <v>709</v>
      </c>
      <c r="AW829" s="210">
        <f t="shared" si="1136"/>
        <v>188</v>
      </c>
      <c r="AX829" s="210">
        <f t="shared" si="1137"/>
        <v>120</v>
      </c>
      <c r="AY829" s="210">
        <f t="shared" si="1138"/>
        <v>15.444015444015434</v>
      </c>
      <c r="AZ829" s="211">
        <f t="shared" si="1139"/>
        <v>1012.3394000000001</v>
      </c>
      <c r="BA829" s="544">
        <f t="shared" si="1193"/>
        <v>115.33940000000007</v>
      </c>
      <c r="BB829" s="210">
        <f t="shared" si="1194"/>
        <v>28.834850000000017</v>
      </c>
      <c r="BC829" s="213">
        <f t="shared" si="1140"/>
        <v>0</v>
      </c>
      <c r="BD829" s="211">
        <f>[1]MAG_9pak!$F$8</f>
        <v>911.10546000000011</v>
      </c>
      <c r="BE829" s="213">
        <f t="shared" si="1141"/>
        <v>273.331638</v>
      </c>
      <c r="BF829" s="213">
        <f t="shared" si="1142"/>
        <v>455.55273000000005</v>
      </c>
      <c r="BG829" s="210">
        <f t="shared" si="1143"/>
        <v>202.10546000000011</v>
      </c>
      <c r="BH829" s="210">
        <f t="shared" si="1144"/>
        <v>134.10546000000011</v>
      </c>
      <c r="BI829" s="210">
        <f t="shared" si="1145"/>
        <v>17.259389961389985</v>
      </c>
      <c r="BJ829" s="210">
        <f t="shared" si="1146"/>
        <v>963.48</v>
      </c>
      <c r="BK829" s="214">
        <f t="shared" si="1147"/>
        <v>289.04399999999998</v>
      </c>
      <c r="BL829" s="214">
        <f t="shared" si="1148"/>
        <v>481.74</v>
      </c>
      <c r="BM829" s="210">
        <f t="shared" si="1149"/>
        <v>186.48000000000002</v>
      </c>
      <c r="BN829" s="210">
        <f t="shared" si="1150"/>
        <v>254.48000000000002</v>
      </c>
      <c r="BO829" s="215">
        <f t="shared" si="1151"/>
        <v>0</v>
      </c>
      <c r="BP829" s="210">
        <f t="shared" ref="BP829:BP845" si="1215">Z829*1.24</f>
        <v>963.48</v>
      </c>
      <c r="BQ829" s="216">
        <f t="shared" si="1152"/>
        <v>289.04399999999998</v>
      </c>
      <c r="BR829" s="216">
        <f t="shared" si="1153"/>
        <v>481.74</v>
      </c>
      <c r="BS829" s="210">
        <f t="shared" si="1154"/>
        <v>186.48000000000002</v>
      </c>
      <c r="BT829" s="210">
        <f t="shared" si="1155"/>
        <v>254.48000000000002</v>
      </c>
      <c r="BU829" s="217">
        <f t="shared" si="1156"/>
        <v>0</v>
      </c>
      <c r="BV829" s="210">
        <f t="shared" ref="BV829:BV845" si="1216">Z829*1.24</f>
        <v>963.48</v>
      </c>
      <c r="BW829" s="403">
        <f t="shared" si="1157"/>
        <v>289.04399999999998</v>
      </c>
      <c r="BX829" s="403">
        <f t="shared" si="1158"/>
        <v>481.74</v>
      </c>
      <c r="BY829" s="210">
        <f t="shared" si="1159"/>
        <v>186.48000000000002</v>
      </c>
      <c r="BZ829" s="210">
        <f t="shared" si="1160"/>
        <v>254.48000000000002</v>
      </c>
      <c r="CA829" s="210">
        <f t="shared" si="1161"/>
        <v>24</v>
      </c>
      <c r="CB829" s="404">
        <f t="shared" si="1162"/>
        <v>0</v>
      </c>
      <c r="CC829" s="404"/>
      <c r="CD829" s="537">
        <f t="shared" si="1163"/>
        <v>28.834850000000017</v>
      </c>
      <c r="CE829" s="537">
        <f t="shared" si="1195"/>
        <v>8.6504550000000044</v>
      </c>
      <c r="CF829" s="537">
        <f t="shared" si="1164"/>
        <v>14.417425000000009</v>
      </c>
      <c r="CG829" s="210"/>
      <c r="CH829" s="210"/>
      <c r="CI829" s="210"/>
      <c r="CJ829" s="538">
        <f t="shared" si="1165"/>
        <v>0</v>
      </c>
      <c r="CK829" s="216">
        <f t="shared" si="1166"/>
        <v>-47</v>
      </c>
      <c r="CL829" s="216">
        <f t="shared" si="1196"/>
        <v>-14.1</v>
      </c>
      <c r="CM829" s="216">
        <f t="shared" si="1167"/>
        <v>-23.5</v>
      </c>
      <c r="CN829" s="216"/>
      <c r="CO829" s="216"/>
      <c r="CP829" s="216"/>
      <c r="CQ829" s="217">
        <f t="shared" si="1168"/>
        <v>0</v>
      </c>
      <c r="CR829" s="403">
        <f t="shared" si="1169"/>
        <v>12.214850000000013</v>
      </c>
      <c r="CS829" s="403">
        <f t="shared" si="1197"/>
        <v>3.6644550000000038</v>
      </c>
      <c r="CT829" s="403">
        <f t="shared" si="1170"/>
        <v>6.1074250000000063</v>
      </c>
      <c r="CU829" s="403"/>
      <c r="CV829" s="403"/>
      <c r="CW829" s="403"/>
      <c r="CX829" s="404">
        <f t="shared" si="1171"/>
        <v>0</v>
      </c>
      <c r="CY829" s="198"/>
      <c r="CZ829" s="222">
        <v>709</v>
      </c>
      <c r="DA829" s="677">
        <f t="shared" si="1172"/>
        <v>-68</v>
      </c>
      <c r="DB829" s="676">
        <f t="shared" si="1173"/>
        <v>-8.7516087516087566</v>
      </c>
      <c r="DC829" s="676">
        <f t="shared" si="1198"/>
        <v>-1.7503217503217514</v>
      </c>
      <c r="DD829" s="208">
        <v>1012.3394000000001</v>
      </c>
      <c r="DE829" s="677">
        <f t="shared" si="1174"/>
        <v>235.33940000000007</v>
      </c>
      <c r="DF829" s="676">
        <f t="shared" si="1175"/>
        <v>30.288211068211069</v>
      </c>
      <c r="DG829" s="676">
        <f t="shared" si="1199"/>
        <v>6.0576422136422137</v>
      </c>
      <c r="DH829" s="222">
        <v>20</v>
      </c>
      <c r="DI829" s="677">
        <f t="shared" si="1176"/>
        <v>155.4</v>
      </c>
      <c r="DJ829" s="568">
        <f t="shared" si="1177"/>
        <v>932.4</v>
      </c>
      <c r="DK829" s="677">
        <f t="shared" si="1178"/>
        <v>0</v>
      </c>
      <c r="DL829" s="677">
        <f t="shared" si="1200"/>
        <v>279.72000000000003</v>
      </c>
      <c r="DM829" s="677">
        <f t="shared" si="1201"/>
        <v>466.2</v>
      </c>
      <c r="DN829" s="677">
        <f t="shared" si="1179"/>
        <v>19.984850000000023</v>
      </c>
      <c r="DO829" s="677">
        <f t="shared" si="1202"/>
        <v>5.9954550000000069</v>
      </c>
      <c r="DP829" s="677">
        <f t="shared" si="1203"/>
        <v>9.9924250000000114</v>
      </c>
      <c r="DQ829" s="677">
        <f t="shared" si="1180"/>
        <v>0</v>
      </c>
      <c r="DR829" s="222">
        <v>709</v>
      </c>
      <c r="DS829" s="677">
        <f t="shared" si="1181"/>
        <v>-68</v>
      </c>
      <c r="DT829" s="676">
        <f t="shared" si="1182"/>
        <v>-8.7516087516087566</v>
      </c>
      <c r="DU829" s="710">
        <f t="shared" si="1204"/>
        <v>-1.7503217503217514</v>
      </c>
      <c r="DV829" s="208">
        <v>1012.3394000000001</v>
      </c>
      <c r="DW829" s="677">
        <f t="shared" si="1183"/>
        <v>235.33940000000007</v>
      </c>
      <c r="DX829" s="676">
        <f t="shared" si="1184"/>
        <v>30.288211068211069</v>
      </c>
      <c r="DY829" s="710">
        <f t="shared" si="1205"/>
        <v>6.0576422136422137</v>
      </c>
      <c r="DZ829" s="222">
        <v>19</v>
      </c>
      <c r="EA829" s="677">
        <f t="shared" si="1185"/>
        <v>147.63</v>
      </c>
      <c r="EB829" s="568">
        <f t="shared" si="1186"/>
        <v>924.63</v>
      </c>
      <c r="EC829" s="677">
        <f t="shared" si="1187"/>
        <v>0</v>
      </c>
      <c r="ED829" s="677">
        <f t="shared" si="1206"/>
        <v>277.38900000000001</v>
      </c>
      <c r="EE829" s="677">
        <f t="shared" si="1207"/>
        <v>462.315</v>
      </c>
      <c r="EF829" s="208">
        <f t="shared" si="1208"/>
        <v>21.927350000000018</v>
      </c>
      <c r="EG829" s="208">
        <f t="shared" si="1209"/>
        <v>6.578205000000005</v>
      </c>
      <c r="EH829" s="208">
        <f t="shared" si="1210"/>
        <v>10.963675000000009</v>
      </c>
      <c r="EI829" s="677">
        <f t="shared" si="1188"/>
        <v>0</v>
      </c>
    </row>
    <row r="830" spans="1:139" s="218" customFormat="1" ht="13.5" customHeight="1" x14ac:dyDescent="0.2">
      <c r="A830" s="506">
        <v>828</v>
      </c>
      <c r="B830" s="505" t="s">
        <v>1266</v>
      </c>
      <c r="C830" s="499" t="s">
        <v>1020</v>
      </c>
      <c r="D830" s="253" t="s">
        <v>164</v>
      </c>
      <c r="E830" s="253" t="s">
        <v>83</v>
      </c>
      <c r="F830" s="219" t="s">
        <v>10</v>
      </c>
      <c r="G830" s="219" t="s">
        <v>26</v>
      </c>
      <c r="H830" s="219" t="s">
        <v>28</v>
      </c>
      <c r="I830" s="248">
        <v>1</v>
      </c>
      <c r="J830" s="229">
        <v>1050</v>
      </c>
      <c r="K830" s="222"/>
      <c r="L830" s="219" t="s">
        <v>10</v>
      </c>
      <c r="M830" s="219" t="s">
        <v>26</v>
      </c>
      <c r="N830" s="219" t="s">
        <v>28</v>
      </c>
      <c r="O830" s="249">
        <v>1</v>
      </c>
      <c r="P830" s="230">
        <v>1050</v>
      </c>
      <c r="Q830" s="219"/>
      <c r="R830" s="219"/>
      <c r="S830" s="219"/>
      <c r="T830" s="249">
        <v>1</v>
      </c>
      <c r="U830" s="231">
        <v>1050</v>
      </c>
      <c r="V830" s="228" t="s">
        <v>10</v>
      </c>
      <c r="W830" s="228" t="s">
        <v>24</v>
      </c>
      <c r="X830" s="228" t="s">
        <v>25</v>
      </c>
      <c r="Y830" s="252">
        <v>1</v>
      </c>
      <c r="Z830" s="232">
        <v>1050</v>
      </c>
      <c r="AA830" s="207">
        <f t="shared" si="1124"/>
        <v>1050</v>
      </c>
      <c r="AB830" s="222">
        <v>905</v>
      </c>
      <c r="AC830" s="544">
        <f t="shared" si="1189"/>
        <v>-145</v>
      </c>
      <c r="AD830" s="208">
        <f>1.137*$AB$1</f>
        <v>1293.2920200000001</v>
      </c>
      <c r="AE830" s="678">
        <f t="shared" si="1190"/>
        <v>243.29202000000009</v>
      </c>
      <c r="AF830" s="222">
        <v>1682</v>
      </c>
      <c r="AJ830" s="444">
        <f t="shared" si="1125"/>
        <v>-145</v>
      </c>
      <c r="AK830" s="444">
        <f t="shared" si="1126"/>
        <v>-13.80952380952381</v>
      </c>
      <c r="AL830" s="539">
        <f t="shared" si="1191"/>
        <v>-2.7619047619047619E-2</v>
      </c>
      <c r="AM830" s="444">
        <f t="shared" si="1127"/>
        <v>-29</v>
      </c>
      <c r="AN830" s="445">
        <f t="shared" si="1128"/>
        <v>243.29202000000009</v>
      </c>
      <c r="AO830" s="445">
        <f t="shared" si="1129"/>
        <v>23.170668571428578</v>
      </c>
      <c r="AP830" s="542">
        <f t="shared" si="1192"/>
        <v>4.6341337142857153E-2</v>
      </c>
      <c r="AQ830" s="445">
        <f t="shared" si="1130"/>
        <v>48.658404000000019</v>
      </c>
      <c r="AR830" s="227">
        <f t="shared" si="1131"/>
        <v>1170</v>
      </c>
      <c r="AS830" s="210">
        <f t="shared" si="1132"/>
        <v>1170</v>
      </c>
      <c r="AT830" s="209">
        <f t="shared" si="1133"/>
        <v>351</v>
      </c>
      <c r="AU830" s="209">
        <f t="shared" si="1134"/>
        <v>585</v>
      </c>
      <c r="AV830" s="211">
        <f t="shared" si="1135"/>
        <v>905</v>
      </c>
      <c r="AW830" s="210">
        <f t="shared" si="1136"/>
        <v>265</v>
      </c>
      <c r="AX830" s="210">
        <f t="shared" si="1137"/>
        <v>120</v>
      </c>
      <c r="AY830" s="210">
        <f t="shared" si="1138"/>
        <v>11.428571428571431</v>
      </c>
      <c r="AZ830" s="211">
        <f t="shared" si="1139"/>
        <v>1293.2920200000001</v>
      </c>
      <c r="BA830" s="544">
        <f t="shared" si="1193"/>
        <v>123.29202000000009</v>
      </c>
      <c r="BB830" s="210">
        <f t="shared" si="1194"/>
        <v>30.823005000000023</v>
      </c>
      <c r="BC830" s="213">
        <f t="shared" si="1140"/>
        <v>1163.9628180000002</v>
      </c>
      <c r="BD830" s="211">
        <f>[1]MAG_9pak!$F$10</f>
        <v>1163.9628180000002</v>
      </c>
      <c r="BE830" s="213">
        <f t="shared" si="1141"/>
        <v>349.18884540000005</v>
      </c>
      <c r="BF830" s="213">
        <f t="shared" si="1142"/>
        <v>581.9814090000001</v>
      </c>
      <c r="BG830" s="210">
        <f t="shared" si="1143"/>
        <v>258.9628180000002</v>
      </c>
      <c r="BH830" s="210">
        <f t="shared" si="1144"/>
        <v>113.9628180000002</v>
      </c>
      <c r="BI830" s="210">
        <f t="shared" si="1145"/>
        <v>10.85360171428573</v>
      </c>
      <c r="BJ830" s="210">
        <f t="shared" si="1146"/>
        <v>1302</v>
      </c>
      <c r="BK830" s="214">
        <f t="shared" si="1147"/>
        <v>390.59999999999997</v>
      </c>
      <c r="BL830" s="214">
        <f t="shared" si="1148"/>
        <v>651</v>
      </c>
      <c r="BM830" s="210">
        <f t="shared" si="1149"/>
        <v>252</v>
      </c>
      <c r="BN830" s="210">
        <f t="shared" si="1150"/>
        <v>397</v>
      </c>
      <c r="BO830" s="215">
        <f t="shared" si="1151"/>
        <v>1302</v>
      </c>
      <c r="BP830" s="210">
        <f t="shared" si="1215"/>
        <v>1302</v>
      </c>
      <c r="BQ830" s="216">
        <f t="shared" si="1152"/>
        <v>390.59999999999997</v>
      </c>
      <c r="BR830" s="216">
        <f t="shared" si="1153"/>
        <v>651</v>
      </c>
      <c r="BS830" s="210">
        <f t="shared" si="1154"/>
        <v>252</v>
      </c>
      <c r="BT830" s="210">
        <f t="shared" si="1155"/>
        <v>397</v>
      </c>
      <c r="BU830" s="217">
        <f t="shared" si="1156"/>
        <v>1302</v>
      </c>
      <c r="BV830" s="210">
        <f t="shared" si="1216"/>
        <v>1302</v>
      </c>
      <c r="BW830" s="403">
        <f t="shared" si="1157"/>
        <v>390.59999999999997</v>
      </c>
      <c r="BX830" s="403">
        <f t="shared" si="1158"/>
        <v>651</v>
      </c>
      <c r="BY830" s="210">
        <f t="shared" si="1159"/>
        <v>252</v>
      </c>
      <c r="BZ830" s="210">
        <f t="shared" si="1160"/>
        <v>397</v>
      </c>
      <c r="CA830" s="210">
        <f t="shared" si="1161"/>
        <v>24</v>
      </c>
      <c r="CB830" s="404">
        <f t="shared" si="1162"/>
        <v>1302</v>
      </c>
      <c r="CC830" s="404"/>
      <c r="CD830" s="537">
        <f t="shared" si="1163"/>
        <v>30.823005000000023</v>
      </c>
      <c r="CE830" s="537">
        <f t="shared" si="1195"/>
        <v>9.246901500000007</v>
      </c>
      <c r="CF830" s="537">
        <f t="shared" si="1164"/>
        <v>15.411502500000012</v>
      </c>
      <c r="CG830" s="210"/>
      <c r="CH830" s="210"/>
      <c r="CI830" s="210"/>
      <c r="CJ830" s="538">
        <f t="shared" si="1165"/>
        <v>30.823005000000023</v>
      </c>
      <c r="CK830" s="216">
        <f t="shared" si="1166"/>
        <v>-66.25</v>
      </c>
      <c r="CL830" s="216">
        <f t="shared" si="1196"/>
        <v>-19.875</v>
      </c>
      <c r="CM830" s="216">
        <f t="shared" si="1167"/>
        <v>-33.125</v>
      </c>
      <c r="CN830" s="216"/>
      <c r="CO830" s="216"/>
      <c r="CP830" s="216"/>
      <c r="CQ830" s="217">
        <f t="shared" si="1168"/>
        <v>-66.25</v>
      </c>
      <c r="CR830" s="403">
        <f t="shared" si="1169"/>
        <v>-2.1769949999999767</v>
      </c>
      <c r="CS830" s="403">
        <f t="shared" si="1197"/>
        <v>-0.65309849999999303</v>
      </c>
      <c r="CT830" s="403">
        <f t="shared" si="1170"/>
        <v>-1.0884974999999883</v>
      </c>
      <c r="CU830" s="403"/>
      <c r="CV830" s="403"/>
      <c r="CW830" s="403"/>
      <c r="CX830" s="404">
        <f t="shared" si="1171"/>
        <v>-2.1769949999999767</v>
      </c>
      <c r="CY830" s="198"/>
      <c r="CZ830" s="222">
        <v>905</v>
      </c>
      <c r="DA830" s="677">
        <f t="shared" si="1172"/>
        <v>-145</v>
      </c>
      <c r="DB830" s="676">
        <f t="shared" si="1173"/>
        <v>-13.80952380952381</v>
      </c>
      <c r="DC830" s="676">
        <f t="shared" si="1198"/>
        <v>-2.7619047619047619</v>
      </c>
      <c r="DD830" s="208">
        <v>1293.2920200000001</v>
      </c>
      <c r="DE830" s="677">
        <f t="shared" si="1174"/>
        <v>243.29202000000009</v>
      </c>
      <c r="DF830" s="676">
        <f t="shared" si="1175"/>
        <v>23.170668571428578</v>
      </c>
      <c r="DG830" s="676">
        <f t="shared" si="1199"/>
        <v>4.6341337142857153</v>
      </c>
      <c r="DH830" s="222">
        <v>20</v>
      </c>
      <c r="DI830" s="677">
        <f t="shared" si="1176"/>
        <v>210</v>
      </c>
      <c r="DJ830" s="568">
        <f t="shared" si="1177"/>
        <v>1260</v>
      </c>
      <c r="DK830" s="677">
        <f t="shared" si="1178"/>
        <v>1260</v>
      </c>
      <c r="DL830" s="677">
        <f t="shared" si="1200"/>
        <v>378</v>
      </c>
      <c r="DM830" s="677">
        <f t="shared" si="1201"/>
        <v>630</v>
      </c>
      <c r="DN830" s="677">
        <f t="shared" si="1179"/>
        <v>8.3230050000000233</v>
      </c>
      <c r="DO830" s="677">
        <f t="shared" si="1202"/>
        <v>2.496901500000007</v>
      </c>
      <c r="DP830" s="677">
        <f t="shared" si="1203"/>
        <v>4.1615025000000117</v>
      </c>
      <c r="DQ830" s="677">
        <f t="shared" si="1180"/>
        <v>8.3230050000000233</v>
      </c>
      <c r="DR830" s="222">
        <v>905</v>
      </c>
      <c r="DS830" s="677">
        <f t="shared" si="1181"/>
        <v>-145</v>
      </c>
      <c r="DT830" s="676">
        <f t="shared" si="1182"/>
        <v>-13.80952380952381</v>
      </c>
      <c r="DU830" s="710">
        <f t="shared" si="1204"/>
        <v>-2.7619047619047619</v>
      </c>
      <c r="DV830" s="208">
        <v>1293.2920200000001</v>
      </c>
      <c r="DW830" s="677">
        <f t="shared" si="1183"/>
        <v>243.29202000000009</v>
      </c>
      <c r="DX830" s="676">
        <f t="shared" si="1184"/>
        <v>23.170668571428578</v>
      </c>
      <c r="DY830" s="710">
        <f t="shared" si="1205"/>
        <v>4.6341337142857153</v>
      </c>
      <c r="DZ830" s="222">
        <v>19</v>
      </c>
      <c r="EA830" s="677">
        <f t="shared" si="1185"/>
        <v>199.5</v>
      </c>
      <c r="EB830" s="568">
        <f t="shared" si="1186"/>
        <v>1249.5</v>
      </c>
      <c r="EC830" s="677">
        <f t="shared" si="1187"/>
        <v>1249.5</v>
      </c>
      <c r="ED830" s="677">
        <f t="shared" si="1206"/>
        <v>374.85</v>
      </c>
      <c r="EE830" s="677">
        <f t="shared" si="1207"/>
        <v>624.75</v>
      </c>
      <c r="EF830" s="208">
        <f t="shared" si="1208"/>
        <v>10.948005000000023</v>
      </c>
      <c r="EG830" s="208">
        <f t="shared" si="1209"/>
        <v>3.2844015000000071</v>
      </c>
      <c r="EH830" s="208">
        <f t="shared" si="1210"/>
        <v>5.4740025000000117</v>
      </c>
      <c r="EI830" s="677">
        <f t="shared" si="1188"/>
        <v>10.948005000000023</v>
      </c>
    </row>
    <row r="831" spans="1:139" s="218" customFormat="1" ht="13.5" customHeight="1" x14ac:dyDescent="0.2">
      <c r="A831" s="505">
        <v>829</v>
      </c>
      <c r="B831" s="505" t="s">
        <v>1266</v>
      </c>
      <c r="C831" s="499" t="s">
        <v>1020</v>
      </c>
      <c r="D831" s="253" t="s">
        <v>164</v>
      </c>
      <c r="E831" s="253" t="s">
        <v>153</v>
      </c>
      <c r="F831" s="219" t="s">
        <v>5</v>
      </c>
      <c r="G831" s="219" t="s">
        <v>42</v>
      </c>
      <c r="H831" s="219" t="s">
        <v>52</v>
      </c>
      <c r="I831" s="248">
        <v>1</v>
      </c>
      <c r="J831" s="234">
        <v>679</v>
      </c>
      <c r="K831" s="222"/>
      <c r="L831" s="219" t="s">
        <v>5</v>
      </c>
      <c r="M831" s="219" t="s">
        <v>42</v>
      </c>
      <c r="N831" s="219" t="s">
        <v>52</v>
      </c>
      <c r="O831" s="249">
        <v>1</v>
      </c>
      <c r="P831" s="234">
        <v>679</v>
      </c>
      <c r="Q831" s="219"/>
      <c r="R831" s="219"/>
      <c r="S831" s="219"/>
      <c r="T831" s="249">
        <v>1</v>
      </c>
      <c r="U831" s="235">
        <v>679</v>
      </c>
      <c r="V831" s="228" t="s">
        <v>303</v>
      </c>
      <c r="W831" s="228" t="s">
        <v>42</v>
      </c>
      <c r="X831" s="228" t="s">
        <v>10</v>
      </c>
      <c r="Y831" s="252">
        <v>1</v>
      </c>
      <c r="Z831" s="236">
        <v>679</v>
      </c>
      <c r="AA831" s="207">
        <f t="shared" si="1124"/>
        <v>679</v>
      </c>
      <c r="AB831" s="222">
        <v>648</v>
      </c>
      <c r="AC831" s="544">
        <f t="shared" si="1189"/>
        <v>-31</v>
      </c>
      <c r="AD831" s="208">
        <f>0.814*$AB$1</f>
        <v>925.89243999999997</v>
      </c>
      <c r="AE831" s="678">
        <f t="shared" si="1190"/>
        <v>246.89243999999997</v>
      </c>
      <c r="AF831" s="222">
        <v>1205</v>
      </c>
      <c r="AJ831" s="444">
        <f t="shared" si="1125"/>
        <v>-31</v>
      </c>
      <c r="AK831" s="444">
        <f t="shared" si="1126"/>
        <v>-4.5655375552282749</v>
      </c>
      <c r="AL831" s="539">
        <f t="shared" si="1191"/>
        <v>-9.1310751104565508E-3</v>
      </c>
      <c r="AM831" s="444">
        <f t="shared" si="1127"/>
        <v>-6.2</v>
      </c>
      <c r="AN831" s="445">
        <f t="shared" si="1128"/>
        <v>246.89243999999997</v>
      </c>
      <c r="AO831" s="445">
        <f t="shared" si="1129"/>
        <v>36.361184094256259</v>
      </c>
      <c r="AP831" s="542">
        <f t="shared" si="1192"/>
        <v>7.2722368188512521E-2</v>
      </c>
      <c r="AQ831" s="445">
        <f t="shared" si="1130"/>
        <v>49.37848799999999</v>
      </c>
      <c r="AR831" s="227">
        <f t="shared" si="1131"/>
        <v>799</v>
      </c>
      <c r="AS831" s="210">
        <f t="shared" si="1132"/>
        <v>799</v>
      </c>
      <c r="AT831" s="209">
        <f t="shared" si="1133"/>
        <v>239.7</v>
      </c>
      <c r="AU831" s="209">
        <f t="shared" si="1134"/>
        <v>399.5</v>
      </c>
      <c r="AV831" s="211">
        <f t="shared" si="1135"/>
        <v>648</v>
      </c>
      <c r="AW831" s="210">
        <f t="shared" si="1136"/>
        <v>151</v>
      </c>
      <c r="AX831" s="210">
        <f t="shared" si="1137"/>
        <v>120</v>
      </c>
      <c r="AY831" s="210">
        <f t="shared" si="1138"/>
        <v>17.673048600883661</v>
      </c>
      <c r="AZ831" s="211">
        <f t="shared" si="1139"/>
        <v>925.89243999999997</v>
      </c>
      <c r="BA831" s="544">
        <f t="shared" si="1193"/>
        <v>126.89243999999997</v>
      </c>
      <c r="BB831" s="210">
        <f t="shared" si="1194"/>
        <v>31.723109999999991</v>
      </c>
      <c r="BC831" s="213">
        <f t="shared" si="1140"/>
        <v>833.30319599999996</v>
      </c>
      <c r="BD831" s="211">
        <f>[1]MAG_9pak!$F$6</f>
        <v>833.30319599999996</v>
      </c>
      <c r="BE831" s="213">
        <f t="shared" si="1141"/>
        <v>249.99095879999999</v>
      </c>
      <c r="BF831" s="213">
        <f t="shared" si="1142"/>
        <v>416.65159799999998</v>
      </c>
      <c r="BG831" s="210">
        <f t="shared" si="1143"/>
        <v>185.30319599999996</v>
      </c>
      <c r="BH831" s="210">
        <f t="shared" si="1144"/>
        <v>154.30319599999996</v>
      </c>
      <c r="BI831" s="210">
        <f t="shared" si="1145"/>
        <v>22.725065684830639</v>
      </c>
      <c r="BJ831" s="210">
        <f t="shared" si="1146"/>
        <v>841.96</v>
      </c>
      <c r="BK831" s="214">
        <f t="shared" si="1147"/>
        <v>252.58799999999999</v>
      </c>
      <c r="BL831" s="214">
        <f t="shared" si="1148"/>
        <v>420.98</v>
      </c>
      <c r="BM831" s="210">
        <f t="shared" si="1149"/>
        <v>162.96000000000004</v>
      </c>
      <c r="BN831" s="210">
        <f t="shared" si="1150"/>
        <v>193.96000000000004</v>
      </c>
      <c r="BO831" s="215">
        <f t="shared" si="1151"/>
        <v>841.96</v>
      </c>
      <c r="BP831" s="210">
        <f t="shared" si="1215"/>
        <v>841.96</v>
      </c>
      <c r="BQ831" s="216">
        <f t="shared" si="1152"/>
        <v>252.58799999999999</v>
      </c>
      <c r="BR831" s="216">
        <f t="shared" si="1153"/>
        <v>420.98</v>
      </c>
      <c r="BS831" s="210">
        <f t="shared" si="1154"/>
        <v>162.96000000000004</v>
      </c>
      <c r="BT831" s="210">
        <f t="shared" si="1155"/>
        <v>193.96000000000004</v>
      </c>
      <c r="BU831" s="217">
        <f t="shared" si="1156"/>
        <v>841.96</v>
      </c>
      <c r="BV831" s="210">
        <f t="shared" si="1216"/>
        <v>841.96</v>
      </c>
      <c r="BW831" s="403">
        <f t="shared" si="1157"/>
        <v>252.58799999999999</v>
      </c>
      <c r="BX831" s="403">
        <f t="shared" si="1158"/>
        <v>420.98</v>
      </c>
      <c r="BY831" s="210">
        <f t="shared" si="1159"/>
        <v>162.96000000000004</v>
      </c>
      <c r="BZ831" s="210">
        <f t="shared" si="1160"/>
        <v>193.96000000000004</v>
      </c>
      <c r="CA831" s="210">
        <f t="shared" si="1161"/>
        <v>24</v>
      </c>
      <c r="CB831" s="404">
        <f t="shared" si="1162"/>
        <v>841.96</v>
      </c>
      <c r="CC831" s="404"/>
      <c r="CD831" s="537">
        <f t="shared" si="1163"/>
        <v>31.723109999999991</v>
      </c>
      <c r="CE831" s="537">
        <f t="shared" si="1195"/>
        <v>9.5169329999999963</v>
      </c>
      <c r="CF831" s="537">
        <f t="shared" si="1164"/>
        <v>15.861554999999996</v>
      </c>
      <c r="CG831" s="210"/>
      <c r="CH831" s="210"/>
      <c r="CI831" s="210"/>
      <c r="CJ831" s="538">
        <f t="shared" si="1165"/>
        <v>31.723109999999991</v>
      </c>
      <c r="CK831" s="216">
        <f t="shared" si="1166"/>
        <v>-37.75</v>
      </c>
      <c r="CL831" s="216">
        <f t="shared" si="1196"/>
        <v>-11.324999999999999</v>
      </c>
      <c r="CM831" s="216">
        <f t="shared" si="1167"/>
        <v>-18.875</v>
      </c>
      <c r="CN831" s="216"/>
      <c r="CO831" s="216"/>
      <c r="CP831" s="216"/>
      <c r="CQ831" s="217">
        <f t="shared" si="1168"/>
        <v>-37.75</v>
      </c>
      <c r="CR831" s="403">
        <f t="shared" si="1169"/>
        <v>20.983109999999982</v>
      </c>
      <c r="CS831" s="403">
        <f t="shared" si="1197"/>
        <v>6.2949329999999941</v>
      </c>
      <c r="CT831" s="403">
        <f t="shared" si="1170"/>
        <v>10.491554999999991</v>
      </c>
      <c r="CU831" s="403"/>
      <c r="CV831" s="403"/>
      <c r="CW831" s="403"/>
      <c r="CX831" s="404">
        <f t="shared" si="1171"/>
        <v>20.983109999999982</v>
      </c>
      <c r="CY831" s="198"/>
      <c r="CZ831" s="222">
        <v>648</v>
      </c>
      <c r="DA831" s="677">
        <f t="shared" si="1172"/>
        <v>-31</v>
      </c>
      <c r="DB831" s="676">
        <f t="shared" si="1173"/>
        <v>-4.5655375552282749</v>
      </c>
      <c r="DC831" s="676">
        <f t="shared" si="1198"/>
        <v>-0.91310751104565502</v>
      </c>
      <c r="DD831" s="208">
        <v>925.89243999999997</v>
      </c>
      <c r="DE831" s="677">
        <f t="shared" si="1174"/>
        <v>246.89243999999997</v>
      </c>
      <c r="DF831" s="676">
        <f t="shared" si="1175"/>
        <v>36.361184094256259</v>
      </c>
      <c r="DG831" s="676">
        <f t="shared" si="1199"/>
        <v>7.2722368188512521</v>
      </c>
      <c r="DH831" s="222">
        <v>24</v>
      </c>
      <c r="DI831" s="677">
        <f t="shared" si="1176"/>
        <v>162.96</v>
      </c>
      <c r="DJ831" s="568">
        <f t="shared" si="1177"/>
        <v>841.96</v>
      </c>
      <c r="DK831" s="677">
        <f t="shared" si="1178"/>
        <v>841.96</v>
      </c>
      <c r="DL831" s="677">
        <f t="shared" si="1200"/>
        <v>252.58800000000002</v>
      </c>
      <c r="DM831" s="677">
        <f t="shared" si="1201"/>
        <v>420.98</v>
      </c>
      <c r="DN831" s="677">
        <f t="shared" si="1179"/>
        <v>20.983109999999982</v>
      </c>
      <c r="DO831" s="677">
        <f t="shared" si="1202"/>
        <v>6.2949329999999941</v>
      </c>
      <c r="DP831" s="677">
        <f t="shared" si="1203"/>
        <v>10.491554999999991</v>
      </c>
      <c r="DQ831" s="677">
        <f t="shared" si="1180"/>
        <v>20.983109999999982</v>
      </c>
      <c r="DR831" s="222">
        <v>648</v>
      </c>
      <c r="DS831" s="677">
        <f t="shared" si="1181"/>
        <v>-31</v>
      </c>
      <c r="DT831" s="676">
        <f t="shared" si="1182"/>
        <v>-4.5655375552282749</v>
      </c>
      <c r="DU831" s="710">
        <f t="shared" si="1204"/>
        <v>-0.91310751104565502</v>
      </c>
      <c r="DV831" s="208">
        <v>925.89243999999997</v>
      </c>
      <c r="DW831" s="677">
        <f t="shared" si="1183"/>
        <v>246.89243999999997</v>
      </c>
      <c r="DX831" s="676">
        <f t="shared" si="1184"/>
        <v>36.361184094256259</v>
      </c>
      <c r="DY831" s="710">
        <f t="shared" si="1205"/>
        <v>7.2722368188512521</v>
      </c>
      <c r="DZ831" s="222">
        <v>22</v>
      </c>
      <c r="EA831" s="677">
        <f t="shared" si="1185"/>
        <v>149.38</v>
      </c>
      <c r="EB831" s="568">
        <f t="shared" si="1186"/>
        <v>828.38</v>
      </c>
      <c r="EC831" s="677">
        <f t="shared" si="1187"/>
        <v>828.38</v>
      </c>
      <c r="ED831" s="677">
        <f t="shared" si="1206"/>
        <v>248.51400000000001</v>
      </c>
      <c r="EE831" s="677">
        <f t="shared" si="1207"/>
        <v>414.19</v>
      </c>
      <c r="EF831" s="208">
        <f t="shared" si="1208"/>
        <v>24.378109999999992</v>
      </c>
      <c r="EG831" s="208">
        <f t="shared" si="1209"/>
        <v>7.3134329999999972</v>
      </c>
      <c r="EH831" s="208">
        <f t="shared" si="1210"/>
        <v>12.189054999999996</v>
      </c>
      <c r="EI831" s="677">
        <f t="shared" si="1188"/>
        <v>24.378109999999992</v>
      </c>
    </row>
    <row r="832" spans="1:139" s="218" customFormat="1" ht="13.5" customHeight="1" x14ac:dyDescent="0.2">
      <c r="A832" s="505">
        <v>830</v>
      </c>
      <c r="B832" s="505" t="s">
        <v>1266</v>
      </c>
      <c r="C832" s="499" t="s">
        <v>1020</v>
      </c>
      <c r="D832" s="253" t="s">
        <v>164</v>
      </c>
      <c r="E832" s="253" t="s">
        <v>33</v>
      </c>
      <c r="F832" s="219" t="s">
        <v>41</v>
      </c>
      <c r="G832" s="219" t="s">
        <v>42</v>
      </c>
      <c r="H832" s="219" t="s">
        <v>25</v>
      </c>
      <c r="I832" s="248">
        <v>1</v>
      </c>
      <c r="J832" s="230">
        <v>866</v>
      </c>
      <c r="K832" s="222"/>
      <c r="L832" s="219" t="s">
        <v>41</v>
      </c>
      <c r="M832" s="219" t="s">
        <v>42</v>
      </c>
      <c r="N832" s="219" t="s">
        <v>25</v>
      </c>
      <c r="O832" s="249">
        <v>1</v>
      </c>
      <c r="P832" s="230">
        <v>866</v>
      </c>
      <c r="Q832" s="219"/>
      <c r="R832" s="219"/>
      <c r="S832" s="219"/>
      <c r="T832" s="249">
        <v>1</v>
      </c>
      <c r="U832" s="231">
        <v>866</v>
      </c>
      <c r="V832" s="228" t="s">
        <v>699</v>
      </c>
      <c r="W832" s="228" t="s">
        <v>42</v>
      </c>
      <c r="X832" s="228" t="s">
        <v>45</v>
      </c>
      <c r="Y832" s="252">
        <v>1</v>
      </c>
      <c r="Z832" s="232">
        <v>866</v>
      </c>
      <c r="AA832" s="207">
        <f t="shared" si="1124"/>
        <v>866</v>
      </c>
      <c r="AB832" s="222">
        <v>758</v>
      </c>
      <c r="AC832" s="544">
        <f t="shared" si="1189"/>
        <v>-108</v>
      </c>
      <c r="AD832" s="208">
        <f>0.95*$AB$1</f>
        <v>1080.587</v>
      </c>
      <c r="AE832" s="678">
        <f t="shared" si="1190"/>
        <v>214.58699999999999</v>
      </c>
      <c r="AF832" s="222">
        <v>1406</v>
      </c>
      <c r="AJ832" s="444">
        <f t="shared" si="1125"/>
        <v>-108</v>
      </c>
      <c r="AK832" s="444">
        <f t="shared" si="1126"/>
        <v>-12.47113163972287</v>
      </c>
      <c r="AL832" s="539">
        <f t="shared" si="1191"/>
        <v>-2.494226327944574E-2</v>
      </c>
      <c r="AM832" s="444">
        <f t="shared" si="1127"/>
        <v>-21.6</v>
      </c>
      <c r="AN832" s="445">
        <f t="shared" si="1128"/>
        <v>214.58699999999999</v>
      </c>
      <c r="AO832" s="445">
        <f t="shared" si="1129"/>
        <v>24.779099307159356</v>
      </c>
      <c r="AP832" s="542">
        <f t="shared" si="1192"/>
        <v>4.9558198614318719E-2</v>
      </c>
      <c r="AQ832" s="445">
        <f t="shared" si="1130"/>
        <v>42.917400000000001</v>
      </c>
      <c r="AR832" s="227">
        <f t="shared" si="1131"/>
        <v>986</v>
      </c>
      <c r="AS832" s="210">
        <f t="shared" si="1132"/>
        <v>986</v>
      </c>
      <c r="AT832" s="209">
        <f t="shared" si="1133"/>
        <v>295.8</v>
      </c>
      <c r="AU832" s="209">
        <f t="shared" si="1134"/>
        <v>493</v>
      </c>
      <c r="AV832" s="211">
        <f t="shared" si="1135"/>
        <v>758</v>
      </c>
      <c r="AW832" s="210">
        <f t="shared" si="1136"/>
        <v>228</v>
      </c>
      <c r="AX832" s="210">
        <f t="shared" si="1137"/>
        <v>120</v>
      </c>
      <c r="AY832" s="210">
        <f t="shared" si="1138"/>
        <v>13.85681293302541</v>
      </c>
      <c r="AZ832" s="211">
        <f t="shared" si="1139"/>
        <v>1080.587</v>
      </c>
      <c r="BA832" s="544">
        <f t="shared" si="1193"/>
        <v>94.586999999999989</v>
      </c>
      <c r="BB832" s="210">
        <f t="shared" si="1194"/>
        <v>23.646749999999997</v>
      </c>
      <c r="BC832" s="213">
        <f t="shared" si="1140"/>
        <v>972.52830000000006</v>
      </c>
      <c r="BD832" s="211">
        <f>[1]MAG_9pak!$F$9</f>
        <v>972.52830000000006</v>
      </c>
      <c r="BE832" s="213">
        <f t="shared" si="1141"/>
        <v>291.75848999999999</v>
      </c>
      <c r="BF832" s="213">
        <f t="shared" si="1142"/>
        <v>486.26415000000003</v>
      </c>
      <c r="BG832" s="210">
        <f t="shared" si="1143"/>
        <v>214.52830000000006</v>
      </c>
      <c r="BH832" s="210">
        <f t="shared" si="1144"/>
        <v>106.52830000000006</v>
      </c>
      <c r="BI832" s="210">
        <f t="shared" si="1145"/>
        <v>12.301189376443418</v>
      </c>
      <c r="BJ832" s="210">
        <f t="shared" si="1146"/>
        <v>1073.8399999999999</v>
      </c>
      <c r="BK832" s="214">
        <f t="shared" si="1147"/>
        <v>322.15199999999999</v>
      </c>
      <c r="BL832" s="214">
        <f t="shared" si="1148"/>
        <v>536.91999999999996</v>
      </c>
      <c r="BM832" s="210">
        <f t="shared" si="1149"/>
        <v>207.83999999999992</v>
      </c>
      <c r="BN832" s="210">
        <f t="shared" si="1150"/>
        <v>315.83999999999992</v>
      </c>
      <c r="BO832" s="215">
        <f t="shared" si="1151"/>
        <v>1073.8399999999999</v>
      </c>
      <c r="BP832" s="210">
        <f t="shared" si="1215"/>
        <v>1073.8399999999999</v>
      </c>
      <c r="BQ832" s="216">
        <f t="shared" si="1152"/>
        <v>322.15199999999999</v>
      </c>
      <c r="BR832" s="216">
        <f t="shared" si="1153"/>
        <v>536.91999999999996</v>
      </c>
      <c r="BS832" s="210">
        <f t="shared" si="1154"/>
        <v>207.83999999999992</v>
      </c>
      <c r="BT832" s="210">
        <f t="shared" si="1155"/>
        <v>315.83999999999992</v>
      </c>
      <c r="BU832" s="217">
        <f t="shared" si="1156"/>
        <v>1073.8399999999999</v>
      </c>
      <c r="BV832" s="210">
        <f t="shared" si="1216"/>
        <v>1073.8399999999999</v>
      </c>
      <c r="BW832" s="403">
        <f t="shared" si="1157"/>
        <v>322.15199999999999</v>
      </c>
      <c r="BX832" s="403">
        <f t="shared" si="1158"/>
        <v>536.91999999999996</v>
      </c>
      <c r="BY832" s="210">
        <f t="shared" si="1159"/>
        <v>207.83999999999992</v>
      </c>
      <c r="BZ832" s="210">
        <f t="shared" si="1160"/>
        <v>315.83999999999992</v>
      </c>
      <c r="CA832" s="210">
        <f t="shared" si="1161"/>
        <v>24</v>
      </c>
      <c r="CB832" s="404">
        <f t="shared" si="1162"/>
        <v>1073.8399999999999</v>
      </c>
      <c r="CC832" s="404"/>
      <c r="CD832" s="537">
        <f t="shared" si="1163"/>
        <v>23.646749999999997</v>
      </c>
      <c r="CE832" s="537">
        <f t="shared" si="1195"/>
        <v>7.0940249999999994</v>
      </c>
      <c r="CF832" s="537">
        <f t="shared" si="1164"/>
        <v>11.823374999999999</v>
      </c>
      <c r="CG832" s="210"/>
      <c r="CH832" s="210"/>
      <c r="CI832" s="210"/>
      <c r="CJ832" s="538">
        <f t="shared" si="1165"/>
        <v>23.646749999999997</v>
      </c>
      <c r="CK832" s="216">
        <f t="shared" si="1166"/>
        <v>-57</v>
      </c>
      <c r="CL832" s="216">
        <f t="shared" si="1196"/>
        <v>-17.099999999999998</v>
      </c>
      <c r="CM832" s="216">
        <f t="shared" si="1167"/>
        <v>-28.5</v>
      </c>
      <c r="CN832" s="216"/>
      <c r="CO832" s="216"/>
      <c r="CP832" s="216"/>
      <c r="CQ832" s="217">
        <f t="shared" si="1168"/>
        <v>-57</v>
      </c>
      <c r="CR832" s="403">
        <f t="shared" si="1169"/>
        <v>1.6867500000000177</v>
      </c>
      <c r="CS832" s="403">
        <f t="shared" si="1197"/>
        <v>0.50602500000000528</v>
      </c>
      <c r="CT832" s="403">
        <f t="shared" si="1170"/>
        <v>0.84337500000000887</v>
      </c>
      <c r="CU832" s="403"/>
      <c r="CV832" s="403"/>
      <c r="CW832" s="403"/>
      <c r="CX832" s="404">
        <f t="shared" si="1171"/>
        <v>1.6867500000000177</v>
      </c>
      <c r="CY832" s="198"/>
      <c r="CZ832" s="222">
        <v>758</v>
      </c>
      <c r="DA832" s="677">
        <f t="shared" si="1172"/>
        <v>-108</v>
      </c>
      <c r="DB832" s="676">
        <f t="shared" si="1173"/>
        <v>-12.47113163972287</v>
      </c>
      <c r="DC832" s="676">
        <f t="shared" si="1198"/>
        <v>-2.494226327944574</v>
      </c>
      <c r="DD832" s="208">
        <v>1080.587</v>
      </c>
      <c r="DE832" s="677">
        <f t="shared" si="1174"/>
        <v>214.58699999999999</v>
      </c>
      <c r="DF832" s="676">
        <f t="shared" si="1175"/>
        <v>24.779099307159356</v>
      </c>
      <c r="DG832" s="676">
        <f t="shared" si="1199"/>
        <v>4.9558198614318716</v>
      </c>
      <c r="DH832" s="222">
        <v>20</v>
      </c>
      <c r="DI832" s="677">
        <f t="shared" si="1176"/>
        <v>173.2</v>
      </c>
      <c r="DJ832" s="568">
        <f t="shared" si="1177"/>
        <v>1039.2</v>
      </c>
      <c r="DK832" s="677">
        <f t="shared" si="1178"/>
        <v>1039.2</v>
      </c>
      <c r="DL832" s="677">
        <f t="shared" si="1200"/>
        <v>311.76</v>
      </c>
      <c r="DM832" s="677">
        <f t="shared" si="1201"/>
        <v>519.6</v>
      </c>
      <c r="DN832" s="677">
        <f t="shared" si="1179"/>
        <v>10.346749999999986</v>
      </c>
      <c r="DO832" s="677">
        <f t="shared" si="1202"/>
        <v>3.1040249999999956</v>
      </c>
      <c r="DP832" s="677">
        <f t="shared" si="1203"/>
        <v>5.173374999999993</v>
      </c>
      <c r="DQ832" s="677">
        <f t="shared" si="1180"/>
        <v>10.346749999999986</v>
      </c>
      <c r="DR832" s="222">
        <v>758</v>
      </c>
      <c r="DS832" s="677">
        <f t="shared" si="1181"/>
        <v>-108</v>
      </c>
      <c r="DT832" s="676">
        <f t="shared" si="1182"/>
        <v>-12.47113163972287</v>
      </c>
      <c r="DU832" s="710">
        <f t="shared" si="1204"/>
        <v>-2.494226327944574</v>
      </c>
      <c r="DV832" s="208">
        <v>1080.587</v>
      </c>
      <c r="DW832" s="677">
        <f t="shared" si="1183"/>
        <v>214.58699999999999</v>
      </c>
      <c r="DX832" s="676">
        <f t="shared" si="1184"/>
        <v>24.779099307159356</v>
      </c>
      <c r="DY832" s="710">
        <f t="shared" si="1205"/>
        <v>4.9558198614318716</v>
      </c>
      <c r="DZ832" s="222">
        <v>19</v>
      </c>
      <c r="EA832" s="677">
        <f t="shared" si="1185"/>
        <v>164.54</v>
      </c>
      <c r="EB832" s="568">
        <f t="shared" si="1186"/>
        <v>1030.54</v>
      </c>
      <c r="EC832" s="677">
        <f t="shared" si="1187"/>
        <v>1030.54</v>
      </c>
      <c r="ED832" s="677">
        <f t="shared" si="1206"/>
        <v>309.16199999999998</v>
      </c>
      <c r="EE832" s="677">
        <f t="shared" si="1207"/>
        <v>515.27</v>
      </c>
      <c r="EF832" s="208">
        <f t="shared" si="1208"/>
        <v>12.511750000000006</v>
      </c>
      <c r="EG832" s="208">
        <f t="shared" si="1209"/>
        <v>3.7535250000000016</v>
      </c>
      <c r="EH832" s="208">
        <f t="shared" si="1210"/>
        <v>6.2558750000000032</v>
      </c>
      <c r="EI832" s="677">
        <f t="shared" si="1188"/>
        <v>12.511750000000006</v>
      </c>
    </row>
    <row r="833" spans="1:139" s="218" customFormat="1" ht="13.5" customHeight="1" x14ac:dyDescent="0.2">
      <c r="A833" s="506">
        <v>831</v>
      </c>
      <c r="B833" s="505" t="s">
        <v>1266</v>
      </c>
      <c r="C833" s="499" t="s">
        <v>1020</v>
      </c>
      <c r="D833" s="253" t="s">
        <v>164</v>
      </c>
      <c r="E833" s="410" t="s">
        <v>8</v>
      </c>
      <c r="F833" s="219" t="s">
        <v>5</v>
      </c>
      <c r="G833" s="219" t="s">
        <v>6</v>
      </c>
      <c r="H833" s="219" t="s">
        <v>7</v>
      </c>
      <c r="I833" s="248">
        <v>1</v>
      </c>
      <c r="J833" s="230">
        <v>500</v>
      </c>
      <c r="K833" s="222"/>
      <c r="L833" s="219" t="s">
        <v>5</v>
      </c>
      <c r="M833" s="219" t="s">
        <v>6</v>
      </c>
      <c r="N833" s="219" t="s">
        <v>7</v>
      </c>
      <c r="O833" s="249">
        <v>1</v>
      </c>
      <c r="P833" s="230">
        <v>500</v>
      </c>
      <c r="Q833" s="219"/>
      <c r="R833" s="219"/>
      <c r="S833" s="219"/>
      <c r="T833" s="249">
        <v>1</v>
      </c>
      <c r="U833" s="231">
        <v>500</v>
      </c>
      <c r="V833" s="228" t="s">
        <v>303</v>
      </c>
      <c r="W833" s="228" t="s">
        <v>6</v>
      </c>
      <c r="X833" s="228" t="s">
        <v>7</v>
      </c>
      <c r="Y833" s="761">
        <f>1-0.2</f>
        <v>0.8</v>
      </c>
      <c r="Z833" s="232">
        <v>500</v>
      </c>
      <c r="AA833" s="207">
        <f t="shared" si="1124"/>
        <v>400</v>
      </c>
      <c r="AB833" s="222">
        <v>620</v>
      </c>
      <c r="AC833" s="544">
        <f t="shared" si="1189"/>
        <v>120</v>
      </c>
      <c r="AD833" s="208">
        <f>0.581*$AB$1</f>
        <v>660.86425999999994</v>
      </c>
      <c r="AE833" s="678">
        <f t="shared" si="1190"/>
        <v>160.86425999999994</v>
      </c>
      <c r="AF833" s="222">
        <v>859</v>
      </c>
      <c r="AJ833" s="444">
        <f t="shared" si="1125"/>
        <v>120</v>
      </c>
      <c r="AK833" s="444">
        <f t="shared" si="1126"/>
        <v>24</v>
      </c>
      <c r="AL833" s="539">
        <f t="shared" si="1191"/>
        <v>4.8000000000000001E-2</v>
      </c>
      <c r="AM833" s="444">
        <f t="shared" si="1127"/>
        <v>24</v>
      </c>
      <c r="AN833" s="445">
        <f t="shared" si="1128"/>
        <v>160.86425999999994</v>
      </c>
      <c r="AO833" s="445">
        <f t="shared" si="1129"/>
        <v>32.172852000000006</v>
      </c>
      <c r="AP833" s="542">
        <f t="shared" si="1192"/>
        <v>6.4345704000000004E-2</v>
      </c>
      <c r="AQ833" s="445">
        <f t="shared" si="1130"/>
        <v>32.172851999999992</v>
      </c>
      <c r="AR833" s="227">
        <f t="shared" si="1131"/>
        <v>496</v>
      </c>
      <c r="AS833" s="210">
        <f t="shared" si="1132"/>
        <v>620</v>
      </c>
      <c r="AT833" s="209">
        <f t="shared" si="1133"/>
        <v>186</v>
      </c>
      <c r="AU833" s="209">
        <f t="shared" si="1134"/>
        <v>310</v>
      </c>
      <c r="AV833" s="211">
        <f t="shared" si="1135"/>
        <v>620</v>
      </c>
      <c r="AW833" s="210">
        <f t="shared" si="1136"/>
        <v>0</v>
      </c>
      <c r="AX833" s="210">
        <f t="shared" si="1137"/>
        <v>120</v>
      </c>
      <c r="AY833" s="210">
        <f t="shared" si="1138"/>
        <v>24</v>
      </c>
      <c r="AZ833" s="211">
        <f t="shared" si="1139"/>
        <v>660.86425999999994</v>
      </c>
      <c r="BA833" s="544">
        <f t="shared" si="1193"/>
        <v>40.864259999999945</v>
      </c>
      <c r="BB833" s="210">
        <f t="shared" si="1194"/>
        <v>10.216064999999986</v>
      </c>
      <c r="BC833" s="213">
        <f t="shared" si="1140"/>
        <v>496</v>
      </c>
      <c r="BD833" s="211">
        <f>[1]MAG_9pak!$F$4</f>
        <v>620</v>
      </c>
      <c r="BE833" s="213">
        <f t="shared" si="1141"/>
        <v>186</v>
      </c>
      <c r="BF833" s="213">
        <f t="shared" si="1142"/>
        <v>310</v>
      </c>
      <c r="BG833" s="210">
        <f t="shared" si="1143"/>
        <v>0</v>
      </c>
      <c r="BH833" s="210">
        <f t="shared" si="1144"/>
        <v>120</v>
      </c>
      <c r="BI833" s="210">
        <f t="shared" si="1145"/>
        <v>24</v>
      </c>
      <c r="BJ833" s="210">
        <f t="shared" si="1146"/>
        <v>620</v>
      </c>
      <c r="BK833" s="214">
        <f t="shared" si="1147"/>
        <v>186</v>
      </c>
      <c r="BL833" s="214">
        <f t="shared" si="1148"/>
        <v>310</v>
      </c>
      <c r="BM833" s="210">
        <f t="shared" si="1149"/>
        <v>120</v>
      </c>
      <c r="BN833" s="210">
        <f t="shared" si="1150"/>
        <v>0</v>
      </c>
      <c r="BO833" s="215">
        <f t="shared" si="1151"/>
        <v>496</v>
      </c>
      <c r="BP833" s="210">
        <f t="shared" si="1215"/>
        <v>620</v>
      </c>
      <c r="BQ833" s="216">
        <f t="shared" si="1152"/>
        <v>186</v>
      </c>
      <c r="BR833" s="216">
        <f t="shared" si="1153"/>
        <v>310</v>
      </c>
      <c r="BS833" s="210">
        <f t="shared" si="1154"/>
        <v>120</v>
      </c>
      <c r="BT833" s="210">
        <f t="shared" si="1155"/>
        <v>0</v>
      </c>
      <c r="BU833" s="217">
        <f t="shared" si="1156"/>
        <v>496</v>
      </c>
      <c r="BV833" s="210">
        <f t="shared" si="1216"/>
        <v>620</v>
      </c>
      <c r="BW833" s="403">
        <f t="shared" si="1157"/>
        <v>186</v>
      </c>
      <c r="BX833" s="403">
        <f t="shared" si="1158"/>
        <v>310</v>
      </c>
      <c r="BY833" s="210">
        <f t="shared" si="1159"/>
        <v>120</v>
      </c>
      <c r="BZ833" s="210">
        <f t="shared" si="1160"/>
        <v>0</v>
      </c>
      <c r="CA833" s="210">
        <f t="shared" si="1161"/>
        <v>24</v>
      </c>
      <c r="CB833" s="404">
        <f t="shared" si="1162"/>
        <v>496</v>
      </c>
      <c r="CC833" s="404"/>
      <c r="CD833" s="537">
        <f t="shared" si="1163"/>
        <v>10.216064999999986</v>
      </c>
      <c r="CE833" s="537">
        <f t="shared" si="1195"/>
        <v>3.0648194999999956</v>
      </c>
      <c r="CF833" s="537">
        <f t="shared" si="1164"/>
        <v>5.1080324999999931</v>
      </c>
      <c r="CG833" s="210"/>
      <c r="CH833" s="210"/>
      <c r="CI833" s="210"/>
      <c r="CJ833" s="538">
        <f t="shared" si="1165"/>
        <v>8.17285199999999</v>
      </c>
      <c r="CK833" s="216">
        <f t="shared" si="1166"/>
        <v>0</v>
      </c>
      <c r="CL833" s="216">
        <f t="shared" si="1196"/>
        <v>0</v>
      </c>
      <c r="CM833" s="216">
        <f t="shared" si="1167"/>
        <v>0</v>
      </c>
      <c r="CN833" s="216"/>
      <c r="CO833" s="216"/>
      <c r="CP833" s="216"/>
      <c r="CQ833" s="217">
        <f t="shared" si="1168"/>
        <v>0</v>
      </c>
      <c r="CR833" s="403">
        <f t="shared" si="1169"/>
        <v>10.216064999999986</v>
      </c>
      <c r="CS833" s="403">
        <f t="shared" si="1197"/>
        <v>3.0648194999999956</v>
      </c>
      <c r="CT833" s="403">
        <f t="shared" si="1170"/>
        <v>5.1080324999999931</v>
      </c>
      <c r="CU833" s="403"/>
      <c r="CV833" s="403"/>
      <c r="CW833" s="403"/>
      <c r="CX833" s="404">
        <f t="shared" si="1171"/>
        <v>8.17285199999999</v>
      </c>
      <c r="CY833" s="198"/>
      <c r="CZ833" s="222">
        <v>620</v>
      </c>
      <c r="DA833" s="677">
        <f t="shared" si="1172"/>
        <v>120</v>
      </c>
      <c r="DB833" s="676">
        <f t="shared" si="1173"/>
        <v>24</v>
      </c>
      <c r="DC833" s="676">
        <f t="shared" si="1198"/>
        <v>4.8</v>
      </c>
      <c r="DD833" s="208">
        <v>660.86425999999994</v>
      </c>
      <c r="DE833" s="677">
        <f t="shared" si="1174"/>
        <v>160.86425999999994</v>
      </c>
      <c r="DF833" s="676">
        <f t="shared" si="1175"/>
        <v>32.172852000000006</v>
      </c>
      <c r="DG833" s="676">
        <f t="shared" si="1199"/>
        <v>6.434570400000001</v>
      </c>
      <c r="DH833" s="222">
        <v>24</v>
      </c>
      <c r="DI833" s="677">
        <f t="shared" si="1176"/>
        <v>120</v>
      </c>
      <c r="DJ833" s="568">
        <f t="shared" si="1177"/>
        <v>620</v>
      </c>
      <c r="DK833" s="677">
        <f t="shared" si="1178"/>
        <v>496</v>
      </c>
      <c r="DL833" s="677">
        <f t="shared" si="1200"/>
        <v>186</v>
      </c>
      <c r="DM833" s="677">
        <f t="shared" si="1201"/>
        <v>310</v>
      </c>
      <c r="DN833" s="677">
        <f t="shared" si="1179"/>
        <v>10.216064999999986</v>
      </c>
      <c r="DO833" s="677">
        <f t="shared" si="1202"/>
        <v>3.0648194999999956</v>
      </c>
      <c r="DP833" s="677">
        <f t="shared" si="1203"/>
        <v>5.1080324999999931</v>
      </c>
      <c r="DQ833" s="677">
        <f t="shared" si="1180"/>
        <v>8.17285199999999</v>
      </c>
      <c r="DR833" s="222">
        <v>620</v>
      </c>
      <c r="DS833" s="677">
        <f t="shared" si="1181"/>
        <v>120</v>
      </c>
      <c r="DT833" s="676">
        <f t="shared" si="1182"/>
        <v>24</v>
      </c>
      <c r="DU833" s="710">
        <f t="shared" si="1204"/>
        <v>4.8</v>
      </c>
      <c r="DV833" s="208">
        <v>660.86425999999994</v>
      </c>
      <c r="DW833" s="677">
        <f t="shared" si="1183"/>
        <v>160.86425999999994</v>
      </c>
      <c r="DX833" s="676">
        <f t="shared" si="1184"/>
        <v>32.172852000000006</v>
      </c>
      <c r="DY833" s="710">
        <f t="shared" si="1205"/>
        <v>6.434570400000001</v>
      </c>
      <c r="DZ833" s="222">
        <v>24</v>
      </c>
      <c r="EA833" s="677">
        <f t="shared" si="1185"/>
        <v>120</v>
      </c>
      <c r="EB833" s="568">
        <f t="shared" si="1186"/>
        <v>620</v>
      </c>
      <c r="EC833" s="677">
        <f t="shared" si="1187"/>
        <v>496</v>
      </c>
      <c r="ED833" s="677">
        <f t="shared" si="1206"/>
        <v>186</v>
      </c>
      <c r="EE833" s="677">
        <f t="shared" si="1207"/>
        <v>310</v>
      </c>
      <c r="EF833" s="208">
        <f t="shared" si="1208"/>
        <v>10.216064999999986</v>
      </c>
      <c r="EG833" s="208">
        <f t="shared" si="1209"/>
        <v>3.0648194999999956</v>
      </c>
      <c r="EH833" s="208">
        <f t="shared" si="1210"/>
        <v>5.1080324999999931</v>
      </c>
      <c r="EI833" s="677">
        <f t="shared" si="1188"/>
        <v>8.17285199999999</v>
      </c>
    </row>
    <row r="834" spans="1:139" s="218" customFormat="1" ht="13.5" customHeight="1" x14ac:dyDescent="0.2">
      <c r="A834" s="505">
        <v>832</v>
      </c>
      <c r="B834" s="505" t="s">
        <v>1266</v>
      </c>
      <c r="C834" s="499" t="s">
        <v>1020</v>
      </c>
      <c r="D834" s="253" t="s">
        <v>164</v>
      </c>
      <c r="E834" s="253" t="s">
        <v>126</v>
      </c>
      <c r="F834" s="219" t="s">
        <v>5</v>
      </c>
      <c r="G834" s="219" t="s">
        <v>40</v>
      </c>
      <c r="H834" s="219" t="s">
        <v>39</v>
      </c>
      <c r="I834" s="248">
        <v>1</v>
      </c>
      <c r="J834" s="230">
        <v>530</v>
      </c>
      <c r="K834" s="222"/>
      <c r="L834" s="219" t="s">
        <v>5</v>
      </c>
      <c r="M834" s="219" t="s">
        <v>40</v>
      </c>
      <c r="N834" s="219" t="s">
        <v>39</v>
      </c>
      <c r="O834" s="249">
        <v>1</v>
      </c>
      <c r="P834" s="230">
        <v>530</v>
      </c>
      <c r="Q834" s="219" t="s">
        <v>303</v>
      </c>
      <c r="R834" s="219" t="s">
        <v>6</v>
      </c>
      <c r="S834" s="219" t="s">
        <v>7</v>
      </c>
      <c r="T834" s="249">
        <v>1</v>
      </c>
      <c r="U834" s="231">
        <v>530</v>
      </c>
      <c r="V834" s="228" t="s">
        <v>303</v>
      </c>
      <c r="W834" s="228" t="s">
        <v>6</v>
      </c>
      <c r="X834" s="228" t="s">
        <v>7</v>
      </c>
      <c r="Y834" s="252">
        <v>1</v>
      </c>
      <c r="Z834" s="232">
        <v>530</v>
      </c>
      <c r="AA834" s="207">
        <f t="shared" si="1124"/>
        <v>530</v>
      </c>
      <c r="AB834" s="222">
        <v>620</v>
      </c>
      <c r="AC834" s="544">
        <f t="shared" si="1189"/>
        <v>90</v>
      </c>
      <c r="AD834" s="208">
        <f>0.581*$AB$1</f>
        <v>660.86425999999994</v>
      </c>
      <c r="AE834" s="678">
        <f t="shared" si="1190"/>
        <v>130.86425999999994</v>
      </c>
      <c r="AF834" s="222">
        <v>859</v>
      </c>
      <c r="AJ834" s="444">
        <f t="shared" si="1125"/>
        <v>90</v>
      </c>
      <c r="AK834" s="444">
        <f t="shared" si="1126"/>
        <v>16.981132075471692</v>
      </c>
      <c r="AL834" s="539">
        <f t="shared" si="1191"/>
        <v>3.3962264150943382E-2</v>
      </c>
      <c r="AM834" s="444">
        <f t="shared" si="1127"/>
        <v>18</v>
      </c>
      <c r="AN834" s="445">
        <f t="shared" si="1128"/>
        <v>130.86425999999994</v>
      </c>
      <c r="AO834" s="445">
        <f t="shared" si="1129"/>
        <v>24.69136981132074</v>
      </c>
      <c r="AP834" s="542">
        <f t="shared" si="1192"/>
        <v>4.9382739622641482E-2</v>
      </c>
      <c r="AQ834" s="445">
        <f t="shared" si="1130"/>
        <v>26.172851999999988</v>
      </c>
      <c r="AR834" s="227">
        <f t="shared" si="1131"/>
        <v>650</v>
      </c>
      <c r="AS834" s="210">
        <f t="shared" si="1132"/>
        <v>650</v>
      </c>
      <c r="AT834" s="209">
        <f t="shared" si="1133"/>
        <v>195</v>
      </c>
      <c r="AU834" s="209">
        <f t="shared" si="1134"/>
        <v>325</v>
      </c>
      <c r="AV834" s="211">
        <f t="shared" si="1135"/>
        <v>620</v>
      </c>
      <c r="AW834" s="210">
        <f t="shared" si="1136"/>
        <v>30</v>
      </c>
      <c r="AX834" s="210">
        <f t="shared" si="1137"/>
        <v>120</v>
      </c>
      <c r="AY834" s="210">
        <f t="shared" si="1138"/>
        <v>22.641509433962256</v>
      </c>
      <c r="AZ834" s="211">
        <f t="shared" si="1139"/>
        <v>660.86425999999994</v>
      </c>
      <c r="BA834" s="544">
        <f t="shared" si="1193"/>
        <v>10.864259999999945</v>
      </c>
      <c r="BB834" s="210">
        <f t="shared" si="1194"/>
        <v>2.7160649999999862</v>
      </c>
      <c r="BC834" s="213">
        <f t="shared" si="1140"/>
        <v>620</v>
      </c>
      <c r="BD834" s="211">
        <f>[1]MAG_9pak!$F$4</f>
        <v>620</v>
      </c>
      <c r="BE834" s="213">
        <f t="shared" si="1141"/>
        <v>186</v>
      </c>
      <c r="BF834" s="213">
        <f t="shared" si="1142"/>
        <v>310</v>
      </c>
      <c r="BG834" s="210">
        <f t="shared" si="1143"/>
        <v>0</v>
      </c>
      <c r="BH834" s="210">
        <f t="shared" si="1144"/>
        <v>90</v>
      </c>
      <c r="BI834" s="210">
        <f t="shared" si="1145"/>
        <v>16.981132075471692</v>
      </c>
      <c r="BJ834" s="210">
        <f t="shared" si="1146"/>
        <v>657.2</v>
      </c>
      <c r="BK834" s="214">
        <f t="shared" si="1147"/>
        <v>197.16</v>
      </c>
      <c r="BL834" s="214">
        <f t="shared" si="1148"/>
        <v>328.6</v>
      </c>
      <c r="BM834" s="210">
        <f t="shared" si="1149"/>
        <v>127.20000000000005</v>
      </c>
      <c r="BN834" s="210">
        <f t="shared" si="1150"/>
        <v>37.200000000000045</v>
      </c>
      <c r="BO834" s="215">
        <f t="shared" si="1151"/>
        <v>657.2</v>
      </c>
      <c r="BP834" s="210">
        <f t="shared" si="1215"/>
        <v>657.2</v>
      </c>
      <c r="BQ834" s="216">
        <f t="shared" si="1152"/>
        <v>197.16</v>
      </c>
      <c r="BR834" s="216">
        <f t="shared" si="1153"/>
        <v>328.6</v>
      </c>
      <c r="BS834" s="210">
        <f t="shared" si="1154"/>
        <v>127.20000000000005</v>
      </c>
      <c r="BT834" s="210">
        <f t="shared" si="1155"/>
        <v>37.200000000000045</v>
      </c>
      <c r="BU834" s="217">
        <f t="shared" si="1156"/>
        <v>657.2</v>
      </c>
      <c r="BV834" s="210">
        <f t="shared" si="1216"/>
        <v>657.2</v>
      </c>
      <c r="BW834" s="403">
        <f t="shared" si="1157"/>
        <v>197.16</v>
      </c>
      <c r="BX834" s="403">
        <f t="shared" si="1158"/>
        <v>328.6</v>
      </c>
      <c r="BY834" s="210">
        <f t="shared" si="1159"/>
        <v>127.20000000000005</v>
      </c>
      <c r="BZ834" s="210">
        <f t="shared" si="1160"/>
        <v>37.200000000000045</v>
      </c>
      <c r="CA834" s="210">
        <f t="shared" si="1161"/>
        <v>24</v>
      </c>
      <c r="CB834" s="404">
        <f t="shared" si="1162"/>
        <v>657.2</v>
      </c>
      <c r="CC834" s="404"/>
      <c r="CD834" s="537">
        <f t="shared" si="1163"/>
        <v>2.7160649999999862</v>
      </c>
      <c r="CE834" s="537">
        <f t="shared" si="1195"/>
        <v>0.81481949999999581</v>
      </c>
      <c r="CF834" s="537">
        <f t="shared" si="1164"/>
        <v>1.3580324999999931</v>
      </c>
      <c r="CG834" s="210"/>
      <c r="CH834" s="210"/>
      <c r="CI834" s="210"/>
      <c r="CJ834" s="538">
        <f t="shared" si="1165"/>
        <v>2.7160649999999862</v>
      </c>
      <c r="CK834" s="216">
        <f t="shared" si="1166"/>
        <v>-7.5</v>
      </c>
      <c r="CL834" s="216">
        <f t="shared" si="1196"/>
        <v>-2.25</v>
      </c>
      <c r="CM834" s="216">
        <f t="shared" si="1167"/>
        <v>-3.75</v>
      </c>
      <c r="CN834" s="216"/>
      <c r="CO834" s="216"/>
      <c r="CP834" s="216"/>
      <c r="CQ834" s="217">
        <f t="shared" si="1168"/>
        <v>-7.5</v>
      </c>
      <c r="CR834" s="403">
        <f t="shared" si="1169"/>
        <v>0.91606499999997482</v>
      </c>
      <c r="CS834" s="403">
        <f t="shared" si="1197"/>
        <v>0.27481949999999244</v>
      </c>
      <c r="CT834" s="403">
        <f t="shared" si="1170"/>
        <v>0.45803249999998741</v>
      </c>
      <c r="CU834" s="403"/>
      <c r="CV834" s="403"/>
      <c r="CW834" s="403"/>
      <c r="CX834" s="404">
        <f t="shared" si="1171"/>
        <v>0.91606499999997482</v>
      </c>
      <c r="CY834" s="198"/>
      <c r="CZ834" s="222">
        <v>620</v>
      </c>
      <c r="DA834" s="677">
        <f t="shared" si="1172"/>
        <v>90</v>
      </c>
      <c r="DB834" s="676">
        <f t="shared" si="1173"/>
        <v>16.981132075471692</v>
      </c>
      <c r="DC834" s="676">
        <f t="shared" si="1198"/>
        <v>3.3962264150943384</v>
      </c>
      <c r="DD834" s="208">
        <v>660.86425999999994</v>
      </c>
      <c r="DE834" s="677">
        <f t="shared" si="1174"/>
        <v>130.86425999999994</v>
      </c>
      <c r="DF834" s="676">
        <f t="shared" si="1175"/>
        <v>24.69136981132074</v>
      </c>
      <c r="DG834" s="676">
        <f t="shared" si="1199"/>
        <v>4.9382739622641481</v>
      </c>
      <c r="DH834" s="222">
        <v>24</v>
      </c>
      <c r="DI834" s="677">
        <f t="shared" si="1176"/>
        <v>127.2</v>
      </c>
      <c r="DJ834" s="568">
        <f t="shared" si="1177"/>
        <v>657.2</v>
      </c>
      <c r="DK834" s="677">
        <f t="shared" si="1178"/>
        <v>657.2</v>
      </c>
      <c r="DL834" s="677">
        <f t="shared" si="1200"/>
        <v>197.16</v>
      </c>
      <c r="DM834" s="677">
        <f t="shared" si="1201"/>
        <v>328.6</v>
      </c>
      <c r="DN834" s="677">
        <f t="shared" si="1179"/>
        <v>0.91606499999997482</v>
      </c>
      <c r="DO834" s="677">
        <f t="shared" si="1202"/>
        <v>0.27481949999999244</v>
      </c>
      <c r="DP834" s="677">
        <f t="shared" si="1203"/>
        <v>0.45803249999998741</v>
      </c>
      <c r="DQ834" s="677">
        <f t="shared" si="1180"/>
        <v>0.91606499999997482</v>
      </c>
      <c r="DR834" s="222">
        <v>620</v>
      </c>
      <c r="DS834" s="677">
        <f t="shared" si="1181"/>
        <v>90</v>
      </c>
      <c r="DT834" s="676">
        <f t="shared" si="1182"/>
        <v>16.981132075471692</v>
      </c>
      <c r="DU834" s="710">
        <f t="shared" si="1204"/>
        <v>3.3962264150943384</v>
      </c>
      <c r="DV834" s="208">
        <v>660.86425999999994</v>
      </c>
      <c r="DW834" s="677">
        <f t="shared" si="1183"/>
        <v>130.86425999999994</v>
      </c>
      <c r="DX834" s="676">
        <f t="shared" si="1184"/>
        <v>24.69136981132074</v>
      </c>
      <c r="DY834" s="710">
        <f t="shared" si="1205"/>
        <v>4.9382739622641481</v>
      </c>
      <c r="DZ834" s="222">
        <v>24</v>
      </c>
      <c r="EA834" s="677">
        <f t="shared" si="1185"/>
        <v>127.2</v>
      </c>
      <c r="EB834" s="568">
        <f t="shared" si="1186"/>
        <v>657.2</v>
      </c>
      <c r="EC834" s="677">
        <f t="shared" si="1187"/>
        <v>657.2</v>
      </c>
      <c r="ED834" s="677">
        <f t="shared" si="1206"/>
        <v>197.16</v>
      </c>
      <c r="EE834" s="677">
        <f t="shared" si="1207"/>
        <v>328.6</v>
      </c>
      <c r="EF834" s="208">
        <f t="shared" si="1208"/>
        <v>0.91606499999997482</v>
      </c>
      <c r="EG834" s="208">
        <f t="shared" si="1209"/>
        <v>0.27481949999999244</v>
      </c>
      <c r="EH834" s="208">
        <f t="shared" si="1210"/>
        <v>0.45803249999998741</v>
      </c>
      <c r="EI834" s="677">
        <f t="shared" si="1188"/>
        <v>0.91606499999997482</v>
      </c>
    </row>
    <row r="835" spans="1:139" s="218" customFormat="1" ht="28.5" customHeight="1" x14ac:dyDescent="0.2">
      <c r="A835" s="505">
        <v>833</v>
      </c>
      <c r="B835" s="505" t="s">
        <v>1267</v>
      </c>
      <c r="C835" s="499" t="s">
        <v>998</v>
      </c>
      <c r="D835" s="253" t="s">
        <v>410</v>
      </c>
      <c r="E835" s="355" t="s">
        <v>32</v>
      </c>
      <c r="F835" s="219" t="s">
        <v>5</v>
      </c>
      <c r="G835" s="219" t="s">
        <v>40</v>
      </c>
      <c r="H835" s="219">
        <v>2</v>
      </c>
      <c r="I835" s="274">
        <v>0.3</v>
      </c>
      <c r="J835" s="230">
        <v>530</v>
      </c>
      <c r="K835" s="222"/>
      <c r="L835" s="219" t="s">
        <v>5</v>
      </c>
      <c r="M835" s="219" t="s">
        <v>40</v>
      </c>
      <c r="N835" s="219">
        <v>2</v>
      </c>
      <c r="O835" s="269">
        <v>0.3</v>
      </c>
      <c r="P835" s="230">
        <v>530</v>
      </c>
      <c r="Q835" s="219"/>
      <c r="R835" s="219"/>
      <c r="S835" s="219"/>
      <c r="T835" s="269">
        <v>0.3</v>
      </c>
      <c r="U835" s="231">
        <v>530</v>
      </c>
      <c r="V835" s="228" t="s">
        <v>303</v>
      </c>
      <c r="W835" s="228" t="s">
        <v>6</v>
      </c>
      <c r="X835" s="228" t="s">
        <v>7</v>
      </c>
      <c r="Y835" s="270">
        <v>0.3</v>
      </c>
      <c r="Z835" s="232">
        <v>530</v>
      </c>
      <c r="AA835" s="207">
        <f t="shared" si="1124"/>
        <v>159</v>
      </c>
      <c r="AB835" s="222">
        <v>620</v>
      </c>
      <c r="AC835" s="544">
        <f t="shared" si="1189"/>
        <v>90</v>
      </c>
      <c r="AD835" s="208">
        <f>0.581*$AB$1</f>
        <v>660.86425999999994</v>
      </c>
      <c r="AE835" s="678">
        <f t="shared" si="1190"/>
        <v>130.86425999999994</v>
      </c>
      <c r="AF835" s="222">
        <v>859</v>
      </c>
      <c r="AJ835" s="444">
        <f t="shared" si="1125"/>
        <v>90</v>
      </c>
      <c r="AK835" s="444">
        <f t="shared" si="1126"/>
        <v>16.981132075471692</v>
      </c>
      <c r="AL835" s="539">
        <f t="shared" si="1191"/>
        <v>3.3962264150943382E-2</v>
      </c>
      <c r="AM835" s="444">
        <f t="shared" si="1127"/>
        <v>18</v>
      </c>
      <c r="AN835" s="445">
        <f t="shared" si="1128"/>
        <v>130.86425999999994</v>
      </c>
      <c r="AO835" s="445">
        <f t="shared" si="1129"/>
        <v>24.69136981132074</v>
      </c>
      <c r="AP835" s="542">
        <f t="shared" si="1192"/>
        <v>4.9382739622641482E-2</v>
      </c>
      <c r="AQ835" s="445">
        <f t="shared" si="1130"/>
        <v>26.172851999999988</v>
      </c>
      <c r="AR835" s="227">
        <f t="shared" si="1131"/>
        <v>195</v>
      </c>
      <c r="AS835" s="210">
        <f t="shared" si="1132"/>
        <v>650</v>
      </c>
      <c r="AT835" s="209">
        <f t="shared" si="1133"/>
        <v>195</v>
      </c>
      <c r="AU835" s="209">
        <f t="shared" si="1134"/>
        <v>325</v>
      </c>
      <c r="AV835" s="211">
        <f t="shared" si="1135"/>
        <v>620</v>
      </c>
      <c r="AW835" s="210">
        <f t="shared" si="1136"/>
        <v>30</v>
      </c>
      <c r="AX835" s="210">
        <f t="shared" si="1137"/>
        <v>120</v>
      </c>
      <c r="AY835" s="210">
        <f t="shared" si="1138"/>
        <v>22.641509433962256</v>
      </c>
      <c r="AZ835" s="211">
        <f t="shared" si="1139"/>
        <v>660.86425999999994</v>
      </c>
      <c r="BA835" s="544">
        <f t="shared" si="1193"/>
        <v>10.864259999999945</v>
      </c>
      <c r="BB835" s="210">
        <f t="shared" si="1194"/>
        <v>2.7160649999999862</v>
      </c>
      <c r="BC835" s="213">
        <f t="shared" si="1140"/>
        <v>186</v>
      </c>
      <c r="BD835" s="211">
        <f>[1]MAG_9pak!$F$4</f>
        <v>620</v>
      </c>
      <c r="BE835" s="213">
        <f t="shared" si="1141"/>
        <v>186</v>
      </c>
      <c r="BF835" s="213">
        <f t="shared" si="1142"/>
        <v>310</v>
      </c>
      <c r="BG835" s="210">
        <f t="shared" si="1143"/>
        <v>0</v>
      </c>
      <c r="BH835" s="210">
        <f t="shared" si="1144"/>
        <v>90</v>
      </c>
      <c r="BI835" s="210">
        <f t="shared" si="1145"/>
        <v>16.981132075471692</v>
      </c>
      <c r="BJ835" s="210">
        <f t="shared" si="1146"/>
        <v>657.2</v>
      </c>
      <c r="BK835" s="214">
        <f t="shared" si="1147"/>
        <v>197.16</v>
      </c>
      <c r="BL835" s="214">
        <f t="shared" si="1148"/>
        <v>328.6</v>
      </c>
      <c r="BM835" s="210">
        <f t="shared" si="1149"/>
        <v>127.20000000000005</v>
      </c>
      <c r="BN835" s="210">
        <f t="shared" si="1150"/>
        <v>37.200000000000045</v>
      </c>
      <c r="BO835" s="215">
        <f t="shared" si="1151"/>
        <v>197.16</v>
      </c>
      <c r="BP835" s="210">
        <f t="shared" si="1215"/>
        <v>657.2</v>
      </c>
      <c r="BQ835" s="216">
        <f t="shared" si="1152"/>
        <v>197.16</v>
      </c>
      <c r="BR835" s="216">
        <f t="shared" si="1153"/>
        <v>328.6</v>
      </c>
      <c r="BS835" s="210">
        <f t="shared" si="1154"/>
        <v>127.20000000000005</v>
      </c>
      <c r="BT835" s="210">
        <f t="shared" si="1155"/>
        <v>37.200000000000045</v>
      </c>
      <c r="BU835" s="217">
        <f t="shared" si="1156"/>
        <v>197.16</v>
      </c>
      <c r="BV835" s="210">
        <f t="shared" si="1216"/>
        <v>657.2</v>
      </c>
      <c r="BW835" s="403">
        <f t="shared" si="1157"/>
        <v>197.16</v>
      </c>
      <c r="BX835" s="403">
        <f t="shared" si="1158"/>
        <v>328.6</v>
      </c>
      <c r="BY835" s="210">
        <f t="shared" si="1159"/>
        <v>127.20000000000005</v>
      </c>
      <c r="BZ835" s="210">
        <f t="shared" si="1160"/>
        <v>37.200000000000045</v>
      </c>
      <c r="CA835" s="210">
        <f t="shared" si="1161"/>
        <v>24</v>
      </c>
      <c r="CB835" s="404">
        <f t="shared" si="1162"/>
        <v>197.16</v>
      </c>
      <c r="CC835" s="404"/>
      <c r="CD835" s="537">
        <f t="shared" si="1163"/>
        <v>2.7160649999999862</v>
      </c>
      <c r="CE835" s="537">
        <f t="shared" si="1195"/>
        <v>0.81481949999999581</v>
      </c>
      <c r="CF835" s="537">
        <f t="shared" si="1164"/>
        <v>1.3580324999999931</v>
      </c>
      <c r="CG835" s="210"/>
      <c r="CH835" s="210"/>
      <c r="CI835" s="210"/>
      <c r="CJ835" s="538">
        <f t="shared" si="1165"/>
        <v>0.81481949999999581</v>
      </c>
      <c r="CK835" s="216">
        <f t="shared" si="1166"/>
        <v>-7.5</v>
      </c>
      <c r="CL835" s="216">
        <f t="shared" si="1196"/>
        <v>-2.25</v>
      </c>
      <c r="CM835" s="216">
        <f t="shared" si="1167"/>
        <v>-3.75</v>
      </c>
      <c r="CN835" s="216"/>
      <c r="CO835" s="216"/>
      <c r="CP835" s="216"/>
      <c r="CQ835" s="217">
        <f t="shared" si="1168"/>
        <v>-2.25</v>
      </c>
      <c r="CR835" s="403">
        <f t="shared" si="1169"/>
        <v>0.91606499999997482</v>
      </c>
      <c r="CS835" s="403">
        <f t="shared" si="1197"/>
        <v>0.27481949999999244</v>
      </c>
      <c r="CT835" s="403">
        <f t="shared" si="1170"/>
        <v>0.45803249999998741</v>
      </c>
      <c r="CU835" s="403"/>
      <c r="CV835" s="403"/>
      <c r="CW835" s="403"/>
      <c r="CX835" s="404">
        <f t="shared" si="1171"/>
        <v>0.27481949999999244</v>
      </c>
      <c r="CY835" s="198"/>
      <c r="CZ835" s="222">
        <v>620</v>
      </c>
      <c r="DA835" s="677">
        <f t="shared" si="1172"/>
        <v>90</v>
      </c>
      <c r="DB835" s="676">
        <f t="shared" si="1173"/>
        <v>16.981132075471692</v>
      </c>
      <c r="DC835" s="676">
        <f t="shared" si="1198"/>
        <v>3.3962264150943384</v>
      </c>
      <c r="DD835" s="208">
        <v>660.86425999999994</v>
      </c>
      <c r="DE835" s="677">
        <f t="shared" si="1174"/>
        <v>130.86425999999994</v>
      </c>
      <c r="DF835" s="676">
        <f t="shared" si="1175"/>
        <v>24.69136981132074</v>
      </c>
      <c r="DG835" s="676">
        <f t="shared" si="1199"/>
        <v>4.9382739622641481</v>
      </c>
      <c r="DH835" s="222">
        <v>24</v>
      </c>
      <c r="DI835" s="677">
        <f t="shared" si="1176"/>
        <v>127.2</v>
      </c>
      <c r="DJ835" s="568">
        <f t="shared" si="1177"/>
        <v>657.2</v>
      </c>
      <c r="DK835" s="677">
        <f t="shared" si="1178"/>
        <v>197.16</v>
      </c>
      <c r="DL835" s="677">
        <f t="shared" si="1200"/>
        <v>197.16</v>
      </c>
      <c r="DM835" s="677">
        <f t="shared" si="1201"/>
        <v>328.6</v>
      </c>
      <c r="DN835" s="677">
        <f t="shared" si="1179"/>
        <v>0.91606499999997482</v>
      </c>
      <c r="DO835" s="677">
        <f t="shared" si="1202"/>
        <v>0.27481949999999244</v>
      </c>
      <c r="DP835" s="677">
        <f t="shared" si="1203"/>
        <v>0.45803249999998741</v>
      </c>
      <c r="DQ835" s="677">
        <f t="shared" si="1180"/>
        <v>0.27481949999999244</v>
      </c>
      <c r="DR835" s="222">
        <v>620</v>
      </c>
      <c r="DS835" s="677">
        <f t="shared" si="1181"/>
        <v>90</v>
      </c>
      <c r="DT835" s="676">
        <f t="shared" si="1182"/>
        <v>16.981132075471692</v>
      </c>
      <c r="DU835" s="710">
        <f t="shared" si="1204"/>
        <v>3.3962264150943384</v>
      </c>
      <c r="DV835" s="208">
        <v>660.86425999999994</v>
      </c>
      <c r="DW835" s="677">
        <f t="shared" si="1183"/>
        <v>130.86425999999994</v>
      </c>
      <c r="DX835" s="676">
        <f t="shared" si="1184"/>
        <v>24.69136981132074</v>
      </c>
      <c r="DY835" s="710">
        <f t="shared" si="1205"/>
        <v>4.9382739622641481</v>
      </c>
      <c r="DZ835" s="222">
        <v>24</v>
      </c>
      <c r="EA835" s="677">
        <f t="shared" si="1185"/>
        <v>127.2</v>
      </c>
      <c r="EB835" s="568">
        <f t="shared" si="1186"/>
        <v>657.2</v>
      </c>
      <c r="EC835" s="677">
        <f t="shared" si="1187"/>
        <v>197.16</v>
      </c>
      <c r="ED835" s="677">
        <f t="shared" si="1206"/>
        <v>197.16</v>
      </c>
      <c r="EE835" s="677">
        <f t="shared" si="1207"/>
        <v>328.6</v>
      </c>
      <c r="EF835" s="208">
        <f t="shared" si="1208"/>
        <v>0.91606499999997482</v>
      </c>
      <c r="EG835" s="208">
        <f t="shared" si="1209"/>
        <v>0.27481949999999244</v>
      </c>
      <c r="EH835" s="208">
        <f t="shared" si="1210"/>
        <v>0.45803249999998741</v>
      </c>
      <c r="EI835" s="677">
        <f t="shared" si="1188"/>
        <v>0.27481949999999244</v>
      </c>
    </row>
    <row r="836" spans="1:139" s="218" customFormat="1" ht="28.5" customHeight="1" x14ac:dyDescent="0.2">
      <c r="A836" s="506">
        <v>834</v>
      </c>
      <c r="B836" s="505" t="s">
        <v>1267</v>
      </c>
      <c r="C836" s="499" t="s">
        <v>998</v>
      </c>
      <c r="D836" s="253" t="s">
        <v>410</v>
      </c>
      <c r="E836" s="410" t="s">
        <v>8</v>
      </c>
      <c r="F836" s="219" t="s">
        <v>5</v>
      </c>
      <c r="G836" s="219" t="s">
        <v>6</v>
      </c>
      <c r="H836" s="219" t="s">
        <v>7</v>
      </c>
      <c r="I836" s="269">
        <v>0.5</v>
      </c>
      <c r="J836" s="234">
        <v>500</v>
      </c>
      <c r="K836" s="222"/>
      <c r="L836" s="219" t="s">
        <v>5</v>
      </c>
      <c r="M836" s="219" t="s">
        <v>6</v>
      </c>
      <c r="N836" s="219" t="s">
        <v>7</v>
      </c>
      <c r="O836" s="269">
        <v>0.5</v>
      </c>
      <c r="P836" s="234">
        <v>500</v>
      </c>
      <c r="Q836" s="219"/>
      <c r="R836" s="219"/>
      <c r="S836" s="219"/>
      <c r="T836" s="269">
        <v>0.5</v>
      </c>
      <c r="U836" s="235">
        <v>500</v>
      </c>
      <c r="V836" s="228" t="s">
        <v>303</v>
      </c>
      <c r="W836" s="228" t="s">
        <v>6</v>
      </c>
      <c r="X836" s="228" t="s">
        <v>7</v>
      </c>
      <c r="Y836" s="270">
        <v>0.5</v>
      </c>
      <c r="Z836" s="236">
        <v>500</v>
      </c>
      <c r="AA836" s="207">
        <f t="shared" ref="AA836:AA899" si="1217">Z836*Y836</f>
        <v>250</v>
      </c>
      <c r="AB836" s="222">
        <v>620</v>
      </c>
      <c r="AC836" s="544">
        <f t="shared" si="1189"/>
        <v>120</v>
      </c>
      <c r="AD836" s="208">
        <f>0.581*$AB$1</f>
        <v>660.86425999999994</v>
      </c>
      <c r="AE836" s="678">
        <f t="shared" si="1190"/>
        <v>160.86425999999994</v>
      </c>
      <c r="AF836" s="222">
        <v>859</v>
      </c>
      <c r="AJ836" s="444">
        <f t="shared" ref="AJ836:AJ899" si="1218">AB836-Z836</f>
        <v>120</v>
      </c>
      <c r="AK836" s="444">
        <f t="shared" ref="AK836:AK899" si="1219">(AB836/Z836)*100-100</f>
        <v>24</v>
      </c>
      <c r="AL836" s="539">
        <f t="shared" si="1191"/>
        <v>4.8000000000000001E-2</v>
      </c>
      <c r="AM836" s="444">
        <f t="shared" ref="AM836:AM899" si="1220">AJ836/5</f>
        <v>24</v>
      </c>
      <c r="AN836" s="445">
        <f t="shared" ref="AN836:AN899" si="1221">AD836-Z836</f>
        <v>160.86425999999994</v>
      </c>
      <c r="AO836" s="445">
        <f t="shared" ref="AO836:AO899" si="1222">(AD836/Z836)*100-100</f>
        <v>32.172852000000006</v>
      </c>
      <c r="AP836" s="542">
        <f t="shared" si="1192"/>
        <v>6.4345704000000004E-2</v>
      </c>
      <c r="AQ836" s="445">
        <f t="shared" ref="AQ836:AQ899" si="1223">AN836/5</f>
        <v>32.172851999999992</v>
      </c>
      <c r="AR836" s="227">
        <f t="shared" ref="AR836:AR899" si="1224">(Z836+120)*Y836</f>
        <v>310</v>
      </c>
      <c r="AS836" s="210">
        <f t="shared" ref="AS836:AS899" si="1225">SUM(Z836+120)</f>
        <v>620</v>
      </c>
      <c r="AT836" s="209">
        <f t="shared" ref="AT836:AT899" si="1226">AS836*0.3</f>
        <v>186</v>
      </c>
      <c r="AU836" s="209">
        <f t="shared" ref="AU836:AU899" si="1227">AS836*0.5</f>
        <v>310</v>
      </c>
      <c r="AV836" s="211">
        <f t="shared" ref="AV836:AV899" si="1228">AB836</f>
        <v>620</v>
      </c>
      <c r="AW836" s="210">
        <f t="shared" ref="AW836:AW899" si="1229">SUM(AS836-AV836)</f>
        <v>0</v>
      </c>
      <c r="AX836" s="210">
        <f t="shared" ref="AX836:AX899" si="1230">AS836-Z836</f>
        <v>120</v>
      </c>
      <c r="AY836" s="210">
        <f t="shared" ref="AY836:AY899" si="1231">(AS836/Z836*100)-100</f>
        <v>24</v>
      </c>
      <c r="AZ836" s="211">
        <f t="shared" ref="AZ836:AZ899" si="1232">AD836</f>
        <v>660.86425999999994</v>
      </c>
      <c r="BA836" s="544">
        <f t="shared" si="1193"/>
        <v>40.864259999999945</v>
      </c>
      <c r="BB836" s="210">
        <f t="shared" si="1194"/>
        <v>10.216064999999986</v>
      </c>
      <c r="BC836" s="213">
        <f t="shared" ref="BC836:BC899" si="1233">BD836*Y836</f>
        <v>310</v>
      </c>
      <c r="BD836" s="211">
        <f>[1]MAG_9pak!$F$4</f>
        <v>620</v>
      </c>
      <c r="BE836" s="213">
        <f t="shared" ref="BE836:BE899" si="1234">BD836*0.3</f>
        <v>186</v>
      </c>
      <c r="BF836" s="213">
        <f t="shared" ref="BF836:BF899" si="1235">BD836*0.5</f>
        <v>310</v>
      </c>
      <c r="BG836" s="210">
        <f t="shared" ref="BG836:BG899" si="1236">BD836-AB836</f>
        <v>0</v>
      </c>
      <c r="BH836" s="210">
        <f t="shared" ref="BH836:BH899" si="1237">SUM(BD836-Z836)</f>
        <v>120</v>
      </c>
      <c r="BI836" s="210">
        <f t="shared" ref="BI836:BI899" si="1238">(BD836/Z836*100)-100</f>
        <v>24</v>
      </c>
      <c r="BJ836" s="210">
        <f t="shared" ref="BJ836:BJ899" si="1239">Z836*1.24</f>
        <v>620</v>
      </c>
      <c r="BK836" s="214">
        <f t="shared" ref="BK836:BK899" si="1240">BJ836*0.3</f>
        <v>186</v>
      </c>
      <c r="BL836" s="214">
        <f t="shared" ref="BL836:BL899" si="1241">BJ836*0.5</f>
        <v>310</v>
      </c>
      <c r="BM836" s="210">
        <f t="shared" ref="BM836:BM899" si="1242">BJ836-Z836</f>
        <v>120</v>
      </c>
      <c r="BN836" s="210">
        <f t="shared" ref="BN836:BN899" si="1243">BJ836-AB836</f>
        <v>0</v>
      </c>
      <c r="BO836" s="215">
        <f t="shared" ref="BO836:BO899" si="1244">BJ836*Y836</f>
        <v>310</v>
      </c>
      <c r="BP836" s="210">
        <f t="shared" si="1215"/>
        <v>620</v>
      </c>
      <c r="BQ836" s="216">
        <f t="shared" ref="BQ836:BQ899" si="1245">BP836*0.3</f>
        <v>186</v>
      </c>
      <c r="BR836" s="216">
        <f t="shared" ref="BR836:BR899" si="1246">BP836*0.5</f>
        <v>310</v>
      </c>
      <c r="BS836" s="210">
        <f t="shared" ref="BS836:BS899" si="1247">BP836-Z836</f>
        <v>120</v>
      </c>
      <c r="BT836" s="210">
        <f t="shared" ref="BT836:BT899" si="1248">BP836-AB836</f>
        <v>0</v>
      </c>
      <c r="BU836" s="217">
        <f t="shared" ref="BU836:BU899" si="1249">BP836*Y836</f>
        <v>310</v>
      </c>
      <c r="BV836" s="210">
        <f t="shared" si="1216"/>
        <v>620</v>
      </c>
      <c r="BW836" s="403">
        <f t="shared" ref="BW836:BW899" si="1250">BV836*0.3</f>
        <v>186</v>
      </c>
      <c r="BX836" s="403">
        <f t="shared" ref="BX836:BX899" si="1251">BV836*0.5</f>
        <v>310</v>
      </c>
      <c r="BY836" s="210">
        <f t="shared" ref="BY836:BY899" si="1252">BV836-Z836</f>
        <v>120</v>
      </c>
      <c r="BZ836" s="210">
        <f t="shared" ref="BZ836:BZ899" si="1253">BV836-AB836</f>
        <v>0</v>
      </c>
      <c r="CA836" s="210">
        <f t="shared" ref="CA836:CA899" si="1254">(BV836/Z836*100)-100</f>
        <v>24</v>
      </c>
      <c r="CB836" s="404">
        <f t="shared" ref="CB836:CB899" si="1255">BV836*Y836</f>
        <v>310</v>
      </c>
      <c r="CC836" s="404"/>
      <c r="CD836" s="537">
        <f t="shared" ref="CD836:CD899" si="1256">(AD836-AS836)/4</f>
        <v>10.216064999999986</v>
      </c>
      <c r="CE836" s="537">
        <f t="shared" si="1195"/>
        <v>3.0648194999999956</v>
      </c>
      <c r="CF836" s="537">
        <f t="shared" ref="CF836:CF899" si="1257">CD836*0.5</f>
        <v>5.1080324999999931</v>
      </c>
      <c r="CG836" s="210"/>
      <c r="CH836" s="210"/>
      <c r="CI836" s="210"/>
      <c r="CJ836" s="538">
        <f t="shared" ref="CJ836:CJ899" si="1258">CD836*Y836</f>
        <v>5.1080324999999931</v>
      </c>
      <c r="CK836" s="216">
        <f t="shared" ref="CK836:CK899" si="1259">(AB836-AS836)/4</f>
        <v>0</v>
      </c>
      <c r="CL836" s="216">
        <f t="shared" si="1196"/>
        <v>0</v>
      </c>
      <c r="CM836" s="216">
        <f t="shared" ref="CM836:CM899" si="1260">CK836*0.5</f>
        <v>0</v>
      </c>
      <c r="CN836" s="216"/>
      <c r="CO836" s="216"/>
      <c r="CP836" s="216"/>
      <c r="CQ836" s="217">
        <f t="shared" ref="CQ836:CQ899" si="1261">CK836*Y836</f>
        <v>0</v>
      </c>
      <c r="CR836" s="403">
        <f t="shared" ref="CR836:CR899" si="1262">(AD836-BV836)/4</f>
        <v>10.216064999999986</v>
      </c>
      <c r="CS836" s="403">
        <f t="shared" si="1197"/>
        <v>3.0648194999999956</v>
      </c>
      <c r="CT836" s="403">
        <f t="shared" ref="CT836:CT899" si="1263">CR836*0.5</f>
        <v>5.1080324999999931</v>
      </c>
      <c r="CU836" s="403"/>
      <c r="CV836" s="403"/>
      <c r="CW836" s="403"/>
      <c r="CX836" s="404">
        <f t="shared" ref="CX836:CX899" si="1264">CR836*Y836</f>
        <v>5.1080324999999931</v>
      </c>
      <c r="CY836" s="198"/>
      <c r="CZ836" s="222">
        <v>620</v>
      </c>
      <c r="DA836" s="677">
        <f t="shared" ref="DA836:DA899" si="1265">CZ836-Z836</f>
        <v>120</v>
      </c>
      <c r="DB836" s="676">
        <f t="shared" ref="DB836:DB899" si="1266">(CZ836/Z836*100)-100</f>
        <v>24</v>
      </c>
      <c r="DC836" s="676">
        <f t="shared" si="1198"/>
        <v>4.8</v>
      </c>
      <c r="DD836" s="208">
        <v>660.86425999999994</v>
      </c>
      <c r="DE836" s="677">
        <f t="shared" ref="DE836:DE899" si="1267">DD836-Z836</f>
        <v>160.86425999999994</v>
      </c>
      <c r="DF836" s="676">
        <f t="shared" ref="DF836:DF899" si="1268">(DD836/Z836)*100-100</f>
        <v>32.172852000000006</v>
      </c>
      <c r="DG836" s="676">
        <f t="shared" si="1199"/>
        <v>6.434570400000001</v>
      </c>
      <c r="DH836" s="222">
        <v>24</v>
      </c>
      <c r="DI836" s="677">
        <f t="shared" ref="DI836:DI899" si="1269">Z836*DH836/100</f>
        <v>120</v>
      </c>
      <c r="DJ836" s="568">
        <f t="shared" ref="DJ836:DJ899" si="1270">Z836+DI836</f>
        <v>620</v>
      </c>
      <c r="DK836" s="677">
        <f t="shared" ref="DK836:DK899" si="1271">DJ836*Y836</f>
        <v>310</v>
      </c>
      <c r="DL836" s="677">
        <f t="shared" si="1200"/>
        <v>186</v>
      </c>
      <c r="DM836" s="677">
        <f t="shared" si="1201"/>
        <v>310</v>
      </c>
      <c r="DN836" s="677">
        <f t="shared" ref="DN836:DN899" si="1272">(DD836-DJ836)/4</f>
        <v>10.216064999999986</v>
      </c>
      <c r="DO836" s="677">
        <f t="shared" si="1202"/>
        <v>3.0648194999999956</v>
      </c>
      <c r="DP836" s="677">
        <f t="shared" si="1203"/>
        <v>5.1080324999999931</v>
      </c>
      <c r="DQ836" s="677">
        <f t="shared" ref="DQ836:DQ899" si="1273">DN836*Y836</f>
        <v>5.1080324999999931</v>
      </c>
      <c r="DR836" s="222">
        <v>620</v>
      </c>
      <c r="DS836" s="677">
        <f t="shared" ref="DS836:DS899" si="1274">DR836-Z836</f>
        <v>120</v>
      </c>
      <c r="DT836" s="676">
        <f t="shared" ref="DT836:DT899" si="1275">(DR836/Z836*100)-100</f>
        <v>24</v>
      </c>
      <c r="DU836" s="710">
        <f t="shared" si="1204"/>
        <v>4.8</v>
      </c>
      <c r="DV836" s="208">
        <v>660.86425999999994</v>
      </c>
      <c r="DW836" s="677">
        <f t="shared" ref="DW836:DW899" si="1276">DV836-Z836</f>
        <v>160.86425999999994</v>
      </c>
      <c r="DX836" s="676">
        <f t="shared" ref="DX836:DX899" si="1277">(DV836/Z836)*100-100</f>
        <v>32.172852000000006</v>
      </c>
      <c r="DY836" s="710">
        <f t="shared" si="1205"/>
        <v>6.434570400000001</v>
      </c>
      <c r="DZ836" s="222">
        <v>24</v>
      </c>
      <c r="EA836" s="677">
        <f t="shared" ref="EA836:EA899" si="1278">Z836*DZ836/100</f>
        <v>120</v>
      </c>
      <c r="EB836" s="568">
        <f t="shared" ref="EB836:EB899" si="1279">Z836+EA836</f>
        <v>620</v>
      </c>
      <c r="EC836" s="677">
        <f t="shared" ref="EC836:EC899" si="1280">EB836*Y836</f>
        <v>310</v>
      </c>
      <c r="ED836" s="677">
        <f t="shared" si="1206"/>
        <v>186</v>
      </c>
      <c r="EE836" s="677">
        <f t="shared" si="1207"/>
        <v>310</v>
      </c>
      <c r="EF836" s="208">
        <f t="shared" si="1208"/>
        <v>10.216064999999986</v>
      </c>
      <c r="EG836" s="208">
        <f t="shared" si="1209"/>
        <v>3.0648194999999956</v>
      </c>
      <c r="EH836" s="208">
        <f t="shared" si="1210"/>
        <v>5.1080324999999931</v>
      </c>
      <c r="EI836" s="677">
        <f t="shared" ref="EI836:EI899" si="1281">EF836*Y836</f>
        <v>5.1080324999999931</v>
      </c>
    </row>
    <row r="837" spans="1:139" s="218" customFormat="1" ht="28.5" customHeight="1" x14ac:dyDescent="0.2">
      <c r="A837" s="505">
        <v>835</v>
      </c>
      <c r="B837" s="506" t="s">
        <v>1268</v>
      </c>
      <c r="C837" s="499" t="s">
        <v>960</v>
      </c>
      <c r="D837" s="253" t="s">
        <v>371</v>
      </c>
      <c r="E837" s="253" t="s">
        <v>81</v>
      </c>
      <c r="F837" s="219" t="s">
        <v>5</v>
      </c>
      <c r="G837" s="219" t="s">
        <v>6</v>
      </c>
      <c r="H837" s="219" t="s">
        <v>7</v>
      </c>
      <c r="I837" s="248">
        <v>2</v>
      </c>
      <c r="J837" s="230">
        <v>500</v>
      </c>
      <c r="K837" s="222"/>
      <c r="L837" s="219" t="s">
        <v>5</v>
      </c>
      <c r="M837" s="219" t="s">
        <v>6</v>
      </c>
      <c r="N837" s="219" t="s">
        <v>7</v>
      </c>
      <c r="O837" s="249">
        <v>2</v>
      </c>
      <c r="P837" s="230">
        <v>500</v>
      </c>
      <c r="Q837" s="219"/>
      <c r="R837" s="219"/>
      <c r="S837" s="219"/>
      <c r="T837" s="249">
        <v>2</v>
      </c>
      <c r="U837" s="231">
        <v>500</v>
      </c>
      <c r="V837" s="228" t="s">
        <v>303</v>
      </c>
      <c r="W837" s="228" t="s">
        <v>6</v>
      </c>
      <c r="X837" s="228" t="s">
        <v>7</v>
      </c>
      <c r="Y837" s="761">
        <f>2-1</f>
        <v>1</v>
      </c>
      <c r="Z837" s="232">
        <v>500</v>
      </c>
      <c r="AA837" s="207">
        <f t="shared" si="1217"/>
        <v>500</v>
      </c>
      <c r="AB837" s="222">
        <v>620</v>
      </c>
      <c r="AC837" s="544">
        <f t="shared" ref="AC837:AC900" si="1282">AB837-Z837</f>
        <v>120</v>
      </c>
      <c r="AD837" s="208">
        <f>0.581*$AB$1</f>
        <v>660.86425999999994</v>
      </c>
      <c r="AE837" s="678">
        <f t="shared" ref="AE837:AE900" si="1283">AD837-Z837</f>
        <v>160.86425999999994</v>
      </c>
      <c r="AF837" s="222">
        <v>859</v>
      </c>
      <c r="AJ837" s="444">
        <f t="shared" si="1218"/>
        <v>120</v>
      </c>
      <c r="AK837" s="444">
        <f t="shared" si="1219"/>
        <v>24</v>
      </c>
      <c r="AL837" s="539">
        <f t="shared" ref="AL837:AL900" si="1284">AK837/5/100</f>
        <v>4.8000000000000001E-2</v>
      </c>
      <c r="AM837" s="444">
        <f t="shared" si="1220"/>
        <v>24</v>
      </c>
      <c r="AN837" s="445">
        <f t="shared" si="1221"/>
        <v>160.86425999999994</v>
      </c>
      <c r="AO837" s="445">
        <f t="shared" si="1222"/>
        <v>32.172852000000006</v>
      </c>
      <c r="AP837" s="542">
        <f t="shared" ref="AP837:AP900" si="1285">AO837/5/100</f>
        <v>6.4345704000000004E-2</v>
      </c>
      <c r="AQ837" s="445">
        <f t="shared" si="1223"/>
        <v>32.172851999999992</v>
      </c>
      <c r="AR837" s="227">
        <f t="shared" si="1224"/>
        <v>620</v>
      </c>
      <c r="AS837" s="210">
        <f t="shared" si="1225"/>
        <v>620</v>
      </c>
      <c r="AT837" s="209">
        <f t="shared" si="1226"/>
        <v>186</v>
      </c>
      <c r="AU837" s="209">
        <f t="shared" si="1227"/>
        <v>310</v>
      </c>
      <c r="AV837" s="211">
        <f t="shared" si="1228"/>
        <v>620</v>
      </c>
      <c r="AW837" s="210">
        <f t="shared" si="1229"/>
        <v>0</v>
      </c>
      <c r="AX837" s="210">
        <f t="shared" si="1230"/>
        <v>120</v>
      </c>
      <c r="AY837" s="210">
        <f t="shared" si="1231"/>
        <v>24</v>
      </c>
      <c r="AZ837" s="211">
        <f t="shared" si="1232"/>
        <v>660.86425999999994</v>
      </c>
      <c r="BA837" s="544">
        <f t="shared" ref="BA837:BA900" si="1286">AZ837-AS837</f>
        <v>40.864259999999945</v>
      </c>
      <c r="BB837" s="210">
        <f t="shared" ref="BB837:BB900" si="1287">BA837/4</f>
        <v>10.216064999999986</v>
      </c>
      <c r="BC837" s="213">
        <f t="shared" si="1233"/>
        <v>620</v>
      </c>
      <c r="BD837" s="211">
        <f>[1]MAG_9pak!$F$4</f>
        <v>620</v>
      </c>
      <c r="BE837" s="213">
        <f t="shared" si="1234"/>
        <v>186</v>
      </c>
      <c r="BF837" s="213">
        <f t="shared" si="1235"/>
        <v>310</v>
      </c>
      <c r="BG837" s="210">
        <f t="shared" si="1236"/>
        <v>0</v>
      </c>
      <c r="BH837" s="210">
        <f t="shared" si="1237"/>
        <v>120</v>
      </c>
      <c r="BI837" s="210">
        <f t="shared" si="1238"/>
        <v>24</v>
      </c>
      <c r="BJ837" s="210">
        <f t="shared" si="1239"/>
        <v>620</v>
      </c>
      <c r="BK837" s="214">
        <f t="shared" si="1240"/>
        <v>186</v>
      </c>
      <c r="BL837" s="214">
        <f t="shared" si="1241"/>
        <v>310</v>
      </c>
      <c r="BM837" s="210">
        <f t="shared" si="1242"/>
        <v>120</v>
      </c>
      <c r="BN837" s="210">
        <f t="shared" si="1243"/>
        <v>0</v>
      </c>
      <c r="BO837" s="215">
        <f t="shared" si="1244"/>
        <v>620</v>
      </c>
      <c r="BP837" s="210">
        <f t="shared" si="1215"/>
        <v>620</v>
      </c>
      <c r="BQ837" s="216">
        <f t="shared" si="1245"/>
        <v>186</v>
      </c>
      <c r="BR837" s="216">
        <f t="shared" si="1246"/>
        <v>310</v>
      </c>
      <c r="BS837" s="210">
        <f t="shared" si="1247"/>
        <v>120</v>
      </c>
      <c r="BT837" s="210">
        <f t="shared" si="1248"/>
        <v>0</v>
      </c>
      <c r="BU837" s="217">
        <f t="shared" si="1249"/>
        <v>620</v>
      </c>
      <c r="BV837" s="210">
        <f t="shared" si="1216"/>
        <v>620</v>
      </c>
      <c r="BW837" s="403">
        <f t="shared" si="1250"/>
        <v>186</v>
      </c>
      <c r="BX837" s="403">
        <f t="shared" si="1251"/>
        <v>310</v>
      </c>
      <c r="BY837" s="210">
        <f t="shared" si="1252"/>
        <v>120</v>
      </c>
      <c r="BZ837" s="210">
        <f t="shared" si="1253"/>
        <v>0</v>
      </c>
      <c r="CA837" s="210">
        <f t="shared" si="1254"/>
        <v>24</v>
      </c>
      <c r="CB837" s="404">
        <f t="shared" si="1255"/>
        <v>620</v>
      </c>
      <c r="CC837" s="404"/>
      <c r="CD837" s="537">
        <f t="shared" si="1256"/>
        <v>10.216064999999986</v>
      </c>
      <c r="CE837" s="537">
        <f t="shared" ref="CE837:CE900" si="1288">CD837*0.3</f>
        <v>3.0648194999999956</v>
      </c>
      <c r="CF837" s="537">
        <f t="shared" si="1257"/>
        <v>5.1080324999999931</v>
      </c>
      <c r="CG837" s="210"/>
      <c r="CH837" s="210"/>
      <c r="CI837" s="210"/>
      <c r="CJ837" s="538">
        <f t="shared" si="1258"/>
        <v>10.216064999999986</v>
      </c>
      <c r="CK837" s="216">
        <f t="shared" si="1259"/>
        <v>0</v>
      </c>
      <c r="CL837" s="216">
        <f t="shared" ref="CL837:CL900" si="1289">CK837*0.3</f>
        <v>0</v>
      </c>
      <c r="CM837" s="216">
        <f t="shared" si="1260"/>
        <v>0</v>
      </c>
      <c r="CN837" s="216"/>
      <c r="CO837" s="216"/>
      <c r="CP837" s="216"/>
      <c r="CQ837" s="217">
        <f t="shared" si="1261"/>
        <v>0</v>
      </c>
      <c r="CR837" s="403">
        <f t="shared" si="1262"/>
        <v>10.216064999999986</v>
      </c>
      <c r="CS837" s="403">
        <f t="shared" ref="CS837:CS900" si="1290">CR837*0.3</f>
        <v>3.0648194999999956</v>
      </c>
      <c r="CT837" s="403">
        <f t="shared" si="1263"/>
        <v>5.1080324999999931</v>
      </c>
      <c r="CU837" s="403"/>
      <c r="CV837" s="403"/>
      <c r="CW837" s="403"/>
      <c r="CX837" s="404">
        <f t="shared" si="1264"/>
        <v>10.216064999999986</v>
      </c>
      <c r="CY837" s="198"/>
      <c r="CZ837" s="222">
        <v>620</v>
      </c>
      <c r="DA837" s="677">
        <f t="shared" si="1265"/>
        <v>120</v>
      </c>
      <c r="DB837" s="676">
        <f t="shared" si="1266"/>
        <v>24</v>
      </c>
      <c r="DC837" s="676">
        <f t="shared" ref="DC837:DC900" si="1291">DB837/5</f>
        <v>4.8</v>
      </c>
      <c r="DD837" s="208">
        <v>660.86425999999994</v>
      </c>
      <c r="DE837" s="677">
        <f t="shared" si="1267"/>
        <v>160.86425999999994</v>
      </c>
      <c r="DF837" s="676">
        <f t="shared" si="1268"/>
        <v>32.172852000000006</v>
      </c>
      <c r="DG837" s="676">
        <f t="shared" ref="DG837:DG900" si="1292">DF837/5</f>
        <v>6.434570400000001</v>
      </c>
      <c r="DH837" s="222">
        <v>24</v>
      </c>
      <c r="DI837" s="677">
        <f t="shared" si="1269"/>
        <v>120</v>
      </c>
      <c r="DJ837" s="568">
        <f t="shared" si="1270"/>
        <v>620</v>
      </c>
      <c r="DK837" s="677">
        <f t="shared" si="1271"/>
        <v>620</v>
      </c>
      <c r="DL837" s="677">
        <f t="shared" ref="DL837:DL900" si="1293">DJ837*30/100</f>
        <v>186</v>
      </c>
      <c r="DM837" s="677">
        <f t="shared" ref="DM837:DM900" si="1294">DJ837*50/100</f>
        <v>310</v>
      </c>
      <c r="DN837" s="677">
        <f t="shared" si="1272"/>
        <v>10.216064999999986</v>
      </c>
      <c r="DO837" s="677">
        <f t="shared" ref="DO837:DO900" si="1295">DN837*0.3</f>
        <v>3.0648194999999956</v>
      </c>
      <c r="DP837" s="677">
        <f t="shared" ref="DP837:DP900" si="1296">DN837*0.5</f>
        <v>5.1080324999999931</v>
      </c>
      <c r="DQ837" s="677">
        <f t="shared" si="1273"/>
        <v>10.216064999999986</v>
      </c>
      <c r="DR837" s="222">
        <v>620</v>
      </c>
      <c r="DS837" s="677">
        <f t="shared" si="1274"/>
        <v>120</v>
      </c>
      <c r="DT837" s="676">
        <f t="shared" si="1275"/>
        <v>24</v>
      </c>
      <c r="DU837" s="710">
        <f t="shared" ref="DU837:DU900" si="1297">DT837/5</f>
        <v>4.8</v>
      </c>
      <c r="DV837" s="208">
        <v>660.86425999999994</v>
      </c>
      <c r="DW837" s="677">
        <f t="shared" si="1276"/>
        <v>160.86425999999994</v>
      </c>
      <c r="DX837" s="676">
        <f t="shared" si="1277"/>
        <v>32.172852000000006</v>
      </c>
      <c r="DY837" s="710">
        <f t="shared" ref="DY837:DY900" si="1298">DX837/5</f>
        <v>6.434570400000001</v>
      </c>
      <c r="DZ837" s="222">
        <v>24</v>
      </c>
      <c r="EA837" s="677">
        <f t="shared" si="1278"/>
        <v>120</v>
      </c>
      <c r="EB837" s="568">
        <f t="shared" si="1279"/>
        <v>620</v>
      </c>
      <c r="EC837" s="677">
        <f t="shared" si="1280"/>
        <v>620</v>
      </c>
      <c r="ED837" s="677">
        <f t="shared" ref="ED837:ED900" si="1299">EB837*30/100</f>
        <v>186</v>
      </c>
      <c r="EE837" s="677">
        <f t="shared" ref="EE837:EE900" si="1300">EB837*50/100</f>
        <v>310</v>
      </c>
      <c r="EF837" s="208">
        <f t="shared" ref="EF837:EF900" si="1301">(DV837-EB837)/4</f>
        <v>10.216064999999986</v>
      </c>
      <c r="EG837" s="208">
        <f t="shared" ref="EG837:EG900" si="1302">EF837*0.3</f>
        <v>3.0648194999999956</v>
      </c>
      <c r="EH837" s="208">
        <f t="shared" ref="EH837:EH900" si="1303">EF837*0.5</f>
        <v>5.1080324999999931</v>
      </c>
      <c r="EI837" s="677">
        <f t="shared" si="1281"/>
        <v>10.216064999999986</v>
      </c>
    </row>
    <row r="838" spans="1:139" s="218" customFormat="1" ht="28.5" customHeight="1" x14ac:dyDescent="0.2">
      <c r="A838" s="505">
        <v>836</v>
      </c>
      <c r="B838" s="505" t="s">
        <v>1270</v>
      </c>
      <c r="C838" s="499" t="s">
        <v>978</v>
      </c>
      <c r="D838" s="253" t="s">
        <v>639</v>
      </c>
      <c r="E838" s="253" t="s">
        <v>112</v>
      </c>
      <c r="F838" s="219" t="s">
        <v>10</v>
      </c>
      <c r="G838" s="219" t="s">
        <v>40</v>
      </c>
      <c r="H838" s="219" t="s">
        <v>45</v>
      </c>
      <c r="I838" s="248">
        <v>1</v>
      </c>
      <c r="J838" s="229">
        <v>850</v>
      </c>
      <c r="K838" s="222"/>
      <c r="L838" s="219" t="s">
        <v>10</v>
      </c>
      <c r="M838" s="219" t="s">
        <v>40</v>
      </c>
      <c r="N838" s="219" t="s">
        <v>45</v>
      </c>
      <c r="O838" s="249">
        <v>1</v>
      </c>
      <c r="P838" s="230">
        <v>850</v>
      </c>
      <c r="Q838" s="219"/>
      <c r="R838" s="219"/>
      <c r="S838" s="219"/>
      <c r="T838" s="249">
        <v>1</v>
      </c>
      <c r="U838" s="231">
        <v>850</v>
      </c>
      <c r="V838" s="228" t="s">
        <v>10</v>
      </c>
      <c r="W838" s="228" t="s">
        <v>6</v>
      </c>
      <c r="X838" s="228" t="s">
        <v>27</v>
      </c>
      <c r="Y838" s="252">
        <v>1</v>
      </c>
      <c r="Z838" s="232">
        <v>850</v>
      </c>
      <c r="AA838" s="207">
        <f t="shared" si="1217"/>
        <v>850</v>
      </c>
      <c r="AB838" s="222">
        <v>709</v>
      </c>
      <c r="AC838" s="544">
        <f t="shared" si="1282"/>
        <v>-141</v>
      </c>
      <c r="AD838" s="208">
        <f>0.89*$AB$1</f>
        <v>1012.3394000000001</v>
      </c>
      <c r="AE838" s="678">
        <f t="shared" si="1283"/>
        <v>162.33940000000007</v>
      </c>
      <c r="AF838" s="222">
        <v>1315</v>
      </c>
      <c r="AJ838" s="444">
        <f t="shared" si="1218"/>
        <v>-141</v>
      </c>
      <c r="AK838" s="444">
        <f t="shared" si="1219"/>
        <v>-16.588235294117652</v>
      </c>
      <c r="AL838" s="539">
        <f t="shared" si="1284"/>
        <v>-3.3176470588235307E-2</v>
      </c>
      <c r="AM838" s="444">
        <f t="shared" si="1220"/>
        <v>-28.2</v>
      </c>
      <c r="AN838" s="445">
        <f t="shared" si="1221"/>
        <v>162.33940000000007</v>
      </c>
      <c r="AO838" s="445">
        <f t="shared" si="1222"/>
        <v>19.098752941176485</v>
      </c>
      <c r="AP838" s="542">
        <f t="shared" si="1285"/>
        <v>3.8197505882352968E-2</v>
      </c>
      <c r="AQ838" s="445">
        <f t="shared" si="1223"/>
        <v>32.467880000000015</v>
      </c>
      <c r="AR838" s="227">
        <f t="shared" si="1224"/>
        <v>970</v>
      </c>
      <c r="AS838" s="210">
        <f t="shared" si="1225"/>
        <v>970</v>
      </c>
      <c r="AT838" s="209">
        <f t="shared" si="1226"/>
        <v>291</v>
      </c>
      <c r="AU838" s="209">
        <f t="shared" si="1227"/>
        <v>485</v>
      </c>
      <c r="AV838" s="211">
        <f t="shared" si="1228"/>
        <v>709</v>
      </c>
      <c r="AW838" s="210">
        <f t="shared" si="1229"/>
        <v>261</v>
      </c>
      <c r="AX838" s="210">
        <f t="shared" si="1230"/>
        <v>120</v>
      </c>
      <c r="AY838" s="210">
        <f t="shared" si="1231"/>
        <v>14.117647058823522</v>
      </c>
      <c r="AZ838" s="211">
        <f t="shared" si="1232"/>
        <v>1012.3394000000001</v>
      </c>
      <c r="BA838" s="544">
        <f t="shared" si="1286"/>
        <v>42.339400000000069</v>
      </c>
      <c r="BB838" s="210">
        <f t="shared" si="1287"/>
        <v>10.584850000000017</v>
      </c>
      <c r="BC838" s="213">
        <f t="shared" si="1233"/>
        <v>911.10546000000011</v>
      </c>
      <c r="BD838" s="211">
        <f>[1]MAG_9pak!$F$8</f>
        <v>911.10546000000011</v>
      </c>
      <c r="BE838" s="213">
        <f t="shared" si="1234"/>
        <v>273.331638</v>
      </c>
      <c r="BF838" s="213">
        <f t="shared" si="1235"/>
        <v>455.55273000000005</v>
      </c>
      <c r="BG838" s="210">
        <f t="shared" si="1236"/>
        <v>202.10546000000011</v>
      </c>
      <c r="BH838" s="210">
        <f t="shared" si="1237"/>
        <v>61.105460000000107</v>
      </c>
      <c r="BI838" s="210">
        <f t="shared" si="1238"/>
        <v>7.1888776470588454</v>
      </c>
      <c r="BJ838" s="210">
        <f t="shared" si="1239"/>
        <v>1054</v>
      </c>
      <c r="BK838" s="214">
        <f t="shared" si="1240"/>
        <v>316.2</v>
      </c>
      <c r="BL838" s="214">
        <f t="shared" si="1241"/>
        <v>527</v>
      </c>
      <c r="BM838" s="210">
        <f t="shared" si="1242"/>
        <v>204</v>
      </c>
      <c r="BN838" s="210">
        <f t="shared" si="1243"/>
        <v>345</v>
      </c>
      <c r="BO838" s="215">
        <f t="shared" si="1244"/>
        <v>1054</v>
      </c>
      <c r="BP838" s="210">
        <f t="shared" si="1215"/>
        <v>1054</v>
      </c>
      <c r="BQ838" s="216">
        <f t="shared" si="1245"/>
        <v>316.2</v>
      </c>
      <c r="BR838" s="216">
        <f t="shared" si="1246"/>
        <v>527</v>
      </c>
      <c r="BS838" s="210">
        <f t="shared" si="1247"/>
        <v>204</v>
      </c>
      <c r="BT838" s="210">
        <f t="shared" si="1248"/>
        <v>345</v>
      </c>
      <c r="BU838" s="217">
        <f t="shared" si="1249"/>
        <v>1054</v>
      </c>
      <c r="BV838" s="210">
        <f t="shared" si="1216"/>
        <v>1054</v>
      </c>
      <c r="BW838" s="403">
        <f t="shared" si="1250"/>
        <v>316.2</v>
      </c>
      <c r="BX838" s="403">
        <f t="shared" si="1251"/>
        <v>527</v>
      </c>
      <c r="BY838" s="210">
        <f t="shared" si="1252"/>
        <v>204</v>
      </c>
      <c r="BZ838" s="210">
        <f t="shared" si="1253"/>
        <v>345</v>
      </c>
      <c r="CA838" s="210">
        <f t="shared" si="1254"/>
        <v>24</v>
      </c>
      <c r="CB838" s="404">
        <f t="shared" si="1255"/>
        <v>1054</v>
      </c>
      <c r="CC838" s="211"/>
      <c r="CD838" s="537">
        <f t="shared" si="1256"/>
        <v>10.584850000000017</v>
      </c>
      <c r="CE838" s="537">
        <f t="shared" si="1288"/>
        <v>3.1754550000000052</v>
      </c>
      <c r="CF838" s="537">
        <f t="shared" si="1257"/>
        <v>5.2924250000000086</v>
      </c>
      <c r="CG838" s="210"/>
      <c r="CH838" s="210"/>
      <c r="CI838" s="210"/>
      <c r="CJ838" s="538">
        <f t="shared" si="1258"/>
        <v>10.584850000000017</v>
      </c>
      <c r="CK838" s="216">
        <f t="shared" si="1259"/>
        <v>-65.25</v>
      </c>
      <c r="CL838" s="216">
        <f t="shared" si="1289"/>
        <v>-19.574999999999999</v>
      </c>
      <c r="CM838" s="216">
        <f t="shared" si="1260"/>
        <v>-32.625</v>
      </c>
      <c r="CN838" s="216"/>
      <c r="CO838" s="216"/>
      <c r="CP838" s="216"/>
      <c r="CQ838" s="217">
        <f t="shared" si="1261"/>
        <v>-65.25</v>
      </c>
      <c r="CR838" s="403">
        <f t="shared" si="1262"/>
        <v>-10.415149999999983</v>
      </c>
      <c r="CS838" s="403">
        <f t="shared" si="1290"/>
        <v>-3.1245449999999946</v>
      </c>
      <c r="CT838" s="403">
        <f t="shared" si="1263"/>
        <v>-5.2075749999999914</v>
      </c>
      <c r="CU838" s="403"/>
      <c r="CV838" s="403"/>
      <c r="CW838" s="403"/>
      <c r="CX838" s="404">
        <f t="shared" si="1264"/>
        <v>-10.415149999999983</v>
      </c>
      <c r="CY838" s="198"/>
      <c r="CZ838" s="222">
        <v>709</v>
      </c>
      <c r="DA838" s="677">
        <f t="shared" si="1265"/>
        <v>-141</v>
      </c>
      <c r="DB838" s="676">
        <f t="shared" si="1266"/>
        <v>-16.588235294117652</v>
      </c>
      <c r="DC838" s="676">
        <f t="shared" si="1291"/>
        <v>-3.3176470588235305</v>
      </c>
      <c r="DD838" s="208">
        <v>1012.3394000000001</v>
      </c>
      <c r="DE838" s="677">
        <f t="shared" si="1267"/>
        <v>162.33940000000007</v>
      </c>
      <c r="DF838" s="676">
        <f t="shared" si="1268"/>
        <v>19.098752941176485</v>
      </c>
      <c r="DG838" s="676">
        <f t="shared" si="1292"/>
        <v>3.8197505882352969</v>
      </c>
      <c r="DH838" s="222">
        <v>20</v>
      </c>
      <c r="DI838" s="677">
        <f t="shared" si="1269"/>
        <v>170</v>
      </c>
      <c r="DJ838" s="568">
        <f t="shared" si="1270"/>
        <v>1020</v>
      </c>
      <c r="DK838" s="677">
        <f t="shared" si="1271"/>
        <v>1020</v>
      </c>
      <c r="DL838" s="677">
        <f t="shared" si="1293"/>
        <v>306</v>
      </c>
      <c r="DM838" s="677">
        <f t="shared" si="1294"/>
        <v>510</v>
      </c>
      <c r="DN838" s="677">
        <f t="shared" si="1272"/>
        <v>-1.9151499999999828</v>
      </c>
      <c r="DO838" s="677">
        <f t="shared" si="1295"/>
        <v>-0.57454499999999487</v>
      </c>
      <c r="DP838" s="677">
        <f t="shared" si="1296"/>
        <v>-0.95757499999999141</v>
      </c>
      <c r="DQ838" s="677">
        <f t="shared" si="1273"/>
        <v>-1.9151499999999828</v>
      </c>
      <c r="DR838" s="222">
        <v>709</v>
      </c>
      <c r="DS838" s="677">
        <f t="shared" si="1274"/>
        <v>-141</v>
      </c>
      <c r="DT838" s="676">
        <f t="shared" si="1275"/>
        <v>-16.588235294117652</v>
      </c>
      <c r="DU838" s="710">
        <f t="shared" si="1297"/>
        <v>-3.3176470588235305</v>
      </c>
      <c r="DV838" s="208">
        <v>1012.3394000000001</v>
      </c>
      <c r="DW838" s="677">
        <f t="shared" si="1276"/>
        <v>162.33940000000007</v>
      </c>
      <c r="DX838" s="676">
        <f t="shared" si="1277"/>
        <v>19.098752941176485</v>
      </c>
      <c r="DY838" s="710">
        <f t="shared" si="1298"/>
        <v>3.8197505882352969</v>
      </c>
      <c r="DZ838" s="222">
        <v>19</v>
      </c>
      <c r="EA838" s="677">
        <f t="shared" si="1278"/>
        <v>161.5</v>
      </c>
      <c r="EB838" s="568">
        <f t="shared" si="1279"/>
        <v>1011.5</v>
      </c>
      <c r="EC838" s="677">
        <f t="shared" si="1280"/>
        <v>1011.5</v>
      </c>
      <c r="ED838" s="677">
        <f t="shared" si="1299"/>
        <v>303.45</v>
      </c>
      <c r="EE838" s="677">
        <f t="shared" si="1300"/>
        <v>505.75</v>
      </c>
      <c r="EF838" s="208">
        <f t="shared" si="1301"/>
        <v>0.20985000000001719</v>
      </c>
      <c r="EG838" s="208">
        <f t="shared" si="1302"/>
        <v>6.295500000000516E-2</v>
      </c>
      <c r="EH838" s="208">
        <f t="shared" si="1303"/>
        <v>0.10492500000000859</v>
      </c>
      <c r="EI838" s="677">
        <f t="shared" si="1281"/>
        <v>0.20985000000001719</v>
      </c>
    </row>
    <row r="839" spans="1:139" s="218" customFormat="1" ht="28.5" customHeight="1" x14ac:dyDescent="0.2">
      <c r="A839" s="506">
        <v>837</v>
      </c>
      <c r="B839" s="506" t="s">
        <v>1270</v>
      </c>
      <c r="C839" s="499" t="s">
        <v>978</v>
      </c>
      <c r="D839" s="253" t="s">
        <v>639</v>
      </c>
      <c r="E839" s="253" t="s">
        <v>134</v>
      </c>
      <c r="F839" s="219" t="s">
        <v>5</v>
      </c>
      <c r="G839" s="219" t="s">
        <v>42</v>
      </c>
      <c r="H839" s="219" t="s">
        <v>52</v>
      </c>
      <c r="I839" s="248">
        <v>0.6</v>
      </c>
      <c r="J839" s="230">
        <v>679</v>
      </c>
      <c r="K839" s="222"/>
      <c r="L839" s="219" t="s">
        <v>5</v>
      </c>
      <c r="M839" s="219" t="s">
        <v>42</v>
      </c>
      <c r="N839" s="219" t="s">
        <v>52</v>
      </c>
      <c r="O839" s="249">
        <v>0.6</v>
      </c>
      <c r="P839" s="230">
        <v>679</v>
      </c>
      <c r="Q839" s="219"/>
      <c r="R839" s="219"/>
      <c r="S839" s="219"/>
      <c r="T839" s="249">
        <v>0.6</v>
      </c>
      <c r="U839" s="231">
        <v>679</v>
      </c>
      <c r="V839" s="228" t="s">
        <v>303</v>
      </c>
      <c r="W839" s="228" t="s">
        <v>42</v>
      </c>
      <c r="X839" s="228" t="s">
        <v>10</v>
      </c>
      <c r="Y839" s="252">
        <v>0.6</v>
      </c>
      <c r="Z839" s="232">
        <v>679</v>
      </c>
      <c r="AA839" s="207">
        <f t="shared" si="1217"/>
        <v>407.4</v>
      </c>
      <c r="AB839" s="222">
        <v>648</v>
      </c>
      <c r="AC839" s="544">
        <f t="shared" si="1282"/>
        <v>-31</v>
      </c>
      <c r="AD839" s="208">
        <f>0.814*$AB$1</f>
        <v>925.89243999999997</v>
      </c>
      <c r="AE839" s="678">
        <f t="shared" si="1283"/>
        <v>246.89243999999997</v>
      </c>
      <c r="AF839" s="222">
        <v>1205</v>
      </c>
      <c r="AJ839" s="444">
        <f t="shared" si="1218"/>
        <v>-31</v>
      </c>
      <c r="AK839" s="444">
        <f t="shared" si="1219"/>
        <v>-4.5655375552282749</v>
      </c>
      <c r="AL839" s="539">
        <f t="shared" si="1284"/>
        <v>-9.1310751104565508E-3</v>
      </c>
      <c r="AM839" s="444">
        <f t="shared" si="1220"/>
        <v>-6.2</v>
      </c>
      <c r="AN839" s="445">
        <f t="shared" si="1221"/>
        <v>246.89243999999997</v>
      </c>
      <c r="AO839" s="445">
        <f t="shared" si="1222"/>
        <v>36.361184094256259</v>
      </c>
      <c r="AP839" s="542">
        <f t="shared" si="1285"/>
        <v>7.2722368188512521E-2</v>
      </c>
      <c r="AQ839" s="445">
        <f t="shared" si="1223"/>
        <v>49.37848799999999</v>
      </c>
      <c r="AR839" s="227">
        <f t="shared" si="1224"/>
        <v>479.4</v>
      </c>
      <c r="AS839" s="210">
        <f t="shared" si="1225"/>
        <v>799</v>
      </c>
      <c r="AT839" s="209">
        <f t="shared" si="1226"/>
        <v>239.7</v>
      </c>
      <c r="AU839" s="209">
        <f t="shared" si="1227"/>
        <v>399.5</v>
      </c>
      <c r="AV839" s="211">
        <f t="shared" si="1228"/>
        <v>648</v>
      </c>
      <c r="AW839" s="210">
        <f t="shared" si="1229"/>
        <v>151</v>
      </c>
      <c r="AX839" s="210">
        <f t="shared" si="1230"/>
        <v>120</v>
      </c>
      <c r="AY839" s="210">
        <f t="shared" si="1231"/>
        <v>17.673048600883661</v>
      </c>
      <c r="AZ839" s="211">
        <f t="shared" si="1232"/>
        <v>925.89243999999997</v>
      </c>
      <c r="BA839" s="544">
        <f t="shared" si="1286"/>
        <v>126.89243999999997</v>
      </c>
      <c r="BB839" s="210">
        <f t="shared" si="1287"/>
        <v>31.723109999999991</v>
      </c>
      <c r="BC839" s="213">
        <f t="shared" si="1233"/>
        <v>499.98191759999997</v>
      </c>
      <c r="BD839" s="211">
        <f>[1]MAG_9pak!$F$6</f>
        <v>833.30319599999996</v>
      </c>
      <c r="BE839" s="213">
        <f t="shared" si="1234"/>
        <v>249.99095879999999</v>
      </c>
      <c r="BF839" s="213">
        <f t="shared" si="1235"/>
        <v>416.65159799999998</v>
      </c>
      <c r="BG839" s="210">
        <f t="shared" si="1236"/>
        <v>185.30319599999996</v>
      </c>
      <c r="BH839" s="210">
        <f t="shared" si="1237"/>
        <v>154.30319599999996</v>
      </c>
      <c r="BI839" s="210">
        <f t="shared" si="1238"/>
        <v>22.725065684830639</v>
      </c>
      <c r="BJ839" s="210">
        <f t="shared" si="1239"/>
        <v>841.96</v>
      </c>
      <c r="BK839" s="214">
        <f t="shared" si="1240"/>
        <v>252.58799999999999</v>
      </c>
      <c r="BL839" s="214">
        <f t="shared" si="1241"/>
        <v>420.98</v>
      </c>
      <c r="BM839" s="210">
        <f t="shared" si="1242"/>
        <v>162.96000000000004</v>
      </c>
      <c r="BN839" s="210">
        <f t="shared" si="1243"/>
        <v>193.96000000000004</v>
      </c>
      <c r="BO839" s="215">
        <f t="shared" si="1244"/>
        <v>505.17599999999999</v>
      </c>
      <c r="BP839" s="210">
        <f t="shared" si="1215"/>
        <v>841.96</v>
      </c>
      <c r="BQ839" s="216">
        <f t="shared" si="1245"/>
        <v>252.58799999999999</v>
      </c>
      <c r="BR839" s="216">
        <f t="shared" si="1246"/>
        <v>420.98</v>
      </c>
      <c r="BS839" s="210">
        <f t="shared" si="1247"/>
        <v>162.96000000000004</v>
      </c>
      <c r="BT839" s="210">
        <f t="shared" si="1248"/>
        <v>193.96000000000004</v>
      </c>
      <c r="BU839" s="217">
        <f t="shared" si="1249"/>
        <v>505.17599999999999</v>
      </c>
      <c r="BV839" s="210">
        <f t="shared" si="1216"/>
        <v>841.96</v>
      </c>
      <c r="BW839" s="403">
        <f t="shared" si="1250"/>
        <v>252.58799999999999</v>
      </c>
      <c r="BX839" s="403">
        <f t="shared" si="1251"/>
        <v>420.98</v>
      </c>
      <c r="BY839" s="210">
        <f t="shared" si="1252"/>
        <v>162.96000000000004</v>
      </c>
      <c r="BZ839" s="210">
        <f t="shared" si="1253"/>
        <v>193.96000000000004</v>
      </c>
      <c r="CA839" s="210">
        <f t="shared" si="1254"/>
        <v>24</v>
      </c>
      <c r="CB839" s="404">
        <f t="shared" si="1255"/>
        <v>505.17599999999999</v>
      </c>
      <c r="CC839" s="211"/>
      <c r="CD839" s="537">
        <f t="shared" si="1256"/>
        <v>31.723109999999991</v>
      </c>
      <c r="CE839" s="537">
        <f t="shared" si="1288"/>
        <v>9.5169329999999963</v>
      </c>
      <c r="CF839" s="537">
        <f t="shared" si="1257"/>
        <v>15.861554999999996</v>
      </c>
      <c r="CG839" s="210"/>
      <c r="CH839" s="210"/>
      <c r="CI839" s="210"/>
      <c r="CJ839" s="538">
        <f t="shared" si="1258"/>
        <v>19.033865999999993</v>
      </c>
      <c r="CK839" s="216">
        <f t="shared" si="1259"/>
        <v>-37.75</v>
      </c>
      <c r="CL839" s="216">
        <f t="shared" si="1289"/>
        <v>-11.324999999999999</v>
      </c>
      <c r="CM839" s="216">
        <f t="shared" si="1260"/>
        <v>-18.875</v>
      </c>
      <c r="CN839" s="216"/>
      <c r="CO839" s="216"/>
      <c r="CP839" s="216"/>
      <c r="CQ839" s="217">
        <f t="shared" si="1261"/>
        <v>-22.65</v>
      </c>
      <c r="CR839" s="403">
        <f t="shared" si="1262"/>
        <v>20.983109999999982</v>
      </c>
      <c r="CS839" s="403">
        <f t="shared" si="1290"/>
        <v>6.2949329999999941</v>
      </c>
      <c r="CT839" s="403">
        <f t="shared" si="1263"/>
        <v>10.491554999999991</v>
      </c>
      <c r="CU839" s="403"/>
      <c r="CV839" s="403"/>
      <c r="CW839" s="403"/>
      <c r="CX839" s="404">
        <f t="shared" si="1264"/>
        <v>12.589865999999988</v>
      </c>
      <c r="CY839" s="198"/>
      <c r="CZ839" s="222">
        <v>648</v>
      </c>
      <c r="DA839" s="677">
        <f t="shared" si="1265"/>
        <v>-31</v>
      </c>
      <c r="DB839" s="676">
        <f t="shared" si="1266"/>
        <v>-4.5655375552282749</v>
      </c>
      <c r="DC839" s="676">
        <f t="shared" si="1291"/>
        <v>-0.91310751104565502</v>
      </c>
      <c r="DD839" s="208">
        <v>925.89243999999997</v>
      </c>
      <c r="DE839" s="677">
        <f t="shared" si="1267"/>
        <v>246.89243999999997</v>
      </c>
      <c r="DF839" s="676">
        <f t="shared" si="1268"/>
        <v>36.361184094256259</v>
      </c>
      <c r="DG839" s="676">
        <f t="shared" si="1292"/>
        <v>7.2722368188512521</v>
      </c>
      <c r="DH839" s="222">
        <v>24</v>
      </c>
      <c r="DI839" s="677">
        <f t="shared" si="1269"/>
        <v>162.96</v>
      </c>
      <c r="DJ839" s="568">
        <f t="shared" si="1270"/>
        <v>841.96</v>
      </c>
      <c r="DK839" s="677">
        <f t="shared" si="1271"/>
        <v>505.17599999999999</v>
      </c>
      <c r="DL839" s="677">
        <f t="shared" si="1293"/>
        <v>252.58800000000002</v>
      </c>
      <c r="DM839" s="677">
        <f t="shared" si="1294"/>
        <v>420.98</v>
      </c>
      <c r="DN839" s="677">
        <f t="shared" si="1272"/>
        <v>20.983109999999982</v>
      </c>
      <c r="DO839" s="677">
        <f t="shared" si="1295"/>
        <v>6.2949329999999941</v>
      </c>
      <c r="DP839" s="677">
        <f t="shared" si="1296"/>
        <v>10.491554999999991</v>
      </c>
      <c r="DQ839" s="677">
        <f t="shared" si="1273"/>
        <v>12.589865999999988</v>
      </c>
      <c r="DR839" s="222">
        <v>648</v>
      </c>
      <c r="DS839" s="677">
        <f t="shared" si="1274"/>
        <v>-31</v>
      </c>
      <c r="DT839" s="676">
        <f t="shared" si="1275"/>
        <v>-4.5655375552282749</v>
      </c>
      <c r="DU839" s="710">
        <f t="shared" si="1297"/>
        <v>-0.91310751104565502</v>
      </c>
      <c r="DV839" s="208">
        <v>925.89243999999997</v>
      </c>
      <c r="DW839" s="677">
        <f t="shared" si="1276"/>
        <v>246.89243999999997</v>
      </c>
      <c r="DX839" s="676">
        <f t="shared" si="1277"/>
        <v>36.361184094256259</v>
      </c>
      <c r="DY839" s="710">
        <f t="shared" si="1298"/>
        <v>7.2722368188512521</v>
      </c>
      <c r="DZ839" s="222">
        <v>22</v>
      </c>
      <c r="EA839" s="677">
        <f t="shared" si="1278"/>
        <v>149.38</v>
      </c>
      <c r="EB839" s="568">
        <f t="shared" si="1279"/>
        <v>828.38</v>
      </c>
      <c r="EC839" s="677">
        <f t="shared" si="1280"/>
        <v>497.02799999999996</v>
      </c>
      <c r="ED839" s="677">
        <f t="shared" si="1299"/>
        <v>248.51400000000001</v>
      </c>
      <c r="EE839" s="677">
        <f t="shared" si="1300"/>
        <v>414.19</v>
      </c>
      <c r="EF839" s="208">
        <f t="shared" si="1301"/>
        <v>24.378109999999992</v>
      </c>
      <c r="EG839" s="208">
        <f t="shared" si="1302"/>
        <v>7.3134329999999972</v>
      </c>
      <c r="EH839" s="208">
        <f t="shared" si="1303"/>
        <v>12.189054999999996</v>
      </c>
      <c r="EI839" s="677">
        <f t="shared" si="1281"/>
        <v>14.626865999999994</v>
      </c>
    </row>
    <row r="840" spans="1:139" s="218" customFormat="1" ht="28.5" customHeight="1" x14ac:dyDescent="0.2">
      <c r="A840" s="505">
        <v>838</v>
      </c>
      <c r="B840" s="505" t="s">
        <v>1270</v>
      </c>
      <c r="C840" s="499" t="s">
        <v>978</v>
      </c>
      <c r="D840" s="253" t="s">
        <v>639</v>
      </c>
      <c r="E840" s="253" t="s">
        <v>153</v>
      </c>
      <c r="F840" s="219" t="s">
        <v>5</v>
      </c>
      <c r="G840" s="219" t="s">
        <v>42</v>
      </c>
      <c r="H840" s="219" t="s">
        <v>52</v>
      </c>
      <c r="I840" s="248">
        <v>1</v>
      </c>
      <c r="J840" s="234">
        <v>679</v>
      </c>
      <c r="K840" s="222"/>
      <c r="L840" s="219" t="s">
        <v>5</v>
      </c>
      <c r="M840" s="219" t="s">
        <v>42</v>
      </c>
      <c r="N840" s="219" t="s">
        <v>52</v>
      </c>
      <c r="O840" s="249">
        <v>1</v>
      </c>
      <c r="P840" s="234">
        <v>679</v>
      </c>
      <c r="Q840" s="219"/>
      <c r="R840" s="219"/>
      <c r="S840" s="219"/>
      <c r="T840" s="249">
        <v>1</v>
      </c>
      <c r="U840" s="235">
        <v>679</v>
      </c>
      <c r="V840" s="228" t="s">
        <v>303</v>
      </c>
      <c r="W840" s="228" t="s">
        <v>42</v>
      </c>
      <c r="X840" s="228" t="s">
        <v>10</v>
      </c>
      <c r="Y840" s="252">
        <v>1</v>
      </c>
      <c r="Z840" s="236">
        <v>679</v>
      </c>
      <c r="AA840" s="207">
        <f t="shared" si="1217"/>
        <v>679</v>
      </c>
      <c r="AB840" s="222">
        <v>648</v>
      </c>
      <c r="AC840" s="544">
        <f t="shared" si="1282"/>
        <v>-31</v>
      </c>
      <c r="AD840" s="208">
        <f>0.814*$AB$1</f>
        <v>925.89243999999997</v>
      </c>
      <c r="AE840" s="678">
        <f t="shared" si="1283"/>
        <v>246.89243999999997</v>
      </c>
      <c r="AF840" s="222">
        <v>1205</v>
      </c>
      <c r="AJ840" s="444">
        <f t="shared" si="1218"/>
        <v>-31</v>
      </c>
      <c r="AK840" s="444">
        <f t="shared" si="1219"/>
        <v>-4.5655375552282749</v>
      </c>
      <c r="AL840" s="539">
        <f t="shared" si="1284"/>
        <v>-9.1310751104565508E-3</v>
      </c>
      <c r="AM840" s="444">
        <f t="shared" si="1220"/>
        <v>-6.2</v>
      </c>
      <c r="AN840" s="445">
        <f t="shared" si="1221"/>
        <v>246.89243999999997</v>
      </c>
      <c r="AO840" s="445">
        <f t="shared" si="1222"/>
        <v>36.361184094256259</v>
      </c>
      <c r="AP840" s="542">
        <f t="shared" si="1285"/>
        <v>7.2722368188512521E-2</v>
      </c>
      <c r="AQ840" s="445">
        <f t="shared" si="1223"/>
        <v>49.37848799999999</v>
      </c>
      <c r="AR840" s="227">
        <f t="shared" si="1224"/>
        <v>799</v>
      </c>
      <c r="AS840" s="210">
        <f t="shared" si="1225"/>
        <v>799</v>
      </c>
      <c r="AT840" s="209">
        <f t="shared" si="1226"/>
        <v>239.7</v>
      </c>
      <c r="AU840" s="209">
        <f t="shared" si="1227"/>
        <v>399.5</v>
      </c>
      <c r="AV840" s="211">
        <f t="shared" si="1228"/>
        <v>648</v>
      </c>
      <c r="AW840" s="210">
        <f t="shared" si="1229"/>
        <v>151</v>
      </c>
      <c r="AX840" s="210">
        <f t="shared" si="1230"/>
        <v>120</v>
      </c>
      <c r="AY840" s="210">
        <f t="shared" si="1231"/>
        <v>17.673048600883661</v>
      </c>
      <c r="AZ840" s="211">
        <f t="shared" si="1232"/>
        <v>925.89243999999997</v>
      </c>
      <c r="BA840" s="544">
        <f t="shared" si="1286"/>
        <v>126.89243999999997</v>
      </c>
      <c r="BB840" s="210">
        <f t="shared" si="1287"/>
        <v>31.723109999999991</v>
      </c>
      <c r="BC840" s="213">
        <f t="shared" si="1233"/>
        <v>833.30319599999996</v>
      </c>
      <c r="BD840" s="211">
        <f>[1]MAG_9pak!$F$6</f>
        <v>833.30319599999996</v>
      </c>
      <c r="BE840" s="213">
        <f t="shared" si="1234"/>
        <v>249.99095879999999</v>
      </c>
      <c r="BF840" s="213">
        <f t="shared" si="1235"/>
        <v>416.65159799999998</v>
      </c>
      <c r="BG840" s="210">
        <f t="shared" si="1236"/>
        <v>185.30319599999996</v>
      </c>
      <c r="BH840" s="210">
        <f t="shared" si="1237"/>
        <v>154.30319599999996</v>
      </c>
      <c r="BI840" s="210">
        <f t="shared" si="1238"/>
        <v>22.725065684830639</v>
      </c>
      <c r="BJ840" s="210">
        <f t="shared" si="1239"/>
        <v>841.96</v>
      </c>
      <c r="BK840" s="214">
        <f t="shared" si="1240"/>
        <v>252.58799999999999</v>
      </c>
      <c r="BL840" s="214">
        <f t="shared" si="1241"/>
        <v>420.98</v>
      </c>
      <c r="BM840" s="210">
        <f t="shared" si="1242"/>
        <v>162.96000000000004</v>
      </c>
      <c r="BN840" s="210">
        <f t="shared" si="1243"/>
        <v>193.96000000000004</v>
      </c>
      <c r="BO840" s="215">
        <f t="shared" si="1244"/>
        <v>841.96</v>
      </c>
      <c r="BP840" s="210">
        <f t="shared" si="1215"/>
        <v>841.96</v>
      </c>
      <c r="BQ840" s="216">
        <f t="shared" si="1245"/>
        <v>252.58799999999999</v>
      </c>
      <c r="BR840" s="216">
        <f t="shared" si="1246"/>
        <v>420.98</v>
      </c>
      <c r="BS840" s="210">
        <f t="shared" si="1247"/>
        <v>162.96000000000004</v>
      </c>
      <c r="BT840" s="210">
        <f t="shared" si="1248"/>
        <v>193.96000000000004</v>
      </c>
      <c r="BU840" s="217">
        <f t="shared" si="1249"/>
        <v>841.96</v>
      </c>
      <c r="BV840" s="210">
        <f t="shared" si="1216"/>
        <v>841.96</v>
      </c>
      <c r="BW840" s="403">
        <f t="shared" si="1250"/>
        <v>252.58799999999999</v>
      </c>
      <c r="BX840" s="403">
        <f t="shared" si="1251"/>
        <v>420.98</v>
      </c>
      <c r="BY840" s="210">
        <f t="shared" si="1252"/>
        <v>162.96000000000004</v>
      </c>
      <c r="BZ840" s="210">
        <f t="shared" si="1253"/>
        <v>193.96000000000004</v>
      </c>
      <c r="CA840" s="210">
        <f t="shared" si="1254"/>
        <v>24</v>
      </c>
      <c r="CB840" s="404">
        <f t="shared" si="1255"/>
        <v>841.96</v>
      </c>
      <c r="CC840" s="211"/>
      <c r="CD840" s="537">
        <f t="shared" si="1256"/>
        <v>31.723109999999991</v>
      </c>
      <c r="CE840" s="537">
        <f t="shared" si="1288"/>
        <v>9.5169329999999963</v>
      </c>
      <c r="CF840" s="537">
        <f t="shared" si="1257"/>
        <v>15.861554999999996</v>
      </c>
      <c r="CG840" s="210"/>
      <c r="CH840" s="210"/>
      <c r="CI840" s="210"/>
      <c r="CJ840" s="538">
        <f t="shared" si="1258"/>
        <v>31.723109999999991</v>
      </c>
      <c r="CK840" s="216">
        <f t="shared" si="1259"/>
        <v>-37.75</v>
      </c>
      <c r="CL840" s="216">
        <f t="shared" si="1289"/>
        <v>-11.324999999999999</v>
      </c>
      <c r="CM840" s="216">
        <f t="shared" si="1260"/>
        <v>-18.875</v>
      </c>
      <c r="CN840" s="216"/>
      <c r="CO840" s="216"/>
      <c r="CP840" s="216"/>
      <c r="CQ840" s="217">
        <f t="shared" si="1261"/>
        <v>-37.75</v>
      </c>
      <c r="CR840" s="403">
        <f t="shared" si="1262"/>
        <v>20.983109999999982</v>
      </c>
      <c r="CS840" s="403">
        <f t="shared" si="1290"/>
        <v>6.2949329999999941</v>
      </c>
      <c r="CT840" s="403">
        <f t="shared" si="1263"/>
        <v>10.491554999999991</v>
      </c>
      <c r="CU840" s="403"/>
      <c r="CV840" s="403"/>
      <c r="CW840" s="403"/>
      <c r="CX840" s="404">
        <f t="shared" si="1264"/>
        <v>20.983109999999982</v>
      </c>
      <c r="CY840" s="198"/>
      <c r="CZ840" s="222">
        <v>648</v>
      </c>
      <c r="DA840" s="677">
        <f t="shared" si="1265"/>
        <v>-31</v>
      </c>
      <c r="DB840" s="676">
        <f t="shared" si="1266"/>
        <v>-4.5655375552282749</v>
      </c>
      <c r="DC840" s="676">
        <f t="shared" si="1291"/>
        <v>-0.91310751104565502</v>
      </c>
      <c r="DD840" s="208">
        <v>925.89243999999997</v>
      </c>
      <c r="DE840" s="677">
        <f t="shared" si="1267"/>
        <v>246.89243999999997</v>
      </c>
      <c r="DF840" s="676">
        <f t="shared" si="1268"/>
        <v>36.361184094256259</v>
      </c>
      <c r="DG840" s="676">
        <f t="shared" si="1292"/>
        <v>7.2722368188512521</v>
      </c>
      <c r="DH840" s="222">
        <v>24</v>
      </c>
      <c r="DI840" s="677">
        <f t="shared" si="1269"/>
        <v>162.96</v>
      </c>
      <c r="DJ840" s="568">
        <f t="shared" si="1270"/>
        <v>841.96</v>
      </c>
      <c r="DK840" s="677">
        <f t="shared" si="1271"/>
        <v>841.96</v>
      </c>
      <c r="DL840" s="677">
        <f t="shared" si="1293"/>
        <v>252.58800000000002</v>
      </c>
      <c r="DM840" s="677">
        <f t="shared" si="1294"/>
        <v>420.98</v>
      </c>
      <c r="DN840" s="677">
        <f t="shared" si="1272"/>
        <v>20.983109999999982</v>
      </c>
      <c r="DO840" s="677">
        <f t="shared" si="1295"/>
        <v>6.2949329999999941</v>
      </c>
      <c r="DP840" s="677">
        <f t="shared" si="1296"/>
        <v>10.491554999999991</v>
      </c>
      <c r="DQ840" s="677">
        <f t="shared" si="1273"/>
        <v>20.983109999999982</v>
      </c>
      <c r="DR840" s="222">
        <v>648</v>
      </c>
      <c r="DS840" s="677">
        <f t="shared" si="1274"/>
        <v>-31</v>
      </c>
      <c r="DT840" s="676">
        <f t="shared" si="1275"/>
        <v>-4.5655375552282749</v>
      </c>
      <c r="DU840" s="710">
        <f t="shared" si="1297"/>
        <v>-0.91310751104565502</v>
      </c>
      <c r="DV840" s="208">
        <v>925.89243999999997</v>
      </c>
      <c r="DW840" s="677">
        <f t="shared" si="1276"/>
        <v>246.89243999999997</v>
      </c>
      <c r="DX840" s="676">
        <f t="shared" si="1277"/>
        <v>36.361184094256259</v>
      </c>
      <c r="DY840" s="710">
        <f t="shared" si="1298"/>
        <v>7.2722368188512521</v>
      </c>
      <c r="DZ840" s="222">
        <v>22</v>
      </c>
      <c r="EA840" s="677">
        <f t="shared" si="1278"/>
        <v>149.38</v>
      </c>
      <c r="EB840" s="568">
        <f t="shared" si="1279"/>
        <v>828.38</v>
      </c>
      <c r="EC840" s="677">
        <f t="shared" si="1280"/>
        <v>828.38</v>
      </c>
      <c r="ED840" s="677">
        <f t="shared" si="1299"/>
        <v>248.51400000000001</v>
      </c>
      <c r="EE840" s="677">
        <f t="shared" si="1300"/>
        <v>414.19</v>
      </c>
      <c r="EF840" s="208">
        <f t="shared" si="1301"/>
        <v>24.378109999999992</v>
      </c>
      <c r="EG840" s="208">
        <f t="shared" si="1302"/>
        <v>7.3134329999999972</v>
      </c>
      <c r="EH840" s="208">
        <f t="shared" si="1303"/>
        <v>12.189054999999996</v>
      </c>
      <c r="EI840" s="677">
        <f t="shared" si="1281"/>
        <v>24.378109999999992</v>
      </c>
    </row>
    <row r="841" spans="1:139" s="218" customFormat="1" ht="28.5" customHeight="1" x14ac:dyDescent="0.2">
      <c r="A841" s="505">
        <v>839</v>
      </c>
      <c r="B841" s="505" t="s">
        <v>1270</v>
      </c>
      <c r="C841" s="499" t="s">
        <v>978</v>
      </c>
      <c r="D841" s="253" t="s">
        <v>639</v>
      </c>
      <c r="E841" s="410" t="s">
        <v>8</v>
      </c>
      <c r="F841" s="219" t="s">
        <v>5</v>
      </c>
      <c r="G841" s="219" t="s">
        <v>26</v>
      </c>
      <c r="H841" s="219" t="s">
        <v>10</v>
      </c>
      <c r="I841" s="248">
        <v>5</v>
      </c>
      <c r="J841" s="230">
        <v>575</v>
      </c>
      <c r="K841" s="222"/>
      <c r="L841" s="219" t="s">
        <v>5</v>
      </c>
      <c r="M841" s="219" t="s">
        <v>26</v>
      </c>
      <c r="N841" s="219" t="s">
        <v>10</v>
      </c>
      <c r="O841" s="249">
        <v>5</v>
      </c>
      <c r="P841" s="230">
        <v>575</v>
      </c>
      <c r="Q841" s="219"/>
      <c r="R841" s="219"/>
      <c r="S841" s="219"/>
      <c r="T841" s="249">
        <v>5</v>
      </c>
      <c r="U841" s="231">
        <v>575</v>
      </c>
      <c r="V841" s="228" t="s">
        <v>303</v>
      </c>
      <c r="W841" s="228" t="s">
        <v>24</v>
      </c>
      <c r="X841" s="228" t="s">
        <v>39</v>
      </c>
      <c r="Y841" s="761">
        <f>5-0.2</f>
        <v>4.8</v>
      </c>
      <c r="Z841" s="549">
        <v>575</v>
      </c>
      <c r="AA841" s="207">
        <f t="shared" si="1217"/>
        <v>2760</v>
      </c>
      <c r="AB841" s="547">
        <v>620</v>
      </c>
      <c r="AC841" s="544">
        <f t="shared" si="1282"/>
        <v>45</v>
      </c>
      <c r="AD841" s="548">
        <f>0.592*$AB$1</f>
        <v>673.37631999999996</v>
      </c>
      <c r="AE841" s="678">
        <f t="shared" si="1283"/>
        <v>98.376319999999964</v>
      </c>
      <c r="AF841" s="222">
        <v>875</v>
      </c>
      <c r="AJ841" s="444">
        <f t="shared" si="1218"/>
        <v>45</v>
      </c>
      <c r="AK841" s="444">
        <f t="shared" si="1219"/>
        <v>7.8260869565217348</v>
      </c>
      <c r="AL841" s="539">
        <f t="shared" si="1284"/>
        <v>1.5652173913043469E-2</v>
      </c>
      <c r="AM841" s="444">
        <f t="shared" si="1220"/>
        <v>9</v>
      </c>
      <c r="AN841" s="445">
        <f t="shared" si="1221"/>
        <v>98.376319999999964</v>
      </c>
      <c r="AO841" s="445">
        <f t="shared" si="1222"/>
        <v>17.108925217391288</v>
      </c>
      <c r="AP841" s="542">
        <f t="shared" si="1285"/>
        <v>3.4217850434782579E-2</v>
      </c>
      <c r="AQ841" s="445">
        <f t="shared" si="1223"/>
        <v>19.675263999999991</v>
      </c>
      <c r="AR841" s="227">
        <f t="shared" si="1224"/>
        <v>3336</v>
      </c>
      <c r="AS841" s="545">
        <f t="shared" si="1225"/>
        <v>695</v>
      </c>
      <c r="AT841" s="209">
        <f t="shared" si="1226"/>
        <v>208.5</v>
      </c>
      <c r="AU841" s="209">
        <f t="shared" si="1227"/>
        <v>347.5</v>
      </c>
      <c r="AV841" s="211">
        <f t="shared" si="1228"/>
        <v>620</v>
      </c>
      <c r="AW841" s="545">
        <f t="shared" si="1229"/>
        <v>75</v>
      </c>
      <c r="AX841" s="210">
        <f t="shared" si="1230"/>
        <v>120</v>
      </c>
      <c r="AY841" s="210">
        <f t="shared" si="1231"/>
        <v>20.869565217391298</v>
      </c>
      <c r="AZ841" s="211">
        <f t="shared" si="1232"/>
        <v>673.37631999999996</v>
      </c>
      <c r="BA841" s="544">
        <f t="shared" si="1286"/>
        <v>-21.623680000000036</v>
      </c>
      <c r="BB841" s="210">
        <f t="shared" si="1287"/>
        <v>-5.4059200000000089</v>
      </c>
      <c r="BC841" s="213">
        <f t="shared" si="1233"/>
        <v>2976</v>
      </c>
      <c r="BD841" s="211">
        <f>[1]MAG_9pak!$F$5</f>
        <v>620</v>
      </c>
      <c r="BE841" s="213">
        <f t="shared" si="1234"/>
        <v>186</v>
      </c>
      <c r="BF841" s="213">
        <f t="shared" si="1235"/>
        <v>310</v>
      </c>
      <c r="BG841" s="210">
        <f t="shared" si="1236"/>
        <v>0</v>
      </c>
      <c r="BH841" s="210">
        <f t="shared" si="1237"/>
        <v>45</v>
      </c>
      <c r="BI841" s="210">
        <f t="shared" si="1238"/>
        <v>7.8260869565217348</v>
      </c>
      <c r="BJ841" s="210">
        <f t="shared" si="1239"/>
        <v>713</v>
      </c>
      <c r="BK841" s="214">
        <f t="shared" si="1240"/>
        <v>213.9</v>
      </c>
      <c r="BL841" s="214">
        <f t="shared" si="1241"/>
        <v>356.5</v>
      </c>
      <c r="BM841" s="210">
        <f t="shared" si="1242"/>
        <v>138</v>
      </c>
      <c r="BN841" s="210">
        <f t="shared" si="1243"/>
        <v>93</v>
      </c>
      <c r="BO841" s="215">
        <f t="shared" si="1244"/>
        <v>3422.4</v>
      </c>
      <c r="BP841" s="210">
        <f t="shared" si="1215"/>
        <v>713</v>
      </c>
      <c r="BQ841" s="216">
        <f t="shared" si="1245"/>
        <v>213.9</v>
      </c>
      <c r="BR841" s="216">
        <f t="shared" si="1246"/>
        <v>356.5</v>
      </c>
      <c r="BS841" s="210">
        <f t="shared" si="1247"/>
        <v>138</v>
      </c>
      <c r="BT841" s="210">
        <f t="shared" si="1248"/>
        <v>93</v>
      </c>
      <c r="BU841" s="217">
        <f t="shared" si="1249"/>
        <v>3422.4</v>
      </c>
      <c r="BV841" s="210">
        <f t="shared" si="1216"/>
        <v>713</v>
      </c>
      <c r="BW841" s="403">
        <f t="shared" si="1250"/>
        <v>213.9</v>
      </c>
      <c r="BX841" s="403">
        <f t="shared" si="1251"/>
        <v>356.5</v>
      </c>
      <c r="BY841" s="210">
        <f t="shared" si="1252"/>
        <v>138</v>
      </c>
      <c r="BZ841" s="210">
        <f t="shared" si="1253"/>
        <v>93</v>
      </c>
      <c r="CA841" s="210">
        <f t="shared" si="1254"/>
        <v>24</v>
      </c>
      <c r="CB841" s="404">
        <f t="shared" si="1255"/>
        <v>3422.4</v>
      </c>
      <c r="CC841" s="211"/>
      <c r="CD841" s="537">
        <f t="shared" si="1256"/>
        <v>-5.4059200000000089</v>
      </c>
      <c r="CE841" s="537">
        <f t="shared" si="1288"/>
        <v>-1.6217760000000025</v>
      </c>
      <c r="CF841" s="537">
        <f t="shared" si="1257"/>
        <v>-2.7029600000000045</v>
      </c>
      <c r="CG841" s="210"/>
      <c r="CH841" s="210"/>
      <c r="CI841" s="210"/>
      <c r="CJ841" s="538">
        <f t="shared" si="1258"/>
        <v>-25.948416000000041</v>
      </c>
      <c r="CK841" s="216">
        <f t="shared" si="1259"/>
        <v>-18.75</v>
      </c>
      <c r="CL841" s="216">
        <f t="shared" si="1289"/>
        <v>-5.625</v>
      </c>
      <c r="CM841" s="216">
        <f t="shared" si="1260"/>
        <v>-9.375</v>
      </c>
      <c r="CN841" s="216"/>
      <c r="CO841" s="216"/>
      <c r="CP841" s="216"/>
      <c r="CQ841" s="217">
        <f t="shared" si="1261"/>
        <v>-90</v>
      </c>
      <c r="CR841" s="403">
        <f t="shared" si="1262"/>
        <v>-9.9059200000000089</v>
      </c>
      <c r="CS841" s="403">
        <f t="shared" si="1290"/>
        <v>-2.9717760000000024</v>
      </c>
      <c r="CT841" s="403">
        <f t="shared" si="1263"/>
        <v>-4.9529600000000045</v>
      </c>
      <c r="CU841" s="403"/>
      <c r="CV841" s="403"/>
      <c r="CW841" s="403"/>
      <c r="CX841" s="404">
        <f t="shared" si="1264"/>
        <v>-47.548416000000039</v>
      </c>
      <c r="CY841" s="198"/>
      <c r="CZ841" s="222">
        <v>620</v>
      </c>
      <c r="DA841" s="677">
        <f t="shared" si="1265"/>
        <v>45</v>
      </c>
      <c r="DB841" s="676">
        <f t="shared" si="1266"/>
        <v>7.8260869565217348</v>
      </c>
      <c r="DC841" s="676">
        <f t="shared" si="1291"/>
        <v>1.565217391304347</v>
      </c>
      <c r="DD841" s="208">
        <v>673.37631999999996</v>
      </c>
      <c r="DE841" s="677">
        <f t="shared" si="1267"/>
        <v>98.376319999999964</v>
      </c>
      <c r="DF841" s="676">
        <f t="shared" si="1268"/>
        <v>17.108925217391288</v>
      </c>
      <c r="DG841" s="676">
        <f t="shared" si="1292"/>
        <v>3.4217850434782577</v>
      </c>
      <c r="DH841" s="222">
        <v>24</v>
      </c>
      <c r="DI841" s="677">
        <f t="shared" si="1269"/>
        <v>138</v>
      </c>
      <c r="DJ841" s="568">
        <f t="shared" si="1270"/>
        <v>713</v>
      </c>
      <c r="DK841" s="677">
        <f t="shared" si="1271"/>
        <v>3422.4</v>
      </c>
      <c r="DL841" s="677">
        <f t="shared" si="1293"/>
        <v>213.9</v>
      </c>
      <c r="DM841" s="677">
        <f t="shared" si="1294"/>
        <v>356.5</v>
      </c>
      <c r="DN841" s="677">
        <f t="shared" si="1272"/>
        <v>-9.9059200000000089</v>
      </c>
      <c r="DO841" s="677">
        <f t="shared" si="1295"/>
        <v>-2.9717760000000024</v>
      </c>
      <c r="DP841" s="677">
        <f t="shared" si="1296"/>
        <v>-4.9529600000000045</v>
      </c>
      <c r="DQ841" s="677">
        <f t="shared" si="1273"/>
        <v>-47.548416000000039</v>
      </c>
      <c r="DR841" s="222">
        <v>620</v>
      </c>
      <c r="DS841" s="677">
        <f t="shared" si="1274"/>
        <v>45</v>
      </c>
      <c r="DT841" s="676">
        <f t="shared" si="1275"/>
        <v>7.8260869565217348</v>
      </c>
      <c r="DU841" s="710">
        <f t="shared" si="1297"/>
        <v>1.565217391304347</v>
      </c>
      <c r="DV841" s="208">
        <v>673.37631999999996</v>
      </c>
      <c r="DW841" s="677">
        <f t="shared" si="1276"/>
        <v>98.376319999999964</v>
      </c>
      <c r="DX841" s="676">
        <f t="shared" si="1277"/>
        <v>17.108925217391288</v>
      </c>
      <c r="DY841" s="710">
        <f t="shared" si="1298"/>
        <v>3.4217850434782577</v>
      </c>
      <c r="DZ841" s="222">
        <v>17</v>
      </c>
      <c r="EA841" s="677">
        <f t="shared" si="1278"/>
        <v>97.75</v>
      </c>
      <c r="EB841" s="568">
        <f t="shared" si="1279"/>
        <v>672.75</v>
      </c>
      <c r="EC841" s="677">
        <f t="shared" si="1280"/>
        <v>3229.2</v>
      </c>
      <c r="ED841" s="677">
        <f t="shared" si="1299"/>
        <v>201.82499999999999</v>
      </c>
      <c r="EE841" s="677">
        <f t="shared" si="1300"/>
        <v>336.375</v>
      </c>
      <c r="EF841" s="208">
        <f t="shared" si="1301"/>
        <v>0.15657999999999106</v>
      </c>
      <c r="EG841" s="208">
        <f t="shared" si="1302"/>
        <v>4.6973999999997317E-2</v>
      </c>
      <c r="EH841" s="208">
        <f t="shared" si="1303"/>
        <v>7.828999999999553E-2</v>
      </c>
      <c r="EI841" s="677">
        <f t="shared" si="1281"/>
        <v>0.75158399999995706</v>
      </c>
    </row>
    <row r="842" spans="1:139" s="218" customFormat="1" ht="28.5" customHeight="1" x14ac:dyDescent="0.2">
      <c r="A842" s="506">
        <v>840</v>
      </c>
      <c r="B842" s="506" t="s">
        <v>1270</v>
      </c>
      <c r="C842" s="499" t="s">
        <v>978</v>
      </c>
      <c r="D842" s="253" t="s">
        <v>639</v>
      </c>
      <c r="E842" s="253" t="s">
        <v>126</v>
      </c>
      <c r="F842" s="219" t="s">
        <v>5</v>
      </c>
      <c r="G842" s="219" t="s">
        <v>42</v>
      </c>
      <c r="H842" s="219" t="s">
        <v>52</v>
      </c>
      <c r="I842" s="248">
        <v>1</v>
      </c>
      <c r="J842" s="229">
        <v>705</v>
      </c>
      <c r="K842" s="222"/>
      <c r="L842" s="219" t="s">
        <v>5</v>
      </c>
      <c r="M842" s="219" t="s">
        <v>42</v>
      </c>
      <c r="N842" s="219" t="s">
        <v>52</v>
      </c>
      <c r="O842" s="249">
        <v>1</v>
      </c>
      <c r="P842" s="230">
        <v>705</v>
      </c>
      <c r="Q842" s="219" t="s">
        <v>303</v>
      </c>
      <c r="R842" s="219" t="s">
        <v>24</v>
      </c>
      <c r="S842" s="219" t="s">
        <v>39</v>
      </c>
      <c r="T842" s="249">
        <v>1</v>
      </c>
      <c r="U842" s="231">
        <v>705</v>
      </c>
      <c r="V842" s="228" t="s">
        <v>303</v>
      </c>
      <c r="W842" s="228" t="s">
        <v>42</v>
      </c>
      <c r="X842" s="228" t="s">
        <v>10</v>
      </c>
      <c r="Y842" s="252">
        <v>1</v>
      </c>
      <c r="Z842" s="232">
        <v>705</v>
      </c>
      <c r="AA842" s="207">
        <f t="shared" si="1217"/>
        <v>705</v>
      </c>
      <c r="AB842" s="222">
        <v>648</v>
      </c>
      <c r="AC842" s="544">
        <f t="shared" si="1282"/>
        <v>-57</v>
      </c>
      <c r="AD842" s="208">
        <f>0.814*$AB$1</f>
        <v>925.89243999999997</v>
      </c>
      <c r="AE842" s="678">
        <f t="shared" si="1283"/>
        <v>220.89243999999997</v>
      </c>
      <c r="AF842" s="222">
        <v>1205</v>
      </c>
      <c r="AJ842" s="444">
        <f t="shared" si="1218"/>
        <v>-57</v>
      </c>
      <c r="AK842" s="444">
        <f t="shared" si="1219"/>
        <v>-8.0851063829787222</v>
      </c>
      <c r="AL842" s="539">
        <f t="shared" si="1284"/>
        <v>-1.6170212765957443E-2</v>
      </c>
      <c r="AM842" s="444">
        <f t="shared" si="1220"/>
        <v>-11.4</v>
      </c>
      <c r="AN842" s="445">
        <f t="shared" si="1221"/>
        <v>220.89243999999997</v>
      </c>
      <c r="AO842" s="445">
        <f t="shared" si="1222"/>
        <v>31.332260992907806</v>
      </c>
      <c r="AP842" s="542">
        <f t="shared" si="1285"/>
        <v>6.2664521985815611E-2</v>
      </c>
      <c r="AQ842" s="445">
        <f t="shared" si="1223"/>
        <v>44.178487999999994</v>
      </c>
      <c r="AR842" s="227">
        <f t="shared" si="1224"/>
        <v>825</v>
      </c>
      <c r="AS842" s="210">
        <f t="shared" si="1225"/>
        <v>825</v>
      </c>
      <c r="AT842" s="209">
        <f t="shared" si="1226"/>
        <v>247.5</v>
      </c>
      <c r="AU842" s="209">
        <f t="shared" si="1227"/>
        <v>412.5</v>
      </c>
      <c r="AV842" s="211">
        <f t="shared" si="1228"/>
        <v>648</v>
      </c>
      <c r="AW842" s="210">
        <f t="shared" si="1229"/>
        <v>177</v>
      </c>
      <c r="AX842" s="210">
        <f t="shared" si="1230"/>
        <v>120</v>
      </c>
      <c r="AY842" s="210">
        <f t="shared" si="1231"/>
        <v>17.021276595744681</v>
      </c>
      <c r="AZ842" s="211">
        <f t="shared" si="1232"/>
        <v>925.89243999999997</v>
      </c>
      <c r="BA842" s="544">
        <f t="shared" si="1286"/>
        <v>100.89243999999997</v>
      </c>
      <c r="BB842" s="210">
        <f t="shared" si="1287"/>
        <v>25.223109999999991</v>
      </c>
      <c r="BC842" s="213">
        <f t="shared" si="1233"/>
        <v>833.30319599999996</v>
      </c>
      <c r="BD842" s="211">
        <f>[1]MAG_9pak!$F$6</f>
        <v>833.30319599999996</v>
      </c>
      <c r="BE842" s="213">
        <f t="shared" si="1234"/>
        <v>249.99095879999999</v>
      </c>
      <c r="BF842" s="213">
        <f t="shared" si="1235"/>
        <v>416.65159799999998</v>
      </c>
      <c r="BG842" s="210">
        <f t="shared" si="1236"/>
        <v>185.30319599999996</v>
      </c>
      <c r="BH842" s="210">
        <f t="shared" si="1237"/>
        <v>128.30319599999996</v>
      </c>
      <c r="BI842" s="210">
        <f t="shared" si="1238"/>
        <v>18.199034893617011</v>
      </c>
      <c r="BJ842" s="210">
        <f t="shared" si="1239"/>
        <v>874.2</v>
      </c>
      <c r="BK842" s="214">
        <f t="shared" si="1240"/>
        <v>262.26</v>
      </c>
      <c r="BL842" s="214">
        <f t="shared" si="1241"/>
        <v>437.1</v>
      </c>
      <c r="BM842" s="210">
        <f t="shared" si="1242"/>
        <v>169.20000000000005</v>
      </c>
      <c r="BN842" s="210">
        <f t="shared" si="1243"/>
        <v>226.20000000000005</v>
      </c>
      <c r="BO842" s="215">
        <f t="shared" si="1244"/>
        <v>874.2</v>
      </c>
      <c r="BP842" s="210">
        <f t="shared" si="1215"/>
        <v>874.2</v>
      </c>
      <c r="BQ842" s="216">
        <f t="shared" si="1245"/>
        <v>262.26</v>
      </c>
      <c r="BR842" s="216">
        <f t="shared" si="1246"/>
        <v>437.1</v>
      </c>
      <c r="BS842" s="210">
        <f t="shared" si="1247"/>
        <v>169.20000000000005</v>
      </c>
      <c r="BT842" s="210">
        <f t="shared" si="1248"/>
        <v>226.20000000000005</v>
      </c>
      <c r="BU842" s="217">
        <f t="shared" si="1249"/>
        <v>874.2</v>
      </c>
      <c r="BV842" s="210">
        <f t="shared" si="1216"/>
        <v>874.2</v>
      </c>
      <c r="BW842" s="403">
        <f t="shared" si="1250"/>
        <v>262.26</v>
      </c>
      <c r="BX842" s="403">
        <f t="shared" si="1251"/>
        <v>437.1</v>
      </c>
      <c r="BY842" s="210">
        <f t="shared" si="1252"/>
        <v>169.20000000000005</v>
      </c>
      <c r="BZ842" s="210">
        <f t="shared" si="1253"/>
        <v>226.20000000000005</v>
      </c>
      <c r="CA842" s="210">
        <f t="shared" si="1254"/>
        <v>24</v>
      </c>
      <c r="CB842" s="404">
        <f t="shared" si="1255"/>
        <v>874.2</v>
      </c>
      <c r="CC842" s="211"/>
      <c r="CD842" s="537">
        <f t="shared" si="1256"/>
        <v>25.223109999999991</v>
      </c>
      <c r="CE842" s="537">
        <f t="shared" si="1288"/>
        <v>7.566932999999997</v>
      </c>
      <c r="CF842" s="537">
        <f t="shared" si="1257"/>
        <v>12.611554999999996</v>
      </c>
      <c r="CG842" s="210"/>
      <c r="CH842" s="210"/>
      <c r="CI842" s="210"/>
      <c r="CJ842" s="538">
        <f t="shared" si="1258"/>
        <v>25.223109999999991</v>
      </c>
      <c r="CK842" s="216">
        <f t="shared" si="1259"/>
        <v>-44.25</v>
      </c>
      <c r="CL842" s="216">
        <f t="shared" si="1289"/>
        <v>-13.275</v>
      </c>
      <c r="CM842" s="216">
        <f t="shared" si="1260"/>
        <v>-22.125</v>
      </c>
      <c r="CN842" s="216"/>
      <c r="CO842" s="216"/>
      <c r="CP842" s="216"/>
      <c r="CQ842" s="217">
        <f t="shared" si="1261"/>
        <v>-44.25</v>
      </c>
      <c r="CR842" s="403">
        <f t="shared" si="1262"/>
        <v>12.92310999999998</v>
      </c>
      <c r="CS842" s="403">
        <f t="shared" si="1290"/>
        <v>3.876932999999994</v>
      </c>
      <c r="CT842" s="403">
        <f t="shared" si="1263"/>
        <v>6.4615549999999899</v>
      </c>
      <c r="CU842" s="403"/>
      <c r="CV842" s="403"/>
      <c r="CW842" s="403"/>
      <c r="CX842" s="404">
        <f t="shared" si="1264"/>
        <v>12.92310999999998</v>
      </c>
      <c r="CY842" s="198"/>
      <c r="CZ842" s="222">
        <v>648</v>
      </c>
      <c r="DA842" s="677">
        <f t="shared" si="1265"/>
        <v>-57</v>
      </c>
      <c r="DB842" s="676">
        <f t="shared" si="1266"/>
        <v>-8.0851063829787222</v>
      </c>
      <c r="DC842" s="676">
        <f t="shared" si="1291"/>
        <v>-1.6170212765957444</v>
      </c>
      <c r="DD842" s="208">
        <v>925.89243999999997</v>
      </c>
      <c r="DE842" s="677">
        <f t="shared" si="1267"/>
        <v>220.89243999999997</v>
      </c>
      <c r="DF842" s="676">
        <f t="shared" si="1268"/>
        <v>31.332260992907806</v>
      </c>
      <c r="DG842" s="676">
        <f t="shared" si="1292"/>
        <v>6.2664521985815611</v>
      </c>
      <c r="DH842" s="222">
        <v>24</v>
      </c>
      <c r="DI842" s="677">
        <f t="shared" si="1269"/>
        <v>169.2</v>
      </c>
      <c r="DJ842" s="568">
        <f t="shared" si="1270"/>
        <v>874.2</v>
      </c>
      <c r="DK842" s="677">
        <f t="shared" si="1271"/>
        <v>874.2</v>
      </c>
      <c r="DL842" s="677">
        <f t="shared" si="1293"/>
        <v>262.26</v>
      </c>
      <c r="DM842" s="677">
        <f t="shared" si="1294"/>
        <v>437.1</v>
      </c>
      <c r="DN842" s="677">
        <f t="shared" si="1272"/>
        <v>12.92310999999998</v>
      </c>
      <c r="DO842" s="677">
        <f t="shared" si="1295"/>
        <v>3.876932999999994</v>
      </c>
      <c r="DP842" s="677">
        <f t="shared" si="1296"/>
        <v>6.4615549999999899</v>
      </c>
      <c r="DQ842" s="677">
        <f t="shared" si="1273"/>
        <v>12.92310999999998</v>
      </c>
      <c r="DR842" s="222">
        <v>648</v>
      </c>
      <c r="DS842" s="677">
        <f t="shared" si="1274"/>
        <v>-57</v>
      </c>
      <c r="DT842" s="676">
        <f t="shared" si="1275"/>
        <v>-8.0851063829787222</v>
      </c>
      <c r="DU842" s="710">
        <f t="shared" si="1297"/>
        <v>-1.6170212765957444</v>
      </c>
      <c r="DV842" s="208">
        <v>925.89243999999997</v>
      </c>
      <c r="DW842" s="677">
        <f t="shared" si="1276"/>
        <v>220.89243999999997</v>
      </c>
      <c r="DX842" s="676">
        <f t="shared" si="1277"/>
        <v>31.332260992907806</v>
      </c>
      <c r="DY842" s="710">
        <f t="shared" si="1298"/>
        <v>6.2664521985815611</v>
      </c>
      <c r="DZ842" s="222">
        <v>22</v>
      </c>
      <c r="EA842" s="677">
        <f t="shared" si="1278"/>
        <v>155.1</v>
      </c>
      <c r="EB842" s="568">
        <f t="shared" si="1279"/>
        <v>860.1</v>
      </c>
      <c r="EC842" s="677">
        <f t="shared" si="1280"/>
        <v>860.1</v>
      </c>
      <c r="ED842" s="677">
        <f t="shared" si="1299"/>
        <v>258.02999999999997</v>
      </c>
      <c r="EE842" s="677">
        <f t="shared" si="1300"/>
        <v>430.05</v>
      </c>
      <c r="EF842" s="208">
        <f t="shared" si="1301"/>
        <v>16.448109999999986</v>
      </c>
      <c r="EG842" s="208">
        <f t="shared" si="1302"/>
        <v>4.9344329999999959</v>
      </c>
      <c r="EH842" s="208">
        <f t="shared" si="1303"/>
        <v>8.2240549999999928</v>
      </c>
      <c r="EI842" s="677">
        <f t="shared" si="1281"/>
        <v>16.448109999999986</v>
      </c>
    </row>
    <row r="843" spans="1:139" s="218" customFormat="1" ht="28.5" customHeight="1" x14ac:dyDescent="0.2">
      <c r="A843" s="505">
        <v>841</v>
      </c>
      <c r="B843" s="505" t="s">
        <v>1270</v>
      </c>
      <c r="C843" s="499" t="s">
        <v>978</v>
      </c>
      <c r="D843" s="253" t="s">
        <v>639</v>
      </c>
      <c r="E843" s="253" t="s">
        <v>11</v>
      </c>
      <c r="F843" s="219" t="s">
        <v>5</v>
      </c>
      <c r="G843" s="219" t="s">
        <v>6</v>
      </c>
      <c r="H843" s="219" t="s">
        <v>7</v>
      </c>
      <c r="I843" s="248">
        <v>1</v>
      </c>
      <c r="J843" s="230">
        <v>500</v>
      </c>
      <c r="K843" s="222"/>
      <c r="L843" s="219" t="s">
        <v>5</v>
      </c>
      <c r="M843" s="219" t="s">
        <v>6</v>
      </c>
      <c r="N843" s="219" t="s">
        <v>7</v>
      </c>
      <c r="O843" s="249">
        <v>1</v>
      </c>
      <c r="P843" s="230">
        <v>500</v>
      </c>
      <c r="Q843" s="219"/>
      <c r="R843" s="219"/>
      <c r="S843" s="219"/>
      <c r="T843" s="249">
        <v>1</v>
      </c>
      <c r="U843" s="231">
        <v>500</v>
      </c>
      <c r="V843" s="228" t="s">
        <v>303</v>
      </c>
      <c r="W843" s="228" t="s">
        <v>6</v>
      </c>
      <c r="X843" s="228" t="s">
        <v>7</v>
      </c>
      <c r="Y843" s="252">
        <v>1</v>
      </c>
      <c r="Z843" s="232">
        <v>500</v>
      </c>
      <c r="AA843" s="207">
        <f t="shared" si="1217"/>
        <v>500</v>
      </c>
      <c r="AB843" s="222">
        <v>620</v>
      </c>
      <c r="AC843" s="544">
        <f t="shared" si="1282"/>
        <v>120</v>
      </c>
      <c r="AD843" s="208">
        <f>0.581*$AB$1</f>
        <v>660.86425999999994</v>
      </c>
      <c r="AE843" s="678">
        <f t="shared" si="1283"/>
        <v>160.86425999999994</v>
      </c>
      <c r="AF843" s="222">
        <v>859</v>
      </c>
      <c r="AJ843" s="444">
        <f t="shared" si="1218"/>
        <v>120</v>
      </c>
      <c r="AK843" s="444">
        <f t="shared" si="1219"/>
        <v>24</v>
      </c>
      <c r="AL843" s="539">
        <f t="shared" si="1284"/>
        <v>4.8000000000000001E-2</v>
      </c>
      <c r="AM843" s="444">
        <f t="shared" si="1220"/>
        <v>24</v>
      </c>
      <c r="AN843" s="445">
        <f t="shared" si="1221"/>
        <v>160.86425999999994</v>
      </c>
      <c r="AO843" s="445">
        <f t="shared" si="1222"/>
        <v>32.172852000000006</v>
      </c>
      <c r="AP843" s="542">
        <f t="shared" si="1285"/>
        <v>6.4345704000000004E-2</v>
      </c>
      <c r="AQ843" s="445">
        <f t="shared" si="1223"/>
        <v>32.172851999999992</v>
      </c>
      <c r="AR843" s="227">
        <f t="shared" si="1224"/>
        <v>620</v>
      </c>
      <c r="AS843" s="210">
        <f t="shared" si="1225"/>
        <v>620</v>
      </c>
      <c r="AT843" s="209">
        <f t="shared" si="1226"/>
        <v>186</v>
      </c>
      <c r="AU843" s="209">
        <f t="shared" si="1227"/>
        <v>310</v>
      </c>
      <c r="AV843" s="211">
        <f t="shared" si="1228"/>
        <v>620</v>
      </c>
      <c r="AW843" s="210">
        <f t="shared" si="1229"/>
        <v>0</v>
      </c>
      <c r="AX843" s="210">
        <f t="shared" si="1230"/>
        <v>120</v>
      </c>
      <c r="AY843" s="210">
        <f t="shared" si="1231"/>
        <v>24</v>
      </c>
      <c r="AZ843" s="211">
        <f t="shared" si="1232"/>
        <v>660.86425999999994</v>
      </c>
      <c r="BA843" s="544">
        <f t="shared" si="1286"/>
        <v>40.864259999999945</v>
      </c>
      <c r="BB843" s="210">
        <f t="shared" si="1287"/>
        <v>10.216064999999986</v>
      </c>
      <c r="BC843" s="213">
        <f t="shared" si="1233"/>
        <v>620</v>
      </c>
      <c r="BD843" s="211">
        <f>[1]MAG_9pak!$F$4</f>
        <v>620</v>
      </c>
      <c r="BE843" s="213">
        <f t="shared" si="1234"/>
        <v>186</v>
      </c>
      <c r="BF843" s="213">
        <f t="shared" si="1235"/>
        <v>310</v>
      </c>
      <c r="BG843" s="210">
        <f t="shared" si="1236"/>
        <v>0</v>
      </c>
      <c r="BH843" s="210">
        <f t="shared" si="1237"/>
        <v>120</v>
      </c>
      <c r="BI843" s="210">
        <f t="shared" si="1238"/>
        <v>24</v>
      </c>
      <c r="BJ843" s="210">
        <f t="shared" si="1239"/>
        <v>620</v>
      </c>
      <c r="BK843" s="214">
        <f t="shared" si="1240"/>
        <v>186</v>
      </c>
      <c r="BL843" s="214">
        <f t="shared" si="1241"/>
        <v>310</v>
      </c>
      <c r="BM843" s="210">
        <f t="shared" si="1242"/>
        <v>120</v>
      </c>
      <c r="BN843" s="210">
        <f t="shared" si="1243"/>
        <v>0</v>
      </c>
      <c r="BO843" s="215">
        <f t="shared" si="1244"/>
        <v>620</v>
      </c>
      <c r="BP843" s="210">
        <f t="shared" si="1215"/>
        <v>620</v>
      </c>
      <c r="BQ843" s="216">
        <f t="shared" si="1245"/>
        <v>186</v>
      </c>
      <c r="BR843" s="216">
        <f t="shared" si="1246"/>
        <v>310</v>
      </c>
      <c r="BS843" s="210">
        <f t="shared" si="1247"/>
        <v>120</v>
      </c>
      <c r="BT843" s="210">
        <f t="shared" si="1248"/>
        <v>0</v>
      </c>
      <c r="BU843" s="217">
        <f t="shared" si="1249"/>
        <v>620</v>
      </c>
      <c r="BV843" s="210">
        <f t="shared" si="1216"/>
        <v>620</v>
      </c>
      <c r="BW843" s="403">
        <f t="shared" si="1250"/>
        <v>186</v>
      </c>
      <c r="BX843" s="403">
        <f t="shared" si="1251"/>
        <v>310</v>
      </c>
      <c r="BY843" s="210">
        <f t="shared" si="1252"/>
        <v>120</v>
      </c>
      <c r="BZ843" s="210">
        <f t="shared" si="1253"/>
        <v>0</v>
      </c>
      <c r="CA843" s="210">
        <f t="shared" si="1254"/>
        <v>24</v>
      </c>
      <c r="CB843" s="404">
        <f t="shared" si="1255"/>
        <v>620</v>
      </c>
      <c r="CC843" s="211"/>
      <c r="CD843" s="537">
        <f t="shared" si="1256"/>
        <v>10.216064999999986</v>
      </c>
      <c r="CE843" s="537">
        <f t="shared" si="1288"/>
        <v>3.0648194999999956</v>
      </c>
      <c r="CF843" s="537">
        <f t="shared" si="1257"/>
        <v>5.1080324999999931</v>
      </c>
      <c r="CG843" s="210"/>
      <c r="CH843" s="210"/>
      <c r="CI843" s="210"/>
      <c r="CJ843" s="538">
        <f t="shared" si="1258"/>
        <v>10.216064999999986</v>
      </c>
      <c r="CK843" s="216">
        <f t="shared" si="1259"/>
        <v>0</v>
      </c>
      <c r="CL843" s="216">
        <f t="shared" si="1289"/>
        <v>0</v>
      </c>
      <c r="CM843" s="216">
        <f t="shared" si="1260"/>
        <v>0</v>
      </c>
      <c r="CN843" s="216"/>
      <c r="CO843" s="216"/>
      <c r="CP843" s="216"/>
      <c r="CQ843" s="217">
        <f t="shared" si="1261"/>
        <v>0</v>
      </c>
      <c r="CR843" s="403">
        <f t="shared" si="1262"/>
        <v>10.216064999999986</v>
      </c>
      <c r="CS843" s="403">
        <f t="shared" si="1290"/>
        <v>3.0648194999999956</v>
      </c>
      <c r="CT843" s="403">
        <f t="shared" si="1263"/>
        <v>5.1080324999999931</v>
      </c>
      <c r="CU843" s="403"/>
      <c r="CV843" s="403"/>
      <c r="CW843" s="403"/>
      <c r="CX843" s="404">
        <f t="shared" si="1264"/>
        <v>10.216064999999986</v>
      </c>
      <c r="CY843" s="198"/>
      <c r="CZ843" s="222">
        <v>620</v>
      </c>
      <c r="DA843" s="677">
        <f t="shared" si="1265"/>
        <v>120</v>
      </c>
      <c r="DB843" s="676">
        <f t="shared" si="1266"/>
        <v>24</v>
      </c>
      <c r="DC843" s="676">
        <f t="shared" si="1291"/>
        <v>4.8</v>
      </c>
      <c r="DD843" s="208">
        <v>660.86425999999994</v>
      </c>
      <c r="DE843" s="677">
        <f t="shared" si="1267"/>
        <v>160.86425999999994</v>
      </c>
      <c r="DF843" s="676">
        <f t="shared" si="1268"/>
        <v>32.172852000000006</v>
      </c>
      <c r="DG843" s="676">
        <f t="shared" si="1292"/>
        <v>6.434570400000001</v>
      </c>
      <c r="DH843" s="222">
        <v>24</v>
      </c>
      <c r="DI843" s="677">
        <f t="shared" si="1269"/>
        <v>120</v>
      </c>
      <c r="DJ843" s="568">
        <f t="shared" si="1270"/>
        <v>620</v>
      </c>
      <c r="DK843" s="677">
        <f t="shared" si="1271"/>
        <v>620</v>
      </c>
      <c r="DL843" s="677">
        <f t="shared" si="1293"/>
        <v>186</v>
      </c>
      <c r="DM843" s="677">
        <f t="shared" si="1294"/>
        <v>310</v>
      </c>
      <c r="DN843" s="677">
        <f t="shared" si="1272"/>
        <v>10.216064999999986</v>
      </c>
      <c r="DO843" s="677">
        <f t="shared" si="1295"/>
        <v>3.0648194999999956</v>
      </c>
      <c r="DP843" s="677">
        <f t="shared" si="1296"/>
        <v>5.1080324999999931</v>
      </c>
      <c r="DQ843" s="677">
        <f t="shared" si="1273"/>
        <v>10.216064999999986</v>
      </c>
      <c r="DR843" s="222">
        <v>620</v>
      </c>
      <c r="DS843" s="677">
        <f t="shared" si="1274"/>
        <v>120</v>
      </c>
      <c r="DT843" s="676">
        <f t="shared" si="1275"/>
        <v>24</v>
      </c>
      <c r="DU843" s="710">
        <f t="shared" si="1297"/>
        <v>4.8</v>
      </c>
      <c r="DV843" s="208">
        <v>660.86425999999994</v>
      </c>
      <c r="DW843" s="677">
        <f t="shared" si="1276"/>
        <v>160.86425999999994</v>
      </c>
      <c r="DX843" s="676">
        <f t="shared" si="1277"/>
        <v>32.172852000000006</v>
      </c>
      <c r="DY843" s="710">
        <f t="shared" si="1298"/>
        <v>6.434570400000001</v>
      </c>
      <c r="DZ843" s="222">
        <v>24</v>
      </c>
      <c r="EA843" s="677">
        <f t="shared" si="1278"/>
        <v>120</v>
      </c>
      <c r="EB843" s="568">
        <f t="shared" si="1279"/>
        <v>620</v>
      </c>
      <c r="EC843" s="677">
        <f t="shared" si="1280"/>
        <v>620</v>
      </c>
      <c r="ED843" s="677">
        <f t="shared" si="1299"/>
        <v>186</v>
      </c>
      <c r="EE843" s="677">
        <f t="shared" si="1300"/>
        <v>310</v>
      </c>
      <c r="EF843" s="208">
        <f t="shared" si="1301"/>
        <v>10.216064999999986</v>
      </c>
      <c r="EG843" s="208">
        <f t="shared" si="1302"/>
        <v>3.0648194999999956</v>
      </c>
      <c r="EH843" s="208">
        <f t="shared" si="1303"/>
        <v>5.1080324999999931</v>
      </c>
      <c r="EI843" s="677">
        <f t="shared" si="1281"/>
        <v>10.216064999999986</v>
      </c>
    </row>
    <row r="844" spans="1:139" s="218" customFormat="1" ht="28.5" customHeight="1" x14ac:dyDescent="0.2">
      <c r="A844" s="505">
        <v>842</v>
      </c>
      <c r="B844" s="506" t="s">
        <v>1268</v>
      </c>
      <c r="C844" s="499" t="s">
        <v>1014</v>
      </c>
      <c r="D844" s="253" t="s">
        <v>404</v>
      </c>
      <c r="E844" s="253" t="s">
        <v>133</v>
      </c>
      <c r="F844" s="219" t="s">
        <v>5</v>
      </c>
      <c r="G844" s="219" t="s">
        <v>40</v>
      </c>
      <c r="H844" s="219" t="s">
        <v>39</v>
      </c>
      <c r="I844" s="248">
        <v>0.5</v>
      </c>
      <c r="J844" s="229">
        <v>530</v>
      </c>
      <c r="K844" s="222"/>
      <c r="L844" s="219" t="s">
        <v>5</v>
      </c>
      <c r="M844" s="219" t="s">
        <v>40</v>
      </c>
      <c r="N844" s="219" t="s">
        <v>39</v>
      </c>
      <c r="O844" s="249">
        <v>0.5</v>
      </c>
      <c r="P844" s="230">
        <v>530</v>
      </c>
      <c r="Q844" s="219"/>
      <c r="R844" s="219"/>
      <c r="S844" s="219"/>
      <c r="T844" s="249">
        <v>0.5</v>
      </c>
      <c r="U844" s="231">
        <v>530</v>
      </c>
      <c r="V844" s="228" t="s">
        <v>303</v>
      </c>
      <c r="W844" s="228" t="s">
        <v>6</v>
      </c>
      <c r="X844" s="228" t="s">
        <v>7</v>
      </c>
      <c r="Y844" s="252">
        <v>0.5</v>
      </c>
      <c r="Z844" s="232">
        <v>530</v>
      </c>
      <c r="AA844" s="207">
        <f t="shared" si="1217"/>
        <v>265</v>
      </c>
      <c r="AB844" s="222">
        <v>620</v>
      </c>
      <c r="AC844" s="544">
        <f t="shared" si="1282"/>
        <v>90</v>
      </c>
      <c r="AD844" s="208">
        <f>0.581*$AB$1</f>
        <v>660.86425999999994</v>
      </c>
      <c r="AE844" s="678">
        <f t="shared" si="1283"/>
        <v>130.86425999999994</v>
      </c>
      <c r="AF844" s="222">
        <v>859</v>
      </c>
      <c r="AJ844" s="444">
        <f t="shared" si="1218"/>
        <v>90</v>
      </c>
      <c r="AK844" s="444">
        <f t="shared" si="1219"/>
        <v>16.981132075471692</v>
      </c>
      <c r="AL844" s="539">
        <f t="shared" si="1284"/>
        <v>3.3962264150943382E-2</v>
      </c>
      <c r="AM844" s="444">
        <f t="shared" si="1220"/>
        <v>18</v>
      </c>
      <c r="AN844" s="445">
        <f t="shared" si="1221"/>
        <v>130.86425999999994</v>
      </c>
      <c r="AO844" s="445">
        <f t="shared" si="1222"/>
        <v>24.69136981132074</v>
      </c>
      <c r="AP844" s="542">
        <f t="shared" si="1285"/>
        <v>4.9382739622641482E-2</v>
      </c>
      <c r="AQ844" s="445">
        <f t="shared" si="1223"/>
        <v>26.172851999999988</v>
      </c>
      <c r="AR844" s="227">
        <f t="shared" si="1224"/>
        <v>325</v>
      </c>
      <c r="AS844" s="210">
        <f t="shared" si="1225"/>
        <v>650</v>
      </c>
      <c r="AT844" s="209">
        <f t="shared" si="1226"/>
        <v>195</v>
      </c>
      <c r="AU844" s="209">
        <f t="shared" si="1227"/>
        <v>325</v>
      </c>
      <c r="AV844" s="211">
        <f t="shared" si="1228"/>
        <v>620</v>
      </c>
      <c r="AW844" s="210">
        <f t="shared" si="1229"/>
        <v>30</v>
      </c>
      <c r="AX844" s="210">
        <f t="shared" si="1230"/>
        <v>120</v>
      </c>
      <c r="AY844" s="210">
        <f t="shared" si="1231"/>
        <v>22.641509433962256</v>
      </c>
      <c r="AZ844" s="211">
        <f t="shared" si="1232"/>
        <v>660.86425999999994</v>
      </c>
      <c r="BA844" s="544">
        <f t="shared" si="1286"/>
        <v>10.864259999999945</v>
      </c>
      <c r="BB844" s="210">
        <f t="shared" si="1287"/>
        <v>2.7160649999999862</v>
      </c>
      <c r="BC844" s="213">
        <f t="shared" si="1233"/>
        <v>310</v>
      </c>
      <c r="BD844" s="211">
        <f>[1]MAG_9pak!$F$4</f>
        <v>620</v>
      </c>
      <c r="BE844" s="213">
        <f t="shared" si="1234"/>
        <v>186</v>
      </c>
      <c r="BF844" s="213">
        <f t="shared" si="1235"/>
        <v>310</v>
      </c>
      <c r="BG844" s="210">
        <f t="shared" si="1236"/>
        <v>0</v>
      </c>
      <c r="BH844" s="210">
        <f t="shared" si="1237"/>
        <v>90</v>
      </c>
      <c r="BI844" s="210">
        <f t="shared" si="1238"/>
        <v>16.981132075471692</v>
      </c>
      <c r="BJ844" s="210">
        <f t="shared" si="1239"/>
        <v>657.2</v>
      </c>
      <c r="BK844" s="214">
        <f t="shared" si="1240"/>
        <v>197.16</v>
      </c>
      <c r="BL844" s="214">
        <f t="shared" si="1241"/>
        <v>328.6</v>
      </c>
      <c r="BM844" s="210">
        <f t="shared" si="1242"/>
        <v>127.20000000000005</v>
      </c>
      <c r="BN844" s="210">
        <f t="shared" si="1243"/>
        <v>37.200000000000045</v>
      </c>
      <c r="BO844" s="215">
        <f t="shared" si="1244"/>
        <v>328.6</v>
      </c>
      <c r="BP844" s="210">
        <f t="shared" si="1215"/>
        <v>657.2</v>
      </c>
      <c r="BQ844" s="216">
        <f t="shared" si="1245"/>
        <v>197.16</v>
      </c>
      <c r="BR844" s="216">
        <f t="shared" si="1246"/>
        <v>328.6</v>
      </c>
      <c r="BS844" s="210">
        <f t="shared" si="1247"/>
        <v>127.20000000000005</v>
      </c>
      <c r="BT844" s="210">
        <f t="shared" si="1248"/>
        <v>37.200000000000045</v>
      </c>
      <c r="BU844" s="217">
        <f t="shared" si="1249"/>
        <v>328.6</v>
      </c>
      <c r="BV844" s="210">
        <f t="shared" si="1216"/>
        <v>657.2</v>
      </c>
      <c r="BW844" s="403">
        <f t="shared" si="1250"/>
        <v>197.16</v>
      </c>
      <c r="BX844" s="403">
        <f t="shared" si="1251"/>
        <v>328.6</v>
      </c>
      <c r="BY844" s="210">
        <f t="shared" si="1252"/>
        <v>127.20000000000005</v>
      </c>
      <c r="BZ844" s="210">
        <f t="shared" si="1253"/>
        <v>37.200000000000045</v>
      </c>
      <c r="CA844" s="210">
        <f t="shared" si="1254"/>
        <v>24</v>
      </c>
      <c r="CB844" s="404">
        <f t="shared" si="1255"/>
        <v>328.6</v>
      </c>
      <c r="CC844" s="404"/>
      <c r="CD844" s="537">
        <f t="shared" si="1256"/>
        <v>2.7160649999999862</v>
      </c>
      <c r="CE844" s="537">
        <f t="shared" si="1288"/>
        <v>0.81481949999999581</v>
      </c>
      <c r="CF844" s="537">
        <f t="shared" si="1257"/>
        <v>1.3580324999999931</v>
      </c>
      <c r="CG844" s="210"/>
      <c r="CH844" s="210"/>
      <c r="CI844" s="210"/>
      <c r="CJ844" s="538">
        <f t="shared" si="1258"/>
        <v>1.3580324999999931</v>
      </c>
      <c r="CK844" s="216">
        <f t="shared" si="1259"/>
        <v>-7.5</v>
      </c>
      <c r="CL844" s="216">
        <f t="shared" si="1289"/>
        <v>-2.25</v>
      </c>
      <c r="CM844" s="216">
        <f t="shared" si="1260"/>
        <v>-3.75</v>
      </c>
      <c r="CN844" s="216"/>
      <c r="CO844" s="216"/>
      <c r="CP844" s="216"/>
      <c r="CQ844" s="217">
        <f t="shared" si="1261"/>
        <v>-3.75</v>
      </c>
      <c r="CR844" s="403">
        <f t="shared" si="1262"/>
        <v>0.91606499999997482</v>
      </c>
      <c r="CS844" s="403">
        <f t="shared" si="1290"/>
        <v>0.27481949999999244</v>
      </c>
      <c r="CT844" s="403">
        <f t="shared" si="1263"/>
        <v>0.45803249999998741</v>
      </c>
      <c r="CU844" s="403"/>
      <c r="CV844" s="403"/>
      <c r="CW844" s="403"/>
      <c r="CX844" s="404">
        <f t="shared" si="1264"/>
        <v>0.45803249999998741</v>
      </c>
      <c r="CY844" s="198"/>
      <c r="CZ844" s="222">
        <v>620</v>
      </c>
      <c r="DA844" s="677">
        <f t="shared" si="1265"/>
        <v>90</v>
      </c>
      <c r="DB844" s="676">
        <f t="shared" si="1266"/>
        <v>16.981132075471692</v>
      </c>
      <c r="DC844" s="676">
        <f t="shared" si="1291"/>
        <v>3.3962264150943384</v>
      </c>
      <c r="DD844" s="208">
        <v>660.86425999999994</v>
      </c>
      <c r="DE844" s="677">
        <f t="shared" si="1267"/>
        <v>130.86425999999994</v>
      </c>
      <c r="DF844" s="676">
        <f t="shared" si="1268"/>
        <v>24.69136981132074</v>
      </c>
      <c r="DG844" s="676">
        <f t="shared" si="1292"/>
        <v>4.9382739622641481</v>
      </c>
      <c r="DH844" s="222">
        <v>24</v>
      </c>
      <c r="DI844" s="677">
        <f t="shared" si="1269"/>
        <v>127.2</v>
      </c>
      <c r="DJ844" s="568">
        <f t="shared" si="1270"/>
        <v>657.2</v>
      </c>
      <c r="DK844" s="677">
        <f t="shared" si="1271"/>
        <v>328.6</v>
      </c>
      <c r="DL844" s="677">
        <f t="shared" si="1293"/>
        <v>197.16</v>
      </c>
      <c r="DM844" s="677">
        <f t="shared" si="1294"/>
        <v>328.6</v>
      </c>
      <c r="DN844" s="677">
        <f t="shared" si="1272"/>
        <v>0.91606499999997482</v>
      </c>
      <c r="DO844" s="677">
        <f t="shared" si="1295"/>
        <v>0.27481949999999244</v>
      </c>
      <c r="DP844" s="677">
        <f t="shared" si="1296"/>
        <v>0.45803249999998741</v>
      </c>
      <c r="DQ844" s="677">
        <f t="shared" si="1273"/>
        <v>0.45803249999998741</v>
      </c>
      <c r="DR844" s="222">
        <v>620</v>
      </c>
      <c r="DS844" s="677">
        <f t="shared" si="1274"/>
        <v>90</v>
      </c>
      <c r="DT844" s="676">
        <f t="shared" si="1275"/>
        <v>16.981132075471692</v>
      </c>
      <c r="DU844" s="710">
        <f t="shared" si="1297"/>
        <v>3.3962264150943384</v>
      </c>
      <c r="DV844" s="208">
        <v>660.86425999999994</v>
      </c>
      <c r="DW844" s="677">
        <f t="shared" si="1276"/>
        <v>130.86425999999994</v>
      </c>
      <c r="DX844" s="676">
        <f t="shared" si="1277"/>
        <v>24.69136981132074</v>
      </c>
      <c r="DY844" s="710">
        <f t="shared" si="1298"/>
        <v>4.9382739622641481</v>
      </c>
      <c r="DZ844" s="222">
        <v>24</v>
      </c>
      <c r="EA844" s="677">
        <f t="shared" si="1278"/>
        <v>127.2</v>
      </c>
      <c r="EB844" s="568">
        <f t="shared" si="1279"/>
        <v>657.2</v>
      </c>
      <c r="EC844" s="677">
        <f t="shared" si="1280"/>
        <v>328.6</v>
      </c>
      <c r="ED844" s="677">
        <f t="shared" si="1299"/>
        <v>197.16</v>
      </c>
      <c r="EE844" s="677">
        <f t="shared" si="1300"/>
        <v>328.6</v>
      </c>
      <c r="EF844" s="208">
        <f t="shared" si="1301"/>
        <v>0.91606499999997482</v>
      </c>
      <c r="EG844" s="208">
        <f t="shared" si="1302"/>
        <v>0.27481949999999244</v>
      </c>
      <c r="EH844" s="208">
        <f t="shared" si="1303"/>
        <v>0.45803249999998741</v>
      </c>
      <c r="EI844" s="677">
        <f t="shared" si="1281"/>
        <v>0.45803249999998741</v>
      </c>
    </row>
    <row r="845" spans="1:139" s="218" customFormat="1" ht="28.5" customHeight="1" x14ac:dyDescent="0.2">
      <c r="A845" s="506">
        <v>843</v>
      </c>
      <c r="B845" s="506" t="s">
        <v>1269</v>
      </c>
      <c r="C845" s="499" t="s">
        <v>926</v>
      </c>
      <c r="D845" s="253" t="s">
        <v>390</v>
      </c>
      <c r="E845" s="253" t="s">
        <v>81</v>
      </c>
      <c r="F845" s="219" t="s">
        <v>5</v>
      </c>
      <c r="G845" s="219" t="s">
        <v>6</v>
      </c>
      <c r="H845" s="219" t="s">
        <v>7</v>
      </c>
      <c r="I845" s="248">
        <v>3</v>
      </c>
      <c r="J845" s="230">
        <v>500</v>
      </c>
      <c r="K845" s="222"/>
      <c r="L845" s="219" t="s">
        <v>5</v>
      </c>
      <c r="M845" s="219" t="s">
        <v>6</v>
      </c>
      <c r="N845" s="219" t="s">
        <v>7</v>
      </c>
      <c r="O845" s="249">
        <v>3</v>
      </c>
      <c r="P845" s="230">
        <v>500</v>
      </c>
      <c r="Q845" s="219"/>
      <c r="R845" s="219"/>
      <c r="S845" s="219"/>
      <c r="T845" s="249">
        <v>3</v>
      </c>
      <c r="U845" s="231">
        <v>500</v>
      </c>
      <c r="V845" s="228" t="s">
        <v>303</v>
      </c>
      <c r="W845" s="228" t="s">
        <v>24</v>
      </c>
      <c r="X845" s="228" t="s">
        <v>39</v>
      </c>
      <c r="Y845" s="252">
        <v>3</v>
      </c>
      <c r="Z845" s="232">
        <v>500</v>
      </c>
      <c r="AA845" s="207">
        <f t="shared" si="1217"/>
        <v>1500</v>
      </c>
      <c r="AB845" s="222">
        <v>620</v>
      </c>
      <c r="AC845" s="544">
        <f t="shared" si="1282"/>
        <v>120</v>
      </c>
      <c r="AD845" s="208">
        <f>0.581*$AB$1</f>
        <v>660.86425999999994</v>
      </c>
      <c r="AE845" s="678">
        <f t="shared" si="1283"/>
        <v>160.86425999999994</v>
      </c>
      <c r="AF845" s="222">
        <v>859</v>
      </c>
      <c r="AJ845" s="444">
        <f t="shared" si="1218"/>
        <v>120</v>
      </c>
      <c r="AK845" s="444">
        <f t="shared" si="1219"/>
        <v>24</v>
      </c>
      <c r="AL845" s="539">
        <f t="shared" si="1284"/>
        <v>4.8000000000000001E-2</v>
      </c>
      <c r="AM845" s="444">
        <f t="shared" si="1220"/>
        <v>24</v>
      </c>
      <c r="AN845" s="445">
        <f t="shared" si="1221"/>
        <v>160.86425999999994</v>
      </c>
      <c r="AO845" s="445">
        <f t="shared" si="1222"/>
        <v>32.172852000000006</v>
      </c>
      <c r="AP845" s="542">
        <f t="shared" si="1285"/>
        <v>6.4345704000000004E-2</v>
      </c>
      <c r="AQ845" s="445">
        <f t="shared" si="1223"/>
        <v>32.172851999999992</v>
      </c>
      <c r="AR845" s="227">
        <f t="shared" si="1224"/>
        <v>1860</v>
      </c>
      <c r="AS845" s="210">
        <f t="shared" si="1225"/>
        <v>620</v>
      </c>
      <c r="AT845" s="209">
        <f t="shared" si="1226"/>
        <v>186</v>
      </c>
      <c r="AU845" s="209">
        <f t="shared" si="1227"/>
        <v>310</v>
      </c>
      <c r="AV845" s="211">
        <f t="shared" si="1228"/>
        <v>620</v>
      </c>
      <c r="AW845" s="210">
        <f t="shared" si="1229"/>
        <v>0</v>
      </c>
      <c r="AX845" s="210">
        <f t="shared" si="1230"/>
        <v>120</v>
      </c>
      <c r="AY845" s="210">
        <f t="shared" si="1231"/>
        <v>24</v>
      </c>
      <c r="AZ845" s="211">
        <f t="shared" si="1232"/>
        <v>660.86425999999994</v>
      </c>
      <c r="BA845" s="544">
        <f t="shared" si="1286"/>
        <v>40.864259999999945</v>
      </c>
      <c r="BB845" s="210">
        <f t="shared" si="1287"/>
        <v>10.216064999999986</v>
      </c>
      <c r="BC845" s="213">
        <f t="shared" si="1233"/>
        <v>1860</v>
      </c>
      <c r="BD845" s="211">
        <f>[1]MAG_9pak!$F$4</f>
        <v>620</v>
      </c>
      <c r="BE845" s="213">
        <f t="shared" si="1234"/>
        <v>186</v>
      </c>
      <c r="BF845" s="213">
        <f t="shared" si="1235"/>
        <v>310</v>
      </c>
      <c r="BG845" s="210">
        <f t="shared" si="1236"/>
        <v>0</v>
      </c>
      <c r="BH845" s="210">
        <f t="shared" si="1237"/>
        <v>120</v>
      </c>
      <c r="BI845" s="210">
        <f t="shared" si="1238"/>
        <v>24</v>
      </c>
      <c r="BJ845" s="210">
        <f t="shared" si="1239"/>
        <v>620</v>
      </c>
      <c r="BK845" s="214">
        <f t="shared" si="1240"/>
        <v>186</v>
      </c>
      <c r="BL845" s="214">
        <f t="shared" si="1241"/>
        <v>310</v>
      </c>
      <c r="BM845" s="210">
        <f t="shared" si="1242"/>
        <v>120</v>
      </c>
      <c r="BN845" s="210">
        <f t="shared" si="1243"/>
        <v>0</v>
      </c>
      <c r="BO845" s="215">
        <f t="shared" si="1244"/>
        <v>1860</v>
      </c>
      <c r="BP845" s="210">
        <f t="shared" si="1215"/>
        <v>620</v>
      </c>
      <c r="BQ845" s="216">
        <f t="shared" si="1245"/>
        <v>186</v>
      </c>
      <c r="BR845" s="216">
        <f t="shared" si="1246"/>
        <v>310</v>
      </c>
      <c r="BS845" s="210">
        <f t="shared" si="1247"/>
        <v>120</v>
      </c>
      <c r="BT845" s="210">
        <f t="shared" si="1248"/>
        <v>0</v>
      </c>
      <c r="BU845" s="217">
        <f t="shared" si="1249"/>
        <v>1860</v>
      </c>
      <c r="BV845" s="210">
        <f t="shared" si="1216"/>
        <v>620</v>
      </c>
      <c r="BW845" s="403">
        <f t="shared" si="1250"/>
        <v>186</v>
      </c>
      <c r="BX845" s="403">
        <f t="shared" si="1251"/>
        <v>310</v>
      </c>
      <c r="BY845" s="210">
        <f t="shared" si="1252"/>
        <v>120</v>
      </c>
      <c r="BZ845" s="210">
        <f t="shared" si="1253"/>
        <v>0</v>
      </c>
      <c r="CA845" s="210">
        <f t="shared" si="1254"/>
        <v>24</v>
      </c>
      <c r="CB845" s="404">
        <f t="shared" si="1255"/>
        <v>1860</v>
      </c>
      <c r="CC845" s="404"/>
      <c r="CD845" s="537">
        <f t="shared" si="1256"/>
        <v>10.216064999999986</v>
      </c>
      <c r="CE845" s="537">
        <f t="shared" si="1288"/>
        <v>3.0648194999999956</v>
      </c>
      <c r="CF845" s="537">
        <f t="shared" si="1257"/>
        <v>5.1080324999999931</v>
      </c>
      <c r="CG845" s="210"/>
      <c r="CH845" s="210"/>
      <c r="CI845" s="210"/>
      <c r="CJ845" s="538">
        <f t="shared" si="1258"/>
        <v>30.648194999999959</v>
      </c>
      <c r="CK845" s="216">
        <f t="shared" si="1259"/>
        <v>0</v>
      </c>
      <c r="CL845" s="216">
        <f t="shared" si="1289"/>
        <v>0</v>
      </c>
      <c r="CM845" s="216">
        <f t="shared" si="1260"/>
        <v>0</v>
      </c>
      <c r="CN845" s="216"/>
      <c r="CO845" s="216"/>
      <c r="CP845" s="216"/>
      <c r="CQ845" s="217">
        <f t="shared" si="1261"/>
        <v>0</v>
      </c>
      <c r="CR845" s="403">
        <f t="shared" si="1262"/>
        <v>10.216064999999986</v>
      </c>
      <c r="CS845" s="403">
        <f t="shared" si="1290"/>
        <v>3.0648194999999956</v>
      </c>
      <c r="CT845" s="403">
        <f t="shared" si="1263"/>
        <v>5.1080324999999931</v>
      </c>
      <c r="CU845" s="403"/>
      <c r="CV845" s="403"/>
      <c r="CW845" s="403"/>
      <c r="CX845" s="404">
        <f t="shared" si="1264"/>
        <v>30.648194999999959</v>
      </c>
      <c r="CY845" s="198"/>
      <c r="CZ845" s="222">
        <v>620</v>
      </c>
      <c r="DA845" s="677">
        <f t="shared" si="1265"/>
        <v>120</v>
      </c>
      <c r="DB845" s="676">
        <f t="shared" si="1266"/>
        <v>24</v>
      </c>
      <c r="DC845" s="676">
        <f t="shared" si="1291"/>
        <v>4.8</v>
      </c>
      <c r="DD845" s="208">
        <v>660.86425999999994</v>
      </c>
      <c r="DE845" s="677">
        <f t="shared" si="1267"/>
        <v>160.86425999999994</v>
      </c>
      <c r="DF845" s="676">
        <f t="shared" si="1268"/>
        <v>32.172852000000006</v>
      </c>
      <c r="DG845" s="676">
        <f t="shared" si="1292"/>
        <v>6.434570400000001</v>
      </c>
      <c r="DH845" s="222">
        <v>24</v>
      </c>
      <c r="DI845" s="677">
        <f t="shared" si="1269"/>
        <v>120</v>
      </c>
      <c r="DJ845" s="568">
        <f t="shared" si="1270"/>
        <v>620</v>
      </c>
      <c r="DK845" s="677">
        <f t="shared" si="1271"/>
        <v>1860</v>
      </c>
      <c r="DL845" s="677">
        <f t="shared" si="1293"/>
        <v>186</v>
      </c>
      <c r="DM845" s="677">
        <f t="shared" si="1294"/>
        <v>310</v>
      </c>
      <c r="DN845" s="677">
        <f t="shared" si="1272"/>
        <v>10.216064999999986</v>
      </c>
      <c r="DO845" s="677">
        <f t="shared" si="1295"/>
        <v>3.0648194999999956</v>
      </c>
      <c r="DP845" s="677">
        <f t="shared" si="1296"/>
        <v>5.1080324999999931</v>
      </c>
      <c r="DQ845" s="677">
        <f t="shared" si="1273"/>
        <v>30.648194999999959</v>
      </c>
      <c r="DR845" s="222">
        <v>620</v>
      </c>
      <c r="DS845" s="677">
        <f t="shared" si="1274"/>
        <v>120</v>
      </c>
      <c r="DT845" s="676">
        <f t="shared" si="1275"/>
        <v>24</v>
      </c>
      <c r="DU845" s="710">
        <f t="shared" si="1297"/>
        <v>4.8</v>
      </c>
      <c r="DV845" s="208">
        <v>660.86425999999994</v>
      </c>
      <c r="DW845" s="677">
        <f t="shared" si="1276"/>
        <v>160.86425999999994</v>
      </c>
      <c r="DX845" s="676">
        <f t="shared" si="1277"/>
        <v>32.172852000000006</v>
      </c>
      <c r="DY845" s="710">
        <f t="shared" si="1298"/>
        <v>6.434570400000001</v>
      </c>
      <c r="DZ845" s="222">
        <v>24</v>
      </c>
      <c r="EA845" s="677">
        <f t="shared" si="1278"/>
        <v>120</v>
      </c>
      <c r="EB845" s="568">
        <f t="shared" si="1279"/>
        <v>620</v>
      </c>
      <c r="EC845" s="677">
        <f t="shared" si="1280"/>
        <v>1860</v>
      </c>
      <c r="ED845" s="677">
        <f t="shared" si="1299"/>
        <v>186</v>
      </c>
      <c r="EE845" s="677">
        <f t="shared" si="1300"/>
        <v>310</v>
      </c>
      <c r="EF845" s="208">
        <f t="shared" si="1301"/>
        <v>10.216064999999986</v>
      </c>
      <c r="EG845" s="208">
        <f t="shared" si="1302"/>
        <v>3.0648194999999956</v>
      </c>
      <c r="EH845" s="208">
        <f t="shared" si="1303"/>
        <v>5.1080324999999931</v>
      </c>
      <c r="EI845" s="677">
        <f t="shared" si="1281"/>
        <v>30.648194999999959</v>
      </c>
    </row>
    <row r="846" spans="1:139" s="218" customFormat="1" ht="13.5" customHeight="1" x14ac:dyDescent="0.2">
      <c r="A846" s="505">
        <v>844</v>
      </c>
      <c r="B846" s="505" t="s">
        <v>1266</v>
      </c>
      <c r="C846" s="501" t="s">
        <v>147</v>
      </c>
      <c r="D846" s="355" t="s">
        <v>167</v>
      </c>
      <c r="E846" s="355" t="s">
        <v>13</v>
      </c>
      <c r="F846" s="219" t="s">
        <v>7</v>
      </c>
      <c r="G846" s="219" t="s">
        <v>89</v>
      </c>
      <c r="H846" s="219" t="s">
        <v>5</v>
      </c>
      <c r="I846" s="275">
        <v>1</v>
      </c>
      <c r="J846" s="234">
        <v>1401</v>
      </c>
      <c r="K846" s="222"/>
      <c r="L846" s="219" t="s">
        <v>7</v>
      </c>
      <c r="M846" s="219" t="s">
        <v>89</v>
      </c>
      <c r="N846" s="219" t="s">
        <v>5</v>
      </c>
      <c r="O846" s="276">
        <v>1</v>
      </c>
      <c r="P846" s="234">
        <v>1401</v>
      </c>
      <c r="Q846" s="219"/>
      <c r="R846" s="219"/>
      <c r="S846" s="219"/>
      <c r="T846" s="276">
        <v>1</v>
      </c>
      <c r="U846" s="235">
        <v>1401</v>
      </c>
      <c r="V846" s="228" t="s">
        <v>664</v>
      </c>
      <c r="W846" s="228" t="s">
        <v>6</v>
      </c>
      <c r="X846" s="228" t="s">
        <v>88</v>
      </c>
      <c r="Y846" s="277">
        <v>1</v>
      </c>
      <c r="Z846" s="236">
        <v>1401</v>
      </c>
      <c r="AA846" s="207">
        <f t="shared" si="1217"/>
        <v>1401</v>
      </c>
      <c r="AB846" s="222">
        <v>2174</v>
      </c>
      <c r="AC846" s="544">
        <f t="shared" si="1282"/>
        <v>773</v>
      </c>
      <c r="AD846" s="208">
        <f>2.73*$AB$1</f>
        <v>3105.2658000000001</v>
      </c>
      <c r="AE846" s="678">
        <f t="shared" si="1283"/>
        <v>1704.2658000000001</v>
      </c>
      <c r="AF846" s="222">
        <v>3726</v>
      </c>
      <c r="AJ846" s="444">
        <f t="shared" si="1218"/>
        <v>773</v>
      </c>
      <c r="AK846" s="444">
        <f t="shared" si="1219"/>
        <v>55.174875089221985</v>
      </c>
      <c r="AL846" s="539">
        <f t="shared" si="1284"/>
        <v>0.11034975017844398</v>
      </c>
      <c r="AM846" s="444">
        <f t="shared" si="1220"/>
        <v>154.6</v>
      </c>
      <c r="AN846" s="445">
        <f t="shared" si="1221"/>
        <v>1704.2658000000001</v>
      </c>
      <c r="AO846" s="445">
        <f t="shared" si="1222"/>
        <v>121.64638115631692</v>
      </c>
      <c r="AP846" s="542">
        <f t="shared" si="1285"/>
        <v>0.24329276231263386</v>
      </c>
      <c r="AQ846" s="445">
        <f t="shared" si="1223"/>
        <v>340.85316</v>
      </c>
      <c r="AR846" s="227">
        <f t="shared" si="1224"/>
        <v>1521</v>
      </c>
      <c r="AS846" s="210">
        <f t="shared" si="1225"/>
        <v>1521</v>
      </c>
      <c r="AT846" s="209">
        <f t="shared" si="1226"/>
        <v>456.3</v>
      </c>
      <c r="AU846" s="209">
        <f t="shared" si="1227"/>
        <v>760.5</v>
      </c>
      <c r="AV846" s="211">
        <f t="shared" si="1228"/>
        <v>2174</v>
      </c>
      <c r="AW846" s="212">
        <f t="shared" si="1229"/>
        <v>-653</v>
      </c>
      <c r="AX846" s="210">
        <f t="shared" si="1230"/>
        <v>120</v>
      </c>
      <c r="AY846" s="210">
        <f t="shared" si="1231"/>
        <v>8.5653104925053469</v>
      </c>
      <c r="AZ846" s="211">
        <f t="shared" si="1232"/>
        <v>3105.2658000000001</v>
      </c>
      <c r="BA846" s="544">
        <f t="shared" si="1286"/>
        <v>1584.2658000000001</v>
      </c>
      <c r="BB846" s="210">
        <f t="shared" si="1287"/>
        <v>396.06645000000003</v>
      </c>
      <c r="BC846" s="213">
        <f t="shared" si="1233"/>
        <v>2173.68606</v>
      </c>
      <c r="BD846" s="211">
        <f>[1]MAG_9pak!$C$15</f>
        <v>2173.68606</v>
      </c>
      <c r="BE846" s="213">
        <f t="shared" si="1234"/>
        <v>652.105818</v>
      </c>
      <c r="BF846" s="213">
        <f t="shared" si="1235"/>
        <v>1086.84303</v>
      </c>
      <c r="BG846" s="210">
        <f t="shared" si="1236"/>
        <v>-0.31394000000000233</v>
      </c>
      <c r="BH846" s="210">
        <f t="shared" si="1237"/>
        <v>772.68606</v>
      </c>
      <c r="BI846" s="210">
        <f t="shared" si="1238"/>
        <v>55.152466809421838</v>
      </c>
      <c r="BJ846" s="210">
        <f t="shared" si="1239"/>
        <v>1737.24</v>
      </c>
      <c r="BK846" s="214">
        <f t="shared" si="1240"/>
        <v>521.17200000000003</v>
      </c>
      <c r="BL846" s="214">
        <f t="shared" si="1241"/>
        <v>868.62</v>
      </c>
      <c r="BM846" s="210">
        <f t="shared" si="1242"/>
        <v>336.24</v>
      </c>
      <c r="BN846" s="210">
        <f t="shared" si="1243"/>
        <v>-436.76</v>
      </c>
      <c r="BO846" s="215">
        <f t="shared" si="1244"/>
        <v>1737.24</v>
      </c>
      <c r="BP846" s="210">
        <f>Z846*1.2</f>
        <v>1681.2</v>
      </c>
      <c r="BQ846" s="216">
        <f t="shared" si="1245"/>
        <v>504.36</v>
      </c>
      <c r="BR846" s="216">
        <f t="shared" si="1246"/>
        <v>840.6</v>
      </c>
      <c r="BS846" s="210">
        <f t="shared" si="1247"/>
        <v>280.20000000000005</v>
      </c>
      <c r="BT846" s="210">
        <f t="shared" si="1248"/>
        <v>-492.79999999999995</v>
      </c>
      <c r="BU846" s="217">
        <f t="shared" si="1249"/>
        <v>1681.2</v>
      </c>
      <c r="BV846" s="210">
        <f>Z846*1.19</f>
        <v>1667.1899999999998</v>
      </c>
      <c r="BW846" s="403">
        <f t="shared" si="1250"/>
        <v>500.15699999999993</v>
      </c>
      <c r="BX846" s="403">
        <f t="shared" si="1251"/>
        <v>833.59499999999991</v>
      </c>
      <c r="BY846" s="210">
        <f t="shared" si="1252"/>
        <v>266.18999999999983</v>
      </c>
      <c r="BZ846" s="210">
        <f t="shared" si="1253"/>
        <v>-506.81000000000017</v>
      </c>
      <c r="CA846" s="210">
        <f t="shared" si="1254"/>
        <v>19</v>
      </c>
      <c r="CB846" s="404">
        <f t="shared" si="1255"/>
        <v>1667.1899999999998</v>
      </c>
      <c r="CC846" s="404"/>
      <c r="CD846" s="537">
        <f t="shared" si="1256"/>
        <v>396.06645000000003</v>
      </c>
      <c r="CE846" s="537">
        <f t="shared" si="1288"/>
        <v>118.819935</v>
      </c>
      <c r="CF846" s="537">
        <f t="shared" si="1257"/>
        <v>198.03322500000002</v>
      </c>
      <c r="CG846" s="210"/>
      <c r="CH846" s="210"/>
      <c r="CI846" s="210"/>
      <c r="CJ846" s="538">
        <f t="shared" si="1258"/>
        <v>396.06645000000003</v>
      </c>
      <c r="CK846" s="216">
        <f t="shared" si="1259"/>
        <v>163.25</v>
      </c>
      <c r="CL846" s="216">
        <f t="shared" si="1289"/>
        <v>48.975000000000001</v>
      </c>
      <c r="CM846" s="216">
        <f t="shared" si="1260"/>
        <v>81.625</v>
      </c>
      <c r="CN846" s="216"/>
      <c r="CO846" s="216"/>
      <c r="CP846" s="216"/>
      <c r="CQ846" s="217">
        <f t="shared" si="1261"/>
        <v>163.25</v>
      </c>
      <c r="CR846" s="403">
        <f t="shared" si="1262"/>
        <v>359.51895000000007</v>
      </c>
      <c r="CS846" s="403">
        <f t="shared" si="1290"/>
        <v>107.85568500000002</v>
      </c>
      <c r="CT846" s="403">
        <f t="shared" si="1263"/>
        <v>179.75947500000004</v>
      </c>
      <c r="CU846" s="403"/>
      <c r="CV846" s="403"/>
      <c r="CW846" s="403"/>
      <c r="CX846" s="404">
        <f t="shared" si="1264"/>
        <v>359.51895000000007</v>
      </c>
      <c r="CY846" s="198"/>
      <c r="CZ846" s="222">
        <v>2174</v>
      </c>
      <c r="DA846" s="677">
        <f t="shared" si="1265"/>
        <v>773</v>
      </c>
      <c r="DB846" s="676">
        <f t="shared" si="1266"/>
        <v>55.174875089221985</v>
      </c>
      <c r="DC846" s="676">
        <f t="shared" si="1291"/>
        <v>11.034975017844397</v>
      </c>
      <c r="DD846" s="208">
        <v>3105.2658000000001</v>
      </c>
      <c r="DE846" s="677">
        <f t="shared" si="1267"/>
        <v>1704.2658000000001</v>
      </c>
      <c r="DF846" s="676">
        <f t="shared" si="1268"/>
        <v>121.64638115631692</v>
      </c>
      <c r="DG846" s="676">
        <f t="shared" si="1292"/>
        <v>24.329276231263385</v>
      </c>
      <c r="DH846" s="222">
        <v>15</v>
      </c>
      <c r="DI846" s="677">
        <f t="shared" si="1269"/>
        <v>210.15</v>
      </c>
      <c r="DJ846" s="568">
        <f t="shared" si="1270"/>
        <v>1611.15</v>
      </c>
      <c r="DK846" s="677">
        <f t="shared" si="1271"/>
        <v>1611.15</v>
      </c>
      <c r="DL846" s="677">
        <f t="shared" si="1293"/>
        <v>483.34500000000003</v>
      </c>
      <c r="DM846" s="677">
        <f t="shared" si="1294"/>
        <v>805.57500000000005</v>
      </c>
      <c r="DN846" s="677">
        <f t="shared" si="1272"/>
        <v>373.52895000000001</v>
      </c>
      <c r="DO846" s="677">
        <f t="shared" si="1295"/>
        <v>112.058685</v>
      </c>
      <c r="DP846" s="677">
        <f t="shared" si="1296"/>
        <v>186.764475</v>
      </c>
      <c r="DQ846" s="677">
        <f t="shared" si="1273"/>
        <v>373.52895000000001</v>
      </c>
      <c r="DR846" s="222">
        <v>2174</v>
      </c>
      <c r="DS846" s="677">
        <f t="shared" si="1274"/>
        <v>773</v>
      </c>
      <c r="DT846" s="676">
        <f t="shared" si="1275"/>
        <v>55.174875089221985</v>
      </c>
      <c r="DU846" s="710">
        <f t="shared" si="1297"/>
        <v>11.034975017844397</v>
      </c>
      <c r="DV846" s="208">
        <v>3105.2658000000001</v>
      </c>
      <c r="DW846" s="677">
        <f t="shared" si="1276"/>
        <v>1704.2658000000001</v>
      </c>
      <c r="DX846" s="676">
        <f t="shared" si="1277"/>
        <v>121.64638115631692</v>
      </c>
      <c r="DY846" s="710">
        <f t="shared" si="1298"/>
        <v>24.329276231263385</v>
      </c>
      <c r="DZ846" s="222">
        <v>15</v>
      </c>
      <c r="EA846" s="677">
        <f t="shared" si="1278"/>
        <v>210.15</v>
      </c>
      <c r="EB846" s="568">
        <f t="shared" si="1279"/>
        <v>1611.15</v>
      </c>
      <c r="EC846" s="677">
        <f t="shared" si="1280"/>
        <v>1611.15</v>
      </c>
      <c r="ED846" s="677">
        <f t="shared" si="1299"/>
        <v>483.34500000000003</v>
      </c>
      <c r="EE846" s="677">
        <f t="shared" si="1300"/>
        <v>805.57500000000005</v>
      </c>
      <c r="EF846" s="208">
        <f t="shared" si="1301"/>
        <v>373.52895000000001</v>
      </c>
      <c r="EG846" s="208">
        <f t="shared" si="1302"/>
        <v>112.058685</v>
      </c>
      <c r="EH846" s="208">
        <f t="shared" si="1303"/>
        <v>186.764475</v>
      </c>
      <c r="EI846" s="677">
        <f t="shared" si="1281"/>
        <v>373.52895000000001</v>
      </c>
    </row>
    <row r="847" spans="1:139" s="218" customFormat="1" ht="13.5" customHeight="1" x14ac:dyDescent="0.2">
      <c r="A847" s="505">
        <v>845</v>
      </c>
      <c r="B847" s="505" t="s">
        <v>1266</v>
      </c>
      <c r="C847" s="499" t="s">
        <v>1019</v>
      </c>
      <c r="D847" s="355" t="s">
        <v>167</v>
      </c>
      <c r="E847" s="253" t="s">
        <v>83</v>
      </c>
      <c r="F847" s="219" t="s">
        <v>10</v>
      </c>
      <c r="G847" s="219" t="s">
        <v>26</v>
      </c>
      <c r="H847" s="219" t="s">
        <v>28</v>
      </c>
      <c r="I847" s="275">
        <v>1</v>
      </c>
      <c r="J847" s="229">
        <v>1050</v>
      </c>
      <c r="K847" s="222"/>
      <c r="L847" s="219" t="s">
        <v>10</v>
      </c>
      <c r="M847" s="219" t="s">
        <v>26</v>
      </c>
      <c r="N847" s="219" t="s">
        <v>28</v>
      </c>
      <c r="O847" s="276">
        <v>1</v>
      </c>
      <c r="P847" s="230">
        <v>1050</v>
      </c>
      <c r="Q847" s="219"/>
      <c r="R847" s="219"/>
      <c r="S847" s="219"/>
      <c r="T847" s="276">
        <v>1</v>
      </c>
      <c r="U847" s="231">
        <v>1050</v>
      </c>
      <c r="V847" s="228" t="s">
        <v>10</v>
      </c>
      <c r="W847" s="228" t="s">
        <v>24</v>
      </c>
      <c r="X847" s="228" t="s">
        <v>25</v>
      </c>
      <c r="Y847" s="277">
        <v>1</v>
      </c>
      <c r="Z847" s="232">
        <v>1050</v>
      </c>
      <c r="AA847" s="207">
        <f t="shared" si="1217"/>
        <v>1050</v>
      </c>
      <c r="AB847" s="222">
        <v>905</v>
      </c>
      <c r="AC847" s="544">
        <f t="shared" si="1282"/>
        <v>-145</v>
      </c>
      <c r="AD847" s="208">
        <f>1.137*$AB$1</f>
        <v>1293.2920200000001</v>
      </c>
      <c r="AE847" s="678">
        <f t="shared" si="1283"/>
        <v>243.29202000000009</v>
      </c>
      <c r="AF847" s="222">
        <v>1682</v>
      </c>
      <c r="AJ847" s="444">
        <f t="shared" si="1218"/>
        <v>-145</v>
      </c>
      <c r="AK847" s="444">
        <f t="shared" si="1219"/>
        <v>-13.80952380952381</v>
      </c>
      <c r="AL847" s="539">
        <f t="shared" si="1284"/>
        <v>-2.7619047619047619E-2</v>
      </c>
      <c r="AM847" s="444">
        <f t="shared" si="1220"/>
        <v>-29</v>
      </c>
      <c r="AN847" s="445">
        <f t="shared" si="1221"/>
        <v>243.29202000000009</v>
      </c>
      <c r="AO847" s="445">
        <f t="shared" si="1222"/>
        <v>23.170668571428578</v>
      </c>
      <c r="AP847" s="542">
        <f t="shared" si="1285"/>
        <v>4.6341337142857153E-2</v>
      </c>
      <c r="AQ847" s="445">
        <f t="shared" si="1223"/>
        <v>48.658404000000019</v>
      </c>
      <c r="AR847" s="227">
        <f t="shared" si="1224"/>
        <v>1170</v>
      </c>
      <c r="AS847" s="210">
        <f t="shared" si="1225"/>
        <v>1170</v>
      </c>
      <c r="AT847" s="209">
        <f t="shared" si="1226"/>
        <v>351</v>
      </c>
      <c r="AU847" s="209">
        <f t="shared" si="1227"/>
        <v>585</v>
      </c>
      <c r="AV847" s="211">
        <f t="shared" si="1228"/>
        <v>905</v>
      </c>
      <c r="AW847" s="210">
        <f t="shared" si="1229"/>
        <v>265</v>
      </c>
      <c r="AX847" s="210">
        <f t="shared" si="1230"/>
        <v>120</v>
      </c>
      <c r="AY847" s="210">
        <f t="shared" si="1231"/>
        <v>11.428571428571431</v>
      </c>
      <c r="AZ847" s="211">
        <f t="shared" si="1232"/>
        <v>1293.2920200000001</v>
      </c>
      <c r="BA847" s="544">
        <f t="shared" si="1286"/>
        <v>123.29202000000009</v>
      </c>
      <c r="BB847" s="210">
        <f t="shared" si="1287"/>
        <v>30.823005000000023</v>
      </c>
      <c r="BC847" s="213">
        <f t="shared" si="1233"/>
        <v>1163.9628180000002</v>
      </c>
      <c r="BD847" s="211">
        <f>[1]MAG_9pak!$F$10</f>
        <v>1163.9628180000002</v>
      </c>
      <c r="BE847" s="213">
        <f t="shared" si="1234"/>
        <v>349.18884540000005</v>
      </c>
      <c r="BF847" s="213">
        <f t="shared" si="1235"/>
        <v>581.9814090000001</v>
      </c>
      <c r="BG847" s="210">
        <f t="shared" si="1236"/>
        <v>258.9628180000002</v>
      </c>
      <c r="BH847" s="210">
        <f t="shared" si="1237"/>
        <v>113.9628180000002</v>
      </c>
      <c r="BI847" s="210">
        <f t="shared" si="1238"/>
        <v>10.85360171428573</v>
      </c>
      <c r="BJ847" s="210">
        <f t="shared" si="1239"/>
        <v>1302</v>
      </c>
      <c r="BK847" s="214">
        <f t="shared" si="1240"/>
        <v>390.59999999999997</v>
      </c>
      <c r="BL847" s="214">
        <f t="shared" si="1241"/>
        <v>651</v>
      </c>
      <c r="BM847" s="210">
        <f t="shared" si="1242"/>
        <v>252</v>
      </c>
      <c r="BN847" s="210">
        <f t="shared" si="1243"/>
        <v>397</v>
      </c>
      <c r="BO847" s="215">
        <f t="shared" si="1244"/>
        <v>1302</v>
      </c>
      <c r="BP847" s="210">
        <f t="shared" ref="BP847:BP862" si="1304">Z847*1.24</f>
        <v>1302</v>
      </c>
      <c r="BQ847" s="216">
        <f t="shared" si="1245"/>
        <v>390.59999999999997</v>
      </c>
      <c r="BR847" s="216">
        <f t="shared" si="1246"/>
        <v>651</v>
      </c>
      <c r="BS847" s="210">
        <f t="shared" si="1247"/>
        <v>252</v>
      </c>
      <c r="BT847" s="210">
        <f t="shared" si="1248"/>
        <v>397</v>
      </c>
      <c r="BU847" s="217">
        <f t="shared" si="1249"/>
        <v>1302</v>
      </c>
      <c r="BV847" s="210">
        <f t="shared" ref="BV847:BV862" si="1305">Z847*1.24</f>
        <v>1302</v>
      </c>
      <c r="BW847" s="403">
        <f t="shared" si="1250"/>
        <v>390.59999999999997</v>
      </c>
      <c r="BX847" s="403">
        <f t="shared" si="1251"/>
        <v>651</v>
      </c>
      <c r="BY847" s="210">
        <f t="shared" si="1252"/>
        <v>252</v>
      </c>
      <c r="BZ847" s="210">
        <f t="shared" si="1253"/>
        <v>397</v>
      </c>
      <c r="CA847" s="210">
        <f t="shared" si="1254"/>
        <v>24</v>
      </c>
      <c r="CB847" s="404">
        <f t="shared" si="1255"/>
        <v>1302</v>
      </c>
      <c r="CC847" s="404"/>
      <c r="CD847" s="537">
        <f t="shared" si="1256"/>
        <v>30.823005000000023</v>
      </c>
      <c r="CE847" s="537">
        <f t="shared" si="1288"/>
        <v>9.246901500000007</v>
      </c>
      <c r="CF847" s="537">
        <f t="shared" si="1257"/>
        <v>15.411502500000012</v>
      </c>
      <c r="CG847" s="210"/>
      <c r="CH847" s="210"/>
      <c r="CI847" s="210"/>
      <c r="CJ847" s="538">
        <f t="shared" si="1258"/>
        <v>30.823005000000023</v>
      </c>
      <c r="CK847" s="216">
        <f t="shared" si="1259"/>
        <v>-66.25</v>
      </c>
      <c r="CL847" s="216">
        <f t="shared" si="1289"/>
        <v>-19.875</v>
      </c>
      <c r="CM847" s="216">
        <f t="shared" si="1260"/>
        <v>-33.125</v>
      </c>
      <c r="CN847" s="216"/>
      <c r="CO847" s="216"/>
      <c r="CP847" s="216"/>
      <c r="CQ847" s="217">
        <f t="shared" si="1261"/>
        <v>-66.25</v>
      </c>
      <c r="CR847" s="403">
        <f t="shared" si="1262"/>
        <v>-2.1769949999999767</v>
      </c>
      <c r="CS847" s="403">
        <f t="shared" si="1290"/>
        <v>-0.65309849999999303</v>
      </c>
      <c r="CT847" s="403">
        <f t="shared" si="1263"/>
        <v>-1.0884974999999883</v>
      </c>
      <c r="CU847" s="403"/>
      <c r="CV847" s="403"/>
      <c r="CW847" s="403"/>
      <c r="CX847" s="404">
        <f t="shared" si="1264"/>
        <v>-2.1769949999999767</v>
      </c>
      <c r="CY847" s="198"/>
      <c r="CZ847" s="222">
        <v>905</v>
      </c>
      <c r="DA847" s="677">
        <f t="shared" si="1265"/>
        <v>-145</v>
      </c>
      <c r="DB847" s="676">
        <f t="shared" si="1266"/>
        <v>-13.80952380952381</v>
      </c>
      <c r="DC847" s="676">
        <f t="shared" si="1291"/>
        <v>-2.7619047619047619</v>
      </c>
      <c r="DD847" s="208">
        <v>1293.2920200000001</v>
      </c>
      <c r="DE847" s="677">
        <f t="shared" si="1267"/>
        <v>243.29202000000009</v>
      </c>
      <c r="DF847" s="676">
        <f t="shared" si="1268"/>
        <v>23.170668571428578</v>
      </c>
      <c r="DG847" s="676">
        <f t="shared" si="1292"/>
        <v>4.6341337142857153</v>
      </c>
      <c r="DH847" s="222">
        <v>20</v>
      </c>
      <c r="DI847" s="677">
        <f t="shared" si="1269"/>
        <v>210</v>
      </c>
      <c r="DJ847" s="568">
        <f t="shared" si="1270"/>
        <v>1260</v>
      </c>
      <c r="DK847" s="677">
        <f t="shared" si="1271"/>
        <v>1260</v>
      </c>
      <c r="DL847" s="677">
        <f t="shared" si="1293"/>
        <v>378</v>
      </c>
      <c r="DM847" s="677">
        <f t="shared" si="1294"/>
        <v>630</v>
      </c>
      <c r="DN847" s="677">
        <f t="shared" si="1272"/>
        <v>8.3230050000000233</v>
      </c>
      <c r="DO847" s="677">
        <f t="shared" si="1295"/>
        <v>2.496901500000007</v>
      </c>
      <c r="DP847" s="677">
        <f t="shared" si="1296"/>
        <v>4.1615025000000117</v>
      </c>
      <c r="DQ847" s="677">
        <f t="shared" si="1273"/>
        <v>8.3230050000000233</v>
      </c>
      <c r="DR847" s="222">
        <v>905</v>
      </c>
      <c r="DS847" s="677">
        <f t="shared" si="1274"/>
        <v>-145</v>
      </c>
      <c r="DT847" s="676">
        <f t="shared" si="1275"/>
        <v>-13.80952380952381</v>
      </c>
      <c r="DU847" s="710">
        <f t="shared" si="1297"/>
        <v>-2.7619047619047619</v>
      </c>
      <c r="DV847" s="208">
        <v>1293.2920200000001</v>
      </c>
      <c r="DW847" s="677">
        <f t="shared" si="1276"/>
        <v>243.29202000000009</v>
      </c>
      <c r="DX847" s="676">
        <f t="shared" si="1277"/>
        <v>23.170668571428578</v>
      </c>
      <c r="DY847" s="710">
        <f t="shared" si="1298"/>
        <v>4.6341337142857153</v>
      </c>
      <c r="DZ847" s="222">
        <v>19</v>
      </c>
      <c r="EA847" s="677">
        <f t="shared" si="1278"/>
        <v>199.5</v>
      </c>
      <c r="EB847" s="568">
        <f t="shared" si="1279"/>
        <v>1249.5</v>
      </c>
      <c r="EC847" s="677">
        <f t="shared" si="1280"/>
        <v>1249.5</v>
      </c>
      <c r="ED847" s="677">
        <f t="shared" si="1299"/>
        <v>374.85</v>
      </c>
      <c r="EE847" s="677">
        <f t="shared" si="1300"/>
        <v>624.75</v>
      </c>
      <c r="EF847" s="208">
        <f t="shared" si="1301"/>
        <v>10.948005000000023</v>
      </c>
      <c r="EG847" s="208">
        <f t="shared" si="1302"/>
        <v>3.2844015000000071</v>
      </c>
      <c r="EH847" s="208">
        <f t="shared" si="1303"/>
        <v>5.4740025000000117</v>
      </c>
      <c r="EI847" s="677">
        <f t="shared" si="1281"/>
        <v>10.948005000000023</v>
      </c>
    </row>
    <row r="848" spans="1:139" s="218" customFormat="1" ht="13.5" customHeight="1" x14ac:dyDescent="0.2">
      <c r="A848" s="506">
        <v>846</v>
      </c>
      <c r="B848" s="505" t="s">
        <v>1266</v>
      </c>
      <c r="C848" s="499" t="s">
        <v>1019</v>
      </c>
      <c r="D848" s="406" t="s">
        <v>167</v>
      </c>
      <c r="E848" s="406" t="s">
        <v>153</v>
      </c>
      <c r="F848" s="219" t="s">
        <v>5</v>
      </c>
      <c r="G848" s="219" t="s">
        <v>42</v>
      </c>
      <c r="H848" s="219" t="s">
        <v>52</v>
      </c>
      <c r="I848" s="362">
        <v>1</v>
      </c>
      <c r="J848" s="234">
        <v>679</v>
      </c>
      <c r="K848" s="222"/>
      <c r="L848" s="219" t="s">
        <v>5</v>
      </c>
      <c r="M848" s="219" t="s">
        <v>42</v>
      </c>
      <c r="N848" s="219" t="s">
        <v>52</v>
      </c>
      <c r="O848" s="310">
        <v>1</v>
      </c>
      <c r="P848" s="234">
        <v>679</v>
      </c>
      <c r="Q848" s="219"/>
      <c r="R848" s="219"/>
      <c r="S848" s="219"/>
      <c r="T848" s="310">
        <v>1</v>
      </c>
      <c r="U848" s="235">
        <v>679</v>
      </c>
      <c r="V848" s="228" t="s">
        <v>303</v>
      </c>
      <c r="W848" s="228" t="s">
        <v>42</v>
      </c>
      <c r="X848" s="228" t="s">
        <v>10</v>
      </c>
      <c r="Y848" s="311">
        <v>1</v>
      </c>
      <c r="Z848" s="236">
        <v>679</v>
      </c>
      <c r="AA848" s="207">
        <f t="shared" si="1217"/>
        <v>679</v>
      </c>
      <c r="AB848" s="222">
        <v>648</v>
      </c>
      <c r="AC848" s="544">
        <f t="shared" si="1282"/>
        <v>-31</v>
      </c>
      <c r="AD848" s="208">
        <f>0.814*$AB$1</f>
        <v>925.89243999999997</v>
      </c>
      <c r="AE848" s="678">
        <f t="shared" si="1283"/>
        <v>246.89243999999997</v>
      </c>
      <c r="AF848" s="222">
        <v>1205</v>
      </c>
      <c r="AJ848" s="444">
        <f t="shared" si="1218"/>
        <v>-31</v>
      </c>
      <c r="AK848" s="444">
        <f t="shared" si="1219"/>
        <v>-4.5655375552282749</v>
      </c>
      <c r="AL848" s="539">
        <f t="shared" si="1284"/>
        <v>-9.1310751104565508E-3</v>
      </c>
      <c r="AM848" s="444">
        <f t="shared" si="1220"/>
        <v>-6.2</v>
      </c>
      <c r="AN848" s="445">
        <f t="shared" si="1221"/>
        <v>246.89243999999997</v>
      </c>
      <c r="AO848" s="445">
        <f t="shared" si="1222"/>
        <v>36.361184094256259</v>
      </c>
      <c r="AP848" s="542">
        <f t="shared" si="1285"/>
        <v>7.2722368188512521E-2</v>
      </c>
      <c r="AQ848" s="445">
        <f t="shared" si="1223"/>
        <v>49.37848799999999</v>
      </c>
      <c r="AR848" s="227">
        <f t="shared" si="1224"/>
        <v>799</v>
      </c>
      <c r="AS848" s="210">
        <f t="shared" si="1225"/>
        <v>799</v>
      </c>
      <c r="AT848" s="209">
        <f t="shared" si="1226"/>
        <v>239.7</v>
      </c>
      <c r="AU848" s="209">
        <f t="shared" si="1227"/>
        <v>399.5</v>
      </c>
      <c r="AV848" s="211">
        <f t="shared" si="1228"/>
        <v>648</v>
      </c>
      <c r="AW848" s="210">
        <f t="shared" si="1229"/>
        <v>151</v>
      </c>
      <c r="AX848" s="210">
        <f t="shared" si="1230"/>
        <v>120</v>
      </c>
      <c r="AY848" s="210">
        <f t="shared" si="1231"/>
        <v>17.673048600883661</v>
      </c>
      <c r="AZ848" s="211">
        <f t="shared" si="1232"/>
        <v>925.89243999999997</v>
      </c>
      <c r="BA848" s="544">
        <f t="shared" si="1286"/>
        <v>126.89243999999997</v>
      </c>
      <c r="BB848" s="210">
        <f t="shared" si="1287"/>
        <v>31.723109999999991</v>
      </c>
      <c r="BC848" s="213">
        <f t="shared" si="1233"/>
        <v>833.30319599999996</v>
      </c>
      <c r="BD848" s="211">
        <f>[1]MAG_9pak!$F$6</f>
        <v>833.30319599999996</v>
      </c>
      <c r="BE848" s="213">
        <f t="shared" si="1234"/>
        <v>249.99095879999999</v>
      </c>
      <c r="BF848" s="213">
        <f t="shared" si="1235"/>
        <v>416.65159799999998</v>
      </c>
      <c r="BG848" s="210">
        <f t="shared" si="1236"/>
        <v>185.30319599999996</v>
      </c>
      <c r="BH848" s="210">
        <f t="shared" si="1237"/>
        <v>154.30319599999996</v>
      </c>
      <c r="BI848" s="210">
        <f t="shared" si="1238"/>
        <v>22.725065684830639</v>
      </c>
      <c r="BJ848" s="210">
        <f t="shared" si="1239"/>
        <v>841.96</v>
      </c>
      <c r="BK848" s="214">
        <f t="shared" si="1240"/>
        <v>252.58799999999999</v>
      </c>
      <c r="BL848" s="214">
        <f t="shared" si="1241"/>
        <v>420.98</v>
      </c>
      <c r="BM848" s="210">
        <f t="shared" si="1242"/>
        <v>162.96000000000004</v>
      </c>
      <c r="BN848" s="210">
        <f t="shared" si="1243"/>
        <v>193.96000000000004</v>
      </c>
      <c r="BO848" s="215">
        <f t="shared" si="1244"/>
        <v>841.96</v>
      </c>
      <c r="BP848" s="210">
        <f t="shared" si="1304"/>
        <v>841.96</v>
      </c>
      <c r="BQ848" s="216">
        <f t="shared" si="1245"/>
        <v>252.58799999999999</v>
      </c>
      <c r="BR848" s="216">
        <f t="shared" si="1246"/>
        <v>420.98</v>
      </c>
      <c r="BS848" s="210">
        <f t="shared" si="1247"/>
        <v>162.96000000000004</v>
      </c>
      <c r="BT848" s="210">
        <f t="shared" si="1248"/>
        <v>193.96000000000004</v>
      </c>
      <c r="BU848" s="217">
        <f t="shared" si="1249"/>
        <v>841.96</v>
      </c>
      <c r="BV848" s="210">
        <f t="shared" si="1305"/>
        <v>841.96</v>
      </c>
      <c r="BW848" s="403">
        <f t="shared" si="1250"/>
        <v>252.58799999999999</v>
      </c>
      <c r="BX848" s="403">
        <f t="shared" si="1251"/>
        <v>420.98</v>
      </c>
      <c r="BY848" s="210">
        <f t="shared" si="1252"/>
        <v>162.96000000000004</v>
      </c>
      <c r="BZ848" s="210">
        <f t="shared" si="1253"/>
        <v>193.96000000000004</v>
      </c>
      <c r="CA848" s="210">
        <f t="shared" si="1254"/>
        <v>24</v>
      </c>
      <c r="CB848" s="404">
        <f t="shared" si="1255"/>
        <v>841.96</v>
      </c>
      <c r="CC848" s="404"/>
      <c r="CD848" s="537">
        <f t="shared" si="1256"/>
        <v>31.723109999999991</v>
      </c>
      <c r="CE848" s="537">
        <f t="shared" si="1288"/>
        <v>9.5169329999999963</v>
      </c>
      <c r="CF848" s="537">
        <f t="shared" si="1257"/>
        <v>15.861554999999996</v>
      </c>
      <c r="CG848" s="210"/>
      <c r="CH848" s="210"/>
      <c r="CI848" s="210"/>
      <c r="CJ848" s="538">
        <f t="shared" si="1258"/>
        <v>31.723109999999991</v>
      </c>
      <c r="CK848" s="216">
        <f t="shared" si="1259"/>
        <v>-37.75</v>
      </c>
      <c r="CL848" s="216">
        <f t="shared" si="1289"/>
        <v>-11.324999999999999</v>
      </c>
      <c r="CM848" s="216">
        <f t="shared" si="1260"/>
        <v>-18.875</v>
      </c>
      <c r="CN848" s="216"/>
      <c r="CO848" s="216"/>
      <c r="CP848" s="216"/>
      <c r="CQ848" s="217">
        <f t="shared" si="1261"/>
        <v>-37.75</v>
      </c>
      <c r="CR848" s="403">
        <f t="shared" si="1262"/>
        <v>20.983109999999982</v>
      </c>
      <c r="CS848" s="403">
        <f t="shared" si="1290"/>
        <v>6.2949329999999941</v>
      </c>
      <c r="CT848" s="403">
        <f t="shared" si="1263"/>
        <v>10.491554999999991</v>
      </c>
      <c r="CU848" s="403"/>
      <c r="CV848" s="403"/>
      <c r="CW848" s="403"/>
      <c r="CX848" s="404">
        <f t="shared" si="1264"/>
        <v>20.983109999999982</v>
      </c>
      <c r="CY848" s="198"/>
      <c r="CZ848" s="222">
        <v>648</v>
      </c>
      <c r="DA848" s="677">
        <f t="shared" si="1265"/>
        <v>-31</v>
      </c>
      <c r="DB848" s="676">
        <f t="shared" si="1266"/>
        <v>-4.5655375552282749</v>
      </c>
      <c r="DC848" s="676">
        <f t="shared" si="1291"/>
        <v>-0.91310751104565502</v>
      </c>
      <c r="DD848" s="208">
        <v>925.89243999999997</v>
      </c>
      <c r="DE848" s="677">
        <f t="shared" si="1267"/>
        <v>246.89243999999997</v>
      </c>
      <c r="DF848" s="676">
        <f t="shared" si="1268"/>
        <v>36.361184094256259</v>
      </c>
      <c r="DG848" s="676">
        <f t="shared" si="1292"/>
        <v>7.2722368188512521</v>
      </c>
      <c r="DH848" s="222">
        <v>24</v>
      </c>
      <c r="DI848" s="677">
        <f t="shared" si="1269"/>
        <v>162.96</v>
      </c>
      <c r="DJ848" s="568">
        <f t="shared" si="1270"/>
        <v>841.96</v>
      </c>
      <c r="DK848" s="677">
        <f t="shared" si="1271"/>
        <v>841.96</v>
      </c>
      <c r="DL848" s="677">
        <f t="shared" si="1293"/>
        <v>252.58800000000002</v>
      </c>
      <c r="DM848" s="677">
        <f t="shared" si="1294"/>
        <v>420.98</v>
      </c>
      <c r="DN848" s="677">
        <f t="shared" si="1272"/>
        <v>20.983109999999982</v>
      </c>
      <c r="DO848" s="677">
        <f t="shared" si="1295"/>
        <v>6.2949329999999941</v>
      </c>
      <c r="DP848" s="677">
        <f t="shared" si="1296"/>
        <v>10.491554999999991</v>
      </c>
      <c r="DQ848" s="677">
        <f t="shared" si="1273"/>
        <v>20.983109999999982</v>
      </c>
      <c r="DR848" s="222">
        <v>648</v>
      </c>
      <c r="DS848" s="677">
        <f t="shared" si="1274"/>
        <v>-31</v>
      </c>
      <c r="DT848" s="676">
        <f t="shared" si="1275"/>
        <v>-4.5655375552282749</v>
      </c>
      <c r="DU848" s="710">
        <f t="shared" si="1297"/>
        <v>-0.91310751104565502</v>
      </c>
      <c r="DV848" s="208">
        <v>925.89243999999997</v>
      </c>
      <c r="DW848" s="677">
        <f t="shared" si="1276"/>
        <v>246.89243999999997</v>
      </c>
      <c r="DX848" s="676">
        <f t="shared" si="1277"/>
        <v>36.361184094256259</v>
      </c>
      <c r="DY848" s="710">
        <f t="shared" si="1298"/>
        <v>7.2722368188512521</v>
      </c>
      <c r="DZ848" s="222">
        <v>22</v>
      </c>
      <c r="EA848" s="677">
        <f t="shared" si="1278"/>
        <v>149.38</v>
      </c>
      <c r="EB848" s="568">
        <f t="shared" si="1279"/>
        <v>828.38</v>
      </c>
      <c r="EC848" s="677">
        <f t="shared" si="1280"/>
        <v>828.38</v>
      </c>
      <c r="ED848" s="677">
        <f t="shared" si="1299"/>
        <v>248.51400000000001</v>
      </c>
      <c r="EE848" s="677">
        <f t="shared" si="1300"/>
        <v>414.19</v>
      </c>
      <c r="EF848" s="208">
        <f t="shared" si="1301"/>
        <v>24.378109999999992</v>
      </c>
      <c r="EG848" s="208">
        <f t="shared" si="1302"/>
        <v>7.3134329999999972</v>
      </c>
      <c r="EH848" s="208">
        <f t="shared" si="1303"/>
        <v>12.189054999999996</v>
      </c>
      <c r="EI848" s="677">
        <f t="shared" si="1281"/>
        <v>24.378109999999992</v>
      </c>
    </row>
    <row r="849" spans="1:139" s="218" customFormat="1" ht="13.5" customHeight="1" x14ac:dyDescent="0.2">
      <c r="A849" s="505">
        <v>847</v>
      </c>
      <c r="B849" s="505" t="s">
        <v>1266</v>
      </c>
      <c r="C849" s="499" t="s">
        <v>1019</v>
      </c>
      <c r="D849" s="355" t="s">
        <v>167</v>
      </c>
      <c r="E849" s="410" t="s">
        <v>8</v>
      </c>
      <c r="F849" s="219" t="s">
        <v>5</v>
      </c>
      <c r="G849" s="219" t="s">
        <v>6</v>
      </c>
      <c r="H849" s="219" t="s">
        <v>7</v>
      </c>
      <c r="I849" s="275">
        <v>1</v>
      </c>
      <c r="J849" s="234">
        <v>500</v>
      </c>
      <c r="K849" s="222"/>
      <c r="L849" s="219" t="s">
        <v>5</v>
      </c>
      <c r="M849" s="219" t="s">
        <v>6</v>
      </c>
      <c r="N849" s="219" t="s">
        <v>7</v>
      </c>
      <c r="O849" s="276">
        <v>1</v>
      </c>
      <c r="P849" s="234">
        <v>500</v>
      </c>
      <c r="Q849" s="219"/>
      <c r="R849" s="219"/>
      <c r="S849" s="219"/>
      <c r="T849" s="276">
        <v>1</v>
      </c>
      <c r="U849" s="235">
        <v>500</v>
      </c>
      <c r="V849" s="228" t="s">
        <v>303</v>
      </c>
      <c r="W849" s="228" t="s">
        <v>6</v>
      </c>
      <c r="X849" s="228" t="s">
        <v>7</v>
      </c>
      <c r="Y849" s="277">
        <v>1</v>
      </c>
      <c r="Z849" s="236">
        <v>500</v>
      </c>
      <c r="AA849" s="207">
        <f t="shared" si="1217"/>
        <v>500</v>
      </c>
      <c r="AB849" s="222">
        <v>620</v>
      </c>
      <c r="AC849" s="544">
        <f t="shared" si="1282"/>
        <v>120</v>
      </c>
      <c r="AD849" s="208">
        <f>0.581*$AB$1</f>
        <v>660.86425999999994</v>
      </c>
      <c r="AE849" s="678">
        <f t="shared" si="1283"/>
        <v>160.86425999999994</v>
      </c>
      <c r="AF849" s="222">
        <v>859</v>
      </c>
      <c r="AJ849" s="444">
        <f t="shared" si="1218"/>
        <v>120</v>
      </c>
      <c r="AK849" s="444">
        <f t="shared" si="1219"/>
        <v>24</v>
      </c>
      <c r="AL849" s="539">
        <f t="shared" si="1284"/>
        <v>4.8000000000000001E-2</v>
      </c>
      <c r="AM849" s="444">
        <f t="shared" si="1220"/>
        <v>24</v>
      </c>
      <c r="AN849" s="445">
        <f t="shared" si="1221"/>
        <v>160.86425999999994</v>
      </c>
      <c r="AO849" s="445">
        <f t="shared" si="1222"/>
        <v>32.172852000000006</v>
      </c>
      <c r="AP849" s="542">
        <f t="shared" si="1285"/>
        <v>6.4345704000000004E-2</v>
      </c>
      <c r="AQ849" s="445">
        <f t="shared" si="1223"/>
        <v>32.172851999999992</v>
      </c>
      <c r="AR849" s="227">
        <f t="shared" si="1224"/>
        <v>620</v>
      </c>
      <c r="AS849" s="210">
        <f t="shared" si="1225"/>
        <v>620</v>
      </c>
      <c r="AT849" s="209">
        <f t="shared" si="1226"/>
        <v>186</v>
      </c>
      <c r="AU849" s="209">
        <f t="shared" si="1227"/>
        <v>310</v>
      </c>
      <c r="AV849" s="211">
        <f t="shared" si="1228"/>
        <v>620</v>
      </c>
      <c r="AW849" s="210">
        <f t="shared" si="1229"/>
        <v>0</v>
      </c>
      <c r="AX849" s="210">
        <f t="shared" si="1230"/>
        <v>120</v>
      </c>
      <c r="AY849" s="210">
        <f t="shared" si="1231"/>
        <v>24</v>
      </c>
      <c r="AZ849" s="211">
        <f t="shared" si="1232"/>
        <v>660.86425999999994</v>
      </c>
      <c r="BA849" s="544">
        <f t="shared" si="1286"/>
        <v>40.864259999999945</v>
      </c>
      <c r="BB849" s="210">
        <f t="shared" si="1287"/>
        <v>10.216064999999986</v>
      </c>
      <c r="BC849" s="213">
        <f t="shared" si="1233"/>
        <v>620</v>
      </c>
      <c r="BD849" s="211">
        <f>[1]MAG_9pak!$F$4</f>
        <v>620</v>
      </c>
      <c r="BE849" s="213">
        <f t="shared" si="1234"/>
        <v>186</v>
      </c>
      <c r="BF849" s="213">
        <f t="shared" si="1235"/>
        <v>310</v>
      </c>
      <c r="BG849" s="210">
        <f t="shared" si="1236"/>
        <v>0</v>
      </c>
      <c r="BH849" s="210">
        <f t="shared" si="1237"/>
        <v>120</v>
      </c>
      <c r="BI849" s="210">
        <f t="shared" si="1238"/>
        <v>24</v>
      </c>
      <c r="BJ849" s="210">
        <f t="shared" si="1239"/>
        <v>620</v>
      </c>
      <c r="BK849" s="214">
        <f t="shared" si="1240"/>
        <v>186</v>
      </c>
      <c r="BL849" s="214">
        <f t="shared" si="1241"/>
        <v>310</v>
      </c>
      <c r="BM849" s="210">
        <f t="shared" si="1242"/>
        <v>120</v>
      </c>
      <c r="BN849" s="210">
        <f t="shared" si="1243"/>
        <v>0</v>
      </c>
      <c r="BO849" s="215">
        <f t="shared" si="1244"/>
        <v>620</v>
      </c>
      <c r="BP849" s="210">
        <f t="shared" si="1304"/>
        <v>620</v>
      </c>
      <c r="BQ849" s="216">
        <f t="shared" si="1245"/>
        <v>186</v>
      </c>
      <c r="BR849" s="216">
        <f t="shared" si="1246"/>
        <v>310</v>
      </c>
      <c r="BS849" s="210">
        <f t="shared" si="1247"/>
        <v>120</v>
      </c>
      <c r="BT849" s="210">
        <f t="shared" si="1248"/>
        <v>0</v>
      </c>
      <c r="BU849" s="217">
        <f t="shared" si="1249"/>
        <v>620</v>
      </c>
      <c r="BV849" s="210">
        <f t="shared" si="1305"/>
        <v>620</v>
      </c>
      <c r="BW849" s="403">
        <f t="shared" si="1250"/>
        <v>186</v>
      </c>
      <c r="BX849" s="403">
        <f t="shared" si="1251"/>
        <v>310</v>
      </c>
      <c r="BY849" s="210">
        <f t="shared" si="1252"/>
        <v>120</v>
      </c>
      <c r="BZ849" s="210">
        <f t="shared" si="1253"/>
        <v>0</v>
      </c>
      <c r="CA849" s="210">
        <f t="shared" si="1254"/>
        <v>24</v>
      </c>
      <c r="CB849" s="404">
        <f t="shared" si="1255"/>
        <v>620</v>
      </c>
      <c r="CC849" s="404"/>
      <c r="CD849" s="537">
        <f t="shared" si="1256"/>
        <v>10.216064999999986</v>
      </c>
      <c r="CE849" s="537">
        <f t="shared" si="1288"/>
        <v>3.0648194999999956</v>
      </c>
      <c r="CF849" s="537">
        <f t="shared" si="1257"/>
        <v>5.1080324999999931</v>
      </c>
      <c r="CG849" s="210"/>
      <c r="CH849" s="210"/>
      <c r="CI849" s="210"/>
      <c r="CJ849" s="538">
        <f t="shared" si="1258"/>
        <v>10.216064999999986</v>
      </c>
      <c r="CK849" s="216">
        <f t="shared" si="1259"/>
        <v>0</v>
      </c>
      <c r="CL849" s="216">
        <f t="shared" si="1289"/>
        <v>0</v>
      </c>
      <c r="CM849" s="216">
        <f t="shared" si="1260"/>
        <v>0</v>
      </c>
      <c r="CN849" s="216"/>
      <c r="CO849" s="216"/>
      <c r="CP849" s="216"/>
      <c r="CQ849" s="217">
        <f t="shared" si="1261"/>
        <v>0</v>
      </c>
      <c r="CR849" s="403">
        <f t="shared" si="1262"/>
        <v>10.216064999999986</v>
      </c>
      <c r="CS849" s="403">
        <f t="shared" si="1290"/>
        <v>3.0648194999999956</v>
      </c>
      <c r="CT849" s="403">
        <f t="shared" si="1263"/>
        <v>5.1080324999999931</v>
      </c>
      <c r="CU849" s="403"/>
      <c r="CV849" s="403"/>
      <c r="CW849" s="403"/>
      <c r="CX849" s="404">
        <f t="shared" si="1264"/>
        <v>10.216064999999986</v>
      </c>
      <c r="CY849" s="198"/>
      <c r="CZ849" s="222">
        <v>620</v>
      </c>
      <c r="DA849" s="677">
        <f t="shared" si="1265"/>
        <v>120</v>
      </c>
      <c r="DB849" s="676">
        <f t="shared" si="1266"/>
        <v>24</v>
      </c>
      <c r="DC849" s="676">
        <f t="shared" si="1291"/>
        <v>4.8</v>
      </c>
      <c r="DD849" s="208">
        <v>660.86425999999994</v>
      </c>
      <c r="DE849" s="677">
        <f t="shared" si="1267"/>
        <v>160.86425999999994</v>
      </c>
      <c r="DF849" s="676">
        <f t="shared" si="1268"/>
        <v>32.172852000000006</v>
      </c>
      <c r="DG849" s="676">
        <f t="shared" si="1292"/>
        <v>6.434570400000001</v>
      </c>
      <c r="DH849" s="222">
        <v>24</v>
      </c>
      <c r="DI849" s="677">
        <f t="shared" si="1269"/>
        <v>120</v>
      </c>
      <c r="DJ849" s="568">
        <f t="shared" si="1270"/>
        <v>620</v>
      </c>
      <c r="DK849" s="677">
        <f t="shared" si="1271"/>
        <v>620</v>
      </c>
      <c r="DL849" s="677">
        <f t="shared" si="1293"/>
        <v>186</v>
      </c>
      <c r="DM849" s="677">
        <f t="shared" si="1294"/>
        <v>310</v>
      </c>
      <c r="DN849" s="677">
        <f t="shared" si="1272"/>
        <v>10.216064999999986</v>
      </c>
      <c r="DO849" s="677">
        <f t="shared" si="1295"/>
        <v>3.0648194999999956</v>
      </c>
      <c r="DP849" s="677">
        <f t="shared" si="1296"/>
        <v>5.1080324999999931</v>
      </c>
      <c r="DQ849" s="677">
        <f t="shared" si="1273"/>
        <v>10.216064999999986</v>
      </c>
      <c r="DR849" s="222">
        <v>620</v>
      </c>
      <c r="DS849" s="677">
        <f t="shared" si="1274"/>
        <v>120</v>
      </c>
      <c r="DT849" s="676">
        <f t="shared" si="1275"/>
        <v>24</v>
      </c>
      <c r="DU849" s="710">
        <f t="shared" si="1297"/>
        <v>4.8</v>
      </c>
      <c r="DV849" s="208">
        <v>660.86425999999994</v>
      </c>
      <c r="DW849" s="677">
        <f t="shared" si="1276"/>
        <v>160.86425999999994</v>
      </c>
      <c r="DX849" s="676">
        <f t="shared" si="1277"/>
        <v>32.172852000000006</v>
      </c>
      <c r="DY849" s="710">
        <f t="shared" si="1298"/>
        <v>6.434570400000001</v>
      </c>
      <c r="DZ849" s="222">
        <v>24</v>
      </c>
      <c r="EA849" s="677">
        <f t="shared" si="1278"/>
        <v>120</v>
      </c>
      <c r="EB849" s="568">
        <f t="shared" si="1279"/>
        <v>620</v>
      </c>
      <c r="EC849" s="677">
        <f t="shared" si="1280"/>
        <v>620</v>
      </c>
      <c r="ED849" s="677">
        <f t="shared" si="1299"/>
        <v>186</v>
      </c>
      <c r="EE849" s="677">
        <f t="shared" si="1300"/>
        <v>310</v>
      </c>
      <c r="EF849" s="208">
        <f t="shared" si="1301"/>
        <v>10.216064999999986</v>
      </c>
      <c r="EG849" s="208">
        <f t="shared" si="1302"/>
        <v>3.0648194999999956</v>
      </c>
      <c r="EH849" s="208">
        <f t="shared" si="1303"/>
        <v>5.1080324999999931</v>
      </c>
      <c r="EI849" s="677">
        <f t="shared" si="1281"/>
        <v>10.216064999999986</v>
      </c>
    </row>
    <row r="850" spans="1:139" s="218" customFormat="1" ht="13.5" customHeight="1" x14ac:dyDescent="0.2">
      <c r="A850" s="505">
        <v>848</v>
      </c>
      <c r="B850" s="505" t="s">
        <v>1266</v>
      </c>
      <c r="C850" s="499" t="s">
        <v>1019</v>
      </c>
      <c r="D850" s="355" t="s">
        <v>167</v>
      </c>
      <c r="E850" s="355" t="s">
        <v>126</v>
      </c>
      <c r="F850" s="219" t="s">
        <v>5</v>
      </c>
      <c r="G850" s="219" t="s">
        <v>40</v>
      </c>
      <c r="H850" s="219" t="s">
        <v>39</v>
      </c>
      <c r="I850" s="275">
        <v>2</v>
      </c>
      <c r="J850" s="230">
        <v>530</v>
      </c>
      <c r="K850" s="222"/>
      <c r="L850" s="219" t="s">
        <v>5</v>
      </c>
      <c r="M850" s="219" t="s">
        <v>40</v>
      </c>
      <c r="N850" s="219" t="s">
        <v>39</v>
      </c>
      <c r="O850" s="276">
        <v>2</v>
      </c>
      <c r="P850" s="230">
        <v>530</v>
      </c>
      <c r="Q850" s="219" t="s">
        <v>303</v>
      </c>
      <c r="R850" s="219" t="s">
        <v>6</v>
      </c>
      <c r="S850" s="219" t="s">
        <v>7</v>
      </c>
      <c r="T850" s="276">
        <v>2</v>
      </c>
      <c r="U850" s="231">
        <v>530</v>
      </c>
      <c r="V850" s="228" t="s">
        <v>303</v>
      </c>
      <c r="W850" s="228" t="s">
        <v>6</v>
      </c>
      <c r="X850" s="228" t="s">
        <v>7</v>
      </c>
      <c r="Y850" s="277">
        <v>2</v>
      </c>
      <c r="Z850" s="232">
        <v>530</v>
      </c>
      <c r="AA850" s="207">
        <f t="shared" si="1217"/>
        <v>1060</v>
      </c>
      <c r="AB850" s="222">
        <v>620</v>
      </c>
      <c r="AC850" s="544">
        <f t="shared" si="1282"/>
        <v>90</v>
      </c>
      <c r="AD850" s="208">
        <f>0.581*$AB$1</f>
        <v>660.86425999999994</v>
      </c>
      <c r="AE850" s="678">
        <f t="shared" si="1283"/>
        <v>130.86425999999994</v>
      </c>
      <c r="AF850" s="222">
        <v>859</v>
      </c>
      <c r="AJ850" s="444">
        <f t="shared" si="1218"/>
        <v>90</v>
      </c>
      <c r="AK850" s="444">
        <f t="shared" si="1219"/>
        <v>16.981132075471692</v>
      </c>
      <c r="AL850" s="539">
        <f t="shared" si="1284"/>
        <v>3.3962264150943382E-2</v>
      </c>
      <c r="AM850" s="444">
        <f t="shared" si="1220"/>
        <v>18</v>
      </c>
      <c r="AN850" s="445">
        <f t="shared" si="1221"/>
        <v>130.86425999999994</v>
      </c>
      <c r="AO850" s="445">
        <f t="shared" si="1222"/>
        <v>24.69136981132074</v>
      </c>
      <c r="AP850" s="542">
        <f t="shared" si="1285"/>
        <v>4.9382739622641482E-2</v>
      </c>
      <c r="AQ850" s="445">
        <f t="shared" si="1223"/>
        <v>26.172851999999988</v>
      </c>
      <c r="AR850" s="227">
        <f t="shared" si="1224"/>
        <v>1300</v>
      </c>
      <c r="AS850" s="210">
        <f t="shared" si="1225"/>
        <v>650</v>
      </c>
      <c r="AT850" s="209">
        <f t="shared" si="1226"/>
        <v>195</v>
      </c>
      <c r="AU850" s="209">
        <f t="shared" si="1227"/>
        <v>325</v>
      </c>
      <c r="AV850" s="211">
        <f t="shared" si="1228"/>
        <v>620</v>
      </c>
      <c r="AW850" s="210">
        <f t="shared" si="1229"/>
        <v>30</v>
      </c>
      <c r="AX850" s="210">
        <f t="shared" si="1230"/>
        <v>120</v>
      </c>
      <c r="AY850" s="210">
        <f t="shared" si="1231"/>
        <v>22.641509433962256</v>
      </c>
      <c r="AZ850" s="211">
        <f t="shared" si="1232"/>
        <v>660.86425999999994</v>
      </c>
      <c r="BA850" s="544">
        <f t="shared" si="1286"/>
        <v>10.864259999999945</v>
      </c>
      <c r="BB850" s="210">
        <f t="shared" si="1287"/>
        <v>2.7160649999999862</v>
      </c>
      <c r="BC850" s="213">
        <f t="shared" si="1233"/>
        <v>1240</v>
      </c>
      <c r="BD850" s="211">
        <f>[1]MAG_9pak!$F$4</f>
        <v>620</v>
      </c>
      <c r="BE850" s="213">
        <f t="shared" si="1234"/>
        <v>186</v>
      </c>
      <c r="BF850" s="213">
        <f t="shared" si="1235"/>
        <v>310</v>
      </c>
      <c r="BG850" s="210">
        <f t="shared" si="1236"/>
        <v>0</v>
      </c>
      <c r="BH850" s="210">
        <f t="shared" si="1237"/>
        <v>90</v>
      </c>
      <c r="BI850" s="210">
        <f t="shared" si="1238"/>
        <v>16.981132075471692</v>
      </c>
      <c r="BJ850" s="210">
        <f t="shared" si="1239"/>
        <v>657.2</v>
      </c>
      <c r="BK850" s="214">
        <f t="shared" si="1240"/>
        <v>197.16</v>
      </c>
      <c r="BL850" s="214">
        <f t="shared" si="1241"/>
        <v>328.6</v>
      </c>
      <c r="BM850" s="210">
        <f t="shared" si="1242"/>
        <v>127.20000000000005</v>
      </c>
      <c r="BN850" s="210">
        <f t="shared" si="1243"/>
        <v>37.200000000000045</v>
      </c>
      <c r="BO850" s="215">
        <f t="shared" si="1244"/>
        <v>1314.4</v>
      </c>
      <c r="BP850" s="210">
        <f t="shared" si="1304"/>
        <v>657.2</v>
      </c>
      <c r="BQ850" s="216">
        <f t="shared" si="1245"/>
        <v>197.16</v>
      </c>
      <c r="BR850" s="216">
        <f t="shared" si="1246"/>
        <v>328.6</v>
      </c>
      <c r="BS850" s="210">
        <f t="shared" si="1247"/>
        <v>127.20000000000005</v>
      </c>
      <c r="BT850" s="210">
        <f t="shared" si="1248"/>
        <v>37.200000000000045</v>
      </c>
      <c r="BU850" s="217">
        <f t="shared" si="1249"/>
        <v>1314.4</v>
      </c>
      <c r="BV850" s="210">
        <f t="shared" si="1305"/>
        <v>657.2</v>
      </c>
      <c r="BW850" s="403">
        <f t="shared" si="1250"/>
        <v>197.16</v>
      </c>
      <c r="BX850" s="403">
        <f t="shared" si="1251"/>
        <v>328.6</v>
      </c>
      <c r="BY850" s="210">
        <f t="shared" si="1252"/>
        <v>127.20000000000005</v>
      </c>
      <c r="BZ850" s="210">
        <f t="shared" si="1253"/>
        <v>37.200000000000045</v>
      </c>
      <c r="CA850" s="210">
        <f t="shared" si="1254"/>
        <v>24</v>
      </c>
      <c r="CB850" s="404">
        <f t="shared" si="1255"/>
        <v>1314.4</v>
      </c>
      <c r="CC850" s="404"/>
      <c r="CD850" s="537">
        <f t="shared" si="1256"/>
        <v>2.7160649999999862</v>
      </c>
      <c r="CE850" s="537">
        <f t="shared" si="1288"/>
        <v>0.81481949999999581</v>
      </c>
      <c r="CF850" s="537">
        <f t="shared" si="1257"/>
        <v>1.3580324999999931</v>
      </c>
      <c r="CG850" s="210"/>
      <c r="CH850" s="210"/>
      <c r="CI850" s="210"/>
      <c r="CJ850" s="538">
        <f t="shared" si="1258"/>
        <v>5.4321299999999724</v>
      </c>
      <c r="CK850" s="216">
        <f t="shared" si="1259"/>
        <v>-7.5</v>
      </c>
      <c r="CL850" s="216">
        <f t="shared" si="1289"/>
        <v>-2.25</v>
      </c>
      <c r="CM850" s="216">
        <f t="shared" si="1260"/>
        <v>-3.75</v>
      </c>
      <c r="CN850" s="216"/>
      <c r="CO850" s="216"/>
      <c r="CP850" s="216"/>
      <c r="CQ850" s="217">
        <f t="shared" si="1261"/>
        <v>-15</v>
      </c>
      <c r="CR850" s="403">
        <f t="shared" si="1262"/>
        <v>0.91606499999997482</v>
      </c>
      <c r="CS850" s="403">
        <f t="shared" si="1290"/>
        <v>0.27481949999999244</v>
      </c>
      <c r="CT850" s="403">
        <f t="shared" si="1263"/>
        <v>0.45803249999998741</v>
      </c>
      <c r="CU850" s="403"/>
      <c r="CV850" s="403"/>
      <c r="CW850" s="403"/>
      <c r="CX850" s="404">
        <f t="shared" si="1264"/>
        <v>1.8321299999999496</v>
      </c>
      <c r="CY850" s="198"/>
      <c r="CZ850" s="222">
        <v>620</v>
      </c>
      <c r="DA850" s="677">
        <f t="shared" si="1265"/>
        <v>90</v>
      </c>
      <c r="DB850" s="676">
        <f t="shared" si="1266"/>
        <v>16.981132075471692</v>
      </c>
      <c r="DC850" s="676">
        <f t="shared" si="1291"/>
        <v>3.3962264150943384</v>
      </c>
      <c r="DD850" s="208">
        <v>660.86425999999994</v>
      </c>
      <c r="DE850" s="677">
        <f t="shared" si="1267"/>
        <v>130.86425999999994</v>
      </c>
      <c r="DF850" s="676">
        <f t="shared" si="1268"/>
        <v>24.69136981132074</v>
      </c>
      <c r="DG850" s="676">
        <f t="shared" si="1292"/>
        <v>4.9382739622641481</v>
      </c>
      <c r="DH850" s="222">
        <v>24</v>
      </c>
      <c r="DI850" s="677">
        <f t="shared" si="1269"/>
        <v>127.2</v>
      </c>
      <c r="DJ850" s="568">
        <f t="shared" si="1270"/>
        <v>657.2</v>
      </c>
      <c r="DK850" s="677">
        <f t="shared" si="1271"/>
        <v>1314.4</v>
      </c>
      <c r="DL850" s="677">
        <f t="shared" si="1293"/>
        <v>197.16</v>
      </c>
      <c r="DM850" s="677">
        <f t="shared" si="1294"/>
        <v>328.6</v>
      </c>
      <c r="DN850" s="677">
        <f t="shared" si="1272"/>
        <v>0.91606499999997482</v>
      </c>
      <c r="DO850" s="677">
        <f t="shared" si="1295"/>
        <v>0.27481949999999244</v>
      </c>
      <c r="DP850" s="677">
        <f t="shared" si="1296"/>
        <v>0.45803249999998741</v>
      </c>
      <c r="DQ850" s="677">
        <f t="shared" si="1273"/>
        <v>1.8321299999999496</v>
      </c>
      <c r="DR850" s="222">
        <v>620</v>
      </c>
      <c r="DS850" s="677">
        <f t="shared" si="1274"/>
        <v>90</v>
      </c>
      <c r="DT850" s="676">
        <f t="shared" si="1275"/>
        <v>16.981132075471692</v>
      </c>
      <c r="DU850" s="710">
        <f t="shared" si="1297"/>
        <v>3.3962264150943384</v>
      </c>
      <c r="DV850" s="208">
        <v>660.86425999999994</v>
      </c>
      <c r="DW850" s="677">
        <f t="shared" si="1276"/>
        <v>130.86425999999994</v>
      </c>
      <c r="DX850" s="676">
        <f t="shared" si="1277"/>
        <v>24.69136981132074</v>
      </c>
      <c r="DY850" s="710">
        <f t="shared" si="1298"/>
        <v>4.9382739622641481</v>
      </c>
      <c r="DZ850" s="222">
        <v>24</v>
      </c>
      <c r="EA850" s="677">
        <f t="shared" si="1278"/>
        <v>127.2</v>
      </c>
      <c r="EB850" s="568">
        <f t="shared" si="1279"/>
        <v>657.2</v>
      </c>
      <c r="EC850" s="677">
        <f t="shared" si="1280"/>
        <v>1314.4</v>
      </c>
      <c r="ED850" s="677">
        <f t="shared" si="1299"/>
        <v>197.16</v>
      </c>
      <c r="EE850" s="677">
        <f t="shared" si="1300"/>
        <v>328.6</v>
      </c>
      <c r="EF850" s="208">
        <f t="shared" si="1301"/>
        <v>0.91606499999997482</v>
      </c>
      <c r="EG850" s="208">
        <f t="shared" si="1302"/>
        <v>0.27481949999999244</v>
      </c>
      <c r="EH850" s="208">
        <f t="shared" si="1303"/>
        <v>0.45803249999998741</v>
      </c>
      <c r="EI850" s="677">
        <f t="shared" si="1281"/>
        <v>1.8321299999999496</v>
      </c>
    </row>
    <row r="851" spans="1:139" s="218" customFormat="1" ht="26.25" customHeight="1" x14ac:dyDescent="0.2">
      <c r="A851" s="506">
        <v>849</v>
      </c>
      <c r="B851" s="506" t="s">
        <v>1269</v>
      </c>
      <c r="C851" s="499" t="s">
        <v>926</v>
      </c>
      <c r="D851" s="355" t="s">
        <v>392</v>
      </c>
      <c r="E851" s="355" t="s">
        <v>81</v>
      </c>
      <c r="F851" s="219" t="s">
        <v>5</v>
      </c>
      <c r="G851" s="219" t="s">
        <v>6</v>
      </c>
      <c r="H851" s="219" t="s">
        <v>7</v>
      </c>
      <c r="I851" s="275">
        <v>2</v>
      </c>
      <c r="J851" s="234">
        <v>500</v>
      </c>
      <c r="K851" s="222"/>
      <c r="L851" s="219" t="s">
        <v>5</v>
      </c>
      <c r="M851" s="219" t="s">
        <v>6</v>
      </c>
      <c r="N851" s="219" t="s">
        <v>7</v>
      </c>
      <c r="O851" s="276">
        <v>2</v>
      </c>
      <c r="P851" s="234">
        <v>500</v>
      </c>
      <c r="Q851" s="219"/>
      <c r="R851" s="219"/>
      <c r="S851" s="219"/>
      <c r="T851" s="276">
        <v>2</v>
      </c>
      <c r="U851" s="235">
        <v>500</v>
      </c>
      <c r="V851" s="228" t="s">
        <v>303</v>
      </c>
      <c r="W851" s="228" t="s">
        <v>6</v>
      </c>
      <c r="X851" s="228" t="s">
        <v>7</v>
      </c>
      <c r="Y851" s="277">
        <v>2</v>
      </c>
      <c r="Z851" s="236">
        <v>500</v>
      </c>
      <c r="AA851" s="207">
        <f t="shared" si="1217"/>
        <v>1000</v>
      </c>
      <c r="AB851" s="222">
        <v>620</v>
      </c>
      <c r="AC851" s="544">
        <f t="shared" si="1282"/>
        <v>120</v>
      </c>
      <c r="AD851" s="208">
        <f>0.581*$AB$1</f>
        <v>660.86425999999994</v>
      </c>
      <c r="AE851" s="678">
        <f t="shared" si="1283"/>
        <v>160.86425999999994</v>
      </c>
      <c r="AF851" s="222">
        <v>859</v>
      </c>
      <c r="AJ851" s="444">
        <f t="shared" si="1218"/>
        <v>120</v>
      </c>
      <c r="AK851" s="444">
        <f t="shared" si="1219"/>
        <v>24</v>
      </c>
      <c r="AL851" s="539">
        <f t="shared" si="1284"/>
        <v>4.8000000000000001E-2</v>
      </c>
      <c r="AM851" s="444">
        <f t="shared" si="1220"/>
        <v>24</v>
      </c>
      <c r="AN851" s="445">
        <f t="shared" si="1221"/>
        <v>160.86425999999994</v>
      </c>
      <c r="AO851" s="445">
        <f t="shared" si="1222"/>
        <v>32.172852000000006</v>
      </c>
      <c r="AP851" s="542">
        <f t="shared" si="1285"/>
        <v>6.4345704000000004E-2</v>
      </c>
      <c r="AQ851" s="445">
        <f t="shared" si="1223"/>
        <v>32.172851999999992</v>
      </c>
      <c r="AR851" s="227">
        <f t="shared" si="1224"/>
        <v>1240</v>
      </c>
      <c r="AS851" s="210">
        <f t="shared" si="1225"/>
        <v>620</v>
      </c>
      <c r="AT851" s="209">
        <f t="shared" si="1226"/>
        <v>186</v>
      </c>
      <c r="AU851" s="209">
        <f t="shared" si="1227"/>
        <v>310</v>
      </c>
      <c r="AV851" s="211">
        <f t="shared" si="1228"/>
        <v>620</v>
      </c>
      <c r="AW851" s="210">
        <f t="shared" si="1229"/>
        <v>0</v>
      </c>
      <c r="AX851" s="210">
        <f t="shared" si="1230"/>
        <v>120</v>
      </c>
      <c r="AY851" s="210">
        <f t="shared" si="1231"/>
        <v>24</v>
      </c>
      <c r="AZ851" s="211">
        <f t="shared" si="1232"/>
        <v>660.86425999999994</v>
      </c>
      <c r="BA851" s="544">
        <f t="shared" si="1286"/>
        <v>40.864259999999945</v>
      </c>
      <c r="BB851" s="210">
        <f t="shared" si="1287"/>
        <v>10.216064999999986</v>
      </c>
      <c r="BC851" s="213">
        <f t="shared" si="1233"/>
        <v>1240</v>
      </c>
      <c r="BD851" s="211">
        <f>[1]MAG_9pak!$F$4</f>
        <v>620</v>
      </c>
      <c r="BE851" s="213">
        <f t="shared" si="1234"/>
        <v>186</v>
      </c>
      <c r="BF851" s="213">
        <f t="shared" si="1235"/>
        <v>310</v>
      </c>
      <c r="BG851" s="210">
        <f t="shared" si="1236"/>
        <v>0</v>
      </c>
      <c r="BH851" s="210">
        <f t="shared" si="1237"/>
        <v>120</v>
      </c>
      <c r="BI851" s="210">
        <f t="shared" si="1238"/>
        <v>24</v>
      </c>
      <c r="BJ851" s="210">
        <f t="shared" si="1239"/>
        <v>620</v>
      </c>
      <c r="BK851" s="214">
        <f t="shared" si="1240"/>
        <v>186</v>
      </c>
      <c r="BL851" s="214">
        <f t="shared" si="1241"/>
        <v>310</v>
      </c>
      <c r="BM851" s="210">
        <f t="shared" si="1242"/>
        <v>120</v>
      </c>
      <c r="BN851" s="210">
        <f t="shared" si="1243"/>
        <v>0</v>
      </c>
      <c r="BO851" s="215">
        <f t="shared" si="1244"/>
        <v>1240</v>
      </c>
      <c r="BP851" s="210">
        <f t="shared" si="1304"/>
        <v>620</v>
      </c>
      <c r="BQ851" s="216">
        <f t="shared" si="1245"/>
        <v>186</v>
      </c>
      <c r="BR851" s="216">
        <f t="shared" si="1246"/>
        <v>310</v>
      </c>
      <c r="BS851" s="210">
        <f t="shared" si="1247"/>
        <v>120</v>
      </c>
      <c r="BT851" s="210">
        <f t="shared" si="1248"/>
        <v>0</v>
      </c>
      <c r="BU851" s="217">
        <f t="shared" si="1249"/>
        <v>1240</v>
      </c>
      <c r="BV851" s="210">
        <f t="shared" si="1305"/>
        <v>620</v>
      </c>
      <c r="BW851" s="403">
        <f t="shared" si="1250"/>
        <v>186</v>
      </c>
      <c r="BX851" s="403">
        <f t="shared" si="1251"/>
        <v>310</v>
      </c>
      <c r="BY851" s="210">
        <f t="shared" si="1252"/>
        <v>120</v>
      </c>
      <c r="BZ851" s="210">
        <f t="shared" si="1253"/>
        <v>0</v>
      </c>
      <c r="CA851" s="210">
        <f t="shared" si="1254"/>
        <v>24</v>
      </c>
      <c r="CB851" s="404">
        <f t="shared" si="1255"/>
        <v>1240</v>
      </c>
      <c r="CC851" s="404"/>
      <c r="CD851" s="537">
        <f t="shared" si="1256"/>
        <v>10.216064999999986</v>
      </c>
      <c r="CE851" s="537">
        <f t="shared" si="1288"/>
        <v>3.0648194999999956</v>
      </c>
      <c r="CF851" s="537">
        <f t="shared" si="1257"/>
        <v>5.1080324999999931</v>
      </c>
      <c r="CG851" s="210"/>
      <c r="CH851" s="210"/>
      <c r="CI851" s="210"/>
      <c r="CJ851" s="538">
        <f t="shared" si="1258"/>
        <v>20.432129999999972</v>
      </c>
      <c r="CK851" s="216">
        <f t="shared" si="1259"/>
        <v>0</v>
      </c>
      <c r="CL851" s="216">
        <f t="shared" si="1289"/>
        <v>0</v>
      </c>
      <c r="CM851" s="216">
        <f t="shared" si="1260"/>
        <v>0</v>
      </c>
      <c r="CN851" s="216"/>
      <c r="CO851" s="216"/>
      <c r="CP851" s="216"/>
      <c r="CQ851" s="217">
        <f t="shared" si="1261"/>
        <v>0</v>
      </c>
      <c r="CR851" s="403">
        <f t="shared" si="1262"/>
        <v>10.216064999999986</v>
      </c>
      <c r="CS851" s="403">
        <f t="shared" si="1290"/>
        <v>3.0648194999999956</v>
      </c>
      <c r="CT851" s="403">
        <f t="shared" si="1263"/>
        <v>5.1080324999999931</v>
      </c>
      <c r="CU851" s="403"/>
      <c r="CV851" s="403"/>
      <c r="CW851" s="403"/>
      <c r="CX851" s="404">
        <f t="shared" si="1264"/>
        <v>20.432129999999972</v>
      </c>
      <c r="CY851" s="198"/>
      <c r="CZ851" s="222">
        <v>620</v>
      </c>
      <c r="DA851" s="677">
        <f t="shared" si="1265"/>
        <v>120</v>
      </c>
      <c r="DB851" s="676">
        <f t="shared" si="1266"/>
        <v>24</v>
      </c>
      <c r="DC851" s="676">
        <f t="shared" si="1291"/>
        <v>4.8</v>
      </c>
      <c r="DD851" s="208">
        <v>660.86425999999994</v>
      </c>
      <c r="DE851" s="677">
        <f t="shared" si="1267"/>
        <v>160.86425999999994</v>
      </c>
      <c r="DF851" s="676">
        <f t="shared" si="1268"/>
        <v>32.172852000000006</v>
      </c>
      <c r="DG851" s="676">
        <f t="shared" si="1292"/>
        <v>6.434570400000001</v>
      </c>
      <c r="DH851" s="222">
        <v>24</v>
      </c>
      <c r="DI851" s="677">
        <f t="shared" si="1269"/>
        <v>120</v>
      </c>
      <c r="DJ851" s="568">
        <f t="shared" si="1270"/>
        <v>620</v>
      </c>
      <c r="DK851" s="677">
        <f t="shared" si="1271"/>
        <v>1240</v>
      </c>
      <c r="DL851" s="677">
        <f t="shared" si="1293"/>
        <v>186</v>
      </c>
      <c r="DM851" s="677">
        <f t="shared" si="1294"/>
        <v>310</v>
      </c>
      <c r="DN851" s="677">
        <f t="shared" si="1272"/>
        <v>10.216064999999986</v>
      </c>
      <c r="DO851" s="677">
        <f t="shared" si="1295"/>
        <v>3.0648194999999956</v>
      </c>
      <c r="DP851" s="677">
        <f t="shared" si="1296"/>
        <v>5.1080324999999931</v>
      </c>
      <c r="DQ851" s="677">
        <f t="shared" si="1273"/>
        <v>20.432129999999972</v>
      </c>
      <c r="DR851" s="222">
        <v>620</v>
      </c>
      <c r="DS851" s="677">
        <f t="shared" si="1274"/>
        <v>120</v>
      </c>
      <c r="DT851" s="676">
        <f t="shared" si="1275"/>
        <v>24</v>
      </c>
      <c r="DU851" s="710">
        <f t="shared" si="1297"/>
        <v>4.8</v>
      </c>
      <c r="DV851" s="208">
        <v>660.86425999999994</v>
      </c>
      <c r="DW851" s="677">
        <f t="shared" si="1276"/>
        <v>160.86425999999994</v>
      </c>
      <c r="DX851" s="676">
        <f t="shared" si="1277"/>
        <v>32.172852000000006</v>
      </c>
      <c r="DY851" s="710">
        <f t="shared" si="1298"/>
        <v>6.434570400000001</v>
      </c>
      <c r="DZ851" s="222">
        <v>24</v>
      </c>
      <c r="EA851" s="677">
        <f t="shared" si="1278"/>
        <v>120</v>
      </c>
      <c r="EB851" s="568">
        <f t="shared" si="1279"/>
        <v>620</v>
      </c>
      <c r="EC851" s="677">
        <f t="shared" si="1280"/>
        <v>1240</v>
      </c>
      <c r="ED851" s="677">
        <f t="shared" si="1299"/>
        <v>186</v>
      </c>
      <c r="EE851" s="677">
        <f t="shared" si="1300"/>
        <v>310</v>
      </c>
      <c r="EF851" s="208">
        <f t="shared" si="1301"/>
        <v>10.216064999999986</v>
      </c>
      <c r="EG851" s="208">
        <f t="shared" si="1302"/>
        <v>3.0648194999999956</v>
      </c>
      <c r="EH851" s="208">
        <f t="shared" si="1303"/>
        <v>5.1080324999999931</v>
      </c>
      <c r="EI851" s="677">
        <f t="shared" si="1281"/>
        <v>20.432129999999972</v>
      </c>
    </row>
    <row r="852" spans="1:139" s="218" customFormat="1" ht="26.25" customHeight="1" x14ac:dyDescent="0.2">
      <c r="A852" s="505">
        <v>850</v>
      </c>
      <c r="B852" s="505" t="s">
        <v>1270</v>
      </c>
      <c r="C852" s="499" t="s">
        <v>1025</v>
      </c>
      <c r="D852" s="355" t="s">
        <v>631</v>
      </c>
      <c r="E852" s="355" t="s">
        <v>153</v>
      </c>
      <c r="F852" s="219" t="s">
        <v>5</v>
      </c>
      <c r="G852" s="219" t="s">
        <v>42</v>
      </c>
      <c r="H852" s="219" t="s">
        <v>52</v>
      </c>
      <c r="I852" s="275">
        <v>1</v>
      </c>
      <c r="J852" s="234">
        <v>679</v>
      </c>
      <c r="K852" s="222"/>
      <c r="L852" s="219" t="s">
        <v>5</v>
      </c>
      <c r="M852" s="219" t="s">
        <v>42</v>
      </c>
      <c r="N852" s="219" t="s">
        <v>52</v>
      </c>
      <c r="O852" s="276">
        <v>1</v>
      </c>
      <c r="P852" s="234">
        <v>679</v>
      </c>
      <c r="Q852" s="219"/>
      <c r="R852" s="219"/>
      <c r="S852" s="219"/>
      <c r="T852" s="276">
        <v>1</v>
      </c>
      <c r="U852" s="235">
        <v>679</v>
      </c>
      <c r="V852" s="228" t="s">
        <v>303</v>
      </c>
      <c r="W852" s="228" t="s">
        <v>42</v>
      </c>
      <c r="X852" s="228" t="s">
        <v>10</v>
      </c>
      <c r="Y852" s="277">
        <v>1</v>
      </c>
      <c r="Z852" s="236">
        <v>679</v>
      </c>
      <c r="AA852" s="207">
        <f t="shared" si="1217"/>
        <v>679</v>
      </c>
      <c r="AB852" s="222">
        <v>648</v>
      </c>
      <c r="AC852" s="544">
        <f t="shared" si="1282"/>
        <v>-31</v>
      </c>
      <c r="AD852" s="208">
        <f>0.814*$AB$1</f>
        <v>925.89243999999997</v>
      </c>
      <c r="AE852" s="678">
        <f t="shared" si="1283"/>
        <v>246.89243999999997</v>
      </c>
      <c r="AF852" s="222">
        <v>1205</v>
      </c>
      <c r="AJ852" s="444">
        <f t="shared" si="1218"/>
        <v>-31</v>
      </c>
      <c r="AK852" s="444">
        <f t="shared" si="1219"/>
        <v>-4.5655375552282749</v>
      </c>
      <c r="AL852" s="539">
        <f t="shared" si="1284"/>
        <v>-9.1310751104565508E-3</v>
      </c>
      <c r="AM852" s="444">
        <f t="shared" si="1220"/>
        <v>-6.2</v>
      </c>
      <c r="AN852" s="445">
        <f t="shared" si="1221"/>
        <v>246.89243999999997</v>
      </c>
      <c r="AO852" s="445">
        <f t="shared" si="1222"/>
        <v>36.361184094256259</v>
      </c>
      <c r="AP852" s="542">
        <f t="shared" si="1285"/>
        <v>7.2722368188512521E-2</v>
      </c>
      <c r="AQ852" s="445">
        <f t="shared" si="1223"/>
        <v>49.37848799999999</v>
      </c>
      <c r="AR852" s="227">
        <f t="shared" si="1224"/>
        <v>799</v>
      </c>
      <c r="AS852" s="210">
        <f t="shared" si="1225"/>
        <v>799</v>
      </c>
      <c r="AT852" s="209">
        <f t="shared" si="1226"/>
        <v>239.7</v>
      </c>
      <c r="AU852" s="209">
        <f t="shared" si="1227"/>
        <v>399.5</v>
      </c>
      <c r="AV852" s="211">
        <f t="shared" si="1228"/>
        <v>648</v>
      </c>
      <c r="AW852" s="210">
        <f t="shared" si="1229"/>
        <v>151</v>
      </c>
      <c r="AX852" s="210">
        <f t="shared" si="1230"/>
        <v>120</v>
      </c>
      <c r="AY852" s="210">
        <f t="shared" si="1231"/>
        <v>17.673048600883661</v>
      </c>
      <c r="AZ852" s="211">
        <f t="shared" si="1232"/>
        <v>925.89243999999997</v>
      </c>
      <c r="BA852" s="544">
        <f t="shared" si="1286"/>
        <v>126.89243999999997</v>
      </c>
      <c r="BB852" s="210">
        <f t="shared" si="1287"/>
        <v>31.723109999999991</v>
      </c>
      <c r="BC852" s="213">
        <f t="shared" si="1233"/>
        <v>833.30319599999996</v>
      </c>
      <c r="BD852" s="211">
        <f>[1]MAG_9pak!$F$6</f>
        <v>833.30319599999996</v>
      </c>
      <c r="BE852" s="213">
        <f t="shared" si="1234"/>
        <v>249.99095879999999</v>
      </c>
      <c r="BF852" s="213">
        <f t="shared" si="1235"/>
        <v>416.65159799999998</v>
      </c>
      <c r="BG852" s="210">
        <f t="shared" si="1236"/>
        <v>185.30319599999996</v>
      </c>
      <c r="BH852" s="210">
        <f t="shared" si="1237"/>
        <v>154.30319599999996</v>
      </c>
      <c r="BI852" s="210">
        <f t="shared" si="1238"/>
        <v>22.725065684830639</v>
      </c>
      <c r="BJ852" s="210">
        <f t="shared" si="1239"/>
        <v>841.96</v>
      </c>
      <c r="BK852" s="214">
        <f t="shared" si="1240"/>
        <v>252.58799999999999</v>
      </c>
      <c r="BL852" s="214">
        <f t="shared" si="1241"/>
        <v>420.98</v>
      </c>
      <c r="BM852" s="210">
        <f t="shared" si="1242"/>
        <v>162.96000000000004</v>
      </c>
      <c r="BN852" s="210">
        <f t="shared" si="1243"/>
        <v>193.96000000000004</v>
      </c>
      <c r="BO852" s="215">
        <f t="shared" si="1244"/>
        <v>841.96</v>
      </c>
      <c r="BP852" s="210">
        <f t="shared" si="1304"/>
        <v>841.96</v>
      </c>
      <c r="BQ852" s="216">
        <f t="shared" si="1245"/>
        <v>252.58799999999999</v>
      </c>
      <c r="BR852" s="216">
        <f t="shared" si="1246"/>
        <v>420.98</v>
      </c>
      <c r="BS852" s="210">
        <f t="shared" si="1247"/>
        <v>162.96000000000004</v>
      </c>
      <c r="BT852" s="210">
        <f t="shared" si="1248"/>
        <v>193.96000000000004</v>
      </c>
      <c r="BU852" s="217">
        <f t="shared" si="1249"/>
        <v>841.96</v>
      </c>
      <c r="BV852" s="210">
        <f t="shared" si="1305"/>
        <v>841.96</v>
      </c>
      <c r="BW852" s="403">
        <f t="shared" si="1250"/>
        <v>252.58799999999999</v>
      </c>
      <c r="BX852" s="403">
        <f t="shared" si="1251"/>
        <v>420.98</v>
      </c>
      <c r="BY852" s="210">
        <f t="shared" si="1252"/>
        <v>162.96000000000004</v>
      </c>
      <c r="BZ852" s="210">
        <f t="shared" si="1253"/>
        <v>193.96000000000004</v>
      </c>
      <c r="CA852" s="210">
        <f t="shared" si="1254"/>
        <v>24</v>
      </c>
      <c r="CB852" s="404">
        <f t="shared" si="1255"/>
        <v>841.96</v>
      </c>
      <c r="CC852" s="211"/>
      <c r="CD852" s="537">
        <f t="shared" si="1256"/>
        <v>31.723109999999991</v>
      </c>
      <c r="CE852" s="537">
        <f t="shared" si="1288"/>
        <v>9.5169329999999963</v>
      </c>
      <c r="CF852" s="537">
        <f t="shared" si="1257"/>
        <v>15.861554999999996</v>
      </c>
      <c r="CG852" s="210"/>
      <c r="CH852" s="210"/>
      <c r="CI852" s="210"/>
      <c r="CJ852" s="538">
        <f t="shared" si="1258"/>
        <v>31.723109999999991</v>
      </c>
      <c r="CK852" s="216">
        <f t="shared" si="1259"/>
        <v>-37.75</v>
      </c>
      <c r="CL852" s="216">
        <f t="shared" si="1289"/>
        <v>-11.324999999999999</v>
      </c>
      <c r="CM852" s="216">
        <f t="shared" si="1260"/>
        <v>-18.875</v>
      </c>
      <c r="CN852" s="216"/>
      <c r="CO852" s="216"/>
      <c r="CP852" s="216"/>
      <c r="CQ852" s="217">
        <f t="shared" si="1261"/>
        <v>-37.75</v>
      </c>
      <c r="CR852" s="403">
        <f t="shared" si="1262"/>
        <v>20.983109999999982</v>
      </c>
      <c r="CS852" s="403">
        <f t="shared" si="1290"/>
        <v>6.2949329999999941</v>
      </c>
      <c r="CT852" s="403">
        <f t="shared" si="1263"/>
        <v>10.491554999999991</v>
      </c>
      <c r="CU852" s="403"/>
      <c r="CV852" s="403"/>
      <c r="CW852" s="403"/>
      <c r="CX852" s="404">
        <f t="shared" si="1264"/>
        <v>20.983109999999982</v>
      </c>
      <c r="CY852" s="198"/>
      <c r="CZ852" s="222">
        <v>648</v>
      </c>
      <c r="DA852" s="677">
        <f t="shared" si="1265"/>
        <v>-31</v>
      </c>
      <c r="DB852" s="676">
        <f t="shared" si="1266"/>
        <v>-4.5655375552282749</v>
      </c>
      <c r="DC852" s="676">
        <f t="shared" si="1291"/>
        <v>-0.91310751104565502</v>
      </c>
      <c r="DD852" s="208">
        <v>925.89243999999997</v>
      </c>
      <c r="DE852" s="677">
        <f t="shared" si="1267"/>
        <v>246.89243999999997</v>
      </c>
      <c r="DF852" s="676">
        <f t="shared" si="1268"/>
        <v>36.361184094256259</v>
      </c>
      <c r="DG852" s="676">
        <f t="shared" si="1292"/>
        <v>7.2722368188512521</v>
      </c>
      <c r="DH852" s="222">
        <v>24</v>
      </c>
      <c r="DI852" s="677">
        <f t="shared" si="1269"/>
        <v>162.96</v>
      </c>
      <c r="DJ852" s="568">
        <f t="shared" si="1270"/>
        <v>841.96</v>
      </c>
      <c r="DK852" s="677">
        <f t="shared" si="1271"/>
        <v>841.96</v>
      </c>
      <c r="DL852" s="677">
        <f t="shared" si="1293"/>
        <v>252.58800000000002</v>
      </c>
      <c r="DM852" s="677">
        <f t="shared" si="1294"/>
        <v>420.98</v>
      </c>
      <c r="DN852" s="677">
        <f t="shared" si="1272"/>
        <v>20.983109999999982</v>
      </c>
      <c r="DO852" s="677">
        <f t="shared" si="1295"/>
        <v>6.2949329999999941</v>
      </c>
      <c r="DP852" s="677">
        <f t="shared" si="1296"/>
        <v>10.491554999999991</v>
      </c>
      <c r="DQ852" s="677">
        <f t="shared" si="1273"/>
        <v>20.983109999999982</v>
      </c>
      <c r="DR852" s="222">
        <v>648</v>
      </c>
      <c r="DS852" s="677">
        <f t="shared" si="1274"/>
        <v>-31</v>
      </c>
      <c r="DT852" s="676">
        <f t="shared" si="1275"/>
        <v>-4.5655375552282749</v>
      </c>
      <c r="DU852" s="710">
        <f t="shared" si="1297"/>
        <v>-0.91310751104565502</v>
      </c>
      <c r="DV852" s="208">
        <v>925.89243999999997</v>
      </c>
      <c r="DW852" s="677">
        <f t="shared" si="1276"/>
        <v>246.89243999999997</v>
      </c>
      <c r="DX852" s="676">
        <f t="shared" si="1277"/>
        <v>36.361184094256259</v>
      </c>
      <c r="DY852" s="710">
        <f t="shared" si="1298"/>
        <v>7.2722368188512521</v>
      </c>
      <c r="DZ852" s="222">
        <v>22</v>
      </c>
      <c r="EA852" s="677">
        <f t="shared" si="1278"/>
        <v>149.38</v>
      </c>
      <c r="EB852" s="568">
        <f t="shared" si="1279"/>
        <v>828.38</v>
      </c>
      <c r="EC852" s="677">
        <f t="shared" si="1280"/>
        <v>828.38</v>
      </c>
      <c r="ED852" s="677">
        <f t="shared" si="1299"/>
        <v>248.51400000000001</v>
      </c>
      <c r="EE852" s="677">
        <f t="shared" si="1300"/>
        <v>414.19</v>
      </c>
      <c r="EF852" s="208">
        <f t="shared" si="1301"/>
        <v>24.378109999999992</v>
      </c>
      <c r="EG852" s="208">
        <f t="shared" si="1302"/>
        <v>7.3134329999999972</v>
      </c>
      <c r="EH852" s="208">
        <f t="shared" si="1303"/>
        <v>12.189054999999996</v>
      </c>
      <c r="EI852" s="677">
        <f t="shared" si="1281"/>
        <v>24.378109999999992</v>
      </c>
    </row>
    <row r="853" spans="1:139" s="218" customFormat="1" ht="26.25" customHeight="1" x14ac:dyDescent="0.2">
      <c r="A853" s="505">
        <v>851</v>
      </c>
      <c r="B853" s="505" t="s">
        <v>1270</v>
      </c>
      <c r="C853" s="499" t="s">
        <v>961</v>
      </c>
      <c r="D853" s="355" t="s">
        <v>631</v>
      </c>
      <c r="E853" s="355" t="s">
        <v>81</v>
      </c>
      <c r="F853" s="219" t="s">
        <v>5</v>
      </c>
      <c r="G853" s="219" t="s">
        <v>6</v>
      </c>
      <c r="H853" s="219" t="s">
        <v>7</v>
      </c>
      <c r="I853" s="275">
        <v>2</v>
      </c>
      <c r="J853" s="234">
        <v>500</v>
      </c>
      <c r="K853" s="222"/>
      <c r="L853" s="219" t="s">
        <v>5</v>
      </c>
      <c r="M853" s="219" t="s">
        <v>6</v>
      </c>
      <c r="N853" s="219" t="s">
        <v>7</v>
      </c>
      <c r="O853" s="276">
        <v>2</v>
      </c>
      <c r="P853" s="234">
        <v>500</v>
      </c>
      <c r="Q853" s="219"/>
      <c r="R853" s="219"/>
      <c r="S853" s="219"/>
      <c r="T853" s="276">
        <v>2</v>
      </c>
      <c r="U853" s="235">
        <v>500</v>
      </c>
      <c r="V853" s="228" t="s">
        <v>303</v>
      </c>
      <c r="W853" s="228" t="s">
        <v>6</v>
      </c>
      <c r="X853" s="228" t="s">
        <v>7</v>
      </c>
      <c r="Y853" s="277">
        <v>2</v>
      </c>
      <c r="Z853" s="236">
        <v>500</v>
      </c>
      <c r="AA853" s="207">
        <f t="shared" si="1217"/>
        <v>1000</v>
      </c>
      <c r="AB853" s="222">
        <v>620</v>
      </c>
      <c r="AC853" s="544">
        <f t="shared" si="1282"/>
        <v>120</v>
      </c>
      <c r="AD853" s="208">
        <f>0.581*$AB$1</f>
        <v>660.86425999999994</v>
      </c>
      <c r="AE853" s="678">
        <f t="shared" si="1283"/>
        <v>160.86425999999994</v>
      </c>
      <c r="AF853" s="222">
        <v>859</v>
      </c>
      <c r="AJ853" s="444">
        <f t="shared" si="1218"/>
        <v>120</v>
      </c>
      <c r="AK853" s="444">
        <f t="shared" si="1219"/>
        <v>24</v>
      </c>
      <c r="AL853" s="539">
        <f t="shared" si="1284"/>
        <v>4.8000000000000001E-2</v>
      </c>
      <c r="AM853" s="444">
        <f t="shared" si="1220"/>
        <v>24</v>
      </c>
      <c r="AN853" s="445">
        <f t="shared" si="1221"/>
        <v>160.86425999999994</v>
      </c>
      <c r="AO853" s="445">
        <f t="shared" si="1222"/>
        <v>32.172852000000006</v>
      </c>
      <c r="AP853" s="542">
        <f t="shared" si="1285"/>
        <v>6.4345704000000004E-2</v>
      </c>
      <c r="AQ853" s="445">
        <f t="shared" si="1223"/>
        <v>32.172851999999992</v>
      </c>
      <c r="AR853" s="227">
        <f t="shared" si="1224"/>
        <v>1240</v>
      </c>
      <c r="AS853" s="210">
        <f t="shared" si="1225"/>
        <v>620</v>
      </c>
      <c r="AT853" s="209">
        <f t="shared" si="1226"/>
        <v>186</v>
      </c>
      <c r="AU853" s="209">
        <f t="shared" si="1227"/>
        <v>310</v>
      </c>
      <c r="AV853" s="211">
        <f t="shared" si="1228"/>
        <v>620</v>
      </c>
      <c r="AW853" s="210">
        <f t="shared" si="1229"/>
        <v>0</v>
      </c>
      <c r="AX853" s="210">
        <f t="shared" si="1230"/>
        <v>120</v>
      </c>
      <c r="AY853" s="210">
        <f t="shared" si="1231"/>
        <v>24</v>
      </c>
      <c r="AZ853" s="211">
        <f t="shared" si="1232"/>
        <v>660.86425999999994</v>
      </c>
      <c r="BA853" s="544">
        <f t="shared" si="1286"/>
        <v>40.864259999999945</v>
      </c>
      <c r="BB853" s="210">
        <f t="shared" si="1287"/>
        <v>10.216064999999986</v>
      </c>
      <c r="BC853" s="213">
        <f t="shared" si="1233"/>
        <v>1240</v>
      </c>
      <c r="BD853" s="211">
        <f>[1]MAG_9pak!$F$4</f>
        <v>620</v>
      </c>
      <c r="BE853" s="213">
        <f t="shared" si="1234"/>
        <v>186</v>
      </c>
      <c r="BF853" s="213">
        <f t="shared" si="1235"/>
        <v>310</v>
      </c>
      <c r="BG853" s="210">
        <f t="shared" si="1236"/>
        <v>0</v>
      </c>
      <c r="BH853" s="210">
        <f t="shared" si="1237"/>
        <v>120</v>
      </c>
      <c r="BI853" s="210">
        <f t="shared" si="1238"/>
        <v>24</v>
      </c>
      <c r="BJ853" s="210">
        <f t="shared" si="1239"/>
        <v>620</v>
      </c>
      <c r="BK853" s="214">
        <f t="shared" si="1240"/>
        <v>186</v>
      </c>
      <c r="BL853" s="214">
        <f t="shared" si="1241"/>
        <v>310</v>
      </c>
      <c r="BM853" s="210">
        <f t="shared" si="1242"/>
        <v>120</v>
      </c>
      <c r="BN853" s="210">
        <f t="shared" si="1243"/>
        <v>0</v>
      </c>
      <c r="BO853" s="215">
        <f t="shared" si="1244"/>
        <v>1240</v>
      </c>
      <c r="BP853" s="210">
        <f t="shared" si="1304"/>
        <v>620</v>
      </c>
      <c r="BQ853" s="216">
        <f t="shared" si="1245"/>
        <v>186</v>
      </c>
      <c r="BR853" s="216">
        <f t="shared" si="1246"/>
        <v>310</v>
      </c>
      <c r="BS853" s="210">
        <f t="shared" si="1247"/>
        <v>120</v>
      </c>
      <c r="BT853" s="210">
        <f t="shared" si="1248"/>
        <v>0</v>
      </c>
      <c r="BU853" s="217">
        <f t="shared" si="1249"/>
        <v>1240</v>
      </c>
      <c r="BV853" s="210">
        <f t="shared" si="1305"/>
        <v>620</v>
      </c>
      <c r="BW853" s="403">
        <f t="shared" si="1250"/>
        <v>186</v>
      </c>
      <c r="BX853" s="403">
        <f t="shared" si="1251"/>
        <v>310</v>
      </c>
      <c r="BY853" s="210">
        <f t="shared" si="1252"/>
        <v>120</v>
      </c>
      <c r="BZ853" s="210">
        <f t="shared" si="1253"/>
        <v>0</v>
      </c>
      <c r="CA853" s="210">
        <f t="shared" si="1254"/>
        <v>24</v>
      </c>
      <c r="CB853" s="404">
        <f t="shared" si="1255"/>
        <v>1240</v>
      </c>
      <c r="CC853" s="211"/>
      <c r="CD853" s="537">
        <f t="shared" si="1256"/>
        <v>10.216064999999986</v>
      </c>
      <c r="CE853" s="537">
        <f t="shared" si="1288"/>
        <v>3.0648194999999956</v>
      </c>
      <c r="CF853" s="537">
        <f t="shared" si="1257"/>
        <v>5.1080324999999931</v>
      </c>
      <c r="CG853" s="210"/>
      <c r="CH853" s="210"/>
      <c r="CI853" s="210"/>
      <c r="CJ853" s="538">
        <f t="shared" si="1258"/>
        <v>20.432129999999972</v>
      </c>
      <c r="CK853" s="216">
        <f t="shared" si="1259"/>
        <v>0</v>
      </c>
      <c r="CL853" s="216">
        <f t="shared" si="1289"/>
        <v>0</v>
      </c>
      <c r="CM853" s="216">
        <f t="shared" si="1260"/>
        <v>0</v>
      </c>
      <c r="CN853" s="216"/>
      <c r="CO853" s="216"/>
      <c r="CP853" s="216"/>
      <c r="CQ853" s="217">
        <f t="shared" si="1261"/>
        <v>0</v>
      </c>
      <c r="CR853" s="403">
        <f t="shared" si="1262"/>
        <v>10.216064999999986</v>
      </c>
      <c r="CS853" s="403">
        <f t="shared" si="1290"/>
        <v>3.0648194999999956</v>
      </c>
      <c r="CT853" s="403">
        <f t="shared" si="1263"/>
        <v>5.1080324999999931</v>
      </c>
      <c r="CU853" s="403"/>
      <c r="CV853" s="403"/>
      <c r="CW853" s="403"/>
      <c r="CX853" s="404">
        <f t="shared" si="1264"/>
        <v>20.432129999999972</v>
      </c>
      <c r="CY853" s="198"/>
      <c r="CZ853" s="222">
        <v>620</v>
      </c>
      <c r="DA853" s="677">
        <f t="shared" si="1265"/>
        <v>120</v>
      </c>
      <c r="DB853" s="676">
        <f t="shared" si="1266"/>
        <v>24</v>
      </c>
      <c r="DC853" s="676">
        <f t="shared" si="1291"/>
        <v>4.8</v>
      </c>
      <c r="DD853" s="208">
        <v>660.86425999999994</v>
      </c>
      <c r="DE853" s="677">
        <f t="shared" si="1267"/>
        <v>160.86425999999994</v>
      </c>
      <c r="DF853" s="676">
        <f t="shared" si="1268"/>
        <v>32.172852000000006</v>
      </c>
      <c r="DG853" s="676">
        <f t="shared" si="1292"/>
        <v>6.434570400000001</v>
      </c>
      <c r="DH853" s="222">
        <v>24</v>
      </c>
      <c r="DI853" s="677">
        <f t="shared" si="1269"/>
        <v>120</v>
      </c>
      <c r="DJ853" s="568">
        <f t="shared" si="1270"/>
        <v>620</v>
      </c>
      <c r="DK853" s="677">
        <f t="shared" si="1271"/>
        <v>1240</v>
      </c>
      <c r="DL853" s="677">
        <f t="shared" si="1293"/>
        <v>186</v>
      </c>
      <c r="DM853" s="677">
        <f t="shared" si="1294"/>
        <v>310</v>
      </c>
      <c r="DN853" s="677">
        <f t="shared" si="1272"/>
        <v>10.216064999999986</v>
      </c>
      <c r="DO853" s="677">
        <f t="shared" si="1295"/>
        <v>3.0648194999999956</v>
      </c>
      <c r="DP853" s="677">
        <f t="shared" si="1296"/>
        <v>5.1080324999999931</v>
      </c>
      <c r="DQ853" s="677">
        <f t="shared" si="1273"/>
        <v>20.432129999999972</v>
      </c>
      <c r="DR853" s="222">
        <v>620</v>
      </c>
      <c r="DS853" s="677">
        <f t="shared" si="1274"/>
        <v>120</v>
      </c>
      <c r="DT853" s="676">
        <f t="shared" si="1275"/>
        <v>24</v>
      </c>
      <c r="DU853" s="710">
        <f t="shared" si="1297"/>
        <v>4.8</v>
      </c>
      <c r="DV853" s="208">
        <v>660.86425999999994</v>
      </c>
      <c r="DW853" s="677">
        <f t="shared" si="1276"/>
        <v>160.86425999999994</v>
      </c>
      <c r="DX853" s="676">
        <f t="shared" si="1277"/>
        <v>32.172852000000006</v>
      </c>
      <c r="DY853" s="710">
        <f t="shared" si="1298"/>
        <v>6.434570400000001</v>
      </c>
      <c r="DZ853" s="222">
        <v>24</v>
      </c>
      <c r="EA853" s="677">
        <f t="shared" si="1278"/>
        <v>120</v>
      </c>
      <c r="EB853" s="568">
        <f t="shared" si="1279"/>
        <v>620</v>
      </c>
      <c r="EC853" s="677">
        <f t="shared" si="1280"/>
        <v>1240</v>
      </c>
      <c r="ED853" s="677">
        <f t="shared" si="1299"/>
        <v>186</v>
      </c>
      <c r="EE853" s="677">
        <f t="shared" si="1300"/>
        <v>310</v>
      </c>
      <c r="EF853" s="208">
        <f t="shared" si="1301"/>
        <v>10.216064999999986</v>
      </c>
      <c r="EG853" s="208">
        <f t="shared" si="1302"/>
        <v>3.0648194999999956</v>
      </c>
      <c r="EH853" s="208">
        <f t="shared" si="1303"/>
        <v>5.1080324999999931</v>
      </c>
      <c r="EI853" s="677">
        <f t="shared" si="1281"/>
        <v>20.432129999999972</v>
      </c>
    </row>
    <row r="854" spans="1:139" s="218" customFormat="1" ht="26.25" customHeight="1" x14ac:dyDescent="0.2">
      <c r="A854" s="506">
        <v>852</v>
      </c>
      <c r="B854" s="506" t="s">
        <v>1270</v>
      </c>
      <c r="C854" s="499" t="s">
        <v>961</v>
      </c>
      <c r="D854" s="355" t="s">
        <v>631</v>
      </c>
      <c r="E854" s="355" t="s">
        <v>112</v>
      </c>
      <c r="F854" s="219" t="s">
        <v>10</v>
      </c>
      <c r="G854" s="219" t="s">
        <v>40</v>
      </c>
      <c r="H854" s="219" t="s">
        <v>45</v>
      </c>
      <c r="I854" s="275">
        <v>0.8</v>
      </c>
      <c r="J854" s="229">
        <v>850</v>
      </c>
      <c r="K854" s="222"/>
      <c r="L854" s="219" t="s">
        <v>10</v>
      </c>
      <c r="M854" s="219" t="s">
        <v>40</v>
      </c>
      <c r="N854" s="219" t="s">
        <v>45</v>
      </c>
      <c r="O854" s="276">
        <v>0.8</v>
      </c>
      <c r="P854" s="230">
        <v>850</v>
      </c>
      <c r="Q854" s="219"/>
      <c r="R854" s="219"/>
      <c r="S854" s="219"/>
      <c r="T854" s="276">
        <v>0.8</v>
      </c>
      <c r="U854" s="231">
        <v>850</v>
      </c>
      <c r="V854" s="228" t="s">
        <v>10</v>
      </c>
      <c r="W854" s="228" t="s">
        <v>6</v>
      </c>
      <c r="X854" s="228" t="s">
        <v>27</v>
      </c>
      <c r="Y854" s="277">
        <v>0.8</v>
      </c>
      <c r="Z854" s="232">
        <v>850</v>
      </c>
      <c r="AA854" s="207">
        <f t="shared" si="1217"/>
        <v>680</v>
      </c>
      <c r="AB854" s="222">
        <v>709</v>
      </c>
      <c r="AC854" s="544">
        <f t="shared" si="1282"/>
        <v>-141</v>
      </c>
      <c r="AD854" s="208">
        <f>0.89*$AB$1</f>
        <v>1012.3394000000001</v>
      </c>
      <c r="AE854" s="678">
        <f t="shared" si="1283"/>
        <v>162.33940000000007</v>
      </c>
      <c r="AF854" s="222">
        <v>1315</v>
      </c>
      <c r="AJ854" s="444">
        <f t="shared" si="1218"/>
        <v>-141</v>
      </c>
      <c r="AK854" s="444">
        <f t="shared" si="1219"/>
        <v>-16.588235294117652</v>
      </c>
      <c r="AL854" s="539">
        <f t="shared" si="1284"/>
        <v>-3.3176470588235307E-2</v>
      </c>
      <c r="AM854" s="444">
        <f t="shared" si="1220"/>
        <v>-28.2</v>
      </c>
      <c r="AN854" s="445">
        <f t="shared" si="1221"/>
        <v>162.33940000000007</v>
      </c>
      <c r="AO854" s="445">
        <f t="shared" si="1222"/>
        <v>19.098752941176485</v>
      </c>
      <c r="AP854" s="542">
        <f t="shared" si="1285"/>
        <v>3.8197505882352968E-2</v>
      </c>
      <c r="AQ854" s="445">
        <f t="shared" si="1223"/>
        <v>32.467880000000015</v>
      </c>
      <c r="AR854" s="227">
        <f t="shared" si="1224"/>
        <v>776</v>
      </c>
      <c r="AS854" s="210">
        <f t="shared" si="1225"/>
        <v>970</v>
      </c>
      <c r="AT854" s="209">
        <f t="shared" si="1226"/>
        <v>291</v>
      </c>
      <c r="AU854" s="209">
        <f t="shared" si="1227"/>
        <v>485</v>
      </c>
      <c r="AV854" s="211">
        <f t="shared" si="1228"/>
        <v>709</v>
      </c>
      <c r="AW854" s="210">
        <f t="shared" si="1229"/>
        <v>261</v>
      </c>
      <c r="AX854" s="210">
        <f t="shared" si="1230"/>
        <v>120</v>
      </c>
      <c r="AY854" s="210">
        <f t="shared" si="1231"/>
        <v>14.117647058823522</v>
      </c>
      <c r="AZ854" s="211">
        <f t="shared" si="1232"/>
        <v>1012.3394000000001</v>
      </c>
      <c r="BA854" s="544">
        <f t="shared" si="1286"/>
        <v>42.339400000000069</v>
      </c>
      <c r="BB854" s="210">
        <f t="shared" si="1287"/>
        <v>10.584850000000017</v>
      </c>
      <c r="BC854" s="213">
        <f t="shared" si="1233"/>
        <v>728.88436800000011</v>
      </c>
      <c r="BD854" s="211">
        <f>[1]MAG_9pak!$F$8</f>
        <v>911.10546000000011</v>
      </c>
      <c r="BE854" s="213">
        <f t="shared" si="1234"/>
        <v>273.331638</v>
      </c>
      <c r="BF854" s="213">
        <f t="shared" si="1235"/>
        <v>455.55273000000005</v>
      </c>
      <c r="BG854" s="210">
        <f t="shared" si="1236"/>
        <v>202.10546000000011</v>
      </c>
      <c r="BH854" s="210">
        <f t="shared" si="1237"/>
        <v>61.105460000000107</v>
      </c>
      <c r="BI854" s="210">
        <f t="shared" si="1238"/>
        <v>7.1888776470588454</v>
      </c>
      <c r="BJ854" s="210">
        <f t="shared" si="1239"/>
        <v>1054</v>
      </c>
      <c r="BK854" s="214">
        <f t="shared" si="1240"/>
        <v>316.2</v>
      </c>
      <c r="BL854" s="214">
        <f t="shared" si="1241"/>
        <v>527</v>
      </c>
      <c r="BM854" s="210">
        <f t="shared" si="1242"/>
        <v>204</v>
      </c>
      <c r="BN854" s="210">
        <f t="shared" si="1243"/>
        <v>345</v>
      </c>
      <c r="BO854" s="215">
        <f t="shared" si="1244"/>
        <v>843.2</v>
      </c>
      <c r="BP854" s="210">
        <f t="shared" si="1304"/>
        <v>1054</v>
      </c>
      <c r="BQ854" s="216">
        <f t="shared" si="1245"/>
        <v>316.2</v>
      </c>
      <c r="BR854" s="216">
        <f t="shared" si="1246"/>
        <v>527</v>
      </c>
      <c r="BS854" s="210">
        <f t="shared" si="1247"/>
        <v>204</v>
      </c>
      <c r="BT854" s="210">
        <f t="shared" si="1248"/>
        <v>345</v>
      </c>
      <c r="BU854" s="217">
        <f t="shared" si="1249"/>
        <v>843.2</v>
      </c>
      <c r="BV854" s="210">
        <f t="shared" si="1305"/>
        <v>1054</v>
      </c>
      <c r="BW854" s="403">
        <f t="shared" si="1250"/>
        <v>316.2</v>
      </c>
      <c r="BX854" s="403">
        <f t="shared" si="1251"/>
        <v>527</v>
      </c>
      <c r="BY854" s="210">
        <f t="shared" si="1252"/>
        <v>204</v>
      </c>
      <c r="BZ854" s="210">
        <f t="shared" si="1253"/>
        <v>345</v>
      </c>
      <c r="CA854" s="210">
        <f t="shared" si="1254"/>
        <v>24</v>
      </c>
      <c r="CB854" s="404">
        <f t="shared" si="1255"/>
        <v>843.2</v>
      </c>
      <c r="CC854" s="211"/>
      <c r="CD854" s="537">
        <f t="shared" si="1256"/>
        <v>10.584850000000017</v>
      </c>
      <c r="CE854" s="537">
        <f t="shared" si="1288"/>
        <v>3.1754550000000052</v>
      </c>
      <c r="CF854" s="537">
        <f t="shared" si="1257"/>
        <v>5.2924250000000086</v>
      </c>
      <c r="CG854" s="210"/>
      <c r="CH854" s="210"/>
      <c r="CI854" s="210"/>
      <c r="CJ854" s="538">
        <f t="shared" si="1258"/>
        <v>8.4678800000000134</v>
      </c>
      <c r="CK854" s="216">
        <f t="shared" si="1259"/>
        <v>-65.25</v>
      </c>
      <c r="CL854" s="216">
        <f t="shared" si="1289"/>
        <v>-19.574999999999999</v>
      </c>
      <c r="CM854" s="216">
        <f t="shared" si="1260"/>
        <v>-32.625</v>
      </c>
      <c r="CN854" s="216"/>
      <c r="CO854" s="216"/>
      <c r="CP854" s="216"/>
      <c r="CQ854" s="217">
        <f t="shared" si="1261"/>
        <v>-52.2</v>
      </c>
      <c r="CR854" s="403">
        <f t="shared" si="1262"/>
        <v>-10.415149999999983</v>
      </c>
      <c r="CS854" s="403">
        <f t="shared" si="1290"/>
        <v>-3.1245449999999946</v>
      </c>
      <c r="CT854" s="403">
        <f t="shared" si="1263"/>
        <v>-5.2075749999999914</v>
      </c>
      <c r="CU854" s="403"/>
      <c r="CV854" s="403"/>
      <c r="CW854" s="403"/>
      <c r="CX854" s="404">
        <f t="shared" si="1264"/>
        <v>-8.3321199999999873</v>
      </c>
      <c r="CY854" s="198"/>
      <c r="CZ854" s="222">
        <v>709</v>
      </c>
      <c r="DA854" s="677">
        <f t="shared" si="1265"/>
        <v>-141</v>
      </c>
      <c r="DB854" s="676">
        <f t="shared" si="1266"/>
        <v>-16.588235294117652</v>
      </c>
      <c r="DC854" s="676">
        <f t="shared" si="1291"/>
        <v>-3.3176470588235305</v>
      </c>
      <c r="DD854" s="208">
        <v>1012.3394000000001</v>
      </c>
      <c r="DE854" s="677">
        <f t="shared" si="1267"/>
        <v>162.33940000000007</v>
      </c>
      <c r="DF854" s="676">
        <f t="shared" si="1268"/>
        <v>19.098752941176485</v>
      </c>
      <c r="DG854" s="676">
        <f t="shared" si="1292"/>
        <v>3.8197505882352969</v>
      </c>
      <c r="DH854" s="222">
        <v>20</v>
      </c>
      <c r="DI854" s="677">
        <f t="shared" si="1269"/>
        <v>170</v>
      </c>
      <c r="DJ854" s="568">
        <f t="shared" si="1270"/>
        <v>1020</v>
      </c>
      <c r="DK854" s="677">
        <f t="shared" si="1271"/>
        <v>816</v>
      </c>
      <c r="DL854" s="677">
        <f t="shared" si="1293"/>
        <v>306</v>
      </c>
      <c r="DM854" s="677">
        <f t="shared" si="1294"/>
        <v>510</v>
      </c>
      <c r="DN854" s="677">
        <f t="shared" si="1272"/>
        <v>-1.9151499999999828</v>
      </c>
      <c r="DO854" s="677">
        <f t="shared" si="1295"/>
        <v>-0.57454499999999487</v>
      </c>
      <c r="DP854" s="677">
        <f t="shared" si="1296"/>
        <v>-0.95757499999999141</v>
      </c>
      <c r="DQ854" s="677">
        <f t="shared" si="1273"/>
        <v>-1.5321199999999864</v>
      </c>
      <c r="DR854" s="222">
        <v>709</v>
      </c>
      <c r="DS854" s="677">
        <f t="shared" si="1274"/>
        <v>-141</v>
      </c>
      <c r="DT854" s="676">
        <f t="shared" si="1275"/>
        <v>-16.588235294117652</v>
      </c>
      <c r="DU854" s="710">
        <f t="shared" si="1297"/>
        <v>-3.3176470588235305</v>
      </c>
      <c r="DV854" s="208">
        <v>1012.3394000000001</v>
      </c>
      <c r="DW854" s="677">
        <f t="shared" si="1276"/>
        <v>162.33940000000007</v>
      </c>
      <c r="DX854" s="676">
        <f t="shared" si="1277"/>
        <v>19.098752941176485</v>
      </c>
      <c r="DY854" s="710">
        <f t="shared" si="1298"/>
        <v>3.8197505882352969</v>
      </c>
      <c r="DZ854" s="222">
        <v>19</v>
      </c>
      <c r="EA854" s="677">
        <f t="shared" si="1278"/>
        <v>161.5</v>
      </c>
      <c r="EB854" s="568">
        <f t="shared" si="1279"/>
        <v>1011.5</v>
      </c>
      <c r="EC854" s="677">
        <f t="shared" si="1280"/>
        <v>809.2</v>
      </c>
      <c r="ED854" s="677">
        <f t="shared" si="1299"/>
        <v>303.45</v>
      </c>
      <c r="EE854" s="677">
        <f t="shared" si="1300"/>
        <v>505.75</v>
      </c>
      <c r="EF854" s="208">
        <f t="shared" si="1301"/>
        <v>0.20985000000001719</v>
      </c>
      <c r="EG854" s="208">
        <f t="shared" si="1302"/>
        <v>6.295500000000516E-2</v>
      </c>
      <c r="EH854" s="208">
        <f t="shared" si="1303"/>
        <v>0.10492500000000859</v>
      </c>
      <c r="EI854" s="677">
        <f t="shared" si="1281"/>
        <v>0.16788000000001377</v>
      </c>
    </row>
    <row r="855" spans="1:139" s="218" customFormat="1" ht="26.25" customHeight="1" x14ac:dyDescent="0.2">
      <c r="A855" s="505">
        <v>853</v>
      </c>
      <c r="B855" s="505" t="s">
        <v>1270</v>
      </c>
      <c r="C855" s="499" t="s">
        <v>971</v>
      </c>
      <c r="D855" s="355" t="s">
        <v>631</v>
      </c>
      <c r="E855" s="355" t="s">
        <v>33</v>
      </c>
      <c r="F855" s="219" t="s">
        <v>41</v>
      </c>
      <c r="G855" s="219" t="s">
        <v>42</v>
      </c>
      <c r="H855" s="219" t="s">
        <v>25</v>
      </c>
      <c r="I855" s="275">
        <v>1.2</v>
      </c>
      <c r="J855" s="234">
        <v>866</v>
      </c>
      <c r="K855" s="222"/>
      <c r="L855" s="219" t="s">
        <v>41</v>
      </c>
      <c r="M855" s="219" t="s">
        <v>42</v>
      </c>
      <c r="N855" s="219" t="s">
        <v>25</v>
      </c>
      <c r="O855" s="276">
        <v>1.2</v>
      </c>
      <c r="P855" s="234">
        <v>866</v>
      </c>
      <c r="Q855" s="219"/>
      <c r="R855" s="219"/>
      <c r="S855" s="219"/>
      <c r="T855" s="276">
        <v>1.2</v>
      </c>
      <c r="U855" s="235">
        <v>866</v>
      </c>
      <c r="V855" s="228" t="s">
        <v>699</v>
      </c>
      <c r="W855" s="228" t="s">
        <v>42</v>
      </c>
      <c r="X855" s="228" t="s">
        <v>45</v>
      </c>
      <c r="Y855" s="277">
        <v>1.2</v>
      </c>
      <c r="Z855" s="236">
        <v>866</v>
      </c>
      <c r="AA855" s="207">
        <f t="shared" si="1217"/>
        <v>1039.2</v>
      </c>
      <c r="AB855" s="222">
        <v>758</v>
      </c>
      <c r="AC855" s="544">
        <f t="shared" si="1282"/>
        <v>-108</v>
      </c>
      <c r="AD855" s="208">
        <f>0.95*$AB$1</f>
        <v>1080.587</v>
      </c>
      <c r="AE855" s="678">
        <f t="shared" si="1283"/>
        <v>214.58699999999999</v>
      </c>
      <c r="AF855" s="222">
        <v>1406</v>
      </c>
      <c r="AJ855" s="444">
        <f t="shared" si="1218"/>
        <v>-108</v>
      </c>
      <c r="AK855" s="444">
        <f t="shared" si="1219"/>
        <v>-12.47113163972287</v>
      </c>
      <c r="AL855" s="539">
        <f t="shared" si="1284"/>
        <v>-2.494226327944574E-2</v>
      </c>
      <c r="AM855" s="444">
        <f t="shared" si="1220"/>
        <v>-21.6</v>
      </c>
      <c r="AN855" s="445">
        <f t="shared" si="1221"/>
        <v>214.58699999999999</v>
      </c>
      <c r="AO855" s="445">
        <f t="shared" si="1222"/>
        <v>24.779099307159356</v>
      </c>
      <c r="AP855" s="542">
        <f t="shared" si="1285"/>
        <v>4.9558198614318719E-2</v>
      </c>
      <c r="AQ855" s="445">
        <f t="shared" si="1223"/>
        <v>42.917400000000001</v>
      </c>
      <c r="AR855" s="227">
        <f t="shared" si="1224"/>
        <v>1183.2</v>
      </c>
      <c r="AS855" s="210">
        <f t="shared" si="1225"/>
        <v>986</v>
      </c>
      <c r="AT855" s="209">
        <f t="shared" si="1226"/>
        <v>295.8</v>
      </c>
      <c r="AU855" s="209">
        <f t="shared" si="1227"/>
        <v>493</v>
      </c>
      <c r="AV855" s="211">
        <f t="shared" si="1228"/>
        <v>758</v>
      </c>
      <c r="AW855" s="210">
        <f t="shared" si="1229"/>
        <v>228</v>
      </c>
      <c r="AX855" s="210">
        <f t="shared" si="1230"/>
        <v>120</v>
      </c>
      <c r="AY855" s="210">
        <f t="shared" si="1231"/>
        <v>13.85681293302541</v>
      </c>
      <c r="AZ855" s="211">
        <f t="shared" si="1232"/>
        <v>1080.587</v>
      </c>
      <c r="BA855" s="544">
        <f t="shared" si="1286"/>
        <v>94.586999999999989</v>
      </c>
      <c r="BB855" s="210">
        <f t="shared" si="1287"/>
        <v>23.646749999999997</v>
      </c>
      <c r="BC855" s="213">
        <f t="shared" si="1233"/>
        <v>1167.03396</v>
      </c>
      <c r="BD855" s="211">
        <f>[1]MAG_9pak!$F$9</f>
        <v>972.52830000000006</v>
      </c>
      <c r="BE855" s="213">
        <f t="shared" si="1234"/>
        <v>291.75848999999999</v>
      </c>
      <c r="BF855" s="213">
        <f t="shared" si="1235"/>
        <v>486.26415000000003</v>
      </c>
      <c r="BG855" s="210">
        <f t="shared" si="1236"/>
        <v>214.52830000000006</v>
      </c>
      <c r="BH855" s="210">
        <f t="shared" si="1237"/>
        <v>106.52830000000006</v>
      </c>
      <c r="BI855" s="210">
        <f t="shared" si="1238"/>
        <v>12.301189376443418</v>
      </c>
      <c r="BJ855" s="210">
        <f t="shared" si="1239"/>
        <v>1073.8399999999999</v>
      </c>
      <c r="BK855" s="214">
        <f t="shared" si="1240"/>
        <v>322.15199999999999</v>
      </c>
      <c r="BL855" s="214">
        <f t="shared" si="1241"/>
        <v>536.91999999999996</v>
      </c>
      <c r="BM855" s="210">
        <f t="shared" si="1242"/>
        <v>207.83999999999992</v>
      </c>
      <c r="BN855" s="210">
        <f t="shared" si="1243"/>
        <v>315.83999999999992</v>
      </c>
      <c r="BO855" s="215">
        <f t="shared" si="1244"/>
        <v>1288.6079999999999</v>
      </c>
      <c r="BP855" s="210">
        <f t="shared" si="1304"/>
        <v>1073.8399999999999</v>
      </c>
      <c r="BQ855" s="216">
        <f t="shared" si="1245"/>
        <v>322.15199999999999</v>
      </c>
      <c r="BR855" s="216">
        <f t="shared" si="1246"/>
        <v>536.91999999999996</v>
      </c>
      <c r="BS855" s="210">
        <f t="shared" si="1247"/>
        <v>207.83999999999992</v>
      </c>
      <c r="BT855" s="210">
        <f t="shared" si="1248"/>
        <v>315.83999999999992</v>
      </c>
      <c r="BU855" s="217">
        <f t="shared" si="1249"/>
        <v>1288.6079999999999</v>
      </c>
      <c r="BV855" s="210">
        <f t="shared" si="1305"/>
        <v>1073.8399999999999</v>
      </c>
      <c r="BW855" s="403">
        <f t="shared" si="1250"/>
        <v>322.15199999999999</v>
      </c>
      <c r="BX855" s="403">
        <f t="shared" si="1251"/>
        <v>536.91999999999996</v>
      </c>
      <c r="BY855" s="210">
        <f t="shared" si="1252"/>
        <v>207.83999999999992</v>
      </c>
      <c r="BZ855" s="210">
        <f t="shared" si="1253"/>
        <v>315.83999999999992</v>
      </c>
      <c r="CA855" s="210">
        <f t="shared" si="1254"/>
        <v>24</v>
      </c>
      <c r="CB855" s="404">
        <f t="shared" si="1255"/>
        <v>1288.6079999999999</v>
      </c>
      <c r="CC855" s="211"/>
      <c r="CD855" s="537">
        <f t="shared" si="1256"/>
        <v>23.646749999999997</v>
      </c>
      <c r="CE855" s="537">
        <f t="shared" si="1288"/>
        <v>7.0940249999999994</v>
      </c>
      <c r="CF855" s="537">
        <f t="shared" si="1257"/>
        <v>11.823374999999999</v>
      </c>
      <c r="CG855" s="210"/>
      <c r="CH855" s="210"/>
      <c r="CI855" s="210"/>
      <c r="CJ855" s="538">
        <f t="shared" si="1258"/>
        <v>28.376099999999997</v>
      </c>
      <c r="CK855" s="216">
        <f t="shared" si="1259"/>
        <v>-57</v>
      </c>
      <c r="CL855" s="216">
        <f t="shared" si="1289"/>
        <v>-17.099999999999998</v>
      </c>
      <c r="CM855" s="216">
        <f t="shared" si="1260"/>
        <v>-28.5</v>
      </c>
      <c r="CN855" s="216"/>
      <c r="CO855" s="216"/>
      <c r="CP855" s="216"/>
      <c r="CQ855" s="217">
        <f t="shared" si="1261"/>
        <v>-68.399999999999991</v>
      </c>
      <c r="CR855" s="403">
        <f t="shared" si="1262"/>
        <v>1.6867500000000177</v>
      </c>
      <c r="CS855" s="403">
        <f t="shared" si="1290"/>
        <v>0.50602500000000528</v>
      </c>
      <c r="CT855" s="403">
        <f t="shared" si="1263"/>
        <v>0.84337500000000887</v>
      </c>
      <c r="CU855" s="403"/>
      <c r="CV855" s="403"/>
      <c r="CW855" s="403"/>
      <c r="CX855" s="404">
        <f t="shared" si="1264"/>
        <v>2.0241000000000211</v>
      </c>
      <c r="CY855" s="198"/>
      <c r="CZ855" s="222">
        <v>758</v>
      </c>
      <c r="DA855" s="677">
        <f t="shared" si="1265"/>
        <v>-108</v>
      </c>
      <c r="DB855" s="676">
        <f t="shared" si="1266"/>
        <v>-12.47113163972287</v>
      </c>
      <c r="DC855" s="676">
        <f t="shared" si="1291"/>
        <v>-2.494226327944574</v>
      </c>
      <c r="DD855" s="208">
        <v>1080.587</v>
      </c>
      <c r="DE855" s="677">
        <f t="shared" si="1267"/>
        <v>214.58699999999999</v>
      </c>
      <c r="DF855" s="676">
        <f t="shared" si="1268"/>
        <v>24.779099307159356</v>
      </c>
      <c r="DG855" s="676">
        <f t="shared" si="1292"/>
        <v>4.9558198614318716</v>
      </c>
      <c r="DH855" s="222">
        <v>20</v>
      </c>
      <c r="DI855" s="677">
        <f t="shared" si="1269"/>
        <v>173.2</v>
      </c>
      <c r="DJ855" s="568">
        <f t="shared" si="1270"/>
        <v>1039.2</v>
      </c>
      <c r="DK855" s="677">
        <f t="shared" si="1271"/>
        <v>1247.04</v>
      </c>
      <c r="DL855" s="677">
        <f t="shared" si="1293"/>
        <v>311.76</v>
      </c>
      <c r="DM855" s="677">
        <f t="shared" si="1294"/>
        <v>519.6</v>
      </c>
      <c r="DN855" s="677">
        <f t="shared" si="1272"/>
        <v>10.346749999999986</v>
      </c>
      <c r="DO855" s="677">
        <f t="shared" si="1295"/>
        <v>3.1040249999999956</v>
      </c>
      <c r="DP855" s="677">
        <f t="shared" si="1296"/>
        <v>5.173374999999993</v>
      </c>
      <c r="DQ855" s="677">
        <f t="shared" si="1273"/>
        <v>12.416099999999982</v>
      </c>
      <c r="DR855" s="222">
        <v>758</v>
      </c>
      <c r="DS855" s="677">
        <f t="shared" si="1274"/>
        <v>-108</v>
      </c>
      <c r="DT855" s="676">
        <f t="shared" si="1275"/>
        <v>-12.47113163972287</v>
      </c>
      <c r="DU855" s="710">
        <f t="shared" si="1297"/>
        <v>-2.494226327944574</v>
      </c>
      <c r="DV855" s="208">
        <v>1080.587</v>
      </c>
      <c r="DW855" s="677">
        <f t="shared" si="1276"/>
        <v>214.58699999999999</v>
      </c>
      <c r="DX855" s="676">
        <f t="shared" si="1277"/>
        <v>24.779099307159356</v>
      </c>
      <c r="DY855" s="710">
        <f t="shared" si="1298"/>
        <v>4.9558198614318716</v>
      </c>
      <c r="DZ855" s="222">
        <v>19</v>
      </c>
      <c r="EA855" s="677">
        <f t="shared" si="1278"/>
        <v>164.54</v>
      </c>
      <c r="EB855" s="568">
        <f t="shared" si="1279"/>
        <v>1030.54</v>
      </c>
      <c r="EC855" s="677">
        <f t="shared" si="1280"/>
        <v>1236.6479999999999</v>
      </c>
      <c r="ED855" s="677">
        <f t="shared" si="1299"/>
        <v>309.16199999999998</v>
      </c>
      <c r="EE855" s="677">
        <f t="shared" si="1300"/>
        <v>515.27</v>
      </c>
      <c r="EF855" s="208">
        <f t="shared" si="1301"/>
        <v>12.511750000000006</v>
      </c>
      <c r="EG855" s="208">
        <f t="shared" si="1302"/>
        <v>3.7535250000000016</v>
      </c>
      <c r="EH855" s="208">
        <f t="shared" si="1303"/>
        <v>6.2558750000000032</v>
      </c>
      <c r="EI855" s="677">
        <f t="shared" si="1281"/>
        <v>15.014100000000006</v>
      </c>
    </row>
    <row r="856" spans="1:139" s="218" customFormat="1" ht="26.25" customHeight="1" x14ac:dyDescent="0.2">
      <c r="A856" s="505">
        <v>854</v>
      </c>
      <c r="B856" s="506" t="s">
        <v>1268</v>
      </c>
      <c r="C856" s="499" t="s">
        <v>962</v>
      </c>
      <c r="D856" s="355" t="s">
        <v>391</v>
      </c>
      <c r="E856" s="334" t="s">
        <v>81</v>
      </c>
      <c r="F856" s="219" t="s">
        <v>5</v>
      </c>
      <c r="G856" s="219" t="s">
        <v>6</v>
      </c>
      <c r="H856" s="219" t="s">
        <v>7</v>
      </c>
      <c r="I856" s="275">
        <v>1</v>
      </c>
      <c r="J856" s="234">
        <v>500</v>
      </c>
      <c r="K856" s="222"/>
      <c r="L856" s="219" t="s">
        <v>5</v>
      </c>
      <c r="M856" s="219" t="s">
        <v>6</v>
      </c>
      <c r="N856" s="219" t="s">
        <v>7</v>
      </c>
      <c r="O856" s="276">
        <v>1</v>
      </c>
      <c r="P856" s="234">
        <v>500</v>
      </c>
      <c r="Q856" s="219"/>
      <c r="R856" s="219"/>
      <c r="S856" s="219"/>
      <c r="T856" s="276">
        <v>1</v>
      </c>
      <c r="U856" s="235">
        <v>500</v>
      </c>
      <c r="V856" s="228" t="s">
        <v>303</v>
      </c>
      <c r="W856" s="228" t="s">
        <v>6</v>
      </c>
      <c r="X856" s="228" t="s">
        <v>7</v>
      </c>
      <c r="Y856" s="277">
        <v>1</v>
      </c>
      <c r="Z856" s="236">
        <v>500</v>
      </c>
      <c r="AA856" s="207">
        <f t="shared" si="1217"/>
        <v>500</v>
      </c>
      <c r="AB856" s="222">
        <v>620</v>
      </c>
      <c r="AC856" s="544">
        <f t="shared" si="1282"/>
        <v>120</v>
      </c>
      <c r="AD856" s="208">
        <f>0.581*$AB$1</f>
        <v>660.86425999999994</v>
      </c>
      <c r="AE856" s="678">
        <f t="shared" si="1283"/>
        <v>160.86425999999994</v>
      </c>
      <c r="AF856" s="222">
        <v>859</v>
      </c>
      <c r="AJ856" s="444">
        <f t="shared" si="1218"/>
        <v>120</v>
      </c>
      <c r="AK856" s="444">
        <f t="shared" si="1219"/>
        <v>24</v>
      </c>
      <c r="AL856" s="539">
        <f t="shared" si="1284"/>
        <v>4.8000000000000001E-2</v>
      </c>
      <c r="AM856" s="444">
        <f t="shared" si="1220"/>
        <v>24</v>
      </c>
      <c r="AN856" s="445">
        <f t="shared" si="1221"/>
        <v>160.86425999999994</v>
      </c>
      <c r="AO856" s="445">
        <f t="shared" si="1222"/>
        <v>32.172852000000006</v>
      </c>
      <c r="AP856" s="542">
        <f t="shared" si="1285"/>
        <v>6.4345704000000004E-2</v>
      </c>
      <c r="AQ856" s="445">
        <f t="shared" si="1223"/>
        <v>32.172851999999992</v>
      </c>
      <c r="AR856" s="227">
        <f t="shared" si="1224"/>
        <v>620</v>
      </c>
      <c r="AS856" s="210">
        <f t="shared" si="1225"/>
        <v>620</v>
      </c>
      <c r="AT856" s="209">
        <f t="shared" si="1226"/>
        <v>186</v>
      </c>
      <c r="AU856" s="209">
        <f t="shared" si="1227"/>
        <v>310</v>
      </c>
      <c r="AV856" s="211">
        <f t="shared" si="1228"/>
        <v>620</v>
      </c>
      <c r="AW856" s="210">
        <f t="shared" si="1229"/>
        <v>0</v>
      </c>
      <c r="AX856" s="210">
        <f t="shared" si="1230"/>
        <v>120</v>
      </c>
      <c r="AY856" s="210">
        <f t="shared" si="1231"/>
        <v>24</v>
      </c>
      <c r="AZ856" s="211">
        <f t="shared" si="1232"/>
        <v>660.86425999999994</v>
      </c>
      <c r="BA856" s="544">
        <f t="shared" si="1286"/>
        <v>40.864259999999945</v>
      </c>
      <c r="BB856" s="210">
        <f t="shared" si="1287"/>
        <v>10.216064999999986</v>
      </c>
      <c r="BC856" s="213">
        <f t="shared" si="1233"/>
        <v>620</v>
      </c>
      <c r="BD856" s="211">
        <f>[1]MAG_9pak!$F$4</f>
        <v>620</v>
      </c>
      <c r="BE856" s="213">
        <f t="shared" si="1234"/>
        <v>186</v>
      </c>
      <c r="BF856" s="213">
        <f t="shared" si="1235"/>
        <v>310</v>
      </c>
      <c r="BG856" s="210">
        <f t="shared" si="1236"/>
        <v>0</v>
      </c>
      <c r="BH856" s="210">
        <f t="shared" si="1237"/>
        <v>120</v>
      </c>
      <c r="BI856" s="210">
        <f t="shared" si="1238"/>
        <v>24</v>
      </c>
      <c r="BJ856" s="210">
        <f t="shared" si="1239"/>
        <v>620</v>
      </c>
      <c r="BK856" s="214">
        <f t="shared" si="1240"/>
        <v>186</v>
      </c>
      <c r="BL856" s="214">
        <f t="shared" si="1241"/>
        <v>310</v>
      </c>
      <c r="BM856" s="210">
        <f t="shared" si="1242"/>
        <v>120</v>
      </c>
      <c r="BN856" s="210">
        <f t="shared" si="1243"/>
        <v>0</v>
      </c>
      <c r="BO856" s="215">
        <f t="shared" si="1244"/>
        <v>620</v>
      </c>
      <c r="BP856" s="210">
        <f t="shared" si="1304"/>
        <v>620</v>
      </c>
      <c r="BQ856" s="216">
        <f t="shared" si="1245"/>
        <v>186</v>
      </c>
      <c r="BR856" s="216">
        <f t="shared" si="1246"/>
        <v>310</v>
      </c>
      <c r="BS856" s="210">
        <f t="shared" si="1247"/>
        <v>120</v>
      </c>
      <c r="BT856" s="210">
        <f t="shared" si="1248"/>
        <v>0</v>
      </c>
      <c r="BU856" s="217">
        <f t="shared" si="1249"/>
        <v>620</v>
      </c>
      <c r="BV856" s="210">
        <f t="shared" si="1305"/>
        <v>620</v>
      </c>
      <c r="BW856" s="403">
        <f t="shared" si="1250"/>
        <v>186</v>
      </c>
      <c r="BX856" s="403">
        <f t="shared" si="1251"/>
        <v>310</v>
      </c>
      <c r="BY856" s="210">
        <f t="shared" si="1252"/>
        <v>120</v>
      </c>
      <c r="BZ856" s="210">
        <f t="shared" si="1253"/>
        <v>0</v>
      </c>
      <c r="CA856" s="210">
        <f t="shared" si="1254"/>
        <v>24</v>
      </c>
      <c r="CB856" s="404">
        <f t="shared" si="1255"/>
        <v>620</v>
      </c>
      <c r="CC856" s="404"/>
      <c r="CD856" s="537">
        <f t="shared" si="1256"/>
        <v>10.216064999999986</v>
      </c>
      <c r="CE856" s="537">
        <f t="shared" si="1288"/>
        <v>3.0648194999999956</v>
      </c>
      <c r="CF856" s="537">
        <f t="shared" si="1257"/>
        <v>5.1080324999999931</v>
      </c>
      <c r="CG856" s="210"/>
      <c r="CH856" s="210"/>
      <c r="CI856" s="210"/>
      <c r="CJ856" s="538">
        <f t="shared" si="1258"/>
        <v>10.216064999999986</v>
      </c>
      <c r="CK856" s="216">
        <f t="shared" si="1259"/>
        <v>0</v>
      </c>
      <c r="CL856" s="216">
        <f t="shared" si="1289"/>
        <v>0</v>
      </c>
      <c r="CM856" s="216">
        <f t="shared" si="1260"/>
        <v>0</v>
      </c>
      <c r="CN856" s="216"/>
      <c r="CO856" s="216"/>
      <c r="CP856" s="216"/>
      <c r="CQ856" s="217">
        <f t="shared" si="1261"/>
        <v>0</v>
      </c>
      <c r="CR856" s="403">
        <f t="shared" si="1262"/>
        <v>10.216064999999986</v>
      </c>
      <c r="CS856" s="403">
        <f t="shared" si="1290"/>
        <v>3.0648194999999956</v>
      </c>
      <c r="CT856" s="403">
        <f t="shared" si="1263"/>
        <v>5.1080324999999931</v>
      </c>
      <c r="CU856" s="403"/>
      <c r="CV856" s="403"/>
      <c r="CW856" s="403"/>
      <c r="CX856" s="404">
        <f t="shared" si="1264"/>
        <v>10.216064999999986</v>
      </c>
      <c r="CY856" s="198"/>
      <c r="CZ856" s="222">
        <v>620</v>
      </c>
      <c r="DA856" s="677">
        <f t="shared" si="1265"/>
        <v>120</v>
      </c>
      <c r="DB856" s="676">
        <f t="shared" si="1266"/>
        <v>24</v>
      </c>
      <c r="DC856" s="676">
        <f t="shared" si="1291"/>
        <v>4.8</v>
      </c>
      <c r="DD856" s="208">
        <v>660.86425999999994</v>
      </c>
      <c r="DE856" s="677">
        <f t="shared" si="1267"/>
        <v>160.86425999999994</v>
      </c>
      <c r="DF856" s="676">
        <f t="shared" si="1268"/>
        <v>32.172852000000006</v>
      </c>
      <c r="DG856" s="676">
        <f t="shared" si="1292"/>
        <v>6.434570400000001</v>
      </c>
      <c r="DH856" s="222">
        <v>24</v>
      </c>
      <c r="DI856" s="677">
        <f t="shared" si="1269"/>
        <v>120</v>
      </c>
      <c r="DJ856" s="568">
        <f t="shared" si="1270"/>
        <v>620</v>
      </c>
      <c r="DK856" s="677">
        <f t="shared" si="1271"/>
        <v>620</v>
      </c>
      <c r="DL856" s="677">
        <f t="shared" si="1293"/>
        <v>186</v>
      </c>
      <c r="DM856" s="677">
        <f t="shared" si="1294"/>
        <v>310</v>
      </c>
      <c r="DN856" s="677">
        <f t="shared" si="1272"/>
        <v>10.216064999999986</v>
      </c>
      <c r="DO856" s="677">
        <f t="shared" si="1295"/>
        <v>3.0648194999999956</v>
      </c>
      <c r="DP856" s="677">
        <f t="shared" si="1296"/>
        <v>5.1080324999999931</v>
      </c>
      <c r="DQ856" s="677">
        <f t="shared" si="1273"/>
        <v>10.216064999999986</v>
      </c>
      <c r="DR856" s="222">
        <v>620</v>
      </c>
      <c r="DS856" s="677">
        <f t="shared" si="1274"/>
        <v>120</v>
      </c>
      <c r="DT856" s="676">
        <f t="shared" si="1275"/>
        <v>24</v>
      </c>
      <c r="DU856" s="710">
        <f t="shared" si="1297"/>
        <v>4.8</v>
      </c>
      <c r="DV856" s="208">
        <v>660.86425999999994</v>
      </c>
      <c r="DW856" s="677">
        <f t="shared" si="1276"/>
        <v>160.86425999999994</v>
      </c>
      <c r="DX856" s="676">
        <f t="shared" si="1277"/>
        <v>32.172852000000006</v>
      </c>
      <c r="DY856" s="710">
        <f t="shared" si="1298"/>
        <v>6.434570400000001</v>
      </c>
      <c r="DZ856" s="222">
        <v>24</v>
      </c>
      <c r="EA856" s="677">
        <f t="shared" si="1278"/>
        <v>120</v>
      </c>
      <c r="EB856" s="568">
        <f t="shared" si="1279"/>
        <v>620</v>
      </c>
      <c r="EC856" s="677">
        <f t="shared" si="1280"/>
        <v>620</v>
      </c>
      <c r="ED856" s="677">
        <f t="shared" si="1299"/>
        <v>186</v>
      </c>
      <c r="EE856" s="677">
        <f t="shared" si="1300"/>
        <v>310</v>
      </c>
      <c r="EF856" s="208">
        <f t="shared" si="1301"/>
        <v>10.216064999999986</v>
      </c>
      <c r="EG856" s="208">
        <f t="shared" si="1302"/>
        <v>3.0648194999999956</v>
      </c>
      <c r="EH856" s="208">
        <f t="shared" si="1303"/>
        <v>5.1080324999999931</v>
      </c>
      <c r="EI856" s="677">
        <f t="shared" si="1281"/>
        <v>10.216064999999986</v>
      </c>
    </row>
    <row r="857" spans="1:139" s="218" customFormat="1" ht="13.5" customHeight="1" x14ac:dyDescent="0.2">
      <c r="A857" s="506">
        <v>855</v>
      </c>
      <c r="B857" s="506" t="s">
        <v>1270</v>
      </c>
      <c r="C857" s="499" t="s">
        <v>961</v>
      </c>
      <c r="D857" s="253" t="s">
        <v>114</v>
      </c>
      <c r="E857" s="253" t="s">
        <v>36</v>
      </c>
      <c r="F857" s="219" t="s">
        <v>43</v>
      </c>
      <c r="G857" s="219" t="s">
        <v>42</v>
      </c>
      <c r="H857" s="219" t="s">
        <v>25</v>
      </c>
      <c r="I857" s="248">
        <v>0.5</v>
      </c>
      <c r="J857" s="230">
        <v>1032</v>
      </c>
      <c r="K857" s="222" t="s">
        <v>650</v>
      </c>
      <c r="L857" s="219" t="s">
        <v>43</v>
      </c>
      <c r="M857" s="219" t="s">
        <v>42</v>
      </c>
      <c r="N857" s="219" t="s">
        <v>25</v>
      </c>
      <c r="O857" s="249">
        <v>0.5</v>
      </c>
      <c r="P857" s="230">
        <v>1032</v>
      </c>
      <c r="Q857" s="219"/>
      <c r="R857" s="219"/>
      <c r="S857" s="219"/>
      <c r="T857" s="249">
        <v>0.5</v>
      </c>
      <c r="U857" s="231">
        <v>1032</v>
      </c>
      <c r="V857" s="228" t="s">
        <v>695</v>
      </c>
      <c r="W857" s="228" t="s">
        <v>180</v>
      </c>
      <c r="X857" s="228" t="s">
        <v>45</v>
      </c>
      <c r="Y857" s="252">
        <v>0.5</v>
      </c>
      <c r="Z857" s="551">
        <v>1032</v>
      </c>
      <c r="AA857" s="207">
        <f t="shared" si="1217"/>
        <v>516</v>
      </c>
      <c r="AB857" s="552">
        <v>758</v>
      </c>
      <c r="AC857" s="544">
        <f t="shared" si="1282"/>
        <v>-274</v>
      </c>
      <c r="AD857" s="553">
        <f>0.95*$AB$1</f>
        <v>1080.587</v>
      </c>
      <c r="AE857" s="678">
        <f t="shared" si="1283"/>
        <v>48.586999999999989</v>
      </c>
      <c r="AF857" s="222">
        <v>1406</v>
      </c>
      <c r="AJ857" s="444">
        <f t="shared" si="1218"/>
        <v>-274</v>
      </c>
      <c r="AK857" s="444">
        <f t="shared" si="1219"/>
        <v>-26.550387596899228</v>
      </c>
      <c r="AL857" s="539">
        <f t="shared" si="1284"/>
        <v>-5.3100775193798452E-2</v>
      </c>
      <c r="AM857" s="444">
        <f t="shared" si="1220"/>
        <v>-54.8</v>
      </c>
      <c r="AN857" s="445">
        <f t="shared" si="1221"/>
        <v>48.586999999999989</v>
      </c>
      <c r="AO857" s="445">
        <f t="shared" si="1222"/>
        <v>4.7080426356589129</v>
      </c>
      <c r="AP857" s="542">
        <f t="shared" si="1285"/>
        <v>9.4160852713178252E-3</v>
      </c>
      <c r="AQ857" s="445">
        <f t="shared" si="1223"/>
        <v>9.7173999999999978</v>
      </c>
      <c r="AR857" s="227">
        <f t="shared" si="1224"/>
        <v>576</v>
      </c>
      <c r="AS857" s="554">
        <f t="shared" si="1225"/>
        <v>1152</v>
      </c>
      <c r="AT857" s="209">
        <f t="shared" si="1226"/>
        <v>345.59999999999997</v>
      </c>
      <c r="AU857" s="209">
        <f t="shared" si="1227"/>
        <v>576</v>
      </c>
      <c r="AV857" s="211">
        <f t="shared" si="1228"/>
        <v>758</v>
      </c>
      <c r="AW857" s="545">
        <f t="shared" si="1229"/>
        <v>394</v>
      </c>
      <c r="AX857" s="210">
        <f t="shared" si="1230"/>
        <v>120</v>
      </c>
      <c r="AY857" s="210">
        <f t="shared" si="1231"/>
        <v>11.627906976744185</v>
      </c>
      <c r="AZ857" s="211">
        <f t="shared" si="1232"/>
        <v>1080.587</v>
      </c>
      <c r="BA857" s="544">
        <f t="shared" si="1286"/>
        <v>-71.413000000000011</v>
      </c>
      <c r="BB857" s="210">
        <f t="shared" si="1287"/>
        <v>-17.853250000000003</v>
      </c>
      <c r="BC857" s="213">
        <f t="shared" si="1233"/>
        <v>486.26415000000003</v>
      </c>
      <c r="BD857" s="211">
        <f>[1]MAG_9pak!$F$9</f>
        <v>972.52830000000006</v>
      </c>
      <c r="BE857" s="213">
        <f t="shared" si="1234"/>
        <v>291.75848999999999</v>
      </c>
      <c r="BF857" s="213">
        <f t="shared" si="1235"/>
        <v>486.26415000000003</v>
      </c>
      <c r="BG857" s="210">
        <f t="shared" si="1236"/>
        <v>214.52830000000006</v>
      </c>
      <c r="BH857" s="210">
        <f t="shared" si="1237"/>
        <v>-59.471699999999942</v>
      </c>
      <c r="BI857" s="210">
        <f t="shared" si="1238"/>
        <v>-5.7627616279069827</v>
      </c>
      <c r="BJ857" s="210">
        <f t="shared" si="1239"/>
        <v>1279.68</v>
      </c>
      <c r="BK857" s="214">
        <f t="shared" si="1240"/>
        <v>383.904</v>
      </c>
      <c r="BL857" s="214">
        <f t="shared" si="1241"/>
        <v>639.84</v>
      </c>
      <c r="BM857" s="210">
        <f t="shared" si="1242"/>
        <v>247.68000000000006</v>
      </c>
      <c r="BN857" s="210">
        <f t="shared" si="1243"/>
        <v>521.68000000000006</v>
      </c>
      <c r="BO857" s="215">
        <f t="shared" si="1244"/>
        <v>639.84</v>
      </c>
      <c r="BP857" s="210">
        <f t="shared" si="1304"/>
        <v>1279.68</v>
      </c>
      <c r="BQ857" s="216">
        <f t="shared" si="1245"/>
        <v>383.904</v>
      </c>
      <c r="BR857" s="216">
        <f t="shared" si="1246"/>
        <v>639.84</v>
      </c>
      <c r="BS857" s="210">
        <f t="shared" si="1247"/>
        <v>247.68000000000006</v>
      </c>
      <c r="BT857" s="210">
        <f t="shared" si="1248"/>
        <v>521.68000000000006</v>
      </c>
      <c r="BU857" s="217">
        <f t="shared" si="1249"/>
        <v>639.84</v>
      </c>
      <c r="BV857" s="210">
        <f t="shared" si="1305"/>
        <v>1279.68</v>
      </c>
      <c r="BW857" s="403">
        <f t="shared" si="1250"/>
        <v>383.904</v>
      </c>
      <c r="BX857" s="403">
        <f t="shared" si="1251"/>
        <v>639.84</v>
      </c>
      <c r="BY857" s="210">
        <f t="shared" si="1252"/>
        <v>247.68000000000006</v>
      </c>
      <c r="BZ857" s="210">
        <f t="shared" si="1253"/>
        <v>521.68000000000006</v>
      </c>
      <c r="CA857" s="210">
        <f t="shared" si="1254"/>
        <v>24</v>
      </c>
      <c r="CB857" s="404">
        <f t="shared" si="1255"/>
        <v>639.84</v>
      </c>
      <c r="CC857" s="211"/>
      <c r="CD857" s="537">
        <f t="shared" si="1256"/>
        <v>-17.853250000000003</v>
      </c>
      <c r="CE857" s="537">
        <f t="shared" si="1288"/>
        <v>-5.3559750000000008</v>
      </c>
      <c r="CF857" s="537">
        <f t="shared" si="1257"/>
        <v>-8.9266250000000014</v>
      </c>
      <c r="CG857" s="210"/>
      <c r="CH857" s="210"/>
      <c r="CI857" s="210"/>
      <c r="CJ857" s="538">
        <f t="shared" si="1258"/>
        <v>-8.9266250000000014</v>
      </c>
      <c r="CK857" s="216">
        <f t="shared" si="1259"/>
        <v>-98.5</v>
      </c>
      <c r="CL857" s="216">
        <f t="shared" si="1289"/>
        <v>-29.549999999999997</v>
      </c>
      <c r="CM857" s="216">
        <f t="shared" si="1260"/>
        <v>-49.25</v>
      </c>
      <c r="CN857" s="216"/>
      <c r="CO857" s="216"/>
      <c r="CP857" s="216"/>
      <c r="CQ857" s="217">
        <f t="shared" si="1261"/>
        <v>-49.25</v>
      </c>
      <c r="CR857" s="403">
        <f t="shared" si="1262"/>
        <v>-49.773250000000019</v>
      </c>
      <c r="CS857" s="403">
        <f t="shared" si="1290"/>
        <v>-14.931975000000005</v>
      </c>
      <c r="CT857" s="403">
        <f t="shared" si="1263"/>
        <v>-24.886625000000009</v>
      </c>
      <c r="CU857" s="403"/>
      <c r="CV857" s="403"/>
      <c r="CW857" s="403"/>
      <c r="CX857" s="404">
        <f t="shared" si="1264"/>
        <v>-24.886625000000009</v>
      </c>
      <c r="CY857" s="198"/>
      <c r="CZ857" s="222">
        <v>758</v>
      </c>
      <c r="DA857" s="677">
        <f t="shared" si="1265"/>
        <v>-274</v>
      </c>
      <c r="DB857" s="676">
        <f t="shared" si="1266"/>
        <v>-26.550387596899228</v>
      </c>
      <c r="DC857" s="676">
        <f t="shared" si="1291"/>
        <v>-5.3100775193798455</v>
      </c>
      <c r="DD857" s="208">
        <v>1080.587</v>
      </c>
      <c r="DE857" s="677">
        <f t="shared" si="1267"/>
        <v>48.586999999999989</v>
      </c>
      <c r="DF857" s="676">
        <f t="shared" si="1268"/>
        <v>4.7080426356589129</v>
      </c>
      <c r="DG857" s="676">
        <f t="shared" si="1292"/>
        <v>0.94160852713178256</v>
      </c>
      <c r="DH857" s="222">
        <v>20</v>
      </c>
      <c r="DI857" s="677">
        <f t="shared" si="1269"/>
        <v>206.4</v>
      </c>
      <c r="DJ857" s="568">
        <f t="shared" si="1270"/>
        <v>1238.4000000000001</v>
      </c>
      <c r="DK857" s="677">
        <f t="shared" si="1271"/>
        <v>619.20000000000005</v>
      </c>
      <c r="DL857" s="677">
        <f t="shared" si="1293"/>
        <v>371.52</v>
      </c>
      <c r="DM857" s="677">
        <f t="shared" si="1294"/>
        <v>619.20000000000005</v>
      </c>
      <c r="DN857" s="677">
        <f t="shared" si="1272"/>
        <v>-39.453250000000025</v>
      </c>
      <c r="DO857" s="677">
        <f t="shared" si="1295"/>
        <v>-11.835975000000007</v>
      </c>
      <c r="DP857" s="677">
        <f t="shared" si="1296"/>
        <v>-19.726625000000013</v>
      </c>
      <c r="DQ857" s="677">
        <f t="shared" si="1273"/>
        <v>-19.726625000000013</v>
      </c>
      <c r="DR857" s="222">
        <v>758</v>
      </c>
      <c r="DS857" s="677">
        <f t="shared" si="1274"/>
        <v>-274</v>
      </c>
      <c r="DT857" s="676">
        <f t="shared" si="1275"/>
        <v>-26.550387596899228</v>
      </c>
      <c r="DU857" s="710">
        <f t="shared" si="1297"/>
        <v>-5.3100775193798455</v>
      </c>
      <c r="DV857" s="208">
        <v>1080.587</v>
      </c>
      <c r="DW857" s="677">
        <f t="shared" si="1276"/>
        <v>48.586999999999989</v>
      </c>
      <c r="DX857" s="676">
        <f t="shared" si="1277"/>
        <v>4.7080426356589129</v>
      </c>
      <c r="DY857" s="710">
        <f t="shared" si="1298"/>
        <v>0.94160852713178256</v>
      </c>
      <c r="DZ857" s="222">
        <v>19</v>
      </c>
      <c r="EA857" s="677">
        <f t="shared" si="1278"/>
        <v>196.08</v>
      </c>
      <c r="EB857" s="568">
        <f t="shared" si="1279"/>
        <v>1228.08</v>
      </c>
      <c r="EC857" s="677">
        <f t="shared" si="1280"/>
        <v>614.04</v>
      </c>
      <c r="ED857" s="677">
        <f t="shared" si="1299"/>
        <v>368.42399999999992</v>
      </c>
      <c r="EE857" s="677">
        <f t="shared" si="1300"/>
        <v>614.04</v>
      </c>
      <c r="EF857" s="208">
        <f t="shared" si="1301"/>
        <v>-36.873249999999985</v>
      </c>
      <c r="EG857" s="208">
        <f t="shared" si="1302"/>
        <v>-11.061974999999995</v>
      </c>
      <c r="EH857" s="208">
        <f t="shared" si="1303"/>
        <v>-18.436624999999992</v>
      </c>
      <c r="EI857" s="677">
        <f t="shared" si="1281"/>
        <v>-18.436624999999992</v>
      </c>
    </row>
    <row r="858" spans="1:139" s="218" customFormat="1" ht="13.5" customHeight="1" x14ac:dyDescent="0.2">
      <c r="A858" s="505">
        <v>856</v>
      </c>
      <c r="B858" s="505" t="s">
        <v>1270</v>
      </c>
      <c r="C858" s="499" t="s">
        <v>961</v>
      </c>
      <c r="D858" s="253" t="s">
        <v>114</v>
      </c>
      <c r="E858" s="253" t="s">
        <v>92</v>
      </c>
      <c r="F858" s="219" t="s">
        <v>96</v>
      </c>
      <c r="G858" s="219" t="s">
        <v>24</v>
      </c>
      <c r="H858" s="219" t="s">
        <v>28</v>
      </c>
      <c r="I858" s="248">
        <v>0.2</v>
      </c>
      <c r="J858" s="230">
        <v>739</v>
      </c>
      <c r="K858" s="222"/>
      <c r="L858" s="219" t="s">
        <v>96</v>
      </c>
      <c r="M858" s="219" t="s">
        <v>24</v>
      </c>
      <c r="N858" s="219" t="s">
        <v>28</v>
      </c>
      <c r="O858" s="249">
        <v>0.2</v>
      </c>
      <c r="P858" s="230">
        <v>739</v>
      </c>
      <c r="Q858" s="219"/>
      <c r="R858" s="219"/>
      <c r="S858" s="219"/>
      <c r="T858" s="249">
        <v>0.2</v>
      </c>
      <c r="U858" s="231">
        <v>739</v>
      </c>
      <c r="V858" s="228" t="s">
        <v>674</v>
      </c>
      <c r="W858" s="228" t="s">
        <v>6</v>
      </c>
      <c r="X858" s="228" t="s">
        <v>28</v>
      </c>
      <c r="Y858" s="252">
        <v>0.2</v>
      </c>
      <c r="Z858" s="232">
        <v>739</v>
      </c>
      <c r="AA858" s="207">
        <f t="shared" si="1217"/>
        <v>147.80000000000001</v>
      </c>
      <c r="AB858" s="222">
        <v>967</v>
      </c>
      <c r="AC858" s="544">
        <f t="shared" si="1282"/>
        <v>228</v>
      </c>
      <c r="AD858" s="208">
        <f>1.22*$AB$1</f>
        <v>1387.7012</v>
      </c>
      <c r="AE858" s="678">
        <f t="shared" si="1283"/>
        <v>648.70119999999997</v>
      </c>
      <c r="AF858" s="222">
        <v>1796</v>
      </c>
      <c r="AJ858" s="444">
        <f t="shared" si="1218"/>
        <v>228</v>
      </c>
      <c r="AK858" s="444">
        <f t="shared" si="1219"/>
        <v>30.852503382949948</v>
      </c>
      <c r="AL858" s="539">
        <f t="shared" si="1284"/>
        <v>6.1705006765899899E-2</v>
      </c>
      <c r="AM858" s="444">
        <f t="shared" si="1220"/>
        <v>45.6</v>
      </c>
      <c r="AN858" s="445">
        <f t="shared" si="1221"/>
        <v>648.70119999999997</v>
      </c>
      <c r="AO858" s="445">
        <f t="shared" si="1222"/>
        <v>87.780947225981038</v>
      </c>
      <c r="AP858" s="542">
        <f t="shared" si="1285"/>
        <v>0.17556189445196207</v>
      </c>
      <c r="AQ858" s="445">
        <f t="shared" si="1223"/>
        <v>129.74024</v>
      </c>
      <c r="AR858" s="227">
        <f t="shared" si="1224"/>
        <v>171.8</v>
      </c>
      <c r="AS858" s="210">
        <f t="shared" si="1225"/>
        <v>859</v>
      </c>
      <c r="AT858" s="209">
        <f t="shared" si="1226"/>
        <v>257.7</v>
      </c>
      <c r="AU858" s="209">
        <f t="shared" si="1227"/>
        <v>429.5</v>
      </c>
      <c r="AV858" s="211">
        <f t="shared" si="1228"/>
        <v>967</v>
      </c>
      <c r="AW858" s="212">
        <f t="shared" si="1229"/>
        <v>-108</v>
      </c>
      <c r="AX858" s="210">
        <f t="shared" si="1230"/>
        <v>120</v>
      </c>
      <c r="AY858" s="210">
        <f t="shared" si="1231"/>
        <v>16.238159675236801</v>
      </c>
      <c r="AZ858" s="211">
        <f t="shared" si="1232"/>
        <v>1387.7012</v>
      </c>
      <c r="BA858" s="544">
        <f t="shared" si="1286"/>
        <v>528.70119999999997</v>
      </c>
      <c r="BB858" s="210">
        <f t="shared" si="1287"/>
        <v>132.17529999999999</v>
      </c>
      <c r="BC858" s="213">
        <f t="shared" si="1233"/>
        <v>249.78621600000002</v>
      </c>
      <c r="BD858" s="211">
        <f>[1]MAG_9pak!$F$11</f>
        <v>1248.9310800000001</v>
      </c>
      <c r="BE858" s="213">
        <f t="shared" si="1234"/>
        <v>374.67932400000001</v>
      </c>
      <c r="BF858" s="213">
        <f t="shared" si="1235"/>
        <v>624.46554000000003</v>
      </c>
      <c r="BG858" s="210">
        <f t="shared" si="1236"/>
        <v>281.93108000000007</v>
      </c>
      <c r="BH858" s="210">
        <f t="shared" si="1237"/>
        <v>509.93108000000007</v>
      </c>
      <c r="BI858" s="210">
        <f t="shared" si="1238"/>
        <v>69.002852503382968</v>
      </c>
      <c r="BJ858" s="210">
        <f t="shared" si="1239"/>
        <v>916.36</v>
      </c>
      <c r="BK858" s="214">
        <f t="shared" si="1240"/>
        <v>274.90800000000002</v>
      </c>
      <c r="BL858" s="214">
        <f t="shared" si="1241"/>
        <v>458.18</v>
      </c>
      <c r="BM858" s="210">
        <f t="shared" si="1242"/>
        <v>177.36</v>
      </c>
      <c r="BN858" s="210">
        <f t="shared" si="1243"/>
        <v>-50.639999999999986</v>
      </c>
      <c r="BO858" s="215">
        <f t="shared" si="1244"/>
        <v>183.27200000000002</v>
      </c>
      <c r="BP858" s="210">
        <f t="shared" si="1304"/>
        <v>916.36</v>
      </c>
      <c r="BQ858" s="216">
        <f t="shared" si="1245"/>
        <v>274.90800000000002</v>
      </c>
      <c r="BR858" s="216">
        <f t="shared" si="1246"/>
        <v>458.18</v>
      </c>
      <c r="BS858" s="210">
        <f t="shared" si="1247"/>
        <v>177.36</v>
      </c>
      <c r="BT858" s="210">
        <f t="shared" si="1248"/>
        <v>-50.639999999999986</v>
      </c>
      <c r="BU858" s="217">
        <f t="shared" si="1249"/>
        <v>183.27200000000002</v>
      </c>
      <c r="BV858" s="210">
        <f t="shared" si="1305"/>
        <v>916.36</v>
      </c>
      <c r="BW858" s="403">
        <f t="shared" si="1250"/>
        <v>274.90800000000002</v>
      </c>
      <c r="BX858" s="403">
        <f t="shared" si="1251"/>
        <v>458.18</v>
      </c>
      <c r="BY858" s="210">
        <f t="shared" si="1252"/>
        <v>177.36</v>
      </c>
      <c r="BZ858" s="210">
        <f t="shared" si="1253"/>
        <v>-50.639999999999986</v>
      </c>
      <c r="CA858" s="210">
        <f t="shared" si="1254"/>
        <v>24</v>
      </c>
      <c r="CB858" s="404">
        <f t="shared" si="1255"/>
        <v>183.27200000000002</v>
      </c>
      <c r="CC858" s="211"/>
      <c r="CD858" s="537">
        <f t="shared" si="1256"/>
        <v>132.17529999999999</v>
      </c>
      <c r="CE858" s="537">
        <f t="shared" si="1288"/>
        <v>39.652589999999996</v>
      </c>
      <c r="CF858" s="537">
        <f t="shared" si="1257"/>
        <v>66.087649999999996</v>
      </c>
      <c r="CG858" s="210"/>
      <c r="CH858" s="210"/>
      <c r="CI858" s="210"/>
      <c r="CJ858" s="538">
        <f t="shared" si="1258"/>
        <v>26.43506</v>
      </c>
      <c r="CK858" s="216">
        <f t="shared" si="1259"/>
        <v>27</v>
      </c>
      <c r="CL858" s="216">
        <f t="shared" si="1289"/>
        <v>8.1</v>
      </c>
      <c r="CM858" s="216">
        <f t="shared" si="1260"/>
        <v>13.5</v>
      </c>
      <c r="CN858" s="216"/>
      <c r="CO858" s="216"/>
      <c r="CP858" s="216"/>
      <c r="CQ858" s="217">
        <f t="shared" si="1261"/>
        <v>5.4</v>
      </c>
      <c r="CR858" s="403">
        <f t="shared" si="1262"/>
        <v>117.83529999999999</v>
      </c>
      <c r="CS858" s="403">
        <f t="shared" si="1290"/>
        <v>35.350589999999997</v>
      </c>
      <c r="CT858" s="403">
        <f t="shared" si="1263"/>
        <v>58.917649999999995</v>
      </c>
      <c r="CU858" s="403"/>
      <c r="CV858" s="403"/>
      <c r="CW858" s="403"/>
      <c r="CX858" s="404">
        <f t="shared" si="1264"/>
        <v>23.567059999999998</v>
      </c>
      <c r="CY858" s="198"/>
      <c r="CZ858" s="222">
        <v>967</v>
      </c>
      <c r="DA858" s="677">
        <f t="shared" si="1265"/>
        <v>228</v>
      </c>
      <c r="DB858" s="676">
        <f t="shared" si="1266"/>
        <v>30.852503382949948</v>
      </c>
      <c r="DC858" s="676">
        <f t="shared" si="1291"/>
        <v>6.1705006765899899</v>
      </c>
      <c r="DD858" s="208">
        <v>1387.7012</v>
      </c>
      <c r="DE858" s="677">
        <f t="shared" si="1267"/>
        <v>648.70119999999997</v>
      </c>
      <c r="DF858" s="676">
        <f t="shared" si="1268"/>
        <v>87.780947225981038</v>
      </c>
      <c r="DG858" s="676">
        <f t="shared" si="1292"/>
        <v>17.556189445196207</v>
      </c>
      <c r="DH858" s="222">
        <v>20</v>
      </c>
      <c r="DI858" s="677">
        <f t="shared" si="1269"/>
        <v>147.80000000000001</v>
      </c>
      <c r="DJ858" s="568">
        <f t="shared" si="1270"/>
        <v>886.8</v>
      </c>
      <c r="DK858" s="677">
        <f t="shared" si="1271"/>
        <v>177.36</v>
      </c>
      <c r="DL858" s="677">
        <f t="shared" si="1293"/>
        <v>266.04000000000002</v>
      </c>
      <c r="DM858" s="677">
        <f t="shared" si="1294"/>
        <v>443.4</v>
      </c>
      <c r="DN858" s="677">
        <f t="shared" si="1272"/>
        <v>125.2253</v>
      </c>
      <c r="DO858" s="677">
        <f t="shared" si="1295"/>
        <v>37.567590000000003</v>
      </c>
      <c r="DP858" s="677">
        <f t="shared" si="1296"/>
        <v>62.612650000000002</v>
      </c>
      <c r="DQ858" s="677">
        <f t="shared" si="1273"/>
        <v>25.045060000000003</v>
      </c>
      <c r="DR858" s="222">
        <v>967</v>
      </c>
      <c r="DS858" s="677">
        <f t="shared" si="1274"/>
        <v>228</v>
      </c>
      <c r="DT858" s="676">
        <f t="shared" si="1275"/>
        <v>30.852503382949948</v>
      </c>
      <c r="DU858" s="710">
        <f t="shared" si="1297"/>
        <v>6.1705006765899899</v>
      </c>
      <c r="DV858" s="208">
        <v>1387.7012</v>
      </c>
      <c r="DW858" s="677">
        <f t="shared" si="1276"/>
        <v>648.70119999999997</v>
      </c>
      <c r="DX858" s="676">
        <f t="shared" si="1277"/>
        <v>87.780947225981038</v>
      </c>
      <c r="DY858" s="710">
        <f t="shared" si="1298"/>
        <v>17.556189445196207</v>
      </c>
      <c r="DZ858" s="222">
        <v>19</v>
      </c>
      <c r="EA858" s="677">
        <f t="shared" si="1278"/>
        <v>140.41</v>
      </c>
      <c r="EB858" s="568">
        <f t="shared" si="1279"/>
        <v>879.41</v>
      </c>
      <c r="EC858" s="677">
        <f t="shared" si="1280"/>
        <v>175.88200000000001</v>
      </c>
      <c r="ED858" s="677">
        <f t="shared" si="1299"/>
        <v>263.82299999999998</v>
      </c>
      <c r="EE858" s="677">
        <f t="shared" si="1300"/>
        <v>439.70499999999998</v>
      </c>
      <c r="EF858" s="208">
        <f t="shared" si="1301"/>
        <v>127.0728</v>
      </c>
      <c r="EG858" s="208">
        <f t="shared" si="1302"/>
        <v>38.121839999999999</v>
      </c>
      <c r="EH858" s="208">
        <f t="shared" si="1303"/>
        <v>63.5364</v>
      </c>
      <c r="EI858" s="677">
        <f t="shared" si="1281"/>
        <v>25.414560000000002</v>
      </c>
    </row>
    <row r="859" spans="1:139" s="218" customFormat="1" ht="13.5" customHeight="1" x14ac:dyDescent="0.2">
      <c r="A859" s="505">
        <v>857</v>
      </c>
      <c r="B859" s="505" t="s">
        <v>1270</v>
      </c>
      <c r="C859" s="499" t="s">
        <v>961</v>
      </c>
      <c r="D859" s="253" t="s">
        <v>114</v>
      </c>
      <c r="E859" s="253" t="s">
        <v>14</v>
      </c>
      <c r="F859" s="219" t="s">
        <v>38</v>
      </c>
      <c r="G859" s="219" t="s">
        <v>24</v>
      </c>
      <c r="H859" s="219" t="s">
        <v>25</v>
      </c>
      <c r="I859" s="248">
        <v>0.8</v>
      </c>
      <c r="J859" s="229">
        <v>700</v>
      </c>
      <c r="K859" s="222"/>
      <c r="L859" s="219" t="s">
        <v>38</v>
      </c>
      <c r="M859" s="219" t="s">
        <v>24</v>
      </c>
      <c r="N859" s="219" t="s">
        <v>25</v>
      </c>
      <c r="O859" s="249">
        <v>0.8</v>
      </c>
      <c r="P859" s="230">
        <v>700</v>
      </c>
      <c r="Q859" s="219"/>
      <c r="R859" s="219"/>
      <c r="S859" s="219"/>
      <c r="T859" s="249">
        <v>0.8</v>
      </c>
      <c r="U859" s="231">
        <v>700</v>
      </c>
      <c r="V859" s="228" t="s">
        <v>660</v>
      </c>
      <c r="W859" s="228" t="s">
        <v>6</v>
      </c>
      <c r="X859" s="228" t="s">
        <v>45</v>
      </c>
      <c r="Y859" s="252">
        <v>0.8</v>
      </c>
      <c r="Z859" s="232">
        <v>700</v>
      </c>
      <c r="AA859" s="207">
        <f t="shared" si="1217"/>
        <v>560</v>
      </c>
      <c r="AB859" s="222">
        <v>758</v>
      </c>
      <c r="AC859" s="544">
        <f t="shared" si="1282"/>
        <v>58</v>
      </c>
      <c r="AD859" s="208">
        <f>0.95*$AB$1</f>
        <v>1080.587</v>
      </c>
      <c r="AE859" s="678">
        <f t="shared" si="1283"/>
        <v>380.58699999999999</v>
      </c>
      <c r="AF859" s="222">
        <v>1406</v>
      </c>
      <c r="AJ859" s="444">
        <f t="shared" si="1218"/>
        <v>58</v>
      </c>
      <c r="AK859" s="444">
        <f t="shared" si="1219"/>
        <v>8.2857142857142918</v>
      </c>
      <c r="AL859" s="539">
        <f t="shared" si="1284"/>
        <v>1.6571428571428584E-2</v>
      </c>
      <c r="AM859" s="444">
        <f t="shared" si="1220"/>
        <v>11.6</v>
      </c>
      <c r="AN859" s="445">
        <f t="shared" si="1221"/>
        <v>380.58699999999999</v>
      </c>
      <c r="AO859" s="445">
        <f t="shared" si="1222"/>
        <v>54.369571428571419</v>
      </c>
      <c r="AP859" s="542">
        <f t="shared" si="1285"/>
        <v>0.10873914285714284</v>
      </c>
      <c r="AQ859" s="445">
        <f t="shared" si="1223"/>
        <v>76.117400000000004</v>
      </c>
      <c r="AR859" s="227">
        <f t="shared" si="1224"/>
        <v>656</v>
      </c>
      <c r="AS859" s="210">
        <f t="shared" si="1225"/>
        <v>820</v>
      </c>
      <c r="AT859" s="209">
        <f t="shared" si="1226"/>
        <v>246</v>
      </c>
      <c r="AU859" s="209">
        <f t="shared" si="1227"/>
        <v>410</v>
      </c>
      <c r="AV859" s="211">
        <f t="shared" si="1228"/>
        <v>758</v>
      </c>
      <c r="AW859" s="210">
        <f t="shared" si="1229"/>
        <v>62</v>
      </c>
      <c r="AX859" s="210">
        <f t="shared" si="1230"/>
        <v>120</v>
      </c>
      <c r="AY859" s="210">
        <f t="shared" si="1231"/>
        <v>17.142857142857153</v>
      </c>
      <c r="AZ859" s="211">
        <f t="shared" si="1232"/>
        <v>1080.587</v>
      </c>
      <c r="BA859" s="544">
        <f t="shared" si="1286"/>
        <v>260.58699999999999</v>
      </c>
      <c r="BB859" s="210">
        <f t="shared" si="1287"/>
        <v>65.146749999999997</v>
      </c>
      <c r="BC859" s="213">
        <f t="shared" si="1233"/>
        <v>778.02264000000014</v>
      </c>
      <c r="BD859" s="211">
        <f>[1]MAG_9pak!$F$9</f>
        <v>972.52830000000006</v>
      </c>
      <c r="BE859" s="213">
        <f t="shared" si="1234"/>
        <v>291.75848999999999</v>
      </c>
      <c r="BF859" s="213">
        <f t="shared" si="1235"/>
        <v>486.26415000000003</v>
      </c>
      <c r="BG859" s="210">
        <f t="shared" si="1236"/>
        <v>214.52830000000006</v>
      </c>
      <c r="BH859" s="210">
        <f t="shared" si="1237"/>
        <v>272.52830000000006</v>
      </c>
      <c r="BI859" s="210">
        <f t="shared" si="1238"/>
        <v>38.932614285714294</v>
      </c>
      <c r="BJ859" s="210">
        <f t="shared" si="1239"/>
        <v>868</v>
      </c>
      <c r="BK859" s="214">
        <f t="shared" si="1240"/>
        <v>260.39999999999998</v>
      </c>
      <c r="BL859" s="214">
        <f t="shared" si="1241"/>
        <v>434</v>
      </c>
      <c r="BM859" s="210">
        <f t="shared" si="1242"/>
        <v>168</v>
      </c>
      <c r="BN859" s="210">
        <f t="shared" si="1243"/>
        <v>110</v>
      </c>
      <c r="BO859" s="215">
        <f t="shared" si="1244"/>
        <v>694.40000000000009</v>
      </c>
      <c r="BP859" s="210">
        <f t="shared" si="1304"/>
        <v>868</v>
      </c>
      <c r="BQ859" s="216">
        <f t="shared" si="1245"/>
        <v>260.39999999999998</v>
      </c>
      <c r="BR859" s="216">
        <f t="shared" si="1246"/>
        <v>434</v>
      </c>
      <c r="BS859" s="210">
        <f t="shared" si="1247"/>
        <v>168</v>
      </c>
      <c r="BT859" s="210">
        <f t="shared" si="1248"/>
        <v>110</v>
      </c>
      <c r="BU859" s="217">
        <f t="shared" si="1249"/>
        <v>694.40000000000009</v>
      </c>
      <c r="BV859" s="210">
        <f t="shared" si="1305"/>
        <v>868</v>
      </c>
      <c r="BW859" s="403">
        <f t="shared" si="1250"/>
        <v>260.39999999999998</v>
      </c>
      <c r="BX859" s="403">
        <f t="shared" si="1251"/>
        <v>434</v>
      </c>
      <c r="BY859" s="210">
        <f t="shared" si="1252"/>
        <v>168</v>
      </c>
      <c r="BZ859" s="210">
        <f t="shared" si="1253"/>
        <v>110</v>
      </c>
      <c r="CA859" s="210">
        <f t="shared" si="1254"/>
        <v>24</v>
      </c>
      <c r="CB859" s="404">
        <f t="shared" si="1255"/>
        <v>694.40000000000009</v>
      </c>
      <c r="CC859" s="211"/>
      <c r="CD859" s="537">
        <f t="shared" si="1256"/>
        <v>65.146749999999997</v>
      </c>
      <c r="CE859" s="537">
        <f t="shared" si="1288"/>
        <v>19.544024999999998</v>
      </c>
      <c r="CF859" s="537">
        <f t="shared" si="1257"/>
        <v>32.573374999999999</v>
      </c>
      <c r="CG859" s="210"/>
      <c r="CH859" s="210"/>
      <c r="CI859" s="210"/>
      <c r="CJ859" s="538">
        <f t="shared" si="1258"/>
        <v>52.117400000000004</v>
      </c>
      <c r="CK859" s="216">
        <f t="shared" si="1259"/>
        <v>-15.5</v>
      </c>
      <c r="CL859" s="216">
        <f t="shared" si="1289"/>
        <v>-4.6499999999999995</v>
      </c>
      <c r="CM859" s="216">
        <f t="shared" si="1260"/>
        <v>-7.75</v>
      </c>
      <c r="CN859" s="216"/>
      <c r="CO859" s="216"/>
      <c r="CP859" s="216"/>
      <c r="CQ859" s="217">
        <f t="shared" si="1261"/>
        <v>-12.4</v>
      </c>
      <c r="CR859" s="403">
        <f t="shared" si="1262"/>
        <v>53.146749999999997</v>
      </c>
      <c r="CS859" s="403">
        <f t="shared" si="1290"/>
        <v>15.944024999999998</v>
      </c>
      <c r="CT859" s="403">
        <f t="shared" si="1263"/>
        <v>26.573374999999999</v>
      </c>
      <c r="CU859" s="403"/>
      <c r="CV859" s="403"/>
      <c r="CW859" s="403"/>
      <c r="CX859" s="404">
        <f t="shared" si="1264"/>
        <v>42.517400000000002</v>
      </c>
      <c r="CY859" s="198"/>
      <c r="CZ859" s="222">
        <v>758</v>
      </c>
      <c r="DA859" s="677">
        <f t="shared" si="1265"/>
        <v>58</v>
      </c>
      <c r="DB859" s="676">
        <f t="shared" si="1266"/>
        <v>8.2857142857142918</v>
      </c>
      <c r="DC859" s="676">
        <f t="shared" si="1291"/>
        <v>1.6571428571428584</v>
      </c>
      <c r="DD859" s="208">
        <v>1080.587</v>
      </c>
      <c r="DE859" s="677">
        <f t="shared" si="1267"/>
        <v>380.58699999999999</v>
      </c>
      <c r="DF859" s="676">
        <f t="shared" si="1268"/>
        <v>54.369571428571419</v>
      </c>
      <c r="DG859" s="676">
        <f t="shared" si="1292"/>
        <v>10.873914285714283</v>
      </c>
      <c r="DH859" s="222">
        <v>20</v>
      </c>
      <c r="DI859" s="677">
        <f t="shared" si="1269"/>
        <v>140</v>
      </c>
      <c r="DJ859" s="568">
        <f t="shared" si="1270"/>
        <v>840</v>
      </c>
      <c r="DK859" s="677">
        <f t="shared" si="1271"/>
        <v>672</v>
      </c>
      <c r="DL859" s="677">
        <f t="shared" si="1293"/>
        <v>252</v>
      </c>
      <c r="DM859" s="677">
        <f t="shared" si="1294"/>
        <v>420</v>
      </c>
      <c r="DN859" s="677">
        <f t="shared" si="1272"/>
        <v>60.146749999999997</v>
      </c>
      <c r="DO859" s="677">
        <f t="shared" si="1295"/>
        <v>18.044024999999998</v>
      </c>
      <c r="DP859" s="677">
        <f t="shared" si="1296"/>
        <v>30.073374999999999</v>
      </c>
      <c r="DQ859" s="677">
        <f t="shared" si="1273"/>
        <v>48.117400000000004</v>
      </c>
      <c r="DR859" s="222">
        <v>758</v>
      </c>
      <c r="DS859" s="677">
        <f t="shared" si="1274"/>
        <v>58</v>
      </c>
      <c r="DT859" s="676">
        <f t="shared" si="1275"/>
        <v>8.2857142857142918</v>
      </c>
      <c r="DU859" s="710">
        <f t="shared" si="1297"/>
        <v>1.6571428571428584</v>
      </c>
      <c r="DV859" s="208">
        <v>1080.587</v>
      </c>
      <c r="DW859" s="677">
        <f t="shared" si="1276"/>
        <v>380.58699999999999</v>
      </c>
      <c r="DX859" s="676">
        <f t="shared" si="1277"/>
        <v>54.369571428571419</v>
      </c>
      <c r="DY859" s="710">
        <f t="shared" si="1298"/>
        <v>10.873914285714283</v>
      </c>
      <c r="DZ859" s="222">
        <v>19</v>
      </c>
      <c r="EA859" s="677">
        <f t="shared" si="1278"/>
        <v>133</v>
      </c>
      <c r="EB859" s="568">
        <f t="shared" si="1279"/>
        <v>833</v>
      </c>
      <c r="EC859" s="677">
        <f t="shared" si="1280"/>
        <v>666.40000000000009</v>
      </c>
      <c r="ED859" s="677">
        <f t="shared" si="1299"/>
        <v>249.9</v>
      </c>
      <c r="EE859" s="677">
        <f t="shared" si="1300"/>
        <v>416.5</v>
      </c>
      <c r="EF859" s="208">
        <f t="shared" si="1301"/>
        <v>61.896749999999997</v>
      </c>
      <c r="EG859" s="208">
        <f t="shared" si="1302"/>
        <v>18.569025</v>
      </c>
      <c r="EH859" s="208">
        <f t="shared" si="1303"/>
        <v>30.948374999999999</v>
      </c>
      <c r="EI859" s="677">
        <f t="shared" si="1281"/>
        <v>49.517400000000002</v>
      </c>
    </row>
    <row r="860" spans="1:139" s="218" customFormat="1" ht="13.5" customHeight="1" x14ac:dyDescent="0.2">
      <c r="A860" s="506">
        <v>858</v>
      </c>
      <c r="B860" s="506" t="s">
        <v>1270</v>
      </c>
      <c r="C860" s="499" t="s">
        <v>1118</v>
      </c>
      <c r="D860" s="253" t="s">
        <v>114</v>
      </c>
      <c r="E860" s="253" t="s">
        <v>93</v>
      </c>
      <c r="F860" s="219" t="s">
        <v>90</v>
      </c>
      <c r="G860" s="219" t="s">
        <v>6</v>
      </c>
      <c r="H860" s="219" t="s">
        <v>52</v>
      </c>
      <c r="I860" s="248">
        <v>4</v>
      </c>
      <c r="J860" s="230">
        <v>639</v>
      </c>
      <c r="K860" s="222"/>
      <c r="L860" s="219" t="s">
        <v>90</v>
      </c>
      <c r="M860" s="219" t="s">
        <v>6</v>
      </c>
      <c r="N860" s="219" t="s">
        <v>52</v>
      </c>
      <c r="O860" s="249">
        <v>4</v>
      </c>
      <c r="P860" s="230">
        <v>639</v>
      </c>
      <c r="Q860" s="219"/>
      <c r="R860" s="219"/>
      <c r="S860" s="219"/>
      <c r="T860" s="249">
        <v>4</v>
      </c>
      <c r="U860" s="231">
        <v>639</v>
      </c>
      <c r="V860" s="228" t="s">
        <v>171</v>
      </c>
      <c r="W860" s="228" t="s">
        <v>6</v>
      </c>
      <c r="X860" s="228" t="s">
        <v>52</v>
      </c>
      <c r="Y860" s="252">
        <v>4</v>
      </c>
      <c r="Z860" s="232">
        <v>688</v>
      </c>
      <c r="AA860" s="207">
        <f t="shared" si="1217"/>
        <v>2752</v>
      </c>
      <c r="AB860" s="222">
        <v>662</v>
      </c>
      <c r="AC860" s="544">
        <f t="shared" si="1282"/>
        <v>-26</v>
      </c>
      <c r="AD860" s="208">
        <f>0.832*$AB$1</f>
        <v>946.36671999999999</v>
      </c>
      <c r="AE860" s="678">
        <f t="shared" si="1283"/>
        <v>258.36671999999999</v>
      </c>
      <c r="AF860" s="222">
        <v>1228</v>
      </c>
      <c r="AJ860" s="444">
        <f t="shared" si="1218"/>
        <v>-26</v>
      </c>
      <c r="AK860" s="444">
        <f t="shared" si="1219"/>
        <v>-3.7790697674418539</v>
      </c>
      <c r="AL860" s="539">
        <f t="shared" si="1284"/>
        <v>-7.5581395348837078E-3</v>
      </c>
      <c r="AM860" s="444">
        <f t="shared" si="1220"/>
        <v>-5.2</v>
      </c>
      <c r="AN860" s="445">
        <f t="shared" si="1221"/>
        <v>258.36671999999999</v>
      </c>
      <c r="AO860" s="445">
        <f t="shared" si="1222"/>
        <v>37.55330232558137</v>
      </c>
      <c r="AP860" s="542">
        <f t="shared" si="1285"/>
        <v>7.5106604651162742E-2</v>
      </c>
      <c r="AQ860" s="445">
        <f t="shared" si="1223"/>
        <v>51.673344</v>
      </c>
      <c r="AR860" s="227">
        <f t="shared" si="1224"/>
        <v>3232</v>
      </c>
      <c r="AS860" s="210">
        <f t="shared" si="1225"/>
        <v>808</v>
      </c>
      <c r="AT860" s="209">
        <f t="shared" si="1226"/>
        <v>242.39999999999998</v>
      </c>
      <c r="AU860" s="209">
        <f t="shared" si="1227"/>
        <v>404</v>
      </c>
      <c r="AV860" s="211">
        <f t="shared" si="1228"/>
        <v>662</v>
      </c>
      <c r="AW860" s="210">
        <f t="shared" si="1229"/>
        <v>146</v>
      </c>
      <c r="AX860" s="210">
        <f t="shared" si="1230"/>
        <v>120</v>
      </c>
      <c r="AY860" s="210">
        <f t="shared" si="1231"/>
        <v>17.441860465116292</v>
      </c>
      <c r="AZ860" s="211">
        <f t="shared" si="1232"/>
        <v>946.36671999999999</v>
      </c>
      <c r="BA860" s="544">
        <f t="shared" si="1286"/>
        <v>138.36671999999999</v>
      </c>
      <c r="BB860" s="210">
        <f t="shared" si="1287"/>
        <v>34.591679999999997</v>
      </c>
      <c r="BC860" s="213">
        <f t="shared" si="1233"/>
        <v>3406.920192</v>
      </c>
      <c r="BD860" s="211">
        <f>[1]MAG_9pak!$F$7</f>
        <v>851.73004800000001</v>
      </c>
      <c r="BE860" s="213">
        <f t="shared" si="1234"/>
        <v>255.5190144</v>
      </c>
      <c r="BF860" s="213">
        <f t="shared" si="1235"/>
        <v>425.86502400000001</v>
      </c>
      <c r="BG860" s="210">
        <f t="shared" si="1236"/>
        <v>189.73004800000001</v>
      </c>
      <c r="BH860" s="210">
        <f t="shared" si="1237"/>
        <v>163.73004800000001</v>
      </c>
      <c r="BI860" s="210">
        <f t="shared" si="1238"/>
        <v>23.797972093023262</v>
      </c>
      <c r="BJ860" s="210">
        <f t="shared" si="1239"/>
        <v>853.12</v>
      </c>
      <c r="BK860" s="214">
        <f t="shared" si="1240"/>
        <v>255.93599999999998</v>
      </c>
      <c r="BL860" s="214">
        <f t="shared" si="1241"/>
        <v>426.56</v>
      </c>
      <c r="BM860" s="210">
        <f t="shared" si="1242"/>
        <v>165.12</v>
      </c>
      <c r="BN860" s="210">
        <f t="shared" si="1243"/>
        <v>191.12</v>
      </c>
      <c r="BO860" s="215">
        <f t="shared" si="1244"/>
        <v>3412.48</v>
      </c>
      <c r="BP860" s="210">
        <f t="shared" si="1304"/>
        <v>853.12</v>
      </c>
      <c r="BQ860" s="216">
        <f t="shared" si="1245"/>
        <v>255.93599999999998</v>
      </c>
      <c r="BR860" s="216">
        <f t="shared" si="1246"/>
        <v>426.56</v>
      </c>
      <c r="BS860" s="210">
        <f t="shared" si="1247"/>
        <v>165.12</v>
      </c>
      <c r="BT860" s="210">
        <f t="shared" si="1248"/>
        <v>191.12</v>
      </c>
      <c r="BU860" s="217">
        <f t="shared" si="1249"/>
        <v>3412.48</v>
      </c>
      <c r="BV860" s="210">
        <f t="shared" si="1305"/>
        <v>853.12</v>
      </c>
      <c r="BW860" s="403">
        <f t="shared" si="1250"/>
        <v>255.93599999999998</v>
      </c>
      <c r="BX860" s="403">
        <f t="shared" si="1251"/>
        <v>426.56</v>
      </c>
      <c r="BY860" s="210">
        <f t="shared" si="1252"/>
        <v>165.12</v>
      </c>
      <c r="BZ860" s="210">
        <f t="shared" si="1253"/>
        <v>191.12</v>
      </c>
      <c r="CA860" s="210">
        <f t="shared" si="1254"/>
        <v>24</v>
      </c>
      <c r="CB860" s="404">
        <f t="shared" si="1255"/>
        <v>3412.48</v>
      </c>
      <c r="CC860" s="211"/>
      <c r="CD860" s="537">
        <f t="shared" si="1256"/>
        <v>34.591679999999997</v>
      </c>
      <c r="CE860" s="537">
        <f t="shared" si="1288"/>
        <v>10.377503999999998</v>
      </c>
      <c r="CF860" s="537">
        <f t="shared" si="1257"/>
        <v>17.295839999999998</v>
      </c>
      <c r="CG860" s="210"/>
      <c r="CH860" s="210"/>
      <c r="CI860" s="210"/>
      <c r="CJ860" s="538">
        <f t="shared" si="1258"/>
        <v>138.36671999999999</v>
      </c>
      <c r="CK860" s="216">
        <f t="shared" si="1259"/>
        <v>-36.5</v>
      </c>
      <c r="CL860" s="216">
        <f t="shared" si="1289"/>
        <v>-10.95</v>
      </c>
      <c r="CM860" s="216">
        <f t="shared" si="1260"/>
        <v>-18.25</v>
      </c>
      <c r="CN860" s="216"/>
      <c r="CO860" s="216"/>
      <c r="CP860" s="216"/>
      <c r="CQ860" s="217">
        <f t="shared" si="1261"/>
        <v>-146</v>
      </c>
      <c r="CR860" s="403">
        <f t="shared" si="1262"/>
        <v>23.311679999999996</v>
      </c>
      <c r="CS860" s="403">
        <f t="shared" si="1290"/>
        <v>6.9935039999999988</v>
      </c>
      <c r="CT860" s="403">
        <f t="shared" si="1263"/>
        <v>11.655839999999998</v>
      </c>
      <c r="CU860" s="403"/>
      <c r="CV860" s="403"/>
      <c r="CW860" s="403"/>
      <c r="CX860" s="404">
        <f t="shared" si="1264"/>
        <v>93.246719999999982</v>
      </c>
      <c r="CY860" s="198"/>
      <c r="CZ860" s="222">
        <v>662</v>
      </c>
      <c r="DA860" s="677">
        <f t="shared" si="1265"/>
        <v>-26</v>
      </c>
      <c r="DB860" s="676">
        <f t="shared" si="1266"/>
        <v>-3.7790697674418539</v>
      </c>
      <c r="DC860" s="676">
        <f t="shared" si="1291"/>
        <v>-0.75581395348837077</v>
      </c>
      <c r="DD860" s="208">
        <v>946.36671999999999</v>
      </c>
      <c r="DE860" s="677">
        <f t="shared" si="1267"/>
        <v>258.36671999999999</v>
      </c>
      <c r="DF860" s="676">
        <f t="shared" si="1268"/>
        <v>37.55330232558137</v>
      </c>
      <c r="DG860" s="676">
        <f t="shared" si="1292"/>
        <v>7.5106604651162741</v>
      </c>
      <c r="DH860" s="222">
        <v>24</v>
      </c>
      <c r="DI860" s="677">
        <f t="shared" si="1269"/>
        <v>165.12</v>
      </c>
      <c r="DJ860" s="568">
        <f t="shared" si="1270"/>
        <v>853.12</v>
      </c>
      <c r="DK860" s="677">
        <f t="shared" si="1271"/>
        <v>3412.48</v>
      </c>
      <c r="DL860" s="677">
        <f t="shared" si="1293"/>
        <v>255.93599999999998</v>
      </c>
      <c r="DM860" s="677">
        <f t="shared" si="1294"/>
        <v>426.56</v>
      </c>
      <c r="DN860" s="677">
        <f t="shared" si="1272"/>
        <v>23.311679999999996</v>
      </c>
      <c r="DO860" s="677">
        <f t="shared" si="1295"/>
        <v>6.9935039999999988</v>
      </c>
      <c r="DP860" s="677">
        <f t="shared" si="1296"/>
        <v>11.655839999999998</v>
      </c>
      <c r="DQ860" s="677">
        <f t="shared" si="1273"/>
        <v>93.246719999999982</v>
      </c>
      <c r="DR860" s="222">
        <v>662</v>
      </c>
      <c r="DS860" s="677">
        <f t="shared" si="1274"/>
        <v>-26</v>
      </c>
      <c r="DT860" s="676">
        <f t="shared" si="1275"/>
        <v>-3.7790697674418539</v>
      </c>
      <c r="DU860" s="710">
        <f t="shared" si="1297"/>
        <v>-0.75581395348837077</v>
      </c>
      <c r="DV860" s="208">
        <v>946.36671999999999</v>
      </c>
      <c r="DW860" s="677">
        <f t="shared" si="1276"/>
        <v>258.36671999999999</v>
      </c>
      <c r="DX860" s="676">
        <f t="shared" si="1277"/>
        <v>37.55330232558137</v>
      </c>
      <c r="DY860" s="710">
        <f t="shared" si="1298"/>
        <v>7.5106604651162741</v>
      </c>
      <c r="DZ860" s="222">
        <v>22</v>
      </c>
      <c r="EA860" s="677">
        <f t="shared" si="1278"/>
        <v>151.36000000000001</v>
      </c>
      <c r="EB860" s="568">
        <f t="shared" si="1279"/>
        <v>839.36</v>
      </c>
      <c r="EC860" s="677">
        <f t="shared" si="1280"/>
        <v>3357.44</v>
      </c>
      <c r="ED860" s="677">
        <f t="shared" si="1299"/>
        <v>251.80799999999999</v>
      </c>
      <c r="EE860" s="677">
        <f t="shared" si="1300"/>
        <v>419.68</v>
      </c>
      <c r="EF860" s="208">
        <f t="shared" si="1301"/>
        <v>26.751679999999993</v>
      </c>
      <c r="EG860" s="208">
        <f t="shared" si="1302"/>
        <v>8.025503999999998</v>
      </c>
      <c r="EH860" s="208">
        <f t="shared" si="1303"/>
        <v>13.375839999999997</v>
      </c>
      <c r="EI860" s="677">
        <f t="shared" si="1281"/>
        <v>107.00671999999997</v>
      </c>
    </row>
    <row r="861" spans="1:139" s="218" customFormat="1" ht="13.5" customHeight="1" x14ac:dyDescent="0.2">
      <c r="A861" s="505">
        <v>859</v>
      </c>
      <c r="B861" s="505" t="s">
        <v>1270</v>
      </c>
      <c r="C861" s="499" t="s">
        <v>961</v>
      </c>
      <c r="D861" s="253" t="s">
        <v>114</v>
      </c>
      <c r="E861" s="253" t="s">
        <v>94</v>
      </c>
      <c r="F861" s="219" t="s">
        <v>97</v>
      </c>
      <c r="G861" s="219" t="s">
        <v>6</v>
      </c>
      <c r="H861" s="219" t="s">
        <v>45</v>
      </c>
      <c r="I861" s="248">
        <v>0.2</v>
      </c>
      <c r="J861" s="230">
        <v>647</v>
      </c>
      <c r="K861" s="222"/>
      <c r="L861" s="219" t="s">
        <v>97</v>
      </c>
      <c r="M861" s="219" t="s">
        <v>6</v>
      </c>
      <c r="N861" s="219" t="s">
        <v>45</v>
      </c>
      <c r="O861" s="249">
        <v>0.2</v>
      </c>
      <c r="P861" s="230">
        <v>647</v>
      </c>
      <c r="Q861" s="219"/>
      <c r="R861" s="219"/>
      <c r="S861" s="219"/>
      <c r="T861" s="249">
        <v>0.2</v>
      </c>
      <c r="U861" s="231">
        <v>647</v>
      </c>
      <c r="V861" s="224" t="s">
        <v>693</v>
      </c>
      <c r="W861" s="224" t="s">
        <v>6</v>
      </c>
      <c r="X861" s="224" t="s">
        <v>25</v>
      </c>
      <c r="Y861" s="252">
        <v>0.2</v>
      </c>
      <c r="Z861" s="232">
        <v>647</v>
      </c>
      <c r="AA861" s="207">
        <f t="shared" si="1217"/>
        <v>129.4</v>
      </c>
      <c r="AB861" s="222">
        <v>905</v>
      </c>
      <c r="AC861" s="544">
        <f t="shared" si="1282"/>
        <v>258</v>
      </c>
      <c r="AD861" s="208">
        <f>1.137*$AB$1</f>
        <v>1293.2920200000001</v>
      </c>
      <c r="AE861" s="678">
        <f t="shared" si="1283"/>
        <v>646.29202000000009</v>
      </c>
      <c r="AF861" s="222">
        <v>1682</v>
      </c>
      <c r="AJ861" s="444">
        <f t="shared" si="1218"/>
        <v>258</v>
      </c>
      <c r="AK861" s="444">
        <f t="shared" si="1219"/>
        <v>39.876352395672342</v>
      </c>
      <c r="AL861" s="539">
        <f t="shared" si="1284"/>
        <v>7.9752704791344678E-2</v>
      </c>
      <c r="AM861" s="444">
        <f t="shared" si="1220"/>
        <v>51.6</v>
      </c>
      <c r="AN861" s="445">
        <f t="shared" si="1221"/>
        <v>646.29202000000009</v>
      </c>
      <c r="AO861" s="445">
        <f t="shared" si="1222"/>
        <v>99.89057496136013</v>
      </c>
      <c r="AP861" s="542">
        <f t="shared" si="1285"/>
        <v>0.19978114992272025</v>
      </c>
      <c r="AQ861" s="445">
        <f t="shared" si="1223"/>
        <v>129.25840400000001</v>
      </c>
      <c r="AR861" s="227">
        <f t="shared" si="1224"/>
        <v>153.4</v>
      </c>
      <c r="AS861" s="210">
        <f t="shared" si="1225"/>
        <v>767</v>
      </c>
      <c r="AT861" s="209">
        <f t="shared" si="1226"/>
        <v>230.1</v>
      </c>
      <c r="AU861" s="209">
        <f t="shared" si="1227"/>
        <v>383.5</v>
      </c>
      <c r="AV861" s="211">
        <f t="shared" si="1228"/>
        <v>905</v>
      </c>
      <c r="AW861" s="212">
        <f t="shared" si="1229"/>
        <v>-138</v>
      </c>
      <c r="AX861" s="210">
        <f t="shared" si="1230"/>
        <v>120</v>
      </c>
      <c r="AY861" s="210">
        <f t="shared" si="1231"/>
        <v>18.547140649149924</v>
      </c>
      <c r="AZ861" s="211">
        <f t="shared" si="1232"/>
        <v>1293.2920200000001</v>
      </c>
      <c r="BA861" s="544">
        <f t="shared" si="1286"/>
        <v>526.29202000000009</v>
      </c>
      <c r="BB861" s="210">
        <f t="shared" si="1287"/>
        <v>131.57300500000002</v>
      </c>
      <c r="BC861" s="213">
        <f t="shared" si="1233"/>
        <v>232.79256360000005</v>
      </c>
      <c r="BD861" s="211">
        <f>[1]MAG_9pak!$F$10</f>
        <v>1163.9628180000002</v>
      </c>
      <c r="BE861" s="213">
        <f t="shared" si="1234"/>
        <v>349.18884540000005</v>
      </c>
      <c r="BF861" s="213">
        <f t="shared" si="1235"/>
        <v>581.9814090000001</v>
      </c>
      <c r="BG861" s="210">
        <f t="shared" si="1236"/>
        <v>258.9628180000002</v>
      </c>
      <c r="BH861" s="210">
        <f t="shared" si="1237"/>
        <v>516.9628180000002</v>
      </c>
      <c r="BI861" s="210">
        <f t="shared" si="1238"/>
        <v>79.901517465224146</v>
      </c>
      <c r="BJ861" s="210">
        <f t="shared" si="1239"/>
        <v>802.28</v>
      </c>
      <c r="BK861" s="214">
        <f t="shared" si="1240"/>
        <v>240.68399999999997</v>
      </c>
      <c r="BL861" s="214">
        <f t="shared" si="1241"/>
        <v>401.14</v>
      </c>
      <c r="BM861" s="210">
        <f t="shared" si="1242"/>
        <v>155.27999999999997</v>
      </c>
      <c r="BN861" s="210">
        <f t="shared" si="1243"/>
        <v>-102.72000000000003</v>
      </c>
      <c r="BO861" s="215">
        <f t="shared" si="1244"/>
        <v>160.45600000000002</v>
      </c>
      <c r="BP861" s="210">
        <f t="shared" si="1304"/>
        <v>802.28</v>
      </c>
      <c r="BQ861" s="216">
        <f t="shared" si="1245"/>
        <v>240.68399999999997</v>
      </c>
      <c r="BR861" s="216">
        <f t="shared" si="1246"/>
        <v>401.14</v>
      </c>
      <c r="BS861" s="210">
        <f t="shared" si="1247"/>
        <v>155.27999999999997</v>
      </c>
      <c r="BT861" s="210">
        <f t="shared" si="1248"/>
        <v>-102.72000000000003</v>
      </c>
      <c r="BU861" s="217">
        <f t="shared" si="1249"/>
        <v>160.45600000000002</v>
      </c>
      <c r="BV861" s="210">
        <f t="shared" si="1305"/>
        <v>802.28</v>
      </c>
      <c r="BW861" s="403">
        <f t="shared" si="1250"/>
        <v>240.68399999999997</v>
      </c>
      <c r="BX861" s="403">
        <f t="shared" si="1251"/>
        <v>401.14</v>
      </c>
      <c r="BY861" s="210">
        <f t="shared" si="1252"/>
        <v>155.27999999999997</v>
      </c>
      <c r="BZ861" s="210">
        <f t="shared" si="1253"/>
        <v>-102.72000000000003</v>
      </c>
      <c r="CA861" s="210">
        <f t="shared" si="1254"/>
        <v>24</v>
      </c>
      <c r="CB861" s="404">
        <f t="shared" si="1255"/>
        <v>160.45600000000002</v>
      </c>
      <c r="CC861" s="211"/>
      <c r="CD861" s="537">
        <f t="shared" si="1256"/>
        <v>131.57300500000002</v>
      </c>
      <c r="CE861" s="537">
        <f t="shared" si="1288"/>
        <v>39.471901500000008</v>
      </c>
      <c r="CF861" s="537">
        <f t="shared" si="1257"/>
        <v>65.786502500000012</v>
      </c>
      <c r="CG861" s="210"/>
      <c r="CH861" s="210"/>
      <c r="CI861" s="210"/>
      <c r="CJ861" s="538">
        <f t="shared" si="1258"/>
        <v>26.314601000000007</v>
      </c>
      <c r="CK861" s="216">
        <f t="shared" si="1259"/>
        <v>34.5</v>
      </c>
      <c r="CL861" s="216">
        <f t="shared" si="1289"/>
        <v>10.35</v>
      </c>
      <c r="CM861" s="216">
        <f t="shared" si="1260"/>
        <v>17.25</v>
      </c>
      <c r="CN861" s="216"/>
      <c r="CO861" s="216"/>
      <c r="CP861" s="216"/>
      <c r="CQ861" s="217">
        <f t="shared" si="1261"/>
        <v>6.9</v>
      </c>
      <c r="CR861" s="403">
        <f t="shared" si="1262"/>
        <v>122.75300500000003</v>
      </c>
      <c r="CS861" s="403">
        <f t="shared" si="1290"/>
        <v>36.825901500000008</v>
      </c>
      <c r="CT861" s="403">
        <f t="shared" si="1263"/>
        <v>61.376502500000015</v>
      </c>
      <c r="CU861" s="403"/>
      <c r="CV861" s="403"/>
      <c r="CW861" s="403"/>
      <c r="CX861" s="404">
        <f t="shared" si="1264"/>
        <v>24.550601000000007</v>
      </c>
      <c r="CY861" s="198"/>
      <c r="CZ861" s="222">
        <v>905</v>
      </c>
      <c r="DA861" s="677">
        <f t="shared" si="1265"/>
        <v>258</v>
      </c>
      <c r="DB861" s="676">
        <f t="shared" si="1266"/>
        <v>39.876352395672342</v>
      </c>
      <c r="DC861" s="676">
        <f t="shared" si="1291"/>
        <v>7.9752704791344682</v>
      </c>
      <c r="DD861" s="208">
        <v>1293.2920200000001</v>
      </c>
      <c r="DE861" s="677">
        <f t="shared" si="1267"/>
        <v>646.29202000000009</v>
      </c>
      <c r="DF861" s="676">
        <f t="shared" si="1268"/>
        <v>99.89057496136013</v>
      </c>
      <c r="DG861" s="676">
        <f t="shared" si="1292"/>
        <v>19.978114992272026</v>
      </c>
      <c r="DH861" s="222">
        <v>20</v>
      </c>
      <c r="DI861" s="677">
        <f t="shared" si="1269"/>
        <v>129.4</v>
      </c>
      <c r="DJ861" s="568">
        <f t="shared" si="1270"/>
        <v>776.4</v>
      </c>
      <c r="DK861" s="677">
        <f t="shared" si="1271"/>
        <v>155.28</v>
      </c>
      <c r="DL861" s="677">
        <f t="shared" si="1293"/>
        <v>232.92</v>
      </c>
      <c r="DM861" s="677">
        <f t="shared" si="1294"/>
        <v>388.2</v>
      </c>
      <c r="DN861" s="677">
        <f t="shared" si="1272"/>
        <v>129.22300500000003</v>
      </c>
      <c r="DO861" s="677">
        <f t="shared" si="1295"/>
        <v>38.76690150000001</v>
      </c>
      <c r="DP861" s="677">
        <f t="shared" si="1296"/>
        <v>64.611502500000014</v>
      </c>
      <c r="DQ861" s="677">
        <f t="shared" si="1273"/>
        <v>25.844601000000008</v>
      </c>
      <c r="DR861" s="222">
        <v>905</v>
      </c>
      <c r="DS861" s="677">
        <f t="shared" si="1274"/>
        <v>258</v>
      </c>
      <c r="DT861" s="676">
        <f t="shared" si="1275"/>
        <v>39.876352395672342</v>
      </c>
      <c r="DU861" s="710">
        <f t="shared" si="1297"/>
        <v>7.9752704791344682</v>
      </c>
      <c r="DV861" s="208">
        <v>1293.2920200000001</v>
      </c>
      <c r="DW861" s="677">
        <f t="shared" si="1276"/>
        <v>646.29202000000009</v>
      </c>
      <c r="DX861" s="676">
        <f t="shared" si="1277"/>
        <v>99.89057496136013</v>
      </c>
      <c r="DY861" s="710">
        <f t="shared" si="1298"/>
        <v>19.978114992272026</v>
      </c>
      <c r="DZ861" s="222">
        <v>19</v>
      </c>
      <c r="EA861" s="677">
        <f t="shared" si="1278"/>
        <v>122.93</v>
      </c>
      <c r="EB861" s="568">
        <f t="shared" si="1279"/>
        <v>769.93000000000006</v>
      </c>
      <c r="EC861" s="677">
        <f t="shared" si="1280"/>
        <v>153.98600000000002</v>
      </c>
      <c r="ED861" s="677">
        <f t="shared" si="1299"/>
        <v>230.97900000000001</v>
      </c>
      <c r="EE861" s="677">
        <f t="shared" si="1300"/>
        <v>384.96499999999997</v>
      </c>
      <c r="EF861" s="208">
        <f t="shared" si="1301"/>
        <v>130.84050500000001</v>
      </c>
      <c r="EG861" s="208">
        <f t="shared" si="1302"/>
        <v>39.252151500000004</v>
      </c>
      <c r="EH861" s="208">
        <f t="shared" si="1303"/>
        <v>65.420252500000004</v>
      </c>
      <c r="EI861" s="677">
        <f t="shared" si="1281"/>
        <v>26.168101000000004</v>
      </c>
    </row>
    <row r="862" spans="1:139" s="218" customFormat="1" ht="13.5" customHeight="1" x14ac:dyDescent="0.2">
      <c r="A862" s="505">
        <v>860</v>
      </c>
      <c r="B862" s="505" t="s">
        <v>1270</v>
      </c>
      <c r="C862" s="499" t="s">
        <v>961</v>
      </c>
      <c r="D862" s="253" t="s">
        <v>114</v>
      </c>
      <c r="E862" s="253" t="s">
        <v>95</v>
      </c>
      <c r="F862" s="219" t="s">
        <v>5</v>
      </c>
      <c r="G862" s="219" t="s">
        <v>6</v>
      </c>
      <c r="H862" s="219" t="s">
        <v>7</v>
      </c>
      <c r="I862" s="248">
        <v>0.3</v>
      </c>
      <c r="J862" s="230">
        <v>500</v>
      </c>
      <c r="K862" s="222"/>
      <c r="L862" s="219" t="s">
        <v>5</v>
      </c>
      <c r="M862" s="219" t="s">
        <v>6</v>
      </c>
      <c r="N862" s="219" t="s">
        <v>7</v>
      </c>
      <c r="O862" s="249">
        <v>0.3</v>
      </c>
      <c r="P862" s="230">
        <v>500</v>
      </c>
      <c r="Q862" s="219"/>
      <c r="R862" s="219"/>
      <c r="S862" s="219"/>
      <c r="T862" s="249">
        <v>0.3</v>
      </c>
      <c r="U862" s="231">
        <v>500</v>
      </c>
      <c r="V862" s="228" t="s">
        <v>303</v>
      </c>
      <c r="W862" s="228" t="s">
        <v>6</v>
      </c>
      <c r="X862" s="228" t="s">
        <v>7</v>
      </c>
      <c r="Y862" s="252">
        <v>0.3</v>
      </c>
      <c r="Z862" s="232">
        <v>500</v>
      </c>
      <c r="AA862" s="207">
        <f t="shared" si="1217"/>
        <v>150</v>
      </c>
      <c r="AB862" s="222">
        <v>620</v>
      </c>
      <c r="AC862" s="544">
        <f t="shared" si="1282"/>
        <v>120</v>
      </c>
      <c r="AD862" s="208">
        <f>0.581*$AB$1</f>
        <v>660.86425999999994</v>
      </c>
      <c r="AE862" s="678">
        <f t="shared" si="1283"/>
        <v>160.86425999999994</v>
      </c>
      <c r="AF862" s="222">
        <v>859</v>
      </c>
      <c r="AJ862" s="444">
        <f t="shared" si="1218"/>
        <v>120</v>
      </c>
      <c r="AK862" s="444">
        <f t="shared" si="1219"/>
        <v>24</v>
      </c>
      <c r="AL862" s="539">
        <f t="shared" si="1284"/>
        <v>4.8000000000000001E-2</v>
      </c>
      <c r="AM862" s="444">
        <f t="shared" si="1220"/>
        <v>24</v>
      </c>
      <c r="AN862" s="445">
        <f t="shared" si="1221"/>
        <v>160.86425999999994</v>
      </c>
      <c r="AO862" s="445">
        <f t="shared" si="1222"/>
        <v>32.172852000000006</v>
      </c>
      <c r="AP862" s="542">
        <f t="shared" si="1285"/>
        <v>6.4345704000000004E-2</v>
      </c>
      <c r="AQ862" s="445">
        <f t="shared" si="1223"/>
        <v>32.172851999999992</v>
      </c>
      <c r="AR862" s="227">
        <f t="shared" si="1224"/>
        <v>186</v>
      </c>
      <c r="AS862" s="210">
        <f t="shared" si="1225"/>
        <v>620</v>
      </c>
      <c r="AT862" s="209">
        <f t="shared" si="1226"/>
        <v>186</v>
      </c>
      <c r="AU862" s="209">
        <f t="shared" si="1227"/>
        <v>310</v>
      </c>
      <c r="AV862" s="211">
        <f t="shared" si="1228"/>
        <v>620</v>
      </c>
      <c r="AW862" s="210">
        <f t="shared" si="1229"/>
        <v>0</v>
      </c>
      <c r="AX862" s="210">
        <f t="shared" si="1230"/>
        <v>120</v>
      </c>
      <c r="AY862" s="210">
        <f t="shared" si="1231"/>
        <v>24</v>
      </c>
      <c r="AZ862" s="211">
        <f t="shared" si="1232"/>
        <v>660.86425999999994</v>
      </c>
      <c r="BA862" s="544">
        <f t="shared" si="1286"/>
        <v>40.864259999999945</v>
      </c>
      <c r="BB862" s="210">
        <f t="shared" si="1287"/>
        <v>10.216064999999986</v>
      </c>
      <c r="BC862" s="213">
        <f t="shared" si="1233"/>
        <v>186</v>
      </c>
      <c r="BD862" s="211">
        <f>[1]MAG_9pak!$F$4</f>
        <v>620</v>
      </c>
      <c r="BE862" s="213">
        <f t="shared" si="1234"/>
        <v>186</v>
      </c>
      <c r="BF862" s="213">
        <f t="shared" si="1235"/>
        <v>310</v>
      </c>
      <c r="BG862" s="210">
        <f t="shared" si="1236"/>
        <v>0</v>
      </c>
      <c r="BH862" s="210">
        <f t="shared" si="1237"/>
        <v>120</v>
      </c>
      <c r="BI862" s="210">
        <f t="shared" si="1238"/>
        <v>24</v>
      </c>
      <c r="BJ862" s="210">
        <f t="shared" si="1239"/>
        <v>620</v>
      </c>
      <c r="BK862" s="214">
        <f t="shared" si="1240"/>
        <v>186</v>
      </c>
      <c r="BL862" s="214">
        <f t="shared" si="1241"/>
        <v>310</v>
      </c>
      <c r="BM862" s="210">
        <f t="shared" si="1242"/>
        <v>120</v>
      </c>
      <c r="BN862" s="210">
        <f t="shared" si="1243"/>
        <v>0</v>
      </c>
      <c r="BO862" s="215">
        <f t="shared" si="1244"/>
        <v>186</v>
      </c>
      <c r="BP862" s="210">
        <f t="shared" si="1304"/>
        <v>620</v>
      </c>
      <c r="BQ862" s="216">
        <f t="shared" si="1245"/>
        <v>186</v>
      </c>
      <c r="BR862" s="216">
        <f t="shared" si="1246"/>
        <v>310</v>
      </c>
      <c r="BS862" s="210">
        <f t="shared" si="1247"/>
        <v>120</v>
      </c>
      <c r="BT862" s="210">
        <f t="shared" si="1248"/>
        <v>0</v>
      </c>
      <c r="BU862" s="217">
        <f t="shared" si="1249"/>
        <v>186</v>
      </c>
      <c r="BV862" s="210">
        <f t="shared" si="1305"/>
        <v>620</v>
      </c>
      <c r="BW862" s="403">
        <f t="shared" si="1250"/>
        <v>186</v>
      </c>
      <c r="BX862" s="403">
        <f t="shared" si="1251"/>
        <v>310</v>
      </c>
      <c r="BY862" s="210">
        <f t="shared" si="1252"/>
        <v>120</v>
      </c>
      <c r="BZ862" s="210">
        <f t="shared" si="1253"/>
        <v>0</v>
      </c>
      <c r="CA862" s="210">
        <f t="shared" si="1254"/>
        <v>24</v>
      </c>
      <c r="CB862" s="404">
        <f t="shared" si="1255"/>
        <v>186</v>
      </c>
      <c r="CC862" s="211"/>
      <c r="CD862" s="537">
        <f t="shared" si="1256"/>
        <v>10.216064999999986</v>
      </c>
      <c r="CE862" s="537">
        <f t="shared" si="1288"/>
        <v>3.0648194999999956</v>
      </c>
      <c r="CF862" s="537">
        <f t="shared" si="1257"/>
        <v>5.1080324999999931</v>
      </c>
      <c r="CG862" s="210"/>
      <c r="CH862" s="210"/>
      <c r="CI862" s="210"/>
      <c r="CJ862" s="538">
        <f t="shared" si="1258"/>
        <v>3.0648194999999956</v>
      </c>
      <c r="CK862" s="216">
        <f t="shared" si="1259"/>
        <v>0</v>
      </c>
      <c r="CL862" s="216">
        <f t="shared" si="1289"/>
        <v>0</v>
      </c>
      <c r="CM862" s="216">
        <f t="shared" si="1260"/>
        <v>0</v>
      </c>
      <c r="CN862" s="216"/>
      <c r="CO862" s="216"/>
      <c r="CP862" s="216"/>
      <c r="CQ862" s="217">
        <f t="shared" si="1261"/>
        <v>0</v>
      </c>
      <c r="CR862" s="403">
        <f t="shared" si="1262"/>
        <v>10.216064999999986</v>
      </c>
      <c r="CS862" s="403">
        <f t="shared" si="1290"/>
        <v>3.0648194999999956</v>
      </c>
      <c r="CT862" s="403">
        <f t="shared" si="1263"/>
        <v>5.1080324999999931</v>
      </c>
      <c r="CU862" s="403"/>
      <c r="CV862" s="403"/>
      <c r="CW862" s="403"/>
      <c r="CX862" s="404">
        <f t="shared" si="1264"/>
        <v>3.0648194999999956</v>
      </c>
      <c r="CY862" s="198"/>
      <c r="CZ862" s="222">
        <v>620</v>
      </c>
      <c r="DA862" s="677">
        <f t="shared" si="1265"/>
        <v>120</v>
      </c>
      <c r="DB862" s="676">
        <f t="shared" si="1266"/>
        <v>24</v>
      </c>
      <c r="DC862" s="676">
        <f t="shared" si="1291"/>
        <v>4.8</v>
      </c>
      <c r="DD862" s="208">
        <v>660.86425999999994</v>
      </c>
      <c r="DE862" s="677">
        <f t="shared" si="1267"/>
        <v>160.86425999999994</v>
      </c>
      <c r="DF862" s="676">
        <f t="shared" si="1268"/>
        <v>32.172852000000006</v>
      </c>
      <c r="DG862" s="676">
        <f t="shared" si="1292"/>
        <v>6.434570400000001</v>
      </c>
      <c r="DH862" s="222">
        <v>24</v>
      </c>
      <c r="DI862" s="677">
        <f t="shared" si="1269"/>
        <v>120</v>
      </c>
      <c r="DJ862" s="568">
        <f t="shared" si="1270"/>
        <v>620</v>
      </c>
      <c r="DK862" s="677">
        <f t="shared" si="1271"/>
        <v>186</v>
      </c>
      <c r="DL862" s="677">
        <f t="shared" si="1293"/>
        <v>186</v>
      </c>
      <c r="DM862" s="677">
        <f t="shared" si="1294"/>
        <v>310</v>
      </c>
      <c r="DN862" s="677">
        <f t="shared" si="1272"/>
        <v>10.216064999999986</v>
      </c>
      <c r="DO862" s="677">
        <f t="shared" si="1295"/>
        <v>3.0648194999999956</v>
      </c>
      <c r="DP862" s="677">
        <f t="shared" si="1296"/>
        <v>5.1080324999999931</v>
      </c>
      <c r="DQ862" s="677">
        <f t="shared" si="1273"/>
        <v>3.0648194999999956</v>
      </c>
      <c r="DR862" s="222">
        <v>620</v>
      </c>
      <c r="DS862" s="677">
        <f t="shared" si="1274"/>
        <v>120</v>
      </c>
      <c r="DT862" s="676">
        <f t="shared" si="1275"/>
        <v>24</v>
      </c>
      <c r="DU862" s="710">
        <f t="shared" si="1297"/>
        <v>4.8</v>
      </c>
      <c r="DV862" s="208">
        <v>660.86425999999994</v>
      </c>
      <c r="DW862" s="677">
        <f t="shared" si="1276"/>
        <v>160.86425999999994</v>
      </c>
      <c r="DX862" s="676">
        <f t="shared" si="1277"/>
        <v>32.172852000000006</v>
      </c>
      <c r="DY862" s="710">
        <f t="shared" si="1298"/>
        <v>6.434570400000001</v>
      </c>
      <c r="DZ862" s="222">
        <v>24</v>
      </c>
      <c r="EA862" s="677">
        <f t="shared" si="1278"/>
        <v>120</v>
      </c>
      <c r="EB862" s="568">
        <f t="shared" si="1279"/>
        <v>620</v>
      </c>
      <c r="EC862" s="677">
        <f t="shared" si="1280"/>
        <v>186</v>
      </c>
      <c r="ED862" s="677">
        <f t="shared" si="1299"/>
        <v>186</v>
      </c>
      <c r="EE862" s="677">
        <f t="shared" si="1300"/>
        <v>310</v>
      </c>
      <c r="EF862" s="208">
        <f t="shared" si="1301"/>
        <v>10.216064999999986</v>
      </c>
      <c r="EG862" s="208">
        <f t="shared" si="1302"/>
        <v>3.0648194999999956</v>
      </c>
      <c r="EH862" s="208">
        <f t="shared" si="1303"/>
        <v>5.1080324999999931</v>
      </c>
      <c r="EI862" s="677">
        <f t="shared" si="1281"/>
        <v>3.0648194999999956</v>
      </c>
    </row>
    <row r="863" spans="1:139" s="218" customFormat="1" ht="13.5" customHeight="1" x14ac:dyDescent="0.2">
      <c r="A863" s="506">
        <v>861</v>
      </c>
      <c r="B863" s="505" t="s">
        <v>1266</v>
      </c>
      <c r="C863" s="501" t="s">
        <v>147</v>
      </c>
      <c r="D863" s="253" t="s">
        <v>168</v>
      </c>
      <c r="E863" s="253" t="s">
        <v>13</v>
      </c>
      <c r="F863" s="219" t="s">
        <v>7</v>
      </c>
      <c r="G863" s="219" t="s">
        <v>89</v>
      </c>
      <c r="H863" s="219" t="s">
        <v>5</v>
      </c>
      <c r="I863" s="248">
        <v>1</v>
      </c>
      <c r="J863" s="234">
        <v>1401</v>
      </c>
      <c r="K863" s="222"/>
      <c r="L863" s="219" t="s">
        <v>7</v>
      </c>
      <c r="M863" s="219" t="s">
        <v>89</v>
      </c>
      <c r="N863" s="219" t="s">
        <v>5</v>
      </c>
      <c r="O863" s="249">
        <v>1</v>
      </c>
      <c r="P863" s="234">
        <v>1401</v>
      </c>
      <c r="Q863" s="219"/>
      <c r="R863" s="219"/>
      <c r="S863" s="219"/>
      <c r="T863" s="249">
        <v>1</v>
      </c>
      <c r="U863" s="235">
        <v>1401</v>
      </c>
      <c r="V863" s="228" t="s">
        <v>664</v>
      </c>
      <c r="W863" s="228" t="s">
        <v>6</v>
      </c>
      <c r="X863" s="228" t="s">
        <v>88</v>
      </c>
      <c r="Y863" s="252">
        <v>1</v>
      </c>
      <c r="Z863" s="236">
        <v>1401</v>
      </c>
      <c r="AA863" s="207">
        <f t="shared" si="1217"/>
        <v>1401</v>
      </c>
      <c r="AB863" s="222">
        <v>2174</v>
      </c>
      <c r="AC863" s="544">
        <f t="shared" si="1282"/>
        <v>773</v>
      </c>
      <c r="AD863" s="208">
        <f>2.73*$AB$1</f>
        <v>3105.2658000000001</v>
      </c>
      <c r="AE863" s="678">
        <f t="shared" si="1283"/>
        <v>1704.2658000000001</v>
      </c>
      <c r="AF863" s="222">
        <v>3726</v>
      </c>
      <c r="AJ863" s="444">
        <f t="shared" si="1218"/>
        <v>773</v>
      </c>
      <c r="AK863" s="444">
        <f t="shared" si="1219"/>
        <v>55.174875089221985</v>
      </c>
      <c r="AL863" s="539">
        <f t="shared" si="1284"/>
        <v>0.11034975017844398</v>
      </c>
      <c r="AM863" s="444">
        <f t="shared" si="1220"/>
        <v>154.6</v>
      </c>
      <c r="AN863" s="445">
        <f t="shared" si="1221"/>
        <v>1704.2658000000001</v>
      </c>
      <c r="AO863" s="445">
        <f t="shared" si="1222"/>
        <v>121.64638115631692</v>
      </c>
      <c r="AP863" s="542">
        <f t="shared" si="1285"/>
        <v>0.24329276231263386</v>
      </c>
      <c r="AQ863" s="445">
        <f t="shared" si="1223"/>
        <v>340.85316</v>
      </c>
      <c r="AR863" s="227">
        <f t="shared" si="1224"/>
        <v>1521</v>
      </c>
      <c r="AS863" s="210">
        <f t="shared" si="1225"/>
        <v>1521</v>
      </c>
      <c r="AT863" s="209">
        <f t="shared" si="1226"/>
        <v>456.3</v>
      </c>
      <c r="AU863" s="209">
        <f t="shared" si="1227"/>
        <v>760.5</v>
      </c>
      <c r="AV863" s="211">
        <f t="shared" si="1228"/>
        <v>2174</v>
      </c>
      <c r="AW863" s="212">
        <f t="shared" si="1229"/>
        <v>-653</v>
      </c>
      <c r="AX863" s="210">
        <f t="shared" si="1230"/>
        <v>120</v>
      </c>
      <c r="AY863" s="210">
        <f t="shared" si="1231"/>
        <v>8.5653104925053469</v>
      </c>
      <c r="AZ863" s="211">
        <f t="shared" si="1232"/>
        <v>3105.2658000000001</v>
      </c>
      <c r="BA863" s="544">
        <f t="shared" si="1286"/>
        <v>1584.2658000000001</v>
      </c>
      <c r="BB863" s="210">
        <f t="shared" si="1287"/>
        <v>396.06645000000003</v>
      </c>
      <c r="BC863" s="213">
        <f t="shared" si="1233"/>
        <v>2173.68606</v>
      </c>
      <c r="BD863" s="211">
        <f>[1]MAG_9pak!$C$15</f>
        <v>2173.68606</v>
      </c>
      <c r="BE863" s="213">
        <f t="shared" si="1234"/>
        <v>652.105818</v>
      </c>
      <c r="BF863" s="213">
        <f t="shared" si="1235"/>
        <v>1086.84303</v>
      </c>
      <c r="BG863" s="210">
        <f t="shared" si="1236"/>
        <v>-0.31394000000000233</v>
      </c>
      <c r="BH863" s="210">
        <f t="shared" si="1237"/>
        <v>772.68606</v>
      </c>
      <c r="BI863" s="210">
        <f t="shared" si="1238"/>
        <v>55.152466809421838</v>
      </c>
      <c r="BJ863" s="210">
        <f t="shared" si="1239"/>
        <v>1737.24</v>
      </c>
      <c r="BK863" s="214">
        <f t="shared" si="1240"/>
        <v>521.17200000000003</v>
      </c>
      <c r="BL863" s="214">
        <f t="shared" si="1241"/>
        <v>868.62</v>
      </c>
      <c r="BM863" s="210">
        <f t="shared" si="1242"/>
        <v>336.24</v>
      </c>
      <c r="BN863" s="210">
        <f t="shared" si="1243"/>
        <v>-436.76</v>
      </c>
      <c r="BO863" s="215">
        <f t="shared" si="1244"/>
        <v>1737.24</v>
      </c>
      <c r="BP863" s="210">
        <f>Z863*1.2</f>
        <v>1681.2</v>
      </c>
      <c r="BQ863" s="216">
        <f t="shared" si="1245"/>
        <v>504.36</v>
      </c>
      <c r="BR863" s="216">
        <f t="shared" si="1246"/>
        <v>840.6</v>
      </c>
      <c r="BS863" s="210">
        <f t="shared" si="1247"/>
        <v>280.20000000000005</v>
      </c>
      <c r="BT863" s="210">
        <f t="shared" si="1248"/>
        <v>-492.79999999999995</v>
      </c>
      <c r="BU863" s="217">
        <f t="shared" si="1249"/>
        <v>1681.2</v>
      </c>
      <c r="BV863" s="210">
        <f>Z863*1.19</f>
        <v>1667.1899999999998</v>
      </c>
      <c r="BW863" s="403">
        <f t="shared" si="1250"/>
        <v>500.15699999999993</v>
      </c>
      <c r="BX863" s="403">
        <f t="shared" si="1251"/>
        <v>833.59499999999991</v>
      </c>
      <c r="BY863" s="210">
        <f t="shared" si="1252"/>
        <v>266.18999999999983</v>
      </c>
      <c r="BZ863" s="210">
        <f t="shared" si="1253"/>
        <v>-506.81000000000017</v>
      </c>
      <c r="CA863" s="210">
        <f t="shared" si="1254"/>
        <v>19</v>
      </c>
      <c r="CB863" s="404">
        <f t="shared" si="1255"/>
        <v>1667.1899999999998</v>
      </c>
      <c r="CC863" s="404"/>
      <c r="CD863" s="537">
        <f t="shared" si="1256"/>
        <v>396.06645000000003</v>
      </c>
      <c r="CE863" s="537">
        <f t="shared" si="1288"/>
        <v>118.819935</v>
      </c>
      <c r="CF863" s="537">
        <f t="shared" si="1257"/>
        <v>198.03322500000002</v>
      </c>
      <c r="CG863" s="210"/>
      <c r="CH863" s="210"/>
      <c r="CI863" s="210"/>
      <c r="CJ863" s="538">
        <f t="shared" si="1258"/>
        <v>396.06645000000003</v>
      </c>
      <c r="CK863" s="216">
        <f t="shared" si="1259"/>
        <v>163.25</v>
      </c>
      <c r="CL863" s="216">
        <f t="shared" si="1289"/>
        <v>48.975000000000001</v>
      </c>
      <c r="CM863" s="216">
        <f t="shared" si="1260"/>
        <v>81.625</v>
      </c>
      <c r="CN863" s="216"/>
      <c r="CO863" s="216"/>
      <c r="CP863" s="216"/>
      <c r="CQ863" s="217">
        <f t="shared" si="1261"/>
        <v>163.25</v>
      </c>
      <c r="CR863" s="403">
        <f t="shared" si="1262"/>
        <v>359.51895000000007</v>
      </c>
      <c r="CS863" s="403">
        <f t="shared" si="1290"/>
        <v>107.85568500000002</v>
      </c>
      <c r="CT863" s="403">
        <f t="shared" si="1263"/>
        <v>179.75947500000004</v>
      </c>
      <c r="CU863" s="403"/>
      <c r="CV863" s="403"/>
      <c r="CW863" s="403"/>
      <c r="CX863" s="404">
        <f t="shared" si="1264"/>
        <v>359.51895000000007</v>
      </c>
      <c r="CY863" s="198"/>
      <c r="CZ863" s="222">
        <v>2174</v>
      </c>
      <c r="DA863" s="677">
        <f t="shared" si="1265"/>
        <v>773</v>
      </c>
      <c r="DB863" s="676">
        <f t="shared" si="1266"/>
        <v>55.174875089221985</v>
      </c>
      <c r="DC863" s="676">
        <f t="shared" si="1291"/>
        <v>11.034975017844397</v>
      </c>
      <c r="DD863" s="208">
        <v>3105.2658000000001</v>
      </c>
      <c r="DE863" s="677">
        <f t="shared" si="1267"/>
        <v>1704.2658000000001</v>
      </c>
      <c r="DF863" s="676">
        <f t="shared" si="1268"/>
        <v>121.64638115631692</v>
      </c>
      <c r="DG863" s="676">
        <f t="shared" si="1292"/>
        <v>24.329276231263385</v>
      </c>
      <c r="DH863" s="222">
        <v>15</v>
      </c>
      <c r="DI863" s="677">
        <f t="shared" si="1269"/>
        <v>210.15</v>
      </c>
      <c r="DJ863" s="568">
        <f t="shared" si="1270"/>
        <v>1611.15</v>
      </c>
      <c r="DK863" s="677">
        <f t="shared" si="1271"/>
        <v>1611.15</v>
      </c>
      <c r="DL863" s="677">
        <f t="shared" si="1293"/>
        <v>483.34500000000003</v>
      </c>
      <c r="DM863" s="677">
        <f t="shared" si="1294"/>
        <v>805.57500000000005</v>
      </c>
      <c r="DN863" s="677">
        <f t="shared" si="1272"/>
        <v>373.52895000000001</v>
      </c>
      <c r="DO863" s="677">
        <f t="shared" si="1295"/>
        <v>112.058685</v>
      </c>
      <c r="DP863" s="677">
        <f t="shared" si="1296"/>
        <v>186.764475</v>
      </c>
      <c r="DQ863" s="677">
        <f t="shared" si="1273"/>
        <v>373.52895000000001</v>
      </c>
      <c r="DR863" s="222">
        <v>2174</v>
      </c>
      <c r="DS863" s="677">
        <f t="shared" si="1274"/>
        <v>773</v>
      </c>
      <c r="DT863" s="676">
        <f t="shared" si="1275"/>
        <v>55.174875089221985</v>
      </c>
      <c r="DU863" s="710">
        <f t="shared" si="1297"/>
        <v>11.034975017844397</v>
      </c>
      <c r="DV863" s="208">
        <v>3105.2658000000001</v>
      </c>
      <c r="DW863" s="677">
        <f t="shared" si="1276"/>
        <v>1704.2658000000001</v>
      </c>
      <c r="DX863" s="676">
        <f t="shared" si="1277"/>
        <v>121.64638115631692</v>
      </c>
      <c r="DY863" s="710">
        <f t="shared" si="1298"/>
        <v>24.329276231263385</v>
      </c>
      <c r="DZ863" s="222">
        <v>15</v>
      </c>
      <c r="EA863" s="677">
        <f t="shared" si="1278"/>
        <v>210.15</v>
      </c>
      <c r="EB863" s="568">
        <f t="shared" si="1279"/>
        <v>1611.15</v>
      </c>
      <c r="EC863" s="677">
        <f t="shared" si="1280"/>
        <v>1611.15</v>
      </c>
      <c r="ED863" s="677">
        <f t="shared" si="1299"/>
        <v>483.34500000000003</v>
      </c>
      <c r="EE863" s="677">
        <f t="shared" si="1300"/>
        <v>805.57500000000005</v>
      </c>
      <c r="EF863" s="208">
        <f t="shared" si="1301"/>
        <v>373.52895000000001</v>
      </c>
      <c r="EG863" s="208">
        <f t="shared" si="1302"/>
        <v>112.058685</v>
      </c>
      <c r="EH863" s="208">
        <f t="shared" si="1303"/>
        <v>186.764475</v>
      </c>
      <c r="EI863" s="677">
        <f t="shared" si="1281"/>
        <v>373.52895000000001</v>
      </c>
    </row>
    <row r="864" spans="1:139" s="218" customFormat="1" ht="13.5" customHeight="1" x14ac:dyDescent="0.2">
      <c r="A864" s="505">
        <v>862</v>
      </c>
      <c r="B864" s="505" t="s">
        <v>1266</v>
      </c>
      <c r="C864" s="499" t="s">
        <v>963</v>
      </c>
      <c r="D864" s="253" t="s">
        <v>168</v>
      </c>
      <c r="E864" s="253" t="s">
        <v>83</v>
      </c>
      <c r="F864" s="219" t="s">
        <v>10</v>
      </c>
      <c r="G864" s="219" t="s">
        <v>26</v>
      </c>
      <c r="H864" s="219" t="s">
        <v>28</v>
      </c>
      <c r="I864" s="248">
        <v>1</v>
      </c>
      <c r="J864" s="229">
        <v>1050</v>
      </c>
      <c r="K864" s="222"/>
      <c r="L864" s="219" t="s">
        <v>10</v>
      </c>
      <c r="M864" s="219" t="s">
        <v>26</v>
      </c>
      <c r="N864" s="219" t="s">
        <v>28</v>
      </c>
      <c r="O864" s="249">
        <v>1</v>
      </c>
      <c r="P864" s="230">
        <v>1050</v>
      </c>
      <c r="Q864" s="219"/>
      <c r="R864" s="219"/>
      <c r="S864" s="219"/>
      <c r="T864" s="249">
        <v>1</v>
      </c>
      <c r="U864" s="231">
        <v>1050</v>
      </c>
      <c r="V864" s="228" t="s">
        <v>10</v>
      </c>
      <c r="W864" s="228" t="s">
        <v>24</v>
      </c>
      <c r="X864" s="228" t="s">
        <v>25</v>
      </c>
      <c r="Y864" s="252">
        <v>1</v>
      </c>
      <c r="Z864" s="232">
        <v>1050</v>
      </c>
      <c r="AA864" s="207">
        <f t="shared" si="1217"/>
        <v>1050</v>
      </c>
      <c r="AB864" s="222">
        <v>905</v>
      </c>
      <c r="AC864" s="544">
        <f t="shared" si="1282"/>
        <v>-145</v>
      </c>
      <c r="AD864" s="208">
        <f>1.137*$AB$1</f>
        <v>1293.2920200000001</v>
      </c>
      <c r="AE864" s="678">
        <f t="shared" si="1283"/>
        <v>243.29202000000009</v>
      </c>
      <c r="AF864" s="222">
        <v>1682</v>
      </c>
      <c r="AJ864" s="444">
        <f t="shared" si="1218"/>
        <v>-145</v>
      </c>
      <c r="AK864" s="444">
        <f t="shared" si="1219"/>
        <v>-13.80952380952381</v>
      </c>
      <c r="AL864" s="539">
        <f t="shared" si="1284"/>
        <v>-2.7619047619047619E-2</v>
      </c>
      <c r="AM864" s="444">
        <f t="shared" si="1220"/>
        <v>-29</v>
      </c>
      <c r="AN864" s="445">
        <f t="shared" si="1221"/>
        <v>243.29202000000009</v>
      </c>
      <c r="AO864" s="445">
        <f t="shared" si="1222"/>
        <v>23.170668571428578</v>
      </c>
      <c r="AP864" s="542">
        <f t="shared" si="1285"/>
        <v>4.6341337142857153E-2</v>
      </c>
      <c r="AQ864" s="445">
        <f t="shared" si="1223"/>
        <v>48.658404000000019</v>
      </c>
      <c r="AR864" s="227">
        <f t="shared" si="1224"/>
        <v>1170</v>
      </c>
      <c r="AS864" s="210">
        <f t="shared" si="1225"/>
        <v>1170</v>
      </c>
      <c r="AT864" s="209">
        <f t="shared" si="1226"/>
        <v>351</v>
      </c>
      <c r="AU864" s="209">
        <f t="shared" si="1227"/>
        <v>585</v>
      </c>
      <c r="AV864" s="211">
        <f t="shared" si="1228"/>
        <v>905</v>
      </c>
      <c r="AW864" s="210">
        <f t="shared" si="1229"/>
        <v>265</v>
      </c>
      <c r="AX864" s="210">
        <f t="shared" si="1230"/>
        <v>120</v>
      </c>
      <c r="AY864" s="210">
        <f t="shared" si="1231"/>
        <v>11.428571428571431</v>
      </c>
      <c r="AZ864" s="211">
        <f t="shared" si="1232"/>
        <v>1293.2920200000001</v>
      </c>
      <c r="BA864" s="544">
        <f t="shared" si="1286"/>
        <v>123.29202000000009</v>
      </c>
      <c r="BB864" s="210">
        <f t="shared" si="1287"/>
        <v>30.823005000000023</v>
      </c>
      <c r="BC864" s="213">
        <f t="shared" si="1233"/>
        <v>1163.9628180000002</v>
      </c>
      <c r="BD864" s="211">
        <f>[1]MAG_9pak!$F$10</f>
        <v>1163.9628180000002</v>
      </c>
      <c r="BE864" s="213">
        <f t="shared" si="1234"/>
        <v>349.18884540000005</v>
      </c>
      <c r="BF864" s="213">
        <f t="shared" si="1235"/>
        <v>581.9814090000001</v>
      </c>
      <c r="BG864" s="210">
        <f t="shared" si="1236"/>
        <v>258.9628180000002</v>
      </c>
      <c r="BH864" s="210">
        <f t="shared" si="1237"/>
        <v>113.9628180000002</v>
      </c>
      <c r="BI864" s="210">
        <f t="shared" si="1238"/>
        <v>10.85360171428573</v>
      </c>
      <c r="BJ864" s="210">
        <f t="shared" si="1239"/>
        <v>1302</v>
      </c>
      <c r="BK864" s="214">
        <f t="shared" si="1240"/>
        <v>390.59999999999997</v>
      </c>
      <c r="BL864" s="214">
        <f t="shared" si="1241"/>
        <v>651</v>
      </c>
      <c r="BM864" s="210">
        <f t="shared" si="1242"/>
        <v>252</v>
      </c>
      <c r="BN864" s="210">
        <f t="shared" si="1243"/>
        <v>397</v>
      </c>
      <c r="BO864" s="215">
        <f t="shared" si="1244"/>
        <v>1302</v>
      </c>
      <c r="BP864" s="210">
        <f t="shared" ref="BP864:BP892" si="1306">Z864*1.24</f>
        <v>1302</v>
      </c>
      <c r="BQ864" s="216">
        <f t="shared" si="1245"/>
        <v>390.59999999999997</v>
      </c>
      <c r="BR864" s="216">
        <f t="shared" si="1246"/>
        <v>651</v>
      </c>
      <c r="BS864" s="210">
        <f t="shared" si="1247"/>
        <v>252</v>
      </c>
      <c r="BT864" s="210">
        <f t="shared" si="1248"/>
        <v>397</v>
      </c>
      <c r="BU864" s="217">
        <f t="shared" si="1249"/>
        <v>1302</v>
      </c>
      <c r="BV864" s="210">
        <f t="shared" ref="BV864:BV892" si="1307">Z864*1.24</f>
        <v>1302</v>
      </c>
      <c r="BW864" s="403">
        <f t="shared" si="1250"/>
        <v>390.59999999999997</v>
      </c>
      <c r="BX864" s="403">
        <f t="shared" si="1251"/>
        <v>651</v>
      </c>
      <c r="BY864" s="210">
        <f t="shared" si="1252"/>
        <v>252</v>
      </c>
      <c r="BZ864" s="210">
        <f t="shared" si="1253"/>
        <v>397</v>
      </c>
      <c r="CA864" s="210">
        <f t="shared" si="1254"/>
        <v>24</v>
      </c>
      <c r="CB864" s="404">
        <f t="shared" si="1255"/>
        <v>1302</v>
      </c>
      <c r="CC864" s="404"/>
      <c r="CD864" s="537">
        <f t="shared" si="1256"/>
        <v>30.823005000000023</v>
      </c>
      <c r="CE864" s="537">
        <f t="shared" si="1288"/>
        <v>9.246901500000007</v>
      </c>
      <c r="CF864" s="537">
        <f t="shared" si="1257"/>
        <v>15.411502500000012</v>
      </c>
      <c r="CG864" s="210"/>
      <c r="CH864" s="210"/>
      <c r="CI864" s="210"/>
      <c r="CJ864" s="538">
        <f t="shared" si="1258"/>
        <v>30.823005000000023</v>
      </c>
      <c r="CK864" s="216">
        <f t="shared" si="1259"/>
        <v>-66.25</v>
      </c>
      <c r="CL864" s="216">
        <f t="shared" si="1289"/>
        <v>-19.875</v>
      </c>
      <c r="CM864" s="216">
        <f t="shared" si="1260"/>
        <v>-33.125</v>
      </c>
      <c r="CN864" s="216"/>
      <c r="CO864" s="216"/>
      <c r="CP864" s="216"/>
      <c r="CQ864" s="217">
        <f t="shared" si="1261"/>
        <v>-66.25</v>
      </c>
      <c r="CR864" s="403">
        <f t="shared" si="1262"/>
        <v>-2.1769949999999767</v>
      </c>
      <c r="CS864" s="403">
        <f t="shared" si="1290"/>
        <v>-0.65309849999999303</v>
      </c>
      <c r="CT864" s="403">
        <f t="shared" si="1263"/>
        <v>-1.0884974999999883</v>
      </c>
      <c r="CU864" s="403"/>
      <c r="CV864" s="403"/>
      <c r="CW864" s="403"/>
      <c r="CX864" s="404">
        <f t="shared" si="1264"/>
        <v>-2.1769949999999767</v>
      </c>
      <c r="CY864" s="198"/>
      <c r="CZ864" s="222">
        <v>905</v>
      </c>
      <c r="DA864" s="677">
        <f t="shared" si="1265"/>
        <v>-145</v>
      </c>
      <c r="DB864" s="676">
        <f t="shared" si="1266"/>
        <v>-13.80952380952381</v>
      </c>
      <c r="DC864" s="676">
        <f t="shared" si="1291"/>
        <v>-2.7619047619047619</v>
      </c>
      <c r="DD864" s="208">
        <v>1293.2920200000001</v>
      </c>
      <c r="DE864" s="677">
        <f t="shared" si="1267"/>
        <v>243.29202000000009</v>
      </c>
      <c r="DF864" s="676">
        <f t="shared" si="1268"/>
        <v>23.170668571428578</v>
      </c>
      <c r="DG864" s="676">
        <f t="shared" si="1292"/>
        <v>4.6341337142857153</v>
      </c>
      <c r="DH864" s="222">
        <v>20</v>
      </c>
      <c r="DI864" s="677">
        <f t="shared" si="1269"/>
        <v>210</v>
      </c>
      <c r="DJ864" s="568">
        <f t="shared" si="1270"/>
        <v>1260</v>
      </c>
      <c r="DK864" s="677">
        <f t="shared" si="1271"/>
        <v>1260</v>
      </c>
      <c r="DL864" s="677">
        <f t="shared" si="1293"/>
        <v>378</v>
      </c>
      <c r="DM864" s="677">
        <f t="shared" si="1294"/>
        <v>630</v>
      </c>
      <c r="DN864" s="677">
        <f t="shared" si="1272"/>
        <v>8.3230050000000233</v>
      </c>
      <c r="DO864" s="677">
        <f t="shared" si="1295"/>
        <v>2.496901500000007</v>
      </c>
      <c r="DP864" s="677">
        <f t="shared" si="1296"/>
        <v>4.1615025000000117</v>
      </c>
      <c r="DQ864" s="677">
        <f t="shared" si="1273"/>
        <v>8.3230050000000233</v>
      </c>
      <c r="DR864" s="222">
        <v>905</v>
      </c>
      <c r="DS864" s="677">
        <f t="shared" si="1274"/>
        <v>-145</v>
      </c>
      <c r="DT864" s="676">
        <f t="shared" si="1275"/>
        <v>-13.80952380952381</v>
      </c>
      <c r="DU864" s="710">
        <f t="shared" si="1297"/>
        <v>-2.7619047619047619</v>
      </c>
      <c r="DV864" s="208">
        <v>1293.2920200000001</v>
      </c>
      <c r="DW864" s="677">
        <f t="shared" si="1276"/>
        <v>243.29202000000009</v>
      </c>
      <c r="DX864" s="676">
        <f t="shared" si="1277"/>
        <v>23.170668571428578</v>
      </c>
      <c r="DY864" s="710">
        <f t="shared" si="1298"/>
        <v>4.6341337142857153</v>
      </c>
      <c r="DZ864" s="222">
        <v>19</v>
      </c>
      <c r="EA864" s="677">
        <f t="shared" si="1278"/>
        <v>199.5</v>
      </c>
      <c r="EB864" s="568">
        <f t="shared" si="1279"/>
        <v>1249.5</v>
      </c>
      <c r="EC864" s="677">
        <f t="shared" si="1280"/>
        <v>1249.5</v>
      </c>
      <c r="ED864" s="677">
        <f t="shared" si="1299"/>
        <v>374.85</v>
      </c>
      <c r="EE864" s="677">
        <f t="shared" si="1300"/>
        <v>624.75</v>
      </c>
      <c r="EF864" s="208">
        <f t="shared" si="1301"/>
        <v>10.948005000000023</v>
      </c>
      <c r="EG864" s="208">
        <f t="shared" si="1302"/>
        <v>3.2844015000000071</v>
      </c>
      <c r="EH864" s="208">
        <f t="shared" si="1303"/>
        <v>5.4740025000000117</v>
      </c>
      <c r="EI864" s="677">
        <f t="shared" si="1281"/>
        <v>10.948005000000023</v>
      </c>
    </row>
    <row r="865" spans="1:139" s="218" customFormat="1" ht="13.5" customHeight="1" x14ac:dyDescent="0.2">
      <c r="A865" s="505">
        <v>863</v>
      </c>
      <c r="B865" s="505" t="s">
        <v>1266</v>
      </c>
      <c r="C865" s="499" t="s">
        <v>963</v>
      </c>
      <c r="D865" s="253" t="s">
        <v>168</v>
      </c>
      <c r="E865" s="253" t="s">
        <v>81</v>
      </c>
      <c r="F865" s="219" t="s">
        <v>5</v>
      </c>
      <c r="G865" s="219" t="s">
        <v>6</v>
      </c>
      <c r="H865" s="219" t="s">
        <v>7</v>
      </c>
      <c r="I865" s="248">
        <v>1.5</v>
      </c>
      <c r="J865" s="230">
        <v>500</v>
      </c>
      <c r="K865" s="222"/>
      <c r="L865" s="219" t="s">
        <v>5</v>
      </c>
      <c r="M865" s="219" t="s">
        <v>6</v>
      </c>
      <c r="N865" s="219" t="s">
        <v>7</v>
      </c>
      <c r="O865" s="249">
        <v>1.5</v>
      </c>
      <c r="P865" s="230">
        <v>500</v>
      </c>
      <c r="Q865" s="219"/>
      <c r="R865" s="219"/>
      <c r="S865" s="219"/>
      <c r="T865" s="249">
        <v>1.5</v>
      </c>
      <c r="U865" s="231">
        <v>500</v>
      </c>
      <c r="V865" s="228" t="s">
        <v>303</v>
      </c>
      <c r="W865" s="228" t="s">
        <v>6</v>
      </c>
      <c r="X865" s="228" t="s">
        <v>7</v>
      </c>
      <c r="Y865" s="252">
        <v>1.5</v>
      </c>
      <c r="Z865" s="232">
        <v>500</v>
      </c>
      <c r="AA865" s="207">
        <f t="shared" si="1217"/>
        <v>750</v>
      </c>
      <c r="AB865" s="222">
        <v>620</v>
      </c>
      <c r="AC865" s="544">
        <f t="shared" si="1282"/>
        <v>120</v>
      </c>
      <c r="AD865" s="208">
        <f>0.581*$AB$1</f>
        <v>660.86425999999994</v>
      </c>
      <c r="AE865" s="678">
        <f t="shared" si="1283"/>
        <v>160.86425999999994</v>
      </c>
      <c r="AF865" s="222">
        <v>859</v>
      </c>
      <c r="AJ865" s="444">
        <f t="shared" si="1218"/>
        <v>120</v>
      </c>
      <c r="AK865" s="444">
        <f t="shared" si="1219"/>
        <v>24</v>
      </c>
      <c r="AL865" s="539">
        <f t="shared" si="1284"/>
        <v>4.8000000000000001E-2</v>
      </c>
      <c r="AM865" s="444">
        <f t="shared" si="1220"/>
        <v>24</v>
      </c>
      <c r="AN865" s="445">
        <f t="shared" si="1221"/>
        <v>160.86425999999994</v>
      </c>
      <c r="AO865" s="445">
        <f t="shared" si="1222"/>
        <v>32.172852000000006</v>
      </c>
      <c r="AP865" s="542">
        <f t="shared" si="1285"/>
        <v>6.4345704000000004E-2</v>
      </c>
      <c r="AQ865" s="445">
        <f t="shared" si="1223"/>
        <v>32.172851999999992</v>
      </c>
      <c r="AR865" s="227">
        <f t="shared" si="1224"/>
        <v>930</v>
      </c>
      <c r="AS865" s="210">
        <f t="shared" si="1225"/>
        <v>620</v>
      </c>
      <c r="AT865" s="209">
        <f t="shared" si="1226"/>
        <v>186</v>
      </c>
      <c r="AU865" s="209">
        <f t="shared" si="1227"/>
        <v>310</v>
      </c>
      <c r="AV865" s="211">
        <f t="shared" si="1228"/>
        <v>620</v>
      </c>
      <c r="AW865" s="210">
        <f t="shared" si="1229"/>
        <v>0</v>
      </c>
      <c r="AX865" s="210">
        <f t="shared" si="1230"/>
        <v>120</v>
      </c>
      <c r="AY865" s="210">
        <f t="shared" si="1231"/>
        <v>24</v>
      </c>
      <c r="AZ865" s="211">
        <f t="shared" si="1232"/>
        <v>660.86425999999994</v>
      </c>
      <c r="BA865" s="544">
        <f t="shared" si="1286"/>
        <v>40.864259999999945</v>
      </c>
      <c r="BB865" s="210">
        <f t="shared" si="1287"/>
        <v>10.216064999999986</v>
      </c>
      <c r="BC865" s="213">
        <f t="shared" si="1233"/>
        <v>930</v>
      </c>
      <c r="BD865" s="211">
        <f>[1]MAG_9pak!$F$4</f>
        <v>620</v>
      </c>
      <c r="BE865" s="213">
        <f t="shared" si="1234"/>
        <v>186</v>
      </c>
      <c r="BF865" s="213">
        <f t="shared" si="1235"/>
        <v>310</v>
      </c>
      <c r="BG865" s="210">
        <f t="shared" si="1236"/>
        <v>0</v>
      </c>
      <c r="BH865" s="210">
        <f t="shared" si="1237"/>
        <v>120</v>
      </c>
      <c r="BI865" s="210">
        <f t="shared" si="1238"/>
        <v>24</v>
      </c>
      <c r="BJ865" s="210">
        <f t="shared" si="1239"/>
        <v>620</v>
      </c>
      <c r="BK865" s="214">
        <f t="shared" si="1240"/>
        <v>186</v>
      </c>
      <c r="BL865" s="214">
        <f t="shared" si="1241"/>
        <v>310</v>
      </c>
      <c r="BM865" s="210">
        <f t="shared" si="1242"/>
        <v>120</v>
      </c>
      <c r="BN865" s="210">
        <f t="shared" si="1243"/>
        <v>0</v>
      </c>
      <c r="BO865" s="215">
        <f t="shared" si="1244"/>
        <v>930</v>
      </c>
      <c r="BP865" s="210">
        <f t="shared" si="1306"/>
        <v>620</v>
      </c>
      <c r="BQ865" s="216">
        <f t="shared" si="1245"/>
        <v>186</v>
      </c>
      <c r="BR865" s="216">
        <f t="shared" si="1246"/>
        <v>310</v>
      </c>
      <c r="BS865" s="210">
        <f t="shared" si="1247"/>
        <v>120</v>
      </c>
      <c r="BT865" s="210">
        <f t="shared" si="1248"/>
        <v>0</v>
      </c>
      <c r="BU865" s="217">
        <f t="shared" si="1249"/>
        <v>930</v>
      </c>
      <c r="BV865" s="210">
        <f t="shared" si="1307"/>
        <v>620</v>
      </c>
      <c r="BW865" s="403">
        <f t="shared" si="1250"/>
        <v>186</v>
      </c>
      <c r="BX865" s="403">
        <f t="shared" si="1251"/>
        <v>310</v>
      </c>
      <c r="BY865" s="210">
        <f t="shared" si="1252"/>
        <v>120</v>
      </c>
      <c r="BZ865" s="210">
        <f t="shared" si="1253"/>
        <v>0</v>
      </c>
      <c r="CA865" s="210">
        <f t="shared" si="1254"/>
        <v>24</v>
      </c>
      <c r="CB865" s="404">
        <f t="shared" si="1255"/>
        <v>930</v>
      </c>
      <c r="CC865" s="404"/>
      <c r="CD865" s="537">
        <f t="shared" si="1256"/>
        <v>10.216064999999986</v>
      </c>
      <c r="CE865" s="537">
        <f t="shared" si="1288"/>
        <v>3.0648194999999956</v>
      </c>
      <c r="CF865" s="537">
        <f t="shared" si="1257"/>
        <v>5.1080324999999931</v>
      </c>
      <c r="CG865" s="210"/>
      <c r="CH865" s="210"/>
      <c r="CI865" s="210"/>
      <c r="CJ865" s="538">
        <f t="shared" si="1258"/>
        <v>15.324097499999979</v>
      </c>
      <c r="CK865" s="216">
        <f t="shared" si="1259"/>
        <v>0</v>
      </c>
      <c r="CL865" s="216">
        <f t="shared" si="1289"/>
        <v>0</v>
      </c>
      <c r="CM865" s="216">
        <f t="shared" si="1260"/>
        <v>0</v>
      </c>
      <c r="CN865" s="216"/>
      <c r="CO865" s="216"/>
      <c r="CP865" s="216"/>
      <c r="CQ865" s="217">
        <f t="shared" si="1261"/>
        <v>0</v>
      </c>
      <c r="CR865" s="403">
        <f t="shared" si="1262"/>
        <v>10.216064999999986</v>
      </c>
      <c r="CS865" s="403">
        <f t="shared" si="1290"/>
        <v>3.0648194999999956</v>
      </c>
      <c r="CT865" s="403">
        <f t="shared" si="1263"/>
        <v>5.1080324999999931</v>
      </c>
      <c r="CU865" s="403"/>
      <c r="CV865" s="403"/>
      <c r="CW865" s="403"/>
      <c r="CX865" s="404">
        <f t="shared" si="1264"/>
        <v>15.324097499999979</v>
      </c>
      <c r="CY865" s="198"/>
      <c r="CZ865" s="222">
        <v>620</v>
      </c>
      <c r="DA865" s="677">
        <f t="shared" si="1265"/>
        <v>120</v>
      </c>
      <c r="DB865" s="676">
        <f t="shared" si="1266"/>
        <v>24</v>
      </c>
      <c r="DC865" s="676">
        <f t="shared" si="1291"/>
        <v>4.8</v>
      </c>
      <c r="DD865" s="208">
        <v>660.86425999999994</v>
      </c>
      <c r="DE865" s="677">
        <f t="shared" si="1267"/>
        <v>160.86425999999994</v>
      </c>
      <c r="DF865" s="676">
        <f t="shared" si="1268"/>
        <v>32.172852000000006</v>
      </c>
      <c r="DG865" s="676">
        <f t="shared" si="1292"/>
        <v>6.434570400000001</v>
      </c>
      <c r="DH865" s="222">
        <v>24</v>
      </c>
      <c r="DI865" s="677">
        <f t="shared" si="1269"/>
        <v>120</v>
      </c>
      <c r="DJ865" s="568">
        <f t="shared" si="1270"/>
        <v>620</v>
      </c>
      <c r="DK865" s="677">
        <f t="shared" si="1271"/>
        <v>930</v>
      </c>
      <c r="DL865" s="677">
        <f t="shared" si="1293"/>
        <v>186</v>
      </c>
      <c r="DM865" s="677">
        <f t="shared" si="1294"/>
        <v>310</v>
      </c>
      <c r="DN865" s="677">
        <f t="shared" si="1272"/>
        <v>10.216064999999986</v>
      </c>
      <c r="DO865" s="677">
        <f t="shared" si="1295"/>
        <v>3.0648194999999956</v>
      </c>
      <c r="DP865" s="677">
        <f t="shared" si="1296"/>
        <v>5.1080324999999931</v>
      </c>
      <c r="DQ865" s="677">
        <f t="shared" si="1273"/>
        <v>15.324097499999979</v>
      </c>
      <c r="DR865" s="222">
        <v>620</v>
      </c>
      <c r="DS865" s="677">
        <f t="shared" si="1274"/>
        <v>120</v>
      </c>
      <c r="DT865" s="676">
        <f t="shared" si="1275"/>
        <v>24</v>
      </c>
      <c r="DU865" s="710">
        <f t="shared" si="1297"/>
        <v>4.8</v>
      </c>
      <c r="DV865" s="208">
        <v>660.86425999999994</v>
      </c>
      <c r="DW865" s="677">
        <f t="shared" si="1276"/>
        <v>160.86425999999994</v>
      </c>
      <c r="DX865" s="676">
        <f t="shared" si="1277"/>
        <v>32.172852000000006</v>
      </c>
      <c r="DY865" s="710">
        <f t="shared" si="1298"/>
        <v>6.434570400000001</v>
      </c>
      <c r="DZ865" s="222">
        <v>24</v>
      </c>
      <c r="EA865" s="677">
        <f t="shared" si="1278"/>
        <v>120</v>
      </c>
      <c r="EB865" s="568">
        <f t="shared" si="1279"/>
        <v>620</v>
      </c>
      <c r="EC865" s="677">
        <f t="shared" si="1280"/>
        <v>930</v>
      </c>
      <c r="ED865" s="677">
        <f t="shared" si="1299"/>
        <v>186</v>
      </c>
      <c r="EE865" s="677">
        <f t="shared" si="1300"/>
        <v>310</v>
      </c>
      <c r="EF865" s="208">
        <f t="shared" si="1301"/>
        <v>10.216064999999986</v>
      </c>
      <c r="EG865" s="208">
        <f t="shared" si="1302"/>
        <v>3.0648194999999956</v>
      </c>
      <c r="EH865" s="208">
        <f t="shared" si="1303"/>
        <v>5.1080324999999931</v>
      </c>
      <c r="EI865" s="677">
        <f t="shared" si="1281"/>
        <v>15.324097499999979</v>
      </c>
    </row>
    <row r="866" spans="1:139" s="218" customFormat="1" ht="13.5" customHeight="1" x14ac:dyDescent="0.2">
      <c r="A866" s="506">
        <v>864</v>
      </c>
      <c r="B866" s="505" t="s">
        <v>1266</v>
      </c>
      <c r="C866" s="499" t="s">
        <v>963</v>
      </c>
      <c r="D866" s="253" t="s">
        <v>168</v>
      </c>
      <c r="E866" s="253" t="s">
        <v>126</v>
      </c>
      <c r="F866" s="219" t="s">
        <v>5</v>
      </c>
      <c r="G866" s="219" t="s">
        <v>42</v>
      </c>
      <c r="H866" s="219" t="s">
        <v>52</v>
      </c>
      <c r="I866" s="248">
        <v>1</v>
      </c>
      <c r="J866" s="229">
        <v>705</v>
      </c>
      <c r="K866" s="222"/>
      <c r="L866" s="219" t="s">
        <v>5</v>
      </c>
      <c r="M866" s="219" t="s">
        <v>42</v>
      </c>
      <c r="N866" s="219" t="s">
        <v>52</v>
      </c>
      <c r="O866" s="249">
        <v>1</v>
      </c>
      <c r="P866" s="230">
        <v>705</v>
      </c>
      <c r="Q866" s="219" t="s">
        <v>303</v>
      </c>
      <c r="R866" s="219" t="s">
        <v>24</v>
      </c>
      <c r="S866" s="219" t="s">
        <v>39</v>
      </c>
      <c r="T866" s="249">
        <v>1</v>
      </c>
      <c r="U866" s="231">
        <v>705</v>
      </c>
      <c r="V866" s="228" t="s">
        <v>303</v>
      </c>
      <c r="W866" s="228" t="s">
        <v>42</v>
      </c>
      <c r="X866" s="228" t="s">
        <v>10</v>
      </c>
      <c r="Y866" s="252">
        <v>1</v>
      </c>
      <c r="Z866" s="232">
        <v>705</v>
      </c>
      <c r="AA866" s="207">
        <f t="shared" si="1217"/>
        <v>705</v>
      </c>
      <c r="AB866" s="222">
        <v>648</v>
      </c>
      <c r="AC866" s="544">
        <f t="shared" si="1282"/>
        <v>-57</v>
      </c>
      <c r="AD866" s="208">
        <f>0.814*$AB$1</f>
        <v>925.89243999999997</v>
      </c>
      <c r="AE866" s="678">
        <f t="shared" si="1283"/>
        <v>220.89243999999997</v>
      </c>
      <c r="AF866" s="222">
        <v>1205</v>
      </c>
      <c r="AJ866" s="444">
        <f t="shared" si="1218"/>
        <v>-57</v>
      </c>
      <c r="AK866" s="444">
        <f t="shared" si="1219"/>
        <v>-8.0851063829787222</v>
      </c>
      <c r="AL866" s="539">
        <f t="shared" si="1284"/>
        <v>-1.6170212765957443E-2</v>
      </c>
      <c r="AM866" s="444">
        <f t="shared" si="1220"/>
        <v>-11.4</v>
      </c>
      <c r="AN866" s="445">
        <f t="shared" si="1221"/>
        <v>220.89243999999997</v>
      </c>
      <c r="AO866" s="445">
        <f t="shared" si="1222"/>
        <v>31.332260992907806</v>
      </c>
      <c r="AP866" s="542">
        <f t="shared" si="1285"/>
        <v>6.2664521985815611E-2</v>
      </c>
      <c r="AQ866" s="445">
        <f t="shared" si="1223"/>
        <v>44.178487999999994</v>
      </c>
      <c r="AR866" s="227">
        <f t="shared" si="1224"/>
        <v>825</v>
      </c>
      <c r="AS866" s="210">
        <f t="shared" si="1225"/>
        <v>825</v>
      </c>
      <c r="AT866" s="209">
        <f t="shared" si="1226"/>
        <v>247.5</v>
      </c>
      <c r="AU866" s="209">
        <f t="shared" si="1227"/>
        <v>412.5</v>
      </c>
      <c r="AV866" s="211">
        <f t="shared" si="1228"/>
        <v>648</v>
      </c>
      <c r="AW866" s="210">
        <f t="shared" si="1229"/>
        <v>177</v>
      </c>
      <c r="AX866" s="210">
        <f t="shared" si="1230"/>
        <v>120</v>
      </c>
      <c r="AY866" s="210">
        <f t="shared" si="1231"/>
        <v>17.021276595744681</v>
      </c>
      <c r="AZ866" s="211">
        <f t="shared" si="1232"/>
        <v>925.89243999999997</v>
      </c>
      <c r="BA866" s="544">
        <f t="shared" si="1286"/>
        <v>100.89243999999997</v>
      </c>
      <c r="BB866" s="210">
        <f t="shared" si="1287"/>
        <v>25.223109999999991</v>
      </c>
      <c r="BC866" s="213">
        <f t="shared" si="1233"/>
        <v>833.30319599999996</v>
      </c>
      <c r="BD866" s="211">
        <f>[1]MAG_9pak!$F$6</f>
        <v>833.30319599999996</v>
      </c>
      <c r="BE866" s="213">
        <f t="shared" si="1234"/>
        <v>249.99095879999999</v>
      </c>
      <c r="BF866" s="213">
        <f t="shared" si="1235"/>
        <v>416.65159799999998</v>
      </c>
      <c r="BG866" s="210">
        <f t="shared" si="1236"/>
        <v>185.30319599999996</v>
      </c>
      <c r="BH866" s="210">
        <f t="shared" si="1237"/>
        <v>128.30319599999996</v>
      </c>
      <c r="BI866" s="210">
        <f t="shared" si="1238"/>
        <v>18.199034893617011</v>
      </c>
      <c r="BJ866" s="210">
        <f t="shared" si="1239"/>
        <v>874.2</v>
      </c>
      <c r="BK866" s="214">
        <f t="shared" si="1240"/>
        <v>262.26</v>
      </c>
      <c r="BL866" s="214">
        <f t="shared" si="1241"/>
        <v>437.1</v>
      </c>
      <c r="BM866" s="210">
        <f t="shared" si="1242"/>
        <v>169.20000000000005</v>
      </c>
      <c r="BN866" s="210">
        <f t="shared" si="1243"/>
        <v>226.20000000000005</v>
      </c>
      <c r="BO866" s="215">
        <f t="shared" si="1244"/>
        <v>874.2</v>
      </c>
      <c r="BP866" s="210">
        <f t="shared" si="1306"/>
        <v>874.2</v>
      </c>
      <c r="BQ866" s="216">
        <f t="shared" si="1245"/>
        <v>262.26</v>
      </c>
      <c r="BR866" s="216">
        <f t="shared" si="1246"/>
        <v>437.1</v>
      </c>
      <c r="BS866" s="210">
        <f t="shared" si="1247"/>
        <v>169.20000000000005</v>
      </c>
      <c r="BT866" s="210">
        <f t="shared" si="1248"/>
        <v>226.20000000000005</v>
      </c>
      <c r="BU866" s="217">
        <f t="shared" si="1249"/>
        <v>874.2</v>
      </c>
      <c r="BV866" s="210">
        <f t="shared" si="1307"/>
        <v>874.2</v>
      </c>
      <c r="BW866" s="403">
        <f t="shared" si="1250"/>
        <v>262.26</v>
      </c>
      <c r="BX866" s="403">
        <f t="shared" si="1251"/>
        <v>437.1</v>
      </c>
      <c r="BY866" s="210">
        <f t="shared" si="1252"/>
        <v>169.20000000000005</v>
      </c>
      <c r="BZ866" s="210">
        <f t="shared" si="1253"/>
        <v>226.20000000000005</v>
      </c>
      <c r="CA866" s="210">
        <f t="shared" si="1254"/>
        <v>24</v>
      </c>
      <c r="CB866" s="404">
        <f t="shared" si="1255"/>
        <v>874.2</v>
      </c>
      <c r="CC866" s="404"/>
      <c r="CD866" s="537">
        <f t="shared" si="1256"/>
        <v>25.223109999999991</v>
      </c>
      <c r="CE866" s="537">
        <f t="shared" si="1288"/>
        <v>7.566932999999997</v>
      </c>
      <c r="CF866" s="537">
        <f t="shared" si="1257"/>
        <v>12.611554999999996</v>
      </c>
      <c r="CG866" s="210"/>
      <c r="CH866" s="210"/>
      <c r="CI866" s="210"/>
      <c r="CJ866" s="538">
        <f t="shared" si="1258"/>
        <v>25.223109999999991</v>
      </c>
      <c r="CK866" s="216">
        <f t="shared" si="1259"/>
        <v>-44.25</v>
      </c>
      <c r="CL866" s="216">
        <f t="shared" si="1289"/>
        <v>-13.275</v>
      </c>
      <c r="CM866" s="216">
        <f t="shared" si="1260"/>
        <v>-22.125</v>
      </c>
      <c r="CN866" s="216"/>
      <c r="CO866" s="216"/>
      <c r="CP866" s="216"/>
      <c r="CQ866" s="217">
        <f t="shared" si="1261"/>
        <v>-44.25</v>
      </c>
      <c r="CR866" s="403">
        <f t="shared" si="1262"/>
        <v>12.92310999999998</v>
      </c>
      <c r="CS866" s="403">
        <f t="shared" si="1290"/>
        <v>3.876932999999994</v>
      </c>
      <c r="CT866" s="403">
        <f t="shared" si="1263"/>
        <v>6.4615549999999899</v>
      </c>
      <c r="CU866" s="403"/>
      <c r="CV866" s="403"/>
      <c r="CW866" s="403"/>
      <c r="CX866" s="404">
        <f t="shared" si="1264"/>
        <v>12.92310999999998</v>
      </c>
      <c r="CY866" s="198"/>
      <c r="CZ866" s="222">
        <v>648</v>
      </c>
      <c r="DA866" s="677">
        <f t="shared" si="1265"/>
        <v>-57</v>
      </c>
      <c r="DB866" s="676">
        <f t="shared" si="1266"/>
        <v>-8.0851063829787222</v>
      </c>
      <c r="DC866" s="676">
        <f t="shared" si="1291"/>
        <v>-1.6170212765957444</v>
      </c>
      <c r="DD866" s="208">
        <v>925.89243999999997</v>
      </c>
      <c r="DE866" s="677">
        <f t="shared" si="1267"/>
        <v>220.89243999999997</v>
      </c>
      <c r="DF866" s="676">
        <f t="shared" si="1268"/>
        <v>31.332260992907806</v>
      </c>
      <c r="DG866" s="676">
        <f t="shared" si="1292"/>
        <v>6.2664521985815611</v>
      </c>
      <c r="DH866" s="222">
        <v>24</v>
      </c>
      <c r="DI866" s="677">
        <f t="shared" si="1269"/>
        <v>169.2</v>
      </c>
      <c r="DJ866" s="568">
        <f t="shared" si="1270"/>
        <v>874.2</v>
      </c>
      <c r="DK866" s="677">
        <f t="shared" si="1271"/>
        <v>874.2</v>
      </c>
      <c r="DL866" s="677">
        <f t="shared" si="1293"/>
        <v>262.26</v>
      </c>
      <c r="DM866" s="677">
        <f t="shared" si="1294"/>
        <v>437.1</v>
      </c>
      <c r="DN866" s="677">
        <f t="shared" si="1272"/>
        <v>12.92310999999998</v>
      </c>
      <c r="DO866" s="677">
        <f t="shared" si="1295"/>
        <v>3.876932999999994</v>
      </c>
      <c r="DP866" s="677">
        <f t="shared" si="1296"/>
        <v>6.4615549999999899</v>
      </c>
      <c r="DQ866" s="677">
        <f t="shared" si="1273"/>
        <v>12.92310999999998</v>
      </c>
      <c r="DR866" s="222">
        <v>648</v>
      </c>
      <c r="DS866" s="677">
        <f t="shared" si="1274"/>
        <v>-57</v>
      </c>
      <c r="DT866" s="676">
        <f t="shared" si="1275"/>
        <v>-8.0851063829787222</v>
      </c>
      <c r="DU866" s="710">
        <f t="shared" si="1297"/>
        <v>-1.6170212765957444</v>
      </c>
      <c r="DV866" s="208">
        <v>925.89243999999997</v>
      </c>
      <c r="DW866" s="677">
        <f t="shared" si="1276"/>
        <v>220.89243999999997</v>
      </c>
      <c r="DX866" s="676">
        <f t="shared" si="1277"/>
        <v>31.332260992907806</v>
      </c>
      <c r="DY866" s="710">
        <f t="shared" si="1298"/>
        <v>6.2664521985815611</v>
      </c>
      <c r="DZ866" s="222">
        <v>22</v>
      </c>
      <c r="EA866" s="677">
        <f t="shared" si="1278"/>
        <v>155.1</v>
      </c>
      <c r="EB866" s="568">
        <f t="shared" si="1279"/>
        <v>860.1</v>
      </c>
      <c r="EC866" s="677">
        <f t="shared" si="1280"/>
        <v>860.1</v>
      </c>
      <c r="ED866" s="677">
        <f t="shared" si="1299"/>
        <v>258.02999999999997</v>
      </c>
      <c r="EE866" s="677">
        <f t="shared" si="1300"/>
        <v>430.05</v>
      </c>
      <c r="EF866" s="208">
        <f t="shared" si="1301"/>
        <v>16.448109999999986</v>
      </c>
      <c r="EG866" s="208">
        <f t="shared" si="1302"/>
        <v>4.9344329999999959</v>
      </c>
      <c r="EH866" s="208">
        <f t="shared" si="1303"/>
        <v>8.2240549999999928</v>
      </c>
      <c r="EI866" s="677">
        <f t="shared" si="1281"/>
        <v>16.448109999999986</v>
      </c>
    </row>
    <row r="867" spans="1:139" s="218" customFormat="1" ht="34.5" customHeight="1" x14ac:dyDescent="0.2">
      <c r="A867" s="505">
        <v>865</v>
      </c>
      <c r="B867" s="505" t="s">
        <v>1270</v>
      </c>
      <c r="C867" s="499" t="s">
        <v>964</v>
      </c>
      <c r="D867" s="253" t="s">
        <v>393</v>
      </c>
      <c r="E867" s="253" t="s">
        <v>81</v>
      </c>
      <c r="F867" s="219" t="s">
        <v>5</v>
      </c>
      <c r="G867" s="219" t="s">
        <v>6</v>
      </c>
      <c r="H867" s="219" t="s">
        <v>7</v>
      </c>
      <c r="I867" s="248">
        <v>0.3</v>
      </c>
      <c r="J867" s="230">
        <v>500</v>
      </c>
      <c r="K867" s="222"/>
      <c r="L867" s="219" t="s">
        <v>5</v>
      </c>
      <c r="M867" s="219" t="s">
        <v>6</v>
      </c>
      <c r="N867" s="219" t="s">
        <v>7</v>
      </c>
      <c r="O867" s="249">
        <v>0.3</v>
      </c>
      <c r="P867" s="230">
        <v>500</v>
      </c>
      <c r="Q867" s="219"/>
      <c r="R867" s="219"/>
      <c r="S867" s="219"/>
      <c r="T867" s="249">
        <v>0.3</v>
      </c>
      <c r="U867" s="231">
        <v>500</v>
      </c>
      <c r="V867" s="228" t="s">
        <v>303</v>
      </c>
      <c r="W867" s="228" t="s">
        <v>6</v>
      </c>
      <c r="X867" s="228" t="s">
        <v>7</v>
      </c>
      <c r="Y867" s="252">
        <v>0.3</v>
      </c>
      <c r="Z867" s="232">
        <v>500</v>
      </c>
      <c r="AA867" s="207">
        <f t="shared" si="1217"/>
        <v>150</v>
      </c>
      <c r="AB867" s="222">
        <v>620</v>
      </c>
      <c r="AC867" s="544">
        <f t="shared" si="1282"/>
        <v>120</v>
      </c>
      <c r="AD867" s="208">
        <f>0.581*$AB$1</f>
        <v>660.86425999999994</v>
      </c>
      <c r="AE867" s="678">
        <f t="shared" si="1283"/>
        <v>160.86425999999994</v>
      </c>
      <c r="AF867" s="222">
        <v>859</v>
      </c>
      <c r="AJ867" s="444">
        <f t="shared" si="1218"/>
        <v>120</v>
      </c>
      <c r="AK867" s="444">
        <f t="shared" si="1219"/>
        <v>24</v>
      </c>
      <c r="AL867" s="539">
        <f t="shared" si="1284"/>
        <v>4.8000000000000001E-2</v>
      </c>
      <c r="AM867" s="444">
        <f t="shared" si="1220"/>
        <v>24</v>
      </c>
      <c r="AN867" s="445">
        <f t="shared" si="1221"/>
        <v>160.86425999999994</v>
      </c>
      <c r="AO867" s="445">
        <f t="shared" si="1222"/>
        <v>32.172852000000006</v>
      </c>
      <c r="AP867" s="542">
        <f t="shared" si="1285"/>
        <v>6.4345704000000004E-2</v>
      </c>
      <c r="AQ867" s="445">
        <f t="shared" si="1223"/>
        <v>32.172851999999992</v>
      </c>
      <c r="AR867" s="227">
        <f t="shared" si="1224"/>
        <v>186</v>
      </c>
      <c r="AS867" s="210">
        <f t="shared" si="1225"/>
        <v>620</v>
      </c>
      <c r="AT867" s="209">
        <f t="shared" si="1226"/>
        <v>186</v>
      </c>
      <c r="AU867" s="209">
        <f t="shared" si="1227"/>
        <v>310</v>
      </c>
      <c r="AV867" s="211">
        <f t="shared" si="1228"/>
        <v>620</v>
      </c>
      <c r="AW867" s="210">
        <f t="shared" si="1229"/>
        <v>0</v>
      </c>
      <c r="AX867" s="210">
        <f t="shared" si="1230"/>
        <v>120</v>
      </c>
      <c r="AY867" s="210">
        <f t="shared" si="1231"/>
        <v>24</v>
      </c>
      <c r="AZ867" s="211">
        <f t="shared" si="1232"/>
        <v>660.86425999999994</v>
      </c>
      <c r="BA867" s="544">
        <f t="shared" si="1286"/>
        <v>40.864259999999945</v>
      </c>
      <c r="BB867" s="210">
        <f t="shared" si="1287"/>
        <v>10.216064999999986</v>
      </c>
      <c r="BC867" s="213">
        <f t="shared" si="1233"/>
        <v>186</v>
      </c>
      <c r="BD867" s="211">
        <f>[1]MAG_9pak!$F$4</f>
        <v>620</v>
      </c>
      <c r="BE867" s="213">
        <f t="shared" si="1234"/>
        <v>186</v>
      </c>
      <c r="BF867" s="213">
        <f t="shared" si="1235"/>
        <v>310</v>
      </c>
      <c r="BG867" s="210">
        <f t="shared" si="1236"/>
        <v>0</v>
      </c>
      <c r="BH867" s="210">
        <f t="shared" si="1237"/>
        <v>120</v>
      </c>
      <c r="BI867" s="210">
        <f t="shared" si="1238"/>
        <v>24</v>
      </c>
      <c r="BJ867" s="210">
        <f t="shared" si="1239"/>
        <v>620</v>
      </c>
      <c r="BK867" s="214">
        <f t="shared" si="1240"/>
        <v>186</v>
      </c>
      <c r="BL867" s="214">
        <f t="shared" si="1241"/>
        <v>310</v>
      </c>
      <c r="BM867" s="210">
        <f t="shared" si="1242"/>
        <v>120</v>
      </c>
      <c r="BN867" s="210">
        <f t="shared" si="1243"/>
        <v>0</v>
      </c>
      <c r="BO867" s="215">
        <f t="shared" si="1244"/>
        <v>186</v>
      </c>
      <c r="BP867" s="210">
        <f t="shared" si="1306"/>
        <v>620</v>
      </c>
      <c r="BQ867" s="216">
        <f t="shared" si="1245"/>
        <v>186</v>
      </c>
      <c r="BR867" s="216">
        <f t="shared" si="1246"/>
        <v>310</v>
      </c>
      <c r="BS867" s="210">
        <f t="shared" si="1247"/>
        <v>120</v>
      </c>
      <c r="BT867" s="210">
        <f t="shared" si="1248"/>
        <v>0</v>
      </c>
      <c r="BU867" s="217">
        <f t="shared" si="1249"/>
        <v>186</v>
      </c>
      <c r="BV867" s="210">
        <f t="shared" si="1307"/>
        <v>620</v>
      </c>
      <c r="BW867" s="403">
        <f t="shared" si="1250"/>
        <v>186</v>
      </c>
      <c r="BX867" s="403">
        <f t="shared" si="1251"/>
        <v>310</v>
      </c>
      <c r="BY867" s="210">
        <f t="shared" si="1252"/>
        <v>120</v>
      </c>
      <c r="BZ867" s="210">
        <f t="shared" si="1253"/>
        <v>0</v>
      </c>
      <c r="CA867" s="210">
        <f t="shared" si="1254"/>
        <v>24</v>
      </c>
      <c r="CB867" s="404">
        <f t="shared" si="1255"/>
        <v>186</v>
      </c>
      <c r="CC867" s="211"/>
      <c r="CD867" s="537">
        <f t="shared" si="1256"/>
        <v>10.216064999999986</v>
      </c>
      <c r="CE867" s="537">
        <f t="shared" si="1288"/>
        <v>3.0648194999999956</v>
      </c>
      <c r="CF867" s="537">
        <f t="shared" si="1257"/>
        <v>5.1080324999999931</v>
      </c>
      <c r="CG867" s="210"/>
      <c r="CH867" s="210"/>
      <c r="CI867" s="210"/>
      <c r="CJ867" s="538">
        <f t="shared" si="1258"/>
        <v>3.0648194999999956</v>
      </c>
      <c r="CK867" s="216">
        <f t="shared" si="1259"/>
        <v>0</v>
      </c>
      <c r="CL867" s="216">
        <f t="shared" si="1289"/>
        <v>0</v>
      </c>
      <c r="CM867" s="216">
        <f t="shared" si="1260"/>
        <v>0</v>
      </c>
      <c r="CN867" s="216"/>
      <c r="CO867" s="216"/>
      <c r="CP867" s="216"/>
      <c r="CQ867" s="217">
        <f t="shared" si="1261"/>
        <v>0</v>
      </c>
      <c r="CR867" s="403">
        <f t="shared" si="1262"/>
        <v>10.216064999999986</v>
      </c>
      <c r="CS867" s="403">
        <f t="shared" si="1290"/>
        <v>3.0648194999999956</v>
      </c>
      <c r="CT867" s="403">
        <f t="shared" si="1263"/>
        <v>5.1080324999999931</v>
      </c>
      <c r="CU867" s="403"/>
      <c r="CV867" s="403"/>
      <c r="CW867" s="403"/>
      <c r="CX867" s="404">
        <f t="shared" si="1264"/>
        <v>3.0648194999999956</v>
      </c>
      <c r="CY867" s="198"/>
      <c r="CZ867" s="222">
        <v>620</v>
      </c>
      <c r="DA867" s="677">
        <f t="shared" si="1265"/>
        <v>120</v>
      </c>
      <c r="DB867" s="676">
        <f t="shared" si="1266"/>
        <v>24</v>
      </c>
      <c r="DC867" s="676">
        <f t="shared" si="1291"/>
        <v>4.8</v>
      </c>
      <c r="DD867" s="208">
        <v>660.86425999999994</v>
      </c>
      <c r="DE867" s="677">
        <f t="shared" si="1267"/>
        <v>160.86425999999994</v>
      </c>
      <c r="DF867" s="676">
        <f t="shared" si="1268"/>
        <v>32.172852000000006</v>
      </c>
      <c r="DG867" s="676">
        <f t="shared" si="1292"/>
        <v>6.434570400000001</v>
      </c>
      <c r="DH867" s="222">
        <v>24</v>
      </c>
      <c r="DI867" s="677">
        <f t="shared" si="1269"/>
        <v>120</v>
      </c>
      <c r="DJ867" s="568">
        <f t="shared" si="1270"/>
        <v>620</v>
      </c>
      <c r="DK867" s="677">
        <f t="shared" si="1271"/>
        <v>186</v>
      </c>
      <c r="DL867" s="677">
        <f t="shared" si="1293"/>
        <v>186</v>
      </c>
      <c r="DM867" s="677">
        <f t="shared" si="1294"/>
        <v>310</v>
      </c>
      <c r="DN867" s="677">
        <f t="shared" si="1272"/>
        <v>10.216064999999986</v>
      </c>
      <c r="DO867" s="677">
        <f t="shared" si="1295"/>
        <v>3.0648194999999956</v>
      </c>
      <c r="DP867" s="677">
        <f t="shared" si="1296"/>
        <v>5.1080324999999931</v>
      </c>
      <c r="DQ867" s="677">
        <f t="shared" si="1273"/>
        <v>3.0648194999999956</v>
      </c>
      <c r="DR867" s="222">
        <v>620</v>
      </c>
      <c r="DS867" s="677">
        <f t="shared" si="1274"/>
        <v>120</v>
      </c>
      <c r="DT867" s="676">
        <f t="shared" si="1275"/>
        <v>24</v>
      </c>
      <c r="DU867" s="710">
        <f t="shared" si="1297"/>
        <v>4.8</v>
      </c>
      <c r="DV867" s="208">
        <v>660.86425999999994</v>
      </c>
      <c r="DW867" s="677">
        <f t="shared" si="1276"/>
        <v>160.86425999999994</v>
      </c>
      <c r="DX867" s="676">
        <f t="shared" si="1277"/>
        <v>32.172852000000006</v>
      </c>
      <c r="DY867" s="710">
        <f t="shared" si="1298"/>
        <v>6.434570400000001</v>
      </c>
      <c r="DZ867" s="222">
        <v>24</v>
      </c>
      <c r="EA867" s="677">
        <f t="shared" si="1278"/>
        <v>120</v>
      </c>
      <c r="EB867" s="568">
        <f t="shared" si="1279"/>
        <v>620</v>
      </c>
      <c r="EC867" s="677">
        <f t="shared" si="1280"/>
        <v>186</v>
      </c>
      <c r="ED867" s="677">
        <f t="shared" si="1299"/>
        <v>186</v>
      </c>
      <c r="EE867" s="677">
        <f t="shared" si="1300"/>
        <v>310</v>
      </c>
      <c r="EF867" s="208">
        <f t="shared" si="1301"/>
        <v>10.216064999999986</v>
      </c>
      <c r="EG867" s="208">
        <f t="shared" si="1302"/>
        <v>3.0648194999999956</v>
      </c>
      <c r="EH867" s="208">
        <f t="shared" si="1303"/>
        <v>5.1080324999999931</v>
      </c>
      <c r="EI867" s="677">
        <f t="shared" si="1281"/>
        <v>3.0648194999999956</v>
      </c>
    </row>
    <row r="868" spans="1:139" s="218" customFormat="1" ht="34.5" customHeight="1" x14ac:dyDescent="0.2">
      <c r="A868" s="505">
        <v>866</v>
      </c>
      <c r="B868" s="506" t="s">
        <v>1268</v>
      </c>
      <c r="C868" s="499" t="s">
        <v>965</v>
      </c>
      <c r="D868" s="253" t="s">
        <v>394</v>
      </c>
      <c r="E868" s="253" t="s">
        <v>81</v>
      </c>
      <c r="F868" s="219" t="s">
        <v>5</v>
      </c>
      <c r="G868" s="219" t="s">
        <v>6</v>
      </c>
      <c r="H868" s="219" t="s">
        <v>7</v>
      </c>
      <c r="I868" s="248">
        <v>0.2</v>
      </c>
      <c r="J868" s="230">
        <v>500</v>
      </c>
      <c r="K868" s="222"/>
      <c r="L868" s="219" t="s">
        <v>5</v>
      </c>
      <c r="M868" s="219" t="s">
        <v>6</v>
      </c>
      <c r="N868" s="219" t="s">
        <v>7</v>
      </c>
      <c r="O868" s="249">
        <v>0.2</v>
      </c>
      <c r="P868" s="230">
        <v>500</v>
      </c>
      <c r="Q868" s="219"/>
      <c r="R868" s="219"/>
      <c r="S868" s="219"/>
      <c r="T868" s="249">
        <v>0.2</v>
      </c>
      <c r="U868" s="231">
        <v>500</v>
      </c>
      <c r="V868" s="228" t="s">
        <v>303</v>
      </c>
      <c r="W868" s="228" t="s">
        <v>6</v>
      </c>
      <c r="X868" s="228" t="s">
        <v>7</v>
      </c>
      <c r="Y868" s="252">
        <v>0.2</v>
      </c>
      <c r="Z868" s="232">
        <v>500</v>
      </c>
      <c r="AA868" s="207">
        <f t="shared" si="1217"/>
        <v>100</v>
      </c>
      <c r="AB868" s="222">
        <v>620</v>
      </c>
      <c r="AC868" s="544">
        <f t="shared" si="1282"/>
        <v>120</v>
      </c>
      <c r="AD868" s="208">
        <f>0.581*$AB$1</f>
        <v>660.86425999999994</v>
      </c>
      <c r="AE868" s="678">
        <f t="shared" si="1283"/>
        <v>160.86425999999994</v>
      </c>
      <c r="AF868" s="222">
        <v>859</v>
      </c>
      <c r="AJ868" s="444">
        <f t="shared" si="1218"/>
        <v>120</v>
      </c>
      <c r="AK868" s="444">
        <f t="shared" si="1219"/>
        <v>24</v>
      </c>
      <c r="AL868" s="539">
        <f t="shared" si="1284"/>
        <v>4.8000000000000001E-2</v>
      </c>
      <c r="AM868" s="444">
        <f t="shared" si="1220"/>
        <v>24</v>
      </c>
      <c r="AN868" s="445">
        <f t="shared" si="1221"/>
        <v>160.86425999999994</v>
      </c>
      <c r="AO868" s="445">
        <f t="shared" si="1222"/>
        <v>32.172852000000006</v>
      </c>
      <c r="AP868" s="542">
        <f t="shared" si="1285"/>
        <v>6.4345704000000004E-2</v>
      </c>
      <c r="AQ868" s="445">
        <f t="shared" si="1223"/>
        <v>32.172851999999992</v>
      </c>
      <c r="AR868" s="227">
        <f t="shared" si="1224"/>
        <v>124</v>
      </c>
      <c r="AS868" s="210">
        <f t="shared" si="1225"/>
        <v>620</v>
      </c>
      <c r="AT868" s="209">
        <f t="shared" si="1226"/>
        <v>186</v>
      </c>
      <c r="AU868" s="209">
        <f t="shared" si="1227"/>
        <v>310</v>
      </c>
      <c r="AV868" s="211">
        <f t="shared" si="1228"/>
        <v>620</v>
      </c>
      <c r="AW868" s="210">
        <f t="shared" si="1229"/>
        <v>0</v>
      </c>
      <c r="AX868" s="210">
        <f t="shared" si="1230"/>
        <v>120</v>
      </c>
      <c r="AY868" s="210">
        <f t="shared" si="1231"/>
        <v>24</v>
      </c>
      <c r="AZ868" s="211">
        <f t="shared" si="1232"/>
        <v>660.86425999999994</v>
      </c>
      <c r="BA868" s="544">
        <f t="shared" si="1286"/>
        <v>40.864259999999945</v>
      </c>
      <c r="BB868" s="210">
        <f t="shared" si="1287"/>
        <v>10.216064999999986</v>
      </c>
      <c r="BC868" s="213">
        <f t="shared" si="1233"/>
        <v>124</v>
      </c>
      <c r="BD868" s="211">
        <f>[1]MAG_9pak!$F$4</f>
        <v>620</v>
      </c>
      <c r="BE868" s="213">
        <f t="shared" si="1234"/>
        <v>186</v>
      </c>
      <c r="BF868" s="213">
        <f t="shared" si="1235"/>
        <v>310</v>
      </c>
      <c r="BG868" s="210">
        <f t="shared" si="1236"/>
        <v>0</v>
      </c>
      <c r="BH868" s="210">
        <f t="shared" si="1237"/>
        <v>120</v>
      </c>
      <c r="BI868" s="210">
        <f t="shared" si="1238"/>
        <v>24</v>
      </c>
      <c r="BJ868" s="210">
        <f t="shared" si="1239"/>
        <v>620</v>
      </c>
      <c r="BK868" s="214">
        <f t="shared" si="1240"/>
        <v>186</v>
      </c>
      <c r="BL868" s="214">
        <f t="shared" si="1241"/>
        <v>310</v>
      </c>
      <c r="BM868" s="210">
        <f t="shared" si="1242"/>
        <v>120</v>
      </c>
      <c r="BN868" s="210">
        <f t="shared" si="1243"/>
        <v>0</v>
      </c>
      <c r="BO868" s="215">
        <f t="shared" si="1244"/>
        <v>124</v>
      </c>
      <c r="BP868" s="210">
        <f t="shared" si="1306"/>
        <v>620</v>
      </c>
      <c r="BQ868" s="216">
        <f t="shared" si="1245"/>
        <v>186</v>
      </c>
      <c r="BR868" s="216">
        <f t="shared" si="1246"/>
        <v>310</v>
      </c>
      <c r="BS868" s="210">
        <f t="shared" si="1247"/>
        <v>120</v>
      </c>
      <c r="BT868" s="210">
        <f t="shared" si="1248"/>
        <v>0</v>
      </c>
      <c r="BU868" s="217">
        <f t="shared" si="1249"/>
        <v>124</v>
      </c>
      <c r="BV868" s="210">
        <f t="shared" si="1307"/>
        <v>620</v>
      </c>
      <c r="BW868" s="403">
        <f t="shared" si="1250"/>
        <v>186</v>
      </c>
      <c r="BX868" s="403">
        <f t="shared" si="1251"/>
        <v>310</v>
      </c>
      <c r="BY868" s="210">
        <f t="shared" si="1252"/>
        <v>120</v>
      </c>
      <c r="BZ868" s="210">
        <f t="shared" si="1253"/>
        <v>0</v>
      </c>
      <c r="CA868" s="210">
        <f t="shared" si="1254"/>
        <v>24</v>
      </c>
      <c r="CB868" s="404">
        <f t="shared" si="1255"/>
        <v>124</v>
      </c>
      <c r="CC868" s="404"/>
      <c r="CD868" s="537">
        <f t="shared" si="1256"/>
        <v>10.216064999999986</v>
      </c>
      <c r="CE868" s="537">
        <f t="shared" si="1288"/>
        <v>3.0648194999999956</v>
      </c>
      <c r="CF868" s="537">
        <f t="shared" si="1257"/>
        <v>5.1080324999999931</v>
      </c>
      <c r="CG868" s="210"/>
      <c r="CH868" s="210"/>
      <c r="CI868" s="210"/>
      <c r="CJ868" s="538">
        <f t="shared" si="1258"/>
        <v>2.0432129999999975</v>
      </c>
      <c r="CK868" s="216">
        <f t="shared" si="1259"/>
        <v>0</v>
      </c>
      <c r="CL868" s="216">
        <f t="shared" si="1289"/>
        <v>0</v>
      </c>
      <c r="CM868" s="216">
        <f t="shared" si="1260"/>
        <v>0</v>
      </c>
      <c r="CN868" s="216"/>
      <c r="CO868" s="216"/>
      <c r="CP868" s="216"/>
      <c r="CQ868" s="217">
        <f t="shared" si="1261"/>
        <v>0</v>
      </c>
      <c r="CR868" s="403">
        <f t="shared" si="1262"/>
        <v>10.216064999999986</v>
      </c>
      <c r="CS868" s="403">
        <f t="shared" si="1290"/>
        <v>3.0648194999999956</v>
      </c>
      <c r="CT868" s="403">
        <f t="shared" si="1263"/>
        <v>5.1080324999999931</v>
      </c>
      <c r="CU868" s="403"/>
      <c r="CV868" s="403"/>
      <c r="CW868" s="403"/>
      <c r="CX868" s="404">
        <f t="shared" si="1264"/>
        <v>2.0432129999999975</v>
      </c>
      <c r="CY868" s="198"/>
      <c r="CZ868" s="222">
        <v>620</v>
      </c>
      <c r="DA868" s="677">
        <f t="shared" si="1265"/>
        <v>120</v>
      </c>
      <c r="DB868" s="676">
        <f t="shared" si="1266"/>
        <v>24</v>
      </c>
      <c r="DC868" s="676">
        <f t="shared" si="1291"/>
        <v>4.8</v>
      </c>
      <c r="DD868" s="208">
        <v>660.86425999999994</v>
      </c>
      <c r="DE868" s="677">
        <f t="shared" si="1267"/>
        <v>160.86425999999994</v>
      </c>
      <c r="DF868" s="676">
        <f t="shared" si="1268"/>
        <v>32.172852000000006</v>
      </c>
      <c r="DG868" s="676">
        <f t="shared" si="1292"/>
        <v>6.434570400000001</v>
      </c>
      <c r="DH868" s="222">
        <v>24</v>
      </c>
      <c r="DI868" s="677">
        <f t="shared" si="1269"/>
        <v>120</v>
      </c>
      <c r="DJ868" s="568">
        <f t="shared" si="1270"/>
        <v>620</v>
      </c>
      <c r="DK868" s="677">
        <f t="shared" si="1271"/>
        <v>124</v>
      </c>
      <c r="DL868" s="677">
        <f t="shared" si="1293"/>
        <v>186</v>
      </c>
      <c r="DM868" s="677">
        <f t="shared" si="1294"/>
        <v>310</v>
      </c>
      <c r="DN868" s="677">
        <f t="shared" si="1272"/>
        <v>10.216064999999986</v>
      </c>
      <c r="DO868" s="677">
        <f t="shared" si="1295"/>
        <v>3.0648194999999956</v>
      </c>
      <c r="DP868" s="677">
        <f t="shared" si="1296"/>
        <v>5.1080324999999931</v>
      </c>
      <c r="DQ868" s="677">
        <f t="shared" si="1273"/>
        <v>2.0432129999999975</v>
      </c>
      <c r="DR868" s="222">
        <v>620</v>
      </c>
      <c r="DS868" s="677">
        <f t="shared" si="1274"/>
        <v>120</v>
      </c>
      <c r="DT868" s="676">
        <f t="shared" si="1275"/>
        <v>24</v>
      </c>
      <c r="DU868" s="710">
        <f t="shared" si="1297"/>
        <v>4.8</v>
      </c>
      <c r="DV868" s="208">
        <v>660.86425999999994</v>
      </c>
      <c r="DW868" s="677">
        <f t="shared" si="1276"/>
        <v>160.86425999999994</v>
      </c>
      <c r="DX868" s="676">
        <f t="shared" si="1277"/>
        <v>32.172852000000006</v>
      </c>
      <c r="DY868" s="710">
        <f t="shared" si="1298"/>
        <v>6.434570400000001</v>
      </c>
      <c r="DZ868" s="222">
        <v>24</v>
      </c>
      <c r="EA868" s="677">
        <f t="shared" si="1278"/>
        <v>120</v>
      </c>
      <c r="EB868" s="568">
        <f t="shared" si="1279"/>
        <v>620</v>
      </c>
      <c r="EC868" s="677">
        <f t="shared" si="1280"/>
        <v>124</v>
      </c>
      <c r="ED868" s="677">
        <f t="shared" si="1299"/>
        <v>186</v>
      </c>
      <c r="EE868" s="677">
        <f t="shared" si="1300"/>
        <v>310</v>
      </c>
      <c r="EF868" s="208">
        <f t="shared" si="1301"/>
        <v>10.216064999999986</v>
      </c>
      <c r="EG868" s="208">
        <f t="shared" si="1302"/>
        <v>3.0648194999999956</v>
      </c>
      <c r="EH868" s="208">
        <f t="shared" si="1303"/>
        <v>5.1080324999999931</v>
      </c>
      <c r="EI868" s="677">
        <f t="shared" si="1281"/>
        <v>2.0432129999999975</v>
      </c>
    </row>
    <row r="869" spans="1:139" s="218" customFormat="1" ht="34.5" customHeight="1" x14ac:dyDescent="0.2">
      <c r="A869" s="506">
        <v>867</v>
      </c>
      <c r="B869" s="506" t="s">
        <v>1269</v>
      </c>
      <c r="C869" s="499" t="s">
        <v>966</v>
      </c>
      <c r="D869" s="253" t="s">
        <v>395</v>
      </c>
      <c r="E869" s="253" t="s">
        <v>81</v>
      </c>
      <c r="F869" s="219" t="s">
        <v>5</v>
      </c>
      <c r="G869" s="219" t="s">
        <v>6</v>
      </c>
      <c r="H869" s="219" t="s">
        <v>7</v>
      </c>
      <c r="I869" s="248">
        <v>2</v>
      </c>
      <c r="J869" s="230">
        <v>500</v>
      </c>
      <c r="K869" s="222"/>
      <c r="L869" s="219" t="s">
        <v>5</v>
      </c>
      <c r="M869" s="219" t="s">
        <v>6</v>
      </c>
      <c r="N869" s="219" t="s">
        <v>7</v>
      </c>
      <c r="O869" s="249">
        <v>2</v>
      </c>
      <c r="P869" s="230">
        <v>500</v>
      </c>
      <c r="Q869" s="219"/>
      <c r="R869" s="219"/>
      <c r="S869" s="219"/>
      <c r="T869" s="249">
        <v>2</v>
      </c>
      <c r="U869" s="231">
        <v>500</v>
      </c>
      <c r="V869" s="228" t="s">
        <v>303</v>
      </c>
      <c r="W869" s="228" t="s">
        <v>6</v>
      </c>
      <c r="X869" s="228" t="s">
        <v>7</v>
      </c>
      <c r="Y869" s="252">
        <v>2</v>
      </c>
      <c r="Z869" s="232">
        <v>500</v>
      </c>
      <c r="AA869" s="207">
        <f t="shared" si="1217"/>
        <v>1000</v>
      </c>
      <c r="AB869" s="222">
        <v>620</v>
      </c>
      <c r="AC869" s="544">
        <f t="shared" si="1282"/>
        <v>120</v>
      </c>
      <c r="AD869" s="208">
        <f>0.581*$AB$1</f>
        <v>660.86425999999994</v>
      </c>
      <c r="AE869" s="678">
        <f t="shared" si="1283"/>
        <v>160.86425999999994</v>
      </c>
      <c r="AF869" s="222">
        <v>859</v>
      </c>
      <c r="AJ869" s="444">
        <f t="shared" si="1218"/>
        <v>120</v>
      </c>
      <c r="AK869" s="444">
        <f t="shared" si="1219"/>
        <v>24</v>
      </c>
      <c r="AL869" s="539">
        <f t="shared" si="1284"/>
        <v>4.8000000000000001E-2</v>
      </c>
      <c r="AM869" s="444">
        <f t="shared" si="1220"/>
        <v>24</v>
      </c>
      <c r="AN869" s="445">
        <f t="shared" si="1221"/>
        <v>160.86425999999994</v>
      </c>
      <c r="AO869" s="445">
        <f t="shared" si="1222"/>
        <v>32.172852000000006</v>
      </c>
      <c r="AP869" s="542">
        <f t="shared" si="1285"/>
        <v>6.4345704000000004E-2</v>
      </c>
      <c r="AQ869" s="445">
        <f t="shared" si="1223"/>
        <v>32.172851999999992</v>
      </c>
      <c r="AR869" s="227">
        <f t="shared" si="1224"/>
        <v>1240</v>
      </c>
      <c r="AS869" s="210">
        <f t="shared" si="1225"/>
        <v>620</v>
      </c>
      <c r="AT869" s="209">
        <f t="shared" si="1226"/>
        <v>186</v>
      </c>
      <c r="AU869" s="209">
        <f t="shared" si="1227"/>
        <v>310</v>
      </c>
      <c r="AV869" s="211">
        <f t="shared" si="1228"/>
        <v>620</v>
      </c>
      <c r="AW869" s="210">
        <f t="shared" si="1229"/>
        <v>0</v>
      </c>
      <c r="AX869" s="210">
        <f t="shared" si="1230"/>
        <v>120</v>
      </c>
      <c r="AY869" s="210">
        <f t="shared" si="1231"/>
        <v>24</v>
      </c>
      <c r="AZ869" s="211">
        <f t="shared" si="1232"/>
        <v>660.86425999999994</v>
      </c>
      <c r="BA869" s="544">
        <f t="shared" si="1286"/>
        <v>40.864259999999945</v>
      </c>
      <c r="BB869" s="210">
        <f t="shared" si="1287"/>
        <v>10.216064999999986</v>
      </c>
      <c r="BC869" s="213">
        <f t="shared" si="1233"/>
        <v>1240</v>
      </c>
      <c r="BD869" s="211">
        <f>[1]MAG_9pak!$F$4</f>
        <v>620</v>
      </c>
      <c r="BE869" s="213">
        <f t="shared" si="1234"/>
        <v>186</v>
      </c>
      <c r="BF869" s="213">
        <f t="shared" si="1235"/>
        <v>310</v>
      </c>
      <c r="BG869" s="210">
        <f t="shared" si="1236"/>
        <v>0</v>
      </c>
      <c r="BH869" s="210">
        <f t="shared" si="1237"/>
        <v>120</v>
      </c>
      <c r="BI869" s="210">
        <f t="shared" si="1238"/>
        <v>24</v>
      </c>
      <c r="BJ869" s="210">
        <f t="shared" si="1239"/>
        <v>620</v>
      </c>
      <c r="BK869" s="214">
        <f t="shared" si="1240"/>
        <v>186</v>
      </c>
      <c r="BL869" s="214">
        <f t="shared" si="1241"/>
        <v>310</v>
      </c>
      <c r="BM869" s="210">
        <f t="shared" si="1242"/>
        <v>120</v>
      </c>
      <c r="BN869" s="210">
        <f t="shared" si="1243"/>
        <v>0</v>
      </c>
      <c r="BO869" s="215">
        <f t="shared" si="1244"/>
        <v>1240</v>
      </c>
      <c r="BP869" s="210">
        <f t="shared" si="1306"/>
        <v>620</v>
      </c>
      <c r="BQ869" s="216">
        <f t="shared" si="1245"/>
        <v>186</v>
      </c>
      <c r="BR869" s="216">
        <f t="shared" si="1246"/>
        <v>310</v>
      </c>
      <c r="BS869" s="210">
        <f t="shared" si="1247"/>
        <v>120</v>
      </c>
      <c r="BT869" s="210">
        <f t="shared" si="1248"/>
        <v>0</v>
      </c>
      <c r="BU869" s="217">
        <f t="shared" si="1249"/>
        <v>1240</v>
      </c>
      <c r="BV869" s="210">
        <f t="shared" si="1307"/>
        <v>620</v>
      </c>
      <c r="BW869" s="403">
        <f t="shared" si="1250"/>
        <v>186</v>
      </c>
      <c r="BX869" s="403">
        <f t="shared" si="1251"/>
        <v>310</v>
      </c>
      <c r="BY869" s="210">
        <f t="shared" si="1252"/>
        <v>120</v>
      </c>
      <c r="BZ869" s="210">
        <f t="shared" si="1253"/>
        <v>0</v>
      </c>
      <c r="CA869" s="210">
        <f t="shared" si="1254"/>
        <v>24</v>
      </c>
      <c r="CB869" s="404">
        <f t="shared" si="1255"/>
        <v>1240</v>
      </c>
      <c r="CC869" s="404"/>
      <c r="CD869" s="537">
        <f t="shared" si="1256"/>
        <v>10.216064999999986</v>
      </c>
      <c r="CE869" s="537">
        <f t="shared" si="1288"/>
        <v>3.0648194999999956</v>
      </c>
      <c r="CF869" s="537">
        <f t="shared" si="1257"/>
        <v>5.1080324999999931</v>
      </c>
      <c r="CG869" s="210"/>
      <c r="CH869" s="210"/>
      <c r="CI869" s="210"/>
      <c r="CJ869" s="538">
        <f t="shared" si="1258"/>
        <v>20.432129999999972</v>
      </c>
      <c r="CK869" s="216">
        <f t="shared" si="1259"/>
        <v>0</v>
      </c>
      <c r="CL869" s="216">
        <f t="shared" si="1289"/>
        <v>0</v>
      </c>
      <c r="CM869" s="216">
        <f t="shared" si="1260"/>
        <v>0</v>
      </c>
      <c r="CN869" s="216"/>
      <c r="CO869" s="216"/>
      <c r="CP869" s="216"/>
      <c r="CQ869" s="217">
        <f t="shared" si="1261"/>
        <v>0</v>
      </c>
      <c r="CR869" s="403">
        <f t="shared" si="1262"/>
        <v>10.216064999999986</v>
      </c>
      <c r="CS869" s="403">
        <f t="shared" si="1290"/>
        <v>3.0648194999999956</v>
      </c>
      <c r="CT869" s="403">
        <f t="shared" si="1263"/>
        <v>5.1080324999999931</v>
      </c>
      <c r="CU869" s="403"/>
      <c r="CV869" s="403"/>
      <c r="CW869" s="403"/>
      <c r="CX869" s="404">
        <f t="shared" si="1264"/>
        <v>20.432129999999972</v>
      </c>
      <c r="CY869" s="198"/>
      <c r="CZ869" s="222">
        <v>620</v>
      </c>
      <c r="DA869" s="677">
        <f t="shared" si="1265"/>
        <v>120</v>
      </c>
      <c r="DB869" s="676">
        <f t="shared" si="1266"/>
        <v>24</v>
      </c>
      <c r="DC869" s="676">
        <f t="shared" si="1291"/>
        <v>4.8</v>
      </c>
      <c r="DD869" s="208">
        <v>660.86425999999994</v>
      </c>
      <c r="DE869" s="677">
        <f t="shared" si="1267"/>
        <v>160.86425999999994</v>
      </c>
      <c r="DF869" s="676">
        <f t="shared" si="1268"/>
        <v>32.172852000000006</v>
      </c>
      <c r="DG869" s="676">
        <f t="shared" si="1292"/>
        <v>6.434570400000001</v>
      </c>
      <c r="DH869" s="222">
        <v>24</v>
      </c>
      <c r="DI869" s="677">
        <f t="shared" si="1269"/>
        <v>120</v>
      </c>
      <c r="DJ869" s="568">
        <f t="shared" si="1270"/>
        <v>620</v>
      </c>
      <c r="DK869" s="677">
        <f t="shared" si="1271"/>
        <v>1240</v>
      </c>
      <c r="DL869" s="677">
        <f t="shared" si="1293"/>
        <v>186</v>
      </c>
      <c r="DM869" s="677">
        <f t="shared" si="1294"/>
        <v>310</v>
      </c>
      <c r="DN869" s="677">
        <f t="shared" si="1272"/>
        <v>10.216064999999986</v>
      </c>
      <c r="DO869" s="677">
        <f t="shared" si="1295"/>
        <v>3.0648194999999956</v>
      </c>
      <c r="DP869" s="677">
        <f t="shared" si="1296"/>
        <v>5.1080324999999931</v>
      </c>
      <c r="DQ869" s="677">
        <f t="shared" si="1273"/>
        <v>20.432129999999972</v>
      </c>
      <c r="DR869" s="222">
        <v>620</v>
      </c>
      <c r="DS869" s="677">
        <f t="shared" si="1274"/>
        <v>120</v>
      </c>
      <c r="DT869" s="676">
        <f t="shared" si="1275"/>
        <v>24</v>
      </c>
      <c r="DU869" s="710">
        <f t="shared" si="1297"/>
        <v>4.8</v>
      </c>
      <c r="DV869" s="208">
        <v>660.86425999999994</v>
      </c>
      <c r="DW869" s="677">
        <f t="shared" si="1276"/>
        <v>160.86425999999994</v>
      </c>
      <c r="DX869" s="676">
        <f t="shared" si="1277"/>
        <v>32.172852000000006</v>
      </c>
      <c r="DY869" s="710">
        <f t="shared" si="1298"/>
        <v>6.434570400000001</v>
      </c>
      <c r="DZ869" s="222">
        <v>24</v>
      </c>
      <c r="EA869" s="677">
        <f t="shared" si="1278"/>
        <v>120</v>
      </c>
      <c r="EB869" s="568">
        <f t="shared" si="1279"/>
        <v>620</v>
      </c>
      <c r="EC869" s="677">
        <f t="shared" si="1280"/>
        <v>1240</v>
      </c>
      <c r="ED869" s="677">
        <f t="shared" si="1299"/>
        <v>186</v>
      </c>
      <c r="EE869" s="677">
        <f t="shared" si="1300"/>
        <v>310</v>
      </c>
      <c r="EF869" s="208">
        <f t="shared" si="1301"/>
        <v>10.216064999999986</v>
      </c>
      <c r="EG869" s="208">
        <f t="shared" si="1302"/>
        <v>3.0648194999999956</v>
      </c>
      <c r="EH869" s="208">
        <f t="shared" si="1303"/>
        <v>5.1080324999999931</v>
      </c>
      <c r="EI869" s="677">
        <f t="shared" si="1281"/>
        <v>20.432129999999972</v>
      </c>
    </row>
    <row r="870" spans="1:139" s="218" customFormat="1" ht="34.5" customHeight="1" x14ac:dyDescent="0.2">
      <c r="A870" s="505">
        <v>868</v>
      </c>
      <c r="B870" s="506" t="s">
        <v>1268</v>
      </c>
      <c r="C870" s="499" t="s">
        <v>967</v>
      </c>
      <c r="D870" s="253" t="s">
        <v>396</v>
      </c>
      <c r="E870" s="253" t="s">
        <v>81</v>
      </c>
      <c r="F870" s="219" t="s">
        <v>5</v>
      </c>
      <c r="G870" s="219" t="s">
        <v>6</v>
      </c>
      <c r="H870" s="219" t="s">
        <v>7</v>
      </c>
      <c r="I870" s="248">
        <v>1</v>
      </c>
      <c r="J870" s="230">
        <v>500</v>
      </c>
      <c r="K870" s="222"/>
      <c r="L870" s="219" t="s">
        <v>5</v>
      </c>
      <c r="M870" s="219" t="s">
        <v>6</v>
      </c>
      <c r="N870" s="219" t="s">
        <v>7</v>
      </c>
      <c r="O870" s="249">
        <v>1</v>
      </c>
      <c r="P870" s="230">
        <v>500</v>
      </c>
      <c r="Q870" s="219"/>
      <c r="R870" s="219"/>
      <c r="S870" s="219"/>
      <c r="T870" s="249">
        <v>1</v>
      </c>
      <c r="U870" s="231">
        <v>500</v>
      </c>
      <c r="V870" s="228" t="s">
        <v>303</v>
      </c>
      <c r="W870" s="228" t="s">
        <v>6</v>
      </c>
      <c r="X870" s="228" t="s">
        <v>7</v>
      </c>
      <c r="Y870" s="252">
        <v>1</v>
      </c>
      <c r="Z870" s="232">
        <v>500</v>
      </c>
      <c r="AA870" s="207">
        <f t="shared" si="1217"/>
        <v>500</v>
      </c>
      <c r="AB870" s="222">
        <v>620</v>
      </c>
      <c r="AC870" s="544">
        <f t="shared" si="1282"/>
        <v>120</v>
      </c>
      <c r="AD870" s="208">
        <f>0.581*$AB$1</f>
        <v>660.86425999999994</v>
      </c>
      <c r="AE870" s="678">
        <f t="shared" si="1283"/>
        <v>160.86425999999994</v>
      </c>
      <c r="AF870" s="222">
        <v>859</v>
      </c>
      <c r="AJ870" s="444">
        <f t="shared" si="1218"/>
        <v>120</v>
      </c>
      <c r="AK870" s="444">
        <f t="shared" si="1219"/>
        <v>24</v>
      </c>
      <c r="AL870" s="539">
        <f t="shared" si="1284"/>
        <v>4.8000000000000001E-2</v>
      </c>
      <c r="AM870" s="444">
        <f t="shared" si="1220"/>
        <v>24</v>
      </c>
      <c r="AN870" s="445">
        <f t="shared" si="1221"/>
        <v>160.86425999999994</v>
      </c>
      <c r="AO870" s="445">
        <f t="shared" si="1222"/>
        <v>32.172852000000006</v>
      </c>
      <c r="AP870" s="542">
        <f t="shared" si="1285"/>
        <v>6.4345704000000004E-2</v>
      </c>
      <c r="AQ870" s="445">
        <f t="shared" si="1223"/>
        <v>32.172851999999992</v>
      </c>
      <c r="AR870" s="227">
        <f t="shared" si="1224"/>
        <v>620</v>
      </c>
      <c r="AS870" s="210">
        <f t="shared" si="1225"/>
        <v>620</v>
      </c>
      <c r="AT870" s="209">
        <f t="shared" si="1226"/>
        <v>186</v>
      </c>
      <c r="AU870" s="209">
        <f t="shared" si="1227"/>
        <v>310</v>
      </c>
      <c r="AV870" s="211">
        <f t="shared" si="1228"/>
        <v>620</v>
      </c>
      <c r="AW870" s="210">
        <f t="shared" si="1229"/>
        <v>0</v>
      </c>
      <c r="AX870" s="210">
        <f t="shared" si="1230"/>
        <v>120</v>
      </c>
      <c r="AY870" s="210">
        <f t="shared" si="1231"/>
        <v>24</v>
      </c>
      <c r="AZ870" s="211">
        <f t="shared" si="1232"/>
        <v>660.86425999999994</v>
      </c>
      <c r="BA870" s="544">
        <f t="shared" si="1286"/>
        <v>40.864259999999945</v>
      </c>
      <c r="BB870" s="210">
        <f t="shared" si="1287"/>
        <v>10.216064999999986</v>
      </c>
      <c r="BC870" s="213">
        <f t="shared" si="1233"/>
        <v>620</v>
      </c>
      <c r="BD870" s="211">
        <f>[1]MAG_9pak!$F$4</f>
        <v>620</v>
      </c>
      <c r="BE870" s="213">
        <f t="shared" si="1234"/>
        <v>186</v>
      </c>
      <c r="BF870" s="213">
        <f t="shared" si="1235"/>
        <v>310</v>
      </c>
      <c r="BG870" s="210">
        <f t="shared" si="1236"/>
        <v>0</v>
      </c>
      <c r="BH870" s="210">
        <f t="shared" si="1237"/>
        <v>120</v>
      </c>
      <c r="BI870" s="210">
        <f t="shared" si="1238"/>
        <v>24</v>
      </c>
      <c r="BJ870" s="210">
        <f t="shared" si="1239"/>
        <v>620</v>
      </c>
      <c r="BK870" s="214">
        <f t="shared" si="1240"/>
        <v>186</v>
      </c>
      <c r="BL870" s="214">
        <f t="shared" si="1241"/>
        <v>310</v>
      </c>
      <c r="BM870" s="210">
        <f t="shared" si="1242"/>
        <v>120</v>
      </c>
      <c r="BN870" s="210">
        <f t="shared" si="1243"/>
        <v>0</v>
      </c>
      <c r="BO870" s="215">
        <f t="shared" si="1244"/>
        <v>620</v>
      </c>
      <c r="BP870" s="210">
        <f t="shared" si="1306"/>
        <v>620</v>
      </c>
      <c r="BQ870" s="216">
        <f t="shared" si="1245"/>
        <v>186</v>
      </c>
      <c r="BR870" s="216">
        <f t="shared" si="1246"/>
        <v>310</v>
      </c>
      <c r="BS870" s="210">
        <f t="shared" si="1247"/>
        <v>120</v>
      </c>
      <c r="BT870" s="210">
        <f t="shared" si="1248"/>
        <v>0</v>
      </c>
      <c r="BU870" s="217">
        <f t="shared" si="1249"/>
        <v>620</v>
      </c>
      <c r="BV870" s="210">
        <f t="shared" si="1307"/>
        <v>620</v>
      </c>
      <c r="BW870" s="403">
        <f t="shared" si="1250"/>
        <v>186</v>
      </c>
      <c r="BX870" s="403">
        <f t="shared" si="1251"/>
        <v>310</v>
      </c>
      <c r="BY870" s="210">
        <f t="shared" si="1252"/>
        <v>120</v>
      </c>
      <c r="BZ870" s="210">
        <f t="shared" si="1253"/>
        <v>0</v>
      </c>
      <c r="CA870" s="210">
        <f t="shared" si="1254"/>
        <v>24</v>
      </c>
      <c r="CB870" s="404">
        <f t="shared" si="1255"/>
        <v>620</v>
      </c>
      <c r="CC870" s="404"/>
      <c r="CD870" s="537">
        <f t="shared" si="1256"/>
        <v>10.216064999999986</v>
      </c>
      <c r="CE870" s="537">
        <f t="shared" si="1288"/>
        <v>3.0648194999999956</v>
      </c>
      <c r="CF870" s="537">
        <f t="shared" si="1257"/>
        <v>5.1080324999999931</v>
      </c>
      <c r="CG870" s="210"/>
      <c r="CH870" s="210"/>
      <c r="CI870" s="210"/>
      <c r="CJ870" s="538">
        <f t="shared" si="1258"/>
        <v>10.216064999999986</v>
      </c>
      <c r="CK870" s="216">
        <f t="shared" si="1259"/>
        <v>0</v>
      </c>
      <c r="CL870" s="216">
        <f t="shared" si="1289"/>
        <v>0</v>
      </c>
      <c r="CM870" s="216">
        <f t="shared" si="1260"/>
        <v>0</v>
      </c>
      <c r="CN870" s="216"/>
      <c r="CO870" s="216"/>
      <c r="CP870" s="216"/>
      <c r="CQ870" s="217">
        <f t="shared" si="1261"/>
        <v>0</v>
      </c>
      <c r="CR870" s="403">
        <f t="shared" si="1262"/>
        <v>10.216064999999986</v>
      </c>
      <c r="CS870" s="403">
        <f t="shared" si="1290"/>
        <v>3.0648194999999956</v>
      </c>
      <c r="CT870" s="403">
        <f t="shared" si="1263"/>
        <v>5.1080324999999931</v>
      </c>
      <c r="CU870" s="403"/>
      <c r="CV870" s="403"/>
      <c r="CW870" s="403"/>
      <c r="CX870" s="404">
        <f t="shared" si="1264"/>
        <v>10.216064999999986</v>
      </c>
      <c r="CY870" s="198"/>
      <c r="CZ870" s="222">
        <v>620</v>
      </c>
      <c r="DA870" s="677">
        <f t="shared" si="1265"/>
        <v>120</v>
      </c>
      <c r="DB870" s="676">
        <f t="shared" si="1266"/>
        <v>24</v>
      </c>
      <c r="DC870" s="676">
        <f t="shared" si="1291"/>
        <v>4.8</v>
      </c>
      <c r="DD870" s="208">
        <v>660.86425999999994</v>
      </c>
      <c r="DE870" s="677">
        <f t="shared" si="1267"/>
        <v>160.86425999999994</v>
      </c>
      <c r="DF870" s="676">
        <f t="shared" si="1268"/>
        <v>32.172852000000006</v>
      </c>
      <c r="DG870" s="676">
        <f t="shared" si="1292"/>
        <v>6.434570400000001</v>
      </c>
      <c r="DH870" s="222">
        <v>24</v>
      </c>
      <c r="DI870" s="677">
        <f t="shared" si="1269"/>
        <v>120</v>
      </c>
      <c r="DJ870" s="568">
        <f t="shared" si="1270"/>
        <v>620</v>
      </c>
      <c r="DK870" s="677">
        <f t="shared" si="1271"/>
        <v>620</v>
      </c>
      <c r="DL870" s="677">
        <f t="shared" si="1293"/>
        <v>186</v>
      </c>
      <c r="DM870" s="677">
        <f t="shared" si="1294"/>
        <v>310</v>
      </c>
      <c r="DN870" s="677">
        <f t="shared" si="1272"/>
        <v>10.216064999999986</v>
      </c>
      <c r="DO870" s="677">
        <f t="shared" si="1295"/>
        <v>3.0648194999999956</v>
      </c>
      <c r="DP870" s="677">
        <f t="shared" si="1296"/>
        <v>5.1080324999999931</v>
      </c>
      <c r="DQ870" s="677">
        <f t="shared" si="1273"/>
        <v>10.216064999999986</v>
      </c>
      <c r="DR870" s="222">
        <v>620</v>
      </c>
      <c r="DS870" s="677">
        <f t="shared" si="1274"/>
        <v>120</v>
      </c>
      <c r="DT870" s="676">
        <f t="shared" si="1275"/>
        <v>24</v>
      </c>
      <c r="DU870" s="710">
        <f t="shared" si="1297"/>
        <v>4.8</v>
      </c>
      <c r="DV870" s="208">
        <v>660.86425999999994</v>
      </c>
      <c r="DW870" s="677">
        <f t="shared" si="1276"/>
        <v>160.86425999999994</v>
      </c>
      <c r="DX870" s="676">
        <f t="shared" si="1277"/>
        <v>32.172852000000006</v>
      </c>
      <c r="DY870" s="710">
        <f t="shared" si="1298"/>
        <v>6.434570400000001</v>
      </c>
      <c r="DZ870" s="222">
        <v>24</v>
      </c>
      <c r="EA870" s="677">
        <f t="shared" si="1278"/>
        <v>120</v>
      </c>
      <c r="EB870" s="568">
        <f t="shared" si="1279"/>
        <v>620</v>
      </c>
      <c r="EC870" s="677">
        <f t="shared" si="1280"/>
        <v>620</v>
      </c>
      <c r="ED870" s="677">
        <f t="shared" si="1299"/>
        <v>186</v>
      </c>
      <c r="EE870" s="677">
        <f t="shared" si="1300"/>
        <v>310</v>
      </c>
      <c r="EF870" s="208">
        <f t="shared" si="1301"/>
        <v>10.216064999999986</v>
      </c>
      <c r="EG870" s="208">
        <f t="shared" si="1302"/>
        <v>3.0648194999999956</v>
      </c>
      <c r="EH870" s="208">
        <f t="shared" si="1303"/>
        <v>5.1080324999999931</v>
      </c>
      <c r="EI870" s="677">
        <f t="shared" si="1281"/>
        <v>10.216064999999986</v>
      </c>
    </row>
    <row r="871" spans="1:139" s="218" customFormat="1" ht="34.5" customHeight="1" x14ac:dyDescent="0.2">
      <c r="A871" s="505">
        <v>869</v>
      </c>
      <c r="B871" s="505" t="s">
        <v>1270</v>
      </c>
      <c r="C871" s="499" t="s">
        <v>969</v>
      </c>
      <c r="D871" s="253" t="s">
        <v>632</v>
      </c>
      <c r="E871" s="253" t="s">
        <v>33</v>
      </c>
      <c r="F871" s="219" t="s">
        <v>41</v>
      </c>
      <c r="G871" s="219" t="s">
        <v>42</v>
      </c>
      <c r="H871" s="219" t="s">
        <v>25</v>
      </c>
      <c r="I871" s="248">
        <v>5</v>
      </c>
      <c r="J871" s="230">
        <v>866</v>
      </c>
      <c r="K871" s="222"/>
      <c r="L871" s="219" t="s">
        <v>41</v>
      </c>
      <c r="M871" s="219" t="s">
        <v>42</v>
      </c>
      <c r="N871" s="219" t="s">
        <v>25</v>
      </c>
      <c r="O871" s="249">
        <v>2</v>
      </c>
      <c r="P871" s="230">
        <v>866</v>
      </c>
      <c r="Q871" s="219"/>
      <c r="R871" s="219"/>
      <c r="S871" s="219"/>
      <c r="T871" s="249">
        <v>2</v>
      </c>
      <c r="U871" s="231">
        <v>866</v>
      </c>
      <c r="V871" s="228" t="s">
        <v>699</v>
      </c>
      <c r="W871" s="228" t="s">
        <v>42</v>
      </c>
      <c r="X871" s="228" t="s">
        <v>45</v>
      </c>
      <c r="Y871" s="252">
        <v>2</v>
      </c>
      <c r="Z871" s="232">
        <v>866</v>
      </c>
      <c r="AA871" s="207">
        <f t="shared" si="1217"/>
        <v>1732</v>
      </c>
      <c r="AB871" s="222">
        <v>758</v>
      </c>
      <c r="AC871" s="544">
        <f t="shared" si="1282"/>
        <v>-108</v>
      </c>
      <c r="AD871" s="208">
        <f>0.95*$AB$1</f>
        <v>1080.587</v>
      </c>
      <c r="AE871" s="678">
        <f t="shared" si="1283"/>
        <v>214.58699999999999</v>
      </c>
      <c r="AF871" s="222">
        <v>1406</v>
      </c>
      <c r="AJ871" s="444">
        <f t="shared" si="1218"/>
        <v>-108</v>
      </c>
      <c r="AK871" s="444">
        <f t="shared" si="1219"/>
        <v>-12.47113163972287</v>
      </c>
      <c r="AL871" s="539">
        <f t="shared" si="1284"/>
        <v>-2.494226327944574E-2</v>
      </c>
      <c r="AM871" s="444">
        <f t="shared" si="1220"/>
        <v>-21.6</v>
      </c>
      <c r="AN871" s="445">
        <f t="shared" si="1221"/>
        <v>214.58699999999999</v>
      </c>
      <c r="AO871" s="445">
        <f t="shared" si="1222"/>
        <v>24.779099307159356</v>
      </c>
      <c r="AP871" s="542">
        <f t="shared" si="1285"/>
        <v>4.9558198614318719E-2</v>
      </c>
      <c r="AQ871" s="445">
        <f t="shared" si="1223"/>
        <v>42.917400000000001</v>
      </c>
      <c r="AR871" s="227">
        <f t="shared" si="1224"/>
        <v>1972</v>
      </c>
      <c r="AS871" s="210">
        <f t="shared" si="1225"/>
        <v>986</v>
      </c>
      <c r="AT871" s="209">
        <f t="shared" si="1226"/>
        <v>295.8</v>
      </c>
      <c r="AU871" s="209">
        <f t="shared" si="1227"/>
        <v>493</v>
      </c>
      <c r="AV871" s="211">
        <f t="shared" si="1228"/>
        <v>758</v>
      </c>
      <c r="AW871" s="210">
        <f t="shared" si="1229"/>
        <v>228</v>
      </c>
      <c r="AX871" s="210">
        <f t="shared" si="1230"/>
        <v>120</v>
      </c>
      <c r="AY871" s="210">
        <f t="shared" si="1231"/>
        <v>13.85681293302541</v>
      </c>
      <c r="AZ871" s="211">
        <f t="shared" si="1232"/>
        <v>1080.587</v>
      </c>
      <c r="BA871" s="544">
        <f t="shared" si="1286"/>
        <v>94.586999999999989</v>
      </c>
      <c r="BB871" s="210">
        <f t="shared" si="1287"/>
        <v>23.646749999999997</v>
      </c>
      <c r="BC871" s="213">
        <f t="shared" si="1233"/>
        <v>1945.0566000000001</v>
      </c>
      <c r="BD871" s="211">
        <f>[1]MAG_9pak!$F$9</f>
        <v>972.52830000000006</v>
      </c>
      <c r="BE871" s="213">
        <f t="shared" si="1234"/>
        <v>291.75848999999999</v>
      </c>
      <c r="BF871" s="213">
        <f t="shared" si="1235"/>
        <v>486.26415000000003</v>
      </c>
      <c r="BG871" s="210">
        <f t="shared" si="1236"/>
        <v>214.52830000000006</v>
      </c>
      <c r="BH871" s="210">
        <f t="shared" si="1237"/>
        <v>106.52830000000006</v>
      </c>
      <c r="BI871" s="210">
        <f t="shared" si="1238"/>
        <v>12.301189376443418</v>
      </c>
      <c r="BJ871" s="210">
        <f t="shared" si="1239"/>
        <v>1073.8399999999999</v>
      </c>
      <c r="BK871" s="214">
        <f t="shared" si="1240"/>
        <v>322.15199999999999</v>
      </c>
      <c r="BL871" s="214">
        <f t="shared" si="1241"/>
        <v>536.91999999999996</v>
      </c>
      <c r="BM871" s="210">
        <f t="shared" si="1242"/>
        <v>207.83999999999992</v>
      </c>
      <c r="BN871" s="210">
        <f t="shared" si="1243"/>
        <v>315.83999999999992</v>
      </c>
      <c r="BO871" s="215">
        <f t="shared" si="1244"/>
        <v>2147.6799999999998</v>
      </c>
      <c r="BP871" s="210">
        <f t="shared" si="1306"/>
        <v>1073.8399999999999</v>
      </c>
      <c r="BQ871" s="216">
        <f t="shared" si="1245"/>
        <v>322.15199999999999</v>
      </c>
      <c r="BR871" s="216">
        <f t="shared" si="1246"/>
        <v>536.91999999999996</v>
      </c>
      <c r="BS871" s="210">
        <f t="shared" si="1247"/>
        <v>207.83999999999992</v>
      </c>
      <c r="BT871" s="210">
        <f t="shared" si="1248"/>
        <v>315.83999999999992</v>
      </c>
      <c r="BU871" s="217">
        <f t="shared" si="1249"/>
        <v>2147.6799999999998</v>
      </c>
      <c r="BV871" s="210">
        <f t="shared" si="1307"/>
        <v>1073.8399999999999</v>
      </c>
      <c r="BW871" s="403">
        <f t="shared" si="1250"/>
        <v>322.15199999999999</v>
      </c>
      <c r="BX871" s="403">
        <f t="shared" si="1251"/>
        <v>536.91999999999996</v>
      </c>
      <c r="BY871" s="210">
        <f t="shared" si="1252"/>
        <v>207.83999999999992</v>
      </c>
      <c r="BZ871" s="210">
        <f t="shared" si="1253"/>
        <v>315.83999999999992</v>
      </c>
      <c r="CA871" s="210">
        <f t="shared" si="1254"/>
        <v>24</v>
      </c>
      <c r="CB871" s="404">
        <f t="shared" si="1255"/>
        <v>2147.6799999999998</v>
      </c>
      <c r="CC871" s="211"/>
      <c r="CD871" s="537">
        <f t="shared" si="1256"/>
        <v>23.646749999999997</v>
      </c>
      <c r="CE871" s="537">
        <f t="shared" si="1288"/>
        <v>7.0940249999999994</v>
      </c>
      <c r="CF871" s="537">
        <f t="shared" si="1257"/>
        <v>11.823374999999999</v>
      </c>
      <c r="CG871" s="210"/>
      <c r="CH871" s="210"/>
      <c r="CI871" s="210"/>
      <c r="CJ871" s="538">
        <f t="shared" si="1258"/>
        <v>47.293499999999995</v>
      </c>
      <c r="CK871" s="216">
        <f t="shared" si="1259"/>
        <v>-57</v>
      </c>
      <c r="CL871" s="216">
        <f t="shared" si="1289"/>
        <v>-17.099999999999998</v>
      </c>
      <c r="CM871" s="216">
        <f t="shared" si="1260"/>
        <v>-28.5</v>
      </c>
      <c r="CN871" s="216"/>
      <c r="CO871" s="216"/>
      <c r="CP871" s="216"/>
      <c r="CQ871" s="217">
        <f t="shared" si="1261"/>
        <v>-114</v>
      </c>
      <c r="CR871" s="403">
        <f t="shared" si="1262"/>
        <v>1.6867500000000177</v>
      </c>
      <c r="CS871" s="403">
        <f t="shared" si="1290"/>
        <v>0.50602500000000528</v>
      </c>
      <c r="CT871" s="403">
        <f t="shared" si="1263"/>
        <v>0.84337500000000887</v>
      </c>
      <c r="CU871" s="403"/>
      <c r="CV871" s="403"/>
      <c r="CW871" s="403"/>
      <c r="CX871" s="404">
        <f t="shared" si="1264"/>
        <v>3.3735000000000355</v>
      </c>
      <c r="CY871" s="198"/>
      <c r="CZ871" s="222">
        <v>758</v>
      </c>
      <c r="DA871" s="677">
        <f t="shared" si="1265"/>
        <v>-108</v>
      </c>
      <c r="DB871" s="676">
        <f t="shared" si="1266"/>
        <v>-12.47113163972287</v>
      </c>
      <c r="DC871" s="676">
        <f t="shared" si="1291"/>
        <v>-2.494226327944574</v>
      </c>
      <c r="DD871" s="208">
        <v>1080.587</v>
      </c>
      <c r="DE871" s="677">
        <f t="shared" si="1267"/>
        <v>214.58699999999999</v>
      </c>
      <c r="DF871" s="676">
        <f t="shared" si="1268"/>
        <v>24.779099307159356</v>
      </c>
      <c r="DG871" s="676">
        <f t="shared" si="1292"/>
        <v>4.9558198614318716</v>
      </c>
      <c r="DH871" s="222">
        <v>20</v>
      </c>
      <c r="DI871" s="677">
        <f t="shared" si="1269"/>
        <v>173.2</v>
      </c>
      <c r="DJ871" s="568">
        <f t="shared" si="1270"/>
        <v>1039.2</v>
      </c>
      <c r="DK871" s="677">
        <f t="shared" si="1271"/>
        <v>2078.4</v>
      </c>
      <c r="DL871" s="677">
        <f t="shared" si="1293"/>
        <v>311.76</v>
      </c>
      <c r="DM871" s="677">
        <f t="shared" si="1294"/>
        <v>519.6</v>
      </c>
      <c r="DN871" s="677">
        <f t="shared" si="1272"/>
        <v>10.346749999999986</v>
      </c>
      <c r="DO871" s="677">
        <f t="shared" si="1295"/>
        <v>3.1040249999999956</v>
      </c>
      <c r="DP871" s="677">
        <f t="shared" si="1296"/>
        <v>5.173374999999993</v>
      </c>
      <c r="DQ871" s="677">
        <f t="shared" si="1273"/>
        <v>20.693499999999972</v>
      </c>
      <c r="DR871" s="222">
        <v>758</v>
      </c>
      <c r="DS871" s="677">
        <f t="shared" si="1274"/>
        <v>-108</v>
      </c>
      <c r="DT871" s="676">
        <f t="shared" si="1275"/>
        <v>-12.47113163972287</v>
      </c>
      <c r="DU871" s="710">
        <f t="shared" si="1297"/>
        <v>-2.494226327944574</v>
      </c>
      <c r="DV871" s="208">
        <v>1080.587</v>
      </c>
      <c r="DW871" s="677">
        <f t="shared" si="1276"/>
        <v>214.58699999999999</v>
      </c>
      <c r="DX871" s="676">
        <f t="shared" si="1277"/>
        <v>24.779099307159356</v>
      </c>
      <c r="DY871" s="710">
        <f t="shared" si="1298"/>
        <v>4.9558198614318716</v>
      </c>
      <c r="DZ871" s="222">
        <v>19</v>
      </c>
      <c r="EA871" s="677">
        <f t="shared" si="1278"/>
        <v>164.54</v>
      </c>
      <c r="EB871" s="568">
        <f t="shared" si="1279"/>
        <v>1030.54</v>
      </c>
      <c r="EC871" s="677">
        <f t="shared" si="1280"/>
        <v>2061.08</v>
      </c>
      <c r="ED871" s="677">
        <f t="shared" si="1299"/>
        <v>309.16199999999998</v>
      </c>
      <c r="EE871" s="677">
        <f t="shared" si="1300"/>
        <v>515.27</v>
      </c>
      <c r="EF871" s="208">
        <f t="shared" si="1301"/>
        <v>12.511750000000006</v>
      </c>
      <c r="EG871" s="208">
        <f t="shared" si="1302"/>
        <v>3.7535250000000016</v>
      </c>
      <c r="EH871" s="208">
        <f t="shared" si="1303"/>
        <v>6.2558750000000032</v>
      </c>
      <c r="EI871" s="677">
        <f t="shared" si="1281"/>
        <v>25.023500000000013</v>
      </c>
    </row>
    <row r="872" spans="1:139" s="218" customFormat="1" ht="34.5" customHeight="1" x14ac:dyDescent="0.2">
      <c r="A872" s="506">
        <v>870</v>
      </c>
      <c r="B872" s="506" t="s">
        <v>1270</v>
      </c>
      <c r="C872" s="499" t="s">
        <v>968</v>
      </c>
      <c r="D872" s="253" t="s">
        <v>632</v>
      </c>
      <c r="E872" s="253" t="s">
        <v>81</v>
      </c>
      <c r="F872" s="219" t="s">
        <v>5</v>
      </c>
      <c r="G872" s="219" t="s">
        <v>26</v>
      </c>
      <c r="H872" s="219" t="s">
        <v>10</v>
      </c>
      <c r="I872" s="248">
        <v>4.8</v>
      </c>
      <c r="J872" s="230">
        <v>575</v>
      </c>
      <c r="K872" s="222"/>
      <c r="L872" s="219" t="s">
        <v>5</v>
      </c>
      <c r="M872" s="219" t="s">
        <v>26</v>
      </c>
      <c r="N872" s="219" t="s">
        <v>10</v>
      </c>
      <c r="O872" s="249">
        <v>4.8</v>
      </c>
      <c r="P872" s="230">
        <v>575</v>
      </c>
      <c r="Q872" s="219"/>
      <c r="R872" s="219"/>
      <c r="S872" s="219"/>
      <c r="T872" s="249">
        <v>4.8</v>
      </c>
      <c r="U872" s="231">
        <v>575</v>
      </c>
      <c r="V872" s="228" t="s">
        <v>303</v>
      </c>
      <c r="W872" s="228" t="s">
        <v>24</v>
      </c>
      <c r="X872" s="228" t="s">
        <v>39</v>
      </c>
      <c r="Y872" s="252">
        <v>4.8</v>
      </c>
      <c r="Z872" s="549">
        <v>575</v>
      </c>
      <c r="AA872" s="207">
        <f t="shared" si="1217"/>
        <v>2760</v>
      </c>
      <c r="AB872" s="547">
        <v>620</v>
      </c>
      <c r="AC872" s="544">
        <f t="shared" si="1282"/>
        <v>45</v>
      </c>
      <c r="AD872" s="548">
        <f>0.592*$AB$1</f>
        <v>673.37631999999996</v>
      </c>
      <c r="AE872" s="678">
        <f t="shared" si="1283"/>
        <v>98.376319999999964</v>
      </c>
      <c r="AF872" s="222">
        <v>875</v>
      </c>
      <c r="AJ872" s="444">
        <f t="shared" si="1218"/>
        <v>45</v>
      </c>
      <c r="AK872" s="444">
        <f t="shared" si="1219"/>
        <v>7.8260869565217348</v>
      </c>
      <c r="AL872" s="539">
        <f t="shared" si="1284"/>
        <v>1.5652173913043469E-2</v>
      </c>
      <c r="AM872" s="444">
        <f t="shared" si="1220"/>
        <v>9</v>
      </c>
      <c r="AN872" s="445">
        <f t="shared" si="1221"/>
        <v>98.376319999999964</v>
      </c>
      <c r="AO872" s="445">
        <f t="shared" si="1222"/>
        <v>17.108925217391288</v>
      </c>
      <c r="AP872" s="542">
        <f t="shared" si="1285"/>
        <v>3.4217850434782579E-2</v>
      </c>
      <c r="AQ872" s="445">
        <f t="shared" si="1223"/>
        <v>19.675263999999991</v>
      </c>
      <c r="AR872" s="227">
        <f t="shared" si="1224"/>
        <v>3336</v>
      </c>
      <c r="AS872" s="545">
        <f t="shared" si="1225"/>
        <v>695</v>
      </c>
      <c r="AT872" s="209">
        <f t="shared" si="1226"/>
        <v>208.5</v>
      </c>
      <c r="AU872" s="209">
        <f t="shared" si="1227"/>
        <v>347.5</v>
      </c>
      <c r="AV872" s="211">
        <f t="shared" si="1228"/>
        <v>620</v>
      </c>
      <c r="AW872" s="545">
        <f t="shared" si="1229"/>
        <v>75</v>
      </c>
      <c r="AX872" s="210">
        <f t="shared" si="1230"/>
        <v>120</v>
      </c>
      <c r="AY872" s="210">
        <f t="shared" si="1231"/>
        <v>20.869565217391298</v>
      </c>
      <c r="AZ872" s="211">
        <f t="shared" si="1232"/>
        <v>673.37631999999996</v>
      </c>
      <c r="BA872" s="544">
        <f t="shared" si="1286"/>
        <v>-21.623680000000036</v>
      </c>
      <c r="BB872" s="210">
        <f t="shared" si="1287"/>
        <v>-5.4059200000000089</v>
      </c>
      <c r="BC872" s="213">
        <f t="shared" si="1233"/>
        <v>2976</v>
      </c>
      <c r="BD872" s="211">
        <f>[1]MAG_9pak!$F$5</f>
        <v>620</v>
      </c>
      <c r="BE872" s="213">
        <f t="shared" si="1234"/>
        <v>186</v>
      </c>
      <c r="BF872" s="213">
        <f t="shared" si="1235"/>
        <v>310</v>
      </c>
      <c r="BG872" s="210">
        <f t="shared" si="1236"/>
        <v>0</v>
      </c>
      <c r="BH872" s="210">
        <f t="shared" si="1237"/>
        <v>45</v>
      </c>
      <c r="BI872" s="210">
        <f t="shared" si="1238"/>
        <v>7.8260869565217348</v>
      </c>
      <c r="BJ872" s="210">
        <f t="shared" si="1239"/>
        <v>713</v>
      </c>
      <c r="BK872" s="214">
        <f t="shared" si="1240"/>
        <v>213.9</v>
      </c>
      <c r="BL872" s="214">
        <f t="shared" si="1241"/>
        <v>356.5</v>
      </c>
      <c r="BM872" s="210">
        <f t="shared" si="1242"/>
        <v>138</v>
      </c>
      <c r="BN872" s="210">
        <f t="shared" si="1243"/>
        <v>93</v>
      </c>
      <c r="BO872" s="215">
        <f t="shared" si="1244"/>
        <v>3422.4</v>
      </c>
      <c r="BP872" s="210">
        <f t="shared" si="1306"/>
        <v>713</v>
      </c>
      <c r="BQ872" s="216">
        <f t="shared" si="1245"/>
        <v>213.9</v>
      </c>
      <c r="BR872" s="216">
        <f t="shared" si="1246"/>
        <v>356.5</v>
      </c>
      <c r="BS872" s="210">
        <f t="shared" si="1247"/>
        <v>138</v>
      </c>
      <c r="BT872" s="210">
        <f t="shared" si="1248"/>
        <v>93</v>
      </c>
      <c r="BU872" s="217">
        <f t="shared" si="1249"/>
        <v>3422.4</v>
      </c>
      <c r="BV872" s="210">
        <f t="shared" si="1307"/>
        <v>713</v>
      </c>
      <c r="BW872" s="403">
        <f t="shared" si="1250"/>
        <v>213.9</v>
      </c>
      <c r="BX872" s="403">
        <f t="shared" si="1251"/>
        <v>356.5</v>
      </c>
      <c r="BY872" s="210">
        <f t="shared" si="1252"/>
        <v>138</v>
      </c>
      <c r="BZ872" s="210">
        <f t="shared" si="1253"/>
        <v>93</v>
      </c>
      <c r="CA872" s="210">
        <f t="shared" si="1254"/>
        <v>24</v>
      </c>
      <c r="CB872" s="404">
        <f t="shared" si="1255"/>
        <v>3422.4</v>
      </c>
      <c r="CC872" s="211"/>
      <c r="CD872" s="537">
        <f t="shared" si="1256"/>
        <v>-5.4059200000000089</v>
      </c>
      <c r="CE872" s="537">
        <f t="shared" si="1288"/>
        <v>-1.6217760000000025</v>
      </c>
      <c r="CF872" s="537">
        <f t="shared" si="1257"/>
        <v>-2.7029600000000045</v>
      </c>
      <c r="CG872" s="210"/>
      <c r="CH872" s="210"/>
      <c r="CI872" s="210"/>
      <c r="CJ872" s="538">
        <f t="shared" si="1258"/>
        <v>-25.948416000000041</v>
      </c>
      <c r="CK872" s="216">
        <f t="shared" si="1259"/>
        <v>-18.75</v>
      </c>
      <c r="CL872" s="216">
        <f t="shared" si="1289"/>
        <v>-5.625</v>
      </c>
      <c r="CM872" s="216">
        <f t="shared" si="1260"/>
        <v>-9.375</v>
      </c>
      <c r="CN872" s="216"/>
      <c r="CO872" s="216"/>
      <c r="CP872" s="216"/>
      <c r="CQ872" s="217">
        <f t="shared" si="1261"/>
        <v>-90</v>
      </c>
      <c r="CR872" s="403">
        <f t="shared" si="1262"/>
        <v>-9.9059200000000089</v>
      </c>
      <c r="CS872" s="403">
        <f t="shared" si="1290"/>
        <v>-2.9717760000000024</v>
      </c>
      <c r="CT872" s="403">
        <f t="shared" si="1263"/>
        <v>-4.9529600000000045</v>
      </c>
      <c r="CU872" s="403"/>
      <c r="CV872" s="403"/>
      <c r="CW872" s="403"/>
      <c r="CX872" s="404">
        <f t="shared" si="1264"/>
        <v>-47.548416000000039</v>
      </c>
      <c r="CY872" s="198"/>
      <c r="CZ872" s="222">
        <v>620</v>
      </c>
      <c r="DA872" s="677">
        <f t="shared" si="1265"/>
        <v>45</v>
      </c>
      <c r="DB872" s="676">
        <f t="shared" si="1266"/>
        <v>7.8260869565217348</v>
      </c>
      <c r="DC872" s="676">
        <f t="shared" si="1291"/>
        <v>1.565217391304347</v>
      </c>
      <c r="DD872" s="208">
        <v>673.37631999999996</v>
      </c>
      <c r="DE872" s="677">
        <f t="shared" si="1267"/>
        <v>98.376319999999964</v>
      </c>
      <c r="DF872" s="676">
        <f t="shared" si="1268"/>
        <v>17.108925217391288</v>
      </c>
      <c r="DG872" s="676">
        <f t="shared" si="1292"/>
        <v>3.4217850434782577</v>
      </c>
      <c r="DH872" s="222">
        <v>24</v>
      </c>
      <c r="DI872" s="677">
        <f t="shared" si="1269"/>
        <v>138</v>
      </c>
      <c r="DJ872" s="568">
        <f t="shared" si="1270"/>
        <v>713</v>
      </c>
      <c r="DK872" s="677">
        <f t="shared" si="1271"/>
        <v>3422.4</v>
      </c>
      <c r="DL872" s="677">
        <f t="shared" si="1293"/>
        <v>213.9</v>
      </c>
      <c r="DM872" s="677">
        <f t="shared" si="1294"/>
        <v>356.5</v>
      </c>
      <c r="DN872" s="677">
        <f t="shared" si="1272"/>
        <v>-9.9059200000000089</v>
      </c>
      <c r="DO872" s="677">
        <f t="shared" si="1295"/>
        <v>-2.9717760000000024</v>
      </c>
      <c r="DP872" s="677">
        <f t="shared" si="1296"/>
        <v>-4.9529600000000045</v>
      </c>
      <c r="DQ872" s="677">
        <f t="shared" si="1273"/>
        <v>-47.548416000000039</v>
      </c>
      <c r="DR872" s="222">
        <v>620</v>
      </c>
      <c r="DS872" s="677">
        <f t="shared" si="1274"/>
        <v>45</v>
      </c>
      <c r="DT872" s="676">
        <f t="shared" si="1275"/>
        <v>7.8260869565217348</v>
      </c>
      <c r="DU872" s="710">
        <f t="shared" si="1297"/>
        <v>1.565217391304347</v>
      </c>
      <c r="DV872" s="208">
        <v>673.37631999999996</v>
      </c>
      <c r="DW872" s="677">
        <f t="shared" si="1276"/>
        <v>98.376319999999964</v>
      </c>
      <c r="DX872" s="676">
        <f t="shared" si="1277"/>
        <v>17.108925217391288</v>
      </c>
      <c r="DY872" s="710">
        <f t="shared" si="1298"/>
        <v>3.4217850434782577</v>
      </c>
      <c r="DZ872" s="222">
        <v>17</v>
      </c>
      <c r="EA872" s="677">
        <f t="shared" si="1278"/>
        <v>97.75</v>
      </c>
      <c r="EB872" s="568">
        <f t="shared" si="1279"/>
        <v>672.75</v>
      </c>
      <c r="EC872" s="677">
        <f t="shared" si="1280"/>
        <v>3229.2</v>
      </c>
      <c r="ED872" s="677">
        <f t="shared" si="1299"/>
        <v>201.82499999999999</v>
      </c>
      <c r="EE872" s="677">
        <f t="shared" si="1300"/>
        <v>336.375</v>
      </c>
      <c r="EF872" s="208">
        <f t="shared" si="1301"/>
        <v>0.15657999999999106</v>
      </c>
      <c r="EG872" s="208">
        <f t="shared" si="1302"/>
        <v>4.6973999999997317E-2</v>
      </c>
      <c r="EH872" s="208">
        <f t="shared" si="1303"/>
        <v>7.828999999999553E-2</v>
      </c>
      <c r="EI872" s="677">
        <f t="shared" si="1281"/>
        <v>0.75158399999995706</v>
      </c>
    </row>
    <row r="873" spans="1:139" s="218" customFormat="1" ht="34.5" customHeight="1" x14ac:dyDescent="0.2">
      <c r="A873" s="505">
        <v>871</v>
      </c>
      <c r="B873" s="505" t="s">
        <v>1270</v>
      </c>
      <c r="C873" s="499" t="s">
        <v>968</v>
      </c>
      <c r="D873" s="253" t="s">
        <v>632</v>
      </c>
      <c r="E873" s="253" t="s">
        <v>112</v>
      </c>
      <c r="F873" s="219" t="s">
        <v>10</v>
      </c>
      <c r="G873" s="219" t="s">
        <v>40</v>
      </c>
      <c r="H873" s="219" t="s">
        <v>45</v>
      </c>
      <c r="I873" s="248">
        <v>1</v>
      </c>
      <c r="J873" s="229">
        <v>850</v>
      </c>
      <c r="K873" s="222"/>
      <c r="L873" s="219" t="s">
        <v>10</v>
      </c>
      <c r="M873" s="219" t="s">
        <v>40</v>
      </c>
      <c r="N873" s="219" t="s">
        <v>45</v>
      </c>
      <c r="O873" s="249">
        <v>1</v>
      </c>
      <c r="P873" s="230">
        <v>850</v>
      </c>
      <c r="Q873" s="219"/>
      <c r="R873" s="219"/>
      <c r="S873" s="219"/>
      <c r="T873" s="249">
        <v>1</v>
      </c>
      <c r="U873" s="231">
        <v>850</v>
      </c>
      <c r="V873" s="228" t="s">
        <v>10</v>
      </c>
      <c r="W873" s="228" t="s">
        <v>6</v>
      </c>
      <c r="X873" s="228" t="s">
        <v>27</v>
      </c>
      <c r="Y873" s="252">
        <v>1</v>
      </c>
      <c r="Z873" s="232">
        <v>850</v>
      </c>
      <c r="AA873" s="207">
        <f t="shared" si="1217"/>
        <v>850</v>
      </c>
      <c r="AB873" s="222">
        <v>709</v>
      </c>
      <c r="AC873" s="544">
        <f t="shared" si="1282"/>
        <v>-141</v>
      </c>
      <c r="AD873" s="208">
        <f>0.89*$AB$1</f>
        <v>1012.3394000000001</v>
      </c>
      <c r="AE873" s="678">
        <f t="shared" si="1283"/>
        <v>162.33940000000007</v>
      </c>
      <c r="AF873" s="222">
        <v>1315</v>
      </c>
      <c r="AJ873" s="444">
        <f t="shared" si="1218"/>
        <v>-141</v>
      </c>
      <c r="AK873" s="444">
        <f t="shared" si="1219"/>
        <v>-16.588235294117652</v>
      </c>
      <c r="AL873" s="539">
        <f t="shared" si="1284"/>
        <v>-3.3176470588235307E-2</v>
      </c>
      <c r="AM873" s="444">
        <f t="shared" si="1220"/>
        <v>-28.2</v>
      </c>
      <c r="AN873" s="445">
        <f t="shared" si="1221"/>
        <v>162.33940000000007</v>
      </c>
      <c r="AO873" s="445">
        <f t="shared" si="1222"/>
        <v>19.098752941176485</v>
      </c>
      <c r="AP873" s="542">
        <f t="shared" si="1285"/>
        <v>3.8197505882352968E-2</v>
      </c>
      <c r="AQ873" s="445">
        <f t="shared" si="1223"/>
        <v>32.467880000000015</v>
      </c>
      <c r="AR873" s="227">
        <f t="shared" si="1224"/>
        <v>970</v>
      </c>
      <c r="AS873" s="210">
        <f t="shared" si="1225"/>
        <v>970</v>
      </c>
      <c r="AT873" s="209">
        <f t="shared" si="1226"/>
        <v>291</v>
      </c>
      <c r="AU873" s="209">
        <f t="shared" si="1227"/>
        <v>485</v>
      </c>
      <c r="AV873" s="211">
        <f t="shared" si="1228"/>
        <v>709</v>
      </c>
      <c r="AW873" s="210">
        <f t="shared" si="1229"/>
        <v>261</v>
      </c>
      <c r="AX873" s="210">
        <f t="shared" si="1230"/>
        <v>120</v>
      </c>
      <c r="AY873" s="210">
        <f t="shared" si="1231"/>
        <v>14.117647058823522</v>
      </c>
      <c r="AZ873" s="211">
        <f t="shared" si="1232"/>
        <v>1012.3394000000001</v>
      </c>
      <c r="BA873" s="544">
        <f t="shared" si="1286"/>
        <v>42.339400000000069</v>
      </c>
      <c r="BB873" s="210">
        <f t="shared" si="1287"/>
        <v>10.584850000000017</v>
      </c>
      <c r="BC873" s="213">
        <f t="shared" si="1233"/>
        <v>911.10546000000011</v>
      </c>
      <c r="BD873" s="211">
        <f>[1]MAG_9pak!$F$8</f>
        <v>911.10546000000011</v>
      </c>
      <c r="BE873" s="213">
        <f t="shared" si="1234"/>
        <v>273.331638</v>
      </c>
      <c r="BF873" s="213">
        <f t="shared" si="1235"/>
        <v>455.55273000000005</v>
      </c>
      <c r="BG873" s="210">
        <f t="shared" si="1236"/>
        <v>202.10546000000011</v>
      </c>
      <c r="BH873" s="210">
        <f t="shared" si="1237"/>
        <v>61.105460000000107</v>
      </c>
      <c r="BI873" s="210">
        <f t="shared" si="1238"/>
        <v>7.1888776470588454</v>
      </c>
      <c r="BJ873" s="210">
        <f t="shared" si="1239"/>
        <v>1054</v>
      </c>
      <c r="BK873" s="214">
        <f t="shared" si="1240"/>
        <v>316.2</v>
      </c>
      <c r="BL873" s="214">
        <f t="shared" si="1241"/>
        <v>527</v>
      </c>
      <c r="BM873" s="210">
        <f t="shared" si="1242"/>
        <v>204</v>
      </c>
      <c r="BN873" s="210">
        <f t="shared" si="1243"/>
        <v>345</v>
      </c>
      <c r="BO873" s="215">
        <f t="shared" si="1244"/>
        <v>1054</v>
      </c>
      <c r="BP873" s="210">
        <f t="shared" si="1306"/>
        <v>1054</v>
      </c>
      <c r="BQ873" s="216">
        <f t="shared" si="1245"/>
        <v>316.2</v>
      </c>
      <c r="BR873" s="216">
        <f t="shared" si="1246"/>
        <v>527</v>
      </c>
      <c r="BS873" s="210">
        <f t="shared" si="1247"/>
        <v>204</v>
      </c>
      <c r="BT873" s="210">
        <f t="shared" si="1248"/>
        <v>345</v>
      </c>
      <c r="BU873" s="217">
        <f t="shared" si="1249"/>
        <v>1054</v>
      </c>
      <c r="BV873" s="210">
        <f t="shared" si="1307"/>
        <v>1054</v>
      </c>
      <c r="BW873" s="403">
        <f t="shared" si="1250"/>
        <v>316.2</v>
      </c>
      <c r="BX873" s="403">
        <f t="shared" si="1251"/>
        <v>527</v>
      </c>
      <c r="BY873" s="210">
        <f t="shared" si="1252"/>
        <v>204</v>
      </c>
      <c r="BZ873" s="210">
        <f t="shared" si="1253"/>
        <v>345</v>
      </c>
      <c r="CA873" s="210">
        <f t="shared" si="1254"/>
        <v>24</v>
      </c>
      <c r="CB873" s="404">
        <f t="shared" si="1255"/>
        <v>1054</v>
      </c>
      <c r="CC873" s="211"/>
      <c r="CD873" s="537">
        <f t="shared" si="1256"/>
        <v>10.584850000000017</v>
      </c>
      <c r="CE873" s="537">
        <f t="shared" si="1288"/>
        <v>3.1754550000000052</v>
      </c>
      <c r="CF873" s="537">
        <f t="shared" si="1257"/>
        <v>5.2924250000000086</v>
      </c>
      <c r="CG873" s="210"/>
      <c r="CH873" s="210"/>
      <c r="CI873" s="210"/>
      <c r="CJ873" s="538">
        <f t="shared" si="1258"/>
        <v>10.584850000000017</v>
      </c>
      <c r="CK873" s="216">
        <f t="shared" si="1259"/>
        <v>-65.25</v>
      </c>
      <c r="CL873" s="216">
        <f t="shared" si="1289"/>
        <v>-19.574999999999999</v>
      </c>
      <c r="CM873" s="216">
        <f t="shared" si="1260"/>
        <v>-32.625</v>
      </c>
      <c r="CN873" s="216"/>
      <c r="CO873" s="216"/>
      <c r="CP873" s="216"/>
      <c r="CQ873" s="217">
        <f t="shared" si="1261"/>
        <v>-65.25</v>
      </c>
      <c r="CR873" s="403">
        <f t="shared" si="1262"/>
        <v>-10.415149999999983</v>
      </c>
      <c r="CS873" s="403">
        <f t="shared" si="1290"/>
        <v>-3.1245449999999946</v>
      </c>
      <c r="CT873" s="403">
        <f t="shared" si="1263"/>
        <v>-5.2075749999999914</v>
      </c>
      <c r="CU873" s="403"/>
      <c r="CV873" s="403"/>
      <c r="CW873" s="403"/>
      <c r="CX873" s="404">
        <f t="shared" si="1264"/>
        <v>-10.415149999999983</v>
      </c>
      <c r="CY873" s="198"/>
      <c r="CZ873" s="222">
        <v>709</v>
      </c>
      <c r="DA873" s="677">
        <f t="shared" si="1265"/>
        <v>-141</v>
      </c>
      <c r="DB873" s="676">
        <f t="shared" si="1266"/>
        <v>-16.588235294117652</v>
      </c>
      <c r="DC873" s="676">
        <f t="shared" si="1291"/>
        <v>-3.3176470588235305</v>
      </c>
      <c r="DD873" s="208">
        <v>1012.3394000000001</v>
      </c>
      <c r="DE873" s="677">
        <f t="shared" si="1267"/>
        <v>162.33940000000007</v>
      </c>
      <c r="DF873" s="676">
        <f t="shared" si="1268"/>
        <v>19.098752941176485</v>
      </c>
      <c r="DG873" s="676">
        <f t="shared" si="1292"/>
        <v>3.8197505882352969</v>
      </c>
      <c r="DH873" s="222">
        <v>20</v>
      </c>
      <c r="DI873" s="677">
        <f t="shared" si="1269"/>
        <v>170</v>
      </c>
      <c r="DJ873" s="568">
        <f t="shared" si="1270"/>
        <v>1020</v>
      </c>
      <c r="DK873" s="677">
        <f t="shared" si="1271"/>
        <v>1020</v>
      </c>
      <c r="DL873" s="677">
        <f t="shared" si="1293"/>
        <v>306</v>
      </c>
      <c r="DM873" s="677">
        <f t="shared" si="1294"/>
        <v>510</v>
      </c>
      <c r="DN873" s="677">
        <f t="shared" si="1272"/>
        <v>-1.9151499999999828</v>
      </c>
      <c r="DO873" s="677">
        <f t="shared" si="1295"/>
        <v>-0.57454499999999487</v>
      </c>
      <c r="DP873" s="677">
        <f t="shared" si="1296"/>
        <v>-0.95757499999999141</v>
      </c>
      <c r="DQ873" s="677">
        <f t="shared" si="1273"/>
        <v>-1.9151499999999828</v>
      </c>
      <c r="DR873" s="222">
        <v>709</v>
      </c>
      <c r="DS873" s="677">
        <f t="shared" si="1274"/>
        <v>-141</v>
      </c>
      <c r="DT873" s="676">
        <f t="shared" si="1275"/>
        <v>-16.588235294117652</v>
      </c>
      <c r="DU873" s="710">
        <f t="shared" si="1297"/>
        <v>-3.3176470588235305</v>
      </c>
      <c r="DV873" s="208">
        <v>1012.3394000000001</v>
      </c>
      <c r="DW873" s="677">
        <f t="shared" si="1276"/>
        <v>162.33940000000007</v>
      </c>
      <c r="DX873" s="676">
        <f t="shared" si="1277"/>
        <v>19.098752941176485</v>
      </c>
      <c r="DY873" s="710">
        <f t="shared" si="1298"/>
        <v>3.8197505882352969</v>
      </c>
      <c r="DZ873" s="222">
        <v>19</v>
      </c>
      <c r="EA873" s="677">
        <f t="shared" si="1278"/>
        <v>161.5</v>
      </c>
      <c r="EB873" s="568">
        <f t="shared" si="1279"/>
        <v>1011.5</v>
      </c>
      <c r="EC873" s="677">
        <f t="shared" si="1280"/>
        <v>1011.5</v>
      </c>
      <c r="ED873" s="677">
        <f t="shared" si="1299"/>
        <v>303.45</v>
      </c>
      <c r="EE873" s="677">
        <f t="shared" si="1300"/>
        <v>505.75</v>
      </c>
      <c r="EF873" s="208">
        <f t="shared" si="1301"/>
        <v>0.20985000000001719</v>
      </c>
      <c r="EG873" s="208">
        <f t="shared" si="1302"/>
        <v>6.295500000000516E-2</v>
      </c>
      <c r="EH873" s="208">
        <f t="shared" si="1303"/>
        <v>0.10492500000000859</v>
      </c>
      <c r="EI873" s="677">
        <f t="shared" si="1281"/>
        <v>0.20985000000001719</v>
      </c>
    </row>
    <row r="874" spans="1:139" s="218" customFormat="1" ht="13.5" customHeight="1" x14ac:dyDescent="0.2">
      <c r="A874" s="505">
        <v>872</v>
      </c>
      <c r="B874" s="505" t="s">
        <v>1270</v>
      </c>
      <c r="C874" s="499" t="s">
        <v>968</v>
      </c>
      <c r="D874" s="253" t="s">
        <v>110</v>
      </c>
      <c r="E874" s="253" t="s">
        <v>36</v>
      </c>
      <c r="F874" s="219" t="s">
        <v>43</v>
      </c>
      <c r="G874" s="219" t="s">
        <v>42</v>
      </c>
      <c r="H874" s="219" t="s">
        <v>25</v>
      </c>
      <c r="I874" s="248">
        <v>0.7</v>
      </c>
      <c r="J874" s="230">
        <v>1032</v>
      </c>
      <c r="K874" s="222" t="s">
        <v>650</v>
      </c>
      <c r="L874" s="219" t="s">
        <v>43</v>
      </c>
      <c r="M874" s="219" t="s">
        <v>42</v>
      </c>
      <c r="N874" s="219" t="s">
        <v>25</v>
      </c>
      <c r="O874" s="249">
        <v>0.7</v>
      </c>
      <c r="P874" s="230">
        <v>1032</v>
      </c>
      <c r="Q874" s="219"/>
      <c r="R874" s="219"/>
      <c r="S874" s="219"/>
      <c r="T874" s="249">
        <v>0.7</v>
      </c>
      <c r="U874" s="231">
        <v>1032</v>
      </c>
      <c r="V874" s="228" t="s">
        <v>695</v>
      </c>
      <c r="W874" s="228" t="s">
        <v>180</v>
      </c>
      <c r="X874" s="228" t="s">
        <v>45</v>
      </c>
      <c r="Y874" s="252">
        <v>0.7</v>
      </c>
      <c r="Z874" s="551">
        <v>1032</v>
      </c>
      <c r="AA874" s="207">
        <f t="shared" si="1217"/>
        <v>722.4</v>
      </c>
      <c r="AB874" s="552">
        <v>758</v>
      </c>
      <c r="AC874" s="544">
        <f t="shared" si="1282"/>
        <v>-274</v>
      </c>
      <c r="AD874" s="553">
        <f>0.95*$AB$1</f>
        <v>1080.587</v>
      </c>
      <c r="AE874" s="678">
        <f t="shared" si="1283"/>
        <v>48.586999999999989</v>
      </c>
      <c r="AF874" s="222">
        <v>1406</v>
      </c>
      <c r="AJ874" s="444">
        <f t="shared" si="1218"/>
        <v>-274</v>
      </c>
      <c r="AK874" s="444">
        <f t="shared" si="1219"/>
        <v>-26.550387596899228</v>
      </c>
      <c r="AL874" s="539">
        <f t="shared" si="1284"/>
        <v>-5.3100775193798452E-2</v>
      </c>
      <c r="AM874" s="444">
        <f t="shared" si="1220"/>
        <v>-54.8</v>
      </c>
      <c r="AN874" s="445">
        <f t="shared" si="1221"/>
        <v>48.586999999999989</v>
      </c>
      <c r="AO874" s="445">
        <f t="shared" si="1222"/>
        <v>4.7080426356589129</v>
      </c>
      <c r="AP874" s="542">
        <f t="shared" si="1285"/>
        <v>9.4160852713178252E-3</v>
      </c>
      <c r="AQ874" s="445">
        <f t="shared" si="1223"/>
        <v>9.7173999999999978</v>
      </c>
      <c r="AR874" s="227">
        <f t="shared" si="1224"/>
        <v>806.4</v>
      </c>
      <c r="AS874" s="554">
        <f t="shared" si="1225"/>
        <v>1152</v>
      </c>
      <c r="AT874" s="209">
        <f t="shared" si="1226"/>
        <v>345.59999999999997</v>
      </c>
      <c r="AU874" s="209">
        <f t="shared" si="1227"/>
        <v>576</v>
      </c>
      <c r="AV874" s="211">
        <f t="shared" si="1228"/>
        <v>758</v>
      </c>
      <c r="AW874" s="545">
        <f t="shared" si="1229"/>
        <v>394</v>
      </c>
      <c r="AX874" s="210">
        <f t="shared" si="1230"/>
        <v>120</v>
      </c>
      <c r="AY874" s="210">
        <f t="shared" si="1231"/>
        <v>11.627906976744185</v>
      </c>
      <c r="AZ874" s="211">
        <f t="shared" si="1232"/>
        <v>1080.587</v>
      </c>
      <c r="BA874" s="544">
        <f t="shared" si="1286"/>
        <v>-71.413000000000011</v>
      </c>
      <c r="BB874" s="210">
        <f t="shared" si="1287"/>
        <v>-17.853250000000003</v>
      </c>
      <c r="BC874" s="213">
        <f t="shared" si="1233"/>
        <v>680.76981000000001</v>
      </c>
      <c r="BD874" s="211">
        <f>[1]MAG_9pak!$F$9</f>
        <v>972.52830000000006</v>
      </c>
      <c r="BE874" s="213">
        <f t="shared" si="1234"/>
        <v>291.75848999999999</v>
      </c>
      <c r="BF874" s="213">
        <f t="shared" si="1235"/>
        <v>486.26415000000003</v>
      </c>
      <c r="BG874" s="210">
        <f t="shared" si="1236"/>
        <v>214.52830000000006</v>
      </c>
      <c r="BH874" s="210">
        <f t="shared" si="1237"/>
        <v>-59.471699999999942</v>
      </c>
      <c r="BI874" s="210">
        <f t="shared" si="1238"/>
        <v>-5.7627616279069827</v>
      </c>
      <c r="BJ874" s="210">
        <f t="shared" si="1239"/>
        <v>1279.68</v>
      </c>
      <c r="BK874" s="214">
        <f t="shared" si="1240"/>
        <v>383.904</v>
      </c>
      <c r="BL874" s="214">
        <f t="shared" si="1241"/>
        <v>639.84</v>
      </c>
      <c r="BM874" s="210">
        <f t="shared" si="1242"/>
        <v>247.68000000000006</v>
      </c>
      <c r="BN874" s="210">
        <f t="shared" si="1243"/>
        <v>521.68000000000006</v>
      </c>
      <c r="BO874" s="215">
        <f t="shared" si="1244"/>
        <v>895.77599999999995</v>
      </c>
      <c r="BP874" s="210">
        <f t="shared" si="1306"/>
        <v>1279.68</v>
      </c>
      <c r="BQ874" s="216">
        <f t="shared" si="1245"/>
        <v>383.904</v>
      </c>
      <c r="BR874" s="216">
        <f t="shared" si="1246"/>
        <v>639.84</v>
      </c>
      <c r="BS874" s="210">
        <f t="shared" si="1247"/>
        <v>247.68000000000006</v>
      </c>
      <c r="BT874" s="210">
        <f t="shared" si="1248"/>
        <v>521.68000000000006</v>
      </c>
      <c r="BU874" s="217">
        <f t="shared" si="1249"/>
        <v>895.77599999999995</v>
      </c>
      <c r="BV874" s="210">
        <f t="shared" si="1307"/>
        <v>1279.68</v>
      </c>
      <c r="BW874" s="403">
        <f t="shared" si="1250"/>
        <v>383.904</v>
      </c>
      <c r="BX874" s="403">
        <f t="shared" si="1251"/>
        <v>639.84</v>
      </c>
      <c r="BY874" s="210">
        <f t="shared" si="1252"/>
        <v>247.68000000000006</v>
      </c>
      <c r="BZ874" s="210">
        <f t="shared" si="1253"/>
        <v>521.68000000000006</v>
      </c>
      <c r="CA874" s="210">
        <f t="shared" si="1254"/>
        <v>24</v>
      </c>
      <c r="CB874" s="404">
        <f t="shared" si="1255"/>
        <v>895.77599999999995</v>
      </c>
      <c r="CC874" s="211"/>
      <c r="CD874" s="537">
        <f t="shared" si="1256"/>
        <v>-17.853250000000003</v>
      </c>
      <c r="CE874" s="537">
        <f t="shared" si="1288"/>
        <v>-5.3559750000000008</v>
      </c>
      <c r="CF874" s="537">
        <f t="shared" si="1257"/>
        <v>-8.9266250000000014</v>
      </c>
      <c r="CG874" s="210"/>
      <c r="CH874" s="210"/>
      <c r="CI874" s="210"/>
      <c r="CJ874" s="538">
        <f t="shared" si="1258"/>
        <v>-12.497275000000002</v>
      </c>
      <c r="CK874" s="216">
        <f t="shared" si="1259"/>
        <v>-98.5</v>
      </c>
      <c r="CL874" s="216">
        <f t="shared" si="1289"/>
        <v>-29.549999999999997</v>
      </c>
      <c r="CM874" s="216">
        <f t="shared" si="1260"/>
        <v>-49.25</v>
      </c>
      <c r="CN874" s="216"/>
      <c r="CO874" s="216"/>
      <c r="CP874" s="216"/>
      <c r="CQ874" s="217">
        <f t="shared" si="1261"/>
        <v>-68.949999999999989</v>
      </c>
      <c r="CR874" s="403">
        <f t="shared" si="1262"/>
        <v>-49.773250000000019</v>
      </c>
      <c r="CS874" s="403">
        <f t="shared" si="1290"/>
        <v>-14.931975000000005</v>
      </c>
      <c r="CT874" s="403">
        <f t="shared" si="1263"/>
        <v>-24.886625000000009</v>
      </c>
      <c r="CU874" s="403"/>
      <c r="CV874" s="403"/>
      <c r="CW874" s="403"/>
      <c r="CX874" s="404">
        <f t="shared" si="1264"/>
        <v>-34.84127500000001</v>
      </c>
      <c r="CY874" s="198"/>
      <c r="CZ874" s="222">
        <v>758</v>
      </c>
      <c r="DA874" s="677">
        <f t="shared" si="1265"/>
        <v>-274</v>
      </c>
      <c r="DB874" s="676">
        <f t="shared" si="1266"/>
        <v>-26.550387596899228</v>
      </c>
      <c r="DC874" s="676">
        <f t="shared" si="1291"/>
        <v>-5.3100775193798455</v>
      </c>
      <c r="DD874" s="208">
        <v>1080.587</v>
      </c>
      <c r="DE874" s="677">
        <f t="shared" si="1267"/>
        <v>48.586999999999989</v>
      </c>
      <c r="DF874" s="676">
        <f t="shared" si="1268"/>
        <v>4.7080426356589129</v>
      </c>
      <c r="DG874" s="676">
        <f t="shared" si="1292"/>
        <v>0.94160852713178256</v>
      </c>
      <c r="DH874" s="222">
        <v>20</v>
      </c>
      <c r="DI874" s="677">
        <f t="shared" si="1269"/>
        <v>206.4</v>
      </c>
      <c r="DJ874" s="568">
        <f t="shared" si="1270"/>
        <v>1238.4000000000001</v>
      </c>
      <c r="DK874" s="677">
        <f t="shared" si="1271"/>
        <v>866.88</v>
      </c>
      <c r="DL874" s="677">
        <f t="shared" si="1293"/>
        <v>371.52</v>
      </c>
      <c r="DM874" s="677">
        <f t="shared" si="1294"/>
        <v>619.20000000000005</v>
      </c>
      <c r="DN874" s="677">
        <f t="shared" si="1272"/>
        <v>-39.453250000000025</v>
      </c>
      <c r="DO874" s="677">
        <f t="shared" si="1295"/>
        <v>-11.835975000000007</v>
      </c>
      <c r="DP874" s="677">
        <f t="shared" si="1296"/>
        <v>-19.726625000000013</v>
      </c>
      <c r="DQ874" s="677">
        <f t="shared" si="1273"/>
        <v>-27.617275000000017</v>
      </c>
      <c r="DR874" s="222">
        <v>758</v>
      </c>
      <c r="DS874" s="677">
        <f t="shared" si="1274"/>
        <v>-274</v>
      </c>
      <c r="DT874" s="676">
        <f t="shared" si="1275"/>
        <v>-26.550387596899228</v>
      </c>
      <c r="DU874" s="710">
        <f t="shared" si="1297"/>
        <v>-5.3100775193798455</v>
      </c>
      <c r="DV874" s="208">
        <v>1080.587</v>
      </c>
      <c r="DW874" s="677">
        <f t="shared" si="1276"/>
        <v>48.586999999999989</v>
      </c>
      <c r="DX874" s="676">
        <f t="shared" si="1277"/>
        <v>4.7080426356589129</v>
      </c>
      <c r="DY874" s="710">
        <f t="shared" si="1298"/>
        <v>0.94160852713178256</v>
      </c>
      <c r="DZ874" s="222">
        <v>19</v>
      </c>
      <c r="EA874" s="677">
        <f t="shared" si="1278"/>
        <v>196.08</v>
      </c>
      <c r="EB874" s="568">
        <f t="shared" si="1279"/>
        <v>1228.08</v>
      </c>
      <c r="EC874" s="677">
        <f t="shared" si="1280"/>
        <v>859.65599999999995</v>
      </c>
      <c r="ED874" s="677">
        <f t="shared" si="1299"/>
        <v>368.42399999999992</v>
      </c>
      <c r="EE874" s="677">
        <f t="shared" si="1300"/>
        <v>614.04</v>
      </c>
      <c r="EF874" s="208">
        <f t="shared" si="1301"/>
        <v>-36.873249999999985</v>
      </c>
      <c r="EG874" s="208">
        <f t="shared" si="1302"/>
        <v>-11.061974999999995</v>
      </c>
      <c r="EH874" s="208">
        <f t="shared" si="1303"/>
        <v>-18.436624999999992</v>
      </c>
      <c r="EI874" s="677">
        <f t="shared" si="1281"/>
        <v>-25.811274999999988</v>
      </c>
    </row>
    <row r="875" spans="1:139" s="218" customFormat="1" ht="13.5" customHeight="1" x14ac:dyDescent="0.2">
      <c r="A875" s="506">
        <v>873</v>
      </c>
      <c r="B875" s="506" t="s">
        <v>1270</v>
      </c>
      <c r="C875" s="499" t="s">
        <v>968</v>
      </c>
      <c r="D875" s="253" t="s">
        <v>110</v>
      </c>
      <c r="E875" s="253" t="s">
        <v>92</v>
      </c>
      <c r="F875" s="219" t="s">
        <v>96</v>
      </c>
      <c r="G875" s="219" t="s">
        <v>24</v>
      </c>
      <c r="H875" s="219" t="s">
        <v>28</v>
      </c>
      <c r="I875" s="248">
        <v>0.2</v>
      </c>
      <c r="J875" s="230">
        <v>739</v>
      </c>
      <c r="K875" s="222"/>
      <c r="L875" s="219" t="s">
        <v>96</v>
      </c>
      <c r="M875" s="219" t="s">
        <v>24</v>
      </c>
      <c r="N875" s="219" t="s">
        <v>28</v>
      </c>
      <c r="O875" s="249">
        <v>0.2</v>
      </c>
      <c r="P875" s="230">
        <v>739</v>
      </c>
      <c r="Q875" s="219"/>
      <c r="R875" s="219"/>
      <c r="S875" s="219"/>
      <c r="T875" s="249">
        <v>0.2</v>
      </c>
      <c r="U875" s="231">
        <v>739</v>
      </c>
      <c r="V875" s="228" t="s">
        <v>674</v>
      </c>
      <c r="W875" s="228" t="s">
        <v>6</v>
      </c>
      <c r="X875" s="228" t="s">
        <v>28</v>
      </c>
      <c r="Y875" s="252">
        <v>0.2</v>
      </c>
      <c r="Z875" s="232">
        <v>739</v>
      </c>
      <c r="AA875" s="207">
        <f t="shared" si="1217"/>
        <v>147.80000000000001</v>
      </c>
      <c r="AB875" s="222">
        <v>967</v>
      </c>
      <c r="AC875" s="544">
        <f t="shared" si="1282"/>
        <v>228</v>
      </c>
      <c r="AD875" s="208">
        <f>1.22*$AB$1</f>
        <v>1387.7012</v>
      </c>
      <c r="AE875" s="678">
        <f t="shared" si="1283"/>
        <v>648.70119999999997</v>
      </c>
      <c r="AF875" s="222">
        <v>1796</v>
      </c>
      <c r="AJ875" s="444">
        <f t="shared" si="1218"/>
        <v>228</v>
      </c>
      <c r="AK875" s="444">
        <f t="shared" si="1219"/>
        <v>30.852503382949948</v>
      </c>
      <c r="AL875" s="539">
        <f t="shared" si="1284"/>
        <v>6.1705006765899899E-2</v>
      </c>
      <c r="AM875" s="444">
        <f t="shared" si="1220"/>
        <v>45.6</v>
      </c>
      <c r="AN875" s="445">
        <f t="shared" si="1221"/>
        <v>648.70119999999997</v>
      </c>
      <c r="AO875" s="445">
        <f t="shared" si="1222"/>
        <v>87.780947225981038</v>
      </c>
      <c r="AP875" s="542">
        <f t="shared" si="1285"/>
        <v>0.17556189445196207</v>
      </c>
      <c r="AQ875" s="445">
        <f t="shared" si="1223"/>
        <v>129.74024</v>
      </c>
      <c r="AR875" s="227">
        <f t="shared" si="1224"/>
        <v>171.8</v>
      </c>
      <c r="AS875" s="210">
        <f t="shared" si="1225"/>
        <v>859</v>
      </c>
      <c r="AT875" s="209">
        <f t="shared" si="1226"/>
        <v>257.7</v>
      </c>
      <c r="AU875" s="209">
        <f t="shared" si="1227"/>
        <v>429.5</v>
      </c>
      <c r="AV875" s="211">
        <f t="shared" si="1228"/>
        <v>967</v>
      </c>
      <c r="AW875" s="212">
        <f t="shared" si="1229"/>
        <v>-108</v>
      </c>
      <c r="AX875" s="210">
        <f t="shared" si="1230"/>
        <v>120</v>
      </c>
      <c r="AY875" s="210">
        <f t="shared" si="1231"/>
        <v>16.238159675236801</v>
      </c>
      <c r="AZ875" s="211">
        <f t="shared" si="1232"/>
        <v>1387.7012</v>
      </c>
      <c r="BA875" s="544">
        <f t="shared" si="1286"/>
        <v>528.70119999999997</v>
      </c>
      <c r="BB875" s="210">
        <f t="shared" si="1287"/>
        <v>132.17529999999999</v>
      </c>
      <c r="BC875" s="213">
        <f t="shared" si="1233"/>
        <v>249.78621600000002</v>
      </c>
      <c r="BD875" s="211">
        <f>[1]MAG_9pak!$F$11</f>
        <v>1248.9310800000001</v>
      </c>
      <c r="BE875" s="213">
        <f t="shared" si="1234"/>
        <v>374.67932400000001</v>
      </c>
      <c r="BF875" s="213">
        <f t="shared" si="1235"/>
        <v>624.46554000000003</v>
      </c>
      <c r="BG875" s="210">
        <f t="shared" si="1236"/>
        <v>281.93108000000007</v>
      </c>
      <c r="BH875" s="210">
        <f t="shared" si="1237"/>
        <v>509.93108000000007</v>
      </c>
      <c r="BI875" s="210">
        <f t="shared" si="1238"/>
        <v>69.002852503382968</v>
      </c>
      <c r="BJ875" s="210">
        <f t="shared" si="1239"/>
        <v>916.36</v>
      </c>
      <c r="BK875" s="214">
        <f t="shared" si="1240"/>
        <v>274.90800000000002</v>
      </c>
      <c r="BL875" s="214">
        <f t="shared" si="1241"/>
        <v>458.18</v>
      </c>
      <c r="BM875" s="210">
        <f t="shared" si="1242"/>
        <v>177.36</v>
      </c>
      <c r="BN875" s="210">
        <f t="shared" si="1243"/>
        <v>-50.639999999999986</v>
      </c>
      <c r="BO875" s="215">
        <f t="shared" si="1244"/>
        <v>183.27200000000002</v>
      </c>
      <c r="BP875" s="210">
        <f t="shared" si="1306"/>
        <v>916.36</v>
      </c>
      <c r="BQ875" s="216">
        <f t="shared" si="1245"/>
        <v>274.90800000000002</v>
      </c>
      <c r="BR875" s="216">
        <f t="shared" si="1246"/>
        <v>458.18</v>
      </c>
      <c r="BS875" s="210">
        <f t="shared" si="1247"/>
        <v>177.36</v>
      </c>
      <c r="BT875" s="210">
        <f t="shared" si="1248"/>
        <v>-50.639999999999986</v>
      </c>
      <c r="BU875" s="217">
        <f t="shared" si="1249"/>
        <v>183.27200000000002</v>
      </c>
      <c r="BV875" s="210">
        <f t="shared" si="1307"/>
        <v>916.36</v>
      </c>
      <c r="BW875" s="403">
        <f t="shared" si="1250"/>
        <v>274.90800000000002</v>
      </c>
      <c r="BX875" s="403">
        <f t="shared" si="1251"/>
        <v>458.18</v>
      </c>
      <c r="BY875" s="210">
        <f t="shared" si="1252"/>
        <v>177.36</v>
      </c>
      <c r="BZ875" s="210">
        <f t="shared" si="1253"/>
        <v>-50.639999999999986</v>
      </c>
      <c r="CA875" s="210">
        <f t="shared" si="1254"/>
        <v>24</v>
      </c>
      <c r="CB875" s="404">
        <f t="shared" si="1255"/>
        <v>183.27200000000002</v>
      </c>
      <c r="CC875" s="211"/>
      <c r="CD875" s="537">
        <f t="shared" si="1256"/>
        <v>132.17529999999999</v>
      </c>
      <c r="CE875" s="537">
        <f t="shared" si="1288"/>
        <v>39.652589999999996</v>
      </c>
      <c r="CF875" s="537">
        <f t="shared" si="1257"/>
        <v>66.087649999999996</v>
      </c>
      <c r="CG875" s="210"/>
      <c r="CH875" s="210"/>
      <c r="CI875" s="210"/>
      <c r="CJ875" s="538">
        <f t="shared" si="1258"/>
        <v>26.43506</v>
      </c>
      <c r="CK875" s="216">
        <f t="shared" si="1259"/>
        <v>27</v>
      </c>
      <c r="CL875" s="216">
        <f t="shared" si="1289"/>
        <v>8.1</v>
      </c>
      <c r="CM875" s="216">
        <f t="shared" si="1260"/>
        <v>13.5</v>
      </c>
      <c r="CN875" s="216"/>
      <c r="CO875" s="216"/>
      <c r="CP875" s="216"/>
      <c r="CQ875" s="217">
        <f t="shared" si="1261"/>
        <v>5.4</v>
      </c>
      <c r="CR875" s="403">
        <f t="shared" si="1262"/>
        <v>117.83529999999999</v>
      </c>
      <c r="CS875" s="403">
        <f t="shared" si="1290"/>
        <v>35.350589999999997</v>
      </c>
      <c r="CT875" s="403">
        <f t="shared" si="1263"/>
        <v>58.917649999999995</v>
      </c>
      <c r="CU875" s="403"/>
      <c r="CV875" s="403"/>
      <c r="CW875" s="403"/>
      <c r="CX875" s="404">
        <f t="shared" si="1264"/>
        <v>23.567059999999998</v>
      </c>
      <c r="CY875" s="198"/>
      <c r="CZ875" s="222">
        <v>967</v>
      </c>
      <c r="DA875" s="677">
        <f t="shared" si="1265"/>
        <v>228</v>
      </c>
      <c r="DB875" s="676">
        <f t="shared" si="1266"/>
        <v>30.852503382949948</v>
      </c>
      <c r="DC875" s="676">
        <f t="shared" si="1291"/>
        <v>6.1705006765899899</v>
      </c>
      <c r="DD875" s="208">
        <v>1387.7012</v>
      </c>
      <c r="DE875" s="677">
        <f t="shared" si="1267"/>
        <v>648.70119999999997</v>
      </c>
      <c r="DF875" s="676">
        <f t="shared" si="1268"/>
        <v>87.780947225981038</v>
      </c>
      <c r="DG875" s="676">
        <f t="shared" si="1292"/>
        <v>17.556189445196207</v>
      </c>
      <c r="DH875" s="222">
        <v>20</v>
      </c>
      <c r="DI875" s="677">
        <f t="shared" si="1269"/>
        <v>147.80000000000001</v>
      </c>
      <c r="DJ875" s="568">
        <f t="shared" si="1270"/>
        <v>886.8</v>
      </c>
      <c r="DK875" s="677">
        <f t="shared" si="1271"/>
        <v>177.36</v>
      </c>
      <c r="DL875" s="677">
        <f t="shared" si="1293"/>
        <v>266.04000000000002</v>
      </c>
      <c r="DM875" s="677">
        <f t="shared" si="1294"/>
        <v>443.4</v>
      </c>
      <c r="DN875" s="677">
        <f t="shared" si="1272"/>
        <v>125.2253</v>
      </c>
      <c r="DO875" s="677">
        <f t="shared" si="1295"/>
        <v>37.567590000000003</v>
      </c>
      <c r="DP875" s="677">
        <f t="shared" si="1296"/>
        <v>62.612650000000002</v>
      </c>
      <c r="DQ875" s="677">
        <f t="shared" si="1273"/>
        <v>25.045060000000003</v>
      </c>
      <c r="DR875" s="222">
        <v>967</v>
      </c>
      <c r="DS875" s="677">
        <f t="shared" si="1274"/>
        <v>228</v>
      </c>
      <c r="DT875" s="676">
        <f t="shared" si="1275"/>
        <v>30.852503382949948</v>
      </c>
      <c r="DU875" s="710">
        <f t="shared" si="1297"/>
        <v>6.1705006765899899</v>
      </c>
      <c r="DV875" s="208">
        <v>1387.7012</v>
      </c>
      <c r="DW875" s="677">
        <f t="shared" si="1276"/>
        <v>648.70119999999997</v>
      </c>
      <c r="DX875" s="676">
        <f t="shared" si="1277"/>
        <v>87.780947225981038</v>
      </c>
      <c r="DY875" s="710">
        <f t="shared" si="1298"/>
        <v>17.556189445196207</v>
      </c>
      <c r="DZ875" s="222">
        <v>19</v>
      </c>
      <c r="EA875" s="677">
        <f t="shared" si="1278"/>
        <v>140.41</v>
      </c>
      <c r="EB875" s="568">
        <f t="shared" si="1279"/>
        <v>879.41</v>
      </c>
      <c r="EC875" s="677">
        <f t="shared" si="1280"/>
        <v>175.88200000000001</v>
      </c>
      <c r="ED875" s="677">
        <f t="shared" si="1299"/>
        <v>263.82299999999998</v>
      </c>
      <c r="EE875" s="677">
        <f t="shared" si="1300"/>
        <v>439.70499999999998</v>
      </c>
      <c r="EF875" s="208">
        <f t="shared" si="1301"/>
        <v>127.0728</v>
      </c>
      <c r="EG875" s="208">
        <f t="shared" si="1302"/>
        <v>38.121839999999999</v>
      </c>
      <c r="EH875" s="208">
        <f t="shared" si="1303"/>
        <v>63.5364</v>
      </c>
      <c r="EI875" s="677">
        <f t="shared" si="1281"/>
        <v>25.414560000000002</v>
      </c>
    </row>
    <row r="876" spans="1:139" s="218" customFormat="1" ht="13.5" customHeight="1" x14ac:dyDescent="0.2">
      <c r="A876" s="505">
        <v>874</v>
      </c>
      <c r="B876" s="505" t="s">
        <v>1270</v>
      </c>
      <c r="C876" s="499" t="s">
        <v>1012</v>
      </c>
      <c r="D876" s="253" t="s">
        <v>110</v>
      </c>
      <c r="E876" s="253" t="s">
        <v>93</v>
      </c>
      <c r="F876" s="219" t="s">
        <v>90</v>
      </c>
      <c r="G876" s="219" t="s">
        <v>6</v>
      </c>
      <c r="H876" s="219" t="s">
        <v>52</v>
      </c>
      <c r="I876" s="248">
        <v>6</v>
      </c>
      <c r="J876" s="230">
        <v>639</v>
      </c>
      <c r="K876" s="222"/>
      <c r="L876" s="219" t="s">
        <v>90</v>
      </c>
      <c r="M876" s="219" t="s">
        <v>6</v>
      </c>
      <c r="N876" s="219" t="s">
        <v>52</v>
      </c>
      <c r="O876" s="249">
        <v>6</v>
      </c>
      <c r="P876" s="230">
        <v>639</v>
      </c>
      <c r="Q876" s="219"/>
      <c r="R876" s="219"/>
      <c r="S876" s="219"/>
      <c r="T876" s="249">
        <v>6</v>
      </c>
      <c r="U876" s="231">
        <v>639</v>
      </c>
      <c r="V876" s="228" t="s">
        <v>171</v>
      </c>
      <c r="W876" s="228" t="s">
        <v>6</v>
      </c>
      <c r="X876" s="228" t="s">
        <v>52</v>
      </c>
      <c r="Y876" s="252">
        <v>6</v>
      </c>
      <c r="Z876" s="232">
        <v>688</v>
      </c>
      <c r="AA876" s="207">
        <f t="shared" si="1217"/>
        <v>4128</v>
      </c>
      <c r="AB876" s="222">
        <v>662</v>
      </c>
      <c r="AC876" s="544">
        <f t="shared" si="1282"/>
        <v>-26</v>
      </c>
      <c r="AD876" s="208">
        <f>0.832*$AB$1</f>
        <v>946.36671999999999</v>
      </c>
      <c r="AE876" s="678">
        <f t="shared" si="1283"/>
        <v>258.36671999999999</v>
      </c>
      <c r="AF876" s="222">
        <v>1228</v>
      </c>
      <c r="AJ876" s="444">
        <f t="shared" si="1218"/>
        <v>-26</v>
      </c>
      <c r="AK876" s="444">
        <f t="shared" si="1219"/>
        <v>-3.7790697674418539</v>
      </c>
      <c r="AL876" s="539">
        <f t="shared" si="1284"/>
        <v>-7.5581395348837078E-3</v>
      </c>
      <c r="AM876" s="444">
        <f t="shared" si="1220"/>
        <v>-5.2</v>
      </c>
      <c r="AN876" s="445">
        <f t="shared" si="1221"/>
        <v>258.36671999999999</v>
      </c>
      <c r="AO876" s="445">
        <f t="shared" si="1222"/>
        <v>37.55330232558137</v>
      </c>
      <c r="AP876" s="542">
        <f t="shared" si="1285"/>
        <v>7.5106604651162742E-2</v>
      </c>
      <c r="AQ876" s="445">
        <f t="shared" si="1223"/>
        <v>51.673344</v>
      </c>
      <c r="AR876" s="227">
        <f t="shared" si="1224"/>
        <v>4848</v>
      </c>
      <c r="AS876" s="210">
        <f t="shared" si="1225"/>
        <v>808</v>
      </c>
      <c r="AT876" s="209">
        <f t="shared" si="1226"/>
        <v>242.39999999999998</v>
      </c>
      <c r="AU876" s="209">
        <f t="shared" si="1227"/>
        <v>404</v>
      </c>
      <c r="AV876" s="211">
        <f t="shared" si="1228"/>
        <v>662</v>
      </c>
      <c r="AW876" s="210">
        <f t="shared" si="1229"/>
        <v>146</v>
      </c>
      <c r="AX876" s="210">
        <f t="shared" si="1230"/>
        <v>120</v>
      </c>
      <c r="AY876" s="210">
        <f t="shared" si="1231"/>
        <v>17.441860465116292</v>
      </c>
      <c r="AZ876" s="211">
        <f t="shared" si="1232"/>
        <v>946.36671999999999</v>
      </c>
      <c r="BA876" s="544">
        <f t="shared" si="1286"/>
        <v>138.36671999999999</v>
      </c>
      <c r="BB876" s="210">
        <f t="shared" si="1287"/>
        <v>34.591679999999997</v>
      </c>
      <c r="BC876" s="213">
        <f t="shared" si="1233"/>
        <v>5110.3802880000003</v>
      </c>
      <c r="BD876" s="211">
        <f>[1]MAG_9pak!$F$7</f>
        <v>851.73004800000001</v>
      </c>
      <c r="BE876" s="213">
        <f t="shared" si="1234"/>
        <v>255.5190144</v>
      </c>
      <c r="BF876" s="213">
        <f t="shared" si="1235"/>
        <v>425.86502400000001</v>
      </c>
      <c r="BG876" s="210">
        <f t="shared" si="1236"/>
        <v>189.73004800000001</v>
      </c>
      <c r="BH876" s="210">
        <f t="shared" si="1237"/>
        <v>163.73004800000001</v>
      </c>
      <c r="BI876" s="210">
        <f t="shared" si="1238"/>
        <v>23.797972093023262</v>
      </c>
      <c r="BJ876" s="210">
        <f t="shared" si="1239"/>
        <v>853.12</v>
      </c>
      <c r="BK876" s="214">
        <f t="shared" si="1240"/>
        <v>255.93599999999998</v>
      </c>
      <c r="BL876" s="214">
        <f t="shared" si="1241"/>
        <v>426.56</v>
      </c>
      <c r="BM876" s="210">
        <f t="shared" si="1242"/>
        <v>165.12</v>
      </c>
      <c r="BN876" s="210">
        <f t="shared" si="1243"/>
        <v>191.12</v>
      </c>
      <c r="BO876" s="215">
        <f t="shared" si="1244"/>
        <v>5118.72</v>
      </c>
      <c r="BP876" s="210">
        <f t="shared" si="1306"/>
        <v>853.12</v>
      </c>
      <c r="BQ876" s="216">
        <f t="shared" si="1245"/>
        <v>255.93599999999998</v>
      </c>
      <c r="BR876" s="216">
        <f t="shared" si="1246"/>
        <v>426.56</v>
      </c>
      <c r="BS876" s="210">
        <f t="shared" si="1247"/>
        <v>165.12</v>
      </c>
      <c r="BT876" s="210">
        <f t="shared" si="1248"/>
        <v>191.12</v>
      </c>
      <c r="BU876" s="217">
        <f t="shared" si="1249"/>
        <v>5118.72</v>
      </c>
      <c r="BV876" s="210">
        <f t="shared" si="1307"/>
        <v>853.12</v>
      </c>
      <c r="BW876" s="403">
        <f t="shared" si="1250"/>
        <v>255.93599999999998</v>
      </c>
      <c r="BX876" s="403">
        <f t="shared" si="1251"/>
        <v>426.56</v>
      </c>
      <c r="BY876" s="210">
        <f t="shared" si="1252"/>
        <v>165.12</v>
      </c>
      <c r="BZ876" s="210">
        <f t="shared" si="1253"/>
        <v>191.12</v>
      </c>
      <c r="CA876" s="210">
        <f t="shared" si="1254"/>
        <v>24</v>
      </c>
      <c r="CB876" s="404">
        <f t="shared" si="1255"/>
        <v>5118.72</v>
      </c>
      <c r="CC876" s="211"/>
      <c r="CD876" s="537">
        <f t="shared" si="1256"/>
        <v>34.591679999999997</v>
      </c>
      <c r="CE876" s="537">
        <f t="shared" si="1288"/>
        <v>10.377503999999998</v>
      </c>
      <c r="CF876" s="537">
        <f t="shared" si="1257"/>
        <v>17.295839999999998</v>
      </c>
      <c r="CG876" s="210"/>
      <c r="CH876" s="210"/>
      <c r="CI876" s="210"/>
      <c r="CJ876" s="538">
        <f t="shared" si="1258"/>
        <v>207.55007999999998</v>
      </c>
      <c r="CK876" s="216">
        <f t="shared" si="1259"/>
        <v>-36.5</v>
      </c>
      <c r="CL876" s="216">
        <f t="shared" si="1289"/>
        <v>-10.95</v>
      </c>
      <c r="CM876" s="216">
        <f t="shared" si="1260"/>
        <v>-18.25</v>
      </c>
      <c r="CN876" s="216"/>
      <c r="CO876" s="216"/>
      <c r="CP876" s="216"/>
      <c r="CQ876" s="217">
        <f t="shared" si="1261"/>
        <v>-219</v>
      </c>
      <c r="CR876" s="403">
        <f t="shared" si="1262"/>
        <v>23.311679999999996</v>
      </c>
      <c r="CS876" s="403">
        <f t="shared" si="1290"/>
        <v>6.9935039999999988</v>
      </c>
      <c r="CT876" s="403">
        <f t="shared" si="1263"/>
        <v>11.655839999999998</v>
      </c>
      <c r="CU876" s="403"/>
      <c r="CV876" s="403"/>
      <c r="CW876" s="403"/>
      <c r="CX876" s="404">
        <f t="shared" si="1264"/>
        <v>139.87007999999997</v>
      </c>
      <c r="CY876" s="198"/>
      <c r="CZ876" s="222">
        <v>662</v>
      </c>
      <c r="DA876" s="677">
        <f t="shared" si="1265"/>
        <v>-26</v>
      </c>
      <c r="DB876" s="676">
        <f t="shared" si="1266"/>
        <v>-3.7790697674418539</v>
      </c>
      <c r="DC876" s="676">
        <f t="shared" si="1291"/>
        <v>-0.75581395348837077</v>
      </c>
      <c r="DD876" s="208">
        <v>946.36671999999999</v>
      </c>
      <c r="DE876" s="677">
        <f t="shared" si="1267"/>
        <v>258.36671999999999</v>
      </c>
      <c r="DF876" s="676">
        <f t="shared" si="1268"/>
        <v>37.55330232558137</v>
      </c>
      <c r="DG876" s="676">
        <f t="shared" si="1292"/>
        <v>7.5106604651162741</v>
      </c>
      <c r="DH876" s="222">
        <v>24</v>
      </c>
      <c r="DI876" s="677">
        <f t="shared" si="1269"/>
        <v>165.12</v>
      </c>
      <c r="DJ876" s="568">
        <f t="shared" si="1270"/>
        <v>853.12</v>
      </c>
      <c r="DK876" s="677">
        <f t="shared" si="1271"/>
        <v>5118.72</v>
      </c>
      <c r="DL876" s="677">
        <f t="shared" si="1293"/>
        <v>255.93599999999998</v>
      </c>
      <c r="DM876" s="677">
        <f t="shared" si="1294"/>
        <v>426.56</v>
      </c>
      <c r="DN876" s="677">
        <f t="shared" si="1272"/>
        <v>23.311679999999996</v>
      </c>
      <c r="DO876" s="677">
        <f t="shared" si="1295"/>
        <v>6.9935039999999988</v>
      </c>
      <c r="DP876" s="677">
        <f t="shared" si="1296"/>
        <v>11.655839999999998</v>
      </c>
      <c r="DQ876" s="677">
        <f t="shared" si="1273"/>
        <v>139.87007999999997</v>
      </c>
      <c r="DR876" s="222">
        <v>662</v>
      </c>
      <c r="DS876" s="677">
        <f t="shared" si="1274"/>
        <v>-26</v>
      </c>
      <c r="DT876" s="676">
        <f t="shared" si="1275"/>
        <v>-3.7790697674418539</v>
      </c>
      <c r="DU876" s="710">
        <f t="shared" si="1297"/>
        <v>-0.75581395348837077</v>
      </c>
      <c r="DV876" s="208">
        <v>946.36671999999999</v>
      </c>
      <c r="DW876" s="677">
        <f t="shared" si="1276"/>
        <v>258.36671999999999</v>
      </c>
      <c r="DX876" s="676">
        <f t="shared" si="1277"/>
        <v>37.55330232558137</v>
      </c>
      <c r="DY876" s="710">
        <f t="shared" si="1298"/>
        <v>7.5106604651162741</v>
      </c>
      <c r="DZ876" s="222">
        <v>22</v>
      </c>
      <c r="EA876" s="677">
        <f t="shared" si="1278"/>
        <v>151.36000000000001</v>
      </c>
      <c r="EB876" s="568">
        <f t="shared" si="1279"/>
        <v>839.36</v>
      </c>
      <c r="EC876" s="677">
        <f t="shared" si="1280"/>
        <v>5036.16</v>
      </c>
      <c r="ED876" s="677">
        <f t="shared" si="1299"/>
        <v>251.80799999999999</v>
      </c>
      <c r="EE876" s="677">
        <f t="shared" si="1300"/>
        <v>419.68</v>
      </c>
      <c r="EF876" s="208">
        <f t="shared" si="1301"/>
        <v>26.751679999999993</v>
      </c>
      <c r="EG876" s="208">
        <f t="shared" si="1302"/>
        <v>8.025503999999998</v>
      </c>
      <c r="EH876" s="208">
        <f t="shared" si="1303"/>
        <v>13.375839999999997</v>
      </c>
      <c r="EI876" s="677">
        <f t="shared" si="1281"/>
        <v>160.51007999999996</v>
      </c>
    </row>
    <row r="877" spans="1:139" s="218" customFormat="1" ht="13.5" customHeight="1" x14ac:dyDescent="0.2">
      <c r="A877" s="505">
        <v>875</v>
      </c>
      <c r="B877" s="505" t="s">
        <v>1270</v>
      </c>
      <c r="C877" s="499" t="s">
        <v>968</v>
      </c>
      <c r="D877" s="253" t="s">
        <v>110</v>
      </c>
      <c r="E877" s="253" t="s">
        <v>94</v>
      </c>
      <c r="F877" s="219" t="s">
        <v>97</v>
      </c>
      <c r="G877" s="219" t="s">
        <v>6</v>
      </c>
      <c r="H877" s="219" t="s">
        <v>45</v>
      </c>
      <c r="I877" s="248">
        <v>0.3</v>
      </c>
      <c r="J877" s="230">
        <v>647</v>
      </c>
      <c r="K877" s="222"/>
      <c r="L877" s="219" t="s">
        <v>97</v>
      </c>
      <c r="M877" s="219" t="s">
        <v>6</v>
      </c>
      <c r="N877" s="219" t="s">
        <v>45</v>
      </c>
      <c r="O877" s="249">
        <v>0.3</v>
      </c>
      <c r="P877" s="230">
        <v>647</v>
      </c>
      <c r="Q877" s="219"/>
      <c r="R877" s="219"/>
      <c r="S877" s="219"/>
      <c r="T877" s="249">
        <v>0.3</v>
      </c>
      <c r="U877" s="231">
        <v>647</v>
      </c>
      <c r="V877" s="224" t="s">
        <v>693</v>
      </c>
      <c r="W877" s="224" t="s">
        <v>6</v>
      </c>
      <c r="X877" s="224" t="s">
        <v>25</v>
      </c>
      <c r="Y877" s="252">
        <v>0.3</v>
      </c>
      <c r="Z877" s="232">
        <v>647</v>
      </c>
      <c r="AA877" s="207">
        <f t="shared" si="1217"/>
        <v>194.1</v>
      </c>
      <c r="AB877" s="222">
        <v>905</v>
      </c>
      <c r="AC877" s="544">
        <f t="shared" si="1282"/>
        <v>258</v>
      </c>
      <c r="AD877" s="208">
        <f>1.137*$AB$1</f>
        <v>1293.2920200000001</v>
      </c>
      <c r="AE877" s="678">
        <f t="shared" si="1283"/>
        <v>646.29202000000009</v>
      </c>
      <c r="AF877" s="222">
        <v>1682</v>
      </c>
      <c r="AJ877" s="444">
        <f t="shared" si="1218"/>
        <v>258</v>
      </c>
      <c r="AK877" s="444">
        <f t="shared" si="1219"/>
        <v>39.876352395672342</v>
      </c>
      <c r="AL877" s="539">
        <f t="shared" si="1284"/>
        <v>7.9752704791344678E-2</v>
      </c>
      <c r="AM877" s="444">
        <f t="shared" si="1220"/>
        <v>51.6</v>
      </c>
      <c r="AN877" s="445">
        <f t="shared" si="1221"/>
        <v>646.29202000000009</v>
      </c>
      <c r="AO877" s="445">
        <f t="shared" si="1222"/>
        <v>99.89057496136013</v>
      </c>
      <c r="AP877" s="542">
        <f t="shared" si="1285"/>
        <v>0.19978114992272025</v>
      </c>
      <c r="AQ877" s="445">
        <f t="shared" si="1223"/>
        <v>129.25840400000001</v>
      </c>
      <c r="AR877" s="227">
        <f t="shared" si="1224"/>
        <v>230.1</v>
      </c>
      <c r="AS877" s="210">
        <f t="shared" si="1225"/>
        <v>767</v>
      </c>
      <c r="AT877" s="209">
        <f t="shared" si="1226"/>
        <v>230.1</v>
      </c>
      <c r="AU877" s="209">
        <f t="shared" si="1227"/>
        <v>383.5</v>
      </c>
      <c r="AV877" s="211">
        <f t="shared" si="1228"/>
        <v>905</v>
      </c>
      <c r="AW877" s="212">
        <f t="shared" si="1229"/>
        <v>-138</v>
      </c>
      <c r="AX877" s="210">
        <f t="shared" si="1230"/>
        <v>120</v>
      </c>
      <c r="AY877" s="210">
        <f t="shared" si="1231"/>
        <v>18.547140649149924</v>
      </c>
      <c r="AZ877" s="211">
        <f t="shared" si="1232"/>
        <v>1293.2920200000001</v>
      </c>
      <c r="BA877" s="544">
        <f t="shared" si="1286"/>
        <v>526.29202000000009</v>
      </c>
      <c r="BB877" s="210">
        <f t="shared" si="1287"/>
        <v>131.57300500000002</v>
      </c>
      <c r="BC877" s="213">
        <f t="shared" si="1233"/>
        <v>349.18884540000005</v>
      </c>
      <c r="BD877" s="211">
        <f>[1]MAG_9pak!$F$10</f>
        <v>1163.9628180000002</v>
      </c>
      <c r="BE877" s="213">
        <f t="shared" si="1234"/>
        <v>349.18884540000005</v>
      </c>
      <c r="BF877" s="213">
        <f t="shared" si="1235"/>
        <v>581.9814090000001</v>
      </c>
      <c r="BG877" s="210">
        <f t="shared" si="1236"/>
        <v>258.9628180000002</v>
      </c>
      <c r="BH877" s="210">
        <f t="shared" si="1237"/>
        <v>516.9628180000002</v>
      </c>
      <c r="BI877" s="210">
        <f t="shared" si="1238"/>
        <v>79.901517465224146</v>
      </c>
      <c r="BJ877" s="210">
        <f t="shared" si="1239"/>
        <v>802.28</v>
      </c>
      <c r="BK877" s="214">
        <f t="shared" si="1240"/>
        <v>240.68399999999997</v>
      </c>
      <c r="BL877" s="214">
        <f t="shared" si="1241"/>
        <v>401.14</v>
      </c>
      <c r="BM877" s="210">
        <f t="shared" si="1242"/>
        <v>155.27999999999997</v>
      </c>
      <c r="BN877" s="210">
        <f t="shared" si="1243"/>
        <v>-102.72000000000003</v>
      </c>
      <c r="BO877" s="215">
        <f t="shared" si="1244"/>
        <v>240.68399999999997</v>
      </c>
      <c r="BP877" s="210">
        <f t="shared" si="1306"/>
        <v>802.28</v>
      </c>
      <c r="BQ877" s="216">
        <f t="shared" si="1245"/>
        <v>240.68399999999997</v>
      </c>
      <c r="BR877" s="216">
        <f t="shared" si="1246"/>
        <v>401.14</v>
      </c>
      <c r="BS877" s="210">
        <f t="shared" si="1247"/>
        <v>155.27999999999997</v>
      </c>
      <c r="BT877" s="210">
        <f t="shared" si="1248"/>
        <v>-102.72000000000003</v>
      </c>
      <c r="BU877" s="217">
        <f t="shared" si="1249"/>
        <v>240.68399999999997</v>
      </c>
      <c r="BV877" s="210">
        <f t="shared" si="1307"/>
        <v>802.28</v>
      </c>
      <c r="BW877" s="403">
        <f t="shared" si="1250"/>
        <v>240.68399999999997</v>
      </c>
      <c r="BX877" s="403">
        <f t="shared" si="1251"/>
        <v>401.14</v>
      </c>
      <c r="BY877" s="210">
        <f t="shared" si="1252"/>
        <v>155.27999999999997</v>
      </c>
      <c r="BZ877" s="210">
        <f t="shared" si="1253"/>
        <v>-102.72000000000003</v>
      </c>
      <c r="CA877" s="210">
        <f t="shared" si="1254"/>
        <v>24</v>
      </c>
      <c r="CB877" s="404">
        <f t="shared" si="1255"/>
        <v>240.68399999999997</v>
      </c>
      <c r="CC877" s="211"/>
      <c r="CD877" s="537">
        <f t="shared" si="1256"/>
        <v>131.57300500000002</v>
      </c>
      <c r="CE877" s="537">
        <f t="shared" si="1288"/>
        <v>39.471901500000008</v>
      </c>
      <c r="CF877" s="537">
        <f t="shared" si="1257"/>
        <v>65.786502500000012</v>
      </c>
      <c r="CG877" s="210"/>
      <c r="CH877" s="210"/>
      <c r="CI877" s="210"/>
      <c r="CJ877" s="538">
        <f t="shared" si="1258"/>
        <v>39.471901500000008</v>
      </c>
      <c r="CK877" s="216">
        <f t="shared" si="1259"/>
        <v>34.5</v>
      </c>
      <c r="CL877" s="216">
        <f t="shared" si="1289"/>
        <v>10.35</v>
      </c>
      <c r="CM877" s="216">
        <f t="shared" si="1260"/>
        <v>17.25</v>
      </c>
      <c r="CN877" s="216"/>
      <c r="CO877" s="216"/>
      <c r="CP877" s="216"/>
      <c r="CQ877" s="217">
        <f t="shared" si="1261"/>
        <v>10.35</v>
      </c>
      <c r="CR877" s="403">
        <f t="shared" si="1262"/>
        <v>122.75300500000003</v>
      </c>
      <c r="CS877" s="403">
        <f t="shared" si="1290"/>
        <v>36.825901500000008</v>
      </c>
      <c r="CT877" s="403">
        <f t="shared" si="1263"/>
        <v>61.376502500000015</v>
      </c>
      <c r="CU877" s="403"/>
      <c r="CV877" s="403"/>
      <c r="CW877" s="403"/>
      <c r="CX877" s="404">
        <f t="shared" si="1264"/>
        <v>36.825901500000008</v>
      </c>
      <c r="CY877" s="198"/>
      <c r="CZ877" s="222">
        <v>905</v>
      </c>
      <c r="DA877" s="677">
        <f t="shared" si="1265"/>
        <v>258</v>
      </c>
      <c r="DB877" s="676">
        <f t="shared" si="1266"/>
        <v>39.876352395672342</v>
      </c>
      <c r="DC877" s="676">
        <f t="shared" si="1291"/>
        <v>7.9752704791344682</v>
      </c>
      <c r="DD877" s="208">
        <v>1293.2920200000001</v>
      </c>
      <c r="DE877" s="677">
        <f t="shared" si="1267"/>
        <v>646.29202000000009</v>
      </c>
      <c r="DF877" s="676">
        <f t="shared" si="1268"/>
        <v>99.89057496136013</v>
      </c>
      <c r="DG877" s="676">
        <f t="shared" si="1292"/>
        <v>19.978114992272026</v>
      </c>
      <c r="DH877" s="222">
        <v>20</v>
      </c>
      <c r="DI877" s="677">
        <f t="shared" si="1269"/>
        <v>129.4</v>
      </c>
      <c r="DJ877" s="568">
        <f t="shared" si="1270"/>
        <v>776.4</v>
      </c>
      <c r="DK877" s="677">
        <f t="shared" si="1271"/>
        <v>232.92</v>
      </c>
      <c r="DL877" s="677">
        <f t="shared" si="1293"/>
        <v>232.92</v>
      </c>
      <c r="DM877" s="677">
        <f t="shared" si="1294"/>
        <v>388.2</v>
      </c>
      <c r="DN877" s="677">
        <f t="shared" si="1272"/>
        <v>129.22300500000003</v>
      </c>
      <c r="DO877" s="677">
        <f t="shared" si="1295"/>
        <v>38.76690150000001</v>
      </c>
      <c r="DP877" s="677">
        <f t="shared" si="1296"/>
        <v>64.611502500000014</v>
      </c>
      <c r="DQ877" s="677">
        <f t="shared" si="1273"/>
        <v>38.76690150000001</v>
      </c>
      <c r="DR877" s="222">
        <v>905</v>
      </c>
      <c r="DS877" s="677">
        <f t="shared" si="1274"/>
        <v>258</v>
      </c>
      <c r="DT877" s="676">
        <f t="shared" si="1275"/>
        <v>39.876352395672342</v>
      </c>
      <c r="DU877" s="710">
        <f t="shared" si="1297"/>
        <v>7.9752704791344682</v>
      </c>
      <c r="DV877" s="208">
        <v>1293.2920200000001</v>
      </c>
      <c r="DW877" s="677">
        <f t="shared" si="1276"/>
        <v>646.29202000000009</v>
      </c>
      <c r="DX877" s="676">
        <f t="shared" si="1277"/>
        <v>99.89057496136013</v>
      </c>
      <c r="DY877" s="710">
        <f t="shared" si="1298"/>
        <v>19.978114992272026</v>
      </c>
      <c r="DZ877" s="222">
        <v>19</v>
      </c>
      <c r="EA877" s="677">
        <f t="shared" si="1278"/>
        <v>122.93</v>
      </c>
      <c r="EB877" s="568">
        <f t="shared" si="1279"/>
        <v>769.93000000000006</v>
      </c>
      <c r="EC877" s="677">
        <f t="shared" si="1280"/>
        <v>230.97900000000001</v>
      </c>
      <c r="ED877" s="677">
        <f t="shared" si="1299"/>
        <v>230.97900000000001</v>
      </c>
      <c r="EE877" s="677">
        <f t="shared" si="1300"/>
        <v>384.96499999999997</v>
      </c>
      <c r="EF877" s="208">
        <f t="shared" si="1301"/>
        <v>130.84050500000001</v>
      </c>
      <c r="EG877" s="208">
        <f t="shared" si="1302"/>
        <v>39.252151500000004</v>
      </c>
      <c r="EH877" s="208">
        <f t="shared" si="1303"/>
        <v>65.420252500000004</v>
      </c>
      <c r="EI877" s="677">
        <f t="shared" si="1281"/>
        <v>39.252151500000004</v>
      </c>
    </row>
    <row r="878" spans="1:139" s="218" customFormat="1" ht="13.5" customHeight="1" x14ac:dyDescent="0.2">
      <c r="A878" s="506">
        <v>876</v>
      </c>
      <c r="B878" s="506" t="s">
        <v>1270</v>
      </c>
      <c r="C878" s="499" t="s">
        <v>968</v>
      </c>
      <c r="D878" s="253" t="s">
        <v>110</v>
      </c>
      <c r="E878" s="253" t="s">
        <v>95</v>
      </c>
      <c r="F878" s="219" t="s">
        <v>5</v>
      </c>
      <c r="G878" s="219" t="s">
        <v>6</v>
      </c>
      <c r="H878" s="219" t="s">
        <v>7</v>
      </c>
      <c r="I878" s="248">
        <v>0.9</v>
      </c>
      <c r="J878" s="230">
        <v>500</v>
      </c>
      <c r="K878" s="222"/>
      <c r="L878" s="219" t="s">
        <v>5</v>
      </c>
      <c r="M878" s="219" t="s">
        <v>6</v>
      </c>
      <c r="N878" s="219" t="s">
        <v>7</v>
      </c>
      <c r="O878" s="249">
        <v>0.9</v>
      </c>
      <c r="P878" s="230">
        <v>500</v>
      </c>
      <c r="Q878" s="219"/>
      <c r="R878" s="219"/>
      <c r="S878" s="219"/>
      <c r="T878" s="249">
        <v>0.9</v>
      </c>
      <c r="U878" s="231">
        <v>500</v>
      </c>
      <c r="V878" s="228" t="s">
        <v>303</v>
      </c>
      <c r="W878" s="228" t="s">
        <v>6</v>
      </c>
      <c r="X878" s="228" t="s">
        <v>7</v>
      </c>
      <c r="Y878" s="252">
        <v>0.9</v>
      </c>
      <c r="Z878" s="232">
        <v>500</v>
      </c>
      <c r="AA878" s="207">
        <f t="shared" si="1217"/>
        <v>450</v>
      </c>
      <c r="AB878" s="222">
        <v>620</v>
      </c>
      <c r="AC878" s="544">
        <f t="shared" si="1282"/>
        <v>120</v>
      </c>
      <c r="AD878" s="208">
        <f>0.581*$AB$1</f>
        <v>660.86425999999994</v>
      </c>
      <c r="AE878" s="678">
        <f t="shared" si="1283"/>
        <v>160.86425999999994</v>
      </c>
      <c r="AF878" s="222">
        <v>859</v>
      </c>
      <c r="AJ878" s="444">
        <f t="shared" si="1218"/>
        <v>120</v>
      </c>
      <c r="AK878" s="444">
        <f t="shared" si="1219"/>
        <v>24</v>
      </c>
      <c r="AL878" s="539">
        <f t="shared" si="1284"/>
        <v>4.8000000000000001E-2</v>
      </c>
      <c r="AM878" s="444">
        <f t="shared" si="1220"/>
        <v>24</v>
      </c>
      <c r="AN878" s="445">
        <f t="shared" si="1221"/>
        <v>160.86425999999994</v>
      </c>
      <c r="AO878" s="445">
        <f t="shared" si="1222"/>
        <v>32.172852000000006</v>
      </c>
      <c r="AP878" s="542">
        <f t="shared" si="1285"/>
        <v>6.4345704000000004E-2</v>
      </c>
      <c r="AQ878" s="445">
        <f t="shared" si="1223"/>
        <v>32.172851999999992</v>
      </c>
      <c r="AR878" s="227">
        <f t="shared" si="1224"/>
        <v>558</v>
      </c>
      <c r="AS878" s="210">
        <f t="shared" si="1225"/>
        <v>620</v>
      </c>
      <c r="AT878" s="209">
        <f t="shared" si="1226"/>
        <v>186</v>
      </c>
      <c r="AU878" s="209">
        <f t="shared" si="1227"/>
        <v>310</v>
      </c>
      <c r="AV878" s="211">
        <f t="shared" si="1228"/>
        <v>620</v>
      </c>
      <c r="AW878" s="210">
        <f t="shared" si="1229"/>
        <v>0</v>
      </c>
      <c r="AX878" s="210">
        <f t="shared" si="1230"/>
        <v>120</v>
      </c>
      <c r="AY878" s="210">
        <f t="shared" si="1231"/>
        <v>24</v>
      </c>
      <c r="AZ878" s="211">
        <f t="shared" si="1232"/>
        <v>660.86425999999994</v>
      </c>
      <c r="BA878" s="544">
        <f t="shared" si="1286"/>
        <v>40.864259999999945</v>
      </c>
      <c r="BB878" s="210">
        <f t="shared" si="1287"/>
        <v>10.216064999999986</v>
      </c>
      <c r="BC878" s="213">
        <f t="shared" si="1233"/>
        <v>558</v>
      </c>
      <c r="BD878" s="211">
        <f>[1]MAG_9pak!$F$4</f>
        <v>620</v>
      </c>
      <c r="BE878" s="213">
        <f t="shared" si="1234"/>
        <v>186</v>
      </c>
      <c r="BF878" s="213">
        <f t="shared" si="1235"/>
        <v>310</v>
      </c>
      <c r="BG878" s="210">
        <f t="shared" si="1236"/>
        <v>0</v>
      </c>
      <c r="BH878" s="210">
        <f t="shared" si="1237"/>
        <v>120</v>
      </c>
      <c r="BI878" s="210">
        <f t="shared" si="1238"/>
        <v>24</v>
      </c>
      <c r="BJ878" s="210">
        <f t="shared" si="1239"/>
        <v>620</v>
      </c>
      <c r="BK878" s="214">
        <f t="shared" si="1240"/>
        <v>186</v>
      </c>
      <c r="BL878" s="214">
        <f t="shared" si="1241"/>
        <v>310</v>
      </c>
      <c r="BM878" s="210">
        <f t="shared" si="1242"/>
        <v>120</v>
      </c>
      <c r="BN878" s="210">
        <f t="shared" si="1243"/>
        <v>0</v>
      </c>
      <c r="BO878" s="215">
        <f t="shared" si="1244"/>
        <v>558</v>
      </c>
      <c r="BP878" s="210">
        <f t="shared" si="1306"/>
        <v>620</v>
      </c>
      <c r="BQ878" s="216">
        <f t="shared" si="1245"/>
        <v>186</v>
      </c>
      <c r="BR878" s="216">
        <f t="shared" si="1246"/>
        <v>310</v>
      </c>
      <c r="BS878" s="210">
        <f t="shared" si="1247"/>
        <v>120</v>
      </c>
      <c r="BT878" s="210">
        <f t="shared" si="1248"/>
        <v>0</v>
      </c>
      <c r="BU878" s="217">
        <f t="shared" si="1249"/>
        <v>558</v>
      </c>
      <c r="BV878" s="210">
        <f t="shared" si="1307"/>
        <v>620</v>
      </c>
      <c r="BW878" s="403">
        <f t="shared" si="1250"/>
        <v>186</v>
      </c>
      <c r="BX878" s="403">
        <f t="shared" si="1251"/>
        <v>310</v>
      </c>
      <c r="BY878" s="210">
        <f t="shared" si="1252"/>
        <v>120</v>
      </c>
      <c r="BZ878" s="210">
        <f t="shared" si="1253"/>
        <v>0</v>
      </c>
      <c r="CA878" s="210">
        <f t="shared" si="1254"/>
        <v>24</v>
      </c>
      <c r="CB878" s="404">
        <f t="shared" si="1255"/>
        <v>558</v>
      </c>
      <c r="CC878" s="211"/>
      <c r="CD878" s="537">
        <f t="shared" si="1256"/>
        <v>10.216064999999986</v>
      </c>
      <c r="CE878" s="537">
        <f t="shared" si="1288"/>
        <v>3.0648194999999956</v>
      </c>
      <c r="CF878" s="537">
        <f t="shared" si="1257"/>
        <v>5.1080324999999931</v>
      </c>
      <c r="CG878" s="210"/>
      <c r="CH878" s="210"/>
      <c r="CI878" s="210"/>
      <c r="CJ878" s="538">
        <f t="shared" si="1258"/>
        <v>9.1944584999999872</v>
      </c>
      <c r="CK878" s="216">
        <f t="shared" si="1259"/>
        <v>0</v>
      </c>
      <c r="CL878" s="216">
        <f t="shared" si="1289"/>
        <v>0</v>
      </c>
      <c r="CM878" s="216">
        <f t="shared" si="1260"/>
        <v>0</v>
      </c>
      <c r="CN878" s="216"/>
      <c r="CO878" s="216"/>
      <c r="CP878" s="216"/>
      <c r="CQ878" s="217">
        <f t="shared" si="1261"/>
        <v>0</v>
      </c>
      <c r="CR878" s="403">
        <f t="shared" si="1262"/>
        <v>10.216064999999986</v>
      </c>
      <c r="CS878" s="403">
        <f t="shared" si="1290"/>
        <v>3.0648194999999956</v>
      </c>
      <c r="CT878" s="403">
        <f t="shared" si="1263"/>
        <v>5.1080324999999931</v>
      </c>
      <c r="CU878" s="403"/>
      <c r="CV878" s="403"/>
      <c r="CW878" s="403"/>
      <c r="CX878" s="404">
        <f t="shared" si="1264"/>
        <v>9.1944584999999872</v>
      </c>
      <c r="CY878" s="198"/>
      <c r="CZ878" s="222">
        <v>620</v>
      </c>
      <c r="DA878" s="677">
        <f t="shared" si="1265"/>
        <v>120</v>
      </c>
      <c r="DB878" s="676">
        <f t="shared" si="1266"/>
        <v>24</v>
      </c>
      <c r="DC878" s="676">
        <f t="shared" si="1291"/>
        <v>4.8</v>
      </c>
      <c r="DD878" s="208">
        <v>660.86425999999994</v>
      </c>
      <c r="DE878" s="677">
        <f t="shared" si="1267"/>
        <v>160.86425999999994</v>
      </c>
      <c r="DF878" s="676">
        <f t="shared" si="1268"/>
        <v>32.172852000000006</v>
      </c>
      <c r="DG878" s="676">
        <f t="shared" si="1292"/>
        <v>6.434570400000001</v>
      </c>
      <c r="DH878" s="222">
        <v>24</v>
      </c>
      <c r="DI878" s="677">
        <f t="shared" si="1269"/>
        <v>120</v>
      </c>
      <c r="DJ878" s="568">
        <f t="shared" si="1270"/>
        <v>620</v>
      </c>
      <c r="DK878" s="677">
        <f t="shared" si="1271"/>
        <v>558</v>
      </c>
      <c r="DL878" s="677">
        <f t="shared" si="1293"/>
        <v>186</v>
      </c>
      <c r="DM878" s="677">
        <f t="shared" si="1294"/>
        <v>310</v>
      </c>
      <c r="DN878" s="677">
        <f t="shared" si="1272"/>
        <v>10.216064999999986</v>
      </c>
      <c r="DO878" s="677">
        <f t="shared" si="1295"/>
        <v>3.0648194999999956</v>
      </c>
      <c r="DP878" s="677">
        <f t="shared" si="1296"/>
        <v>5.1080324999999931</v>
      </c>
      <c r="DQ878" s="677">
        <f t="shared" si="1273"/>
        <v>9.1944584999999872</v>
      </c>
      <c r="DR878" s="222">
        <v>620</v>
      </c>
      <c r="DS878" s="677">
        <f t="shared" si="1274"/>
        <v>120</v>
      </c>
      <c r="DT878" s="676">
        <f t="shared" si="1275"/>
        <v>24</v>
      </c>
      <c r="DU878" s="710">
        <f t="shared" si="1297"/>
        <v>4.8</v>
      </c>
      <c r="DV878" s="208">
        <v>660.86425999999994</v>
      </c>
      <c r="DW878" s="677">
        <f t="shared" si="1276"/>
        <v>160.86425999999994</v>
      </c>
      <c r="DX878" s="676">
        <f t="shared" si="1277"/>
        <v>32.172852000000006</v>
      </c>
      <c r="DY878" s="710">
        <f t="shared" si="1298"/>
        <v>6.434570400000001</v>
      </c>
      <c r="DZ878" s="222">
        <v>24</v>
      </c>
      <c r="EA878" s="677">
        <f t="shared" si="1278"/>
        <v>120</v>
      </c>
      <c r="EB878" s="568">
        <f t="shared" si="1279"/>
        <v>620</v>
      </c>
      <c r="EC878" s="677">
        <f t="shared" si="1280"/>
        <v>558</v>
      </c>
      <c r="ED878" s="677">
        <f t="shared" si="1299"/>
        <v>186</v>
      </c>
      <c r="EE878" s="677">
        <f t="shared" si="1300"/>
        <v>310</v>
      </c>
      <c r="EF878" s="208">
        <f t="shared" si="1301"/>
        <v>10.216064999999986</v>
      </c>
      <c r="EG878" s="208">
        <f t="shared" si="1302"/>
        <v>3.0648194999999956</v>
      </c>
      <c r="EH878" s="208">
        <f t="shared" si="1303"/>
        <v>5.1080324999999931</v>
      </c>
      <c r="EI878" s="677">
        <f t="shared" si="1281"/>
        <v>9.1944584999999872</v>
      </c>
    </row>
    <row r="879" spans="1:139" s="218" customFormat="1" ht="13.5" customHeight="1" x14ac:dyDescent="0.2">
      <c r="A879" s="505">
        <v>877</v>
      </c>
      <c r="B879" s="505" t="s">
        <v>1270</v>
      </c>
      <c r="C879" s="499" t="s">
        <v>968</v>
      </c>
      <c r="D879" s="253" t="s">
        <v>110</v>
      </c>
      <c r="E879" s="253" t="s">
        <v>14</v>
      </c>
      <c r="F879" s="219" t="s">
        <v>38</v>
      </c>
      <c r="G879" s="219" t="s">
        <v>24</v>
      </c>
      <c r="H879" s="219" t="s">
        <v>25</v>
      </c>
      <c r="I879" s="248">
        <v>0.8</v>
      </c>
      <c r="J879" s="230">
        <v>776</v>
      </c>
      <c r="K879" s="222"/>
      <c r="L879" s="219" t="s">
        <v>38</v>
      </c>
      <c r="M879" s="219" t="s">
        <v>24</v>
      </c>
      <c r="N879" s="219" t="s">
        <v>25</v>
      </c>
      <c r="O879" s="249">
        <v>0.8</v>
      </c>
      <c r="P879" s="230">
        <v>776</v>
      </c>
      <c r="Q879" s="219"/>
      <c r="R879" s="219"/>
      <c r="S879" s="219"/>
      <c r="T879" s="249">
        <v>0.8</v>
      </c>
      <c r="U879" s="231">
        <v>776</v>
      </c>
      <c r="V879" s="228" t="s">
        <v>660</v>
      </c>
      <c r="W879" s="228" t="s">
        <v>6</v>
      </c>
      <c r="X879" s="228" t="s">
        <v>45</v>
      </c>
      <c r="Y879" s="252">
        <v>0.8</v>
      </c>
      <c r="Z879" s="232">
        <v>776</v>
      </c>
      <c r="AA879" s="207">
        <f t="shared" si="1217"/>
        <v>620.80000000000007</v>
      </c>
      <c r="AB879" s="222">
        <v>758</v>
      </c>
      <c r="AC879" s="544">
        <f t="shared" si="1282"/>
        <v>-18</v>
      </c>
      <c r="AD879" s="208">
        <f>0.95*$AB$1</f>
        <v>1080.587</v>
      </c>
      <c r="AE879" s="678">
        <f t="shared" si="1283"/>
        <v>304.58699999999999</v>
      </c>
      <c r="AF879" s="222">
        <v>1406</v>
      </c>
      <c r="AJ879" s="444">
        <f t="shared" si="1218"/>
        <v>-18</v>
      </c>
      <c r="AK879" s="444">
        <f t="shared" si="1219"/>
        <v>-2.3195876288659889</v>
      </c>
      <c r="AL879" s="539">
        <f t="shared" si="1284"/>
        <v>-4.6391752577319778E-3</v>
      </c>
      <c r="AM879" s="444">
        <f t="shared" si="1220"/>
        <v>-3.6</v>
      </c>
      <c r="AN879" s="445">
        <f t="shared" si="1221"/>
        <v>304.58699999999999</v>
      </c>
      <c r="AO879" s="445">
        <f t="shared" si="1222"/>
        <v>39.250902061855669</v>
      </c>
      <c r="AP879" s="542">
        <f t="shared" si="1285"/>
        <v>7.8501804123711341E-2</v>
      </c>
      <c r="AQ879" s="445">
        <f t="shared" si="1223"/>
        <v>60.917400000000001</v>
      </c>
      <c r="AR879" s="227">
        <f t="shared" si="1224"/>
        <v>716.80000000000007</v>
      </c>
      <c r="AS879" s="210">
        <f t="shared" si="1225"/>
        <v>896</v>
      </c>
      <c r="AT879" s="209">
        <f t="shared" si="1226"/>
        <v>268.8</v>
      </c>
      <c r="AU879" s="209">
        <f t="shared" si="1227"/>
        <v>448</v>
      </c>
      <c r="AV879" s="211">
        <f t="shared" si="1228"/>
        <v>758</v>
      </c>
      <c r="AW879" s="210">
        <f t="shared" si="1229"/>
        <v>138</v>
      </c>
      <c r="AX879" s="210">
        <f t="shared" si="1230"/>
        <v>120</v>
      </c>
      <c r="AY879" s="210">
        <f t="shared" si="1231"/>
        <v>15.463917525773184</v>
      </c>
      <c r="AZ879" s="211">
        <f t="shared" si="1232"/>
        <v>1080.587</v>
      </c>
      <c r="BA879" s="544">
        <f t="shared" si="1286"/>
        <v>184.58699999999999</v>
      </c>
      <c r="BB879" s="210">
        <f t="shared" si="1287"/>
        <v>46.146749999999997</v>
      </c>
      <c r="BC879" s="213">
        <f t="shared" si="1233"/>
        <v>778.02264000000014</v>
      </c>
      <c r="BD879" s="211">
        <f>[1]MAG_9pak!$F$9</f>
        <v>972.52830000000006</v>
      </c>
      <c r="BE879" s="213">
        <f t="shared" si="1234"/>
        <v>291.75848999999999</v>
      </c>
      <c r="BF879" s="213">
        <f t="shared" si="1235"/>
        <v>486.26415000000003</v>
      </c>
      <c r="BG879" s="210">
        <f t="shared" si="1236"/>
        <v>214.52830000000006</v>
      </c>
      <c r="BH879" s="210">
        <f t="shared" si="1237"/>
        <v>196.52830000000006</v>
      </c>
      <c r="BI879" s="210">
        <f t="shared" si="1238"/>
        <v>25.325811855670111</v>
      </c>
      <c r="BJ879" s="210">
        <f t="shared" si="1239"/>
        <v>962.24</v>
      </c>
      <c r="BK879" s="214">
        <f t="shared" si="1240"/>
        <v>288.67199999999997</v>
      </c>
      <c r="BL879" s="214">
        <f t="shared" si="1241"/>
        <v>481.12</v>
      </c>
      <c r="BM879" s="210">
        <f t="shared" si="1242"/>
        <v>186.24</v>
      </c>
      <c r="BN879" s="210">
        <f t="shared" si="1243"/>
        <v>204.24</v>
      </c>
      <c r="BO879" s="215">
        <f t="shared" si="1244"/>
        <v>769.79200000000003</v>
      </c>
      <c r="BP879" s="210">
        <f t="shared" si="1306"/>
        <v>962.24</v>
      </c>
      <c r="BQ879" s="216">
        <f t="shared" si="1245"/>
        <v>288.67199999999997</v>
      </c>
      <c r="BR879" s="216">
        <f t="shared" si="1246"/>
        <v>481.12</v>
      </c>
      <c r="BS879" s="210">
        <f t="shared" si="1247"/>
        <v>186.24</v>
      </c>
      <c r="BT879" s="210">
        <f t="shared" si="1248"/>
        <v>204.24</v>
      </c>
      <c r="BU879" s="217">
        <f t="shared" si="1249"/>
        <v>769.79200000000003</v>
      </c>
      <c r="BV879" s="210">
        <f t="shared" si="1307"/>
        <v>962.24</v>
      </c>
      <c r="BW879" s="403">
        <f t="shared" si="1250"/>
        <v>288.67199999999997</v>
      </c>
      <c r="BX879" s="403">
        <f t="shared" si="1251"/>
        <v>481.12</v>
      </c>
      <c r="BY879" s="210">
        <f t="shared" si="1252"/>
        <v>186.24</v>
      </c>
      <c r="BZ879" s="210">
        <f t="shared" si="1253"/>
        <v>204.24</v>
      </c>
      <c r="CA879" s="210">
        <f t="shared" si="1254"/>
        <v>24</v>
      </c>
      <c r="CB879" s="404">
        <f t="shared" si="1255"/>
        <v>769.79200000000003</v>
      </c>
      <c r="CC879" s="211"/>
      <c r="CD879" s="537">
        <f t="shared" si="1256"/>
        <v>46.146749999999997</v>
      </c>
      <c r="CE879" s="537">
        <f t="shared" si="1288"/>
        <v>13.844024999999998</v>
      </c>
      <c r="CF879" s="537">
        <f t="shared" si="1257"/>
        <v>23.073374999999999</v>
      </c>
      <c r="CG879" s="210"/>
      <c r="CH879" s="210"/>
      <c r="CI879" s="210"/>
      <c r="CJ879" s="538">
        <f t="shared" si="1258"/>
        <v>36.917400000000001</v>
      </c>
      <c r="CK879" s="216">
        <f t="shared" si="1259"/>
        <v>-34.5</v>
      </c>
      <c r="CL879" s="216">
        <f t="shared" si="1289"/>
        <v>-10.35</v>
      </c>
      <c r="CM879" s="216">
        <f t="shared" si="1260"/>
        <v>-17.25</v>
      </c>
      <c r="CN879" s="216"/>
      <c r="CO879" s="216"/>
      <c r="CP879" s="216"/>
      <c r="CQ879" s="217">
        <f t="shared" si="1261"/>
        <v>-27.6</v>
      </c>
      <c r="CR879" s="403">
        <f t="shared" si="1262"/>
        <v>29.586749999999995</v>
      </c>
      <c r="CS879" s="403">
        <f t="shared" si="1290"/>
        <v>8.8760249999999985</v>
      </c>
      <c r="CT879" s="403">
        <f t="shared" si="1263"/>
        <v>14.793374999999997</v>
      </c>
      <c r="CU879" s="403"/>
      <c r="CV879" s="403"/>
      <c r="CW879" s="403"/>
      <c r="CX879" s="404">
        <f t="shared" si="1264"/>
        <v>23.669399999999996</v>
      </c>
      <c r="CY879" s="198"/>
      <c r="CZ879" s="222">
        <v>758</v>
      </c>
      <c r="DA879" s="677">
        <f t="shared" si="1265"/>
        <v>-18</v>
      </c>
      <c r="DB879" s="676">
        <f t="shared" si="1266"/>
        <v>-2.3195876288659889</v>
      </c>
      <c r="DC879" s="676">
        <f t="shared" si="1291"/>
        <v>-0.46391752577319778</v>
      </c>
      <c r="DD879" s="208">
        <v>1080.587</v>
      </c>
      <c r="DE879" s="677">
        <f t="shared" si="1267"/>
        <v>304.58699999999999</v>
      </c>
      <c r="DF879" s="676">
        <f t="shared" si="1268"/>
        <v>39.250902061855669</v>
      </c>
      <c r="DG879" s="676">
        <f t="shared" si="1292"/>
        <v>7.8501804123711336</v>
      </c>
      <c r="DH879" s="222">
        <v>20</v>
      </c>
      <c r="DI879" s="677">
        <f t="shared" si="1269"/>
        <v>155.19999999999999</v>
      </c>
      <c r="DJ879" s="568">
        <f t="shared" si="1270"/>
        <v>931.2</v>
      </c>
      <c r="DK879" s="677">
        <f t="shared" si="1271"/>
        <v>744.96</v>
      </c>
      <c r="DL879" s="677">
        <f t="shared" si="1293"/>
        <v>279.36</v>
      </c>
      <c r="DM879" s="677">
        <f t="shared" si="1294"/>
        <v>465.6</v>
      </c>
      <c r="DN879" s="677">
        <f t="shared" si="1272"/>
        <v>37.346749999999986</v>
      </c>
      <c r="DO879" s="677">
        <f t="shared" si="1295"/>
        <v>11.204024999999996</v>
      </c>
      <c r="DP879" s="677">
        <f t="shared" si="1296"/>
        <v>18.673374999999993</v>
      </c>
      <c r="DQ879" s="677">
        <f t="shared" si="1273"/>
        <v>29.877399999999991</v>
      </c>
      <c r="DR879" s="222">
        <v>758</v>
      </c>
      <c r="DS879" s="677">
        <f t="shared" si="1274"/>
        <v>-18</v>
      </c>
      <c r="DT879" s="676">
        <f t="shared" si="1275"/>
        <v>-2.3195876288659889</v>
      </c>
      <c r="DU879" s="710">
        <f t="shared" si="1297"/>
        <v>-0.46391752577319778</v>
      </c>
      <c r="DV879" s="208">
        <v>1080.587</v>
      </c>
      <c r="DW879" s="677">
        <f t="shared" si="1276"/>
        <v>304.58699999999999</v>
      </c>
      <c r="DX879" s="676">
        <f t="shared" si="1277"/>
        <v>39.250902061855669</v>
      </c>
      <c r="DY879" s="710">
        <f t="shared" si="1298"/>
        <v>7.8501804123711336</v>
      </c>
      <c r="DZ879" s="222">
        <v>19</v>
      </c>
      <c r="EA879" s="677">
        <f t="shared" si="1278"/>
        <v>147.44</v>
      </c>
      <c r="EB879" s="568">
        <f t="shared" si="1279"/>
        <v>923.44</v>
      </c>
      <c r="EC879" s="677">
        <f t="shared" si="1280"/>
        <v>738.75200000000007</v>
      </c>
      <c r="ED879" s="677">
        <f t="shared" si="1299"/>
        <v>277.03199999999998</v>
      </c>
      <c r="EE879" s="677">
        <f t="shared" si="1300"/>
        <v>461.72</v>
      </c>
      <c r="EF879" s="208">
        <f t="shared" si="1301"/>
        <v>39.286749999999984</v>
      </c>
      <c r="EG879" s="208">
        <f t="shared" si="1302"/>
        <v>11.786024999999995</v>
      </c>
      <c r="EH879" s="208">
        <f t="shared" si="1303"/>
        <v>19.643374999999992</v>
      </c>
      <c r="EI879" s="677">
        <f t="shared" si="1281"/>
        <v>31.429399999999987</v>
      </c>
    </row>
    <row r="880" spans="1:139" s="218" customFormat="1" ht="30" customHeight="1" x14ac:dyDescent="0.2">
      <c r="A880" s="505">
        <v>878</v>
      </c>
      <c r="B880" s="505" t="s">
        <v>1270</v>
      </c>
      <c r="C880" s="499" t="s">
        <v>1011</v>
      </c>
      <c r="D880" s="253" t="s">
        <v>358</v>
      </c>
      <c r="E880" s="253" t="s">
        <v>93</v>
      </c>
      <c r="F880" s="219" t="s">
        <v>90</v>
      </c>
      <c r="G880" s="219" t="s">
        <v>6</v>
      </c>
      <c r="H880" s="219" t="s">
        <v>52</v>
      </c>
      <c r="I880" s="248">
        <v>3.5</v>
      </c>
      <c r="J880" s="230">
        <v>639</v>
      </c>
      <c r="K880" s="222"/>
      <c r="L880" s="219" t="s">
        <v>90</v>
      </c>
      <c r="M880" s="219" t="s">
        <v>6</v>
      </c>
      <c r="N880" s="219" t="s">
        <v>52</v>
      </c>
      <c r="O880" s="249">
        <v>3.5</v>
      </c>
      <c r="P880" s="230">
        <v>639</v>
      </c>
      <c r="Q880" s="219"/>
      <c r="R880" s="219"/>
      <c r="S880" s="219"/>
      <c r="T880" s="249">
        <v>3.5</v>
      </c>
      <c r="U880" s="231">
        <v>639</v>
      </c>
      <c r="V880" s="228" t="s">
        <v>171</v>
      </c>
      <c r="W880" s="228" t="s">
        <v>6</v>
      </c>
      <c r="X880" s="228" t="s">
        <v>52</v>
      </c>
      <c r="Y880" s="252">
        <v>3.5</v>
      </c>
      <c r="Z880" s="232">
        <v>688</v>
      </c>
      <c r="AA880" s="207">
        <f t="shared" si="1217"/>
        <v>2408</v>
      </c>
      <c r="AB880" s="222">
        <v>662</v>
      </c>
      <c r="AC880" s="544">
        <f t="shared" si="1282"/>
        <v>-26</v>
      </c>
      <c r="AD880" s="208">
        <f>0.832*$AB$1</f>
        <v>946.36671999999999</v>
      </c>
      <c r="AE880" s="678">
        <f t="shared" si="1283"/>
        <v>258.36671999999999</v>
      </c>
      <c r="AF880" s="222">
        <v>1228</v>
      </c>
      <c r="AJ880" s="444">
        <f t="shared" si="1218"/>
        <v>-26</v>
      </c>
      <c r="AK880" s="444">
        <f t="shared" si="1219"/>
        <v>-3.7790697674418539</v>
      </c>
      <c r="AL880" s="539">
        <f t="shared" si="1284"/>
        <v>-7.5581395348837078E-3</v>
      </c>
      <c r="AM880" s="444">
        <f t="shared" si="1220"/>
        <v>-5.2</v>
      </c>
      <c r="AN880" s="445">
        <f t="shared" si="1221"/>
        <v>258.36671999999999</v>
      </c>
      <c r="AO880" s="445">
        <f t="shared" si="1222"/>
        <v>37.55330232558137</v>
      </c>
      <c r="AP880" s="542">
        <f t="shared" si="1285"/>
        <v>7.5106604651162742E-2</v>
      </c>
      <c r="AQ880" s="445">
        <f t="shared" si="1223"/>
        <v>51.673344</v>
      </c>
      <c r="AR880" s="227">
        <f t="shared" si="1224"/>
        <v>2828</v>
      </c>
      <c r="AS880" s="210">
        <f t="shared" si="1225"/>
        <v>808</v>
      </c>
      <c r="AT880" s="209">
        <f t="shared" si="1226"/>
        <v>242.39999999999998</v>
      </c>
      <c r="AU880" s="209">
        <f t="shared" si="1227"/>
        <v>404</v>
      </c>
      <c r="AV880" s="211">
        <f t="shared" si="1228"/>
        <v>662</v>
      </c>
      <c r="AW880" s="210">
        <f t="shared" si="1229"/>
        <v>146</v>
      </c>
      <c r="AX880" s="210">
        <f t="shared" si="1230"/>
        <v>120</v>
      </c>
      <c r="AY880" s="210">
        <f t="shared" si="1231"/>
        <v>17.441860465116292</v>
      </c>
      <c r="AZ880" s="211">
        <f t="shared" si="1232"/>
        <v>946.36671999999999</v>
      </c>
      <c r="BA880" s="544">
        <f t="shared" si="1286"/>
        <v>138.36671999999999</v>
      </c>
      <c r="BB880" s="210">
        <f t="shared" si="1287"/>
        <v>34.591679999999997</v>
      </c>
      <c r="BC880" s="213">
        <f t="shared" si="1233"/>
        <v>2981.0551679999999</v>
      </c>
      <c r="BD880" s="211">
        <f>[1]MAG_9pak!$F$7</f>
        <v>851.73004800000001</v>
      </c>
      <c r="BE880" s="213">
        <f t="shared" si="1234"/>
        <v>255.5190144</v>
      </c>
      <c r="BF880" s="213">
        <f t="shared" si="1235"/>
        <v>425.86502400000001</v>
      </c>
      <c r="BG880" s="210">
        <f t="shared" si="1236"/>
        <v>189.73004800000001</v>
      </c>
      <c r="BH880" s="210">
        <f t="shared" si="1237"/>
        <v>163.73004800000001</v>
      </c>
      <c r="BI880" s="210">
        <f t="shared" si="1238"/>
        <v>23.797972093023262</v>
      </c>
      <c r="BJ880" s="210">
        <f t="shared" si="1239"/>
        <v>853.12</v>
      </c>
      <c r="BK880" s="214">
        <f t="shared" si="1240"/>
        <v>255.93599999999998</v>
      </c>
      <c r="BL880" s="214">
        <f t="shared" si="1241"/>
        <v>426.56</v>
      </c>
      <c r="BM880" s="210">
        <f t="shared" si="1242"/>
        <v>165.12</v>
      </c>
      <c r="BN880" s="210">
        <f t="shared" si="1243"/>
        <v>191.12</v>
      </c>
      <c r="BO880" s="215">
        <f t="shared" si="1244"/>
        <v>2985.92</v>
      </c>
      <c r="BP880" s="210">
        <f t="shared" si="1306"/>
        <v>853.12</v>
      </c>
      <c r="BQ880" s="216">
        <f t="shared" si="1245"/>
        <v>255.93599999999998</v>
      </c>
      <c r="BR880" s="216">
        <f t="shared" si="1246"/>
        <v>426.56</v>
      </c>
      <c r="BS880" s="210">
        <f t="shared" si="1247"/>
        <v>165.12</v>
      </c>
      <c r="BT880" s="210">
        <f t="shared" si="1248"/>
        <v>191.12</v>
      </c>
      <c r="BU880" s="217">
        <f t="shared" si="1249"/>
        <v>2985.92</v>
      </c>
      <c r="BV880" s="210">
        <f t="shared" si="1307"/>
        <v>853.12</v>
      </c>
      <c r="BW880" s="403">
        <f t="shared" si="1250"/>
        <v>255.93599999999998</v>
      </c>
      <c r="BX880" s="403">
        <f t="shared" si="1251"/>
        <v>426.56</v>
      </c>
      <c r="BY880" s="210">
        <f t="shared" si="1252"/>
        <v>165.12</v>
      </c>
      <c r="BZ880" s="210">
        <f t="shared" si="1253"/>
        <v>191.12</v>
      </c>
      <c r="CA880" s="210">
        <f t="shared" si="1254"/>
        <v>24</v>
      </c>
      <c r="CB880" s="404">
        <f t="shared" si="1255"/>
        <v>2985.92</v>
      </c>
      <c r="CC880" s="211"/>
      <c r="CD880" s="537">
        <f t="shared" si="1256"/>
        <v>34.591679999999997</v>
      </c>
      <c r="CE880" s="537">
        <f t="shared" si="1288"/>
        <v>10.377503999999998</v>
      </c>
      <c r="CF880" s="537">
        <f t="shared" si="1257"/>
        <v>17.295839999999998</v>
      </c>
      <c r="CG880" s="210"/>
      <c r="CH880" s="210"/>
      <c r="CI880" s="210"/>
      <c r="CJ880" s="538">
        <f t="shared" si="1258"/>
        <v>121.07087999999999</v>
      </c>
      <c r="CK880" s="216">
        <f t="shared" si="1259"/>
        <v>-36.5</v>
      </c>
      <c r="CL880" s="216">
        <f t="shared" si="1289"/>
        <v>-10.95</v>
      </c>
      <c r="CM880" s="216">
        <f t="shared" si="1260"/>
        <v>-18.25</v>
      </c>
      <c r="CN880" s="216"/>
      <c r="CO880" s="216"/>
      <c r="CP880" s="216"/>
      <c r="CQ880" s="217">
        <f t="shared" si="1261"/>
        <v>-127.75</v>
      </c>
      <c r="CR880" s="403">
        <f t="shared" si="1262"/>
        <v>23.311679999999996</v>
      </c>
      <c r="CS880" s="403">
        <f t="shared" si="1290"/>
        <v>6.9935039999999988</v>
      </c>
      <c r="CT880" s="403">
        <f t="shared" si="1263"/>
        <v>11.655839999999998</v>
      </c>
      <c r="CU880" s="403"/>
      <c r="CV880" s="403"/>
      <c r="CW880" s="403"/>
      <c r="CX880" s="404">
        <f t="shared" si="1264"/>
        <v>81.590879999999984</v>
      </c>
      <c r="CY880" s="198"/>
      <c r="CZ880" s="222">
        <v>662</v>
      </c>
      <c r="DA880" s="677">
        <f t="shared" si="1265"/>
        <v>-26</v>
      </c>
      <c r="DB880" s="676">
        <f t="shared" si="1266"/>
        <v>-3.7790697674418539</v>
      </c>
      <c r="DC880" s="676">
        <f t="shared" si="1291"/>
        <v>-0.75581395348837077</v>
      </c>
      <c r="DD880" s="208">
        <v>946.36671999999999</v>
      </c>
      <c r="DE880" s="677">
        <f t="shared" si="1267"/>
        <v>258.36671999999999</v>
      </c>
      <c r="DF880" s="676">
        <f t="shared" si="1268"/>
        <v>37.55330232558137</v>
      </c>
      <c r="DG880" s="676">
        <f t="shared" si="1292"/>
        <v>7.5106604651162741</v>
      </c>
      <c r="DH880" s="222">
        <v>24</v>
      </c>
      <c r="DI880" s="677">
        <f t="shared" si="1269"/>
        <v>165.12</v>
      </c>
      <c r="DJ880" s="568">
        <f t="shared" si="1270"/>
        <v>853.12</v>
      </c>
      <c r="DK880" s="677">
        <f t="shared" si="1271"/>
        <v>2985.92</v>
      </c>
      <c r="DL880" s="677">
        <f t="shared" si="1293"/>
        <v>255.93599999999998</v>
      </c>
      <c r="DM880" s="677">
        <f t="shared" si="1294"/>
        <v>426.56</v>
      </c>
      <c r="DN880" s="677">
        <f t="shared" si="1272"/>
        <v>23.311679999999996</v>
      </c>
      <c r="DO880" s="677">
        <f t="shared" si="1295"/>
        <v>6.9935039999999988</v>
      </c>
      <c r="DP880" s="677">
        <f t="shared" si="1296"/>
        <v>11.655839999999998</v>
      </c>
      <c r="DQ880" s="677">
        <f t="shared" si="1273"/>
        <v>81.590879999999984</v>
      </c>
      <c r="DR880" s="222">
        <v>662</v>
      </c>
      <c r="DS880" s="677">
        <f t="shared" si="1274"/>
        <v>-26</v>
      </c>
      <c r="DT880" s="676">
        <f t="shared" si="1275"/>
        <v>-3.7790697674418539</v>
      </c>
      <c r="DU880" s="710">
        <f t="shared" si="1297"/>
        <v>-0.75581395348837077</v>
      </c>
      <c r="DV880" s="208">
        <v>946.36671999999999</v>
      </c>
      <c r="DW880" s="677">
        <f t="shared" si="1276"/>
        <v>258.36671999999999</v>
      </c>
      <c r="DX880" s="676">
        <f t="shared" si="1277"/>
        <v>37.55330232558137</v>
      </c>
      <c r="DY880" s="710">
        <f t="shared" si="1298"/>
        <v>7.5106604651162741</v>
      </c>
      <c r="DZ880" s="222">
        <v>22</v>
      </c>
      <c r="EA880" s="677">
        <f t="shared" si="1278"/>
        <v>151.36000000000001</v>
      </c>
      <c r="EB880" s="568">
        <f t="shared" si="1279"/>
        <v>839.36</v>
      </c>
      <c r="EC880" s="677">
        <f t="shared" si="1280"/>
        <v>2937.76</v>
      </c>
      <c r="ED880" s="677">
        <f t="shared" si="1299"/>
        <v>251.80799999999999</v>
      </c>
      <c r="EE880" s="677">
        <f t="shared" si="1300"/>
        <v>419.68</v>
      </c>
      <c r="EF880" s="208">
        <f t="shared" si="1301"/>
        <v>26.751679999999993</v>
      </c>
      <c r="EG880" s="208">
        <f t="shared" si="1302"/>
        <v>8.025503999999998</v>
      </c>
      <c r="EH880" s="208">
        <f t="shared" si="1303"/>
        <v>13.375839999999997</v>
      </c>
      <c r="EI880" s="677">
        <f t="shared" si="1281"/>
        <v>93.630879999999976</v>
      </c>
    </row>
    <row r="881" spans="1:139" s="218" customFormat="1" ht="30" customHeight="1" x14ac:dyDescent="0.2">
      <c r="A881" s="506">
        <v>879</v>
      </c>
      <c r="B881" s="506" t="s">
        <v>1270</v>
      </c>
      <c r="C881" s="499" t="s">
        <v>990</v>
      </c>
      <c r="D881" s="253" t="s">
        <v>362</v>
      </c>
      <c r="E881" s="253" t="s">
        <v>36</v>
      </c>
      <c r="F881" s="219" t="s">
        <v>43</v>
      </c>
      <c r="G881" s="219" t="s">
        <v>42</v>
      </c>
      <c r="H881" s="219" t="s">
        <v>25</v>
      </c>
      <c r="I881" s="248">
        <v>1</v>
      </c>
      <c r="J881" s="230">
        <v>1032</v>
      </c>
      <c r="K881" s="222" t="s">
        <v>650</v>
      </c>
      <c r="L881" s="219" t="s">
        <v>43</v>
      </c>
      <c r="M881" s="219" t="s">
        <v>42</v>
      </c>
      <c r="N881" s="219" t="s">
        <v>25</v>
      </c>
      <c r="O881" s="249">
        <v>1</v>
      </c>
      <c r="P881" s="230">
        <v>1032</v>
      </c>
      <c r="Q881" s="219"/>
      <c r="R881" s="219"/>
      <c r="S881" s="219"/>
      <c r="T881" s="249">
        <v>1</v>
      </c>
      <c r="U881" s="231">
        <v>1032</v>
      </c>
      <c r="V881" s="228" t="s">
        <v>695</v>
      </c>
      <c r="W881" s="228" t="s">
        <v>180</v>
      </c>
      <c r="X881" s="228" t="s">
        <v>45</v>
      </c>
      <c r="Y881" s="252">
        <v>1</v>
      </c>
      <c r="Z881" s="551">
        <v>1032</v>
      </c>
      <c r="AA881" s="207">
        <f t="shared" si="1217"/>
        <v>1032</v>
      </c>
      <c r="AB881" s="552">
        <v>758</v>
      </c>
      <c r="AC881" s="544">
        <f t="shared" si="1282"/>
        <v>-274</v>
      </c>
      <c r="AD881" s="553">
        <f>0.95*$AB$1</f>
        <v>1080.587</v>
      </c>
      <c r="AE881" s="678">
        <f t="shared" si="1283"/>
        <v>48.586999999999989</v>
      </c>
      <c r="AF881" s="222">
        <v>1406</v>
      </c>
      <c r="AJ881" s="444">
        <f t="shared" si="1218"/>
        <v>-274</v>
      </c>
      <c r="AK881" s="444">
        <f t="shared" si="1219"/>
        <v>-26.550387596899228</v>
      </c>
      <c r="AL881" s="539">
        <f t="shared" si="1284"/>
        <v>-5.3100775193798452E-2</v>
      </c>
      <c r="AM881" s="444">
        <f t="shared" si="1220"/>
        <v>-54.8</v>
      </c>
      <c r="AN881" s="445">
        <f t="shared" si="1221"/>
        <v>48.586999999999989</v>
      </c>
      <c r="AO881" s="445">
        <f t="shared" si="1222"/>
        <v>4.7080426356589129</v>
      </c>
      <c r="AP881" s="542">
        <f t="shared" si="1285"/>
        <v>9.4160852713178252E-3</v>
      </c>
      <c r="AQ881" s="445">
        <f t="shared" si="1223"/>
        <v>9.7173999999999978</v>
      </c>
      <c r="AR881" s="227">
        <f t="shared" si="1224"/>
        <v>1152</v>
      </c>
      <c r="AS881" s="554">
        <f t="shared" si="1225"/>
        <v>1152</v>
      </c>
      <c r="AT881" s="209">
        <f t="shared" si="1226"/>
        <v>345.59999999999997</v>
      </c>
      <c r="AU881" s="209">
        <f t="shared" si="1227"/>
        <v>576</v>
      </c>
      <c r="AV881" s="211">
        <f t="shared" si="1228"/>
        <v>758</v>
      </c>
      <c r="AW881" s="545">
        <f t="shared" si="1229"/>
        <v>394</v>
      </c>
      <c r="AX881" s="210">
        <f t="shared" si="1230"/>
        <v>120</v>
      </c>
      <c r="AY881" s="210">
        <f t="shared" si="1231"/>
        <v>11.627906976744185</v>
      </c>
      <c r="AZ881" s="211">
        <f t="shared" si="1232"/>
        <v>1080.587</v>
      </c>
      <c r="BA881" s="544">
        <f t="shared" si="1286"/>
        <v>-71.413000000000011</v>
      </c>
      <c r="BB881" s="210">
        <f t="shared" si="1287"/>
        <v>-17.853250000000003</v>
      </c>
      <c r="BC881" s="213">
        <f t="shared" si="1233"/>
        <v>972.52830000000006</v>
      </c>
      <c r="BD881" s="211">
        <f>[1]MAG_9pak!$F$9</f>
        <v>972.52830000000006</v>
      </c>
      <c r="BE881" s="213">
        <f t="shared" si="1234"/>
        <v>291.75848999999999</v>
      </c>
      <c r="BF881" s="213">
        <f t="shared" si="1235"/>
        <v>486.26415000000003</v>
      </c>
      <c r="BG881" s="210">
        <f t="shared" si="1236"/>
        <v>214.52830000000006</v>
      </c>
      <c r="BH881" s="210">
        <f t="shared" si="1237"/>
        <v>-59.471699999999942</v>
      </c>
      <c r="BI881" s="210">
        <f t="shared" si="1238"/>
        <v>-5.7627616279069827</v>
      </c>
      <c r="BJ881" s="210">
        <f t="shared" si="1239"/>
        <v>1279.68</v>
      </c>
      <c r="BK881" s="214">
        <f t="shared" si="1240"/>
        <v>383.904</v>
      </c>
      <c r="BL881" s="214">
        <f t="shared" si="1241"/>
        <v>639.84</v>
      </c>
      <c r="BM881" s="210">
        <f t="shared" si="1242"/>
        <v>247.68000000000006</v>
      </c>
      <c r="BN881" s="210">
        <f t="shared" si="1243"/>
        <v>521.68000000000006</v>
      </c>
      <c r="BO881" s="215">
        <f t="shared" si="1244"/>
        <v>1279.68</v>
      </c>
      <c r="BP881" s="210">
        <f t="shared" si="1306"/>
        <v>1279.68</v>
      </c>
      <c r="BQ881" s="216">
        <f t="shared" si="1245"/>
        <v>383.904</v>
      </c>
      <c r="BR881" s="216">
        <f t="shared" si="1246"/>
        <v>639.84</v>
      </c>
      <c r="BS881" s="210">
        <f t="shared" si="1247"/>
        <v>247.68000000000006</v>
      </c>
      <c r="BT881" s="210">
        <f t="shared" si="1248"/>
        <v>521.68000000000006</v>
      </c>
      <c r="BU881" s="217">
        <f t="shared" si="1249"/>
        <v>1279.68</v>
      </c>
      <c r="BV881" s="210">
        <f t="shared" si="1307"/>
        <v>1279.68</v>
      </c>
      <c r="BW881" s="403">
        <f t="shared" si="1250"/>
        <v>383.904</v>
      </c>
      <c r="BX881" s="403">
        <f t="shared" si="1251"/>
        <v>639.84</v>
      </c>
      <c r="BY881" s="210">
        <f t="shared" si="1252"/>
        <v>247.68000000000006</v>
      </c>
      <c r="BZ881" s="210">
        <f t="shared" si="1253"/>
        <v>521.68000000000006</v>
      </c>
      <c r="CA881" s="210">
        <f t="shared" si="1254"/>
        <v>24</v>
      </c>
      <c r="CB881" s="404">
        <f t="shared" si="1255"/>
        <v>1279.68</v>
      </c>
      <c r="CC881" s="211"/>
      <c r="CD881" s="537">
        <f t="shared" si="1256"/>
        <v>-17.853250000000003</v>
      </c>
      <c r="CE881" s="537">
        <f t="shared" si="1288"/>
        <v>-5.3559750000000008</v>
      </c>
      <c r="CF881" s="537">
        <f t="shared" si="1257"/>
        <v>-8.9266250000000014</v>
      </c>
      <c r="CG881" s="210"/>
      <c r="CH881" s="210"/>
      <c r="CI881" s="210"/>
      <c r="CJ881" s="538">
        <f t="shared" si="1258"/>
        <v>-17.853250000000003</v>
      </c>
      <c r="CK881" s="216">
        <f t="shared" si="1259"/>
        <v>-98.5</v>
      </c>
      <c r="CL881" s="216">
        <f t="shared" si="1289"/>
        <v>-29.549999999999997</v>
      </c>
      <c r="CM881" s="216">
        <f t="shared" si="1260"/>
        <v>-49.25</v>
      </c>
      <c r="CN881" s="216"/>
      <c r="CO881" s="216"/>
      <c r="CP881" s="216"/>
      <c r="CQ881" s="217">
        <f t="shared" si="1261"/>
        <v>-98.5</v>
      </c>
      <c r="CR881" s="403">
        <f t="shared" si="1262"/>
        <v>-49.773250000000019</v>
      </c>
      <c r="CS881" s="403">
        <f t="shared" si="1290"/>
        <v>-14.931975000000005</v>
      </c>
      <c r="CT881" s="403">
        <f t="shared" si="1263"/>
        <v>-24.886625000000009</v>
      </c>
      <c r="CU881" s="403"/>
      <c r="CV881" s="403"/>
      <c r="CW881" s="403"/>
      <c r="CX881" s="404">
        <f t="shared" si="1264"/>
        <v>-49.773250000000019</v>
      </c>
      <c r="CY881" s="198"/>
      <c r="CZ881" s="222">
        <v>758</v>
      </c>
      <c r="DA881" s="677">
        <f t="shared" si="1265"/>
        <v>-274</v>
      </c>
      <c r="DB881" s="676">
        <f t="shared" si="1266"/>
        <v>-26.550387596899228</v>
      </c>
      <c r="DC881" s="676">
        <f t="shared" si="1291"/>
        <v>-5.3100775193798455</v>
      </c>
      <c r="DD881" s="208">
        <v>1080.587</v>
      </c>
      <c r="DE881" s="677">
        <f t="shared" si="1267"/>
        <v>48.586999999999989</v>
      </c>
      <c r="DF881" s="676">
        <f t="shared" si="1268"/>
        <v>4.7080426356589129</v>
      </c>
      <c r="DG881" s="676">
        <f t="shared" si="1292"/>
        <v>0.94160852713178256</v>
      </c>
      <c r="DH881" s="222">
        <v>20</v>
      </c>
      <c r="DI881" s="677">
        <f t="shared" si="1269"/>
        <v>206.4</v>
      </c>
      <c r="DJ881" s="568">
        <f t="shared" si="1270"/>
        <v>1238.4000000000001</v>
      </c>
      <c r="DK881" s="677">
        <f t="shared" si="1271"/>
        <v>1238.4000000000001</v>
      </c>
      <c r="DL881" s="677">
        <f t="shared" si="1293"/>
        <v>371.52</v>
      </c>
      <c r="DM881" s="677">
        <f t="shared" si="1294"/>
        <v>619.20000000000005</v>
      </c>
      <c r="DN881" s="677">
        <f t="shared" si="1272"/>
        <v>-39.453250000000025</v>
      </c>
      <c r="DO881" s="677">
        <f t="shared" si="1295"/>
        <v>-11.835975000000007</v>
      </c>
      <c r="DP881" s="677">
        <f t="shared" si="1296"/>
        <v>-19.726625000000013</v>
      </c>
      <c r="DQ881" s="677">
        <f t="shared" si="1273"/>
        <v>-39.453250000000025</v>
      </c>
      <c r="DR881" s="222">
        <v>758</v>
      </c>
      <c r="DS881" s="677">
        <f t="shared" si="1274"/>
        <v>-274</v>
      </c>
      <c r="DT881" s="676">
        <f t="shared" si="1275"/>
        <v>-26.550387596899228</v>
      </c>
      <c r="DU881" s="710">
        <f t="shared" si="1297"/>
        <v>-5.3100775193798455</v>
      </c>
      <c r="DV881" s="208">
        <v>1080.587</v>
      </c>
      <c r="DW881" s="677">
        <f t="shared" si="1276"/>
        <v>48.586999999999989</v>
      </c>
      <c r="DX881" s="676">
        <f t="shared" si="1277"/>
        <v>4.7080426356589129</v>
      </c>
      <c r="DY881" s="710">
        <f t="shared" si="1298"/>
        <v>0.94160852713178256</v>
      </c>
      <c r="DZ881" s="222">
        <v>19</v>
      </c>
      <c r="EA881" s="677">
        <f t="shared" si="1278"/>
        <v>196.08</v>
      </c>
      <c r="EB881" s="568">
        <f t="shared" si="1279"/>
        <v>1228.08</v>
      </c>
      <c r="EC881" s="677">
        <f t="shared" si="1280"/>
        <v>1228.08</v>
      </c>
      <c r="ED881" s="677">
        <f t="shared" si="1299"/>
        <v>368.42399999999992</v>
      </c>
      <c r="EE881" s="677">
        <f t="shared" si="1300"/>
        <v>614.04</v>
      </c>
      <c r="EF881" s="208">
        <f t="shared" si="1301"/>
        <v>-36.873249999999985</v>
      </c>
      <c r="EG881" s="208">
        <f t="shared" si="1302"/>
        <v>-11.061974999999995</v>
      </c>
      <c r="EH881" s="208">
        <f t="shared" si="1303"/>
        <v>-18.436624999999992</v>
      </c>
      <c r="EI881" s="677">
        <f t="shared" si="1281"/>
        <v>-36.873249999999985</v>
      </c>
    </row>
    <row r="882" spans="1:139" s="218" customFormat="1" ht="30" customHeight="1" x14ac:dyDescent="0.2">
      <c r="A882" s="505">
        <v>880</v>
      </c>
      <c r="B882" s="505" t="s">
        <v>1270</v>
      </c>
      <c r="C882" s="499" t="s">
        <v>990</v>
      </c>
      <c r="D882" s="253" t="s">
        <v>362</v>
      </c>
      <c r="E882" s="253" t="s">
        <v>94</v>
      </c>
      <c r="F882" s="219" t="s">
        <v>97</v>
      </c>
      <c r="G882" s="219" t="s">
        <v>6</v>
      </c>
      <c r="H882" s="219" t="s">
        <v>45</v>
      </c>
      <c r="I882" s="248">
        <v>0.3</v>
      </c>
      <c r="J882" s="230">
        <v>647</v>
      </c>
      <c r="K882" s="222"/>
      <c r="L882" s="219" t="s">
        <v>97</v>
      </c>
      <c r="M882" s="219" t="s">
        <v>6</v>
      </c>
      <c r="N882" s="219" t="s">
        <v>45</v>
      </c>
      <c r="O882" s="249">
        <v>0.3</v>
      </c>
      <c r="P882" s="230">
        <v>647</v>
      </c>
      <c r="Q882" s="219"/>
      <c r="R882" s="219"/>
      <c r="S882" s="219"/>
      <c r="T882" s="249">
        <v>0.3</v>
      </c>
      <c r="U882" s="231">
        <v>647</v>
      </c>
      <c r="V882" s="224" t="s">
        <v>693</v>
      </c>
      <c r="W882" s="224" t="s">
        <v>6</v>
      </c>
      <c r="X882" s="224" t="s">
        <v>25</v>
      </c>
      <c r="Y882" s="252">
        <v>0.3</v>
      </c>
      <c r="Z882" s="232">
        <v>647</v>
      </c>
      <c r="AA882" s="207">
        <f t="shared" si="1217"/>
        <v>194.1</v>
      </c>
      <c r="AB882" s="222">
        <v>905</v>
      </c>
      <c r="AC882" s="544">
        <f t="shared" si="1282"/>
        <v>258</v>
      </c>
      <c r="AD882" s="208">
        <f>1.137*$AB$1</f>
        <v>1293.2920200000001</v>
      </c>
      <c r="AE882" s="678">
        <f t="shared" si="1283"/>
        <v>646.29202000000009</v>
      </c>
      <c r="AF882" s="222">
        <v>1682</v>
      </c>
      <c r="AJ882" s="444">
        <f t="shared" si="1218"/>
        <v>258</v>
      </c>
      <c r="AK882" s="444">
        <f t="shared" si="1219"/>
        <v>39.876352395672342</v>
      </c>
      <c r="AL882" s="539">
        <f t="shared" si="1284"/>
        <v>7.9752704791344678E-2</v>
      </c>
      <c r="AM882" s="444">
        <f t="shared" si="1220"/>
        <v>51.6</v>
      </c>
      <c r="AN882" s="445">
        <f t="shared" si="1221"/>
        <v>646.29202000000009</v>
      </c>
      <c r="AO882" s="445">
        <f t="shared" si="1222"/>
        <v>99.89057496136013</v>
      </c>
      <c r="AP882" s="542">
        <f t="shared" si="1285"/>
        <v>0.19978114992272025</v>
      </c>
      <c r="AQ882" s="445">
        <f t="shared" si="1223"/>
        <v>129.25840400000001</v>
      </c>
      <c r="AR882" s="227">
        <f t="shared" si="1224"/>
        <v>230.1</v>
      </c>
      <c r="AS882" s="210">
        <f t="shared" si="1225"/>
        <v>767</v>
      </c>
      <c r="AT882" s="209">
        <f t="shared" si="1226"/>
        <v>230.1</v>
      </c>
      <c r="AU882" s="209">
        <f t="shared" si="1227"/>
        <v>383.5</v>
      </c>
      <c r="AV882" s="211">
        <f t="shared" si="1228"/>
        <v>905</v>
      </c>
      <c r="AW882" s="212">
        <f t="shared" si="1229"/>
        <v>-138</v>
      </c>
      <c r="AX882" s="210">
        <f t="shared" si="1230"/>
        <v>120</v>
      </c>
      <c r="AY882" s="210">
        <f t="shared" si="1231"/>
        <v>18.547140649149924</v>
      </c>
      <c r="AZ882" s="211">
        <f t="shared" si="1232"/>
        <v>1293.2920200000001</v>
      </c>
      <c r="BA882" s="544">
        <f t="shared" si="1286"/>
        <v>526.29202000000009</v>
      </c>
      <c r="BB882" s="210">
        <f t="shared" si="1287"/>
        <v>131.57300500000002</v>
      </c>
      <c r="BC882" s="213">
        <f t="shared" si="1233"/>
        <v>349.18884540000005</v>
      </c>
      <c r="BD882" s="211">
        <f>[1]MAG_9pak!$F$10</f>
        <v>1163.9628180000002</v>
      </c>
      <c r="BE882" s="213">
        <f t="shared" si="1234"/>
        <v>349.18884540000005</v>
      </c>
      <c r="BF882" s="213">
        <f t="shared" si="1235"/>
        <v>581.9814090000001</v>
      </c>
      <c r="BG882" s="210">
        <f t="shared" si="1236"/>
        <v>258.9628180000002</v>
      </c>
      <c r="BH882" s="210">
        <f t="shared" si="1237"/>
        <v>516.9628180000002</v>
      </c>
      <c r="BI882" s="210">
        <f t="shared" si="1238"/>
        <v>79.901517465224146</v>
      </c>
      <c r="BJ882" s="210">
        <f t="shared" si="1239"/>
        <v>802.28</v>
      </c>
      <c r="BK882" s="214">
        <f t="shared" si="1240"/>
        <v>240.68399999999997</v>
      </c>
      <c r="BL882" s="214">
        <f t="shared" si="1241"/>
        <v>401.14</v>
      </c>
      <c r="BM882" s="210">
        <f t="shared" si="1242"/>
        <v>155.27999999999997</v>
      </c>
      <c r="BN882" s="210">
        <f t="shared" si="1243"/>
        <v>-102.72000000000003</v>
      </c>
      <c r="BO882" s="215">
        <f t="shared" si="1244"/>
        <v>240.68399999999997</v>
      </c>
      <c r="BP882" s="210">
        <f t="shared" si="1306"/>
        <v>802.28</v>
      </c>
      <c r="BQ882" s="216">
        <f t="shared" si="1245"/>
        <v>240.68399999999997</v>
      </c>
      <c r="BR882" s="216">
        <f t="shared" si="1246"/>
        <v>401.14</v>
      </c>
      <c r="BS882" s="210">
        <f t="shared" si="1247"/>
        <v>155.27999999999997</v>
      </c>
      <c r="BT882" s="210">
        <f t="shared" si="1248"/>
        <v>-102.72000000000003</v>
      </c>
      <c r="BU882" s="217">
        <f t="shared" si="1249"/>
        <v>240.68399999999997</v>
      </c>
      <c r="BV882" s="210">
        <f t="shared" si="1307"/>
        <v>802.28</v>
      </c>
      <c r="BW882" s="403">
        <f t="shared" si="1250"/>
        <v>240.68399999999997</v>
      </c>
      <c r="BX882" s="403">
        <f t="shared" si="1251"/>
        <v>401.14</v>
      </c>
      <c r="BY882" s="210">
        <f t="shared" si="1252"/>
        <v>155.27999999999997</v>
      </c>
      <c r="BZ882" s="210">
        <f t="shared" si="1253"/>
        <v>-102.72000000000003</v>
      </c>
      <c r="CA882" s="210">
        <f t="shared" si="1254"/>
        <v>24</v>
      </c>
      <c r="CB882" s="404">
        <f t="shared" si="1255"/>
        <v>240.68399999999997</v>
      </c>
      <c r="CC882" s="211"/>
      <c r="CD882" s="537">
        <f t="shared" si="1256"/>
        <v>131.57300500000002</v>
      </c>
      <c r="CE882" s="537">
        <f t="shared" si="1288"/>
        <v>39.471901500000008</v>
      </c>
      <c r="CF882" s="537">
        <f t="shared" si="1257"/>
        <v>65.786502500000012</v>
      </c>
      <c r="CG882" s="210"/>
      <c r="CH882" s="210"/>
      <c r="CI882" s="210"/>
      <c r="CJ882" s="538">
        <f t="shared" si="1258"/>
        <v>39.471901500000008</v>
      </c>
      <c r="CK882" s="216">
        <f t="shared" si="1259"/>
        <v>34.5</v>
      </c>
      <c r="CL882" s="216">
        <f t="shared" si="1289"/>
        <v>10.35</v>
      </c>
      <c r="CM882" s="216">
        <f t="shared" si="1260"/>
        <v>17.25</v>
      </c>
      <c r="CN882" s="216"/>
      <c r="CO882" s="216"/>
      <c r="CP882" s="216"/>
      <c r="CQ882" s="217">
        <f t="shared" si="1261"/>
        <v>10.35</v>
      </c>
      <c r="CR882" s="403">
        <f t="shared" si="1262"/>
        <v>122.75300500000003</v>
      </c>
      <c r="CS882" s="403">
        <f t="shared" si="1290"/>
        <v>36.825901500000008</v>
      </c>
      <c r="CT882" s="403">
        <f t="shared" si="1263"/>
        <v>61.376502500000015</v>
      </c>
      <c r="CU882" s="403"/>
      <c r="CV882" s="403"/>
      <c r="CW882" s="403"/>
      <c r="CX882" s="404">
        <f t="shared" si="1264"/>
        <v>36.825901500000008</v>
      </c>
      <c r="CY882" s="198"/>
      <c r="CZ882" s="222">
        <v>905</v>
      </c>
      <c r="DA882" s="677">
        <f t="shared" si="1265"/>
        <v>258</v>
      </c>
      <c r="DB882" s="676">
        <f t="shared" si="1266"/>
        <v>39.876352395672342</v>
      </c>
      <c r="DC882" s="676">
        <f t="shared" si="1291"/>
        <v>7.9752704791344682</v>
      </c>
      <c r="DD882" s="208">
        <v>1293.2920200000001</v>
      </c>
      <c r="DE882" s="677">
        <f t="shared" si="1267"/>
        <v>646.29202000000009</v>
      </c>
      <c r="DF882" s="676">
        <f t="shared" si="1268"/>
        <v>99.89057496136013</v>
      </c>
      <c r="DG882" s="676">
        <f t="shared" si="1292"/>
        <v>19.978114992272026</v>
      </c>
      <c r="DH882" s="222">
        <v>20</v>
      </c>
      <c r="DI882" s="677">
        <f t="shared" si="1269"/>
        <v>129.4</v>
      </c>
      <c r="DJ882" s="568">
        <f t="shared" si="1270"/>
        <v>776.4</v>
      </c>
      <c r="DK882" s="677">
        <f t="shared" si="1271"/>
        <v>232.92</v>
      </c>
      <c r="DL882" s="677">
        <f t="shared" si="1293"/>
        <v>232.92</v>
      </c>
      <c r="DM882" s="677">
        <f t="shared" si="1294"/>
        <v>388.2</v>
      </c>
      <c r="DN882" s="677">
        <f t="shared" si="1272"/>
        <v>129.22300500000003</v>
      </c>
      <c r="DO882" s="677">
        <f t="shared" si="1295"/>
        <v>38.76690150000001</v>
      </c>
      <c r="DP882" s="677">
        <f t="shared" si="1296"/>
        <v>64.611502500000014</v>
      </c>
      <c r="DQ882" s="677">
        <f t="shared" si="1273"/>
        <v>38.76690150000001</v>
      </c>
      <c r="DR882" s="222">
        <v>905</v>
      </c>
      <c r="DS882" s="677">
        <f t="shared" si="1274"/>
        <v>258</v>
      </c>
      <c r="DT882" s="676">
        <f t="shared" si="1275"/>
        <v>39.876352395672342</v>
      </c>
      <c r="DU882" s="710">
        <f t="shared" si="1297"/>
        <v>7.9752704791344682</v>
      </c>
      <c r="DV882" s="208">
        <v>1293.2920200000001</v>
      </c>
      <c r="DW882" s="677">
        <f t="shared" si="1276"/>
        <v>646.29202000000009</v>
      </c>
      <c r="DX882" s="676">
        <f t="shared" si="1277"/>
        <v>99.89057496136013</v>
      </c>
      <c r="DY882" s="710">
        <f t="shared" si="1298"/>
        <v>19.978114992272026</v>
      </c>
      <c r="DZ882" s="222">
        <v>19</v>
      </c>
      <c r="EA882" s="677">
        <f t="shared" si="1278"/>
        <v>122.93</v>
      </c>
      <c r="EB882" s="568">
        <f t="shared" si="1279"/>
        <v>769.93000000000006</v>
      </c>
      <c r="EC882" s="677">
        <f t="shared" si="1280"/>
        <v>230.97900000000001</v>
      </c>
      <c r="ED882" s="677">
        <f t="shared" si="1299"/>
        <v>230.97900000000001</v>
      </c>
      <c r="EE882" s="677">
        <f t="shared" si="1300"/>
        <v>384.96499999999997</v>
      </c>
      <c r="EF882" s="208">
        <f t="shared" si="1301"/>
        <v>130.84050500000001</v>
      </c>
      <c r="EG882" s="208">
        <f t="shared" si="1302"/>
        <v>39.252151500000004</v>
      </c>
      <c r="EH882" s="208">
        <f t="shared" si="1303"/>
        <v>65.420252500000004</v>
      </c>
      <c r="EI882" s="677">
        <f t="shared" si="1281"/>
        <v>39.252151500000004</v>
      </c>
    </row>
    <row r="883" spans="1:139" s="218" customFormat="1" ht="30" customHeight="1" x14ac:dyDescent="0.2">
      <c r="A883" s="505">
        <v>881</v>
      </c>
      <c r="B883" s="505" t="s">
        <v>1270</v>
      </c>
      <c r="C883" s="499" t="s">
        <v>990</v>
      </c>
      <c r="D883" s="253" t="s">
        <v>346</v>
      </c>
      <c r="E883" s="253" t="s">
        <v>14</v>
      </c>
      <c r="F883" s="219" t="s">
        <v>38</v>
      </c>
      <c r="G883" s="219" t="s">
        <v>24</v>
      </c>
      <c r="H883" s="219" t="s">
        <v>25</v>
      </c>
      <c r="I883" s="248">
        <v>0.6</v>
      </c>
      <c r="J883" s="229">
        <v>700</v>
      </c>
      <c r="K883" s="222"/>
      <c r="L883" s="219" t="s">
        <v>38</v>
      </c>
      <c r="M883" s="219" t="s">
        <v>24</v>
      </c>
      <c r="N883" s="219" t="s">
        <v>25</v>
      </c>
      <c r="O883" s="249">
        <v>0.6</v>
      </c>
      <c r="P883" s="230">
        <v>700</v>
      </c>
      <c r="Q883" s="219"/>
      <c r="R883" s="219"/>
      <c r="S883" s="219"/>
      <c r="T883" s="249">
        <v>0.6</v>
      </c>
      <c r="U883" s="231">
        <v>700</v>
      </c>
      <c r="V883" s="228" t="s">
        <v>660</v>
      </c>
      <c r="W883" s="228" t="s">
        <v>6</v>
      </c>
      <c r="X883" s="228" t="s">
        <v>45</v>
      </c>
      <c r="Y883" s="252">
        <v>0.6</v>
      </c>
      <c r="Z883" s="232">
        <v>700</v>
      </c>
      <c r="AA883" s="207">
        <f t="shared" si="1217"/>
        <v>420</v>
      </c>
      <c r="AB883" s="222">
        <v>758</v>
      </c>
      <c r="AC883" s="544">
        <f t="shared" si="1282"/>
        <v>58</v>
      </c>
      <c r="AD883" s="208">
        <f>0.95*$AB$1</f>
        <v>1080.587</v>
      </c>
      <c r="AE883" s="678">
        <f t="shared" si="1283"/>
        <v>380.58699999999999</v>
      </c>
      <c r="AF883" s="222">
        <v>1406</v>
      </c>
      <c r="AJ883" s="444">
        <f t="shared" si="1218"/>
        <v>58</v>
      </c>
      <c r="AK883" s="444">
        <f t="shared" si="1219"/>
        <v>8.2857142857142918</v>
      </c>
      <c r="AL883" s="539">
        <f t="shared" si="1284"/>
        <v>1.6571428571428584E-2</v>
      </c>
      <c r="AM883" s="444">
        <f t="shared" si="1220"/>
        <v>11.6</v>
      </c>
      <c r="AN883" s="445">
        <f t="shared" si="1221"/>
        <v>380.58699999999999</v>
      </c>
      <c r="AO883" s="445">
        <f t="shared" si="1222"/>
        <v>54.369571428571419</v>
      </c>
      <c r="AP883" s="542">
        <f t="shared" si="1285"/>
        <v>0.10873914285714284</v>
      </c>
      <c r="AQ883" s="445">
        <f t="shared" si="1223"/>
        <v>76.117400000000004</v>
      </c>
      <c r="AR883" s="227">
        <f t="shared" si="1224"/>
        <v>492</v>
      </c>
      <c r="AS883" s="210">
        <f t="shared" si="1225"/>
        <v>820</v>
      </c>
      <c r="AT883" s="209">
        <f t="shared" si="1226"/>
        <v>246</v>
      </c>
      <c r="AU883" s="209">
        <f t="shared" si="1227"/>
        <v>410</v>
      </c>
      <c r="AV883" s="211">
        <f t="shared" si="1228"/>
        <v>758</v>
      </c>
      <c r="AW883" s="210">
        <f t="shared" si="1229"/>
        <v>62</v>
      </c>
      <c r="AX883" s="210">
        <f t="shared" si="1230"/>
        <v>120</v>
      </c>
      <c r="AY883" s="210">
        <f t="shared" si="1231"/>
        <v>17.142857142857153</v>
      </c>
      <c r="AZ883" s="211">
        <f t="shared" si="1232"/>
        <v>1080.587</v>
      </c>
      <c r="BA883" s="544">
        <f t="shared" si="1286"/>
        <v>260.58699999999999</v>
      </c>
      <c r="BB883" s="210">
        <f t="shared" si="1287"/>
        <v>65.146749999999997</v>
      </c>
      <c r="BC883" s="213">
        <f t="shared" si="1233"/>
        <v>583.51697999999999</v>
      </c>
      <c r="BD883" s="211">
        <f>[1]MAG_9pak!$F$9</f>
        <v>972.52830000000006</v>
      </c>
      <c r="BE883" s="213">
        <f t="shared" si="1234"/>
        <v>291.75848999999999</v>
      </c>
      <c r="BF883" s="213">
        <f t="shared" si="1235"/>
        <v>486.26415000000003</v>
      </c>
      <c r="BG883" s="210">
        <f t="shared" si="1236"/>
        <v>214.52830000000006</v>
      </c>
      <c r="BH883" s="210">
        <f t="shared" si="1237"/>
        <v>272.52830000000006</v>
      </c>
      <c r="BI883" s="210">
        <f t="shared" si="1238"/>
        <v>38.932614285714294</v>
      </c>
      <c r="BJ883" s="210">
        <f t="shared" si="1239"/>
        <v>868</v>
      </c>
      <c r="BK883" s="214">
        <f t="shared" si="1240"/>
        <v>260.39999999999998</v>
      </c>
      <c r="BL883" s="214">
        <f t="shared" si="1241"/>
        <v>434</v>
      </c>
      <c r="BM883" s="210">
        <f t="shared" si="1242"/>
        <v>168</v>
      </c>
      <c r="BN883" s="210">
        <f t="shared" si="1243"/>
        <v>110</v>
      </c>
      <c r="BO883" s="215">
        <f t="shared" si="1244"/>
        <v>520.79999999999995</v>
      </c>
      <c r="BP883" s="210">
        <f t="shared" si="1306"/>
        <v>868</v>
      </c>
      <c r="BQ883" s="216">
        <f t="shared" si="1245"/>
        <v>260.39999999999998</v>
      </c>
      <c r="BR883" s="216">
        <f t="shared" si="1246"/>
        <v>434</v>
      </c>
      <c r="BS883" s="210">
        <f t="shared" si="1247"/>
        <v>168</v>
      </c>
      <c r="BT883" s="210">
        <f t="shared" si="1248"/>
        <v>110</v>
      </c>
      <c r="BU883" s="217">
        <f t="shared" si="1249"/>
        <v>520.79999999999995</v>
      </c>
      <c r="BV883" s="210">
        <f t="shared" si="1307"/>
        <v>868</v>
      </c>
      <c r="BW883" s="403">
        <f t="shared" si="1250"/>
        <v>260.39999999999998</v>
      </c>
      <c r="BX883" s="403">
        <f t="shared" si="1251"/>
        <v>434</v>
      </c>
      <c r="BY883" s="210">
        <f t="shared" si="1252"/>
        <v>168</v>
      </c>
      <c r="BZ883" s="210">
        <f t="shared" si="1253"/>
        <v>110</v>
      </c>
      <c r="CA883" s="210">
        <f t="shared" si="1254"/>
        <v>24</v>
      </c>
      <c r="CB883" s="404">
        <f t="shared" si="1255"/>
        <v>520.79999999999995</v>
      </c>
      <c r="CC883" s="211"/>
      <c r="CD883" s="537">
        <f t="shared" si="1256"/>
        <v>65.146749999999997</v>
      </c>
      <c r="CE883" s="537">
        <f t="shared" si="1288"/>
        <v>19.544024999999998</v>
      </c>
      <c r="CF883" s="537">
        <f t="shared" si="1257"/>
        <v>32.573374999999999</v>
      </c>
      <c r="CG883" s="210"/>
      <c r="CH883" s="210"/>
      <c r="CI883" s="210"/>
      <c r="CJ883" s="538">
        <f t="shared" si="1258"/>
        <v>39.088049999999996</v>
      </c>
      <c r="CK883" s="216">
        <f t="shared" si="1259"/>
        <v>-15.5</v>
      </c>
      <c r="CL883" s="216">
        <f t="shared" si="1289"/>
        <v>-4.6499999999999995</v>
      </c>
      <c r="CM883" s="216">
        <f t="shared" si="1260"/>
        <v>-7.75</v>
      </c>
      <c r="CN883" s="216"/>
      <c r="CO883" s="216"/>
      <c r="CP883" s="216"/>
      <c r="CQ883" s="217">
        <f t="shared" si="1261"/>
        <v>-9.2999999999999989</v>
      </c>
      <c r="CR883" s="403">
        <f t="shared" si="1262"/>
        <v>53.146749999999997</v>
      </c>
      <c r="CS883" s="403">
        <f t="shared" si="1290"/>
        <v>15.944024999999998</v>
      </c>
      <c r="CT883" s="403">
        <f t="shared" si="1263"/>
        <v>26.573374999999999</v>
      </c>
      <c r="CU883" s="403"/>
      <c r="CV883" s="403"/>
      <c r="CW883" s="403"/>
      <c r="CX883" s="404">
        <f t="shared" si="1264"/>
        <v>31.888049999999996</v>
      </c>
      <c r="CY883" s="198"/>
      <c r="CZ883" s="222">
        <v>758</v>
      </c>
      <c r="DA883" s="677">
        <f t="shared" si="1265"/>
        <v>58</v>
      </c>
      <c r="DB883" s="676">
        <f t="shared" si="1266"/>
        <v>8.2857142857142918</v>
      </c>
      <c r="DC883" s="676">
        <f t="shared" si="1291"/>
        <v>1.6571428571428584</v>
      </c>
      <c r="DD883" s="208">
        <v>1080.587</v>
      </c>
      <c r="DE883" s="677">
        <f t="shared" si="1267"/>
        <v>380.58699999999999</v>
      </c>
      <c r="DF883" s="676">
        <f t="shared" si="1268"/>
        <v>54.369571428571419</v>
      </c>
      <c r="DG883" s="676">
        <f t="shared" si="1292"/>
        <v>10.873914285714283</v>
      </c>
      <c r="DH883" s="222">
        <v>20</v>
      </c>
      <c r="DI883" s="677">
        <f t="shared" si="1269"/>
        <v>140</v>
      </c>
      <c r="DJ883" s="568">
        <f t="shared" si="1270"/>
        <v>840</v>
      </c>
      <c r="DK883" s="677">
        <f t="shared" si="1271"/>
        <v>504</v>
      </c>
      <c r="DL883" s="677">
        <f t="shared" si="1293"/>
        <v>252</v>
      </c>
      <c r="DM883" s="677">
        <f t="shared" si="1294"/>
        <v>420</v>
      </c>
      <c r="DN883" s="677">
        <f t="shared" si="1272"/>
        <v>60.146749999999997</v>
      </c>
      <c r="DO883" s="677">
        <f t="shared" si="1295"/>
        <v>18.044024999999998</v>
      </c>
      <c r="DP883" s="677">
        <f t="shared" si="1296"/>
        <v>30.073374999999999</v>
      </c>
      <c r="DQ883" s="677">
        <f t="shared" si="1273"/>
        <v>36.088049999999996</v>
      </c>
      <c r="DR883" s="222">
        <v>758</v>
      </c>
      <c r="DS883" s="677">
        <f t="shared" si="1274"/>
        <v>58</v>
      </c>
      <c r="DT883" s="676">
        <f t="shared" si="1275"/>
        <v>8.2857142857142918</v>
      </c>
      <c r="DU883" s="710">
        <f t="shared" si="1297"/>
        <v>1.6571428571428584</v>
      </c>
      <c r="DV883" s="208">
        <v>1080.587</v>
      </c>
      <c r="DW883" s="677">
        <f t="shared" si="1276"/>
        <v>380.58699999999999</v>
      </c>
      <c r="DX883" s="676">
        <f t="shared" si="1277"/>
        <v>54.369571428571419</v>
      </c>
      <c r="DY883" s="710">
        <f t="shared" si="1298"/>
        <v>10.873914285714283</v>
      </c>
      <c r="DZ883" s="222">
        <v>19</v>
      </c>
      <c r="EA883" s="677">
        <f t="shared" si="1278"/>
        <v>133</v>
      </c>
      <c r="EB883" s="568">
        <f t="shared" si="1279"/>
        <v>833</v>
      </c>
      <c r="EC883" s="677">
        <f t="shared" si="1280"/>
        <v>499.79999999999995</v>
      </c>
      <c r="ED883" s="677">
        <f t="shared" si="1299"/>
        <v>249.9</v>
      </c>
      <c r="EE883" s="677">
        <f t="shared" si="1300"/>
        <v>416.5</v>
      </c>
      <c r="EF883" s="208">
        <f t="shared" si="1301"/>
        <v>61.896749999999997</v>
      </c>
      <c r="EG883" s="208">
        <f t="shared" si="1302"/>
        <v>18.569025</v>
      </c>
      <c r="EH883" s="208">
        <f t="shared" si="1303"/>
        <v>30.948374999999999</v>
      </c>
      <c r="EI883" s="677">
        <f t="shared" si="1281"/>
        <v>37.13805</v>
      </c>
    </row>
    <row r="884" spans="1:139" s="218" customFormat="1" ht="30" customHeight="1" x14ac:dyDescent="0.2">
      <c r="A884" s="506">
        <v>882</v>
      </c>
      <c r="B884" s="506" t="s">
        <v>1270</v>
      </c>
      <c r="C884" s="499" t="s">
        <v>1119</v>
      </c>
      <c r="D884" s="253" t="s">
        <v>346</v>
      </c>
      <c r="E884" s="253" t="s">
        <v>93</v>
      </c>
      <c r="F884" s="219" t="s">
        <v>90</v>
      </c>
      <c r="G884" s="219" t="s">
        <v>6</v>
      </c>
      <c r="H884" s="219" t="s">
        <v>52</v>
      </c>
      <c r="I884" s="248">
        <v>2.5</v>
      </c>
      <c r="J884" s="230">
        <v>639</v>
      </c>
      <c r="K884" s="222"/>
      <c r="L884" s="219" t="s">
        <v>90</v>
      </c>
      <c r="M884" s="219" t="s">
        <v>6</v>
      </c>
      <c r="N884" s="219" t="s">
        <v>52</v>
      </c>
      <c r="O884" s="249">
        <v>2.5</v>
      </c>
      <c r="P884" s="230">
        <v>639</v>
      </c>
      <c r="Q884" s="219"/>
      <c r="R884" s="219"/>
      <c r="S884" s="219"/>
      <c r="T884" s="249">
        <v>2.5</v>
      </c>
      <c r="U884" s="231">
        <v>639</v>
      </c>
      <c r="V884" s="228" t="s">
        <v>171</v>
      </c>
      <c r="W884" s="228" t="s">
        <v>6</v>
      </c>
      <c r="X884" s="228" t="s">
        <v>52</v>
      </c>
      <c r="Y884" s="252">
        <v>2.5</v>
      </c>
      <c r="Z884" s="232">
        <v>688</v>
      </c>
      <c r="AA884" s="207">
        <f t="shared" si="1217"/>
        <v>1720</v>
      </c>
      <c r="AB884" s="222">
        <v>662</v>
      </c>
      <c r="AC884" s="544">
        <f t="shared" si="1282"/>
        <v>-26</v>
      </c>
      <c r="AD884" s="208">
        <f>0.832*$AB$1</f>
        <v>946.36671999999999</v>
      </c>
      <c r="AE884" s="678">
        <f t="shared" si="1283"/>
        <v>258.36671999999999</v>
      </c>
      <c r="AF884" s="222">
        <v>1228</v>
      </c>
      <c r="AJ884" s="444">
        <f t="shared" si="1218"/>
        <v>-26</v>
      </c>
      <c r="AK884" s="444">
        <f t="shared" si="1219"/>
        <v>-3.7790697674418539</v>
      </c>
      <c r="AL884" s="539">
        <f t="shared" si="1284"/>
        <v>-7.5581395348837078E-3</v>
      </c>
      <c r="AM884" s="444">
        <f t="shared" si="1220"/>
        <v>-5.2</v>
      </c>
      <c r="AN884" s="445">
        <f t="shared" si="1221"/>
        <v>258.36671999999999</v>
      </c>
      <c r="AO884" s="445">
        <f t="shared" si="1222"/>
        <v>37.55330232558137</v>
      </c>
      <c r="AP884" s="542">
        <f t="shared" si="1285"/>
        <v>7.5106604651162742E-2</v>
      </c>
      <c r="AQ884" s="445">
        <f t="shared" si="1223"/>
        <v>51.673344</v>
      </c>
      <c r="AR884" s="227">
        <f t="shared" si="1224"/>
        <v>2020</v>
      </c>
      <c r="AS884" s="210">
        <f t="shared" si="1225"/>
        <v>808</v>
      </c>
      <c r="AT884" s="209">
        <f t="shared" si="1226"/>
        <v>242.39999999999998</v>
      </c>
      <c r="AU884" s="209">
        <f t="shared" si="1227"/>
        <v>404</v>
      </c>
      <c r="AV884" s="211">
        <f t="shared" si="1228"/>
        <v>662</v>
      </c>
      <c r="AW884" s="210">
        <f t="shared" si="1229"/>
        <v>146</v>
      </c>
      <c r="AX884" s="210">
        <f t="shared" si="1230"/>
        <v>120</v>
      </c>
      <c r="AY884" s="210">
        <f t="shared" si="1231"/>
        <v>17.441860465116292</v>
      </c>
      <c r="AZ884" s="211">
        <f t="shared" si="1232"/>
        <v>946.36671999999999</v>
      </c>
      <c r="BA884" s="544">
        <f t="shared" si="1286"/>
        <v>138.36671999999999</v>
      </c>
      <c r="BB884" s="210">
        <f t="shared" si="1287"/>
        <v>34.591679999999997</v>
      </c>
      <c r="BC884" s="213">
        <f t="shared" si="1233"/>
        <v>2129.32512</v>
      </c>
      <c r="BD884" s="211">
        <f>[1]MAG_9pak!$F$7</f>
        <v>851.73004800000001</v>
      </c>
      <c r="BE884" s="213">
        <f t="shared" si="1234"/>
        <v>255.5190144</v>
      </c>
      <c r="BF884" s="213">
        <f t="shared" si="1235"/>
        <v>425.86502400000001</v>
      </c>
      <c r="BG884" s="210">
        <f t="shared" si="1236"/>
        <v>189.73004800000001</v>
      </c>
      <c r="BH884" s="210">
        <f t="shared" si="1237"/>
        <v>163.73004800000001</v>
      </c>
      <c r="BI884" s="210">
        <f t="shared" si="1238"/>
        <v>23.797972093023262</v>
      </c>
      <c r="BJ884" s="210">
        <f t="shared" si="1239"/>
        <v>853.12</v>
      </c>
      <c r="BK884" s="214">
        <f t="shared" si="1240"/>
        <v>255.93599999999998</v>
      </c>
      <c r="BL884" s="214">
        <f t="shared" si="1241"/>
        <v>426.56</v>
      </c>
      <c r="BM884" s="210">
        <f t="shared" si="1242"/>
        <v>165.12</v>
      </c>
      <c r="BN884" s="210">
        <f t="shared" si="1243"/>
        <v>191.12</v>
      </c>
      <c r="BO884" s="215">
        <f t="shared" si="1244"/>
        <v>2132.8000000000002</v>
      </c>
      <c r="BP884" s="210">
        <f t="shared" si="1306"/>
        <v>853.12</v>
      </c>
      <c r="BQ884" s="216">
        <f t="shared" si="1245"/>
        <v>255.93599999999998</v>
      </c>
      <c r="BR884" s="216">
        <f t="shared" si="1246"/>
        <v>426.56</v>
      </c>
      <c r="BS884" s="210">
        <f t="shared" si="1247"/>
        <v>165.12</v>
      </c>
      <c r="BT884" s="210">
        <f t="shared" si="1248"/>
        <v>191.12</v>
      </c>
      <c r="BU884" s="217">
        <f t="shared" si="1249"/>
        <v>2132.8000000000002</v>
      </c>
      <c r="BV884" s="210">
        <f t="shared" si="1307"/>
        <v>853.12</v>
      </c>
      <c r="BW884" s="403">
        <f t="shared" si="1250"/>
        <v>255.93599999999998</v>
      </c>
      <c r="BX884" s="403">
        <f t="shared" si="1251"/>
        <v>426.56</v>
      </c>
      <c r="BY884" s="210">
        <f t="shared" si="1252"/>
        <v>165.12</v>
      </c>
      <c r="BZ884" s="210">
        <f t="shared" si="1253"/>
        <v>191.12</v>
      </c>
      <c r="CA884" s="210">
        <f t="shared" si="1254"/>
        <v>24</v>
      </c>
      <c r="CB884" s="404">
        <f t="shared" si="1255"/>
        <v>2132.8000000000002</v>
      </c>
      <c r="CC884" s="211"/>
      <c r="CD884" s="537">
        <f t="shared" si="1256"/>
        <v>34.591679999999997</v>
      </c>
      <c r="CE884" s="537">
        <f t="shared" si="1288"/>
        <v>10.377503999999998</v>
      </c>
      <c r="CF884" s="537">
        <f t="shared" si="1257"/>
        <v>17.295839999999998</v>
      </c>
      <c r="CG884" s="210"/>
      <c r="CH884" s="210"/>
      <c r="CI884" s="210"/>
      <c r="CJ884" s="538">
        <f t="shared" si="1258"/>
        <v>86.479199999999992</v>
      </c>
      <c r="CK884" s="216">
        <f t="shared" si="1259"/>
        <v>-36.5</v>
      </c>
      <c r="CL884" s="216">
        <f t="shared" si="1289"/>
        <v>-10.95</v>
      </c>
      <c r="CM884" s="216">
        <f t="shared" si="1260"/>
        <v>-18.25</v>
      </c>
      <c r="CN884" s="216"/>
      <c r="CO884" s="216"/>
      <c r="CP884" s="216"/>
      <c r="CQ884" s="217">
        <f t="shared" si="1261"/>
        <v>-91.25</v>
      </c>
      <c r="CR884" s="403">
        <f t="shared" si="1262"/>
        <v>23.311679999999996</v>
      </c>
      <c r="CS884" s="403">
        <f t="shared" si="1290"/>
        <v>6.9935039999999988</v>
      </c>
      <c r="CT884" s="403">
        <f t="shared" si="1263"/>
        <v>11.655839999999998</v>
      </c>
      <c r="CU884" s="403"/>
      <c r="CV884" s="403"/>
      <c r="CW884" s="403"/>
      <c r="CX884" s="404">
        <f t="shared" si="1264"/>
        <v>58.279199999999989</v>
      </c>
      <c r="CY884" s="198"/>
      <c r="CZ884" s="222">
        <v>662</v>
      </c>
      <c r="DA884" s="677">
        <f t="shared" si="1265"/>
        <v>-26</v>
      </c>
      <c r="DB884" s="676">
        <f t="shared" si="1266"/>
        <v>-3.7790697674418539</v>
      </c>
      <c r="DC884" s="676">
        <f t="shared" si="1291"/>
        <v>-0.75581395348837077</v>
      </c>
      <c r="DD884" s="208">
        <v>946.36671999999999</v>
      </c>
      <c r="DE884" s="677">
        <f t="shared" si="1267"/>
        <v>258.36671999999999</v>
      </c>
      <c r="DF884" s="676">
        <f t="shared" si="1268"/>
        <v>37.55330232558137</v>
      </c>
      <c r="DG884" s="676">
        <f t="shared" si="1292"/>
        <v>7.5106604651162741</v>
      </c>
      <c r="DH884" s="222">
        <v>24</v>
      </c>
      <c r="DI884" s="677">
        <f t="shared" si="1269"/>
        <v>165.12</v>
      </c>
      <c r="DJ884" s="568">
        <f t="shared" si="1270"/>
        <v>853.12</v>
      </c>
      <c r="DK884" s="677">
        <f t="shared" si="1271"/>
        <v>2132.8000000000002</v>
      </c>
      <c r="DL884" s="677">
        <f t="shared" si="1293"/>
        <v>255.93599999999998</v>
      </c>
      <c r="DM884" s="677">
        <f t="shared" si="1294"/>
        <v>426.56</v>
      </c>
      <c r="DN884" s="677">
        <f t="shared" si="1272"/>
        <v>23.311679999999996</v>
      </c>
      <c r="DO884" s="677">
        <f t="shared" si="1295"/>
        <v>6.9935039999999988</v>
      </c>
      <c r="DP884" s="677">
        <f t="shared" si="1296"/>
        <v>11.655839999999998</v>
      </c>
      <c r="DQ884" s="677">
        <f t="shared" si="1273"/>
        <v>58.279199999999989</v>
      </c>
      <c r="DR884" s="222">
        <v>662</v>
      </c>
      <c r="DS884" s="677">
        <f t="shared" si="1274"/>
        <v>-26</v>
      </c>
      <c r="DT884" s="676">
        <f t="shared" si="1275"/>
        <v>-3.7790697674418539</v>
      </c>
      <c r="DU884" s="710">
        <f t="shared" si="1297"/>
        <v>-0.75581395348837077</v>
      </c>
      <c r="DV884" s="208">
        <v>946.36671999999999</v>
      </c>
      <c r="DW884" s="677">
        <f t="shared" si="1276"/>
        <v>258.36671999999999</v>
      </c>
      <c r="DX884" s="676">
        <f t="shared" si="1277"/>
        <v>37.55330232558137</v>
      </c>
      <c r="DY884" s="710">
        <f t="shared" si="1298"/>
        <v>7.5106604651162741</v>
      </c>
      <c r="DZ884" s="222">
        <v>22</v>
      </c>
      <c r="EA884" s="677">
        <f t="shared" si="1278"/>
        <v>151.36000000000001</v>
      </c>
      <c r="EB884" s="568">
        <f t="shared" si="1279"/>
        <v>839.36</v>
      </c>
      <c r="EC884" s="677">
        <f t="shared" si="1280"/>
        <v>2098.4</v>
      </c>
      <c r="ED884" s="677">
        <f t="shared" si="1299"/>
        <v>251.80799999999999</v>
      </c>
      <c r="EE884" s="677">
        <f t="shared" si="1300"/>
        <v>419.68</v>
      </c>
      <c r="EF884" s="208">
        <f t="shared" si="1301"/>
        <v>26.751679999999993</v>
      </c>
      <c r="EG884" s="208">
        <f t="shared" si="1302"/>
        <v>8.025503999999998</v>
      </c>
      <c r="EH884" s="208">
        <f t="shared" si="1303"/>
        <v>13.375839999999997</v>
      </c>
      <c r="EI884" s="677">
        <f t="shared" si="1281"/>
        <v>66.879199999999983</v>
      </c>
    </row>
    <row r="885" spans="1:139" s="218" customFormat="1" ht="30" customHeight="1" x14ac:dyDescent="0.2">
      <c r="A885" s="505">
        <v>883</v>
      </c>
      <c r="B885" s="505" t="s">
        <v>1270</v>
      </c>
      <c r="C885" s="499" t="s">
        <v>928</v>
      </c>
      <c r="D885" s="253" t="s">
        <v>119</v>
      </c>
      <c r="E885" s="253" t="s">
        <v>120</v>
      </c>
      <c r="F885" s="219" t="s">
        <v>10</v>
      </c>
      <c r="G885" s="219" t="s">
        <v>40</v>
      </c>
      <c r="H885" s="219" t="s">
        <v>45</v>
      </c>
      <c r="I885" s="248">
        <v>1</v>
      </c>
      <c r="J885" s="229">
        <v>705</v>
      </c>
      <c r="K885" s="222" t="s">
        <v>649</v>
      </c>
      <c r="L885" s="219" t="s">
        <v>10</v>
      </c>
      <c r="M885" s="219" t="s">
        <v>40</v>
      </c>
      <c r="N885" s="219" t="s">
        <v>45</v>
      </c>
      <c r="O885" s="249">
        <v>1</v>
      </c>
      <c r="P885" s="230">
        <v>705</v>
      </c>
      <c r="Q885" s="219"/>
      <c r="R885" s="219"/>
      <c r="S885" s="219"/>
      <c r="T885" s="249">
        <v>1</v>
      </c>
      <c r="U885" s="231">
        <v>705</v>
      </c>
      <c r="V885" s="228" t="s">
        <v>10</v>
      </c>
      <c r="W885" s="228" t="s">
        <v>6</v>
      </c>
      <c r="X885" s="228" t="s">
        <v>27</v>
      </c>
      <c r="Y885" s="252">
        <v>1</v>
      </c>
      <c r="Z885" s="232">
        <v>705</v>
      </c>
      <c r="AA885" s="207">
        <f t="shared" si="1217"/>
        <v>705</v>
      </c>
      <c r="AB885" s="222">
        <v>709</v>
      </c>
      <c r="AC885" s="544">
        <f t="shared" si="1282"/>
        <v>4</v>
      </c>
      <c r="AD885" s="208">
        <f>0.89*$AB$1</f>
        <v>1012.3394000000001</v>
      </c>
      <c r="AE885" s="678">
        <f t="shared" si="1283"/>
        <v>307.33940000000007</v>
      </c>
      <c r="AF885" s="222">
        <v>1315</v>
      </c>
      <c r="AJ885" s="444">
        <f t="shared" si="1218"/>
        <v>4</v>
      </c>
      <c r="AK885" s="444">
        <f t="shared" si="1219"/>
        <v>0.56737588652482884</v>
      </c>
      <c r="AL885" s="539">
        <f t="shared" si="1284"/>
        <v>1.1347517730496577E-3</v>
      </c>
      <c r="AM885" s="444">
        <f t="shared" si="1220"/>
        <v>0.8</v>
      </c>
      <c r="AN885" s="445">
        <f t="shared" si="1221"/>
        <v>307.33940000000007</v>
      </c>
      <c r="AO885" s="445">
        <f t="shared" si="1222"/>
        <v>43.594241134751798</v>
      </c>
      <c r="AP885" s="542">
        <f t="shared" si="1285"/>
        <v>8.7188482269503598E-2</v>
      </c>
      <c r="AQ885" s="445">
        <f t="shared" si="1223"/>
        <v>61.467880000000015</v>
      </c>
      <c r="AR885" s="227">
        <f t="shared" si="1224"/>
        <v>825</v>
      </c>
      <c r="AS885" s="210">
        <f t="shared" si="1225"/>
        <v>825</v>
      </c>
      <c r="AT885" s="209">
        <f t="shared" si="1226"/>
        <v>247.5</v>
      </c>
      <c r="AU885" s="209">
        <f t="shared" si="1227"/>
        <v>412.5</v>
      </c>
      <c r="AV885" s="211">
        <f t="shared" si="1228"/>
        <v>709</v>
      </c>
      <c r="AW885" s="210">
        <f t="shared" si="1229"/>
        <v>116</v>
      </c>
      <c r="AX885" s="210">
        <f t="shared" si="1230"/>
        <v>120</v>
      </c>
      <c r="AY885" s="210">
        <f t="shared" si="1231"/>
        <v>17.021276595744681</v>
      </c>
      <c r="AZ885" s="211">
        <f t="shared" si="1232"/>
        <v>1012.3394000000001</v>
      </c>
      <c r="BA885" s="544">
        <f t="shared" si="1286"/>
        <v>187.33940000000007</v>
      </c>
      <c r="BB885" s="210">
        <f t="shared" si="1287"/>
        <v>46.834850000000017</v>
      </c>
      <c r="BC885" s="213">
        <f t="shared" si="1233"/>
        <v>911.10546000000011</v>
      </c>
      <c r="BD885" s="211">
        <f>[1]MAG_9pak!$F$8</f>
        <v>911.10546000000011</v>
      </c>
      <c r="BE885" s="213">
        <f t="shared" si="1234"/>
        <v>273.331638</v>
      </c>
      <c r="BF885" s="213">
        <f t="shared" si="1235"/>
        <v>455.55273000000005</v>
      </c>
      <c r="BG885" s="210">
        <f t="shared" si="1236"/>
        <v>202.10546000000011</v>
      </c>
      <c r="BH885" s="210">
        <f t="shared" si="1237"/>
        <v>206.10546000000011</v>
      </c>
      <c r="BI885" s="210">
        <f t="shared" si="1238"/>
        <v>29.234817021276626</v>
      </c>
      <c r="BJ885" s="210">
        <f t="shared" si="1239"/>
        <v>874.2</v>
      </c>
      <c r="BK885" s="214">
        <f t="shared" si="1240"/>
        <v>262.26</v>
      </c>
      <c r="BL885" s="214">
        <f t="shared" si="1241"/>
        <v>437.1</v>
      </c>
      <c r="BM885" s="210">
        <f t="shared" si="1242"/>
        <v>169.20000000000005</v>
      </c>
      <c r="BN885" s="210">
        <f t="shared" si="1243"/>
        <v>165.20000000000005</v>
      </c>
      <c r="BO885" s="215">
        <f t="shared" si="1244"/>
        <v>874.2</v>
      </c>
      <c r="BP885" s="210">
        <f t="shared" si="1306"/>
        <v>874.2</v>
      </c>
      <c r="BQ885" s="216">
        <f t="shared" si="1245"/>
        <v>262.26</v>
      </c>
      <c r="BR885" s="216">
        <f t="shared" si="1246"/>
        <v>437.1</v>
      </c>
      <c r="BS885" s="210">
        <f t="shared" si="1247"/>
        <v>169.20000000000005</v>
      </c>
      <c r="BT885" s="210">
        <f t="shared" si="1248"/>
        <v>165.20000000000005</v>
      </c>
      <c r="BU885" s="217">
        <f t="shared" si="1249"/>
        <v>874.2</v>
      </c>
      <c r="BV885" s="210">
        <f t="shared" si="1307"/>
        <v>874.2</v>
      </c>
      <c r="BW885" s="403">
        <f t="shared" si="1250"/>
        <v>262.26</v>
      </c>
      <c r="BX885" s="403">
        <f t="shared" si="1251"/>
        <v>437.1</v>
      </c>
      <c r="BY885" s="210">
        <f t="shared" si="1252"/>
        <v>169.20000000000005</v>
      </c>
      <c r="BZ885" s="210">
        <f t="shared" si="1253"/>
        <v>165.20000000000005</v>
      </c>
      <c r="CA885" s="210">
        <f t="shared" si="1254"/>
        <v>24</v>
      </c>
      <c r="CB885" s="404">
        <f t="shared" si="1255"/>
        <v>874.2</v>
      </c>
      <c r="CC885" s="211"/>
      <c r="CD885" s="537">
        <f t="shared" si="1256"/>
        <v>46.834850000000017</v>
      </c>
      <c r="CE885" s="537">
        <f t="shared" si="1288"/>
        <v>14.050455000000005</v>
      </c>
      <c r="CF885" s="537">
        <f t="shared" si="1257"/>
        <v>23.417425000000009</v>
      </c>
      <c r="CG885" s="210"/>
      <c r="CH885" s="210"/>
      <c r="CI885" s="210"/>
      <c r="CJ885" s="538">
        <f t="shared" si="1258"/>
        <v>46.834850000000017</v>
      </c>
      <c r="CK885" s="216">
        <f t="shared" si="1259"/>
        <v>-29</v>
      </c>
      <c r="CL885" s="216">
        <f t="shared" si="1289"/>
        <v>-8.6999999999999993</v>
      </c>
      <c r="CM885" s="216">
        <f t="shared" si="1260"/>
        <v>-14.5</v>
      </c>
      <c r="CN885" s="216"/>
      <c r="CO885" s="216"/>
      <c r="CP885" s="216"/>
      <c r="CQ885" s="217">
        <f t="shared" si="1261"/>
        <v>-29</v>
      </c>
      <c r="CR885" s="403">
        <f t="shared" si="1262"/>
        <v>34.534850000000006</v>
      </c>
      <c r="CS885" s="403">
        <f t="shared" si="1290"/>
        <v>10.360455000000002</v>
      </c>
      <c r="CT885" s="403">
        <f t="shared" si="1263"/>
        <v>17.267425000000003</v>
      </c>
      <c r="CU885" s="403"/>
      <c r="CV885" s="403"/>
      <c r="CW885" s="403"/>
      <c r="CX885" s="404">
        <f t="shared" si="1264"/>
        <v>34.534850000000006</v>
      </c>
      <c r="CY885" s="198"/>
      <c r="CZ885" s="222">
        <v>709</v>
      </c>
      <c r="DA885" s="677">
        <f t="shared" si="1265"/>
        <v>4</v>
      </c>
      <c r="DB885" s="676">
        <f t="shared" si="1266"/>
        <v>0.56737588652482884</v>
      </c>
      <c r="DC885" s="676">
        <f t="shared" si="1291"/>
        <v>0.11347517730496577</v>
      </c>
      <c r="DD885" s="208">
        <v>1012.3394000000001</v>
      </c>
      <c r="DE885" s="677">
        <f t="shared" si="1267"/>
        <v>307.33940000000007</v>
      </c>
      <c r="DF885" s="676">
        <f t="shared" si="1268"/>
        <v>43.594241134751798</v>
      </c>
      <c r="DG885" s="676">
        <f t="shared" si="1292"/>
        <v>8.7188482269503602</v>
      </c>
      <c r="DH885" s="222">
        <v>20</v>
      </c>
      <c r="DI885" s="677">
        <f t="shared" si="1269"/>
        <v>141</v>
      </c>
      <c r="DJ885" s="568">
        <f t="shared" si="1270"/>
        <v>846</v>
      </c>
      <c r="DK885" s="677">
        <f t="shared" si="1271"/>
        <v>846</v>
      </c>
      <c r="DL885" s="677">
        <f t="shared" si="1293"/>
        <v>253.8</v>
      </c>
      <c r="DM885" s="677">
        <f t="shared" si="1294"/>
        <v>423</v>
      </c>
      <c r="DN885" s="677">
        <f t="shared" si="1272"/>
        <v>41.584850000000017</v>
      </c>
      <c r="DO885" s="677">
        <f t="shared" si="1295"/>
        <v>12.475455000000006</v>
      </c>
      <c r="DP885" s="677">
        <f t="shared" si="1296"/>
        <v>20.792425000000009</v>
      </c>
      <c r="DQ885" s="677">
        <f t="shared" si="1273"/>
        <v>41.584850000000017</v>
      </c>
      <c r="DR885" s="222">
        <v>709</v>
      </c>
      <c r="DS885" s="677">
        <f t="shared" si="1274"/>
        <v>4</v>
      </c>
      <c r="DT885" s="676">
        <f t="shared" si="1275"/>
        <v>0.56737588652482884</v>
      </c>
      <c r="DU885" s="710">
        <f t="shared" si="1297"/>
        <v>0.11347517730496577</v>
      </c>
      <c r="DV885" s="208">
        <v>1012.3394000000001</v>
      </c>
      <c r="DW885" s="677">
        <f t="shared" si="1276"/>
        <v>307.33940000000007</v>
      </c>
      <c r="DX885" s="676">
        <f t="shared" si="1277"/>
        <v>43.594241134751798</v>
      </c>
      <c r="DY885" s="710">
        <f t="shared" si="1298"/>
        <v>8.7188482269503602</v>
      </c>
      <c r="DZ885" s="222">
        <v>19</v>
      </c>
      <c r="EA885" s="677">
        <f t="shared" si="1278"/>
        <v>133.94999999999999</v>
      </c>
      <c r="EB885" s="568">
        <f t="shared" si="1279"/>
        <v>838.95</v>
      </c>
      <c r="EC885" s="677">
        <f t="shared" si="1280"/>
        <v>838.95</v>
      </c>
      <c r="ED885" s="677">
        <f t="shared" si="1299"/>
        <v>251.685</v>
      </c>
      <c r="EE885" s="677">
        <f t="shared" si="1300"/>
        <v>419.47500000000002</v>
      </c>
      <c r="EF885" s="208">
        <f t="shared" si="1301"/>
        <v>43.347350000000006</v>
      </c>
      <c r="EG885" s="208">
        <f t="shared" si="1302"/>
        <v>13.004205000000001</v>
      </c>
      <c r="EH885" s="208">
        <f t="shared" si="1303"/>
        <v>21.673675000000003</v>
      </c>
      <c r="EI885" s="677">
        <f t="shared" si="1281"/>
        <v>43.347350000000006</v>
      </c>
    </row>
    <row r="886" spans="1:139" s="218" customFormat="1" ht="30" customHeight="1" x14ac:dyDescent="0.2">
      <c r="A886" s="505">
        <v>884</v>
      </c>
      <c r="B886" s="505" t="s">
        <v>1270</v>
      </c>
      <c r="C886" s="499" t="s">
        <v>929</v>
      </c>
      <c r="D886" s="253" t="s">
        <v>119</v>
      </c>
      <c r="E886" s="253" t="s">
        <v>36</v>
      </c>
      <c r="F886" s="219" t="s">
        <v>43</v>
      </c>
      <c r="G886" s="219" t="s">
        <v>42</v>
      </c>
      <c r="H886" s="219" t="s">
        <v>25</v>
      </c>
      <c r="I886" s="248">
        <v>1</v>
      </c>
      <c r="J886" s="230">
        <v>1032</v>
      </c>
      <c r="K886" s="222" t="s">
        <v>650</v>
      </c>
      <c r="L886" s="219" t="s">
        <v>43</v>
      </c>
      <c r="M886" s="219" t="s">
        <v>42</v>
      </c>
      <c r="N886" s="219" t="s">
        <v>25</v>
      </c>
      <c r="O886" s="249">
        <v>1</v>
      </c>
      <c r="P886" s="230">
        <v>1032</v>
      </c>
      <c r="Q886" s="219"/>
      <c r="R886" s="219"/>
      <c r="S886" s="219"/>
      <c r="T886" s="249">
        <v>1</v>
      </c>
      <c r="U886" s="231">
        <v>1032</v>
      </c>
      <c r="V886" s="228" t="s">
        <v>695</v>
      </c>
      <c r="W886" s="228" t="s">
        <v>180</v>
      </c>
      <c r="X886" s="228" t="s">
        <v>45</v>
      </c>
      <c r="Y886" s="252">
        <v>1</v>
      </c>
      <c r="Z886" s="551">
        <v>1032</v>
      </c>
      <c r="AA886" s="207">
        <f t="shared" si="1217"/>
        <v>1032</v>
      </c>
      <c r="AB886" s="552">
        <v>758</v>
      </c>
      <c r="AC886" s="544">
        <f t="shared" si="1282"/>
        <v>-274</v>
      </c>
      <c r="AD886" s="553">
        <f>0.95*$AB$1</f>
        <v>1080.587</v>
      </c>
      <c r="AE886" s="678">
        <f t="shared" si="1283"/>
        <v>48.586999999999989</v>
      </c>
      <c r="AF886" s="222">
        <v>1406</v>
      </c>
      <c r="AJ886" s="444">
        <f t="shared" si="1218"/>
        <v>-274</v>
      </c>
      <c r="AK886" s="444">
        <f t="shared" si="1219"/>
        <v>-26.550387596899228</v>
      </c>
      <c r="AL886" s="539">
        <f t="shared" si="1284"/>
        <v>-5.3100775193798452E-2</v>
      </c>
      <c r="AM886" s="444">
        <f t="shared" si="1220"/>
        <v>-54.8</v>
      </c>
      <c r="AN886" s="445">
        <f t="shared" si="1221"/>
        <v>48.586999999999989</v>
      </c>
      <c r="AO886" s="445">
        <f t="shared" si="1222"/>
        <v>4.7080426356589129</v>
      </c>
      <c r="AP886" s="542">
        <f t="shared" si="1285"/>
        <v>9.4160852713178252E-3</v>
      </c>
      <c r="AQ886" s="445">
        <f t="shared" si="1223"/>
        <v>9.7173999999999978</v>
      </c>
      <c r="AR886" s="227">
        <f t="shared" si="1224"/>
        <v>1152</v>
      </c>
      <c r="AS886" s="554">
        <f t="shared" si="1225"/>
        <v>1152</v>
      </c>
      <c r="AT886" s="209">
        <f t="shared" si="1226"/>
        <v>345.59999999999997</v>
      </c>
      <c r="AU886" s="209">
        <f t="shared" si="1227"/>
        <v>576</v>
      </c>
      <c r="AV886" s="211">
        <f t="shared" si="1228"/>
        <v>758</v>
      </c>
      <c r="AW886" s="545">
        <f t="shared" si="1229"/>
        <v>394</v>
      </c>
      <c r="AX886" s="210">
        <f t="shared" si="1230"/>
        <v>120</v>
      </c>
      <c r="AY886" s="210">
        <f t="shared" si="1231"/>
        <v>11.627906976744185</v>
      </c>
      <c r="AZ886" s="211">
        <f t="shared" si="1232"/>
        <v>1080.587</v>
      </c>
      <c r="BA886" s="544">
        <f t="shared" si="1286"/>
        <v>-71.413000000000011</v>
      </c>
      <c r="BB886" s="210">
        <f t="shared" si="1287"/>
        <v>-17.853250000000003</v>
      </c>
      <c r="BC886" s="213">
        <f t="shared" si="1233"/>
        <v>972.52830000000006</v>
      </c>
      <c r="BD886" s="211">
        <f>[1]MAG_9pak!$F$9</f>
        <v>972.52830000000006</v>
      </c>
      <c r="BE886" s="213">
        <f t="shared" si="1234"/>
        <v>291.75848999999999</v>
      </c>
      <c r="BF886" s="213">
        <f t="shared" si="1235"/>
        <v>486.26415000000003</v>
      </c>
      <c r="BG886" s="210">
        <f t="shared" si="1236"/>
        <v>214.52830000000006</v>
      </c>
      <c r="BH886" s="210">
        <f t="shared" si="1237"/>
        <v>-59.471699999999942</v>
      </c>
      <c r="BI886" s="210">
        <f t="shared" si="1238"/>
        <v>-5.7627616279069827</v>
      </c>
      <c r="BJ886" s="210">
        <f t="shared" si="1239"/>
        <v>1279.68</v>
      </c>
      <c r="BK886" s="214">
        <f t="shared" si="1240"/>
        <v>383.904</v>
      </c>
      <c r="BL886" s="214">
        <f t="shared" si="1241"/>
        <v>639.84</v>
      </c>
      <c r="BM886" s="210">
        <f t="shared" si="1242"/>
        <v>247.68000000000006</v>
      </c>
      <c r="BN886" s="210">
        <f t="shared" si="1243"/>
        <v>521.68000000000006</v>
      </c>
      <c r="BO886" s="215">
        <f t="shared" si="1244"/>
        <v>1279.68</v>
      </c>
      <c r="BP886" s="210">
        <f t="shared" si="1306"/>
        <v>1279.68</v>
      </c>
      <c r="BQ886" s="216">
        <f t="shared" si="1245"/>
        <v>383.904</v>
      </c>
      <c r="BR886" s="216">
        <f t="shared" si="1246"/>
        <v>639.84</v>
      </c>
      <c r="BS886" s="210">
        <f t="shared" si="1247"/>
        <v>247.68000000000006</v>
      </c>
      <c r="BT886" s="210">
        <f t="shared" si="1248"/>
        <v>521.68000000000006</v>
      </c>
      <c r="BU886" s="217">
        <f t="shared" si="1249"/>
        <v>1279.68</v>
      </c>
      <c r="BV886" s="210">
        <f t="shared" si="1307"/>
        <v>1279.68</v>
      </c>
      <c r="BW886" s="403">
        <f t="shared" si="1250"/>
        <v>383.904</v>
      </c>
      <c r="BX886" s="403">
        <f t="shared" si="1251"/>
        <v>639.84</v>
      </c>
      <c r="BY886" s="210">
        <f t="shared" si="1252"/>
        <v>247.68000000000006</v>
      </c>
      <c r="BZ886" s="210">
        <f t="shared" si="1253"/>
        <v>521.68000000000006</v>
      </c>
      <c r="CA886" s="210">
        <f t="shared" si="1254"/>
        <v>24</v>
      </c>
      <c r="CB886" s="404">
        <f t="shared" si="1255"/>
        <v>1279.68</v>
      </c>
      <c r="CC886" s="211"/>
      <c r="CD886" s="537">
        <f t="shared" si="1256"/>
        <v>-17.853250000000003</v>
      </c>
      <c r="CE886" s="537">
        <f t="shared" si="1288"/>
        <v>-5.3559750000000008</v>
      </c>
      <c r="CF886" s="537">
        <f t="shared" si="1257"/>
        <v>-8.9266250000000014</v>
      </c>
      <c r="CG886" s="210"/>
      <c r="CH886" s="210"/>
      <c r="CI886" s="210"/>
      <c r="CJ886" s="538">
        <f t="shared" si="1258"/>
        <v>-17.853250000000003</v>
      </c>
      <c r="CK886" s="216">
        <f t="shared" si="1259"/>
        <v>-98.5</v>
      </c>
      <c r="CL886" s="216">
        <f t="shared" si="1289"/>
        <v>-29.549999999999997</v>
      </c>
      <c r="CM886" s="216">
        <f t="shared" si="1260"/>
        <v>-49.25</v>
      </c>
      <c r="CN886" s="216"/>
      <c r="CO886" s="216"/>
      <c r="CP886" s="216"/>
      <c r="CQ886" s="217">
        <f t="shared" si="1261"/>
        <v>-98.5</v>
      </c>
      <c r="CR886" s="403">
        <f t="shared" si="1262"/>
        <v>-49.773250000000019</v>
      </c>
      <c r="CS886" s="403">
        <f t="shared" si="1290"/>
        <v>-14.931975000000005</v>
      </c>
      <c r="CT886" s="403">
        <f t="shared" si="1263"/>
        <v>-24.886625000000009</v>
      </c>
      <c r="CU886" s="403"/>
      <c r="CV886" s="403"/>
      <c r="CW886" s="403"/>
      <c r="CX886" s="404">
        <f t="shared" si="1264"/>
        <v>-49.773250000000019</v>
      </c>
      <c r="CY886" s="198"/>
      <c r="CZ886" s="222">
        <v>758</v>
      </c>
      <c r="DA886" s="677">
        <f t="shared" si="1265"/>
        <v>-274</v>
      </c>
      <c r="DB886" s="676">
        <f t="shared" si="1266"/>
        <v>-26.550387596899228</v>
      </c>
      <c r="DC886" s="676">
        <f t="shared" si="1291"/>
        <v>-5.3100775193798455</v>
      </c>
      <c r="DD886" s="208">
        <v>1080.587</v>
      </c>
      <c r="DE886" s="677">
        <f t="shared" si="1267"/>
        <v>48.586999999999989</v>
      </c>
      <c r="DF886" s="676">
        <f t="shared" si="1268"/>
        <v>4.7080426356589129</v>
      </c>
      <c r="DG886" s="676">
        <f t="shared" si="1292"/>
        <v>0.94160852713178256</v>
      </c>
      <c r="DH886" s="222">
        <v>20</v>
      </c>
      <c r="DI886" s="677">
        <f t="shared" si="1269"/>
        <v>206.4</v>
      </c>
      <c r="DJ886" s="568">
        <f t="shared" si="1270"/>
        <v>1238.4000000000001</v>
      </c>
      <c r="DK886" s="677">
        <f t="shared" si="1271"/>
        <v>1238.4000000000001</v>
      </c>
      <c r="DL886" s="677">
        <f t="shared" si="1293"/>
        <v>371.52</v>
      </c>
      <c r="DM886" s="677">
        <f t="shared" si="1294"/>
        <v>619.20000000000005</v>
      </c>
      <c r="DN886" s="677">
        <f t="shared" si="1272"/>
        <v>-39.453250000000025</v>
      </c>
      <c r="DO886" s="677">
        <f t="shared" si="1295"/>
        <v>-11.835975000000007</v>
      </c>
      <c r="DP886" s="677">
        <f t="shared" si="1296"/>
        <v>-19.726625000000013</v>
      </c>
      <c r="DQ886" s="677">
        <f t="shared" si="1273"/>
        <v>-39.453250000000025</v>
      </c>
      <c r="DR886" s="222">
        <v>758</v>
      </c>
      <c r="DS886" s="677">
        <f t="shared" si="1274"/>
        <v>-274</v>
      </c>
      <c r="DT886" s="676">
        <f t="shared" si="1275"/>
        <v>-26.550387596899228</v>
      </c>
      <c r="DU886" s="710">
        <f t="shared" si="1297"/>
        <v>-5.3100775193798455</v>
      </c>
      <c r="DV886" s="208">
        <v>1080.587</v>
      </c>
      <c r="DW886" s="677">
        <f t="shared" si="1276"/>
        <v>48.586999999999989</v>
      </c>
      <c r="DX886" s="676">
        <f t="shared" si="1277"/>
        <v>4.7080426356589129</v>
      </c>
      <c r="DY886" s="710">
        <f t="shared" si="1298"/>
        <v>0.94160852713178256</v>
      </c>
      <c r="DZ886" s="222">
        <v>19</v>
      </c>
      <c r="EA886" s="677">
        <f t="shared" si="1278"/>
        <v>196.08</v>
      </c>
      <c r="EB886" s="568">
        <f t="shared" si="1279"/>
        <v>1228.08</v>
      </c>
      <c r="EC886" s="677">
        <f t="shared" si="1280"/>
        <v>1228.08</v>
      </c>
      <c r="ED886" s="677">
        <f t="shared" si="1299"/>
        <v>368.42399999999992</v>
      </c>
      <c r="EE886" s="677">
        <f t="shared" si="1300"/>
        <v>614.04</v>
      </c>
      <c r="EF886" s="208">
        <f t="shared" si="1301"/>
        <v>-36.873249999999985</v>
      </c>
      <c r="EG886" s="208">
        <f t="shared" si="1302"/>
        <v>-11.061974999999995</v>
      </c>
      <c r="EH886" s="208">
        <f t="shared" si="1303"/>
        <v>-18.436624999999992</v>
      </c>
      <c r="EI886" s="677">
        <f t="shared" si="1281"/>
        <v>-36.873249999999985</v>
      </c>
    </row>
    <row r="887" spans="1:139" s="218" customFormat="1" ht="30" customHeight="1" x14ac:dyDescent="0.2">
      <c r="A887" s="506">
        <v>885</v>
      </c>
      <c r="B887" s="506" t="s">
        <v>1270</v>
      </c>
      <c r="C887" s="499" t="s">
        <v>928</v>
      </c>
      <c r="D887" s="253" t="s">
        <v>119</v>
      </c>
      <c r="E887" s="253" t="s">
        <v>92</v>
      </c>
      <c r="F887" s="219" t="s">
        <v>96</v>
      </c>
      <c r="G887" s="219" t="s">
        <v>24</v>
      </c>
      <c r="H887" s="219" t="s">
        <v>28</v>
      </c>
      <c r="I887" s="248">
        <v>0.3</v>
      </c>
      <c r="J887" s="230">
        <v>739</v>
      </c>
      <c r="K887" s="222"/>
      <c r="L887" s="219" t="s">
        <v>96</v>
      </c>
      <c r="M887" s="219" t="s">
        <v>24</v>
      </c>
      <c r="N887" s="219" t="s">
        <v>28</v>
      </c>
      <c r="O887" s="249">
        <v>0.3</v>
      </c>
      <c r="P887" s="230">
        <v>739</v>
      </c>
      <c r="Q887" s="219"/>
      <c r="R887" s="219"/>
      <c r="S887" s="219"/>
      <c r="T887" s="249">
        <v>0.3</v>
      </c>
      <c r="U887" s="231">
        <v>739</v>
      </c>
      <c r="V887" s="228" t="s">
        <v>674</v>
      </c>
      <c r="W887" s="228" t="s">
        <v>6</v>
      </c>
      <c r="X887" s="228" t="s">
        <v>28</v>
      </c>
      <c r="Y887" s="252">
        <v>0.3</v>
      </c>
      <c r="Z887" s="232">
        <v>739</v>
      </c>
      <c r="AA887" s="207">
        <f t="shared" si="1217"/>
        <v>221.7</v>
      </c>
      <c r="AB887" s="222">
        <v>967</v>
      </c>
      <c r="AC887" s="544">
        <f t="shared" si="1282"/>
        <v>228</v>
      </c>
      <c r="AD887" s="208">
        <f>1.22*$AB$1</f>
        <v>1387.7012</v>
      </c>
      <c r="AE887" s="678">
        <f t="shared" si="1283"/>
        <v>648.70119999999997</v>
      </c>
      <c r="AF887" s="222">
        <v>1796</v>
      </c>
      <c r="AJ887" s="444">
        <f t="shared" si="1218"/>
        <v>228</v>
      </c>
      <c r="AK887" s="444">
        <f t="shared" si="1219"/>
        <v>30.852503382949948</v>
      </c>
      <c r="AL887" s="539">
        <f t="shared" si="1284"/>
        <v>6.1705006765899899E-2</v>
      </c>
      <c r="AM887" s="444">
        <f t="shared" si="1220"/>
        <v>45.6</v>
      </c>
      <c r="AN887" s="445">
        <f t="shared" si="1221"/>
        <v>648.70119999999997</v>
      </c>
      <c r="AO887" s="445">
        <f t="shared" si="1222"/>
        <v>87.780947225981038</v>
      </c>
      <c r="AP887" s="542">
        <f t="shared" si="1285"/>
        <v>0.17556189445196207</v>
      </c>
      <c r="AQ887" s="445">
        <f t="shared" si="1223"/>
        <v>129.74024</v>
      </c>
      <c r="AR887" s="227">
        <f t="shared" si="1224"/>
        <v>257.7</v>
      </c>
      <c r="AS887" s="210">
        <f t="shared" si="1225"/>
        <v>859</v>
      </c>
      <c r="AT887" s="209">
        <f t="shared" si="1226"/>
        <v>257.7</v>
      </c>
      <c r="AU887" s="209">
        <f t="shared" si="1227"/>
        <v>429.5</v>
      </c>
      <c r="AV887" s="211">
        <f t="shared" si="1228"/>
        <v>967</v>
      </c>
      <c r="AW887" s="212">
        <f t="shared" si="1229"/>
        <v>-108</v>
      </c>
      <c r="AX887" s="210">
        <f t="shared" si="1230"/>
        <v>120</v>
      </c>
      <c r="AY887" s="210">
        <f t="shared" si="1231"/>
        <v>16.238159675236801</v>
      </c>
      <c r="AZ887" s="211">
        <f t="shared" si="1232"/>
        <v>1387.7012</v>
      </c>
      <c r="BA887" s="544">
        <f t="shared" si="1286"/>
        <v>528.70119999999997</v>
      </c>
      <c r="BB887" s="210">
        <f t="shared" si="1287"/>
        <v>132.17529999999999</v>
      </c>
      <c r="BC887" s="213">
        <f t="shared" si="1233"/>
        <v>374.67932400000001</v>
      </c>
      <c r="BD887" s="211">
        <f>[1]MAG_9pak!$F$11</f>
        <v>1248.9310800000001</v>
      </c>
      <c r="BE887" s="213">
        <f t="shared" si="1234"/>
        <v>374.67932400000001</v>
      </c>
      <c r="BF887" s="213">
        <f t="shared" si="1235"/>
        <v>624.46554000000003</v>
      </c>
      <c r="BG887" s="210">
        <f t="shared" si="1236"/>
        <v>281.93108000000007</v>
      </c>
      <c r="BH887" s="210">
        <f t="shared" si="1237"/>
        <v>509.93108000000007</v>
      </c>
      <c r="BI887" s="210">
        <f t="shared" si="1238"/>
        <v>69.002852503382968</v>
      </c>
      <c r="BJ887" s="210">
        <f t="shared" si="1239"/>
        <v>916.36</v>
      </c>
      <c r="BK887" s="214">
        <f t="shared" si="1240"/>
        <v>274.90800000000002</v>
      </c>
      <c r="BL887" s="214">
        <f t="shared" si="1241"/>
        <v>458.18</v>
      </c>
      <c r="BM887" s="210">
        <f t="shared" si="1242"/>
        <v>177.36</v>
      </c>
      <c r="BN887" s="210">
        <f t="shared" si="1243"/>
        <v>-50.639999999999986</v>
      </c>
      <c r="BO887" s="215">
        <f t="shared" si="1244"/>
        <v>274.90800000000002</v>
      </c>
      <c r="BP887" s="210">
        <f t="shared" si="1306"/>
        <v>916.36</v>
      </c>
      <c r="BQ887" s="216">
        <f t="shared" si="1245"/>
        <v>274.90800000000002</v>
      </c>
      <c r="BR887" s="216">
        <f t="shared" si="1246"/>
        <v>458.18</v>
      </c>
      <c r="BS887" s="210">
        <f t="shared" si="1247"/>
        <v>177.36</v>
      </c>
      <c r="BT887" s="210">
        <f t="shared" si="1248"/>
        <v>-50.639999999999986</v>
      </c>
      <c r="BU887" s="217">
        <f t="shared" si="1249"/>
        <v>274.90800000000002</v>
      </c>
      <c r="BV887" s="210">
        <f t="shared" si="1307"/>
        <v>916.36</v>
      </c>
      <c r="BW887" s="403">
        <f t="shared" si="1250"/>
        <v>274.90800000000002</v>
      </c>
      <c r="BX887" s="403">
        <f t="shared" si="1251"/>
        <v>458.18</v>
      </c>
      <c r="BY887" s="210">
        <f t="shared" si="1252"/>
        <v>177.36</v>
      </c>
      <c r="BZ887" s="210">
        <f t="shared" si="1253"/>
        <v>-50.639999999999986</v>
      </c>
      <c r="CA887" s="210">
        <f t="shared" si="1254"/>
        <v>24</v>
      </c>
      <c r="CB887" s="404">
        <f t="shared" si="1255"/>
        <v>274.90800000000002</v>
      </c>
      <c r="CC887" s="211"/>
      <c r="CD887" s="537">
        <f t="shared" si="1256"/>
        <v>132.17529999999999</v>
      </c>
      <c r="CE887" s="537">
        <f t="shared" si="1288"/>
        <v>39.652589999999996</v>
      </c>
      <c r="CF887" s="537">
        <f t="shared" si="1257"/>
        <v>66.087649999999996</v>
      </c>
      <c r="CG887" s="210"/>
      <c r="CH887" s="210"/>
      <c r="CI887" s="210"/>
      <c r="CJ887" s="538">
        <f t="shared" si="1258"/>
        <v>39.652589999999996</v>
      </c>
      <c r="CK887" s="216">
        <f t="shared" si="1259"/>
        <v>27</v>
      </c>
      <c r="CL887" s="216">
        <f t="shared" si="1289"/>
        <v>8.1</v>
      </c>
      <c r="CM887" s="216">
        <f t="shared" si="1260"/>
        <v>13.5</v>
      </c>
      <c r="CN887" s="216"/>
      <c r="CO887" s="216"/>
      <c r="CP887" s="216"/>
      <c r="CQ887" s="217">
        <f t="shared" si="1261"/>
        <v>8.1</v>
      </c>
      <c r="CR887" s="403">
        <f t="shared" si="1262"/>
        <v>117.83529999999999</v>
      </c>
      <c r="CS887" s="403">
        <f t="shared" si="1290"/>
        <v>35.350589999999997</v>
      </c>
      <c r="CT887" s="403">
        <f t="shared" si="1263"/>
        <v>58.917649999999995</v>
      </c>
      <c r="CU887" s="403"/>
      <c r="CV887" s="403"/>
      <c r="CW887" s="403"/>
      <c r="CX887" s="404">
        <f t="shared" si="1264"/>
        <v>35.350589999999997</v>
      </c>
      <c r="CY887" s="198"/>
      <c r="CZ887" s="222">
        <v>967</v>
      </c>
      <c r="DA887" s="677">
        <f t="shared" si="1265"/>
        <v>228</v>
      </c>
      <c r="DB887" s="676">
        <f t="shared" si="1266"/>
        <v>30.852503382949948</v>
      </c>
      <c r="DC887" s="676">
        <f t="shared" si="1291"/>
        <v>6.1705006765899899</v>
      </c>
      <c r="DD887" s="208">
        <v>1387.7012</v>
      </c>
      <c r="DE887" s="677">
        <f t="shared" si="1267"/>
        <v>648.70119999999997</v>
      </c>
      <c r="DF887" s="676">
        <f t="shared" si="1268"/>
        <v>87.780947225981038</v>
      </c>
      <c r="DG887" s="676">
        <f t="shared" si="1292"/>
        <v>17.556189445196207</v>
      </c>
      <c r="DH887" s="222">
        <v>20</v>
      </c>
      <c r="DI887" s="677">
        <f t="shared" si="1269"/>
        <v>147.80000000000001</v>
      </c>
      <c r="DJ887" s="568">
        <f t="shared" si="1270"/>
        <v>886.8</v>
      </c>
      <c r="DK887" s="677">
        <f t="shared" si="1271"/>
        <v>266.03999999999996</v>
      </c>
      <c r="DL887" s="677">
        <f t="shared" si="1293"/>
        <v>266.04000000000002</v>
      </c>
      <c r="DM887" s="677">
        <f t="shared" si="1294"/>
        <v>443.4</v>
      </c>
      <c r="DN887" s="677">
        <f t="shared" si="1272"/>
        <v>125.2253</v>
      </c>
      <c r="DO887" s="677">
        <f t="shared" si="1295"/>
        <v>37.567590000000003</v>
      </c>
      <c r="DP887" s="677">
        <f t="shared" si="1296"/>
        <v>62.612650000000002</v>
      </c>
      <c r="DQ887" s="677">
        <f t="shared" si="1273"/>
        <v>37.567590000000003</v>
      </c>
      <c r="DR887" s="222">
        <v>967</v>
      </c>
      <c r="DS887" s="677">
        <f t="shared" si="1274"/>
        <v>228</v>
      </c>
      <c r="DT887" s="676">
        <f t="shared" si="1275"/>
        <v>30.852503382949948</v>
      </c>
      <c r="DU887" s="710">
        <f t="shared" si="1297"/>
        <v>6.1705006765899899</v>
      </c>
      <c r="DV887" s="208">
        <v>1387.7012</v>
      </c>
      <c r="DW887" s="677">
        <f t="shared" si="1276"/>
        <v>648.70119999999997</v>
      </c>
      <c r="DX887" s="676">
        <f t="shared" si="1277"/>
        <v>87.780947225981038</v>
      </c>
      <c r="DY887" s="710">
        <f t="shared" si="1298"/>
        <v>17.556189445196207</v>
      </c>
      <c r="DZ887" s="222">
        <v>19</v>
      </c>
      <c r="EA887" s="677">
        <f t="shared" si="1278"/>
        <v>140.41</v>
      </c>
      <c r="EB887" s="568">
        <f t="shared" si="1279"/>
        <v>879.41</v>
      </c>
      <c r="EC887" s="677">
        <f t="shared" si="1280"/>
        <v>263.82299999999998</v>
      </c>
      <c r="ED887" s="677">
        <f t="shared" si="1299"/>
        <v>263.82299999999998</v>
      </c>
      <c r="EE887" s="677">
        <f t="shared" si="1300"/>
        <v>439.70499999999998</v>
      </c>
      <c r="EF887" s="208">
        <f t="shared" si="1301"/>
        <v>127.0728</v>
      </c>
      <c r="EG887" s="208">
        <f t="shared" si="1302"/>
        <v>38.121839999999999</v>
      </c>
      <c r="EH887" s="208">
        <f t="shared" si="1303"/>
        <v>63.5364</v>
      </c>
      <c r="EI887" s="677">
        <f t="shared" si="1281"/>
        <v>38.121839999999999</v>
      </c>
    </row>
    <row r="888" spans="1:139" s="218" customFormat="1" ht="30" customHeight="1" x14ac:dyDescent="0.2">
      <c r="A888" s="505">
        <v>886</v>
      </c>
      <c r="B888" s="505" t="s">
        <v>1270</v>
      </c>
      <c r="C888" s="499" t="s">
        <v>932</v>
      </c>
      <c r="D888" s="253" t="s">
        <v>119</v>
      </c>
      <c r="E888" s="253" t="s">
        <v>93</v>
      </c>
      <c r="F888" s="219" t="s">
        <v>90</v>
      </c>
      <c r="G888" s="219" t="s">
        <v>6</v>
      </c>
      <c r="H888" s="219" t="s">
        <v>52</v>
      </c>
      <c r="I888" s="248">
        <v>3</v>
      </c>
      <c r="J888" s="230">
        <v>639</v>
      </c>
      <c r="K888" s="222"/>
      <c r="L888" s="219" t="s">
        <v>90</v>
      </c>
      <c r="M888" s="219" t="s">
        <v>6</v>
      </c>
      <c r="N888" s="219" t="s">
        <v>52</v>
      </c>
      <c r="O888" s="249">
        <v>3</v>
      </c>
      <c r="P888" s="230">
        <v>639</v>
      </c>
      <c r="Q888" s="219"/>
      <c r="R888" s="219"/>
      <c r="S888" s="219"/>
      <c r="T888" s="249">
        <v>3</v>
      </c>
      <c r="U888" s="231">
        <v>639</v>
      </c>
      <c r="V888" s="228" t="s">
        <v>171</v>
      </c>
      <c r="W888" s="228" t="s">
        <v>6</v>
      </c>
      <c r="X888" s="228" t="s">
        <v>52</v>
      </c>
      <c r="Y888" s="252">
        <v>3</v>
      </c>
      <c r="Z888" s="232">
        <v>688</v>
      </c>
      <c r="AA888" s="207">
        <f t="shared" si="1217"/>
        <v>2064</v>
      </c>
      <c r="AB888" s="222">
        <v>662</v>
      </c>
      <c r="AC888" s="544">
        <f t="shared" si="1282"/>
        <v>-26</v>
      </c>
      <c r="AD888" s="208">
        <f>0.832*$AB$1</f>
        <v>946.36671999999999</v>
      </c>
      <c r="AE888" s="678">
        <f t="shared" si="1283"/>
        <v>258.36671999999999</v>
      </c>
      <c r="AF888" s="222">
        <v>1228</v>
      </c>
      <c r="AJ888" s="444">
        <f t="shared" si="1218"/>
        <v>-26</v>
      </c>
      <c r="AK888" s="444">
        <f t="shared" si="1219"/>
        <v>-3.7790697674418539</v>
      </c>
      <c r="AL888" s="539">
        <f t="shared" si="1284"/>
        <v>-7.5581395348837078E-3</v>
      </c>
      <c r="AM888" s="444">
        <f t="shared" si="1220"/>
        <v>-5.2</v>
      </c>
      <c r="AN888" s="445">
        <f t="shared" si="1221"/>
        <v>258.36671999999999</v>
      </c>
      <c r="AO888" s="445">
        <f t="shared" si="1222"/>
        <v>37.55330232558137</v>
      </c>
      <c r="AP888" s="542">
        <f t="shared" si="1285"/>
        <v>7.5106604651162742E-2</v>
      </c>
      <c r="AQ888" s="445">
        <f t="shared" si="1223"/>
        <v>51.673344</v>
      </c>
      <c r="AR888" s="227">
        <f t="shared" si="1224"/>
        <v>2424</v>
      </c>
      <c r="AS888" s="210">
        <f t="shared" si="1225"/>
        <v>808</v>
      </c>
      <c r="AT888" s="209">
        <f t="shared" si="1226"/>
        <v>242.39999999999998</v>
      </c>
      <c r="AU888" s="209">
        <f t="shared" si="1227"/>
        <v>404</v>
      </c>
      <c r="AV888" s="211">
        <f t="shared" si="1228"/>
        <v>662</v>
      </c>
      <c r="AW888" s="210">
        <f t="shared" si="1229"/>
        <v>146</v>
      </c>
      <c r="AX888" s="210">
        <f t="shared" si="1230"/>
        <v>120</v>
      </c>
      <c r="AY888" s="210">
        <f t="shared" si="1231"/>
        <v>17.441860465116292</v>
      </c>
      <c r="AZ888" s="211">
        <f t="shared" si="1232"/>
        <v>946.36671999999999</v>
      </c>
      <c r="BA888" s="544">
        <f t="shared" si="1286"/>
        <v>138.36671999999999</v>
      </c>
      <c r="BB888" s="210">
        <f t="shared" si="1287"/>
        <v>34.591679999999997</v>
      </c>
      <c r="BC888" s="213">
        <f t="shared" si="1233"/>
        <v>2555.1901440000001</v>
      </c>
      <c r="BD888" s="211">
        <f>[1]MAG_9pak!$F$7</f>
        <v>851.73004800000001</v>
      </c>
      <c r="BE888" s="213">
        <f t="shared" si="1234"/>
        <v>255.5190144</v>
      </c>
      <c r="BF888" s="213">
        <f t="shared" si="1235"/>
        <v>425.86502400000001</v>
      </c>
      <c r="BG888" s="210">
        <f t="shared" si="1236"/>
        <v>189.73004800000001</v>
      </c>
      <c r="BH888" s="210">
        <f t="shared" si="1237"/>
        <v>163.73004800000001</v>
      </c>
      <c r="BI888" s="210">
        <f t="shared" si="1238"/>
        <v>23.797972093023262</v>
      </c>
      <c r="BJ888" s="210">
        <f t="shared" si="1239"/>
        <v>853.12</v>
      </c>
      <c r="BK888" s="214">
        <f t="shared" si="1240"/>
        <v>255.93599999999998</v>
      </c>
      <c r="BL888" s="214">
        <f t="shared" si="1241"/>
        <v>426.56</v>
      </c>
      <c r="BM888" s="210">
        <f t="shared" si="1242"/>
        <v>165.12</v>
      </c>
      <c r="BN888" s="210">
        <f t="shared" si="1243"/>
        <v>191.12</v>
      </c>
      <c r="BO888" s="215">
        <f t="shared" si="1244"/>
        <v>2559.36</v>
      </c>
      <c r="BP888" s="210">
        <f t="shared" si="1306"/>
        <v>853.12</v>
      </c>
      <c r="BQ888" s="216">
        <f t="shared" si="1245"/>
        <v>255.93599999999998</v>
      </c>
      <c r="BR888" s="216">
        <f t="shared" si="1246"/>
        <v>426.56</v>
      </c>
      <c r="BS888" s="210">
        <f t="shared" si="1247"/>
        <v>165.12</v>
      </c>
      <c r="BT888" s="210">
        <f t="shared" si="1248"/>
        <v>191.12</v>
      </c>
      <c r="BU888" s="217">
        <f t="shared" si="1249"/>
        <v>2559.36</v>
      </c>
      <c r="BV888" s="210">
        <f t="shared" si="1307"/>
        <v>853.12</v>
      </c>
      <c r="BW888" s="403">
        <f t="shared" si="1250"/>
        <v>255.93599999999998</v>
      </c>
      <c r="BX888" s="403">
        <f t="shared" si="1251"/>
        <v>426.56</v>
      </c>
      <c r="BY888" s="210">
        <f t="shared" si="1252"/>
        <v>165.12</v>
      </c>
      <c r="BZ888" s="210">
        <f t="shared" si="1253"/>
        <v>191.12</v>
      </c>
      <c r="CA888" s="210">
        <f t="shared" si="1254"/>
        <v>24</v>
      </c>
      <c r="CB888" s="404">
        <f t="shared" si="1255"/>
        <v>2559.36</v>
      </c>
      <c r="CC888" s="211"/>
      <c r="CD888" s="537">
        <f t="shared" si="1256"/>
        <v>34.591679999999997</v>
      </c>
      <c r="CE888" s="537">
        <f t="shared" si="1288"/>
        <v>10.377503999999998</v>
      </c>
      <c r="CF888" s="537">
        <f t="shared" si="1257"/>
        <v>17.295839999999998</v>
      </c>
      <c r="CG888" s="210"/>
      <c r="CH888" s="210"/>
      <c r="CI888" s="210"/>
      <c r="CJ888" s="538">
        <f t="shared" si="1258"/>
        <v>103.77503999999999</v>
      </c>
      <c r="CK888" s="216">
        <f t="shared" si="1259"/>
        <v>-36.5</v>
      </c>
      <c r="CL888" s="216">
        <f t="shared" si="1289"/>
        <v>-10.95</v>
      </c>
      <c r="CM888" s="216">
        <f t="shared" si="1260"/>
        <v>-18.25</v>
      </c>
      <c r="CN888" s="216"/>
      <c r="CO888" s="216"/>
      <c r="CP888" s="216"/>
      <c r="CQ888" s="217">
        <f t="shared" si="1261"/>
        <v>-109.5</v>
      </c>
      <c r="CR888" s="403">
        <f t="shared" si="1262"/>
        <v>23.311679999999996</v>
      </c>
      <c r="CS888" s="403">
        <f t="shared" si="1290"/>
        <v>6.9935039999999988</v>
      </c>
      <c r="CT888" s="403">
        <f t="shared" si="1263"/>
        <v>11.655839999999998</v>
      </c>
      <c r="CU888" s="403"/>
      <c r="CV888" s="403"/>
      <c r="CW888" s="403"/>
      <c r="CX888" s="404">
        <f t="shared" si="1264"/>
        <v>69.935039999999987</v>
      </c>
      <c r="CY888" s="198"/>
      <c r="CZ888" s="222">
        <v>662</v>
      </c>
      <c r="DA888" s="677">
        <f t="shared" si="1265"/>
        <v>-26</v>
      </c>
      <c r="DB888" s="676">
        <f t="shared" si="1266"/>
        <v>-3.7790697674418539</v>
      </c>
      <c r="DC888" s="676">
        <f t="shared" si="1291"/>
        <v>-0.75581395348837077</v>
      </c>
      <c r="DD888" s="208">
        <v>946.36671999999999</v>
      </c>
      <c r="DE888" s="677">
        <f t="shared" si="1267"/>
        <v>258.36671999999999</v>
      </c>
      <c r="DF888" s="676">
        <f t="shared" si="1268"/>
        <v>37.55330232558137</v>
      </c>
      <c r="DG888" s="676">
        <f t="shared" si="1292"/>
        <v>7.5106604651162741</v>
      </c>
      <c r="DH888" s="222">
        <v>24</v>
      </c>
      <c r="DI888" s="677">
        <f t="shared" si="1269"/>
        <v>165.12</v>
      </c>
      <c r="DJ888" s="568">
        <f t="shared" si="1270"/>
        <v>853.12</v>
      </c>
      <c r="DK888" s="677">
        <f t="shared" si="1271"/>
        <v>2559.36</v>
      </c>
      <c r="DL888" s="677">
        <f t="shared" si="1293"/>
        <v>255.93599999999998</v>
      </c>
      <c r="DM888" s="677">
        <f t="shared" si="1294"/>
        <v>426.56</v>
      </c>
      <c r="DN888" s="677">
        <f t="shared" si="1272"/>
        <v>23.311679999999996</v>
      </c>
      <c r="DO888" s="677">
        <f t="shared" si="1295"/>
        <v>6.9935039999999988</v>
      </c>
      <c r="DP888" s="677">
        <f t="shared" si="1296"/>
        <v>11.655839999999998</v>
      </c>
      <c r="DQ888" s="677">
        <f t="shared" si="1273"/>
        <v>69.935039999999987</v>
      </c>
      <c r="DR888" s="222">
        <v>662</v>
      </c>
      <c r="DS888" s="677">
        <f t="shared" si="1274"/>
        <v>-26</v>
      </c>
      <c r="DT888" s="676">
        <f t="shared" si="1275"/>
        <v>-3.7790697674418539</v>
      </c>
      <c r="DU888" s="710">
        <f t="shared" si="1297"/>
        <v>-0.75581395348837077</v>
      </c>
      <c r="DV888" s="208">
        <v>946.36671999999999</v>
      </c>
      <c r="DW888" s="677">
        <f t="shared" si="1276"/>
        <v>258.36671999999999</v>
      </c>
      <c r="DX888" s="676">
        <f t="shared" si="1277"/>
        <v>37.55330232558137</v>
      </c>
      <c r="DY888" s="710">
        <f t="shared" si="1298"/>
        <v>7.5106604651162741</v>
      </c>
      <c r="DZ888" s="222">
        <v>22</v>
      </c>
      <c r="EA888" s="677">
        <f t="shared" si="1278"/>
        <v>151.36000000000001</v>
      </c>
      <c r="EB888" s="568">
        <f t="shared" si="1279"/>
        <v>839.36</v>
      </c>
      <c r="EC888" s="677">
        <f t="shared" si="1280"/>
        <v>2518.08</v>
      </c>
      <c r="ED888" s="677">
        <f t="shared" si="1299"/>
        <v>251.80799999999999</v>
      </c>
      <c r="EE888" s="677">
        <f t="shared" si="1300"/>
        <v>419.68</v>
      </c>
      <c r="EF888" s="208">
        <f t="shared" si="1301"/>
        <v>26.751679999999993</v>
      </c>
      <c r="EG888" s="208">
        <f t="shared" si="1302"/>
        <v>8.025503999999998</v>
      </c>
      <c r="EH888" s="208">
        <f t="shared" si="1303"/>
        <v>13.375839999999997</v>
      </c>
      <c r="EI888" s="677">
        <f t="shared" si="1281"/>
        <v>80.25503999999998</v>
      </c>
    </row>
    <row r="889" spans="1:139" s="218" customFormat="1" ht="30" customHeight="1" x14ac:dyDescent="0.2">
      <c r="A889" s="505">
        <v>887</v>
      </c>
      <c r="B889" s="505" t="s">
        <v>1270</v>
      </c>
      <c r="C889" s="499" t="s">
        <v>929</v>
      </c>
      <c r="D889" s="253" t="s">
        <v>119</v>
      </c>
      <c r="E889" s="253" t="s">
        <v>94</v>
      </c>
      <c r="F889" s="219" t="s">
        <v>97</v>
      </c>
      <c r="G889" s="219" t="s">
        <v>6</v>
      </c>
      <c r="H889" s="219" t="s">
        <v>45</v>
      </c>
      <c r="I889" s="248">
        <v>0.3</v>
      </c>
      <c r="J889" s="230">
        <v>647</v>
      </c>
      <c r="K889" s="222"/>
      <c r="L889" s="219" t="s">
        <v>97</v>
      </c>
      <c r="M889" s="219" t="s">
        <v>6</v>
      </c>
      <c r="N889" s="219" t="s">
        <v>45</v>
      </c>
      <c r="O889" s="249">
        <v>0.3</v>
      </c>
      <c r="P889" s="230">
        <v>647</v>
      </c>
      <c r="Q889" s="219"/>
      <c r="R889" s="219"/>
      <c r="S889" s="219"/>
      <c r="T889" s="249">
        <v>0.3</v>
      </c>
      <c r="U889" s="231">
        <v>647</v>
      </c>
      <c r="V889" s="224" t="s">
        <v>693</v>
      </c>
      <c r="W889" s="224" t="s">
        <v>6</v>
      </c>
      <c r="X889" s="224" t="s">
        <v>25</v>
      </c>
      <c r="Y889" s="252">
        <v>0.3</v>
      </c>
      <c r="Z889" s="232">
        <v>647</v>
      </c>
      <c r="AA889" s="207">
        <f t="shared" si="1217"/>
        <v>194.1</v>
      </c>
      <c r="AB889" s="222">
        <v>905</v>
      </c>
      <c r="AC889" s="544">
        <f t="shared" si="1282"/>
        <v>258</v>
      </c>
      <c r="AD889" s="208">
        <f>1.137*$AB$1</f>
        <v>1293.2920200000001</v>
      </c>
      <c r="AE889" s="678">
        <f t="shared" si="1283"/>
        <v>646.29202000000009</v>
      </c>
      <c r="AF889" s="222">
        <v>1682</v>
      </c>
      <c r="AJ889" s="444">
        <f t="shared" si="1218"/>
        <v>258</v>
      </c>
      <c r="AK889" s="444">
        <f t="shared" si="1219"/>
        <v>39.876352395672342</v>
      </c>
      <c r="AL889" s="539">
        <f t="shared" si="1284"/>
        <v>7.9752704791344678E-2</v>
      </c>
      <c r="AM889" s="444">
        <f t="shared" si="1220"/>
        <v>51.6</v>
      </c>
      <c r="AN889" s="445">
        <f t="shared" si="1221"/>
        <v>646.29202000000009</v>
      </c>
      <c r="AO889" s="445">
        <f t="shared" si="1222"/>
        <v>99.89057496136013</v>
      </c>
      <c r="AP889" s="542">
        <f t="shared" si="1285"/>
        <v>0.19978114992272025</v>
      </c>
      <c r="AQ889" s="445">
        <f t="shared" si="1223"/>
        <v>129.25840400000001</v>
      </c>
      <c r="AR889" s="227">
        <f t="shared" si="1224"/>
        <v>230.1</v>
      </c>
      <c r="AS889" s="210">
        <f t="shared" si="1225"/>
        <v>767</v>
      </c>
      <c r="AT889" s="209">
        <f t="shared" si="1226"/>
        <v>230.1</v>
      </c>
      <c r="AU889" s="209">
        <f t="shared" si="1227"/>
        <v>383.5</v>
      </c>
      <c r="AV889" s="211">
        <f t="shared" si="1228"/>
        <v>905</v>
      </c>
      <c r="AW889" s="212">
        <f t="shared" si="1229"/>
        <v>-138</v>
      </c>
      <c r="AX889" s="210">
        <f t="shared" si="1230"/>
        <v>120</v>
      </c>
      <c r="AY889" s="210">
        <f t="shared" si="1231"/>
        <v>18.547140649149924</v>
      </c>
      <c r="AZ889" s="211">
        <f t="shared" si="1232"/>
        <v>1293.2920200000001</v>
      </c>
      <c r="BA889" s="544">
        <f t="shared" si="1286"/>
        <v>526.29202000000009</v>
      </c>
      <c r="BB889" s="210">
        <f t="shared" si="1287"/>
        <v>131.57300500000002</v>
      </c>
      <c r="BC889" s="213">
        <f t="shared" si="1233"/>
        <v>349.18884540000005</v>
      </c>
      <c r="BD889" s="211">
        <f>[1]MAG_9pak!$F$10</f>
        <v>1163.9628180000002</v>
      </c>
      <c r="BE889" s="213">
        <f t="shared" si="1234"/>
        <v>349.18884540000005</v>
      </c>
      <c r="BF889" s="213">
        <f t="shared" si="1235"/>
        <v>581.9814090000001</v>
      </c>
      <c r="BG889" s="210">
        <f t="shared" si="1236"/>
        <v>258.9628180000002</v>
      </c>
      <c r="BH889" s="210">
        <f t="shared" si="1237"/>
        <v>516.9628180000002</v>
      </c>
      <c r="BI889" s="210">
        <f t="shared" si="1238"/>
        <v>79.901517465224146</v>
      </c>
      <c r="BJ889" s="210">
        <f t="shared" si="1239"/>
        <v>802.28</v>
      </c>
      <c r="BK889" s="214">
        <f t="shared" si="1240"/>
        <v>240.68399999999997</v>
      </c>
      <c r="BL889" s="214">
        <f t="shared" si="1241"/>
        <v>401.14</v>
      </c>
      <c r="BM889" s="210">
        <f t="shared" si="1242"/>
        <v>155.27999999999997</v>
      </c>
      <c r="BN889" s="210">
        <f t="shared" si="1243"/>
        <v>-102.72000000000003</v>
      </c>
      <c r="BO889" s="215">
        <f t="shared" si="1244"/>
        <v>240.68399999999997</v>
      </c>
      <c r="BP889" s="210">
        <f t="shared" si="1306"/>
        <v>802.28</v>
      </c>
      <c r="BQ889" s="216">
        <f t="shared" si="1245"/>
        <v>240.68399999999997</v>
      </c>
      <c r="BR889" s="216">
        <f t="shared" si="1246"/>
        <v>401.14</v>
      </c>
      <c r="BS889" s="210">
        <f t="shared" si="1247"/>
        <v>155.27999999999997</v>
      </c>
      <c r="BT889" s="210">
        <f t="shared" si="1248"/>
        <v>-102.72000000000003</v>
      </c>
      <c r="BU889" s="217">
        <f t="shared" si="1249"/>
        <v>240.68399999999997</v>
      </c>
      <c r="BV889" s="210">
        <f t="shared" si="1307"/>
        <v>802.28</v>
      </c>
      <c r="BW889" s="403">
        <f t="shared" si="1250"/>
        <v>240.68399999999997</v>
      </c>
      <c r="BX889" s="403">
        <f t="shared" si="1251"/>
        <v>401.14</v>
      </c>
      <c r="BY889" s="210">
        <f t="shared" si="1252"/>
        <v>155.27999999999997</v>
      </c>
      <c r="BZ889" s="210">
        <f t="shared" si="1253"/>
        <v>-102.72000000000003</v>
      </c>
      <c r="CA889" s="210">
        <f t="shared" si="1254"/>
        <v>24</v>
      </c>
      <c r="CB889" s="404">
        <f t="shared" si="1255"/>
        <v>240.68399999999997</v>
      </c>
      <c r="CC889" s="211"/>
      <c r="CD889" s="537">
        <f t="shared" si="1256"/>
        <v>131.57300500000002</v>
      </c>
      <c r="CE889" s="537">
        <f t="shared" si="1288"/>
        <v>39.471901500000008</v>
      </c>
      <c r="CF889" s="537">
        <f t="shared" si="1257"/>
        <v>65.786502500000012</v>
      </c>
      <c r="CG889" s="210"/>
      <c r="CH889" s="210"/>
      <c r="CI889" s="210"/>
      <c r="CJ889" s="538">
        <f t="shared" si="1258"/>
        <v>39.471901500000008</v>
      </c>
      <c r="CK889" s="216">
        <f t="shared" si="1259"/>
        <v>34.5</v>
      </c>
      <c r="CL889" s="216">
        <f t="shared" si="1289"/>
        <v>10.35</v>
      </c>
      <c r="CM889" s="216">
        <f t="shared" si="1260"/>
        <v>17.25</v>
      </c>
      <c r="CN889" s="216"/>
      <c r="CO889" s="216"/>
      <c r="CP889" s="216"/>
      <c r="CQ889" s="217">
        <f t="shared" si="1261"/>
        <v>10.35</v>
      </c>
      <c r="CR889" s="403">
        <f t="shared" si="1262"/>
        <v>122.75300500000003</v>
      </c>
      <c r="CS889" s="403">
        <f t="shared" si="1290"/>
        <v>36.825901500000008</v>
      </c>
      <c r="CT889" s="403">
        <f t="shared" si="1263"/>
        <v>61.376502500000015</v>
      </c>
      <c r="CU889" s="403"/>
      <c r="CV889" s="403"/>
      <c r="CW889" s="403"/>
      <c r="CX889" s="404">
        <f t="shared" si="1264"/>
        <v>36.825901500000008</v>
      </c>
      <c r="CY889" s="198"/>
      <c r="CZ889" s="222">
        <v>905</v>
      </c>
      <c r="DA889" s="677">
        <f t="shared" si="1265"/>
        <v>258</v>
      </c>
      <c r="DB889" s="676">
        <f t="shared" si="1266"/>
        <v>39.876352395672342</v>
      </c>
      <c r="DC889" s="676">
        <f t="shared" si="1291"/>
        <v>7.9752704791344682</v>
      </c>
      <c r="DD889" s="208">
        <v>1293.2920200000001</v>
      </c>
      <c r="DE889" s="677">
        <f t="shared" si="1267"/>
        <v>646.29202000000009</v>
      </c>
      <c r="DF889" s="676">
        <f t="shared" si="1268"/>
        <v>99.89057496136013</v>
      </c>
      <c r="DG889" s="676">
        <f t="shared" si="1292"/>
        <v>19.978114992272026</v>
      </c>
      <c r="DH889" s="222">
        <v>20</v>
      </c>
      <c r="DI889" s="677">
        <f t="shared" si="1269"/>
        <v>129.4</v>
      </c>
      <c r="DJ889" s="568">
        <f t="shared" si="1270"/>
        <v>776.4</v>
      </c>
      <c r="DK889" s="677">
        <f t="shared" si="1271"/>
        <v>232.92</v>
      </c>
      <c r="DL889" s="677">
        <f t="shared" si="1293"/>
        <v>232.92</v>
      </c>
      <c r="DM889" s="677">
        <f t="shared" si="1294"/>
        <v>388.2</v>
      </c>
      <c r="DN889" s="677">
        <f t="shared" si="1272"/>
        <v>129.22300500000003</v>
      </c>
      <c r="DO889" s="677">
        <f t="shared" si="1295"/>
        <v>38.76690150000001</v>
      </c>
      <c r="DP889" s="677">
        <f t="shared" si="1296"/>
        <v>64.611502500000014</v>
      </c>
      <c r="DQ889" s="677">
        <f t="shared" si="1273"/>
        <v>38.76690150000001</v>
      </c>
      <c r="DR889" s="222">
        <v>905</v>
      </c>
      <c r="DS889" s="677">
        <f t="shared" si="1274"/>
        <v>258</v>
      </c>
      <c r="DT889" s="676">
        <f t="shared" si="1275"/>
        <v>39.876352395672342</v>
      </c>
      <c r="DU889" s="710">
        <f t="shared" si="1297"/>
        <v>7.9752704791344682</v>
      </c>
      <c r="DV889" s="208">
        <v>1293.2920200000001</v>
      </c>
      <c r="DW889" s="677">
        <f t="shared" si="1276"/>
        <v>646.29202000000009</v>
      </c>
      <c r="DX889" s="676">
        <f t="shared" si="1277"/>
        <v>99.89057496136013</v>
      </c>
      <c r="DY889" s="710">
        <f t="shared" si="1298"/>
        <v>19.978114992272026</v>
      </c>
      <c r="DZ889" s="222">
        <v>19</v>
      </c>
      <c r="EA889" s="677">
        <f t="shared" si="1278"/>
        <v>122.93</v>
      </c>
      <c r="EB889" s="568">
        <f t="shared" si="1279"/>
        <v>769.93000000000006</v>
      </c>
      <c r="EC889" s="677">
        <f t="shared" si="1280"/>
        <v>230.97900000000001</v>
      </c>
      <c r="ED889" s="677">
        <f t="shared" si="1299"/>
        <v>230.97900000000001</v>
      </c>
      <c r="EE889" s="677">
        <f t="shared" si="1300"/>
        <v>384.96499999999997</v>
      </c>
      <c r="EF889" s="208">
        <f t="shared" si="1301"/>
        <v>130.84050500000001</v>
      </c>
      <c r="EG889" s="208">
        <f t="shared" si="1302"/>
        <v>39.252151500000004</v>
      </c>
      <c r="EH889" s="208">
        <f t="shared" si="1303"/>
        <v>65.420252500000004</v>
      </c>
      <c r="EI889" s="677">
        <f t="shared" si="1281"/>
        <v>39.252151500000004</v>
      </c>
    </row>
    <row r="890" spans="1:139" s="218" customFormat="1" ht="30" customHeight="1" x14ac:dyDescent="0.2">
      <c r="A890" s="506">
        <v>888</v>
      </c>
      <c r="B890" s="506" t="s">
        <v>1270</v>
      </c>
      <c r="C890" s="499" t="s">
        <v>929</v>
      </c>
      <c r="D890" s="253" t="s">
        <v>119</v>
      </c>
      <c r="E890" s="253" t="s">
        <v>95</v>
      </c>
      <c r="F890" s="219" t="s">
        <v>5</v>
      </c>
      <c r="G890" s="219" t="s">
        <v>6</v>
      </c>
      <c r="H890" s="219" t="s">
        <v>7</v>
      </c>
      <c r="I890" s="248">
        <v>0.7</v>
      </c>
      <c r="J890" s="230">
        <v>500</v>
      </c>
      <c r="K890" s="222"/>
      <c r="L890" s="219" t="s">
        <v>5</v>
      </c>
      <c r="M890" s="219" t="s">
        <v>6</v>
      </c>
      <c r="N890" s="219" t="s">
        <v>7</v>
      </c>
      <c r="O890" s="249">
        <v>0.7</v>
      </c>
      <c r="P890" s="230">
        <v>500</v>
      </c>
      <c r="Q890" s="219"/>
      <c r="R890" s="219"/>
      <c r="S890" s="219"/>
      <c r="T890" s="249">
        <v>0.7</v>
      </c>
      <c r="U890" s="231">
        <v>500</v>
      </c>
      <c r="V890" s="228" t="s">
        <v>303</v>
      </c>
      <c r="W890" s="228" t="s">
        <v>6</v>
      </c>
      <c r="X890" s="228" t="s">
        <v>7</v>
      </c>
      <c r="Y890" s="252">
        <v>0.7</v>
      </c>
      <c r="Z890" s="232">
        <v>500</v>
      </c>
      <c r="AA890" s="207">
        <f t="shared" si="1217"/>
        <v>350</v>
      </c>
      <c r="AB890" s="222">
        <v>620</v>
      </c>
      <c r="AC890" s="544">
        <f t="shared" si="1282"/>
        <v>120</v>
      </c>
      <c r="AD890" s="208">
        <f>0.581*$AB$1</f>
        <v>660.86425999999994</v>
      </c>
      <c r="AE890" s="678">
        <f t="shared" si="1283"/>
        <v>160.86425999999994</v>
      </c>
      <c r="AF890" s="222">
        <v>859</v>
      </c>
      <c r="AJ890" s="444">
        <f t="shared" si="1218"/>
        <v>120</v>
      </c>
      <c r="AK890" s="444">
        <f t="shared" si="1219"/>
        <v>24</v>
      </c>
      <c r="AL890" s="539">
        <f t="shared" si="1284"/>
        <v>4.8000000000000001E-2</v>
      </c>
      <c r="AM890" s="444">
        <f t="shared" si="1220"/>
        <v>24</v>
      </c>
      <c r="AN890" s="445">
        <f t="shared" si="1221"/>
        <v>160.86425999999994</v>
      </c>
      <c r="AO890" s="445">
        <f t="shared" si="1222"/>
        <v>32.172852000000006</v>
      </c>
      <c r="AP890" s="542">
        <f t="shared" si="1285"/>
        <v>6.4345704000000004E-2</v>
      </c>
      <c r="AQ890" s="445">
        <f t="shared" si="1223"/>
        <v>32.172851999999992</v>
      </c>
      <c r="AR890" s="227">
        <f t="shared" si="1224"/>
        <v>434</v>
      </c>
      <c r="AS890" s="210">
        <f t="shared" si="1225"/>
        <v>620</v>
      </c>
      <c r="AT890" s="209">
        <f t="shared" si="1226"/>
        <v>186</v>
      </c>
      <c r="AU890" s="209">
        <f t="shared" si="1227"/>
        <v>310</v>
      </c>
      <c r="AV890" s="211">
        <f t="shared" si="1228"/>
        <v>620</v>
      </c>
      <c r="AW890" s="210">
        <f t="shared" si="1229"/>
        <v>0</v>
      </c>
      <c r="AX890" s="210">
        <f t="shared" si="1230"/>
        <v>120</v>
      </c>
      <c r="AY890" s="210">
        <f t="shared" si="1231"/>
        <v>24</v>
      </c>
      <c r="AZ890" s="211">
        <f t="shared" si="1232"/>
        <v>660.86425999999994</v>
      </c>
      <c r="BA890" s="544">
        <f t="shared" si="1286"/>
        <v>40.864259999999945</v>
      </c>
      <c r="BB890" s="210">
        <f t="shared" si="1287"/>
        <v>10.216064999999986</v>
      </c>
      <c r="BC890" s="213">
        <f t="shared" si="1233"/>
        <v>434</v>
      </c>
      <c r="BD890" s="211">
        <f>[1]MAG_9pak!$F$4</f>
        <v>620</v>
      </c>
      <c r="BE890" s="213">
        <f t="shared" si="1234"/>
        <v>186</v>
      </c>
      <c r="BF890" s="213">
        <f t="shared" si="1235"/>
        <v>310</v>
      </c>
      <c r="BG890" s="210">
        <f t="shared" si="1236"/>
        <v>0</v>
      </c>
      <c r="BH890" s="210">
        <f t="shared" si="1237"/>
        <v>120</v>
      </c>
      <c r="BI890" s="210">
        <f t="shared" si="1238"/>
        <v>24</v>
      </c>
      <c r="BJ890" s="210">
        <f t="shared" si="1239"/>
        <v>620</v>
      </c>
      <c r="BK890" s="214">
        <f t="shared" si="1240"/>
        <v>186</v>
      </c>
      <c r="BL890" s="214">
        <f t="shared" si="1241"/>
        <v>310</v>
      </c>
      <c r="BM890" s="210">
        <f t="shared" si="1242"/>
        <v>120</v>
      </c>
      <c r="BN890" s="210">
        <f t="shared" si="1243"/>
        <v>0</v>
      </c>
      <c r="BO890" s="215">
        <f t="shared" si="1244"/>
        <v>434</v>
      </c>
      <c r="BP890" s="210">
        <f t="shared" si="1306"/>
        <v>620</v>
      </c>
      <c r="BQ890" s="216">
        <f t="shared" si="1245"/>
        <v>186</v>
      </c>
      <c r="BR890" s="216">
        <f t="shared" si="1246"/>
        <v>310</v>
      </c>
      <c r="BS890" s="210">
        <f t="shared" si="1247"/>
        <v>120</v>
      </c>
      <c r="BT890" s="210">
        <f t="shared" si="1248"/>
        <v>0</v>
      </c>
      <c r="BU890" s="217">
        <f t="shared" si="1249"/>
        <v>434</v>
      </c>
      <c r="BV890" s="210">
        <f t="shared" si="1307"/>
        <v>620</v>
      </c>
      <c r="BW890" s="403">
        <f t="shared" si="1250"/>
        <v>186</v>
      </c>
      <c r="BX890" s="403">
        <f t="shared" si="1251"/>
        <v>310</v>
      </c>
      <c r="BY890" s="210">
        <f t="shared" si="1252"/>
        <v>120</v>
      </c>
      <c r="BZ890" s="210">
        <f t="shared" si="1253"/>
        <v>0</v>
      </c>
      <c r="CA890" s="210">
        <f t="shared" si="1254"/>
        <v>24</v>
      </c>
      <c r="CB890" s="404">
        <f t="shared" si="1255"/>
        <v>434</v>
      </c>
      <c r="CC890" s="211"/>
      <c r="CD890" s="537">
        <f t="shared" si="1256"/>
        <v>10.216064999999986</v>
      </c>
      <c r="CE890" s="537">
        <f t="shared" si="1288"/>
        <v>3.0648194999999956</v>
      </c>
      <c r="CF890" s="537">
        <f t="shared" si="1257"/>
        <v>5.1080324999999931</v>
      </c>
      <c r="CG890" s="210"/>
      <c r="CH890" s="210"/>
      <c r="CI890" s="210"/>
      <c r="CJ890" s="538">
        <f t="shared" si="1258"/>
        <v>7.1512454999999902</v>
      </c>
      <c r="CK890" s="216">
        <f t="shared" si="1259"/>
        <v>0</v>
      </c>
      <c r="CL890" s="216">
        <f t="shared" si="1289"/>
        <v>0</v>
      </c>
      <c r="CM890" s="216">
        <f t="shared" si="1260"/>
        <v>0</v>
      </c>
      <c r="CN890" s="216"/>
      <c r="CO890" s="216"/>
      <c r="CP890" s="216"/>
      <c r="CQ890" s="217">
        <f t="shared" si="1261"/>
        <v>0</v>
      </c>
      <c r="CR890" s="403">
        <f t="shared" si="1262"/>
        <v>10.216064999999986</v>
      </c>
      <c r="CS890" s="403">
        <f t="shared" si="1290"/>
        <v>3.0648194999999956</v>
      </c>
      <c r="CT890" s="403">
        <f t="shared" si="1263"/>
        <v>5.1080324999999931</v>
      </c>
      <c r="CU890" s="403"/>
      <c r="CV890" s="403"/>
      <c r="CW890" s="403"/>
      <c r="CX890" s="404">
        <f t="shared" si="1264"/>
        <v>7.1512454999999902</v>
      </c>
      <c r="CY890" s="198"/>
      <c r="CZ890" s="222">
        <v>620</v>
      </c>
      <c r="DA890" s="677">
        <f t="shared" si="1265"/>
        <v>120</v>
      </c>
      <c r="DB890" s="676">
        <f t="shared" si="1266"/>
        <v>24</v>
      </c>
      <c r="DC890" s="676">
        <f t="shared" si="1291"/>
        <v>4.8</v>
      </c>
      <c r="DD890" s="208">
        <v>660.86425999999994</v>
      </c>
      <c r="DE890" s="677">
        <f t="shared" si="1267"/>
        <v>160.86425999999994</v>
      </c>
      <c r="DF890" s="676">
        <f t="shared" si="1268"/>
        <v>32.172852000000006</v>
      </c>
      <c r="DG890" s="676">
        <f t="shared" si="1292"/>
        <v>6.434570400000001</v>
      </c>
      <c r="DH890" s="222">
        <v>24</v>
      </c>
      <c r="DI890" s="677">
        <f t="shared" si="1269"/>
        <v>120</v>
      </c>
      <c r="DJ890" s="568">
        <f t="shared" si="1270"/>
        <v>620</v>
      </c>
      <c r="DK890" s="677">
        <f t="shared" si="1271"/>
        <v>434</v>
      </c>
      <c r="DL890" s="677">
        <f t="shared" si="1293"/>
        <v>186</v>
      </c>
      <c r="DM890" s="677">
        <f t="shared" si="1294"/>
        <v>310</v>
      </c>
      <c r="DN890" s="677">
        <f t="shared" si="1272"/>
        <v>10.216064999999986</v>
      </c>
      <c r="DO890" s="677">
        <f t="shared" si="1295"/>
        <v>3.0648194999999956</v>
      </c>
      <c r="DP890" s="677">
        <f t="shared" si="1296"/>
        <v>5.1080324999999931</v>
      </c>
      <c r="DQ890" s="677">
        <f t="shared" si="1273"/>
        <v>7.1512454999999902</v>
      </c>
      <c r="DR890" s="222">
        <v>620</v>
      </c>
      <c r="DS890" s="677">
        <f t="shared" si="1274"/>
        <v>120</v>
      </c>
      <c r="DT890" s="676">
        <f t="shared" si="1275"/>
        <v>24</v>
      </c>
      <c r="DU890" s="710">
        <f t="shared" si="1297"/>
        <v>4.8</v>
      </c>
      <c r="DV890" s="208">
        <v>660.86425999999994</v>
      </c>
      <c r="DW890" s="677">
        <f t="shared" si="1276"/>
        <v>160.86425999999994</v>
      </c>
      <c r="DX890" s="676">
        <f t="shared" si="1277"/>
        <v>32.172852000000006</v>
      </c>
      <c r="DY890" s="710">
        <f t="shared" si="1298"/>
        <v>6.434570400000001</v>
      </c>
      <c r="DZ890" s="222">
        <v>24</v>
      </c>
      <c r="EA890" s="677">
        <f t="shared" si="1278"/>
        <v>120</v>
      </c>
      <c r="EB890" s="568">
        <f t="shared" si="1279"/>
        <v>620</v>
      </c>
      <c r="EC890" s="677">
        <f t="shared" si="1280"/>
        <v>434</v>
      </c>
      <c r="ED890" s="677">
        <f t="shared" si="1299"/>
        <v>186</v>
      </c>
      <c r="EE890" s="677">
        <f t="shared" si="1300"/>
        <v>310</v>
      </c>
      <c r="EF890" s="208">
        <f t="shared" si="1301"/>
        <v>10.216064999999986</v>
      </c>
      <c r="EG890" s="208">
        <f t="shared" si="1302"/>
        <v>3.0648194999999956</v>
      </c>
      <c r="EH890" s="208">
        <f t="shared" si="1303"/>
        <v>5.1080324999999931</v>
      </c>
      <c r="EI890" s="677">
        <f t="shared" si="1281"/>
        <v>7.1512454999999902</v>
      </c>
    </row>
    <row r="891" spans="1:139" s="218" customFormat="1" ht="30" customHeight="1" x14ac:dyDescent="0.2">
      <c r="A891" s="505">
        <v>889</v>
      </c>
      <c r="B891" s="505" t="s">
        <v>1270</v>
      </c>
      <c r="C891" s="499" t="s">
        <v>929</v>
      </c>
      <c r="D891" s="253" t="s">
        <v>347</v>
      </c>
      <c r="E891" s="253" t="s">
        <v>14</v>
      </c>
      <c r="F891" s="219" t="s">
        <v>38</v>
      </c>
      <c r="G891" s="219" t="s">
        <v>24</v>
      </c>
      <c r="H891" s="219" t="s">
        <v>25</v>
      </c>
      <c r="I891" s="248">
        <v>0.5</v>
      </c>
      <c r="J891" s="229">
        <v>776</v>
      </c>
      <c r="K891" s="222"/>
      <c r="L891" s="219" t="s">
        <v>38</v>
      </c>
      <c r="M891" s="219" t="s">
        <v>24</v>
      </c>
      <c r="N891" s="219" t="s">
        <v>25</v>
      </c>
      <c r="O891" s="249">
        <v>0.5</v>
      </c>
      <c r="P891" s="230">
        <v>776</v>
      </c>
      <c r="Q891" s="219"/>
      <c r="R891" s="219"/>
      <c r="S891" s="219"/>
      <c r="T891" s="249">
        <v>0.5</v>
      </c>
      <c r="U891" s="231">
        <v>776</v>
      </c>
      <c r="V891" s="228" t="s">
        <v>660</v>
      </c>
      <c r="W891" s="228" t="s">
        <v>6</v>
      </c>
      <c r="X891" s="228" t="s">
        <v>45</v>
      </c>
      <c r="Y891" s="252">
        <v>0.5</v>
      </c>
      <c r="Z891" s="232">
        <v>776</v>
      </c>
      <c r="AA891" s="207">
        <f t="shared" si="1217"/>
        <v>388</v>
      </c>
      <c r="AB891" s="222">
        <v>758</v>
      </c>
      <c r="AC891" s="544">
        <f t="shared" si="1282"/>
        <v>-18</v>
      </c>
      <c r="AD891" s="208">
        <f>0.95*$AB$1</f>
        <v>1080.587</v>
      </c>
      <c r="AE891" s="678">
        <f t="shared" si="1283"/>
        <v>304.58699999999999</v>
      </c>
      <c r="AF891" s="222">
        <v>1406</v>
      </c>
      <c r="AJ891" s="444">
        <f t="shared" si="1218"/>
        <v>-18</v>
      </c>
      <c r="AK891" s="444">
        <f t="shared" si="1219"/>
        <v>-2.3195876288659889</v>
      </c>
      <c r="AL891" s="539">
        <f t="shared" si="1284"/>
        <v>-4.6391752577319778E-3</v>
      </c>
      <c r="AM891" s="444">
        <f t="shared" si="1220"/>
        <v>-3.6</v>
      </c>
      <c r="AN891" s="445">
        <f t="shared" si="1221"/>
        <v>304.58699999999999</v>
      </c>
      <c r="AO891" s="445">
        <f t="shared" si="1222"/>
        <v>39.250902061855669</v>
      </c>
      <c r="AP891" s="542">
        <f t="shared" si="1285"/>
        <v>7.8501804123711341E-2</v>
      </c>
      <c r="AQ891" s="445">
        <f t="shared" si="1223"/>
        <v>60.917400000000001</v>
      </c>
      <c r="AR891" s="227">
        <f t="shared" si="1224"/>
        <v>448</v>
      </c>
      <c r="AS891" s="210">
        <f t="shared" si="1225"/>
        <v>896</v>
      </c>
      <c r="AT891" s="209">
        <f t="shared" si="1226"/>
        <v>268.8</v>
      </c>
      <c r="AU891" s="209">
        <f t="shared" si="1227"/>
        <v>448</v>
      </c>
      <c r="AV891" s="211">
        <f t="shared" si="1228"/>
        <v>758</v>
      </c>
      <c r="AW891" s="210">
        <f t="shared" si="1229"/>
        <v>138</v>
      </c>
      <c r="AX891" s="210">
        <f t="shared" si="1230"/>
        <v>120</v>
      </c>
      <c r="AY891" s="210">
        <f t="shared" si="1231"/>
        <v>15.463917525773184</v>
      </c>
      <c r="AZ891" s="211">
        <f t="shared" si="1232"/>
        <v>1080.587</v>
      </c>
      <c r="BA891" s="544">
        <f t="shared" si="1286"/>
        <v>184.58699999999999</v>
      </c>
      <c r="BB891" s="210">
        <f t="shared" si="1287"/>
        <v>46.146749999999997</v>
      </c>
      <c r="BC891" s="213">
        <f t="shared" si="1233"/>
        <v>486.26415000000003</v>
      </c>
      <c r="BD891" s="211">
        <f>[1]MAG_9pak!$F$9</f>
        <v>972.52830000000006</v>
      </c>
      <c r="BE891" s="213">
        <f t="shared" si="1234"/>
        <v>291.75848999999999</v>
      </c>
      <c r="BF891" s="213">
        <f t="shared" si="1235"/>
        <v>486.26415000000003</v>
      </c>
      <c r="BG891" s="210">
        <f t="shared" si="1236"/>
        <v>214.52830000000006</v>
      </c>
      <c r="BH891" s="210">
        <f t="shared" si="1237"/>
        <v>196.52830000000006</v>
      </c>
      <c r="BI891" s="210">
        <f t="shared" si="1238"/>
        <v>25.325811855670111</v>
      </c>
      <c r="BJ891" s="210">
        <f t="shared" si="1239"/>
        <v>962.24</v>
      </c>
      <c r="BK891" s="214">
        <f t="shared" si="1240"/>
        <v>288.67199999999997</v>
      </c>
      <c r="BL891" s="214">
        <f t="shared" si="1241"/>
        <v>481.12</v>
      </c>
      <c r="BM891" s="210">
        <f t="shared" si="1242"/>
        <v>186.24</v>
      </c>
      <c r="BN891" s="210">
        <f t="shared" si="1243"/>
        <v>204.24</v>
      </c>
      <c r="BO891" s="215">
        <f t="shared" si="1244"/>
        <v>481.12</v>
      </c>
      <c r="BP891" s="210">
        <f t="shared" si="1306"/>
        <v>962.24</v>
      </c>
      <c r="BQ891" s="216">
        <f t="shared" si="1245"/>
        <v>288.67199999999997</v>
      </c>
      <c r="BR891" s="216">
        <f t="shared" si="1246"/>
        <v>481.12</v>
      </c>
      <c r="BS891" s="210">
        <f t="shared" si="1247"/>
        <v>186.24</v>
      </c>
      <c r="BT891" s="210">
        <f t="shared" si="1248"/>
        <v>204.24</v>
      </c>
      <c r="BU891" s="217">
        <f t="shared" si="1249"/>
        <v>481.12</v>
      </c>
      <c r="BV891" s="210">
        <f t="shared" si="1307"/>
        <v>962.24</v>
      </c>
      <c r="BW891" s="403">
        <f t="shared" si="1250"/>
        <v>288.67199999999997</v>
      </c>
      <c r="BX891" s="403">
        <f t="shared" si="1251"/>
        <v>481.12</v>
      </c>
      <c r="BY891" s="210">
        <f t="shared" si="1252"/>
        <v>186.24</v>
      </c>
      <c r="BZ891" s="210">
        <f t="shared" si="1253"/>
        <v>204.24</v>
      </c>
      <c r="CA891" s="210">
        <f t="shared" si="1254"/>
        <v>24</v>
      </c>
      <c r="CB891" s="404">
        <f t="shared" si="1255"/>
        <v>481.12</v>
      </c>
      <c r="CC891" s="211"/>
      <c r="CD891" s="537">
        <f t="shared" si="1256"/>
        <v>46.146749999999997</v>
      </c>
      <c r="CE891" s="537">
        <f t="shared" si="1288"/>
        <v>13.844024999999998</v>
      </c>
      <c r="CF891" s="537">
        <f t="shared" si="1257"/>
        <v>23.073374999999999</v>
      </c>
      <c r="CG891" s="210"/>
      <c r="CH891" s="210"/>
      <c r="CI891" s="210"/>
      <c r="CJ891" s="538">
        <f t="shared" si="1258"/>
        <v>23.073374999999999</v>
      </c>
      <c r="CK891" s="216">
        <f t="shared" si="1259"/>
        <v>-34.5</v>
      </c>
      <c r="CL891" s="216">
        <f t="shared" si="1289"/>
        <v>-10.35</v>
      </c>
      <c r="CM891" s="216">
        <f t="shared" si="1260"/>
        <v>-17.25</v>
      </c>
      <c r="CN891" s="216"/>
      <c r="CO891" s="216"/>
      <c r="CP891" s="216"/>
      <c r="CQ891" s="217">
        <f t="shared" si="1261"/>
        <v>-17.25</v>
      </c>
      <c r="CR891" s="403">
        <f t="shared" si="1262"/>
        <v>29.586749999999995</v>
      </c>
      <c r="CS891" s="403">
        <f t="shared" si="1290"/>
        <v>8.8760249999999985</v>
      </c>
      <c r="CT891" s="403">
        <f t="shared" si="1263"/>
        <v>14.793374999999997</v>
      </c>
      <c r="CU891" s="403"/>
      <c r="CV891" s="403"/>
      <c r="CW891" s="403"/>
      <c r="CX891" s="404">
        <f t="shared" si="1264"/>
        <v>14.793374999999997</v>
      </c>
      <c r="CY891" s="198"/>
      <c r="CZ891" s="222">
        <v>758</v>
      </c>
      <c r="DA891" s="677">
        <f t="shared" si="1265"/>
        <v>-18</v>
      </c>
      <c r="DB891" s="676">
        <f t="shared" si="1266"/>
        <v>-2.3195876288659889</v>
      </c>
      <c r="DC891" s="676">
        <f t="shared" si="1291"/>
        <v>-0.46391752577319778</v>
      </c>
      <c r="DD891" s="208">
        <v>1080.587</v>
      </c>
      <c r="DE891" s="677">
        <f t="shared" si="1267"/>
        <v>304.58699999999999</v>
      </c>
      <c r="DF891" s="676">
        <f t="shared" si="1268"/>
        <v>39.250902061855669</v>
      </c>
      <c r="DG891" s="676">
        <f t="shared" si="1292"/>
        <v>7.8501804123711336</v>
      </c>
      <c r="DH891" s="222">
        <v>20</v>
      </c>
      <c r="DI891" s="677">
        <f t="shared" si="1269"/>
        <v>155.19999999999999</v>
      </c>
      <c r="DJ891" s="568">
        <f t="shared" si="1270"/>
        <v>931.2</v>
      </c>
      <c r="DK891" s="677">
        <f t="shared" si="1271"/>
        <v>465.6</v>
      </c>
      <c r="DL891" s="677">
        <f t="shared" si="1293"/>
        <v>279.36</v>
      </c>
      <c r="DM891" s="677">
        <f t="shared" si="1294"/>
        <v>465.6</v>
      </c>
      <c r="DN891" s="677">
        <f t="shared" si="1272"/>
        <v>37.346749999999986</v>
      </c>
      <c r="DO891" s="677">
        <f t="shared" si="1295"/>
        <v>11.204024999999996</v>
      </c>
      <c r="DP891" s="677">
        <f t="shared" si="1296"/>
        <v>18.673374999999993</v>
      </c>
      <c r="DQ891" s="677">
        <f t="shared" si="1273"/>
        <v>18.673374999999993</v>
      </c>
      <c r="DR891" s="222">
        <v>758</v>
      </c>
      <c r="DS891" s="677">
        <f t="shared" si="1274"/>
        <v>-18</v>
      </c>
      <c r="DT891" s="676">
        <f t="shared" si="1275"/>
        <v>-2.3195876288659889</v>
      </c>
      <c r="DU891" s="710">
        <f t="shared" si="1297"/>
        <v>-0.46391752577319778</v>
      </c>
      <c r="DV891" s="208">
        <v>1080.587</v>
      </c>
      <c r="DW891" s="677">
        <f t="shared" si="1276"/>
        <v>304.58699999999999</v>
      </c>
      <c r="DX891" s="676">
        <f t="shared" si="1277"/>
        <v>39.250902061855669</v>
      </c>
      <c r="DY891" s="710">
        <f t="shared" si="1298"/>
        <v>7.8501804123711336</v>
      </c>
      <c r="DZ891" s="222">
        <v>19</v>
      </c>
      <c r="EA891" s="677">
        <f t="shared" si="1278"/>
        <v>147.44</v>
      </c>
      <c r="EB891" s="568">
        <f t="shared" si="1279"/>
        <v>923.44</v>
      </c>
      <c r="EC891" s="677">
        <f t="shared" si="1280"/>
        <v>461.72</v>
      </c>
      <c r="ED891" s="677">
        <f t="shared" si="1299"/>
        <v>277.03199999999998</v>
      </c>
      <c r="EE891" s="677">
        <f t="shared" si="1300"/>
        <v>461.72</v>
      </c>
      <c r="EF891" s="208">
        <f t="shared" si="1301"/>
        <v>39.286749999999984</v>
      </c>
      <c r="EG891" s="208">
        <f t="shared" si="1302"/>
        <v>11.786024999999995</v>
      </c>
      <c r="EH891" s="208">
        <f t="shared" si="1303"/>
        <v>19.643374999999992</v>
      </c>
      <c r="EI891" s="677">
        <f t="shared" si="1281"/>
        <v>19.643374999999992</v>
      </c>
    </row>
    <row r="892" spans="1:139" s="218" customFormat="1" ht="30" customHeight="1" x14ac:dyDescent="0.2">
      <c r="A892" s="505">
        <v>890</v>
      </c>
      <c r="B892" s="505" t="s">
        <v>1270</v>
      </c>
      <c r="C892" s="499" t="s">
        <v>928</v>
      </c>
      <c r="D892" s="253" t="s">
        <v>348</v>
      </c>
      <c r="E892" s="253" t="s">
        <v>14</v>
      </c>
      <c r="F892" s="219" t="s">
        <v>38</v>
      </c>
      <c r="G892" s="219" t="s">
        <v>24</v>
      </c>
      <c r="H892" s="219" t="s">
        <v>25</v>
      </c>
      <c r="I892" s="248">
        <v>0.9</v>
      </c>
      <c r="J892" s="229">
        <v>739</v>
      </c>
      <c r="K892" s="222"/>
      <c r="L892" s="219" t="s">
        <v>38</v>
      </c>
      <c r="M892" s="219" t="s">
        <v>24</v>
      </c>
      <c r="N892" s="219" t="s">
        <v>25</v>
      </c>
      <c r="O892" s="249">
        <v>0.9</v>
      </c>
      <c r="P892" s="230">
        <v>739</v>
      </c>
      <c r="Q892" s="219"/>
      <c r="R892" s="219"/>
      <c r="S892" s="219"/>
      <c r="T892" s="249">
        <v>0.9</v>
      </c>
      <c r="U892" s="231">
        <v>739</v>
      </c>
      <c r="V892" s="228" t="s">
        <v>660</v>
      </c>
      <c r="W892" s="228" t="s">
        <v>6</v>
      </c>
      <c r="X892" s="228" t="s">
        <v>45</v>
      </c>
      <c r="Y892" s="252">
        <v>0.9</v>
      </c>
      <c r="Z892" s="232">
        <v>739</v>
      </c>
      <c r="AA892" s="207">
        <f t="shared" si="1217"/>
        <v>665.1</v>
      </c>
      <c r="AB892" s="222">
        <v>758</v>
      </c>
      <c r="AC892" s="544">
        <f t="shared" si="1282"/>
        <v>19</v>
      </c>
      <c r="AD892" s="208">
        <f>0.95*$AB$1</f>
        <v>1080.587</v>
      </c>
      <c r="AE892" s="678">
        <f t="shared" si="1283"/>
        <v>341.58699999999999</v>
      </c>
      <c r="AF892" s="222">
        <v>1406</v>
      </c>
      <c r="AJ892" s="444">
        <f t="shared" si="1218"/>
        <v>19</v>
      </c>
      <c r="AK892" s="444">
        <f t="shared" si="1219"/>
        <v>2.5710419485791505</v>
      </c>
      <c r="AL892" s="539">
        <f t="shared" si="1284"/>
        <v>5.1420838971583003E-3</v>
      </c>
      <c r="AM892" s="444">
        <f t="shared" si="1220"/>
        <v>3.8</v>
      </c>
      <c r="AN892" s="445">
        <f t="shared" si="1221"/>
        <v>341.58699999999999</v>
      </c>
      <c r="AO892" s="445">
        <f t="shared" si="1222"/>
        <v>46.222868741542612</v>
      </c>
      <c r="AP892" s="542">
        <f t="shared" si="1285"/>
        <v>9.2445737483085211E-2</v>
      </c>
      <c r="AQ892" s="445">
        <f t="shared" si="1223"/>
        <v>68.317399999999992</v>
      </c>
      <c r="AR892" s="227">
        <f t="shared" si="1224"/>
        <v>773.1</v>
      </c>
      <c r="AS892" s="210">
        <f t="shared" si="1225"/>
        <v>859</v>
      </c>
      <c r="AT892" s="209">
        <f t="shared" si="1226"/>
        <v>257.7</v>
      </c>
      <c r="AU892" s="209">
        <f t="shared" si="1227"/>
        <v>429.5</v>
      </c>
      <c r="AV892" s="211">
        <f t="shared" si="1228"/>
        <v>758</v>
      </c>
      <c r="AW892" s="210">
        <f t="shared" si="1229"/>
        <v>101</v>
      </c>
      <c r="AX892" s="210">
        <f t="shared" si="1230"/>
        <v>120</v>
      </c>
      <c r="AY892" s="210">
        <f t="shared" si="1231"/>
        <v>16.238159675236801</v>
      </c>
      <c r="AZ892" s="211">
        <f t="shared" si="1232"/>
        <v>1080.587</v>
      </c>
      <c r="BA892" s="544">
        <f t="shared" si="1286"/>
        <v>221.58699999999999</v>
      </c>
      <c r="BB892" s="210">
        <f t="shared" si="1287"/>
        <v>55.396749999999997</v>
      </c>
      <c r="BC892" s="213">
        <f t="shared" si="1233"/>
        <v>875.27547000000004</v>
      </c>
      <c r="BD892" s="211">
        <f>[1]MAG_9pak!$F$9</f>
        <v>972.52830000000006</v>
      </c>
      <c r="BE892" s="213">
        <f t="shared" si="1234"/>
        <v>291.75848999999999</v>
      </c>
      <c r="BF892" s="213">
        <f t="shared" si="1235"/>
        <v>486.26415000000003</v>
      </c>
      <c r="BG892" s="210">
        <f t="shared" si="1236"/>
        <v>214.52830000000006</v>
      </c>
      <c r="BH892" s="210">
        <f t="shared" si="1237"/>
        <v>233.52830000000006</v>
      </c>
      <c r="BI892" s="210">
        <f t="shared" si="1238"/>
        <v>31.600581867388371</v>
      </c>
      <c r="BJ892" s="210">
        <f t="shared" si="1239"/>
        <v>916.36</v>
      </c>
      <c r="BK892" s="214">
        <f t="shared" si="1240"/>
        <v>274.90800000000002</v>
      </c>
      <c r="BL892" s="214">
        <f t="shared" si="1241"/>
        <v>458.18</v>
      </c>
      <c r="BM892" s="210">
        <f t="shared" si="1242"/>
        <v>177.36</v>
      </c>
      <c r="BN892" s="210">
        <f t="shared" si="1243"/>
        <v>158.36000000000001</v>
      </c>
      <c r="BO892" s="215">
        <f t="shared" si="1244"/>
        <v>824.72400000000005</v>
      </c>
      <c r="BP892" s="210">
        <f t="shared" si="1306"/>
        <v>916.36</v>
      </c>
      <c r="BQ892" s="216">
        <f t="shared" si="1245"/>
        <v>274.90800000000002</v>
      </c>
      <c r="BR892" s="216">
        <f t="shared" si="1246"/>
        <v>458.18</v>
      </c>
      <c r="BS892" s="210">
        <f t="shared" si="1247"/>
        <v>177.36</v>
      </c>
      <c r="BT892" s="210">
        <f t="shared" si="1248"/>
        <v>158.36000000000001</v>
      </c>
      <c r="BU892" s="217">
        <f t="shared" si="1249"/>
        <v>824.72400000000005</v>
      </c>
      <c r="BV892" s="210">
        <f t="shared" si="1307"/>
        <v>916.36</v>
      </c>
      <c r="BW892" s="403">
        <f t="shared" si="1250"/>
        <v>274.90800000000002</v>
      </c>
      <c r="BX892" s="403">
        <f t="shared" si="1251"/>
        <v>458.18</v>
      </c>
      <c r="BY892" s="210">
        <f t="shared" si="1252"/>
        <v>177.36</v>
      </c>
      <c r="BZ892" s="210">
        <f t="shared" si="1253"/>
        <v>158.36000000000001</v>
      </c>
      <c r="CA892" s="210">
        <f t="shared" si="1254"/>
        <v>24</v>
      </c>
      <c r="CB892" s="404">
        <f t="shared" si="1255"/>
        <v>824.72400000000005</v>
      </c>
      <c r="CC892" s="211"/>
      <c r="CD892" s="537">
        <f t="shared" si="1256"/>
        <v>55.396749999999997</v>
      </c>
      <c r="CE892" s="537">
        <f t="shared" si="1288"/>
        <v>16.619024999999997</v>
      </c>
      <c r="CF892" s="537">
        <f t="shared" si="1257"/>
        <v>27.698374999999999</v>
      </c>
      <c r="CG892" s="210"/>
      <c r="CH892" s="210"/>
      <c r="CI892" s="210"/>
      <c r="CJ892" s="538">
        <f t="shared" si="1258"/>
        <v>49.857075000000002</v>
      </c>
      <c r="CK892" s="216">
        <f t="shared" si="1259"/>
        <v>-25.25</v>
      </c>
      <c r="CL892" s="216">
        <f t="shared" si="1289"/>
        <v>-7.5749999999999993</v>
      </c>
      <c r="CM892" s="216">
        <f t="shared" si="1260"/>
        <v>-12.625</v>
      </c>
      <c r="CN892" s="216"/>
      <c r="CO892" s="216"/>
      <c r="CP892" s="216"/>
      <c r="CQ892" s="217">
        <f t="shared" si="1261"/>
        <v>-22.725000000000001</v>
      </c>
      <c r="CR892" s="403">
        <f t="shared" si="1262"/>
        <v>41.056749999999994</v>
      </c>
      <c r="CS892" s="403">
        <f t="shared" si="1290"/>
        <v>12.317024999999997</v>
      </c>
      <c r="CT892" s="403">
        <f t="shared" si="1263"/>
        <v>20.528374999999997</v>
      </c>
      <c r="CU892" s="403"/>
      <c r="CV892" s="403"/>
      <c r="CW892" s="403"/>
      <c r="CX892" s="404">
        <f t="shared" si="1264"/>
        <v>36.951074999999996</v>
      </c>
      <c r="CY892" s="198"/>
      <c r="CZ892" s="222">
        <v>758</v>
      </c>
      <c r="DA892" s="677">
        <f t="shared" si="1265"/>
        <v>19</v>
      </c>
      <c r="DB892" s="676">
        <f t="shared" si="1266"/>
        <v>2.5710419485791505</v>
      </c>
      <c r="DC892" s="676">
        <f t="shared" si="1291"/>
        <v>0.51420838971583005</v>
      </c>
      <c r="DD892" s="208">
        <v>1080.587</v>
      </c>
      <c r="DE892" s="677">
        <f t="shared" si="1267"/>
        <v>341.58699999999999</v>
      </c>
      <c r="DF892" s="676">
        <f t="shared" si="1268"/>
        <v>46.222868741542612</v>
      </c>
      <c r="DG892" s="676">
        <f t="shared" si="1292"/>
        <v>9.2445737483085217</v>
      </c>
      <c r="DH892" s="222">
        <v>20</v>
      </c>
      <c r="DI892" s="677">
        <f t="shared" si="1269"/>
        <v>147.80000000000001</v>
      </c>
      <c r="DJ892" s="568">
        <f t="shared" si="1270"/>
        <v>886.8</v>
      </c>
      <c r="DK892" s="677">
        <f t="shared" si="1271"/>
        <v>798.12</v>
      </c>
      <c r="DL892" s="677">
        <f t="shared" si="1293"/>
        <v>266.04000000000002</v>
      </c>
      <c r="DM892" s="677">
        <f t="shared" si="1294"/>
        <v>443.4</v>
      </c>
      <c r="DN892" s="677">
        <f t="shared" si="1272"/>
        <v>48.446750000000009</v>
      </c>
      <c r="DO892" s="677">
        <f t="shared" si="1295"/>
        <v>14.534025000000002</v>
      </c>
      <c r="DP892" s="677">
        <f t="shared" si="1296"/>
        <v>24.223375000000004</v>
      </c>
      <c r="DQ892" s="677">
        <f t="shared" si="1273"/>
        <v>43.602075000000006</v>
      </c>
      <c r="DR892" s="222">
        <v>758</v>
      </c>
      <c r="DS892" s="677">
        <f t="shared" si="1274"/>
        <v>19</v>
      </c>
      <c r="DT892" s="676">
        <f t="shared" si="1275"/>
        <v>2.5710419485791505</v>
      </c>
      <c r="DU892" s="710">
        <f t="shared" si="1297"/>
        <v>0.51420838971583005</v>
      </c>
      <c r="DV892" s="208">
        <v>1080.587</v>
      </c>
      <c r="DW892" s="677">
        <f t="shared" si="1276"/>
        <v>341.58699999999999</v>
      </c>
      <c r="DX892" s="676">
        <f t="shared" si="1277"/>
        <v>46.222868741542612</v>
      </c>
      <c r="DY892" s="710">
        <f t="shared" si="1298"/>
        <v>9.2445737483085217</v>
      </c>
      <c r="DZ892" s="222">
        <v>19</v>
      </c>
      <c r="EA892" s="677">
        <f t="shared" si="1278"/>
        <v>140.41</v>
      </c>
      <c r="EB892" s="568">
        <f t="shared" si="1279"/>
        <v>879.41</v>
      </c>
      <c r="EC892" s="677">
        <f t="shared" si="1280"/>
        <v>791.46899999999994</v>
      </c>
      <c r="ED892" s="677">
        <f t="shared" si="1299"/>
        <v>263.82299999999998</v>
      </c>
      <c r="EE892" s="677">
        <f t="shared" si="1300"/>
        <v>439.70499999999998</v>
      </c>
      <c r="EF892" s="208">
        <f t="shared" si="1301"/>
        <v>50.294250000000005</v>
      </c>
      <c r="EG892" s="208">
        <f t="shared" si="1302"/>
        <v>15.088275000000001</v>
      </c>
      <c r="EH892" s="208">
        <f t="shared" si="1303"/>
        <v>25.147125000000003</v>
      </c>
      <c r="EI892" s="677">
        <f t="shared" si="1281"/>
        <v>45.264825000000009</v>
      </c>
    </row>
    <row r="893" spans="1:139" s="218" customFormat="1" ht="13.5" customHeight="1" x14ac:dyDescent="0.2">
      <c r="A893" s="506">
        <v>891</v>
      </c>
      <c r="B893" s="505" t="s">
        <v>1266</v>
      </c>
      <c r="C893" s="501" t="s">
        <v>147</v>
      </c>
      <c r="D893" s="253" t="s">
        <v>169</v>
      </c>
      <c r="E893" s="253" t="s">
        <v>13</v>
      </c>
      <c r="F893" s="219" t="s">
        <v>7</v>
      </c>
      <c r="G893" s="219" t="s">
        <v>89</v>
      </c>
      <c r="H893" s="219" t="s">
        <v>5</v>
      </c>
      <c r="I893" s="248">
        <v>1</v>
      </c>
      <c r="J893" s="234">
        <v>1401</v>
      </c>
      <c r="K893" s="222"/>
      <c r="L893" s="219" t="s">
        <v>7</v>
      </c>
      <c r="M893" s="219" t="s">
        <v>89</v>
      </c>
      <c r="N893" s="219" t="s">
        <v>5</v>
      </c>
      <c r="O893" s="249">
        <v>1</v>
      </c>
      <c r="P893" s="234">
        <v>1401</v>
      </c>
      <c r="Q893" s="219"/>
      <c r="R893" s="219"/>
      <c r="S893" s="219"/>
      <c r="T893" s="249">
        <v>1</v>
      </c>
      <c r="U893" s="235">
        <v>1401</v>
      </c>
      <c r="V893" s="228" t="s">
        <v>664</v>
      </c>
      <c r="W893" s="228" t="s">
        <v>6</v>
      </c>
      <c r="X893" s="228" t="s">
        <v>88</v>
      </c>
      <c r="Y893" s="252">
        <v>1</v>
      </c>
      <c r="Z893" s="236">
        <v>1401</v>
      </c>
      <c r="AA893" s="207">
        <f t="shared" si="1217"/>
        <v>1401</v>
      </c>
      <c r="AB893" s="222">
        <v>2174</v>
      </c>
      <c r="AC893" s="544">
        <f t="shared" si="1282"/>
        <v>773</v>
      </c>
      <c r="AD893" s="208">
        <f>2.73*$AB$1</f>
        <v>3105.2658000000001</v>
      </c>
      <c r="AE893" s="678">
        <f t="shared" si="1283"/>
        <v>1704.2658000000001</v>
      </c>
      <c r="AF893" s="222">
        <v>3726</v>
      </c>
      <c r="AJ893" s="444">
        <f t="shared" si="1218"/>
        <v>773</v>
      </c>
      <c r="AK893" s="444">
        <f t="shared" si="1219"/>
        <v>55.174875089221985</v>
      </c>
      <c r="AL893" s="539">
        <f t="shared" si="1284"/>
        <v>0.11034975017844398</v>
      </c>
      <c r="AM893" s="444">
        <f t="shared" si="1220"/>
        <v>154.6</v>
      </c>
      <c r="AN893" s="445">
        <f t="shared" si="1221"/>
        <v>1704.2658000000001</v>
      </c>
      <c r="AO893" s="445">
        <f t="shared" si="1222"/>
        <v>121.64638115631692</v>
      </c>
      <c r="AP893" s="542">
        <f t="shared" si="1285"/>
        <v>0.24329276231263386</v>
      </c>
      <c r="AQ893" s="445">
        <f t="shared" si="1223"/>
        <v>340.85316</v>
      </c>
      <c r="AR893" s="227">
        <f t="shared" si="1224"/>
        <v>1521</v>
      </c>
      <c r="AS893" s="210">
        <f t="shared" si="1225"/>
        <v>1521</v>
      </c>
      <c r="AT893" s="209">
        <f t="shared" si="1226"/>
        <v>456.3</v>
      </c>
      <c r="AU893" s="209">
        <f t="shared" si="1227"/>
        <v>760.5</v>
      </c>
      <c r="AV893" s="211">
        <f t="shared" si="1228"/>
        <v>2174</v>
      </c>
      <c r="AW893" s="212">
        <f t="shared" si="1229"/>
        <v>-653</v>
      </c>
      <c r="AX893" s="210">
        <f t="shared" si="1230"/>
        <v>120</v>
      </c>
      <c r="AY893" s="210">
        <f t="shared" si="1231"/>
        <v>8.5653104925053469</v>
      </c>
      <c r="AZ893" s="211">
        <f t="shared" si="1232"/>
        <v>3105.2658000000001</v>
      </c>
      <c r="BA893" s="544">
        <f t="shared" si="1286"/>
        <v>1584.2658000000001</v>
      </c>
      <c r="BB893" s="210">
        <f t="shared" si="1287"/>
        <v>396.06645000000003</v>
      </c>
      <c r="BC893" s="213">
        <f t="shared" si="1233"/>
        <v>2173.68606</v>
      </c>
      <c r="BD893" s="211">
        <f>[1]MAG_9pak!$C$15</f>
        <v>2173.68606</v>
      </c>
      <c r="BE893" s="213">
        <f t="shared" si="1234"/>
        <v>652.105818</v>
      </c>
      <c r="BF893" s="213">
        <f t="shared" si="1235"/>
        <v>1086.84303</v>
      </c>
      <c r="BG893" s="210">
        <f t="shared" si="1236"/>
        <v>-0.31394000000000233</v>
      </c>
      <c r="BH893" s="210">
        <f t="shared" si="1237"/>
        <v>772.68606</v>
      </c>
      <c r="BI893" s="210">
        <f t="shared" si="1238"/>
        <v>55.152466809421838</v>
      </c>
      <c r="BJ893" s="210">
        <f t="shared" si="1239"/>
        <v>1737.24</v>
      </c>
      <c r="BK893" s="214">
        <f t="shared" si="1240"/>
        <v>521.17200000000003</v>
      </c>
      <c r="BL893" s="214">
        <f t="shared" si="1241"/>
        <v>868.62</v>
      </c>
      <c r="BM893" s="210">
        <f t="shared" si="1242"/>
        <v>336.24</v>
      </c>
      <c r="BN893" s="210">
        <f t="shared" si="1243"/>
        <v>-436.76</v>
      </c>
      <c r="BO893" s="215">
        <f t="shared" si="1244"/>
        <v>1737.24</v>
      </c>
      <c r="BP893" s="210">
        <f>Z893*1.2</f>
        <v>1681.2</v>
      </c>
      <c r="BQ893" s="216">
        <f t="shared" si="1245"/>
        <v>504.36</v>
      </c>
      <c r="BR893" s="216">
        <f t="shared" si="1246"/>
        <v>840.6</v>
      </c>
      <c r="BS893" s="210">
        <f t="shared" si="1247"/>
        <v>280.20000000000005</v>
      </c>
      <c r="BT893" s="210">
        <f t="shared" si="1248"/>
        <v>-492.79999999999995</v>
      </c>
      <c r="BU893" s="217">
        <f t="shared" si="1249"/>
        <v>1681.2</v>
      </c>
      <c r="BV893" s="210">
        <f>Z893*1.19</f>
        <v>1667.1899999999998</v>
      </c>
      <c r="BW893" s="403">
        <f t="shared" si="1250"/>
        <v>500.15699999999993</v>
      </c>
      <c r="BX893" s="403">
        <f t="shared" si="1251"/>
        <v>833.59499999999991</v>
      </c>
      <c r="BY893" s="210">
        <f t="shared" si="1252"/>
        <v>266.18999999999983</v>
      </c>
      <c r="BZ893" s="210">
        <f t="shared" si="1253"/>
        <v>-506.81000000000017</v>
      </c>
      <c r="CA893" s="210">
        <f t="shared" si="1254"/>
        <v>19</v>
      </c>
      <c r="CB893" s="404">
        <f t="shared" si="1255"/>
        <v>1667.1899999999998</v>
      </c>
      <c r="CC893" s="404"/>
      <c r="CD893" s="537">
        <f t="shared" si="1256"/>
        <v>396.06645000000003</v>
      </c>
      <c r="CE893" s="537">
        <f t="shared" si="1288"/>
        <v>118.819935</v>
      </c>
      <c r="CF893" s="537">
        <f t="shared" si="1257"/>
        <v>198.03322500000002</v>
      </c>
      <c r="CG893" s="210"/>
      <c r="CH893" s="210"/>
      <c r="CI893" s="210"/>
      <c r="CJ893" s="538">
        <f t="shared" si="1258"/>
        <v>396.06645000000003</v>
      </c>
      <c r="CK893" s="216">
        <f t="shared" si="1259"/>
        <v>163.25</v>
      </c>
      <c r="CL893" s="216">
        <f t="shared" si="1289"/>
        <v>48.975000000000001</v>
      </c>
      <c r="CM893" s="216">
        <f t="shared" si="1260"/>
        <v>81.625</v>
      </c>
      <c r="CN893" s="216"/>
      <c r="CO893" s="216"/>
      <c r="CP893" s="216"/>
      <c r="CQ893" s="217">
        <f t="shared" si="1261"/>
        <v>163.25</v>
      </c>
      <c r="CR893" s="403">
        <f t="shared" si="1262"/>
        <v>359.51895000000007</v>
      </c>
      <c r="CS893" s="403">
        <f t="shared" si="1290"/>
        <v>107.85568500000002</v>
      </c>
      <c r="CT893" s="403">
        <f t="shared" si="1263"/>
        <v>179.75947500000004</v>
      </c>
      <c r="CU893" s="403"/>
      <c r="CV893" s="403"/>
      <c r="CW893" s="403"/>
      <c r="CX893" s="404">
        <f t="shared" si="1264"/>
        <v>359.51895000000007</v>
      </c>
      <c r="CY893" s="198"/>
      <c r="CZ893" s="222">
        <v>2174</v>
      </c>
      <c r="DA893" s="677">
        <f t="shared" si="1265"/>
        <v>773</v>
      </c>
      <c r="DB893" s="676">
        <f t="shared" si="1266"/>
        <v>55.174875089221985</v>
      </c>
      <c r="DC893" s="676">
        <f t="shared" si="1291"/>
        <v>11.034975017844397</v>
      </c>
      <c r="DD893" s="208">
        <v>3105.2658000000001</v>
      </c>
      <c r="DE893" s="677">
        <f t="shared" si="1267"/>
        <v>1704.2658000000001</v>
      </c>
      <c r="DF893" s="676">
        <f t="shared" si="1268"/>
        <v>121.64638115631692</v>
      </c>
      <c r="DG893" s="676">
        <f t="shared" si="1292"/>
        <v>24.329276231263385</v>
      </c>
      <c r="DH893" s="222">
        <v>15</v>
      </c>
      <c r="DI893" s="677">
        <f t="shared" si="1269"/>
        <v>210.15</v>
      </c>
      <c r="DJ893" s="568">
        <f t="shared" si="1270"/>
        <v>1611.15</v>
      </c>
      <c r="DK893" s="677">
        <f t="shared" si="1271"/>
        <v>1611.15</v>
      </c>
      <c r="DL893" s="677">
        <f t="shared" si="1293"/>
        <v>483.34500000000003</v>
      </c>
      <c r="DM893" s="677">
        <f t="shared" si="1294"/>
        <v>805.57500000000005</v>
      </c>
      <c r="DN893" s="677">
        <f t="shared" si="1272"/>
        <v>373.52895000000001</v>
      </c>
      <c r="DO893" s="677">
        <f t="shared" si="1295"/>
        <v>112.058685</v>
      </c>
      <c r="DP893" s="677">
        <f t="shared" si="1296"/>
        <v>186.764475</v>
      </c>
      <c r="DQ893" s="677">
        <f t="shared" si="1273"/>
        <v>373.52895000000001</v>
      </c>
      <c r="DR893" s="222">
        <v>2174</v>
      </c>
      <c r="DS893" s="677">
        <f t="shared" si="1274"/>
        <v>773</v>
      </c>
      <c r="DT893" s="676">
        <f t="shared" si="1275"/>
        <v>55.174875089221985</v>
      </c>
      <c r="DU893" s="710">
        <f t="shared" si="1297"/>
        <v>11.034975017844397</v>
      </c>
      <c r="DV893" s="208">
        <v>3105.2658000000001</v>
      </c>
      <c r="DW893" s="677">
        <f t="shared" si="1276"/>
        <v>1704.2658000000001</v>
      </c>
      <c r="DX893" s="676">
        <f t="shared" si="1277"/>
        <v>121.64638115631692</v>
      </c>
      <c r="DY893" s="710">
        <f t="shared" si="1298"/>
        <v>24.329276231263385</v>
      </c>
      <c r="DZ893" s="222">
        <v>15</v>
      </c>
      <c r="EA893" s="677">
        <f t="shared" si="1278"/>
        <v>210.15</v>
      </c>
      <c r="EB893" s="568">
        <f t="shared" si="1279"/>
        <v>1611.15</v>
      </c>
      <c r="EC893" s="677">
        <f t="shared" si="1280"/>
        <v>1611.15</v>
      </c>
      <c r="ED893" s="677">
        <f t="shared" si="1299"/>
        <v>483.34500000000003</v>
      </c>
      <c r="EE893" s="677">
        <f t="shared" si="1300"/>
        <v>805.57500000000005</v>
      </c>
      <c r="EF893" s="208">
        <f t="shared" si="1301"/>
        <v>373.52895000000001</v>
      </c>
      <c r="EG893" s="208">
        <f t="shared" si="1302"/>
        <v>112.058685</v>
      </c>
      <c r="EH893" s="208">
        <f t="shared" si="1303"/>
        <v>186.764475</v>
      </c>
      <c r="EI893" s="677">
        <f t="shared" si="1281"/>
        <v>373.52895000000001</v>
      </c>
    </row>
    <row r="894" spans="1:139" s="218" customFormat="1" ht="13.5" customHeight="1" x14ac:dyDescent="0.2">
      <c r="A894" s="505">
        <v>892</v>
      </c>
      <c r="B894" s="505" t="s">
        <v>1266</v>
      </c>
      <c r="C894" s="499" t="s">
        <v>934</v>
      </c>
      <c r="D894" s="253" t="s">
        <v>169</v>
      </c>
      <c r="E894" s="253" t="s">
        <v>83</v>
      </c>
      <c r="F894" s="219" t="s">
        <v>10</v>
      </c>
      <c r="G894" s="219" t="s">
        <v>26</v>
      </c>
      <c r="H894" s="219" t="s">
        <v>28</v>
      </c>
      <c r="I894" s="248">
        <v>1</v>
      </c>
      <c r="J894" s="229">
        <v>1050</v>
      </c>
      <c r="K894" s="222"/>
      <c r="L894" s="219" t="s">
        <v>10</v>
      </c>
      <c r="M894" s="219" t="s">
        <v>26</v>
      </c>
      <c r="N894" s="219" t="s">
        <v>28</v>
      </c>
      <c r="O894" s="249">
        <v>1</v>
      </c>
      <c r="P894" s="230">
        <v>1050</v>
      </c>
      <c r="Q894" s="219"/>
      <c r="R894" s="219"/>
      <c r="S894" s="219"/>
      <c r="T894" s="249">
        <v>1</v>
      </c>
      <c r="U894" s="231">
        <v>1050</v>
      </c>
      <c r="V894" s="228" t="s">
        <v>10</v>
      </c>
      <c r="W894" s="228" t="s">
        <v>24</v>
      </c>
      <c r="X894" s="228" t="s">
        <v>25</v>
      </c>
      <c r="Y894" s="252">
        <v>1</v>
      </c>
      <c r="Z894" s="232">
        <v>1050</v>
      </c>
      <c r="AA894" s="207">
        <f t="shared" si="1217"/>
        <v>1050</v>
      </c>
      <c r="AB894" s="222">
        <v>905</v>
      </c>
      <c r="AC894" s="544">
        <f t="shared" si="1282"/>
        <v>-145</v>
      </c>
      <c r="AD894" s="208">
        <f>1.137*$AB$1</f>
        <v>1293.2920200000001</v>
      </c>
      <c r="AE894" s="678">
        <f t="shared" si="1283"/>
        <v>243.29202000000009</v>
      </c>
      <c r="AF894" s="222">
        <v>1682</v>
      </c>
      <c r="AJ894" s="444">
        <f t="shared" si="1218"/>
        <v>-145</v>
      </c>
      <c r="AK894" s="444">
        <f t="shared" si="1219"/>
        <v>-13.80952380952381</v>
      </c>
      <c r="AL894" s="539">
        <f t="shared" si="1284"/>
        <v>-2.7619047619047619E-2</v>
      </c>
      <c r="AM894" s="444">
        <f t="shared" si="1220"/>
        <v>-29</v>
      </c>
      <c r="AN894" s="445">
        <f t="shared" si="1221"/>
        <v>243.29202000000009</v>
      </c>
      <c r="AO894" s="445">
        <f t="shared" si="1222"/>
        <v>23.170668571428578</v>
      </c>
      <c r="AP894" s="542">
        <f t="shared" si="1285"/>
        <v>4.6341337142857153E-2</v>
      </c>
      <c r="AQ894" s="445">
        <f t="shared" si="1223"/>
        <v>48.658404000000019</v>
      </c>
      <c r="AR894" s="227">
        <f t="shared" si="1224"/>
        <v>1170</v>
      </c>
      <c r="AS894" s="210">
        <f t="shared" si="1225"/>
        <v>1170</v>
      </c>
      <c r="AT894" s="209">
        <f t="shared" si="1226"/>
        <v>351</v>
      </c>
      <c r="AU894" s="209">
        <f t="shared" si="1227"/>
        <v>585</v>
      </c>
      <c r="AV894" s="211">
        <f t="shared" si="1228"/>
        <v>905</v>
      </c>
      <c r="AW894" s="210">
        <f t="shared" si="1229"/>
        <v>265</v>
      </c>
      <c r="AX894" s="210">
        <f t="shared" si="1230"/>
        <v>120</v>
      </c>
      <c r="AY894" s="210">
        <f t="shared" si="1231"/>
        <v>11.428571428571431</v>
      </c>
      <c r="AZ894" s="211">
        <f t="shared" si="1232"/>
        <v>1293.2920200000001</v>
      </c>
      <c r="BA894" s="544">
        <f t="shared" si="1286"/>
        <v>123.29202000000009</v>
      </c>
      <c r="BB894" s="210">
        <f t="shared" si="1287"/>
        <v>30.823005000000023</v>
      </c>
      <c r="BC894" s="213">
        <f t="shared" si="1233"/>
        <v>1163.9628180000002</v>
      </c>
      <c r="BD894" s="211">
        <f>[1]MAG_9pak!$F$10</f>
        <v>1163.9628180000002</v>
      </c>
      <c r="BE894" s="213">
        <f t="shared" si="1234"/>
        <v>349.18884540000005</v>
      </c>
      <c r="BF894" s="213">
        <f t="shared" si="1235"/>
        <v>581.9814090000001</v>
      </c>
      <c r="BG894" s="210">
        <f t="shared" si="1236"/>
        <v>258.9628180000002</v>
      </c>
      <c r="BH894" s="210">
        <f t="shared" si="1237"/>
        <v>113.9628180000002</v>
      </c>
      <c r="BI894" s="210">
        <f t="shared" si="1238"/>
        <v>10.85360171428573</v>
      </c>
      <c r="BJ894" s="210">
        <f t="shared" si="1239"/>
        <v>1302</v>
      </c>
      <c r="BK894" s="214">
        <f t="shared" si="1240"/>
        <v>390.59999999999997</v>
      </c>
      <c r="BL894" s="214">
        <f t="shared" si="1241"/>
        <v>651</v>
      </c>
      <c r="BM894" s="210">
        <f t="shared" si="1242"/>
        <v>252</v>
      </c>
      <c r="BN894" s="210">
        <f t="shared" si="1243"/>
        <v>397</v>
      </c>
      <c r="BO894" s="215">
        <f t="shared" si="1244"/>
        <v>1302</v>
      </c>
      <c r="BP894" s="210">
        <f t="shared" ref="BP894:BP911" si="1308">Z894*1.24</f>
        <v>1302</v>
      </c>
      <c r="BQ894" s="216">
        <f t="shared" si="1245"/>
        <v>390.59999999999997</v>
      </c>
      <c r="BR894" s="216">
        <f t="shared" si="1246"/>
        <v>651</v>
      </c>
      <c r="BS894" s="210">
        <f t="shared" si="1247"/>
        <v>252</v>
      </c>
      <c r="BT894" s="210">
        <f t="shared" si="1248"/>
        <v>397</v>
      </c>
      <c r="BU894" s="217">
        <f t="shared" si="1249"/>
        <v>1302</v>
      </c>
      <c r="BV894" s="210">
        <f t="shared" ref="BV894:BV911" si="1309">Z894*1.24</f>
        <v>1302</v>
      </c>
      <c r="BW894" s="403">
        <f t="shared" si="1250"/>
        <v>390.59999999999997</v>
      </c>
      <c r="BX894" s="403">
        <f t="shared" si="1251"/>
        <v>651</v>
      </c>
      <c r="BY894" s="210">
        <f t="shared" si="1252"/>
        <v>252</v>
      </c>
      <c r="BZ894" s="210">
        <f t="shared" si="1253"/>
        <v>397</v>
      </c>
      <c r="CA894" s="210">
        <f t="shared" si="1254"/>
        <v>24</v>
      </c>
      <c r="CB894" s="404">
        <f t="shared" si="1255"/>
        <v>1302</v>
      </c>
      <c r="CC894" s="404"/>
      <c r="CD894" s="537">
        <f t="shared" si="1256"/>
        <v>30.823005000000023</v>
      </c>
      <c r="CE894" s="537">
        <f t="shared" si="1288"/>
        <v>9.246901500000007</v>
      </c>
      <c r="CF894" s="537">
        <f t="shared" si="1257"/>
        <v>15.411502500000012</v>
      </c>
      <c r="CG894" s="210"/>
      <c r="CH894" s="210"/>
      <c r="CI894" s="210"/>
      <c r="CJ894" s="538">
        <f t="shared" si="1258"/>
        <v>30.823005000000023</v>
      </c>
      <c r="CK894" s="216">
        <f t="shared" si="1259"/>
        <v>-66.25</v>
      </c>
      <c r="CL894" s="216">
        <f t="shared" si="1289"/>
        <v>-19.875</v>
      </c>
      <c r="CM894" s="216">
        <f t="shared" si="1260"/>
        <v>-33.125</v>
      </c>
      <c r="CN894" s="216"/>
      <c r="CO894" s="216"/>
      <c r="CP894" s="216"/>
      <c r="CQ894" s="217">
        <f t="shared" si="1261"/>
        <v>-66.25</v>
      </c>
      <c r="CR894" s="403">
        <f t="shared" si="1262"/>
        <v>-2.1769949999999767</v>
      </c>
      <c r="CS894" s="403">
        <f t="shared" si="1290"/>
        <v>-0.65309849999999303</v>
      </c>
      <c r="CT894" s="403">
        <f t="shared" si="1263"/>
        <v>-1.0884974999999883</v>
      </c>
      <c r="CU894" s="403"/>
      <c r="CV894" s="403"/>
      <c r="CW894" s="403"/>
      <c r="CX894" s="404">
        <f t="shared" si="1264"/>
        <v>-2.1769949999999767</v>
      </c>
      <c r="CY894" s="198"/>
      <c r="CZ894" s="222">
        <v>905</v>
      </c>
      <c r="DA894" s="677">
        <f t="shared" si="1265"/>
        <v>-145</v>
      </c>
      <c r="DB894" s="676">
        <f t="shared" si="1266"/>
        <v>-13.80952380952381</v>
      </c>
      <c r="DC894" s="676">
        <f t="shared" si="1291"/>
        <v>-2.7619047619047619</v>
      </c>
      <c r="DD894" s="208">
        <v>1293.2920200000001</v>
      </c>
      <c r="DE894" s="677">
        <f t="shared" si="1267"/>
        <v>243.29202000000009</v>
      </c>
      <c r="DF894" s="676">
        <f t="shared" si="1268"/>
        <v>23.170668571428578</v>
      </c>
      <c r="DG894" s="676">
        <f t="shared" si="1292"/>
        <v>4.6341337142857153</v>
      </c>
      <c r="DH894" s="222">
        <v>20</v>
      </c>
      <c r="DI894" s="677">
        <f t="shared" si="1269"/>
        <v>210</v>
      </c>
      <c r="DJ894" s="568">
        <f t="shared" si="1270"/>
        <v>1260</v>
      </c>
      <c r="DK894" s="677">
        <f t="shared" si="1271"/>
        <v>1260</v>
      </c>
      <c r="DL894" s="677">
        <f t="shared" si="1293"/>
        <v>378</v>
      </c>
      <c r="DM894" s="677">
        <f t="shared" si="1294"/>
        <v>630</v>
      </c>
      <c r="DN894" s="677">
        <f t="shared" si="1272"/>
        <v>8.3230050000000233</v>
      </c>
      <c r="DO894" s="677">
        <f t="shared" si="1295"/>
        <v>2.496901500000007</v>
      </c>
      <c r="DP894" s="677">
        <f t="shared" si="1296"/>
        <v>4.1615025000000117</v>
      </c>
      <c r="DQ894" s="677">
        <f t="shared" si="1273"/>
        <v>8.3230050000000233</v>
      </c>
      <c r="DR894" s="222">
        <v>905</v>
      </c>
      <c r="DS894" s="677">
        <f t="shared" si="1274"/>
        <v>-145</v>
      </c>
      <c r="DT894" s="676">
        <f t="shared" si="1275"/>
        <v>-13.80952380952381</v>
      </c>
      <c r="DU894" s="710">
        <f t="shared" si="1297"/>
        <v>-2.7619047619047619</v>
      </c>
      <c r="DV894" s="208">
        <v>1293.2920200000001</v>
      </c>
      <c r="DW894" s="677">
        <f t="shared" si="1276"/>
        <v>243.29202000000009</v>
      </c>
      <c r="DX894" s="676">
        <f t="shared" si="1277"/>
        <v>23.170668571428578</v>
      </c>
      <c r="DY894" s="710">
        <f t="shared" si="1298"/>
        <v>4.6341337142857153</v>
      </c>
      <c r="DZ894" s="222">
        <v>19</v>
      </c>
      <c r="EA894" s="677">
        <f t="shared" si="1278"/>
        <v>199.5</v>
      </c>
      <c r="EB894" s="568">
        <f t="shared" si="1279"/>
        <v>1249.5</v>
      </c>
      <c r="EC894" s="677">
        <f t="shared" si="1280"/>
        <v>1249.5</v>
      </c>
      <c r="ED894" s="677">
        <f t="shared" si="1299"/>
        <v>374.85</v>
      </c>
      <c r="EE894" s="677">
        <f t="shared" si="1300"/>
        <v>624.75</v>
      </c>
      <c r="EF894" s="208">
        <f t="shared" si="1301"/>
        <v>10.948005000000023</v>
      </c>
      <c r="EG894" s="208">
        <f t="shared" si="1302"/>
        <v>3.2844015000000071</v>
      </c>
      <c r="EH894" s="208">
        <f t="shared" si="1303"/>
        <v>5.4740025000000117</v>
      </c>
      <c r="EI894" s="677">
        <f t="shared" si="1281"/>
        <v>10.948005000000023</v>
      </c>
    </row>
    <row r="895" spans="1:139" s="218" customFormat="1" ht="13.5" customHeight="1" x14ac:dyDescent="0.2">
      <c r="A895" s="505">
        <v>893</v>
      </c>
      <c r="B895" s="505" t="s">
        <v>1266</v>
      </c>
      <c r="C895" s="499" t="s">
        <v>934</v>
      </c>
      <c r="D895" s="253" t="s">
        <v>169</v>
      </c>
      <c r="E895" s="253" t="s">
        <v>134</v>
      </c>
      <c r="F895" s="219" t="s">
        <v>5</v>
      </c>
      <c r="G895" s="219" t="s">
        <v>42</v>
      </c>
      <c r="H895" s="219" t="s">
        <v>52</v>
      </c>
      <c r="I895" s="248">
        <v>0.5</v>
      </c>
      <c r="J895" s="229">
        <v>679</v>
      </c>
      <c r="K895" s="222"/>
      <c r="L895" s="219" t="s">
        <v>5</v>
      </c>
      <c r="M895" s="219" t="s">
        <v>42</v>
      </c>
      <c r="N895" s="219" t="s">
        <v>52</v>
      </c>
      <c r="O895" s="249">
        <v>0.5</v>
      </c>
      <c r="P895" s="230">
        <v>679</v>
      </c>
      <c r="Q895" s="219"/>
      <c r="R895" s="219"/>
      <c r="S895" s="219"/>
      <c r="T895" s="249">
        <v>0.5</v>
      </c>
      <c r="U895" s="231">
        <v>679</v>
      </c>
      <c r="V895" s="228" t="s">
        <v>303</v>
      </c>
      <c r="W895" s="228" t="s">
        <v>42</v>
      </c>
      <c r="X895" s="228" t="s">
        <v>10</v>
      </c>
      <c r="Y895" s="252">
        <v>0.5</v>
      </c>
      <c r="Z895" s="232">
        <v>679</v>
      </c>
      <c r="AA895" s="207">
        <f t="shared" si="1217"/>
        <v>339.5</v>
      </c>
      <c r="AB895" s="222">
        <v>648</v>
      </c>
      <c r="AC895" s="544">
        <f t="shared" si="1282"/>
        <v>-31</v>
      </c>
      <c r="AD895" s="208">
        <f>0.814*$AB$1</f>
        <v>925.89243999999997</v>
      </c>
      <c r="AE895" s="678">
        <f t="shared" si="1283"/>
        <v>246.89243999999997</v>
      </c>
      <c r="AF895" s="222">
        <v>1205</v>
      </c>
      <c r="AJ895" s="444">
        <f t="shared" si="1218"/>
        <v>-31</v>
      </c>
      <c r="AK895" s="444">
        <f t="shared" si="1219"/>
        <v>-4.5655375552282749</v>
      </c>
      <c r="AL895" s="539">
        <f t="shared" si="1284"/>
        <v>-9.1310751104565508E-3</v>
      </c>
      <c r="AM895" s="444">
        <f t="shared" si="1220"/>
        <v>-6.2</v>
      </c>
      <c r="AN895" s="445">
        <f t="shared" si="1221"/>
        <v>246.89243999999997</v>
      </c>
      <c r="AO895" s="445">
        <f t="shared" si="1222"/>
        <v>36.361184094256259</v>
      </c>
      <c r="AP895" s="542">
        <f t="shared" si="1285"/>
        <v>7.2722368188512521E-2</v>
      </c>
      <c r="AQ895" s="445">
        <f t="shared" si="1223"/>
        <v>49.37848799999999</v>
      </c>
      <c r="AR895" s="227">
        <f t="shared" si="1224"/>
        <v>399.5</v>
      </c>
      <c r="AS895" s="210">
        <f t="shared" si="1225"/>
        <v>799</v>
      </c>
      <c r="AT895" s="209">
        <f t="shared" si="1226"/>
        <v>239.7</v>
      </c>
      <c r="AU895" s="209">
        <f t="shared" si="1227"/>
        <v>399.5</v>
      </c>
      <c r="AV895" s="211">
        <f t="shared" si="1228"/>
        <v>648</v>
      </c>
      <c r="AW895" s="210">
        <f t="shared" si="1229"/>
        <v>151</v>
      </c>
      <c r="AX895" s="210">
        <f t="shared" si="1230"/>
        <v>120</v>
      </c>
      <c r="AY895" s="210">
        <f t="shared" si="1231"/>
        <v>17.673048600883661</v>
      </c>
      <c r="AZ895" s="211">
        <f t="shared" si="1232"/>
        <v>925.89243999999997</v>
      </c>
      <c r="BA895" s="544">
        <f t="shared" si="1286"/>
        <v>126.89243999999997</v>
      </c>
      <c r="BB895" s="210">
        <f t="shared" si="1287"/>
        <v>31.723109999999991</v>
      </c>
      <c r="BC895" s="213">
        <f t="shared" si="1233"/>
        <v>416.65159799999998</v>
      </c>
      <c r="BD895" s="211">
        <f>[1]MAG_9pak!$F$6</f>
        <v>833.30319599999996</v>
      </c>
      <c r="BE895" s="213">
        <f t="shared" si="1234"/>
        <v>249.99095879999999</v>
      </c>
      <c r="BF895" s="213">
        <f t="shared" si="1235"/>
        <v>416.65159799999998</v>
      </c>
      <c r="BG895" s="210">
        <f t="shared" si="1236"/>
        <v>185.30319599999996</v>
      </c>
      <c r="BH895" s="210">
        <f t="shared" si="1237"/>
        <v>154.30319599999996</v>
      </c>
      <c r="BI895" s="210">
        <f t="shared" si="1238"/>
        <v>22.725065684830639</v>
      </c>
      <c r="BJ895" s="210">
        <f t="shared" si="1239"/>
        <v>841.96</v>
      </c>
      <c r="BK895" s="214">
        <f t="shared" si="1240"/>
        <v>252.58799999999999</v>
      </c>
      <c r="BL895" s="214">
        <f t="shared" si="1241"/>
        <v>420.98</v>
      </c>
      <c r="BM895" s="210">
        <f t="shared" si="1242"/>
        <v>162.96000000000004</v>
      </c>
      <c r="BN895" s="210">
        <f t="shared" si="1243"/>
        <v>193.96000000000004</v>
      </c>
      <c r="BO895" s="215">
        <f t="shared" si="1244"/>
        <v>420.98</v>
      </c>
      <c r="BP895" s="210">
        <f t="shared" si="1308"/>
        <v>841.96</v>
      </c>
      <c r="BQ895" s="216">
        <f t="shared" si="1245"/>
        <v>252.58799999999999</v>
      </c>
      <c r="BR895" s="216">
        <f t="shared" si="1246"/>
        <v>420.98</v>
      </c>
      <c r="BS895" s="210">
        <f t="shared" si="1247"/>
        <v>162.96000000000004</v>
      </c>
      <c r="BT895" s="210">
        <f t="shared" si="1248"/>
        <v>193.96000000000004</v>
      </c>
      <c r="BU895" s="217">
        <f t="shared" si="1249"/>
        <v>420.98</v>
      </c>
      <c r="BV895" s="210">
        <f t="shared" si="1309"/>
        <v>841.96</v>
      </c>
      <c r="BW895" s="403">
        <f t="shared" si="1250"/>
        <v>252.58799999999999</v>
      </c>
      <c r="BX895" s="403">
        <f t="shared" si="1251"/>
        <v>420.98</v>
      </c>
      <c r="BY895" s="210">
        <f t="shared" si="1252"/>
        <v>162.96000000000004</v>
      </c>
      <c r="BZ895" s="210">
        <f t="shared" si="1253"/>
        <v>193.96000000000004</v>
      </c>
      <c r="CA895" s="210">
        <f t="shared" si="1254"/>
        <v>24</v>
      </c>
      <c r="CB895" s="404">
        <f t="shared" si="1255"/>
        <v>420.98</v>
      </c>
      <c r="CC895" s="404"/>
      <c r="CD895" s="537">
        <f t="shared" si="1256"/>
        <v>31.723109999999991</v>
      </c>
      <c r="CE895" s="537">
        <f t="shared" si="1288"/>
        <v>9.5169329999999963</v>
      </c>
      <c r="CF895" s="537">
        <f t="shared" si="1257"/>
        <v>15.861554999999996</v>
      </c>
      <c r="CG895" s="210"/>
      <c r="CH895" s="210"/>
      <c r="CI895" s="210"/>
      <c r="CJ895" s="538">
        <f t="shared" si="1258"/>
        <v>15.861554999999996</v>
      </c>
      <c r="CK895" s="216">
        <f t="shared" si="1259"/>
        <v>-37.75</v>
      </c>
      <c r="CL895" s="216">
        <f t="shared" si="1289"/>
        <v>-11.324999999999999</v>
      </c>
      <c r="CM895" s="216">
        <f t="shared" si="1260"/>
        <v>-18.875</v>
      </c>
      <c r="CN895" s="216"/>
      <c r="CO895" s="216"/>
      <c r="CP895" s="216"/>
      <c r="CQ895" s="217">
        <f t="shared" si="1261"/>
        <v>-18.875</v>
      </c>
      <c r="CR895" s="403">
        <f t="shared" si="1262"/>
        <v>20.983109999999982</v>
      </c>
      <c r="CS895" s="403">
        <f t="shared" si="1290"/>
        <v>6.2949329999999941</v>
      </c>
      <c r="CT895" s="403">
        <f t="shared" si="1263"/>
        <v>10.491554999999991</v>
      </c>
      <c r="CU895" s="403"/>
      <c r="CV895" s="403"/>
      <c r="CW895" s="403"/>
      <c r="CX895" s="404">
        <f t="shared" si="1264"/>
        <v>10.491554999999991</v>
      </c>
      <c r="CY895" s="198"/>
      <c r="CZ895" s="222">
        <v>648</v>
      </c>
      <c r="DA895" s="677">
        <f t="shared" si="1265"/>
        <v>-31</v>
      </c>
      <c r="DB895" s="676">
        <f t="shared" si="1266"/>
        <v>-4.5655375552282749</v>
      </c>
      <c r="DC895" s="676">
        <f t="shared" si="1291"/>
        <v>-0.91310751104565502</v>
      </c>
      <c r="DD895" s="208">
        <v>925.89243999999997</v>
      </c>
      <c r="DE895" s="677">
        <f t="shared" si="1267"/>
        <v>246.89243999999997</v>
      </c>
      <c r="DF895" s="676">
        <f t="shared" si="1268"/>
        <v>36.361184094256259</v>
      </c>
      <c r="DG895" s="676">
        <f t="shared" si="1292"/>
        <v>7.2722368188512521</v>
      </c>
      <c r="DH895" s="222">
        <v>24</v>
      </c>
      <c r="DI895" s="677">
        <f t="shared" si="1269"/>
        <v>162.96</v>
      </c>
      <c r="DJ895" s="568">
        <f t="shared" si="1270"/>
        <v>841.96</v>
      </c>
      <c r="DK895" s="677">
        <f t="shared" si="1271"/>
        <v>420.98</v>
      </c>
      <c r="DL895" s="677">
        <f t="shared" si="1293"/>
        <v>252.58800000000002</v>
      </c>
      <c r="DM895" s="677">
        <f t="shared" si="1294"/>
        <v>420.98</v>
      </c>
      <c r="DN895" s="677">
        <f t="shared" si="1272"/>
        <v>20.983109999999982</v>
      </c>
      <c r="DO895" s="677">
        <f t="shared" si="1295"/>
        <v>6.2949329999999941</v>
      </c>
      <c r="DP895" s="677">
        <f t="shared" si="1296"/>
        <v>10.491554999999991</v>
      </c>
      <c r="DQ895" s="677">
        <f t="shared" si="1273"/>
        <v>10.491554999999991</v>
      </c>
      <c r="DR895" s="222">
        <v>648</v>
      </c>
      <c r="DS895" s="677">
        <f t="shared" si="1274"/>
        <v>-31</v>
      </c>
      <c r="DT895" s="676">
        <f t="shared" si="1275"/>
        <v>-4.5655375552282749</v>
      </c>
      <c r="DU895" s="710">
        <f t="shared" si="1297"/>
        <v>-0.91310751104565502</v>
      </c>
      <c r="DV895" s="208">
        <v>925.89243999999997</v>
      </c>
      <c r="DW895" s="677">
        <f t="shared" si="1276"/>
        <v>246.89243999999997</v>
      </c>
      <c r="DX895" s="676">
        <f t="shared" si="1277"/>
        <v>36.361184094256259</v>
      </c>
      <c r="DY895" s="710">
        <f t="shared" si="1298"/>
        <v>7.2722368188512521</v>
      </c>
      <c r="DZ895" s="222">
        <v>22</v>
      </c>
      <c r="EA895" s="677">
        <f t="shared" si="1278"/>
        <v>149.38</v>
      </c>
      <c r="EB895" s="568">
        <f t="shared" si="1279"/>
        <v>828.38</v>
      </c>
      <c r="EC895" s="677">
        <f t="shared" si="1280"/>
        <v>414.19</v>
      </c>
      <c r="ED895" s="677">
        <f t="shared" si="1299"/>
        <v>248.51400000000001</v>
      </c>
      <c r="EE895" s="677">
        <f t="shared" si="1300"/>
        <v>414.19</v>
      </c>
      <c r="EF895" s="208">
        <f t="shared" si="1301"/>
        <v>24.378109999999992</v>
      </c>
      <c r="EG895" s="208">
        <f t="shared" si="1302"/>
        <v>7.3134329999999972</v>
      </c>
      <c r="EH895" s="208">
        <f t="shared" si="1303"/>
        <v>12.189054999999996</v>
      </c>
      <c r="EI895" s="677">
        <f t="shared" si="1281"/>
        <v>12.189054999999996</v>
      </c>
    </row>
    <row r="896" spans="1:139" s="218" customFormat="1" ht="13.5" customHeight="1" x14ac:dyDescent="0.2">
      <c r="A896" s="506">
        <v>894</v>
      </c>
      <c r="B896" s="505" t="s">
        <v>1266</v>
      </c>
      <c r="C896" s="499" t="s">
        <v>934</v>
      </c>
      <c r="D896" s="253" t="s">
        <v>169</v>
      </c>
      <c r="E896" s="253" t="s">
        <v>33</v>
      </c>
      <c r="F896" s="219" t="s">
        <v>41</v>
      </c>
      <c r="G896" s="219" t="s">
        <v>42</v>
      </c>
      <c r="H896" s="219" t="s">
        <v>25</v>
      </c>
      <c r="I896" s="248">
        <v>1</v>
      </c>
      <c r="J896" s="229">
        <v>866</v>
      </c>
      <c r="K896" s="222"/>
      <c r="L896" s="219" t="s">
        <v>41</v>
      </c>
      <c r="M896" s="219" t="s">
        <v>42</v>
      </c>
      <c r="N896" s="219" t="s">
        <v>25</v>
      </c>
      <c r="O896" s="249">
        <v>1</v>
      </c>
      <c r="P896" s="230">
        <v>866</v>
      </c>
      <c r="Q896" s="219"/>
      <c r="R896" s="219"/>
      <c r="S896" s="219"/>
      <c r="T896" s="249">
        <v>1</v>
      </c>
      <c r="U896" s="231">
        <v>866</v>
      </c>
      <c r="V896" s="228" t="s">
        <v>699</v>
      </c>
      <c r="W896" s="228" t="s">
        <v>42</v>
      </c>
      <c r="X896" s="228" t="s">
        <v>45</v>
      </c>
      <c r="Y896" s="252">
        <v>1</v>
      </c>
      <c r="Z896" s="232">
        <v>866</v>
      </c>
      <c r="AA896" s="207">
        <f t="shared" si="1217"/>
        <v>866</v>
      </c>
      <c r="AB896" s="222">
        <v>758</v>
      </c>
      <c r="AC896" s="544">
        <f t="shared" si="1282"/>
        <v>-108</v>
      </c>
      <c r="AD896" s="208">
        <f>0.95*$AB$1</f>
        <v>1080.587</v>
      </c>
      <c r="AE896" s="678">
        <f t="shared" si="1283"/>
        <v>214.58699999999999</v>
      </c>
      <c r="AF896" s="222">
        <v>1406</v>
      </c>
      <c r="AJ896" s="444">
        <f t="shared" si="1218"/>
        <v>-108</v>
      </c>
      <c r="AK896" s="444">
        <f t="shared" si="1219"/>
        <v>-12.47113163972287</v>
      </c>
      <c r="AL896" s="539">
        <f t="shared" si="1284"/>
        <v>-2.494226327944574E-2</v>
      </c>
      <c r="AM896" s="444">
        <f t="shared" si="1220"/>
        <v>-21.6</v>
      </c>
      <c r="AN896" s="445">
        <f t="shared" si="1221"/>
        <v>214.58699999999999</v>
      </c>
      <c r="AO896" s="445">
        <f t="shared" si="1222"/>
        <v>24.779099307159356</v>
      </c>
      <c r="AP896" s="542">
        <f t="shared" si="1285"/>
        <v>4.9558198614318719E-2</v>
      </c>
      <c r="AQ896" s="445">
        <f t="shared" si="1223"/>
        <v>42.917400000000001</v>
      </c>
      <c r="AR896" s="227">
        <f t="shared" si="1224"/>
        <v>986</v>
      </c>
      <c r="AS896" s="210">
        <f t="shared" si="1225"/>
        <v>986</v>
      </c>
      <c r="AT896" s="209">
        <f t="shared" si="1226"/>
        <v>295.8</v>
      </c>
      <c r="AU896" s="209">
        <f t="shared" si="1227"/>
        <v>493</v>
      </c>
      <c r="AV896" s="211">
        <f t="shared" si="1228"/>
        <v>758</v>
      </c>
      <c r="AW896" s="210">
        <f t="shared" si="1229"/>
        <v>228</v>
      </c>
      <c r="AX896" s="210">
        <f t="shared" si="1230"/>
        <v>120</v>
      </c>
      <c r="AY896" s="210">
        <f t="shared" si="1231"/>
        <v>13.85681293302541</v>
      </c>
      <c r="AZ896" s="211">
        <f t="shared" si="1232"/>
        <v>1080.587</v>
      </c>
      <c r="BA896" s="544">
        <f t="shared" si="1286"/>
        <v>94.586999999999989</v>
      </c>
      <c r="BB896" s="210">
        <f t="shared" si="1287"/>
        <v>23.646749999999997</v>
      </c>
      <c r="BC896" s="213">
        <f t="shared" si="1233"/>
        <v>972.52830000000006</v>
      </c>
      <c r="BD896" s="211">
        <f>[1]MAG_9pak!$F$9</f>
        <v>972.52830000000006</v>
      </c>
      <c r="BE896" s="213">
        <f t="shared" si="1234"/>
        <v>291.75848999999999</v>
      </c>
      <c r="BF896" s="213">
        <f t="shared" si="1235"/>
        <v>486.26415000000003</v>
      </c>
      <c r="BG896" s="210">
        <f t="shared" si="1236"/>
        <v>214.52830000000006</v>
      </c>
      <c r="BH896" s="210">
        <f t="shared" si="1237"/>
        <v>106.52830000000006</v>
      </c>
      <c r="BI896" s="210">
        <f t="shared" si="1238"/>
        <v>12.301189376443418</v>
      </c>
      <c r="BJ896" s="210">
        <f t="shared" si="1239"/>
        <v>1073.8399999999999</v>
      </c>
      <c r="BK896" s="214">
        <f t="shared" si="1240"/>
        <v>322.15199999999999</v>
      </c>
      <c r="BL896" s="214">
        <f t="shared" si="1241"/>
        <v>536.91999999999996</v>
      </c>
      <c r="BM896" s="210">
        <f t="shared" si="1242"/>
        <v>207.83999999999992</v>
      </c>
      <c r="BN896" s="210">
        <f t="shared" si="1243"/>
        <v>315.83999999999992</v>
      </c>
      <c r="BO896" s="215">
        <f t="shared" si="1244"/>
        <v>1073.8399999999999</v>
      </c>
      <c r="BP896" s="210">
        <f t="shared" si="1308"/>
        <v>1073.8399999999999</v>
      </c>
      <c r="BQ896" s="216">
        <f t="shared" si="1245"/>
        <v>322.15199999999999</v>
      </c>
      <c r="BR896" s="216">
        <f t="shared" si="1246"/>
        <v>536.91999999999996</v>
      </c>
      <c r="BS896" s="210">
        <f t="shared" si="1247"/>
        <v>207.83999999999992</v>
      </c>
      <c r="BT896" s="210">
        <f t="shared" si="1248"/>
        <v>315.83999999999992</v>
      </c>
      <c r="BU896" s="217">
        <f t="shared" si="1249"/>
        <v>1073.8399999999999</v>
      </c>
      <c r="BV896" s="210">
        <f t="shared" si="1309"/>
        <v>1073.8399999999999</v>
      </c>
      <c r="BW896" s="403">
        <f t="shared" si="1250"/>
        <v>322.15199999999999</v>
      </c>
      <c r="BX896" s="403">
        <f t="shared" si="1251"/>
        <v>536.91999999999996</v>
      </c>
      <c r="BY896" s="210">
        <f t="shared" si="1252"/>
        <v>207.83999999999992</v>
      </c>
      <c r="BZ896" s="210">
        <f t="shared" si="1253"/>
        <v>315.83999999999992</v>
      </c>
      <c r="CA896" s="210">
        <f t="shared" si="1254"/>
        <v>24</v>
      </c>
      <c r="CB896" s="404">
        <f t="shared" si="1255"/>
        <v>1073.8399999999999</v>
      </c>
      <c r="CC896" s="404"/>
      <c r="CD896" s="537">
        <f t="shared" si="1256"/>
        <v>23.646749999999997</v>
      </c>
      <c r="CE896" s="537">
        <f t="shared" si="1288"/>
        <v>7.0940249999999994</v>
      </c>
      <c r="CF896" s="537">
        <f t="shared" si="1257"/>
        <v>11.823374999999999</v>
      </c>
      <c r="CG896" s="210"/>
      <c r="CH896" s="210"/>
      <c r="CI896" s="210"/>
      <c r="CJ896" s="538">
        <f t="shared" si="1258"/>
        <v>23.646749999999997</v>
      </c>
      <c r="CK896" s="216">
        <f t="shared" si="1259"/>
        <v>-57</v>
      </c>
      <c r="CL896" s="216">
        <f t="shared" si="1289"/>
        <v>-17.099999999999998</v>
      </c>
      <c r="CM896" s="216">
        <f t="shared" si="1260"/>
        <v>-28.5</v>
      </c>
      <c r="CN896" s="216"/>
      <c r="CO896" s="216"/>
      <c r="CP896" s="216"/>
      <c r="CQ896" s="217">
        <f t="shared" si="1261"/>
        <v>-57</v>
      </c>
      <c r="CR896" s="403">
        <f t="shared" si="1262"/>
        <v>1.6867500000000177</v>
      </c>
      <c r="CS896" s="403">
        <f t="shared" si="1290"/>
        <v>0.50602500000000528</v>
      </c>
      <c r="CT896" s="403">
        <f t="shared" si="1263"/>
        <v>0.84337500000000887</v>
      </c>
      <c r="CU896" s="403"/>
      <c r="CV896" s="403"/>
      <c r="CW896" s="403"/>
      <c r="CX896" s="404">
        <f t="shared" si="1264"/>
        <v>1.6867500000000177</v>
      </c>
      <c r="CY896" s="198"/>
      <c r="CZ896" s="222">
        <v>758</v>
      </c>
      <c r="DA896" s="677">
        <f t="shared" si="1265"/>
        <v>-108</v>
      </c>
      <c r="DB896" s="676">
        <f t="shared" si="1266"/>
        <v>-12.47113163972287</v>
      </c>
      <c r="DC896" s="676">
        <f t="shared" si="1291"/>
        <v>-2.494226327944574</v>
      </c>
      <c r="DD896" s="208">
        <v>1080.587</v>
      </c>
      <c r="DE896" s="677">
        <f t="shared" si="1267"/>
        <v>214.58699999999999</v>
      </c>
      <c r="DF896" s="676">
        <f t="shared" si="1268"/>
        <v>24.779099307159356</v>
      </c>
      <c r="DG896" s="676">
        <f t="shared" si="1292"/>
        <v>4.9558198614318716</v>
      </c>
      <c r="DH896" s="222">
        <v>20</v>
      </c>
      <c r="DI896" s="677">
        <f t="shared" si="1269"/>
        <v>173.2</v>
      </c>
      <c r="DJ896" s="568">
        <f t="shared" si="1270"/>
        <v>1039.2</v>
      </c>
      <c r="DK896" s="677">
        <f t="shared" si="1271"/>
        <v>1039.2</v>
      </c>
      <c r="DL896" s="677">
        <f t="shared" si="1293"/>
        <v>311.76</v>
      </c>
      <c r="DM896" s="677">
        <f t="shared" si="1294"/>
        <v>519.6</v>
      </c>
      <c r="DN896" s="677">
        <f t="shared" si="1272"/>
        <v>10.346749999999986</v>
      </c>
      <c r="DO896" s="677">
        <f t="shared" si="1295"/>
        <v>3.1040249999999956</v>
      </c>
      <c r="DP896" s="677">
        <f t="shared" si="1296"/>
        <v>5.173374999999993</v>
      </c>
      <c r="DQ896" s="677">
        <f t="shared" si="1273"/>
        <v>10.346749999999986</v>
      </c>
      <c r="DR896" s="222">
        <v>758</v>
      </c>
      <c r="DS896" s="677">
        <f t="shared" si="1274"/>
        <v>-108</v>
      </c>
      <c r="DT896" s="676">
        <f t="shared" si="1275"/>
        <v>-12.47113163972287</v>
      </c>
      <c r="DU896" s="710">
        <f t="shared" si="1297"/>
        <v>-2.494226327944574</v>
      </c>
      <c r="DV896" s="208">
        <v>1080.587</v>
      </c>
      <c r="DW896" s="677">
        <f t="shared" si="1276"/>
        <v>214.58699999999999</v>
      </c>
      <c r="DX896" s="676">
        <f t="shared" si="1277"/>
        <v>24.779099307159356</v>
      </c>
      <c r="DY896" s="710">
        <f t="shared" si="1298"/>
        <v>4.9558198614318716</v>
      </c>
      <c r="DZ896" s="222">
        <v>19</v>
      </c>
      <c r="EA896" s="677">
        <f t="shared" si="1278"/>
        <v>164.54</v>
      </c>
      <c r="EB896" s="568">
        <f t="shared" si="1279"/>
        <v>1030.54</v>
      </c>
      <c r="EC896" s="677">
        <f t="shared" si="1280"/>
        <v>1030.54</v>
      </c>
      <c r="ED896" s="677">
        <f t="shared" si="1299"/>
        <v>309.16199999999998</v>
      </c>
      <c r="EE896" s="677">
        <f t="shared" si="1300"/>
        <v>515.27</v>
      </c>
      <c r="EF896" s="208">
        <f t="shared" si="1301"/>
        <v>12.511750000000006</v>
      </c>
      <c r="EG896" s="208">
        <f t="shared" si="1302"/>
        <v>3.7535250000000016</v>
      </c>
      <c r="EH896" s="208">
        <f t="shared" si="1303"/>
        <v>6.2558750000000032</v>
      </c>
      <c r="EI896" s="677">
        <f t="shared" si="1281"/>
        <v>12.511750000000006</v>
      </c>
    </row>
    <row r="897" spans="1:139" s="218" customFormat="1" ht="13.5" customHeight="1" x14ac:dyDescent="0.2">
      <c r="A897" s="505">
        <v>895</v>
      </c>
      <c r="B897" s="505" t="s">
        <v>1266</v>
      </c>
      <c r="C897" s="499" t="s">
        <v>934</v>
      </c>
      <c r="D897" s="253" t="s">
        <v>169</v>
      </c>
      <c r="E897" s="410" t="s">
        <v>8</v>
      </c>
      <c r="F897" s="219" t="s">
        <v>5</v>
      </c>
      <c r="G897" s="219" t="s">
        <v>6</v>
      </c>
      <c r="H897" s="219" t="s">
        <v>7</v>
      </c>
      <c r="I897" s="248">
        <v>0.7</v>
      </c>
      <c r="J897" s="229">
        <v>500</v>
      </c>
      <c r="K897" s="222"/>
      <c r="L897" s="219" t="s">
        <v>5</v>
      </c>
      <c r="M897" s="219" t="s">
        <v>6</v>
      </c>
      <c r="N897" s="219" t="s">
        <v>7</v>
      </c>
      <c r="O897" s="249">
        <v>0.7</v>
      </c>
      <c r="P897" s="230">
        <v>500</v>
      </c>
      <c r="Q897" s="219"/>
      <c r="R897" s="219"/>
      <c r="S897" s="219"/>
      <c r="T897" s="249">
        <v>0.7</v>
      </c>
      <c r="U897" s="231">
        <v>500</v>
      </c>
      <c r="V897" s="228" t="s">
        <v>303</v>
      </c>
      <c r="W897" s="228" t="s">
        <v>6</v>
      </c>
      <c r="X897" s="228" t="s">
        <v>7</v>
      </c>
      <c r="Y897" s="252">
        <v>0.7</v>
      </c>
      <c r="Z897" s="232">
        <v>500</v>
      </c>
      <c r="AA897" s="207">
        <f t="shared" si="1217"/>
        <v>350</v>
      </c>
      <c r="AB897" s="222">
        <v>620</v>
      </c>
      <c r="AC897" s="544">
        <f t="shared" si="1282"/>
        <v>120</v>
      </c>
      <c r="AD897" s="208">
        <f>0.581*$AB$1</f>
        <v>660.86425999999994</v>
      </c>
      <c r="AE897" s="678">
        <f t="shared" si="1283"/>
        <v>160.86425999999994</v>
      </c>
      <c r="AF897" s="222">
        <v>859</v>
      </c>
      <c r="AJ897" s="444">
        <f t="shared" si="1218"/>
        <v>120</v>
      </c>
      <c r="AK897" s="444">
        <f t="shared" si="1219"/>
        <v>24</v>
      </c>
      <c r="AL897" s="539">
        <f t="shared" si="1284"/>
        <v>4.8000000000000001E-2</v>
      </c>
      <c r="AM897" s="444">
        <f t="shared" si="1220"/>
        <v>24</v>
      </c>
      <c r="AN897" s="445">
        <f t="shared" si="1221"/>
        <v>160.86425999999994</v>
      </c>
      <c r="AO897" s="445">
        <f t="shared" si="1222"/>
        <v>32.172852000000006</v>
      </c>
      <c r="AP897" s="542">
        <f t="shared" si="1285"/>
        <v>6.4345704000000004E-2</v>
      </c>
      <c r="AQ897" s="445">
        <f t="shared" si="1223"/>
        <v>32.172851999999992</v>
      </c>
      <c r="AR897" s="227">
        <f t="shared" si="1224"/>
        <v>434</v>
      </c>
      <c r="AS897" s="210">
        <f t="shared" si="1225"/>
        <v>620</v>
      </c>
      <c r="AT897" s="209">
        <f t="shared" si="1226"/>
        <v>186</v>
      </c>
      <c r="AU897" s="209">
        <f t="shared" si="1227"/>
        <v>310</v>
      </c>
      <c r="AV897" s="211">
        <f t="shared" si="1228"/>
        <v>620</v>
      </c>
      <c r="AW897" s="210">
        <f t="shared" si="1229"/>
        <v>0</v>
      </c>
      <c r="AX897" s="210">
        <f t="shared" si="1230"/>
        <v>120</v>
      </c>
      <c r="AY897" s="210">
        <f t="shared" si="1231"/>
        <v>24</v>
      </c>
      <c r="AZ897" s="211">
        <f t="shared" si="1232"/>
        <v>660.86425999999994</v>
      </c>
      <c r="BA897" s="544">
        <f t="shared" si="1286"/>
        <v>40.864259999999945</v>
      </c>
      <c r="BB897" s="210">
        <f t="shared" si="1287"/>
        <v>10.216064999999986</v>
      </c>
      <c r="BC897" s="213">
        <f t="shared" si="1233"/>
        <v>434</v>
      </c>
      <c r="BD897" s="211">
        <f>[1]MAG_9pak!$F$4</f>
        <v>620</v>
      </c>
      <c r="BE897" s="213">
        <f t="shared" si="1234"/>
        <v>186</v>
      </c>
      <c r="BF897" s="213">
        <f t="shared" si="1235"/>
        <v>310</v>
      </c>
      <c r="BG897" s="210">
        <f t="shared" si="1236"/>
        <v>0</v>
      </c>
      <c r="BH897" s="210">
        <f t="shared" si="1237"/>
        <v>120</v>
      </c>
      <c r="BI897" s="210">
        <f t="shared" si="1238"/>
        <v>24</v>
      </c>
      <c r="BJ897" s="210">
        <f t="shared" si="1239"/>
        <v>620</v>
      </c>
      <c r="BK897" s="214">
        <f t="shared" si="1240"/>
        <v>186</v>
      </c>
      <c r="BL897" s="214">
        <f t="shared" si="1241"/>
        <v>310</v>
      </c>
      <c r="BM897" s="210">
        <f t="shared" si="1242"/>
        <v>120</v>
      </c>
      <c r="BN897" s="210">
        <f t="shared" si="1243"/>
        <v>0</v>
      </c>
      <c r="BO897" s="215">
        <f t="shared" si="1244"/>
        <v>434</v>
      </c>
      <c r="BP897" s="210">
        <f t="shared" si="1308"/>
        <v>620</v>
      </c>
      <c r="BQ897" s="216">
        <f t="shared" si="1245"/>
        <v>186</v>
      </c>
      <c r="BR897" s="216">
        <f t="shared" si="1246"/>
        <v>310</v>
      </c>
      <c r="BS897" s="210">
        <f t="shared" si="1247"/>
        <v>120</v>
      </c>
      <c r="BT897" s="210">
        <f t="shared" si="1248"/>
        <v>0</v>
      </c>
      <c r="BU897" s="217">
        <f t="shared" si="1249"/>
        <v>434</v>
      </c>
      <c r="BV897" s="210">
        <f t="shared" si="1309"/>
        <v>620</v>
      </c>
      <c r="BW897" s="403">
        <f t="shared" si="1250"/>
        <v>186</v>
      </c>
      <c r="BX897" s="403">
        <f t="shared" si="1251"/>
        <v>310</v>
      </c>
      <c r="BY897" s="210">
        <f t="shared" si="1252"/>
        <v>120</v>
      </c>
      <c r="BZ897" s="210">
        <f t="shared" si="1253"/>
        <v>0</v>
      </c>
      <c r="CA897" s="210">
        <f t="shared" si="1254"/>
        <v>24</v>
      </c>
      <c r="CB897" s="404">
        <f t="shared" si="1255"/>
        <v>434</v>
      </c>
      <c r="CC897" s="404"/>
      <c r="CD897" s="537">
        <f t="shared" si="1256"/>
        <v>10.216064999999986</v>
      </c>
      <c r="CE897" s="537">
        <f t="shared" si="1288"/>
        <v>3.0648194999999956</v>
      </c>
      <c r="CF897" s="537">
        <f t="shared" si="1257"/>
        <v>5.1080324999999931</v>
      </c>
      <c r="CG897" s="210"/>
      <c r="CH897" s="210"/>
      <c r="CI897" s="210"/>
      <c r="CJ897" s="538">
        <f t="shared" si="1258"/>
        <v>7.1512454999999902</v>
      </c>
      <c r="CK897" s="216">
        <f t="shared" si="1259"/>
        <v>0</v>
      </c>
      <c r="CL897" s="216">
        <f t="shared" si="1289"/>
        <v>0</v>
      </c>
      <c r="CM897" s="216">
        <f t="shared" si="1260"/>
        <v>0</v>
      </c>
      <c r="CN897" s="216"/>
      <c r="CO897" s="216"/>
      <c r="CP897" s="216"/>
      <c r="CQ897" s="217">
        <f t="shared" si="1261"/>
        <v>0</v>
      </c>
      <c r="CR897" s="403">
        <f t="shared" si="1262"/>
        <v>10.216064999999986</v>
      </c>
      <c r="CS897" s="403">
        <f t="shared" si="1290"/>
        <v>3.0648194999999956</v>
      </c>
      <c r="CT897" s="403">
        <f t="shared" si="1263"/>
        <v>5.1080324999999931</v>
      </c>
      <c r="CU897" s="403"/>
      <c r="CV897" s="403"/>
      <c r="CW897" s="403"/>
      <c r="CX897" s="404">
        <f t="shared" si="1264"/>
        <v>7.1512454999999902</v>
      </c>
      <c r="CY897" s="198"/>
      <c r="CZ897" s="222">
        <v>620</v>
      </c>
      <c r="DA897" s="677">
        <f t="shared" si="1265"/>
        <v>120</v>
      </c>
      <c r="DB897" s="676">
        <f t="shared" si="1266"/>
        <v>24</v>
      </c>
      <c r="DC897" s="676">
        <f t="shared" si="1291"/>
        <v>4.8</v>
      </c>
      <c r="DD897" s="208">
        <v>660.86425999999994</v>
      </c>
      <c r="DE897" s="677">
        <f t="shared" si="1267"/>
        <v>160.86425999999994</v>
      </c>
      <c r="DF897" s="676">
        <f t="shared" si="1268"/>
        <v>32.172852000000006</v>
      </c>
      <c r="DG897" s="676">
        <f t="shared" si="1292"/>
        <v>6.434570400000001</v>
      </c>
      <c r="DH897" s="222">
        <v>24</v>
      </c>
      <c r="DI897" s="677">
        <f t="shared" si="1269"/>
        <v>120</v>
      </c>
      <c r="DJ897" s="568">
        <f t="shared" si="1270"/>
        <v>620</v>
      </c>
      <c r="DK897" s="677">
        <f t="shared" si="1271"/>
        <v>434</v>
      </c>
      <c r="DL897" s="677">
        <f t="shared" si="1293"/>
        <v>186</v>
      </c>
      <c r="DM897" s="677">
        <f t="shared" si="1294"/>
        <v>310</v>
      </c>
      <c r="DN897" s="677">
        <f t="shared" si="1272"/>
        <v>10.216064999999986</v>
      </c>
      <c r="DO897" s="677">
        <f t="shared" si="1295"/>
        <v>3.0648194999999956</v>
      </c>
      <c r="DP897" s="677">
        <f t="shared" si="1296"/>
        <v>5.1080324999999931</v>
      </c>
      <c r="DQ897" s="677">
        <f t="shared" si="1273"/>
        <v>7.1512454999999902</v>
      </c>
      <c r="DR897" s="222">
        <v>620</v>
      </c>
      <c r="DS897" s="677">
        <f t="shared" si="1274"/>
        <v>120</v>
      </c>
      <c r="DT897" s="676">
        <f t="shared" si="1275"/>
        <v>24</v>
      </c>
      <c r="DU897" s="710">
        <f t="shared" si="1297"/>
        <v>4.8</v>
      </c>
      <c r="DV897" s="208">
        <v>660.86425999999994</v>
      </c>
      <c r="DW897" s="677">
        <f t="shared" si="1276"/>
        <v>160.86425999999994</v>
      </c>
      <c r="DX897" s="676">
        <f t="shared" si="1277"/>
        <v>32.172852000000006</v>
      </c>
      <c r="DY897" s="710">
        <f t="shared" si="1298"/>
        <v>6.434570400000001</v>
      </c>
      <c r="DZ897" s="222">
        <v>24</v>
      </c>
      <c r="EA897" s="677">
        <f t="shared" si="1278"/>
        <v>120</v>
      </c>
      <c r="EB897" s="568">
        <f t="shared" si="1279"/>
        <v>620</v>
      </c>
      <c r="EC897" s="677">
        <f t="shared" si="1280"/>
        <v>434</v>
      </c>
      <c r="ED897" s="677">
        <f t="shared" si="1299"/>
        <v>186</v>
      </c>
      <c r="EE897" s="677">
        <f t="shared" si="1300"/>
        <v>310</v>
      </c>
      <c r="EF897" s="208">
        <f t="shared" si="1301"/>
        <v>10.216064999999986</v>
      </c>
      <c r="EG897" s="208">
        <f t="shared" si="1302"/>
        <v>3.0648194999999956</v>
      </c>
      <c r="EH897" s="208">
        <f t="shared" si="1303"/>
        <v>5.1080324999999931</v>
      </c>
      <c r="EI897" s="677">
        <f t="shared" si="1281"/>
        <v>7.1512454999999902</v>
      </c>
    </row>
    <row r="898" spans="1:139" s="218" customFormat="1" ht="33" customHeight="1" x14ac:dyDescent="0.2">
      <c r="A898" s="505">
        <v>896</v>
      </c>
      <c r="B898" s="505" t="s">
        <v>1267</v>
      </c>
      <c r="C898" s="499" t="s">
        <v>936</v>
      </c>
      <c r="D898" s="253" t="s">
        <v>408</v>
      </c>
      <c r="E898" s="410" t="s">
        <v>8</v>
      </c>
      <c r="F898" s="219" t="s">
        <v>5</v>
      </c>
      <c r="G898" s="219" t="s">
        <v>6</v>
      </c>
      <c r="H898" s="219" t="s">
        <v>7</v>
      </c>
      <c r="I898" s="274">
        <v>0.1</v>
      </c>
      <c r="J898" s="234">
        <v>500</v>
      </c>
      <c r="K898" s="222"/>
      <c r="L898" s="219" t="s">
        <v>5</v>
      </c>
      <c r="M898" s="219" t="s">
        <v>6</v>
      </c>
      <c r="N898" s="219" t="s">
        <v>7</v>
      </c>
      <c r="O898" s="269">
        <v>0.1</v>
      </c>
      <c r="P898" s="234">
        <v>500</v>
      </c>
      <c r="Q898" s="219"/>
      <c r="R898" s="219"/>
      <c r="S898" s="219"/>
      <c r="T898" s="269">
        <v>0.1</v>
      </c>
      <c r="U898" s="235">
        <v>500</v>
      </c>
      <c r="V898" s="228" t="s">
        <v>303</v>
      </c>
      <c r="W898" s="228" t="s">
        <v>6</v>
      </c>
      <c r="X898" s="228" t="s">
        <v>7</v>
      </c>
      <c r="Y898" s="270">
        <v>0.1</v>
      </c>
      <c r="Z898" s="236">
        <v>500</v>
      </c>
      <c r="AA898" s="207">
        <f t="shared" si="1217"/>
        <v>50</v>
      </c>
      <c r="AB898" s="222">
        <v>620</v>
      </c>
      <c r="AC898" s="544">
        <f t="shared" si="1282"/>
        <v>120</v>
      </c>
      <c r="AD898" s="208">
        <f>0.581*$AB$1</f>
        <v>660.86425999999994</v>
      </c>
      <c r="AE898" s="678">
        <f t="shared" si="1283"/>
        <v>160.86425999999994</v>
      </c>
      <c r="AF898" s="222">
        <v>859</v>
      </c>
      <c r="AJ898" s="444">
        <f t="shared" si="1218"/>
        <v>120</v>
      </c>
      <c r="AK898" s="444">
        <f t="shared" si="1219"/>
        <v>24</v>
      </c>
      <c r="AL898" s="539">
        <f t="shared" si="1284"/>
        <v>4.8000000000000001E-2</v>
      </c>
      <c r="AM898" s="444">
        <f t="shared" si="1220"/>
        <v>24</v>
      </c>
      <c r="AN898" s="445">
        <f t="shared" si="1221"/>
        <v>160.86425999999994</v>
      </c>
      <c r="AO898" s="445">
        <f t="shared" si="1222"/>
        <v>32.172852000000006</v>
      </c>
      <c r="AP898" s="542">
        <f t="shared" si="1285"/>
        <v>6.4345704000000004E-2</v>
      </c>
      <c r="AQ898" s="445">
        <f t="shared" si="1223"/>
        <v>32.172851999999992</v>
      </c>
      <c r="AR898" s="227">
        <f t="shared" si="1224"/>
        <v>62</v>
      </c>
      <c r="AS898" s="210">
        <f t="shared" si="1225"/>
        <v>620</v>
      </c>
      <c r="AT898" s="209">
        <f t="shared" si="1226"/>
        <v>186</v>
      </c>
      <c r="AU898" s="209">
        <f t="shared" si="1227"/>
        <v>310</v>
      </c>
      <c r="AV898" s="211">
        <f t="shared" si="1228"/>
        <v>620</v>
      </c>
      <c r="AW898" s="210">
        <f t="shared" si="1229"/>
        <v>0</v>
      </c>
      <c r="AX898" s="210">
        <f t="shared" si="1230"/>
        <v>120</v>
      </c>
      <c r="AY898" s="210">
        <f t="shared" si="1231"/>
        <v>24</v>
      </c>
      <c r="AZ898" s="211">
        <f t="shared" si="1232"/>
        <v>660.86425999999994</v>
      </c>
      <c r="BA898" s="544">
        <f t="shared" si="1286"/>
        <v>40.864259999999945</v>
      </c>
      <c r="BB898" s="210">
        <f t="shared" si="1287"/>
        <v>10.216064999999986</v>
      </c>
      <c r="BC898" s="213">
        <f t="shared" si="1233"/>
        <v>62</v>
      </c>
      <c r="BD898" s="211">
        <f>[1]MAG_9pak!$F$4</f>
        <v>620</v>
      </c>
      <c r="BE898" s="213">
        <f t="shared" si="1234"/>
        <v>186</v>
      </c>
      <c r="BF898" s="213">
        <f t="shared" si="1235"/>
        <v>310</v>
      </c>
      <c r="BG898" s="210">
        <f t="shared" si="1236"/>
        <v>0</v>
      </c>
      <c r="BH898" s="210">
        <f t="shared" si="1237"/>
        <v>120</v>
      </c>
      <c r="BI898" s="210">
        <f t="shared" si="1238"/>
        <v>24</v>
      </c>
      <c r="BJ898" s="210">
        <f t="shared" si="1239"/>
        <v>620</v>
      </c>
      <c r="BK898" s="214">
        <f t="shared" si="1240"/>
        <v>186</v>
      </c>
      <c r="BL898" s="214">
        <f t="shared" si="1241"/>
        <v>310</v>
      </c>
      <c r="BM898" s="210">
        <f t="shared" si="1242"/>
        <v>120</v>
      </c>
      <c r="BN898" s="210">
        <f t="shared" si="1243"/>
        <v>0</v>
      </c>
      <c r="BO898" s="215">
        <f t="shared" si="1244"/>
        <v>62</v>
      </c>
      <c r="BP898" s="210">
        <f t="shared" si="1308"/>
        <v>620</v>
      </c>
      <c r="BQ898" s="216">
        <f t="shared" si="1245"/>
        <v>186</v>
      </c>
      <c r="BR898" s="216">
        <f t="shared" si="1246"/>
        <v>310</v>
      </c>
      <c r="BS898" s="210">
        <f t="shared" si="1247"/>
        <v>120</v>
      </c>
      <c r="BT898" s="210">
        <f t="shared" si="1248"/>
        <v>0</v>
      </c>
      <c r="BU898" s="217">
        <f t="shared" si="1249"/>
        <v>62</v>
      </c>
      <c r="BV898" s="210">
        <f t="shared" si="1309"/>
        <v>620</v>
      </c>
      <c r="BW898" s="403">
        <f t="shared" si="1250"/>
        <v>186</v>
      </c>
      <c r="BX898" s="403">
        <f t="shared" si="1251"/>
        <v>310</v>
      </c>
      <c r="BY898" s="210">
        <f t="shared" si="1252"/>
        <v>120</v>
      </c>
      <c r="BZ898" s="210">
        <f t="shared" si="1253"/>
        <v>0</v>
      </c>
      <c r="CA898" s="210">
        <f t="shared" si="1254"/>
        <v>24</v>
      </c>
      <c r="CB898" s="404">
        <f t="shared" si="1255"/>
        <v>62</v>
      </c>
      <c r="CC898" s="404"/>
      <c r="CD898" s="537">
        <f t="shared" si="1256"/>
        <v>10.216064999999986</v>
      </c>
      <c r="CE898" s="537">
        <f t="shared" si="1288"/>
        <v>3.0648194999999956</v>
      </c>
      <c r="CF898" s="537">
        <f t="shared" si="1257"/>
        <v>5.1080324999999931</v>
      </c>
      <c r="CG898" s="210"/>
      <c r="CH898" s="210"/>
      <c r="CI898" s="210"/>
      <c r="CJ898" s="538">
        <f t="shared" si="1258"/>
        <v>1.0216064999999988</v>
      </c>
      <c r="CK898" s="216">
        <f t="shared" si="1259"/>
        <v>0</v>
      </c>
      <c r="CL898" s="216">
        <f t="shared" si="1289"/>
        <v>0</v>
      </c>
      <c r="CM898" s="216">
        <f t="shared" si="1260"/>
        <v>0</v>
      </c>
      <c r="CN898" s="216"/>
      <c r="CO898" s="216"/>
      <c r="CP898" s="216"/>
      <c r="CQ898" s="217">
        <f t="shared" si="1261"/>
        <v>0</v>
      </c>
      <c r="CR898" s="403">
        <f t="shared" si="1262"/>
        <v>10.216064999999986</v>
      </c>
      <c r="CS898" s="403">
        <f t="shared" si="1290"/>
        <v>3.0648194999999956</v>
      </c>
      <c r="CT898" s="403">
        <f t="shared" si="1263"/>
        <v>5.1080324999999931</v>
      </c>
      <c r="CU898" s="403"/>
      <c r="CV898" s="403"/>
      <c r="CW898" s="403"/>
      <c r="CX898" s="404">
        <f t="shared" si="1264"/>
        <v>1.0216064999999988</v>
      </c>
      <c r="CY898" s="198"/>
      <c r="CZ898" s="222">
        <v>620</v>
      </c>
      <c r="DA898" s="677">
        <f t="shared" si="1265"/>
        <v>120</v>
      </c>
      <c r="DB898" s="676">
        <f t="shared" si="1266"/>
        <v>24</v>
      </c>
      <c r="DC898" s="676">
        <f t="shared" si="1291"/>
        <v>4.8</v>
      </c>
      <c r="DD898" s="208">
        <v>660.86425999999994</v>
      </c>
      <c r="DE898" s="677">
        <f t="shared" si="1267"/>
        <v>160.86425999999994</v>
      </c>
      <c r="DF898" s="676">
        <f t="shared" si="1268"/>
        <v>32.172852000000006</v>
      </c>
      <c r="DG898" s="676">
        <f t="shared" si="1292"/>
        <v>6.434570400000001</v>
      </c>
      <c r="DH898" s="222">
        <v>24</v>
      </c>
      <c r="DI898" s="677">
        <f t="shared" si="1269"/>
        <v>120</v>
      </c>
      <c r="DJ898" s="568">
        <f t="shared" si="1270"/>
        <v>620</v>
      </c>
      <c r="DK898" s="677">
        <f t="shared" si="1271"/>
        <v>62</v>
      </c>
      <c r="DL898" s="677">
        <f t="shared" si="1293"/>
        <v>186</v>
      </c>
      <c r="DM898" s="677">
        <f t="shared" si="1294"/>
        <v>310</v>
      </c>
      <c r="DN898" s="677">
        <f t="shared" si="1272"/>
        <v>10.216064999999986</v>
      </c>
      <c r="DO898" s="677">
        <f t="shared" si="1295"/>
        <v>3.0648194999999956</v>
      </c>
      <c r="DP898" s="677">
        <f t="shared" si="1296"/>
        <v>5.1080324999999931</v>
      </c>
      <c r="DQ898" s="677">
        <f t="shared" si="1273"/>
        <v>1.0216064999999988</v>
      </c>
      <c r="DR898" s="222">
        <v>620</v>
      </c>
      <c r="DS898" s="677">
        <f t="shared" si="1274"/>
        <v>120</v>
      </c>
      <c r="DT898" s="676">
        <f t="shared" si="1275"/>
        <v>24</v>
      </c>
      <c r="DU898" s="710">
        <f t="shared" si="1297"/>
        <v>4.8</v>
      </c>
      <c r="DV898" s="208">
        <v>660.86425999999994</v>
      </c>
      <c r="DW898" s="677">
        <f t="shared" si="1276"/>
        <v>160.86425999999994</v>
      </c>
      <c r="DX898" s="676">
        <f t="shared" si="1277"/>
        <v>32.172852000000006</v>
      </c>
      <c r="DY898" s="710">
        <f t="shared" si="1298"/>
        <v>6.434570400000001</v>
      </c>
      <c r="DZ898" s="222">
        <v>24</v>
      </c>
      <c r="EA898" s="677">
        <f t="shared" si="1278"/>
        <v>120</v>
      </c>
      <c r="EB898" s="568">
        <f t="shared" si="1279"/>
        <v>620</v>
      </c>
      <c r="EC898" s="677">
        <f t="shared" si="1280"/>
        <v>62</v>
      </c>
      <c r="ED898" s="677">
        <f t="shared" si="1299"/>
        <v>186</v>
      </c>
      <c r="EE898" s="677">
        <f t="shared" si="1300"/>
        <v>310</v>
      </c>
      <c r="EF898" s="208">
        <f t="shared" si="1301"/>
        <v>10.216064999999986</v>
      </c>
      <c r="EG898" s="208">
        <f t="shared" si="1302"/>
        <v>3.0648194999999956</v>
      </c>
      <c r="EH898" s="208">
        <f t="shared" si="1303"/>
        <v>5.1080324999999931</v>
      </c>
      <c r="EI898" s="677">
        <f t="shared" si="1281"/>
        <v>1.0216064999999988</v>
      </c>
    </row>
    <row r="899" spans="1:139" s="218" customFormat="1" ht="33" customHeight="1" x14ac:dyDescent="0.2">
      <c r="A899" s="506">
        <v>897</v>
      </c>
      <c r="B899" s="506" t="s">
        <v>1270</v>
      </c>
      <c r="C899" s="499" t="s">
        <v>928</v>
      </c>
      <c r="D899" s="253" t="s">
        <v>635</v>
      </c>
      <c r="E899" s="253" t="s">
        <v>31</v>
      </c>
      <c r="F899" s="219" t="s">
        <v>39</v>
      </c>
      <c r="G899" s="219" t="s">
        <v>6</v>
      </c>
      <c r="H899" s="219" t="s">
        <v>27</v>
      </c>
      <c r="I899" s="248">
        <v>0.4</v>
      </c>
      <c r="J899" s="234">
        <v>610</v>
      </c>
      <c r="K899" s="222"/>
      <c r="L899" s="219" t="s">
        <v>39</v>
      </c>
      <c r="M899" s="219" t="s">
        <v>6</v>
      </c>
      <c r="N899" s="219" t="s">
        <v>27</v>
      </c>
      <c r="O899" s="249">
        <v>0.4</v>
      </c>
      <c r="P899" s="234">
        <v>610</v>
      </c>
      <c r="Q899" s="219"/>
      <c r="R899" s="219"/>
      <c r="S899" s="219"/>
      <c r="T899" s="249">
        <v>0.4</v>
      </c>
      <c r="U899" s="235">
        <v>610</v>
      </c>
      <c r="V899" s="228" t="s">
        <v>39</v>
      </c>
      <c r="W899" s="228" t="s">
        <v>6</v>
      </c>
      <c r="X899" s="228" t="s">
        <v>52</v>
      </c>
      <c r="Y899" s="252">
        <v>0.4</v>
      </c>
      <c r="Z899" s="236">
        <v>610</v>
      </c>
      <c r="AA899" s="207">
        <f t="shared" si="1217"/>
        <v>244</v>
      </c>
      <c r="AB899" s="222">
        <v>662</v>
      </c>
      <c r="AC899" s="544">
        <f t="shared" si="1282"/>
        <v>52</v>
      </c>
      <c r="AD899" s="208">
        <f>0.832*$AB$1</f>
        <v>946.36671999999999</v>
      </c>
      <c r="AE899" s="678">
        <f t="shared" si="1283"/>
        <v>336.36671999999999</v>
      </c>
      <c r="AF899" s="222">
        <v>1228</v>
      </c>
      <c r="AJ899" s="444">
        <f t="shared" si="1218"/>
        <v>52</v>
      </c>
      <c r="AK899" s="444">
        <f t="shared" si="1219"/>
        <v>8.5245901639344339</v>
      </c>
      <c r="AL899" s="539">
        <f t="shared" si="1284"/>
        <v>1.7049180327868868E-2</v>
      </c>
      <c r="AM899" s="444">
        <f t="shared" si="1220"/>
        <v>10.4</v>
      </c>
      <c r="AN899" s="445">
        <f t="shared" si="1221"/>
        <v>336.36671999999999</v>
      </c>
      <c r="AO899" s="445">
        <f t="shared" si="1222"/>
        <v>55.142085245901626</v>
      </c>
      <c r="AP899" s="542">
        <f t="shared" si="1285"/>
        <v>0.11028417049180325</v>
      </c>
      <c r="AQ899" s="445">
        <f t="shared" si="1223"/>
        <v>67.273343999999994</v>
      </c>
      <c r="AR899" s="227">
        <f t="shared" si="1224"/>
        <v>292</v>
      </c>
      <c r="AS899" s="210">
        <f t="shared" si="1225"/>
        <v>730</v>
      </c>
      <c r="AT899" s="209">
        <f t="shared" si="1226"/>
        <v>219</v>
      </c>
      <c r="AU899" s="209">
        <f t="shared" si="1227"/>
        <v>365</v>
      </c>
      <c r="AV899" s="211">
        <f t="shared" si="1228"/>
        <v>662</v>
      </c>
      <c r="AW899" s="210">
        <f t="shared" si="1229"/>
        <v>68</v>
      </c>
      <c r="AX899" s="210">
        <f t="shared" si="1230"/>
        <v>120</v>
      </c>
      <c r="AY899" s="210">
        <f t="shared" si="1231"/>
        <v>19.672131147540981</v>
      </c>
      <c r="AZ899" s="211">
        <f t="shared" si="1232"/>
        <v>946.36671999999999</v>
      </c>
      <c r="BA899" s="544">
        <f t="shared" si="1286"/>
        <v>216.36671999999999</v>
      </c>
      <c r="BB899" s="210">
        <f t="shared" si="1287"/>
        <v>54.091679999999997</v>
      </c>
      <c r="BC899" s="213">
        <f t="shared" si="1233"/>
        <v>340.6920192</v>
      </c>
      <c r="BD899" s="211">
        <f>[1]MAG_9pak!$F$7</f>
        <v>851.73004800000001</v>
      </c>
      <c r="BE899" s="213">
        <f t="shared" si="1234"/>
        <v>255.5190144</v>
      </c>
      <c r="BF899" s="213">
        <f t="shared" si="1235"/>
        <v>425.86502400000001</v>
      </c>
      <c r="BG899" s="210">
        <f t="shared" si="1236"/>
        <v>189.73004800000001</v>
      </c>
      <c r="BH899" s="210">
        <f t="shared" si="1237"/>
        <v>241.73004800000001</v>
      </c>
      <c r="BI899" s="210">
        <f t="shared" si="1238"/>
        <v>39.62787672131148</v>
      </c>
      <c r="BJ899" s="210">
        <f t="shared" si="1239"/>
        <v>756.4</v>
      </c>
      <c r="BK899" s="214">
        <f t="shared" si="1240"/>
        <v>226.92</v>
      </c>
      <c r="BL899" s="214">
        <f t="shared" si="1241"/>
        <v>378.2</v>
      </c>
      <c r="BM899" s="210">
        <f t="shared" si="1242"/>
        <v>146.39999999999998</v>
      </c>
      <c r="BN899" s="210">
        <f t="shared" si="1243"/>
        <v>94.399999999999977</v>
      </c>
      <c r="BO899" s="215">
        <f t="shared" si="1244"/>
        <v>302.56</v>
      </c>
      <c r="BP899" s="210">
        <f t="shared" si="1308"/>
        <v>756.4</v>
      </c>
      <c r="BQ899" s="216">
        <f t="shared" si="1245"/>
        <v>226.92</v>
      </c>
      <c r="BR899" s="216">
        <f t="shared" si="1246"/>
        <v>378.2</v>
      </c>
      <c r="BS899" s="210">
        <f t="shared" si="1247"/>
        <v>146.39999999999998</v>
      </c>
      <c r="BT899" s="210">
        <f t="shared" si="1248"/>
        <v>94.399999999999977</v>
      </c>
      <c r="BU899" s="217">
        <f t="shared" si="1249"/>
        <v>302.56</v>
      </c>
      <c r="BV899" s="210">
        <f t="shared" si="1309"/>
        <v>756.4</v>
      </c>
      <c r="BW899" s="403">
        <f t="shared" si="1250"/>
        <v>226.92</v>
      </c>
      <c r="BX899" s="403">
        <f t="shared" si="1251"/>
        <v>378.2</v>
      </c>
      <c r="BY899" s="210">
        <f t="shared" si="1252"/>
        <v>146.39999999999998</v>
      </c>
      <c r="BZ899" s="210">
        <f t="shared" si="1253"/>
        <v>94.399999999999977</v>
      </c>
      <c r="CA899" s="210">
        <f t="shared" si="1254"/>
        <v>24</v>
      </c>
      <c r="CB899" s="404">
        <f t="shared" si="1255"/>
        <v>302.56</v>
      </c>
      <c r="CC899" s="211"/>
      <c r="CD899" s="537">
        <f t="shared" si="1256"/>
        <v>54.091679999999997</v>
      </c>
      <c r="CE899" s="537">
        <f t="shared" si="1288"/>
        <v>16.227504</v>
      </c>
      <c r="CF899" s="537">
        <f t="shared" si="1257"/>
        <v>27.045839999999998</v>
      </c>
      <c r="CG899" s="210"/>
      <c r="CH899" s="210"/>
      <c r="CI899" s="210"/>
      <c r="CJ899" s="538">
        <f t="shared" si="1258"/>
        <v>21.636672000000001</v>
      </c>
      <c r="CK899" s="216">
        <f t="shared" si="1259"/>
        <v>-17</v>
      </c>
      <c r="CL899" s="216">
        <f t="shared" si="1289"/>
        <v>-5.0999999999999996</v>
      </c>
      <c r="CM899" s="216">
        <f t="shared" si="1260"/>
        <v>-8.5</v>
      </c>
      <c r="CN899" s="216"/>
      <c r="CO899" s="216"/>
      <c r="CP899" s="216"/>
      <c r="CQ899" s="217">
        <f t="shared" si="1261"/>
        <v>-6.8000000000000007</v>
      </c>
      <c r="CR899" s="403">
        <f t="shared" si="1262"/>
        <v>47.491680000000002</v>
      </c>
      <c r="CS899" s="403">
        <f t="shared" si="1290"/>
        <v>14.247504000000001</v>
      </c>
      <c r="CT899" s="403">
        <f t="shared" si="1263"/>
        <v>23.745840000000001</v>
      </c>
      <c r="CU899" s="403"/>
      <c r="CV899" s="403"/>
      <c r="CW899" s="403"/>
      <c r="CX899" s="404">
        <f t="shared" si="1264"/>
        <v>18.996672</v>
      </c>
      <c r="CY899" s="198"/>
      <c r="CZ899" s="222">
        <v>662</v>
      </c>
      <c r="DA899" s="677">
        <f t="shared" si="1265"/>
        <v>52</v>
      </c>
      <c r="DB899" s="676">
        <f t="shared" si="1266"/>
        <v>8.5245901639344339</v>
      </c>
      <c r="DC899" s="676">
        <f t="shared" si="1291"/>
        <v>1.7049180327868867</v>
      </c>
      <c r="DD899" s="208">
        <v>946.36671999999999</v>
      </c>
      <c r="DE899" s="677">
        <f t="shared" si="1267"/>
        <v>336.36671999999999</v>
      </c>
      <c r="DF899" s="676">
        <f t="shared" si="1268"/>
        <v>55.142085245901626</v>
      </c>
      <c r="DG899" s="676">
        <f t="shared" si="1292"/>
        <v>11.028417049180325</v>
      </c>
      <c r="DH899" s="222">
        <v>24</v>
      </c>
      <c r="DI899" s="677">
        <f t="shared" si="1269"/>
        <v>146.4</v>
      </c>
      <c r="DJ899" s="568">
        <f t="shared" si="1270"/>
        <v>756.4</v>
      </c>
      <c r="DK899" s="677">
        <f t="shared" si="1271"/>
        <v>302.56</v>
      </c>
      <c r="DL899" s="677">
        <f t="shared" si="1293"/>
        <v>226.92</v>
      </c>
      <c r="DM899" s="677">
        <f t="shared" si="1294"/>
        <v>378.2</v>
      </c>
      <c r="DN899" s="677">
        <f t="shared" si="1272"/>
        <v>47.491680000000002</v>
      </c>
      <c r="DO899" s="677">
        <f t="shared" si="1295"/>
        <v>14.247504000000001</v>
      </c>
      <c r="DP899" s="677">
        <f t="shared" si="1296"/>
        <v>23.745840000000001</v>
      </c>
      <c r="DQ899" s="677">
        <f t="shared" si="1273"/>
        <v>18.996672</v>
      </c>
      <c r="DR899" s="222">
        <v>662</v>
      </c>
      <c r="DS899" s="677">
        <f t="shared" si="1274"/>
        <v>52</v>
      </c>
      <c r="DT899" s="676">
        <f t="shared" si="1275"/>
        <v>8.5245901639344339</v>
      </c>
      <c r="DU899" s="710">
        <f t="shared" si="1297"/>
        <v>1.7049180327868867</v>
      </c>
      <c r="DV899" s="208">
        <v>946.36671999999999</v>
      </c>
      <c r="DW899" s="677">
        <f t="shared" si="1276"/>
        <v>336.36671999999999</v>
      </c>
      <c r="DX899" s="676">
        <f t="shared" si="1277"/>
        <v>55.142085245901626</v>
      </c>
      <c r="DY899" s="710">
        <f t="shared" si="1298"/>
        <v>11.028417049180325</v>
      </c>
      <c r="DZ899" s="222">
        <v>22</v>
      </c>
      <c r="EA899" s="677">
        <f t="shared" si="1278"/>
        <v>134.19999999999999</v>
      </c>
      <c r="EB899" s="568">
        <f t="shared" si="1279"/>
        <v>744.2</v>
      </c>
      <c r="EC899" s="677">
        <f t="shared" si="1280"/>
        <v>297.68</v>
      </c>
      <c r="ED899" s="677">
        <f t="shared" si="1299"/>
        <v>223.26</v>
      </c>
      <c r="EE899" s="677">
        <f t="shared" si="1300"/>
        <v>372.1</v>
      </c>
      <c r="EF899" s="208">
        <f t="shared" si="1301"/>
        <v>50.541679999999985</v>
      </c>
      <c r="EG899" s="208">
        <f t="shared" si="1302"/>
        <v>15.162503999999995</v>
      </c>
      <c r="EH899" s="208">
        <f t="shared" si="1303"/>
        <v>25.270839999999993</v>
      </c>
      <c r="EI899" s="677">
        <f t="shared" si="1281"/>
        <v>20.216671999999996</v>
      </c>
    </row>
    <row r="900" spans="1:139" s="218" customFormat="1" ht="33" customHeight="1" x14ac:dyDescent="0.2">
      <c r="A900" s="505">
        <v>898</v>
      </c>
      <c r="B900" s="505" t="s">
        <v>1270</v>
      </c>
      <c r="C900" s="499" t="s">
        <v>929</v>
      </c>
      <c r="D900" s="253" t="s">
        <v>635</v>
      </c>
      <c r="E900" s="253" t="s">
        <v>112</v>
      </c>
      <c r="F900" s="219" t="s">
        <v>10</v>
      </c>
      <c r="G900" s="219" t="s">
        <v>40</v>
      </c>
      <c r="H900" s="219" t="s">
        <v>45</v>
      </c>
      <c r="I900" s="248">
        <v>1</v>
      </c>
      <c r="J900" s="229">
        <v>850</v>
      </c>
      <c r="K900" s="222"/>
      <c r="L900" s="219" t="s">
        <v>10</v>
      </c>
      <c r="M900" s="219" t="s">
        <v>40</v>
      </c>
      <c r="N900" s="219" t="s">
        <v>45</v>
      </c>
      <c r="O900" s="249">
        <v>1</v>
      </c>
      <c r="P900" s="230">
        <v>850</v>
      </c>
      <c r="Q900" s="219"/>
      <c r="R900" s="219"/>
      <c r="S900" s="219"/>
      <c r="T900" s="249">
        <v>1</v>
      </c>
      <c r="U900" s="231">
        <v>850</v>
      </c>
      <c r="V900" s="228" t="s">
        <v>10</v>
      </c>
      <c r="W900" s="228" t="s">
        <v>6</v>
      </c>
      <c r="X900" s="228" t="s">
        <v>27</v>
      </c>
      <c r="Y900" s="252">
        <v>1</v>
      </c>
      <c r="Z900" s="232">
        <v>850</v>
      </c>
      <c r="AA900" s="207">
        <f t="shared" ref="AA900:AA911" si="1310">Z900*Y900</f>
        <v>850</v>
      </c>
      <c r="AB900" s="222">
        <v>709</v>
      </c>
      <c r="AC900" s="544">
        <f t="shared" si="1282"/>
        <v>-141</v>
      </c>
      <c r="AD900" s="208">
        <f>0.89*$AB$1</f>
        <v>1012.3394000000001</v>
      </c>
      <c r="AE900" s="678">
        <f t="shared" si="1283"/>
        <v>162.33940000000007</v>
      </c>
      <c r="AF900" s="222">
        <v>1315</v>
      </c>
      <c r="AJ900" s="444">
        <f t="shared" ref="AJ900:AJ911" si="1311">AB900-Z900</f>
        <v>-141</v>
      </c>
      <c r="AK900" s="444">
        <f t="shared" ref="AK900:AK911" si="1312">(AB900/Z900)*100-100</f>
        <v>-16.588235294117652</v>
      </c>
      <c r="AL900" s="539">
        <f t="shared" si="1284"/>
        <v>-3.3176470588235307E-2</v>
      </c>
      <c r="AM900" s="444">
        <f t="shared" ref="AM900:AM911" si="1313">AJ900/5</f>
        <v>-28.2</v>
      </c>
      <c r="AN900" s="445">
        <f t="shared" ref="AN900:AN910" si="1314">AD900-Z900</f>
        <v>162.33940000000007</v>
      </c>
      <c r="AO900" s="445">
        <f t="shared" ref="AO900:AO910" si="1315">(AD900/Z900)*100-100</f>
        <v>19.098752941176485</v>
      </c>
      <c r="AP900" s="542">
        <f t="shared" si="1285"/>
        <v>3.8197505882352968E-2</v>
      </c>
      <c r="AQ900" s="445">
        <f t="shared" ref="AQ900:AQ910" si="1316">AN900/5</f>
        <v>32.467880000000015</v>
      </c>
      <c r="AR900" s="227">
        <f t="shared" ref="AR900:AR911" si="1317">(Z900+120)*Y900</f>
        <v>970</v>
      </c>
      <c r="AS900" s="210">
        <f t="shared" ref="AS900:AS911" si="1318">SUM(Z900+120)</f>
        <v>970</v>
      </c>
      <c r="AT900" s="209">
        <f t="shared" ref="AT900:AT911" si="1319">AS900*0.3</f>
        <v>291</v>
      </c>
      <c r="AU900" s="209">
        <f t="shared" ref="AU900:AU911" si="1320">AS900*0.5</f>
        <v>485</v>
      </c>
      <c r="AV900" s="211">
        <f t="shared" ref="AV900:AV911" si="1321">AB900</f>
        <v>709</v>
      </c>
      <c r="AW900" s="210">
        <f t="shared" ref="AW900:AW911" si="1322">SUM(AS900-AV900)</f>
        <v>261</v>
      </c>
      <c r="AX900" s="210">
        <f t="shared" ref="AX900:AX911" si="1323">AS900-Z900</f>
        <v>120</v>
      </c>
      <c r="AY900" s="210">
        <f t="shared" ref="AY900:AY911" si="1324">(AS900/Z900*100)-100</f>
        <v>14.117647058823522</v>
      </c>
      <c r="AZ900" s="211">
        <f t="shared" ref="AZ900:AZ911" si="1325">AD900</f>
        <v>1012.3394000000001</v>
      </c>
      <c r="BA900" s="544">
        <f t="shared" si="1286"/>
        <v>42.339400000000069</v>
      </c>
      <c r="BB900" s="210">
        <f t="shared" si="1287"/>
        <v>10.584850000000017</v>
      </c>
      <c r="BC900" s="213">
        <f t="shared" ref="BC900:BC911" si="1326">BD900*Y900</f>
        <v>911.10546000000011</v>
      </c>
      <c r="BD900" s="211">
        <f>[1]MAG_9pak!$F$8</f>
        <v>911.10546000000011</v>
      </c>
      <c r="BE900" s="213">
        <f t="shared" ref="BE900:BE911" si="1327">BD900*0.3</f>
        <v>273.331638</v>
      </c>
      <c r="BF900" s="213">
        <f t="shared" ref="BF900:BF911" si="1328">BD900*0.5</f>
        <v>455.55273000000005</v>
      </c>
      <c r="BG900" s="210">
        <f t="shared" ref="BG900:BG911" si="1329">BD900-AB900</f>
        <v>202.10546000000011</v>
      </c>
      <c r="BH900" s="210">
        <f t="shared" ref="BH900:BH911" si="1330">SUM(BD900-Z900)</f>
        <v>61.105460000000107</v>
      </c>
      <c r="BI900" s="210">
        <f t="shared" ref="BI900:BI911" si="1331">(BD900/Z900*100)-100</f>
        <v>7.1888776470588454</v>
      </c>
      <c r="BJ900" s="210">
        <f t="shared" ref="BJ900:BJ911" si="1332">Z900*1.24</f>
        <v>1054</v>
      </c>
      <c r="BK900" s="214">
        <f t="shared" ref="BK900:BK911" si="1333">BJ900*0.3</f>
        <v>316.2</v>
      </c>
      <c r="BL900" s="214">
        <f t="shared" ref="BL900:BL911" si="1334">BJ900*0.5</f>
        <v>527</v>
      </c>
      <c r="BM900" s="210">
        <f t="shared" ref="BM900:BM911" si="1335">BJ900-Z900</f>
        <v>204</v>
      </c>
      <c r="BN900" s="210">
        <f t="shared" ref="BN900:BN911" si="1336">BJ900-AB900</f>
        <v>345</v>
      </c>
      <c r="BO900" s="215">
        <f t="shared" ref="BO900:BO911" si="1337">BJ900*Y900</f>
        <v>1054</v>
      </c>
      <c r="BP900" s="210">
        <f t="shared" si="1308"/>
        <v>1054</v>
      </c>
      <c r="BQ900" s="216">
        <f t="shared" ref="BQ900:BQ911" si="1338">BP900*0.3</f>
        <v>316.2</v>
      </c>
      <c r="BR900" s="216">
        <f t="shared" ref="BR900:BR911" si="1339">BP900*0.5</f>
        <v>527</v>
      </c>
      <c r="BS900" s="210">
        <f t="shared" ref="BS900:BS911" si="1340">BP900-Z900</f>
        <v>204</v>
      </c>
      <c r="BT900" s="210">
        <f t="shared" ref="BT900:BT911" si="1341">BP900-AB900</f>
        <v>345</v>
      </c>
      <c r="BU900" s="217">
        <f t="shared" ref="BU900:BU911" si="1342">BP900*Y900</f>
        <v>1054</v>
      </c>
      <c r="BV900" s="210">
        <f t="shared" si="1309"/>
        <v>1054</v>
      </c>
      <c r="BW900" s="403">
        <f t="shared" ref="BW900:BW911" si="1343">BV900*0.3</f>
        <v>316.2</v>
      </c>
      <c r="BX900" s="403">
        <f t="shared" ref="BX900:BX911" si="1344">BV900*0.5</f>
        <v>527</v>
      </c>
      <c r="BY900" s="210">
        <f t="shared" ref="BY900:BY911" si="1345">BV900-Z900</f>
        <v>204</v>
      </c>
      <c r="BZ900" s="210">
        <f t="shared" ref="BZ900:BZ911" si="1346">BV900-AB900</f>
        <v>345</v>
      </c>
      <c r="CA900" s="210">
        <f t="shared" ref="CA900:CA912" si="1347">(BV900/Z900*100)-100</f>
        <v>24</v>
      </c>
      <c r="CB900" s="404">
        <f t="shared" ref="CB900:CB911" si="1348">BV900*Y900</f>
        <v>1054</v>
      </c>
      <c r="CC900" s="211"/>
      <c r="CD900" s="537">
        <f t="shared" ref="CD900:CD911" si="1349">(AD900-AS900)/4</f>
        <v>10.584850000000017</v>
      </c>
      <c r="CE900" s="537">
        <f t="shared" si="1288"/>
        <v>3.1754550000000052</v>
      </c>
      <c r="CF900" s="537">
        <f t="shared" ref="CF900:CF911" si="1350">CD900*0.5</f>
        <v>5.2924250000000086</v>
      </c>
      <c r="CG900" s="210"/>
      <c r="CH900" s="210"/>
      <c r="CI900" s="210"/>
      <c r="CJ900" s="538">
        <f t="shared" ref="CJ900:CJ911" si="1351">CD900*Y900</f>
        <v>10.584850000000017</v>
      </c>
      <c r="CK900" s="216">
        <f t="shared" ref="CK900:CK911" si="1352">(AB900-AS900)/4</f>
        <v>-65.25</v>
      </c>
      <c r="CL900" s="216">
        <f t="shared" si="1289"/>
        <v>-19.574999999999999</v>
      </c>
      <c r="CM900" s="216">
        <f t="shared" ref="CM900:CM911" si="1353">CK900*0.5</f>
        <v>-32.625</v>
      </c>
      <c r="CN900" s="216"/>
      <c r="CO900" s="216"/>
      <c r="CP900" s="216"/>
      <c r="CQ900" s="217">
        <f t="shared" ref="CQ900:CQ911" si="1354">CK900*Y900</f>
        <v>-65.25</v>
      </c>
      <c r="CR900" s="403">
        <f t="shared" ref="CR900:CR911" si="1355">(AD900-BV900)/4</f>
        <v>-10.415149999999983</v>
      </c>
      <c r="CS900" s="403">
        <f t="shared" si="1290"/>
        <v>-3.1245449999999946</v>
      </c>
      <c r="CT900" s="403">
        <f t="shared" ref="CT900:CT911" si="1356">CR900*0.5</f>
        <v>-5.2075749999999914</v>
      </c>
      <c r="CU900" s="403"/>
      <c r="CV900" s="403"/>
      <c r="CW900" s="403"/>
      <c r="CX900" s="404">
        <f t="shared" ref="CX900:CX911" si="1357">CR900*Y900</f>
        <v>-10.415149999999983</v>
      </c>
      <c r="CY900" s="198"/>
      <c r="CZ900" s="222">
        <v>709</v>
      </c>
      <c r="DA900" s="677">
        <f t="shared" ref="DA900:DA911" si="1358">CZ900-Z900</f>
        <v>-141</v>
      </c>
      <c r="DB900" s="676">
        <f t="shared" ref="DB900:DB911" si="1359">(CZ900/Z900*100)-100</f>
        <v>-16.588235294117652</v>
      </c>
      <c r="DC900" s="676">
        <f t="shared" si="1291"/>
        <v>-3.3176470588235305</v>
      </c>
      <c r="DD900" s="208">
        <v>1012.3394000000001</v>
      </c>
      <c r="DE900" s="677">
        <f t="shared" ref="DE900:DE911" si="1360">DD900-Z900</f>
        <v>162.33940000000007</v>
      </c>
      <c r="DF900" s="676">
        <f t="shared" ref="DF900:DF911" si="1361">(DD900/Z900)*100-100</f>
        <v>19.098752941176485</v>
      </c>
      <c r="DG900" s="676">
        <f t="shared" si="1292"/>
        <v>3.8197505882352969</v>
      </c>
      <c r="DH900" s="222">
        <v>20</v>
      </c>
      <c r="DI900" s="677">
        <f t="shared" ref="DI900:DI911" si="1362">Z900*DH900/100</f>
        <v>170</v>
      </c>
      <c r="DJ900" s="568">
        <f t="shared" ref="DJ900:DJ911" si="1363">Z900+DI900</f>
        <v>1020</v>
      </c>
      <c r="DK900" s="677">
        <f t="shared" ref="DK900:DK911" si="1364">DJ900*Y900</f>
        <v>1020</v>
      </c>
      <c r="DL900" s="677">
        <f t="shared" si="1293"/>
        <v>306</v>
      </c>
      <c r="DM900" s="677">
        <f t="shared" si="1294"/>
        <v>510</v>
      </c>
      <c r="DN900" s="677">
        <f t="shared" ref="DN900:DN911" si="1365">(DD900-DJ900)/4</f>
        <v>-1.9151499999999828</v>
      </c>
      <c r="DO900" s="677">
        <f t="shared" si="1295"/>
        <v>-0.57454499999999487</v>
      </c>
      <c r="DP900" s="677">
        <f t="shared" si="1296"/>
        <v>-0.95757499999999141</v>
      </c>
      <c r="DQ900" s="677">
        <f t="shared" ref="DQ900:DQ911" si="1366">DN900*Y900</f>
        <v>-1.9151499999999828</v>
      </c>
      <c r="DR900" s="222">
        <v>709</v>
      </c>
      <c r="DS900" s="677">
        <f t="shared" ref="DS900:DS911" si="1367">DR900-Z900</f>
        <v>-141</v>
      </c>
      <c r="DT900" s="676">
        <f t="shared" ref="DT900:DT911" si="1368">(DR900/Z900*100)-100</f>
        <v>-16.588235294117652</v>
      </c>
      <c r="DU900" s="710">
        <f t="shared" si="1297"/>
        <v>-3.3176470588235305</v>
      </c>
      <c r="DV900" s="208">
        <v>1012.3394000000001</v>
      </c>
      <c r="DW900" s="677">
        <f t="shared" ref="DW900:DW911" si="1369">DV900-Z900</f>
        <v>162.33940000000007</v>
      </c>
      <c r="DX900" s="676">
        <f t="shared" ref="DX900:DX911" si="1370">(DV900/Z900)*100-100</f>
        <v>19.098752941176485</v>
      </c>
      <c r="DY900" s="710">
        <f t="shared" si="1298"/>
        <v>3.8197505882352969</v>
      </c>
      <c r="DZ900" s="222">
        <v>19</v>
      </c>
      <c r="EA900" s="677">
        <f t="shared" ref="EA900:EA911" si="1371">Z900*DZ900/100</f>
        <v>161.5</v>
      </c>
      <c r="EB900" s="568">
        <f t="shared" ref="EB900:EB911" si="1372">Z900+EA900</f>
        <v>1011.5</v>
      </c>
      <c r="EC900" s="677">
        <f t="shared" ref="EC900:EC911" si="1373">EB900*Y900</f>
        <v>1011.5</v>
      </c>
      <c r="ED900" s="677">
        <f t="shared" si="1299"/>
        <v>303.45</v>
      </c>
      <c r="EE900" s="677">
        <f t="shared" si="1300"/>
        <v>505.75</v>
      </c>
      <c r="EF900" s="208">
        <f t="shared" si="1301"/>
        <v>0.20985000000001719</v>
      </c>
      <c r="EG900" s="208">
        <f t="shared" si="1302"/>
        <v>6.295500000000516E-2</v>
      </c>
      <c r="EH900" s="208">
        <f t="shared" si="1303"/>
        <v>0.10492500000000859</v>
      </c>
      <c r="EI900" s="677">
        <f t="shared" ref="EI900:EI911" si="1374">EF900*Y900</f>
        <v>0.20985000000001719</v>
      </c>
    </row>
    <row r="901" spans="1:139" s="218" customFormat="1" ht="33" customHeight="1" x14ac:dyDescent="0.2">
      <c r="A901" s="505">
        <v>899</v>
      </c>
      <c r="B901" s="505" t="s">
        <v>1270</v>
      </c>
      <c r="C901" s="499" t="s">
        <v>928</v>
      </c>
      <c r="D901" s="253" t="s">
        <v>635</v>
      </c>
      <c r="E901" s="253" t="s">
        <v>134</v>
      </c>
      <c r="F901" s="219" t="s">
        <v>5</v>
      </c>
      <c r="G901" s="219" t="s">
        <v>42</v>
      </c>
      <c r="H901" s="219" t="s">
        <v>52</v>
      </c>
      <c r="I901" s="248">
        <v>0.4</v>
      </c>
      <c r="J901" s="229">
        <v>679</v>
      </c>
      <c r="K901" s="222"/>
      <c r="L901" s="219" t="s">
        <v>5</v>
      </c>
      <c r="M901" s="219" t="s">
        <v>42</v>
      </c>
      <c r="N901" s="219" t="s">
        <v>52</v>
      </c>
      <c r="O901" s="249">
        <v>0.4</v>
      </c>
      <c r="P901" s="230">
        <v>679</v>
      </c>
      <c r="Q901" s="219"/>
      <c r="R901" s="219"/>
      <c r="S901" s="219"/>
      <c r="T901" s="249">
        <v>0.4</v>
      </c>
      <c r="U901" s="231">
        <v>679</v>
      </c>
      <c r="V901" s="228" t="s">
        <v>303</v>
      </c>
      <c r="W901" s="228" t="s">
        <v>42</v>
      </c>
      <c r="X901" s="228" t="s">
        <v>10</v>
      </c>
      <c r="Y901" s="761">
        <f>0.4-0.4</f>
        <v>0</v>
      </c>
      <c r="Z901" s="232">
        <v>679</v>
      </c>
      <c r="AA901" s="207">
        <f t="shared" si="1310"/>
        <v>0</v>
      </c>
      <c r="AB901" s="222">
        <v>648</v>
      </c>
      <c r="AC901" s="544">
        <f t="shared" ref="AC901:AC911" si="1375">AB901-Z901</f>
        <v>-31</v>
      </c>
      <c r="AD901" s="208">
        <f>0.814*$AB$1</f>
        <v>925.89243999999997</v>
      </c>
      <c r="AE901" s="678">
        <f t="shared" ref="AE901:AE911" si="1376">AD901-Z901</f>
        <v>246.89243999999997</v>
      </c>
      <c r="AF901" s="222">
        <v>1205</v>
      </c>
      <c r="AJ901" s="444">
        <f t="shared" si="1311"/>
        <v>-31</v>
      </c>
      <c r="AK901" s="444">
        <f t="shared" si="1312"/>
        <v>-4.5655375552282749</v>
      </c>
      <c r="AL901" s="539">
        <f t="shared" ref="AL901:AL911" si="1377">AK901/5/100</f>
        <v>-9.1310751104565508E-3</v>
      </c>
      <c r="AM901" s="444">
        <f t="shared" si="1313"/>
        <v>-6.2</v>
      </c>
      <c r="AN901" s="445">
        <f t="shared" si="1314"/>
        <v>246.89243999999997</v>
      </c>
      <c r="AO901" s="445">
        <f t="shared" si="1315"/>
        <v>36.361184094256259</v>
      </c>
      <c r="AP901" s="542">
        <f t="shared" ref="AP901:AP910" si="1378">AO901/5/100</f>
        <v>7.2722368188512521E-2</v>
      </c>
      <c r="AQ901" s="445">
        <f t="shared" si="1316"/>
        <v>49.37848799999999</v>
      </c>
      <c r="AR901" s="227">
        <f t="shared" si="1317"/>
        <v>0</v>
      </c>
      <c r="AS901" s="210">
        <f t="shared" si="1318"/>
        <v>799</v>
      </c>
      <c r="AT901" s="209">
        <f t="shared" si="1319"/>
        <v>239.7</v>
      </c>
      <c r="AU901" s="209">
        <f t="shared" si="1320"/>
        <v>399.5</v>
      </c>
      <c r="AV901" s="211">
        <f t="shared" si="1321"/>
        <v>648</v>
      </c>
      <c r="AW901" s="210">
        <f t="shared" si="1322"/>
        <v>151</v>
      </c>
      <c r="AX901" s="210">
        <f t="shared" si="1323"/>
        <v>120</v>
      </c>
      <c r="AY901" s="210">
        <f t="shared" si="1324"/>
        <v>17.673048600883661</v>
      </c>
      <c r="AZ901" s="211">
        <f t="shared" si="1325"/>
        <v>925.89243999999997</v>
      </c>
      <c r="BA901" s="544">
        <f t="shared" ref="BA901:BA911" si="1379">AZ901-AS901</f>
        <v>126.89243999999997</v>
      </c>
      <c r="BB901" s="210">
        <f t="shared" ref="BB901:BB913" si="1380">BA901/4</f>
        <v>31.723109999999991</v>
      </c>
      <c r="BC901" s="213">
        <f t="shared" si="1326"/>
        <v>0</v>
      </c>
      <c r="BD901" s="211">
        <f>[1]MAG_9pak!$F$6</f>
        <v>833.30319599999996</v>
      </c>
      <c r="BE901" s="213">
        <f t="shared" si="1327"/>
        <v>249.99095879999999</v>
      </c>
      <c r="BF901" s="213">
        <f t="shared" si="1328"/>
        <v>416.65159799999998</v>
      </c>
      <c r="BG901" s="210">
        <f t="shared" si="1329"/>
        <v>185.30319599999996</v>
      </c>
      <c r="BH901" s="210">
        <f t="shared" si="1330"/>
        <v>154.30319599999996</v>
      </c>
      <c r="BI901" s="210">
        <f t="shared" si="1331"/>
        <v>22.725065684830639</v>
      </c>
      <c r="BJ901" s="210">
        <f t="shared" si="1332"/>
        <v>841.96</v>
      </c>
      <c r="BK901" s="214">
        <f t="shared" si="1333"/>
        <v>252.58799999999999</v>
      </c>
      <c r="BL901" s="214">
        <f t="shared" si="1334"/>
        <v>420.98</v>
      </c>
      <c r="BM901" s="210">
        <f t="shared" si="1335"/>
        <v>162.96000000000004</v>
      </c>
      <c r="BN901" s="210">
        <f t="shared" si="1336"/>
        <v>193.96000000000004</v>
      </c>
      <c r="BO901" s="215">
        <f t="shared" si="1337"/>
        <v>0</v>
      </c>
      <c r="BP901" s="210">
        <f t="shared" si="1308"/>
        <v>841.96</v>
      </c>
      <c r="BQ901" s="216">
        <f t="shared" si="1338"/>
        <v>252.58799999999999</v>
      </c>
      <c r="BR901" s="216">
        <f t="shared" si="1339"/>
        <v>420.98</v>
      </c>
      <c r="BS901" s="210">
        <f t="shared" si="1340"/>
        <v>162.96000000000004</v>
      </c>
      <c r="BT901" s="210">
        <f t="shared" si="1341"/>
        <v>193.96000000000004</v>
      </c>
      <c r="BU901" s="217">
        <f t="shared" si="1342"/>
        <v>0</v>
      </c>
      <c r="BV901" s="210">
        <f t="shared" si="1309"/>
        <v>841.96</v>
      </c>
      <c r="BW901" s="403">
        <f t="shared" si="1343"/>
        <v>252.58799999999999</v>
      </c>
      <c r="BX901" s="403">
        <f t="shared" si="1344"/>
        <v>420.98</v>
      </c>
      <c r="BY901" s="210">
        <f t="shared" si="1345"/>
        <v>162.96000000000004</v>
      </c>
      <c r="BZ901" s="210">
        <f t="shared" si="1346"/>
        <v>193.96000000000004</v>
      </c>
      <c r="CA901" s="210">
        <f t="shared" si="1347"/>
        <v>24</v>
      </c>
      <c r="CB901" s="404">
        <f t="shared" si="1348"/>
        <v>0</v>
      </c>
      <c r="CC901" s="211"/>
      <c r="CD901" s="537">
        <f t="shared" si="1349"/>
        <v>31.723109999999991</v>
      </c>
      <c r="CE901" s="537">
        <f t="shared" ref="CE901:CE911" si="1381">CD901*0.3</f>
        <v>9.5169329999999963</v>
      </c>
      <c r="CF901" s="537">
        <f t="shared" si="1350"/>
        <v>15.861554999999996</v>
      </c>
      <c r="CG901" s="210"/>
      <c r="CH901" s="210"/>
      <c r="CI901" s="210"/>
      <c r="CJ901" s="538">
        <f t="shared" si="1351"/>
        <v>0</v>
      </c>
      <c r="CK901" s="216">
        <f t="shared" si="1352"/>
        <v>-37.75</v>
      </c>
      <c r="CL901" s="216">
        <f t="shared" ref="CL901:CL911" si="1382">CK901*0.3</f>
        <v>-11.324999999999999</v>
      </c>
      <c r="CM901" s="216">
        <f t="shared" si="1353"/>
        <v>-18.875</v>
      </c>
      <c r="CN901" s="216"/>
      <c r="CO901" s="216"/>
      <c r="CP901" s="216"/>
      <c r="CQ901" s="217">
        <f t="shared" si="1354"/>
        <v>0</v>
      </c>
      <c r="CR901" s="403">
        <f t="shared" si="1355"/>
        <v>20.983109999999982</v>
      </c>
      <c r="CS901" s="403">
        <f t="shared" ref="CS901:CS911" si="1383">CR901*0.3</f>
        <v>6.2949329999999941</v>
      </c>
      <c r="CT901" s="403">
        <f t="shared" si="1356"/>
        <v>10.491554999999991</v>
      </c>
      <c r="CU901" s="403"/>
      <c r="CV901" s="403"/>
      <c r="CW901" s="403"/>
      <c r="CX901" s="404">
        <f t="shared" si="1357"/>
        <v>0</v>
      </c>
      <c r="CY901" s="198"/>
      <c r="CZ901" s="222">
        <v>648</v>
      </c>
      <c r="DA901" s="677">
        <f t="shared" si="1358"/>
        <v>-31</v>
      </c>
      <c r="DB901" s="676">
        <f t="shared" si="1359"/>
        <v>-4.5655375552282749</v>
      </c>
      <c r="DC901" s="676">
        <f t="shared" ref="DC901:DC911" si="1384">DB901/5</f>
        <v>-0.91310751104565502</v>
      </c>
      <c r="DD901" s="208">
        <v>925.89243999999997</v>
      </c>
      <c r="DE901" s="677">
        <f t="shared" si="1360"/>
        <v>246.89243999999997</v>
      </c>
      <c r="DF901" s="676">
        <f t="shared" si="1361"/>
        <v>36.361184094256259</v>
      </c>
      <c r="DG901" s="676">
        <f t="shared" ref="DG901:DG911" si="1385">DF901/5</f>
        <v>7.2722368188512521</v>
      </c>
      <c r="DH901" s="222">
        <v>24</v>
      </c>
      <c r="DI901" s="677">
        <f t="shared" si="1362"/>
        <v>162.96</v>
      </c>
      <c r="DJ901" s="568">
        <f t="shared" si="1363"/>
        <v>841.96</v>
      </c>
      <c r="DK901" s="677">
        <f t="shared" si="1364"/>
        <v>0</v>
      </c>
      <c r="DL901" s="677">
        <f t="shared" ref="DL901:DL911" si="1386">DJ901*30/100</f>
        <v>252.58800000000002</v>
      </c>
      <c r="DM901" s="677">
        <f t="shared" ref="DM901:DM911" si="1387">DJ901*50/100</f>
        <v>420.98</v>
      </c>
      <c r="DN901" s="677">
        <f t="shared" si="1365"/>
        <v>20.983109999999982</v>
      </c>
      <c r="DO901" s="677">
        <f t="shared" ref="DO901:DO911" si="1388">DN901*0.3</f>
        <v>6.2949329999999941</v>
      </c>
      <c r="DP901" s="677">
        <f t="shared" ref="DP901:DP911" si="1389">DN901*0.5</f>
        <v>10.491554999999991</v>
      </c>
      <c r="DQ901" s="677">
        <f t="shared" si="1366"/>
        <v>0</v>
      </c>
      <c r="DR901" s="222">
        <v>648</v>
      </c>
      <c r="DS901" s="677">
        <f t="shared" si="1367"/>
        <v>-31</v>
      </c>
      <c r="DT901" s="676">
        <f t="shared" si="1368"/>
        <v>-4.5655375552282749</v>
      </c>
      <c r="DU901" s="710">
        <f t="shared" ref="DU901:DU911" si="1390">DT901/5</f>
        <v>-0.91310751104565502</v>
      </c>
      <c r="DV901" s="208">
        <v>925.89243999999997</v>
      </c>
      <c r="DW901" s="677">
        <f t="shared" si="1369"/>
        <v>246.89243999999997</v>
      </c>
      <c r="DX901" s="676">
        <f t="shared" si="1370"/>
        <v>36.361184094256259</v>
      </c>
      <c r="DY901" s="710">
        <f t="shared" ref="DY901:DY911" si="1391">DX901/5</f>
        <v>7.2722368188512521</v>
      </c>
      <c r="DZ901" s="222">
        <v>22</v>
      </c>
      <c r="EA901" s="677">
        <f t="shared" si="1371"/>
        <v>149.38</v>
      </c>
      <c r="EB901" s="568">
        <f t="shared" si="1372"/>
        <v>828.38</v>
      </c>
      <c r="EC901" s="677">
        <f t="shared" si="1373"/>
        <v>0</v>
      </c>
      <c r="ED901" s="677">
        <f t="shared" ref="ED901:ED911" si="1392">EB901*30/100</f>
        <v>248.51400000000001</v>
      </c>
      <c r="EE901" s="677">
        <f t="shared" ref="EE901:EE911" si="1393">EB901*50/100</f>
        <v>414.19</v>
      </c>
      <c r="EF901" s="208">
        <f t="shared" ref="EF901:EF911" si="1394">(DV901-EB901)/4</f>
        <v>24.378109999999992</v>
      </c>
      <c r="EG901" s="208">
        <f t="shared" ref="EG901:EG911" si="1395">EF901*0.3</f>
        <v>7.3134329999999972</v>
      </c>
      <c r="EH901" s="208">
        <f t="shared" ref="EH901:EH911" si="1396">EF901*0.5</f>
        <v>12.189054999999996</v>
      </c>
      <c r="EI901" s="677">
        <f t="shared" si="1374"/>
        <v>0</v>
      </c>
    </row>
    <row r="902" spans="1:139" s="218" customFormat="1" ht="33" customHeight="1" x14ac:dyDescent="0.2">
      <c r="A902" s="506">
        <v>900</v>
      </c>
      <c r="B902" s="506" t="s">
        <v>1270</v>
      </c>
      <c r="C902" s="499" t="s">
        <v>928</v>
      </c>
      <c r="D902" s="253" t="s">
        <v>635</v>
      </c>
      <c r="E902" s="253" t="s">
        <v>153</v>
      </c>
      <c r="F902" s="219" t="s">
        <v>5</v>
      </c>
      <c r="G902" s="219" t="s">
        <v>42</v>
      </c>
      <c r="H902" s="219" t="s">
        <v>52</v>
      </c>
      <c r="I902" s="248">
        <v>1</v>
      </c>
      <c r="J902" s="234">
        <v>679</v>
      </c>
      <c r="K902" s="222"/>
      <c r="L902" s="219" t="s">
        <v>5</v>
      </c>
      <c r="M902" s="219" t="s">
        <v>42</v>
      </c>
      <c r="N902" s="219" t="s">
        <v>52</v>
      </c>
      <c r="O902" s="249">
        <v>1</v>
      </c>
      <c r="P902" s="234">
        <v>679</v>
      </c>
      <c r="Q902" s="219"/>
      <c r="R902" s="219"/>
      <c r="S902" s="219"/>
      <c r="T902" s="249">
        <v>1</v>
      </c>
      <c r="U902" s="235">
        <v>679</v>
      </c>
      <c r="V902" s="228" t="s">
        <v>303</v>
      </c>
      <c r="W902" s="228" t="s">
        <v>42</v>
      </c>
      <c r="X902" s="228" t="s">
        <v>10</v>
      </c>
      <c r="Y902" s="252">
        <v>1</v>
      </c>
      <c r="Z902" s="236">
        <v>679</v>
      </c>
      <c r="AA902" s="207">
        <f t="shared" si="1310"/>
        <v>679</v>
      </c>
      <c r="AB902" s="222">
        <v>648</v>
      </c>
      <c r="AC902" s="544">
        <f t="shared" si="1375"/>
        <v>-31</v>
      </c>
      <c r="AD902" s="208">
        <f>0.814*$AB$1</f>
        <v>925.89243999999997</v>
      </c>
      <c r="AE902" s="678">
        <f t="shared" si="1376"/>
        <v>246.89243999999997</v>
      </c>
      <c r="AF902" s="222">
        <v>1205</v>
      </c>
      <c r="AJ902" s="444">
        <f t="shared" si="1311"/>
        <v>-31</v>
      </c>
      <c r="AK902" s="444">
        <f t="shared" si="1312"/>
        <v>-4.5655375552282749</v>
      </c>
      <c r="AL902" s="539">
        <f t="shared" si="1377"/>
        <v>-9.1310751104565508E-3</v>
      </c>
      <c r="AM902" s="444">
        <f t="shared" si="1313"/>
        <v>-6.2</v>
      </c>
      <c r="AN902" s="445">
        <f t="shared" si="1314"/>
        <v>246.89243999999997</v>
      </c>
      <c r="AO902" s="445">
        <f t="shared" si="1315"/>
        <v>36.361184094256259</v>
      </c>
      <c r="AP902" s="542">
        <f t="shared" si="1378"/>
        <v>7.2722368188512521E-2</v>
      </c>
      <c r="AQ902" s="445">
        <f t="shared" si="1316"/>
        <v>49.37848799999999</v>
      </c>
      <c r="AR902" s="227">
        <f t="shared" si="1317"/>
        <v>799</v>
      </c>
      <c r="AS902" s="210">
        <f t="shared" si="1318"/>
        <v>799</v>
      </c>
      <c r="AT902" s="209">
        <f t="shared" si="1319"/>
        <v>239.7</v>
      </c>
      <c r="AU902" s="209">
        <f t="shared" si="1320"/>
        <v>399.5</v>
      </c>
      <c r="AV902" s="211">
        <f t="shared" si="1321"/>
        <v>648</v>
      </c>
      <c r="AW902" s="210">
        <f t="shared" si="1322"/>
        <v>151</v>
      </c>
      <c r="AX902" s="210">
        <f t="shared" si="1323"/>
        <v>120</v>
      </c>
      <c r="AY902" s="210">
        <f t="shared" si="1324"/>
        <v>17.673048600883661</v>
      </c>
      <c r="AZ902" s="211">
        <f t="shared" si="1325"/>
        <v>925.89243999999997</v>
      </c>
      <c r="BA902" s="544">
        <f t="shared" si="1379"/>
        <v>126.89243999999997</v>
      </c>
      <c r="BB902" s="210">
        <f t="shared" si="1380"/>
        <v>31.723109999999991</v>
      </c>
      <c r="BC902" s="213">
        <f t="shared" si="1326"/>
        <v>833.30319599999996</v>
      </c>
      <c r="BD902" s="211">
        <f>[1]MAG_9pak!$F$6</f>
        <v>833.30319599999996</v>
      </c>
      <c r="BE902" s="213">
        <f t="shared" si="1327"/>
        <v>249.99095879999999</v>
      </c>
      <c r="BF902" s="213">
        <f t="shared" si="1328"/>
        <v>416.65159799999998</v>
      </c>
      <c r="BG902" s="210">
        <f t="shared" si="1329"/>
        <v>185.30319599999996</v>
      </c>
      <c r="BH902" s="210">
        <f t="shared" si="1330"/>
        <v>154.30319599999996</v>
      </c>
      <c r="BI902" s="210">
        <f t="shared" si="1331"/>
        <v>22.725065684830639</v>
      </c>
      <c r="BJ902" s="210">
        <f t="shared" si="1332"/>
        <v>841.96</v>
      </c>
      <c r="BK902" s="214">
        <f t="shared" si="1333"/>
        <v>252.58799999999999</v>
      </c>
      <c r="BL902" s="214">
        <f t="shared" si="1334"/>
        <v>420.98</v>
      </c>
      <c r="BM902" s="210">
        <f t="shared" si="1335"/>
        <v>162.96000000000004</v>
      </c>
      <c r="BN902" s="210">
        <f t="shared" si="1336"/>
        <v>193.96000000000004</v>
      </c>
      <c r="BO902" s="215">
        <f t="shared" si="1337"/>
        <v>841.96</v>
      </c>
      <c r="BP902" s="210">
        <f t="shared" si="1308"/>
        <v>841.96</v>
      </c>
      <c r="BQ902" s="216">
        <f t="shared" si="1338"/>
        <v>252.58799999999999</v>
      </c>
      <c r="BR902" s="216">
        <f t="shared" si="1339"/>
        <v>420.98</v>
      </c>
      <c r="BS902" s="210">
        <f t="shared" si="1340"/>
        <v>162.96000000000004</v>
      </c>
      <c r="BT902" s="210">
        <f t="shared" si="1341"/>
        <v>193.96000000000004</v>
      </c>
      <c r="BU902" s="217">
        <f t="shared" si="1342"/>
        <v>841.96</v>
      </c>
      <c r="BV902" s="210">
        <f t="shared" si="1309"/>
        <v>841.96</v>
      </c>
      <c r="BW902" s="403">
        <f t="shared" si="1343"/>
        <v>252.58799999999999</v>
      </c>
      <c r="BX902" s="403">
        <f t="shared" si="1344"/>
        <v>420.98</v>
      </c>
      <c r="BY902" s="210">
        <f t="shared" si="1345"/>
        <v>162.96000000000004</v>
      </c>
      <c r="BZ902" s="210">
        <f t="shared" si="1346"/>
        <v>193.96000000000004</v>
      </c>
      <c r="CA902" s="210">
        <f t="shared" si="1347"/>
        <v>24</v>
      </c>
      <c r="CB902" s="404">
        <f t="shared" si="1348"/>
        <v>841.96</v>
      </c>
      <c r="CC902" s="211"/>
      <c r="CD902" s="537">
        <f t="shared" si="1349"/>
        <v>31.723109999999991</v>
      </c>
      <c r="CE902" s="537">
        <f t="shared" si="1381"/>
        <v>9.5169329999999963</v>
      </c>
      <c r="CF902" s="537">
        <f t="shared" si="1350"/>
        <v>15.861554999999996</v>
      </c>
      <c r="CG902" s="210"/>
      <c r="CH902" s="210"/>
      <c r="CI902" s="210"/>
      <c r="CJ902" s="538">
        <f t="shared" si="1351"/>
        <v>31.723109999999991</v>
      </c>
      <c r="CK902" s="216">
        <f t="shared" si="1352"/>
        <v>-37.75</v>
      </c>
      <c r="CL902" s="216">
        <f t="shared" si="1382"/>
        <v>-11.324999999999999</v>
      </c>
      <c r="CM902" s="216">
        <f t="shared" si="1353"/>
        <v>-18.875</v>
      </c>
      <c r="CN902" s="216"/>
      <c r="CO902" s="216"/>
      <c r="CP902" s="216"/>
      <c r="CQ902" s="217">
        <f t="shared" si="1354"/>
        <v>-37.75</v>
      </c>
      <c r="CR902" s="403">
        <f t="shared" si="1355"/>
        <v>20.983109999999982</v>
      </c>
      <c r="CS902" s="403">
        <f t="shared" si="1383"/>
        <v>6.2949329999999941</v>
      </c>
      <c r="CT902" s="403">
        <f t="shared" si="1356"/>
        <v>10.491554999999991</v>
      </c>
      <c r="CU902" s="403"/>
      <c r="CV902" s="403"/>
      <c r="CW902" s="403"/>
      <c r="CX902" s="404">
        <f t="shared" si="1357"/>
        <v>20.983109999999982</v>
      </c>
      <c r="CY902" s="198"/>
      <c r="CZ902" s="222">
        <v>648</v>
      </c>
      <c r="DA902" s="677">
        <f t="shared" si="1358"/>
        <v>-31</v>
      </c>
      <c r="DB902" s="676">
        <f t="shared" si="1359"/>
        <v>-4.5655375552282749</v>
      </c>
      <c r="DC902" s="676">
        <f t="shared" si="1384"/>
        <v>-0.91310751104565502</v>
      </c>
      <c r="DD902" s="208">
        <v>925.89243999999997</v>
      </c>
      <c r="DE902" s="677">
        <f t="shared" si="1360"/>
        <v>246.89243999999997</v>
      </c>
      <c r="DF902" s="676">
        <f t="shared" si="1361"/>
        <v>36.361184094256259</v>
      </c>
      <c r="DG902" s="676">
        <f t="shared" si="1385"/>
        <v>7.2722368188512521</v>
      </c>
      <c r="DH902" s="222">
        <v>24</v>
      </c>
      <c r="DI902" s="677">
        <f t="shared" si="1362"/>
        <v>162.96</v>
      </c>
      <c r="DJ902" s="568">
        <f t="shared" si="1363"/>
        <v>841.96</v>
      </c>
      <c r="DK902" s="677">
        <f t="shared" si="1364"/>
        <v>841.96</v>
      </c>
      <c r="DL902" s="677">
        <f t="shared" si="1386"/>
        <v>252.58800000000002</v>
      </c>
      <c r="DM902" s="677">
        <f t="shared" si="1387"/>
        <v>420.98</v>
      </c>
      <c r="DN902" s="677">
        <f t="shared" si="1365"/>
        <v>20.983109999999982</v>
      </c>
      <c r="DO902" s="677">
        <f t="shared" si="1388"/>
        <v>6.2949329999999941</v>
      </c>
      <c r="DP902" s="677">
        <f t="shared" si="1389"/>
        <v>10.491554999999991</v>
      </c>
      <c r="DQ902" s="677">
        <f t="shared" si="1366"/>
        <v>20.983109999999982</v>
      </c>
      <c r="DR902" s="222">
        <v>648</v>
      </c>
      <c r="DS902" s="677">
        <f t="shared" si="1367"/>
        <v>-31</v>
      </c>
      <c r="DT902" s="676">
        <f t="shared" si="1368"/>
        <v>-4.5655375552282749</v>
      </c>
      <c r="DU902" s="710">
        <f t="shared" si="1390"/>
        <v>-0.91310751104565502</v>
      </c>
      <c r="DV902" s="208">
        <v>925.89243999999997</v>
      </c>
      <c r="DW902" s="677">
        <f t="shared" si="1369"/>
        <v>246.89243999999997</v>
      </c>
      <c r="DX902" s="676">
        <f t="shared" si="1370"/>
        <v>36.361184094256259</v>
      </c>
      <c r="DY902" s="710">
        <f t="shared" si="1391"/>
        <v>7.2722368188512521</v>
      </c>
      <c r="DZ902" s="222">
        <v>22</v>
      </c>
      <c r="EA902" s="677">
        <f t="shared" si="1371"/>
        <v>149.38</v>
      </c>
      <c r="EB902" s="568">
        <f t="shared" si="1372"/>
        <v>828.38</v>
      </c>
      <c r="EC902" s="677">
        <f t="shared" si="1373"/>
        <v>828.38</v>
      </c>
      <c r="ED902" s="677">
        <f t="shared" si="1392"/>
        <v>248.51400000000001</v>
      </c>
      <c r="EE902" s="677">
        <f t="shared" si="1393"/>
        <v>414.19</v>
      </c>
      <c r="EF902" s="208">
        <f t="shared" si="1394"/>
        <v>24.378109999999992</v>
      </c>
      <c r="EG902" s="208">
        <f t="shared" si="1395"/>
        <v>7.3134329999999972</v>
      </c>
      <c r="EH902" s="208">
        <f t="shared" si="1396"/>
        <v>12.189054999999996</v>
      </c>
      <c r="EI902" s="677">
        <f t="shared" si="1374"/>
        <v>24.378109999999992</v>
      </c>
    </row>
    <row r="903" spans="1:139" s="218" customFormat="1" ht="33" customHeight="1" x14ac:dyDescent="0.2">
      <c r="A903" s="505">
        <v>901</v>
      </c>
      <c r="B903" s="505" t="s">
        <v>1270</v>
      </c>
      <c r="C903" s="499" t="s">
        <v>930</v>
      </c>
      <c r="D903" s="253" t="s">
        <v>635</v>
      </c>
      <c r="E903" s="253" t="s">
        <v>33</v>
      </c>
      <c r="F903" s="219" t="s">
        <v>41</v>
      </c>
      <c r="G903" s="219" t="s">
        <v>42</v>
      </c>
      <c r="H903" s="219" t="s">
        <v>25</v>
      </c>
      <c r="I903" s="248">
        <v>1.8</v>
      </c>
      <c r="J903" s="229">
        <v>866</v>
      </c>
      <c r="K903" s="222"/>
      <c r="L903" s="219" t="s">
        <v>41</v>
      </c>
      <c r="M903" s="219" t="s">
        <v>42</v>
      </c>
      <c r="N903" s="219" t="s">
        <v>25</v>
      </c>
      <c r="O903" s="249">
        <v>1.8</v>
      </c>
      <c r="P903" s="230">
        <v>866</v>
      </c>
      <c r="Q903" s="219"/>
      <c r="R903" s="219"/>
      <c r="S903" s="219"/>
      <c r="T903" s="249">
        <v>1.8</v>
      </c>
      <c r="U903" s="231">
        <v>866</v>
      </c>
      <c r="V903" s="228" t="s">
        <v>699</v>
      </c>
      <c r="W903" s="228" t="s">
        <v>42</v>
      </c>
      <c r="X903" s="228" t="s">
        <v>45</v>
      </c>
      <c r="Y903" s="252">
        <v>1.8</v>
      </c>
      <c r="Z903" s="232">
        <v>866</v>
      </c>
      <c r="AA903" s="207">
        <f t="shared" si="1310"/>
        <v>1558.8</v>
      </c>
      <c r="AB903" s="222">
        <v>758</v>
      </c>
      <c r="AC903" s="544">
        <f t="shared" si="1375"/>
        <v>-108</v>
      </c>
      <c r="AD903" s="208">
        <f>0.95*$AB$1</f>
        <v>1080.587</v>
      </c>
      <c r="AE903" s="678">
        <f t="shared" si="1376"/>
        <v>214.58699999999999</v>
      </c>
      <c r="AF903" s="222">
        <v>1406</v>
      </c>
      <c r="AJ903" s="444">
        <f t="shared" si="1311"/>
        <v>-108</v>
      </c>
      <c r="AK903" s="444">
        <f t="shared" si="1312"/>
        <v>-12.47113163972287</v>
      </c>
      <c r="AL903" s="539">
        <f t="shared" si="1377"/>
        <v>-2.494226327944574E-2</v>
      </c>
      <c r="AM903" s="444">
        <f t="shared" si="1313"/>
        <v>-21.6</v>
      </c>
      <c r="AN903" s="445">
        <f t="shared" si="1314"/>
        <v>214.58699999999999</v>
      </c>
      <c r="AO903" s="445">
        <f t="shared" si="1315"/>
        <v>24.779099307159356</v>
      </c>
      <c r="AP903" s="542">
        <f t="shared" si="1378"/>
        <v>4.9558198614318719E-2</v>
      </c>
      <c r="AQ903" s="445">
        <f t="shared" si="1316"/>
        <v>42.917400000000001</v>
      </c>
      <c r="AR903" s="227">
        <f t="shared" si="1317"/>
        <v>1774.8</v>
      </c>
      <c r="AS903" s="210">
        <f t="shared" si="1318"/>
        <v>986</v>
      </c>
      <c r="AT903" s="209">
        <f t="shared" si="1319"/>
        <v>295.8</v>
      </c>
      <c r="AU903" s="209">
        <f t="shared" si="1320"/>
        <v>493</v>
      </c>
      <c r="AV903" s="211">
        <f t="shared" si="1321"/>
        <v>758</v>
      </c>
      <c r="AW903" s="210">
        <f t="shared" si="1322"/>
        <v>228</v>
      </c>
      <c r="AX903" s="210">
        <f t="shared" si="1323"/>
        <v>120</v>
      </c>
      <c r="AY903" s="210">
        <f t="shared" si="1324"/>
        <v>13.85681293302541</v>
      </c>
      <c r="AZ903" s="211">
        <f t="shared" si="1325"/>
        <v>1080.587</v>
      </c>
      <c r="BA903" s="544">
        <f t="shared" si="1379"/>
        <v>94.586999999999989</v>
      </c>
      <c r="BB903" s="210">
        <f t="shared" si="1380"/>
        <v>23.646749999999997</v>
      </c>
      <c r="BC903" s="213">
        <f t="shared" si="1326"/>
        <v>1750.5509400000001</v>
      </c>
      <c r="BD903" s="211">
        <f>[1]MAG_9pak!$F$9</f>
        <v>972.52830000000006</v>
      </c>
      <c r="BE903" s="213">
        <f t="shared" si="1327"/>
        <v>291.75848999999999</v>
      </c>
      <c r="BF903" s="213">
        <f t="shared" si="1328"/>
        <v>486.26415000000003</v>
      </c>
      <c r="BG903" s="210">
        <f t="shared" si="1329"/>
        <v>214.52830000000006</v>
      </c>
      <c r="BH903" s="210">
        <f t="shared" si="1330"/>
        <v>106.52830000000006</v>
      </c>
      <c r="BI903" s="210">
        <f t="shared" si="1331"/>
        <v>12.301189376443418</v>
      </c>
      <c r="BJ903" s="210">
        <f t="shared" si="1332"/>
        <v>1073.8399999999999</v>
      </c>
      <c r="BK903" s="214">
        <f t="shared" si="1333"/>
        <v>322.15199999999999</v>
      </c>
      <c r="BL903" s="214">
        <f t="shared" si="1334"/>
        <v>536.91999999999996</v>
      </c>
      <c r="BM903" s="210">
        <f t="shared" si="1335"/>
        <v>207.83999999999992</v>
      </c>
      <c r="BN903" s="210">
        <f t="shared" si="1336"/>
        <v>315.83999999999992</v>
      </c>
      <c r="BO903" s="215">
        <f t="shared" si="1337"/>
        <v>1932.9119999999998</v>
      </c>
      <c r="BP903" s="210">
        <f t="shared" si="1308"/>
        <v>1073.8399999999999</v>
      </c>
      <c r="BQ903" s="216">
        <f t="shared" si="1338"/>
        <v>322.15199999999999</v>
      </c>
      <c r="BR903" s="216">
        <f t="shared" si="1339"/>
        <v>536.91999999999996</v>
      </c>
      <c r="BS903" s="210">
        <f t="shared" si="1340"/>
        <v>207.83999999999992</v>
      </c>
      <c r="BT903" s="210">
        <f t="shared" si="1341"/>
        <v>315.83999999999992</v>
      </c>
      <c r="BU903" s="217">
        <f t="shared" si="1342"/>
        <v>1932.9119999999998</v>
      </c>
      <c r="BV903" s="210">
        <f t="shared" si="1309"/>
        <v>1073.8399999999999</v>
      </c>
      <c r="BW903" s="403">
        <f t="shared" si="1343"/>
        <v>322.15199999999999</v>
      </c>
      <c r="BX903" s="403">
        <f t="shared" si="1344"/>
        <v>536.91999999999996</v>
      </c>
      <c r="BY903" s="210">
        <f t="shared" si="1345"/>
        <v>207.83999999999992</v>
      </c>
      <c r="BZ903" s="210">
        <f t="shared" si="1346"/>
        <v>315.83999999999992</v>
      </c>
      <c r="CA903" s="210">
        <f t="shared" si="1347"/>
        <v>24</v>
      </c>
      <c r="CB903" s="404">
        <f t="shared" si="1348"/>
        <v>1932.9119999999998</v>
      </c>
      <c r="CC903" s="211"/>
      <c r="CD903" s="537">
        <f t="shared" si="1349"/>
        <v>23.646749999999997</v>
      </c>
      <c r="CE903" s="537">
        <f t="shared" si="1381"/>
        <v>7.0940249999999994</v>
      </c>
      <c r="CF903" s="537">
        <f t="shared" si="1350"/>
        <v>11.823374999999999</v>
      </c>
      <c r="CG903" s="210"/>
      <c r="CH903" s="210"/>
      <c r="CI903" s="210"/>
      <c r="CJ903" s="538">
        <f t="shared" si="1351"/>
        <v>42.564149999999998</v>
      </c>
      <c r="CK903" s="216">
        <f t="shared" si="1352"/>
        <v>-57</v>
      </c>
      <c r="CL903" s="216">
        <f t="shared" si="1382"/>
        <v>-17.099999999999998</v>
      </c>
      <c r="CM903" s="216">
        <f t="shared" si="1353"/>
        <v>-28.5</v>
      </c>
      <c r="CN903" s="216"/>
      <c r="CO903" s="216"/>
      <c r="CP903" s="216"/>
      <c r="CQ903" s="217">
        <f t="shared" si="1354"/>
        <v>-102.60000000000001</v>
      </c>
      <c r="CR903" s="403">
        <f t="shared" si="1355"/>
        <v>1.6867500000000177</v>
      </c>
      <c r="CS903" s="403">
        <f t="shared" si="1383"/>
        <v>0.50602500000000528</v>
      </c>
      <c r="CT903" s="403">
        <f t="shared" si="1356"/>
        <v>0.84337500000000887</v>
      </c>
      <c r="CU903" s="403"/>
      <c r="CV903" s="403"/>
      <c r="CW903" s="403"/>
      <c r="CX903" s="404">
        <f t="shared" si="1357"/>
        <v>3.0361500000000321</v>
      </c>
      <c r="CY903" s="198"/>
      <c r="CZ903" s="222">
        <v>758</v>
      </c>
      <c r="DA903" s="677">
        <f t="shared" si="1358"/>
        <v>-108</v>
      </c>
      <c r="DB903" s="676">
        <f t="shared" si="1359"/>
        <v>-12.47113163972287</v>
      </c>
      <c r="DC903" s="676">
        <f t="shared" si="1384"/>
        <v>-2.494226327944574</v>
      </c>
      <c r="DD903" s="208">
        <v>1080.587</v>
      </c>
      <c r="DE903" s="677">
        <f t="shared" si="1360"/>
        <v>214.58699999999999</v>
      </c>
      <c r="DF903" s="676">
        <f t="shared" si="1361"/>
        <v>24.779099307159356</v>
      </c>
      <c r="DG903" s="676">
        <f t="shared" si="1385"/>
        <v>4.9558198614318716</v>
      </c>
      <c r="DH903" s="222">
        <v>20</v>
      </c>
      <c r="DI903" s="677">
        <f t="shared" si="1362"/>
        <v>173.2</v>
      </c>
      <c r="DJ903" s="568">
        <f t="shared" si="1363"/>
        <v>1039.2</v>
      </c>
      <c r="DK903" s="677">
        <f t="shared" si="1364"/>
        <v>1870.5600000000002</v>
      </c>
      <c r="DL903" s="677">
        <f t="shared" si="1386"/>
        <v>311.76</v>
      </c>
      <c r="DM903" s="677">
        <f t="shared" si="1387"/>
        <v>519.6</v>
      </c>
      <c r="DN903" s="677">
        <f t="shared" si="1365"/>
        <v>10.346749999999986</v>
      </c>
      <c r="DO903" s="677">
        <f t="shared" si="1388"/>
        <v>3.1040249999999956</v>
      </c>
      <c r="DP903" s="677">
        <f t="shared" si="1389"/>
        <v>5.173374999999993</v>
      </c>
      <c r="DQ903" s="677">
        <f t="shared" si="1366"/>
        <v>18.624149999999975</v>
      </c>
      <c r="DR903" s="222">
        <v>758</v>
      </c>
      <c r="DS903" s="677">
        <f t="shared" si="1367"/>
        <v>-108</v>
      </c>
      <c r="DT903" s="676">
        <f t="shared" si="1368"/>
        <v>-12.47113163972287</v>
      </c>
      <c r="DU903" s="710">
        <f t="shared" si="1390"/>
        <v>-2.494226327944574</v>
      </c>
      <c r="DV903" s="208">
        <v>1080.587</v>
      </c>
      <c r="DW903" s="677">
        <f t="shared" si="1369"/>
        <v>214.58699999999999</v>
      </c>
      <c r="DX903" s="676">
        <f t="shared" si="1370"/>
        <v>24.779099307159356</v>
      </c>
      <c r="DY903" s="710">
        <f t="shared" si="1391"/>
        <v>4.9558198614318716</v>
      </c>
      <c r="DZ903" s="222">
        <v>19</v>
      </c>
      <c r="EA903" s="677">
        <f t="shared" si="1371"/>
        <v>164.54</v>
      </c>
      <c r="EB903" s="568">
        <f t="shared" si="1372"/>
        <v>1030.54</v>
      </c>
      <c r="EC903" s="677">
        <f t="shared" si="1373"/>
        <v>1854.972</v>
      </c>
      <c r="ED903" s="677">
        <f t="shared" si="1392"/>
        <v>309.16199999999998</v>
      </c>
      <c r="EE903" s="677">
        <f t="shared" si="1393"/>
        <v>515.27</v>
      </c>
      <c r="EF903" s="208">
        <f t="shared" si="1394"/>
        <v>12.511750000000006</v>
      </c>
      <c r="EG903" s="208">
        <f t="shared" si="1395"/>
        <v>3.7535250000000016</v>
      </c>
      <c r="EH903" s="208">
        <f t="shared" si="1396"/>
        <v>6.2558750000000032</v>
      </c>
      <c r="EI903" s="677">
        <f t="shared" si="1374"/>
        <v>22.521150000000013</v>
      </c>
    </row>
    <row r="904" spans="1:139" s="218" customFormat="1" ht="33" customHeight="1" x14ac:dyDescent="0.2">
      <c r="A904" s="505">
        <v>902</v>
      </c>
      <c r="B904" s="505" t="s">
        <v>1270</v>
      </c>
      <c r="C904" s="499" t="s">
        <v>933</v>
      </c>
      <c r="D904" s="253" t="s">
        <v>635</v>
      </c>
      <c r="E904" s="410" t="s">
        <v>8</v>
      </c>
      <c r="F904" s="219" t="s">
        <v>5</v>
      </c>
      <c r="G904" s="219" t="s">
        <v>6</v>
      </c>
      <c r="H904" s="219" t="s">
        <v>7</v>
      </c>
      <c r="I904" s="248">
        <v>5</v>
      </c>
      <c r="J904" s="229">
        <v>500</v>
      </c>
      <c r="K904" s="222"/>
      <c r="L904" s="219" t="s">
        <v>5</v>
      </c>
      <c r="M904" s="219" t="s">
        <v>6</v>
      </c>
      <c r="N904" s="219" t="s">
        <v>7</v>
      </c>
      <c r="O904" s="249">
        <v>5</v>
      </c>
      <c r="P904" s="230">
        <v>500</v>
      </c>
      <c r="Q904" s="219"/>
      <c r="R904" s="219"/>
      <c r="S904" s="219"/>
      <c r="T904" s="249">
        <v>5</v>
      </c>
      <c r="U904" s="231">
        <v>500</v>
      </c>
      <c r="V904" s="228" t="s">
        <v>303</v>
      </c>
      <c r="W904" s="228" t="s">
        <v>6</v>
      </c>
      <c r="X904" s="228" t="s">
        <v>7</v>
      </c>
      <c r="Y904" s="252">
        <v>5</v>
      </c>
      <c r="Z904" s="232">
        <v>500</v>
      </c>
      <c r="AA904" s="207">
        <f t="shared" si="1310"/>
        <v>2500</v>
      </c>
      <c r="AB904" s="222">
        <v>620</v>
      </c>
      <c r="AC904" s="544">
        <f t="shared" si="1375"/>
        <v>120</v>
      </c>
      <c r="AD904" s="208">
        <f>0.581*$AB$1</f>
        <v>660.86425999999994</v>
      </c>
      <c r="AE904" s="678">
        <f t="shared" si="1376"/>
        <v>160.86425999999994</v>
      </c>
      <c r="AF904" s="222">
        <v>859</v>
      </c>
      <c r="AJ904" s="444">
        <f t="shared" si="1311"/>
        <v>120</v>
      </c>
      <c r="AK904" s="444">
        <f t="shared" si="1312"/>
        <v>24</v>
      </c>
      <c r="AL904" s="539">
        <f t="shared" si="1377"/>
        <v>4.8000000000000001E-2</v>
      </c>
      <c r="AM904" s="444">
        <f t="shared" si="1313"/>
        <v>24</v>
      </c>
      <c r="AN904" s="445">
        <f t="shared" si="1314"/>
        <v>160.86425999999994</v>
      </c>
      <c r="AO904" s="445">
        <f t="shared" si="1315"/>
        <v>32.172852000000006</v>
      </c>
      <c r="AP904" s="542">
        <f t="shared" si="1378"/>
        <v>6.4345704000000004E-2</v>
      </c>
      <c r="AQ904" s="445">
        <f t="shared" si="1316"/>
        <v>32.172851999999992</v>
      </c>
      <c r="AR904" s="227">
        <f t="shared" si="1317"/>
        <v>3100</v>
      </c>
      <c r="AS904" s="210">
        <f t="shared" si="1318"/>
        <v>620</v>
      </c>
      <c r="AT904" s="209">
        <f t="shared" si="1319"/>
        <v>186</v>
      </c>
      <c r="AU904" s="209">
        <f t="shared" si="1320"/>
        <v>310</v>
      </c>
      <c r="AV904" s="211">
        <f t="shared" si="1321"/>
        <v>620</v>
      </c>
      <c r="AW904" s="210">
        <f t="shared" si="1322"/>
        <v>0</v>
      </c>
      <c r="AX904" s="210">
        <f t="shared" si="1323"/>
        <v>120</v>
      </c>
      <c r="AY904" s="210">
        <f t="shared" si="1324"/>
        <v>24</v>
      </c>
      <c r="AZ904" s="211">
        <f t="shared" si="1325"/>
        <v>660.86425999999994</v>
      </c>
      <c r="BA904" s="544">
        <f t="shared" si="1379"/>
        <v>40.864259999999945</v>
      </c>
      <c r="BB904" s="210">
        <f t="shared" si="1380"/>
        <v>10.216064999999986</v>
      </c>
      <c r="BC904" s="213">
        <f t="shared" si="1326"/>
        <v>3100</v>
      </c>
      <c r="BD904" s="211">
        <f>[1]MAG_9pak!$F$4</f>
        <v>620</v>
      </c>
      <c r="BE904" s="213">
        <f t="shared" si="1327"/>
        <v>186</v>
      </c>
      <c r="BF904" s="213">
        <f t="shared" si="1328"/>
        <v>310</v>
      </c>
      <c r="BG904" s="210">
        <f t="shared" si="1329"/>
        <v>0</v>
      </c>
      <c r="BH904" s="210">
        <f t="shared" si="1330"/>
        <v>120</v>
      </c>
      <c r="BI904" s="210">
        <f t="shared" si="1331"/>
        <v>24</v>
      </c>
      <c r="BJ904" s="210">
        <f t="shared" si="1332"/>
        <v>620</v>
      </c>
      <c r="BK904" s="214">
        <f t="shared" si="1333"/>
        <v>186</v>
      </c>
      <c r="BL904" s="214">
        <f t="shared" si="1334"/>
        <v>310</v>
      </c>
      <c r="BM904" s="210">
        <f t="shared" si="1335"/>
        <v>120</v>
      </c>
      <c r="BN904" s="210">
        <f t="shared" si="1336"/>
        <v>0</v>
      </c>
      <c r="BO904" s="215">
        <f t="shared" si="1337"/>
        <v>3100</v>
      </c>
      <c r="BP904" s="210">
        <f t="shared" si="1308"/>
        <v>620</v>
      </c>
      <c r="BQ904" s="216">
        <f t="shared" si="1338"/>
        <v>186</v>
      </c>
      <c r="BR904" s="216">
        <f t="shared" si="1339"/>
        <v>310</v>
      </c>
      <c r="BS904" s="210">
        <f t="shared" si="1340"/>
        <v>120</v>
      </c>
      <c r="BT904" s="210">
        <f t="shared" si="1341"/>
        <v>0</v>
      </c>
      <c r="BU904" s="217">
        <f t="shared" si="1342"/>
        <v>3100</v>
      </c>
      <c r="BV904" s="210">
        <f t="shared" si="1309"/>
        <v>620</v>
      </c>
      <c r="BW904" s="403">
        <f t="shared" si="1343"/>
        <v>186</v>
      </c>
      <c r="BX904" s="403">
        <f t="shared" si="1344"/>
        <v>310</v>
      </c>
      <c r="BY904" s="210">
        <f t="shared" si="1345"/>
        <v>120</v>
      </c>
      <c r="BZ904" s="210">
        <f t="shared" si="1346"/>
        <v>0</v>
      </c>
      <c r="CA904" s="210">
        <f t="shared" si="1347"/>
        <v>24</v>
      </c>
      <c r="CB904" s="404">
        <f t="shared" si="1348"/>
        <v>3100</v>
      </c>
      <c r="CC904" s="211"/>
      <c r="CD904" s="537">
        <f t="shared" si="1349"/>
        <v>10.216064999999986</v>
      </c>
      <c r="CE904" s="537">
        <f t="shared" si="1381"/>
        <v>3.0648194999999956</v>
      </c>
      <c r="CF904" s="537">
        <f t="shared" si="1350"/>
        <v>5.1080324999999931</v>
      </c>
      <c r="CG904" s="210"/>
      <c r="CH904" s="210"/>
      <c r="CI904" s="210"/>
      <c r="CJ904" s="538">
        <f t="shared" si="1351"/>
        <v>51.080324999999931</v>
      </c>
      <c r="CK904" s="216">
        <f t="shared" si="1352"/>
        <v>0</v>
      </c>
      <c r="CL904" s="216">
        <f t="shared" si="1382"/>
        <v>0</v>
      </c>
      <c r="CM904" s="216">
        <f t="shared" si="1353"/>
        <v>0</v>
      </c>
      <c r="CN904" s="216"/>
      <c r="CO904" s="216"/>
      <c r="CP904" s="216"/>
      <c r="CQ904" s="217">
        <f t="shared" si="1354"/>
        <v>0</v>
      </c>
      <c r="CR904" s="403">
        <f t="shared" si="1355"/>
        <v>10.216064999999986</v>
      </c>
      <c r="CS904" s="403">
        <f t="shared" si="1383"/>
        <v>3.0648194999999956</v>
      </c>
      <c r="CT904" s="403">
        <f t="shared" si="1356"/>
        <v>5.1080324999999931</v>
      </c>
      <c r="CU904" s="403"/>
      <c r="CV904" s="403"/>
      <c r="CW904" s="403"/>
      <c r="CX904" s="404">
        <f t="shared" si="1357"/>
        <v>51.080324999999931</v>
      </c>
      <c r="CY904" s="198"/>
      <c r="CZ904" s="222">
        <v>620</v>
      </c>
      <c r="DA904" s="677">
        <f t="shared" si="1358"/>
        <v>120</v>
      </c>
      <c r="DB904" s="676">
        <f t="shared" si="1359"/>
        <v>24</v>
      </c>
      <c r="DC904" s="676">
        <f t="shared" si="1384"/>
        <v>4.8</v>
      </c>
      <c r="DD904" s="208">
        <v>660.86425999999994</v>
      </c>
      <c r="DE904" s="677">
        <f t="shared" si="1360"/>
        <v>160.86425999999994</v>
      </c>
      <c r="DF904" s="676">
        <f t="shared" si="1361"/>
        <v>32.172852000000006</v>
      </c>
      <c r="DG904" s="676">
        <f t="shared" si="1385"/>
        <v>6.434570400000001</v>
      </c>
      <c r="DH904" s="222">
        <v>24</v>
      </c>
      <c r="DI904" s="677">
        <f t="shared" si="1362"/>
        <v>120</v>
      </c>
      <c r="DJ904" s="568">
        <f t="shared" si="1363"/>
        <v>620</v>
      </c>
      <c r="DK904" s="677">
        <f t="shared" si="1364"/>
        <v>3100</v>
      </c>
      <c r="DL904" s="677">
        <f t="shared" si="1386"/>
        <v>186</v>
      </c>
      <c r="DM904" s="677">
        <f t="shared" si="1387"/>
        <v>310</v>
      </c>
      <c r="DN904" s="677">
        <f t="shared" si="1365"/>
        <v>10.216064999999986</v>
      </c>
      <c r="DO904" s="677">
        <f t="shared" si="1388"/>
        <v>3.0648194999999956</v>
      </c>
      <c r="DP904" s="677">
        <f t="shared" si="1389"/>
        <v>5.1080324999999931</v>
      </c>
      <c r="DQ904" s="677">
        <f t="shared" si="1366"/>
        <v>51.080324999999931</v>
      </c>
      <c r="DR904" s="222">
        <v>620</v>
      </c>
      <c r="DS904" s="677">
        <f t="shared" si="1367"/>
        <v>120</v>
      </c>
      <c r="DT904" s="676">
        <f t="shared" si="1368"/>
        <v>24</v>
      </c>
      <c r="DU904" s="710">
        <f t="shared" si="1390"/>
        <v>4.8</v>
      </c>
      <c r="DV904" s="208">
        <v>660.86425999999994</v>
      </c>
      <c r="DW904" s="677">
        <f t="shared" si="1369"/>
        <v>160.86425999999994</v>
      </c>
      <c r="DX904" s="676">
        <f t="shared" si="1370"/>
        <v>32.172852000000006</v>
      </c>
      <c r="DY904" s="710">
        <f t="shared" si="1391"/>
        <v>6.434570400000001</v>
      </c>
      <c r="DZ904" s="222">
        <v>24</v>
      </c>
      <c r="EA904" s="677">
        <f t="shared" si="1371"/>
        <v>120</v>
      </c>
      <c r="EB904" s="568">
        <f t="shared" si="1372"/>
        <v>620</v>
      </c>
      <c r="EC904" s="677">
        <f t="shared" si="1373"/>
        <v>3100</v>
      </c>
      <c r="ED904" s="677">
        <f t="shared" si="1392"/>
        <v>186</v>
      </c>
      <c r="EE904" s="677">
        <f t="shared" si="1393"/>
        <v>310</v>
      </c>
      <c r="EF904" s="208">
        <f t="shared" si="1394"/>
        <v>10.216064999999986</v>
      </c>
      <c r="EG904" s="208">
        <f t="shared" si="1395"/>
        <v>3.0648194999999956</v>
      </c>
      <c r="EH904" s="208">
        <f t="shared" si="1396"/>
        <v>5.1080324999999931</v>
      </c>
      <c r="EI904" s="677">
        <f t="shared" si="1374"/>
        <v>51.080324999999931</v>
      </c>
    </row>
    <row r="905" spans="1:139" s="218" customFormat="1" ht="33" customHeight="1" x14ac:dyDescent="0.2">
      <c r="A905" s="506">
        <v>903</v>
      </c>
      <c r="B905" s="506" t="s">
        <v>1270</v>
      </c>
      <c r="C905" s="499" t="s">
        <v>929</v>
      </c>
      <c r="D905" s="253" t="s">
        <v>635</v>
      </c>
      <c r="E905" s="410" t="s">
        <v>8</v>
      </c>
      <c r="F905" s="219" t="s">
        <v>5</v>
      </c>
      <c r="G905" s="219" t="s">
        <v>26</v>
      </c>
      <c r="H905" s="219" t="s">
        <v>10</v>
      </c>
      <c r="I905" s="248">
        <v>3</v>
      </c>
      <c r="J905" s="229">
        <v>575</v>
      </c>
      <c r="K905" s="222"/>
      <c r="L905" s="219" t="s">
        <v>5</v>
      </c>
      <c r="M905" s="219" t="s">
        <v>26</v>
      </c>
      <c r="N905" s="219" t="s">
        <v>10</v>
      </c>
      <c r="O905" s="249">
        <v>3</v>
      </c>
      <c r="P905" s="230">
        <v>575</v>
      </c>
      <c r="Q905" s="219"/>
      <c r="R905" s="219"/>
      <c r="S905" s="219"/>
      <c r="T905" s="249">
        <v>3</v>
      </c>
      <c r="U905" s="231">
        <v>575</v>
      </c>
      <c r="V905" s="228" t="s">
        <v>303</v>
      </c>
      <c r="W905" s="228" t="s">
        <v>24</v>
      </c>
      <c r="X905" s="228" t="s">
        <v>39</v>
      </c>
      <c r="Y905" s="252">
        <v>3</v>
      </c>
      <c r="Z905" s="549">
        <v>575</v>
      </c>
      <c r="AA905" s="207">
        <f t="shared" si="1310"/>
        <v>1725</v>
      </c>
      <c r="AB905" s="547">
        <v>620</v>
      </c>
      <c r="AC905" s="544">
        <f t="shared" si="1375"/>
        <v>45</v>
      </c>
      <c r="AD905" s="548">
        <f>0.592*$AB$1</f>
        <v>673.37631999999996</v>
      </c>
      <c r="AE905" s="678">
        <f t="shared" si="1376"/>
        <v>98.376319999999964</v>
      </c>
      <c r="AF905" s="222">
        <v>875</v>
      </c>
      <c r="AJ905" s="444">
        <f t="shared" si="1311"/>
        <v>45</v>
      </c>
      <c r="AK905" s="444">
        <f t="shared" si="1312"/>
        <v>7.8260869565217348</v>
      </c>
      <c r="AL905" s="539">
        <f t="shared" si="1377"/>
        <v>1.5652173913043469E-2</v>
      </c>
      <c r="AM905" s="444">
        <f t="shared" si="1313"/>
        <v>9</v>
      </c>
      <c r="AN905" s="445">
        <f t="shared" si="1314"/>
        <v>98.376319999999964</v>
      </c>
      <c r="AO905" s="445">
        <f t="shared" si="1315"/>
        <v>17.108925217391288</v>
      </c>
      <c r="AP905" s="542">
        <f t="shared" si="1378"/>
        <v>3.4217850434782579E-2</v>
      </c>
      <c r="AQ905" s="445">
        <f t="shared" si="1316"/>
        <v>19.675263999999991</v>
      </c>
      <c r="AR905" s="227">
        <f t="shared" si="1317"/>
        <v>2085</v>
      </c>
      <c r="AS905" s="545">
        <f t="shared" si="1318"/>
        <v>695</v>
      </c>
      <c r="AT905" s="209">
        <f t="shared" si="1319"/>
        <v>208.5</v>
      </c>
      <c r="AU905" s="209">
        <f t="shared" si="1320"/>
        <v>347.5</v>
      </c>
      <c r="AV905" s="211">
        <f t="shared" si="1321"/>
        <v>620</v>
      </c>
      <c r="AW905" s="545">
        <f t="shared" si="1322"/>
        <v>75</v>
      </c>
      <c r="AX905" s="210">
        <f t="shared" si="1323"/>
        <v>120</v>
      </c>
      <c r="AY905" s="210">
        <f t="shared" si="1324"/>
        <v>20.869565217391298</v>
      </c>
      <c r="AZ905" s="211">
        <f t="shared" si="1325"/>
        <v>673.37631999999996</v>
      </c>
      <c r="BA905" s="544">
        <f t="shared" si="1379"/>
        <v>-21.623680000000036</v>
      </c>
      <c r="BB905" s="210">
        <f t="shared" si="1380"/>
        <v>-5.4059200000000089</v>
      </c>
      <c r="BC905" s="213">
        <f t="shared" si="1326"/>
        <v>1860</v>
      </c>
      <c r="BD905" s="211">
        <f>[1]MAG_9pak!$F$5</f>
        <v>620</v>
      </c>
      <c r="BE905" s="213">
        <f t="shared" si="1327"/>
        <v>186</v>
      </c>
      <c r="BF905" s="213">
        <f t="shared" si="1328"/>
        <v>310</v>
      </c>
      <c r="BG905" s="210">
        <f t="shared" si="1329"/>
        <v>0</v>
      </c>
      <c r="BH905" s="210">
        <f t="shared" si="1330"/>
        <v>45</v>
      </c>
      <c r="BI905" s="210">
        <f t="shared" si="1331"/>
        <v>7.8260869565217348</v>
      </c>
      <c r="BJ905" s="210">
        <f t="shared" si="1332"/>
        <v>713</v>
      </c>
      <c r="BK905" s="214">
        <f t="shared" si="1333"/>
        <v>213.9</v>
      </c>
      <c r="BL905" s="214">
        <f t="shared" si="1334"/>
        <v>356.5</v>
      </c>
      <c r="BM905" s="210">
        <f t="shared" si="1335"/>
        <v>138</v>
      </c>
      <c r="BN905" s="210">
        <f t="shared" si="1336"/>
        <v>93</v>
      </c>
      <c r="BO905" s="215">
        <f t="shared" si="1337"/>
        <v>2139</v>
      </c>
      <c r="BP905" s="210">
        <f t="shared" si="1308"/>
        <v>713</v>
      </c>
      <c r="BQ905" s="216">
        <f t="shared" si="1338"/>
        <v>213.9</v>
      </c>
      <c r="BR905" s="216">
        <f t="shared" si="1339"/>
        <v>356.5</v>
      </c>
      <c r="BS905" s="210">
        <f t="shared" si="1340"/>
        <v>138</v>
      </c>
      <c r="BT905" s="210">
        <f t="shared" si="1341"/>
        <v>93</v>
      </c>
      <c r="BU905" s="217">
        <f t="shared" si="1342"/>
        <v>2139</v>
      </c>
      <c r="BV905" s="210">
        <f t="shared" si="1309"/>
        <v>713</v>
      </c>
      <c r="BW905" s="403">
        <f t="shared" si="1343"/>
        <v>213.9</v>
      </c>
      <c r="BX905" s="403">
        <f t="shared" si="1344"/>
        <v>356.5</v>
      </c>
      <c r="BY905" s="210">
        <f t="shared" si="1345"/>
        <v>138</v>
      </c>
      <c r="BZ905" s="210">
        <f t="shared" si="1346"/>
        <v>93</v>
      </c>
      <c r="CA905" s="210">
        <f t="shared" si="1347"/>
        <v>24</v>
      </c>
      <c r="CB905" s="404">
        <f t="shared" si="1348"/>
        <v>2139</v>
      </c>
      <c r="CC905" s="211"/>
      <c r="CD905" s="537">
        <f t="shared" si="1349"/>
        <v>-5.4059200000000089</v>
      </c>
      <c r="CE905" s="537">
        <f t="shared" si="1381"/>
        <v>-1.6217760000000025</v>
      </c>
      <c r="CF905" s="537">
        <f t="shared" si="1350"/>
        <v>-2.7029600000000045</v>
      </c>
      <c r="CG905" s="210"/>
      <c r="CH905" s="210"/>
      <c r="CI905" s="210"/>
      <c r="CJ905" s="538">
        <f t="shared" si="1351"/>
        <v>-16.217760000000027</v>
      </c>
      <c r="CK905" s="216">
        <f t="shared" si="1352"/>
        <v>-18.75</v>
      </c>
      <c r="CL905" s="216">
        <f t="shared" si="1382"/>
        <v>-5.625</v>
      </c>
      <c r="CM905" s="216">
        <f t="shared" si="1353"/>
        <v>-9.375</v>
      </c>
      <c r="CN905" s="216"/>
      <c r="CO905" s="216"/>
      <c r="CP905" s="216"/>
      <c r="CQ905" s="217">
        <f t="shared" si="1354"/>
        <v>-56.25</v>
      </c>
      <c r="CR905" s="403">
        <f t="shared" si="1355"/>
        <v>-9.9059200000000089</v>
      </c>
      <c r="CS905" s="403">
        <f t="shared" si="1383"/>
        <v>-2.9717760000000024</v>
      </c>
      <c r="CT905" s="403">
        <f t="shared" si="1356"/>
        <v>-4.9529600000000045</v>
      </c>
      <c r="CU905" s="403"/>
      <c r="CV905" s="403"/>
      <c r="CW905" s="403"/>
      <c r="CX905" s="404">
        <f t="shared" si="1357"/>
        <v>-29.717760000000027</v>
      </c>
      <c r="CY905" s="198"/>
      <c r="CZ905" s="222">
        <v>620</v>
      </c>
      <c r="DA905" s="677">
        <f t="shared" si="1358"/>
        <v>45</v>
      </c>
      <c r="DB905" s="676">
        <f t="shared" si="1359"/>
        <v>7.8260869565217348</v>
      </c>
      <c r="DC905" s="676">
        <f t="shared" si="1384"/>
        <v>1.565217391304347</v>
      </c>
      <c r="DD905" s="208">
        <v>673.37631999999996</v>
      </c>
      <c r="DE905" s="677">
        <f t="shared" si="1360"/>
        <v>98.376319999999964</v>
      </c>
      <c r="DF905" s="676">
        <f t="shared" si="1361"/>
        <v>17.108925217391288</v>
      </c>
      <c r="DG905" s="676">
        <f t="shared" si="1385"/>
        <v>3.4217850434782577</v>
      </c>
      <c r="DH905" s="222">
        <v>24</v>
      </c>
      <c r="DI905" s="677">
        <f t="shared" si="1362"/>
        <v>138</v>
      </c>
      <c r="DJ905" s="568">
        <f t="shared" si="1363"/>
        <v>713</v>
      </c>
      <c r="DK905" s="677">
        <f t="shared" si="1364"/>
        <v>2139</v>
      </c>
      <c r="DL905" s="677">
        <f t="shared" si="1386"/>
        <v>213.9</v>
      </c>
      <c r="DM905" s="677">
        <f t="shared" si="1387"/>
        <v>356.5</v>
      </c>
      <c r="DN905" s="677">
        <f t="shared" si="1365"/>
        <v>-9.9059200000000089</v>
      </c>
      <c r="DO905" s="677">
        <f t="shared" si="1388"/>
        <v>-2.9717760000000024</v>
      </c>
      <c r="DP905" s="677">
        <f t="shared" si="1389"/>
        <v>-4.9529600000000045</v>
      </c>
      <c r="DQ905" s="677">
        <f t="shared" si="1366"/>
        <v>-29.717760000000027</v>
      </c>
      <c r="DR905" s="222">
        <v>620</v>
      </c>
      <c r="DS905" s="677">
        <f t="shared" si="1367"/>
        <v>45</v>
      </c>
      <c r="DT905" s="676">
        <f t="shared" si="1368"/>
        <v>7.8260869565217348</v>
      </c>
      <c r="DU905" s="710">
        <f t="shared" si="1390"/>
        <v>1.565217391304347</v>
      </c>
      <c r="DV905" s="208">
        <v>673.37631999999996</v>
      </c>
      <c r="DW905" s="677">
        <f t="shared" si="1369"/>
        <v>98.376319999999964</v>
      </c>
      <c r="DX905" s="676">
        <f t="shared" si="1370"/>
        <v>17.108925217391288</v>
      </c>
      <c r="DY905" s="710">
        <f t="shared" si="1391"/>
        <v>3.4217850434782577</v>
      </c>
      <c r="DZ905" s="222">
        <v>17</v>
      </c>
      <c r="EA905" s="677">
        <f t="shared" si="1371"/>
        <v>97.75</v>
      </c>
      <c r="EB905" s="568">
        <f t="shared" si="1372"/>
        <v>672.75</v>
      </c>
      <c r="EC905" s="677">
        <f t="shared" si="1373"/>
        <v>2018.25</v>
      </c>
      <c r="ED905" s="677">
        <f t="shared" si="1392"/>
        <v>201.82499999999999</v>
      </c>
      <c r="EE905" s="677">
        <f t="shared" si="1393"/>
        <v>336.375</v>
      </c>
      <c r="EF905" s="208">
        <f t="shared" si="1394"/>
        <v>0.15657999999999106</v>
      </c>
      <c r="EG905" s="208">
        <f t="shared" si="1395"/>
        <v>4.6973999999997317E-2</v>
      </c>
      <c r="EH905" s="208">
        <f t="shared" si="1396"/>
        <v>7.828999999999553E-2</v>
      </c>
      <c r="EI905" s="677">
        <f t="shared" si="1374"/>
        <v>0.46973999999997318</v>
      </c>
    </row>
    <row r="906" spans="1:139" s="218" customFormat="1" ht="33" customHeight="1" x14ac:dyDescent="0.2">
      <c r="A906" s="505">
        <v>904</v>
      </c>
      <c r="B906" s="505" t="s">
        <v>1270</v>
      </c>
      <c r="C906" s="499" t="s">
        <v>931</v>
      </c>
      <c r="D906" s="253" t="s">
        <v>635</v>
      </c>
      <c r="E906" s="253" t="s">
        <v>81</v>
      </c>
      <c r="F906" s="219" t="s">
        <v>5</v>
      </c>
      <c r="G906" s="219" t="s">
        <v>6</v>
      </c>
      <c r="H906" s="219" t="s">
        <v>7</v>
      </c>
      <c r="I906" s="248">
        <v>6</v>
      </c>
      <c r="J906" s="229">
        <v>500</v>
      </c>
      <c r="K906" s="222"/>
      <c r="L906" s="219" t="s">
        <v>5</v>
      </c>
      <c r="M906" s="219" t="s">
        <v>6</v>
      </c>
      <c r="N906" s="219" t="s">
        <v>7</v>
      </c>
      <c r="O906" s="249">
        <v>6</v>
      </c>
      <c r="P906" s="230">
        <v>500</v>
      </c>
      <c r="Q906" s="219"/>
      <c r="R906" s="219"/>
      <c r="S906" s="219"/>
      <c r="T906" s="249">
        <v>6</v>
      </c>
      <c r="U906" s="231">
        <v>500</v>
      </c>
      <c r="V906" s="228" t="s">
        <v>303</v>
      </c>
      <c r="W906" s="228" t="s">
        <v>6</v>
      </c>
      <c r="X906" s="228" t="s">
        <v>7</v>
      </c>
      <c r="Y906" s="252">
        <v>6</v>
      </c>
      <c r="Z906" s="232">
        <v>500</v>
      </c>
      <c r="AA906" s="207">
        <f t="shared" si="1310"/>
        <v>3000</v>
      </c>
      <c r="AB906" s="222">
        <v>620</v>
      </c>
      <c r="AC906" s="544">
        <f t="shared" si="1375"/>
        <v>120</v>
      </c>
      <c r="AD906" s="208">
        <f>0.581*$AB$1</f>
        <v>660.86425999999994</v>
      </c>
      <c r="AE906" s="678">
        <f t="shared" si="1376"/>
        <v>160.86425999999994</v>
      </c>
      <c r="AF906" s="222">
        <v>859</v>
      </c>
      <c r="AJ906" s="444">
        <f t="shared" si="1311"/>
        <v>120</v>
      </c>
      <c r="AK906" s="444">
        <f t="shared" si="1312"/>
        <v>24</v>
      </c>
      <c r="AL906" s="539">
        <f t="shared" si="1377"/>
        <v>4.8000000000000001E-2</v>
      </c>
      <c r="AM906" s="444">
        <f t="shared" si="1313"/>
        <v>24</v>
      </c>
      <c r="AN906" s="445">
        <f t="shared" si="1314"/>
        <v>160.86425999999994</v>
      </c>
      <c r="AO906" s="445">
        <f t="shared" si="1315"/>
        <v>32.172852000000006</v>
      </c>
      <c r="AP906" s="542">
        <f t="shared" si="1378"/>
        <v>6.4345704000000004E-2</v>
      </c>
      <c r="AQ906" s="445">
        <f t="shared" si="1316"/>
        <v>32.172851999999992</v>
      </c>
      <c r="AR906" s="227">
        <f t="shared" si="1317"/>
        <v>3720</v>
      </c>
      <c r="AS906" s="210">
        <f t="shared" si="1318"/>
        <v>620</v>
      </c>
      <c r="AT906" s="209">
        <f t="shared" si="1319"/>
        <v>186</v>
      </c>
      <c r="AU906" s="209">
        <f t="shared" si="1320"/>
        <v>310</v>
      </c>
      <c r="AV906" s="211">
        <f t="shared" si="1321"/>
        <v>620</v>
      </c>
      <c r="AW906" s="210">
        <f t="shared" si="1322"/>
        <v>0</v>
      </c>
      <c r="AX906" s="210">
        <f t="shared" si="1323"/>
        <v>120</v>
      </c>
      <c r="AY906" s="210">
        <f t="shared" si="1324"/>
        <v>24</v>
      </c>
      <c r="AZ906" s="211">
        <f t="shared" si="1325"/>
        <v>660.86425999999994</v>
      </c>
      <c r="BA906" s="544">
        <f t="shared" si="1379"/>
        <v>40.864259999999945</v>
      </c>
      <c r="BB906" s="210">
        <f t="shared" si="1380"/>
        <v>10.216064999999986</v>
      </c>
      <c r="BC906" s="213">
        <f t="shared" si="1326"/>
        <v>3720</v>
      </c>
      <c r="BD906" s="211">
        <f>[1]MAG_9pak!$F$4</f>
        <v>620</v>
      </c>
      <c r="BE906" s="213">
        <f t="shared" si="1327"/>
        <v>186</v>
      </c>
      <c r="BF906" s="213">
        <f t="shared" si="1328"/>
        <v>310</v>
      </c>
      <c r="BG906" s="210">
        <f t="shared" si="1329"/>
        <v>0</v>
      </c>
      <c r="BH906" s="210">
        <f t="shared" si="1330"/>
        <v>120</v>
      </c>
      <c r="BI906" s="210">
        <f t="shared" si="1331"/>
        <v>24</v>
      </c>
      <c r="BJ906" s="210">
        <f t="shared" si="1332"/>
        <v>620</v>
      </c>
      <c r="BK906" s="214">
        <f t="shared" si="1333"/>
        <v>186</v>
      </c>
      <c r="BL906" s="214">
        <f t="shared" si="1334"/>
        <v>310</v>
      </c>
      <c r="BM906" s="210">
        <f t="shared" si="1335"/>
        <v>120</v>
      </c>
      <c r="BN906" s="210">
        <f t="shared" si="1336"/>
        <v>0</v>
      </c>
      <c r="BO906" s="215">
        <f t="shared" si="1337"/>
        <v>3720</v>
      </c>
      <c r="BP906" s="210">
        <f t="shared" si="1308"/>
        <v>620</v>
      </c>
      <c r="BQ906" s="216">
        <f t="shared" si="1338"/>
        <v>186</v>
      </c>
      <c r="BR906" s="216">
        <f t="shared" si="1339"/>
        <v>310</v>
      </c>
      <c r="BS906" s="210">
        <f t="shared" si="1340"/>
        <v>120</v>
      </c>
      <c r="BT906" s="210">
        <f t="shared" si="1341"/>
        <v>0</v>
      </c>
      <c r="BU906" s="217">
        <f t="shared" si="1342"/>
        <v>3720</v>
      </c>
      <c r="BV906" s="210">
        <f t="shared" si="1309"/>
        <v>620</v>
      </c>
      <c r="BW906" s="403">
        <f t="shared" si="1343"/>
        <v>186</v>
      </c>
      <c r="BX906" s="403">
        <f t="shared" si="1344"/>
        <v>310</v>
      </c>
      <c r="BY906" s="210">
        <f t="shared" si="1345"/>
        <v>120</v>
      </c>
      <c r="BZ906" s="210">
        <f t="shared" si="1346"/>
        <v>0</v>
      </c>
      <c r="CA906" s="210">
        <f t="shared" si="1347"/>
        <v>24</v>
      </c>
      <c r="CB906" s="404">
        <f t="shared" si="1348"/>
        <v>3720</v>
      </c>
      <c r="CC906" s="211"/>
      <c r="CD906" s="537">
        <f t="shared" si="1349"/>
        <v>10.216064999999986</v>
      </c>
      <c r="CE906" s="537">
        <f t="shared" si="1381"/>
        <v>3.0648194999999956</v>
      </c>
      <c r="CF906" s="537">
        <f t="shared" si="1350"/>
        <v>5.1080324999999931</v>
      </c>
      <c r="CG906" s="210"/>
      <c r="CH906" s="210"/>
      <c r="CI906" s="210"/>
      <c r="CJ906" s="538">
        <f t="shared" si="1351"/>
        <v>61.296389999999917</v>
      </c>
      <c r="CK906" s="216">
        <f t="shared" si="1352"/>
        <v>0</v>
      </c>
      <c r="CL906" s="216">
        <f t="shared" si="1382"/>
        <v>0</v>
      </c>
      <c r="CM906" s="216">
        <f t="shared" si="1353"/>
        <v>0</v>
      </c>
      <c r="CN906" s="216"/>
      <c r="CO906" s="216"/>
      <c r="CP906" s="216"/>
      <c r="CQ906" s="217">
        <f t="shared" si="1354"/>
        <v>0</v>
      </c>
      <c r="CR906" s="403">
        <f t="shared" si="1355"/>
        <v>10.216064999999986</v>
      </c>
      <c r="CS906" s="403">
        <f t="shared" si="1383"/>
        <v>3.0648194999999956</v>
      </c>
      <c r="CT906" s="403">
        <f t="shared" si="1356"/>
        <v>5.1080324999999931</v>
      </c>
      <c r="CU906" s="403"/>
      <c r="CV906" s="403"/>
      <c r="CW906" s="403"/>
      <c r="CX906" s="404">
        <f t="shared" si="1357"/>
        <v>61.296389999999917</v>
      </c>
      <c r="CY906" s="198"/>
      <c r="CZ906" s="222">
        <v>620</v>
      </c>
      <c r="DA906" s="677">
        <f t="shared" si="1358"/>
        <v>120</v>
      </c>
      <c r="DB906" s="676">
        <f t="shared" si="1359"/>
        <v>24</v>
      </c>
      <c r="DC906" s="676">
        <f t="shared" si="1384"/>
        <v>4.8</v>
      </c>
      <c r="DD906" s="208">
        <v>660.86425999999994</v>
      </c>
      <c r="DE906" s="677">
        <f t="shared" si="1360"/>
        <v>160.86425999999994</v>
      </c>
      <c r="DF906" s="676">
        <f t="shared" si="1361"/>
        <v>32.172852000000006</v>
      </c>
      <c r="DG906" s="676">
        <f t="shared" si="1385"/>
        <v>6.434570400000001</v>
      </c>
      <c r="DH906" s="222">
        <v>24</v>
      </c>
      <c r="DI906" s="677">
        <f t="shared" si="1362"/>
        <v>120</v>
      </c>
      <c r="DJ906" s="568">
        <f t="shared" si="1363"/>
        <v>620</v>
      </c>
      <c r="DK906" s="677">
        <f t="shared" si="1364"/>
        <v>3720</v>
      </c>
      <c r="DL906" s="677">
        <f t="shared" si="1386"/>
        <v>186</v>
      </c>
      <c r="DM906" s="677">
        <f t="shared" si="1387"/>
        <v>310</v>
      </c>
      <c r="DN906" s="677">
        <f t="shared" si="1365"/>
        <v>10.216064999999986</v>
      </c>
      <c r="DO906" s="677">
        <f t="shared" si="1388"/>
        <v>3.0648194999999956</v>
      </c>
      <c r="DP906" s="677">
        <f t="shared" si="1389"/>
        <v>5.1080324999999931</v>
      </c>
      <c r="DQ906" s="677">
        <f t="shared" si="1366"/>
        <v>61.296389999999917</v>
      </c>
      <c r="DR906" s="222">
        <v>620</v>
      </c>
      <c r="DS906" s="677">
        <f t="shared" si="1367"/>
        <v>120</v>
      </c>
      <c r="DT906" s="676">
        <f t="shared" si="1368"/>
        <v>24</v>
      </c>
      <c r="DU906" s="710">
        <f t="shared" si="1390"/>
        <v>4.8</v>
      </c>
      <c r="DV906" s="208">
        <v>660.86425999999994</v>
      </c>
      <c r="DW906" s="677">
        <f t="shared" si="1369"/>
        <v>160.86425999999994</v>
      </c>
      <c r="DX906" s="676">
        <f t="shared" si="1370"/>
        <v>32.172852000000006</v>
      </c>
      <c r="DY906" s="710">
        <f t="shared" si="1391"/>
        <v>6.434570400000001</v>
      </c>
      <c r="DZ906" s="222">
        <v>24</v>
      </c>
      <c r="EA906" s="677">
        <f t="shared" si="1371"/>
        <v>120</v>
      </c>
      <c r="EB906" s="568">
        <f t="shared" si="1372"/>
        <v>620</v>
      </c>
      <c r="EC906" s="677">
        <f t="shared" si="1373"/>
        <v>3720</v>
      </c>
      <c r="ED906" s="677">
        <f t="shared" si="1392"/>
        <v>186</v>
      </c>
      <c r="EE906" s="677">
        <f t="shared" si="1393"/>
        <v>310</v>
      </c>
      <c r="EF906" s="208">
        <f t="shared" si="1394"/>
        <v>10.216064999999986</v>
      </c>
      <c r="EG906" s="208">
        <f t="shared" si="1395"/>
        <v>3.0648194999999956</v>
      </c>
      <c r="EH906" s="208">
        <f t="shared" si="1396"/>
        <v>5.1080324999999931</v>
      </c>
      <c r="EI906" s="677">
        <f t="shared" si="1374"/>
        <v>61.296389999999917</v>
      </c>
    </row>
    <row r="907" spans="1:139" s="218" customFormat="1" ht="33" customHeight="1" x14ac:dyDescent="0.2">
      <c r="A907" s="505">
        <v>905</v>
      </c>
      <c r="B907" s="505" t="s">
        <v>1270</v>
      </c>
      <c r="C907" s="499" t="s">
        <v>928</v>
      </c>
      <c r="D907" s="253" t="s">
        <v>635</v>
      </c>
      <c r="E907" s="253" t="s">
        <v>126</v>
      </c>
      <c r="F907" s="219" t="s">
        <v>5</v>
      </c>
      <c r="G907" s="219" t="s">
        <v>40</v>
      </c>
      <c r="H907" s="219" t="s">
        <v>39</v>
      </c>
      <c r="I907" s="248">
        <v>2</v>
      </c>
      <c r="J907" s="230">
        <v>530</v>
      </c>
      <c r="K907" s="222"/>
      <c r="L907" s="219" t="s">
        <v>5</v>
      </c>
      <c r="M907" s="219" t="s">
        <v>40</v>
      </c>
      <c r="N907" s="219" t="s">
        <v>39</v>
      </c>
      <c r="O907" s="249">
        <v>2</v>
      </c>
      <c r="P907" s="230">
        <v>530</v>
      </c>
      <c r="Q907" s="219" t="s">
        <v>303</v>
      </c>
      <c r="R907" s="219" t="s">
        <v>6</v>
      </c>
      <c r="S907" s="219" t="s">
        <v>7</v>
      </c>
      <c r="T907" s="249">
        <v>2</v>
      </c>
      <c r="U907" s="231">
        <v>530</v>
      </c>
      <c r="V907" s="228" t="s">
        <v>303</v>
      </c>
      <c r="W907" s="228" t="s">
        <v>6</v>
      </c>
      <c r="X907" s="228" t="s">
        <v>7</v>
      </c>
      <c r="Y907" s="252">
        <v>2</v>
      </c>
      <c r="Z907" s="232">
        <v>530</v>
      </c>
      <c r="AA907" s="207">
        <f t="shared" si="1310"/>
        <v>1060</v>
      </c>
      <c r="AB907" s="222">
        <v>620</v>
      </c>
      <c r="AC907" s="544">
        <f t="shared" si="1375"/>
        <v>90</v>
      </c>
      <c r="AD907" s="208">
        <f>0.581*$AB$1</f>
        <v>660.86425999999994</v>
      </c>
      <c r="AE907" s="678">
        <f t="shared" si="1376"/>
        <v>130.86425999999994</v>
      </c>
      <c r="AF907" s="222">
        <v>859</v>
      </c>
      <c r="AJ907" s="444">
        <f t="shared" si="1311"/>
        <v>90</v>
      </c>
      <c r="AK907" s="444">
        <f t="shared" si="1312"/>
        <v>16.981132075471692</v>
      </c>
      <c r="AL907" s="539">
        <f t="shared" si="1377"/>
        <v>3.3962264150943382E-2</v>
      </c>
      <c r="AM907" s="444">
        <f t="shared" si="1313"/>
        <v>18</v>
      </c>
      <c r="AN907" s="445">
        <f t="shared" si="1314"/>
        <v>130.86425999999994</v>
      </c>
      <c r="AO907" s="445">
        <f t="shared" si="1315"/>
        <v>24.69136981132074</v>
      </c>
      <c r="AP907" s="542">
        <f t="shared" si="1378"/>
        <v>4.9382739622641482E-2</v>
      </c>
      <c r="AQ907" s="445">
        <f t="shared" si="1316"/>
        <v>26.172851999999988</v>
      </c>
      <c r="AR907" s="227">
        <f t="shared" si="1317"/>
        <v>1300</v>
      </c>
      <c r="AS907" s="210">
        <f t="shared" si="1318"/>
        <v>650</v>
      </c>
      <c r="AT907" s="209">
        <f t="shared" si="1319"/>
        <v>195</v>
      </c>
      <c r="AU907" s="209">
        <f t="shared" si="1320"/>
        <v>325</v>
      </c>
      <c r="AV907" s="211">
        <f t="shared" si="1321"/>
        <v>620</v>
      </c>
      <c r="AW907" s="210">
        <f t="shared" si="1322"/>
        <v>30</v>
      </c>
      <c r="AX907" s="210">
        <f t="shared" si="1323"/>
        <v>120</v>
      </c>
      <c r="AY907" s="210">
        <f t="shared" si="1324"/>
        <v>22.641509433962256</v>
      </c>
      <c r="AZ907" s="211">
        <f t="shared" si="1325"/>
        <v>660.86425999999994</v>
      </c>
      <c r="BA907" s="544">
        <f t="shared" si="1379"/>
        <v>10.864259999999945</v>
      </c>
      <c r="BB907" s="210">
        <f t="shared" si="1380"/>
        <v>2.7160649999999862</v>
      </c>
      <c r="BC907" s="213">
        <f t="shared" si="1326"/>
        <v>1240</v>
      </c>
      <c r="BD907" s="211">
        <f>[1]MAG_9pak!$F$4</f>
        <v>620</v>
      </c>
      <c r="BE907" s="213">
        <f t="shared" si="1327"/>
        <v>186</v>
      </c>
      <c r="BF907" s="213">
        <f t="shared" si="1328"/>
        <v>310</v>
      </c>
      <c r="BG907" s="210">
        <f t="shared" si="1329"/>
        <v>0</v>
      </c>
      <c r="BH907" s="210">
        <f t="shared" si="1330"/>
        <v>90</v>
      </c>
      <c r="BI907" s="210">
        <f t="shared" si="1331"/>
        <v>16.981132075471692</v>
      </c>
      <c r="BJ907" s="210">
        <f t="shared" si="1332"/>
        <v>657.2</v>
      </c>
      <c r="BK907" s="214">
        <f t="shared" si="1333"/>
        <v>197.16</v>
      </c>
      <c r="BL907" s="214">
        <f t="shared" si="1334"/>
        <v>328.6</v>
      </c>
      <c r="BM907" s="210">
        <f t="shared" si="1335"/>
        <v>127.20000000000005</v>
      </c>
      <c r="BN907" s="210">
        <f t="shared" si="1336"/>
        <v>37.200000000000045</v>
      </c>
      <c r="BO907" s="215">
        <f t="shared" si="1337"/>
        <v>1314.4</v>
      </c>
      <c r="BP907" s="210">
        <f t="shared" si="1308"/>
        <v>657.2</v>
      </c>
      <c r="BQ907" s="216">
        <f t="shared" si="1338"/>
        <v>197.16</v>
      </c>
      <c r="BR907" s="216">
        <f t="shared" si="1339"/>
        <v>328.6</v>
      </c>
      <c r="BS907" s="210">
        <f t="shared" si="1340"/>
        <v>127.20000000000005</v>
      </c>
      <c r="BT907" s="210">
        <f t="shared" si="1341"/>
        <v>37.200000000000045</v>
      </c>
      <c r="BU907" s="217">
        <f t="shared" si="1342"/>
        <v>1314.4</v>
      </c>
      <c r="BV907" s="210">
        <f t="shared" si="1309"/>
        <v>657.2</v>
      </c>
      <c r="BW907" s="403">
        <f t="shared" si="1343"/>
        <v>197.16</v>
      </c>
      <c r="BX907" s="403">
        <f t="shared" si="1344"/>
        <v>328.6</v>
      </c>
      <c r="BY907" s="210">
        <f t="shared" si="1345"/>
        <v>127.20000000000005</v>
      </c>
      <c r="BZ907" s="210">
        <f t="shared" si="1346"/>
        <v>37.200000000000045</v>
      </c>
      <c r="CA907" s="210">
        <f t="shared" si="1347"/>
        <v>24</v>
      </c>
      <c r="CB907" s="404">
        <f t="shared" si="1348"/>
        <v>1314.4</v>
      </c>
      <c r="CC907" s="211"/>
      <c r="CD907" s="537">
        <f t="shared" si="1349"/>
        <v>2.7160649999999862</v>
      </c>
      <c r="CE907" s="537">
        <f t="shared" si="1381"/>
        <v>0.81481949999999581</v>
      </c>
      <c r="CF907" s="537">
        <f t="shared" si="1350"/>
        <v>1.3580324999999931</v>
      </c>
      <c r="CG907" s="210"/>
      <c r="CH907" s="210"/>
      <c r="CI907" s="210"/>
      <c r="CJ907" s="538">
        <f t="shared" si="1351"/>
        <v>5.4321299999999724</v>
      </c>
      <c r="CK907" s="216">
        <f t="shared" si="1352"/>
        <v>-7.5</v>
      </c>
      <c r="CL907" s="216">
        <f t="shared" si="1382"/>
        <v>-2.25</v>
      </c>
      <c r="CM907" s="216">
        <f t="shared" si="1353"/>
        <v>-3.75</v>
      </c>
      <c r="CN907" s="216"/>
      <c r="CO907" s="216"/>
      <c r="CP907" s="216"/>
      <c r="CQ907" s="217">
        <f t="shared" si="1354"/>
        <v>-15</v>
      </c>
      <c r="CR907" s="403">
        <f t="shared" si="1355"/>
        <v>0.91606499999997482</v>
      </c>
      <c r="CS907" s="403">
        <f t="shared" si="1383"/>
        <v>0.27481949999999244</v>
      </c>
      <c r="CT907" s="403">
        <f t="shared" si="1356"/>
        <v>0.45803249999998741</v>
      </c>
      <c r="CU907" s="403"/>
      <c r="CV907" s="403"/>
      <c r="CW907" s="403"/>
      <c r="CX907" s="404">
        <f t="shared" si="1357"/>
        <v>1.8321299999999496</v>
      </c>
      <c r="CY907" s="198"/>
      <c r="CZ907" s="222">
        <v>620</v>
      </c>
      <c r="DA907" s="677">
        <f t="shared" si="1358"/>
        <v>90</v>
      </c>
      <c r="DB907" s="676">
        <f t="shared" si="1359"/>
        <v>16.981132075471692</v>
      </c>
      <c r="DC907" s="676">
        <f t="shared" si="1384"/>
        <v>3.3962264150943384</v>
      </c>
      <c r="DD907" s="208">
        <v>660.86425999999994</v>
      </c>
      <c r="DE907" s="677">
        <f t="shared" si="1360"/>
        <v>130.86425999999994</v>
      </c>
      <c r="DF907" s="676">
        <f t="shared" si="1361"/>
        <v>24.69136981132074</v>
      </c>
      <c r="DG907" s="676">
        <f t="shared" si="1385"/>
        <v>4.9382739622641481</v>
      </c>
      <c r="DH907" s="222">
        <v>24</v>
      </c>
      <c r="DI907" s="677">
        <f t="shared" si="1362"/>
        <v>127.2</v>
      </c>
      <c r="DJ907" s="568">
        <f t="shared" si="1363"/>
        <v>657.2</v>
      </c>
      <c r="DK907" s="677">
        <f t="shared" si="1364"/>
        <v>1314.4</v>
      </c>
      <c r="DL907" s="677">
        <f t="shared" si="1386"/>
        <v>197.16</v>
      </c>
      <c r="DM907" s="677">
        <f t="shared" si="1387"/>
        <v>328.6</v>
      </c>
      <c r="DN907" s="677">
        <f t="shared" si="1365"/>
        <v>0.91606499999997482</v>
      </c>
      <c r="DO907" s="677">
        <f t="shared" si="1388"/>
        <v>0.27481949999999244</v>
      </c>
      <c r="DP907" s="677">
        <f t="shared" si="1389"/>
        <v>0.45803249999998741</v>
      </c>
      <c r="DQ907" s="677">
        <f t="shared" si="1366"/>
        <v>1.8321299999999496</v>
      </c>
      <c r="DR907" s="222">
        <v>620</v>
      </c>
      <c r="DS907" s="677">
        <f t="shared" si="1367"/>
        <v>90</v>
      </c>
      <c r="DT907" s="676">
        <f t="shared" si="1368"/>
        <v>16.981132075471692</v>
      </c>
      <c r="DU907" s="710">
        <f t="shared" si="1390"/>
        <v>3.3962264150943384</v>
      </c>
      <c r="DV907" s="208">
        <v>660.86425999999994</v>
      </c>
      <c r="DW907" s="677">
        <f t="shared" si="1369"/>
        <v>130.86425999999994</v>
      </c>
      <c r="DX907" s="676">
        <f t="shared" si="1370"/>
        <v>24.69136981132074</v>
      </c>
      <c r="DY907" s="710">
        <f t="shared" si="1391"/>
        <v>4.9382739622641481</v>
      </c>
      <c r="DZ907" s="222">
        <v>24</v>
      </c>
      <c r="EA907" s="677">
        <f t="shared" si="1371"/>
        <v>127.2</v>
      </c>
      <c r="EB907" s="568">
        <f t="shared" si="1372"/>
        <v>657.2</v>
      </c>
      <c r="EC907" s="677">
        <f t="shared" si="1373"/>
        <v>1314.4</v>
      </c>
      <c r="ED907" s="677">
        <f t="shared" si="1392"/>
        <v>197.16</v>
      </c>
      <c r="EE907" s="677">
        <f t="shared" si="1393"/>
        <v>328.6</v>
      </c>
      <c r="EF907" s="208">
        <f t="shared" si="1394"/>
        <v>0.91606499999997482</v>
      </c>
      <c r="EG907" s="208">
        <f t="shared" si="1395"/>
        <v>0.27481949999999244</v>
      </c>
      <c r="EH907" s="208">
        <f t="shared" si="1396"/>
        <v>0.45803249999998741</v>
      </c>
      <c r="EI907" s="677">
        <f t="shared" si="1374"/>
        <v>1.8321299999999496</v>
      </c>
    </row>
    <row r="908" spans="1:139" s="218" customFormat="1" ht="33" customHeight="1" x14ac:dyDescent="0.2">
      <c r="A908" s="506">
        <v>906</v>
      </c>
      <c r="B908" s="506" t="s">
        <v>1270</v>
      </c>
      <c r="C908" s="499" t="s">
        <v>928</v>
      </c>
      <c r="D908" s="253" t="s">
        <v>635</v>
      </c>
      <c r="E908" s="253" t="s">
        <v>126</v>
      </c>
      <c r="F908" s="219" t="s">
        <v>5</v>
      </c>
      <c r="G908" s="219" t="s">
        <v>42</v>
      </c>
      <c r="H908" s="219" t="s">
        <v>52</v>
      </c>
      <c r="I908" s="248">
        <v>1</v>
      </c>
      <c r="J908" s="229">
        <v>705</v>
      </c>
      <c r="K908" s="222"/>
      <c r="L908" s="219" t="s">
        <v>5</v>
      </c>
      <c r="M908" s="219" t="s">
        <v>42</v>
      </c>
      <c r="N908" s="219" t="s">
        <v>52</v>
      </c>
      <c r="O908" s="249">
        <v>1</v>
      </c>
      <c r="P908" s="230">
        <v>705</v>
      </c>
      <c r="Q908" s="219" t="s">
        <v>303</v>
      </c>
      <c r="R908" s="219" t="s">
        <v>24</v>
      </c>
      <c r="S908" s="219" t="s">
        <v>39</v>
      </c>
      <c r="T908" s="249">
        <v>1</v>
      </c>
      <c r="U908" s="231">
        <v>705</v>
      </c>
      <c r="V908" s="228" t="s">
        <v>303</v>
      </c>
      <c r="W908" s="228" t="s">
        <v>42</v>
      </c>
      <c r="X908" s="228" t="s">
        <v>10</v>
      </c>
      <c r="Y908" s="252">
        <v>1</v>
      </c>
      <c r="Z908" s="232">
        <v>705</v>
      </c>
      <c r="AA908" s="207">
        <f t="shared" si="1310"/>
        <v>705</v>
      </c>
      <c r="AB908" s="222">
        <v>648</v>
      </c>
      <c r="AC908" s="544">
        <f t="shared" si="1375"/>
        <v>-57</v>
      </c>
      <c r="AD908" s="208">
        <f>0.814*$AB$1</f>
        <v>925.89243999999997</v>
      </c>
      <c r="AE908" s="678">
        <f t="shared" si="1376"/>
        <v>220.89243999999997</v>
      </c>
      <c r="AF908" s="222">
        <v>1205</v>
      </c>
      <c r="AJ908" s="444">
        <f t="shared" si="1311"/>
        <v>-57</v>
      </c>
      <c r="AK908" s="444">
        <f t="shared" si="1312"/>
        <v>-8.0851063829787222</v>
      </c>
      <c r="AL908" s="539">
        <f t="shared" si="1377"/>
        <v>-1.6170212765957443E-2</v>
      </c>
      <c r="AM908" s="444">
        <f t="shared" si="1313"/>
        <v>-11.4</v>
      </c>
      <c r="AN908" s="445">
        <f t="shared" si="1314"/>
        <v>220.89243999999997</v>
      </c>
      <c r="AO908" s="445">
        <f t="shared" si="1315"/>
        <v>31.332260992907806</v>
      </c>
      <c r="AP908" s="542">
        <f t="shared" si="1378"/>
        <v>6.2664521985815611E-2</v>
      </c>
      <c r="AQ908" s="445">
        <f t="shared" si="1316"/>
        <v>44.178487999999994</v>
      </c>
      <c r="AR908" s="227">
        <f t="shared" si="1317"/>
        <v>825</v>
      </c>
      <c r="AS908" s="210">
        <f t="shared" si="1318"/>
        <v>825</v>
      </c>
      <c r="AT908" s="209">
        <f t="shared" si="1319"/>
        <v>247.5</v>
      </c>
      <c r="AU908" s="209">
        <f t="shared" si="1320"/>
        <v>412.5</v>
      </c>
      <c r="AV908" s="211">
        <f t="shared" si="1321"/>
        <v>648</v>
      </c>
      <c r="AW908" s="210">
        <f t="shared" si="1322"/>
        <v>177</v>
      </c>
      <c r="AX908" s="210">
        <f t="shared" si="1323"/>
        <v>120</v>
      </c>
      <c r="AY908" s="210">
        <f t="shared" si="1324"/>
        <v>17.021276595744681</v>
      </c>
      <c r="AZ908" s="211">
        <f t="shared" si="1325"/>
        <v>925.89243999999997</v>
      </c>
      <c r="BA908" s="544">
        <f t="shared" si="1379"/>
        <v>100.89243999999997</v>
      </c>
      <c r="BB908" s="210">
        <f t="shared" si="1380"/>
        <v>25.223109999999991</v>
      </c>
      <c r="BC908" s="213">
        <f t="shared" si="1326"/>
        <v>833.30319599999996</v>
      </c>
      <c r="BD908" s="211">
        <f>[1]MAG_9pak!$F$6</f>
        <v>833.30319599999996</v>
      </c>
      <c r="BE908" s="213">
        <f t="shared" si="1327"/>
        <v>249.99095879999999</v>
      </c>
      <c r="BF908" s="213">
        <f t="shared" si="1328"/>
        <v>416.65159799999998</v>
      </c>
      <c r="BG908" s="210">
        <f t="shared" si="1329"/>
        <v>185.30319599999996</v>
      </c>
      <c r="BH908" s="210">
        <f t="shared" si="1330"/>
        <v>128.30319599999996</v>
      </c>
      <c r="BI908" s="210">
        <f t="shared" si="1331"/>
        <v>18.199034893617011</v>
      </c>
      <c r="BJ908" s="210">
        <f t="shared" si="1332"/>
        <v>874.2</v>
      </c>
      <c r="BK908" s="214">
        <f t="shared" si="1333"/>
        <v>262.26</v>
      </c>
      <c r="BL908" s="214">
        <f t="shared" si="1334"/>
        <v>437.1</v>
      </c>
      <c r="BM908" s="210">
        <f t="shared" si="1335"/>
        <v>169.20000000000005</v>
      </c>
      <c r="BN908" s="210">
        <f t="shared" si="1336"/>
        <v>226.20000000000005</v>
      </c>
      <c r="BO908" s="215">
        <f t="shared" si="1337"/>
        <v>874.2</v>
      </c>
      <c r="BP908" s="210">
        <f t="shared" si="1308"/>
        <v>874.2</v>
      </c>
      <c r="BQ908" s="216">
        <f t="shared" si="1338"/>
        <v>262.26</v>
      </c>
      <c r="BR908" s="216">
        <f t="shared" si="1339"/>
        <v>437.1</v>
      </c>
      <c r="BS908" s="210">
        <f t="shared" si="1340"/>
        <v>169.20000000000005</v>
      </c>
      <c r="BT908" s="210">
        <f t="shared" si="1341"/>
        <v>226.20000000000005</v>
      </c>
      <c r="BU908" s="217">
        <f t="shared" si="1342"/>
        <v>874.2</v>
      </c>
      <c r="BV908" s="210">
        <f t="shared" si="1309"/>
        <v>874.2</v>
      </c>
      <c r="BW908" s="403">
        <f t="shared" si="1343"/>
        <v>262.26</v>
      </c>
      <c r="BX908" s="403">
        <f t="shared" si="1344"/>
        <v>437.1</v>
      </c>
      <c r="BY908" s="210">
        <f t="shared" si="1345"/>
        <v>169.20000000000005</v>
      </c>
      <c r="BZ908" s="210">
        <f t="shared" si="1346"/>
        <v>226.20000000000005</v>
      </c>
      <c r="CA908" s="210">
        <f t="shared" si="1347"/>
        <v>24</v>
      </c>
      <c r="CB908" s="404">
        <f t="shared" si="1348"/>
        <v>874.2</v>
      </c>
      <c r="CC908" s="211"/>
      <c r="CD908" s="537">
        <f t="shared" si="1349"/>
        <v>25.223109999999991</v>
      </c>
      <c r="CE908" s="537">
        <f t="shared" si="1381"/>
        <v>7.566932999999997</v>
      </c>
      <c r="CF908" s="537">
        <f t="shared" si="1350"/>
        <v>12.611554999999996</v>
      </c>
      <c r="CG908" s="210"/>
      <c r="CH908" s="210"/>
      <c r="CI908" s="210"/>
      <c r="CJ908" s="538">
        <f t="shared" si="1351"/>
        <v>25.223109999999991</v>
      </c>
      <c r="CK908" s="216">
        <f t="shared" si="1352"/>
        <v>-44.25</v>
      </c>
      <c r="CL908" s="216">
        <f t="shared" si="1382"/>
        <v>-13.275</v>
      </c>
      <c r="CM908" s="216">
        <f t="shared" si="1353"/>
        <v>-22.125</v>
      </c>
      <c r="CN908" s="216"/>
      <c r="CO908" s="216"/>
      <c r="CP908" s="216"/>
      <c r="CQ908" s="217">
        <f t="shared" si="1354"/>
        <v>-44.25</v>
      </c>
      <c r="CR908" s="403">
        <f t="shared" si="1355"/>
        <v>12.92310999999998</v>
      </c>
      <c r="CS908" s="403">
        <f t="shared" si="1383"/>
        <v>3.876932999999994</v>
      </c>
      <c r="CT908" s="403">
        <f t="shared" si="1356"/>
        <v>6.4615549999999899</v>
      </c>
      <c r="CU908" s="403"/>
      <c r="CV908" s="403"/>
      <c r="CW908" s="403"/>
      <c r="CX908" s="404">
        <f t="shared" si="1357"/>
        <v>12.92310999999998</v>
      </c>
      <c r="CY908" s="198"/>
      <c r="CZ908" s="222">
        <v>648</v>
      </c>
      <c r="DA908" s="677">
        <f t="shared" si="1358"/>
        <v>-57</v>
      </c>
      <c r="DB908" s="676">
        <f t="shared" si="1359"/>
        <v>-8.0851063829787222</v>
      </c>
      <c r="DC908" s="676">
        <f t="shared" si="1384"/>
        <v>-1.6170212765957444</v>
      </c>
      <c r="DD908" s="208">
        <v>925.89243999999997</v>
      </c>
      <c r="DE908" s="677">
        <f t="shared" si="1360"/>
        <v>220.89243999999997</v>
      </c>
      <c r="DF908" s="676">
        <f t="shared" si="1361"/>
        <v>31.332260992907806</v>
      </c>
      <c r="DG908" s="676">
        <f t="shared" si="1385"/>
        <v>6.2664521985815611</v>
      </c>
      <c r="DH908" s="222">
        <v>24</v>
      </c>
      <c r="DI908" s="677">
        <f t="shared" si="1362"/>
        <v>169.2</v>
      </c>
      <c r="DJ908" s="568">
        <f t="shared" si="1363"/>
        <v>874.2</v>
      </c>
      <c r="DK908" s="677">
        <f t="shared" si="1364"/>
        <v>874.2</v>
      </c>
      <c r="DL908" s="677">
        <f t="shared" si="1386"/>
        <v>262.26</v>
      </c>
      <c r="DM908" s="677">
        <f t="shared" si="1387"/>
        <v>437.1</v>
      </c>
      <c r="DN908" s="677">
        <f t="shared" si="1365"/>
        <v>12.92310999999998</v>
      </c>
      <c r="DO908" s="677">
        <f t="shared" si="1388"/>
        <v>3.876932999999994</v>
      </c>
      <c r="DP908" s="677">
        <f t="shared" si="1389"/>
        <v>6.4615549999999899</v>
      </c>
      <c r="DQ908" s="677">
        <f t="shared" si="1366"/>
        <v>12.92310999999998</v>
      </c>
      <c r="DR908" s="222">
        <v>648</v>
      </c>
      <c r="DS908" s="677">
        <f t="shared" si="1367"/>
        <v>-57</v>
      </c>
      <c r="DT908" s="676">
        <f t="shared" si="1368"/>
        <v>-8.0851063829787222</v>
      </c>
      <c r="DU908" s="710">
        <f t="shared" si="1390"/>
        <v>-1.6170212765957444</v>
      </c>
      <c r="DV908" s="208">
        <v>925.89243999999997</v>
      </c>
      <c r="DW908" s="677">
        <f t="shared" si="1369"/>
        <v>220.89243999999997</v>
      </c>
      <c r="DX908" s="676">
        <f t="shared" si="1370"/>
        <v>31.332260992907806</v>
      </c>
      <c r="DY908" s="710">
        <f t="shared" si="1391"/>
        <v>6.2664521985815611</v>
      </c>
      <c r="DZ908" s="222">
        <v>22</v>
      </c>
      <c r="EA908" s="677">
        <f t="shared" si="1371"/>
        <v>155.1</v>
      </c>
      <c r="EB908" s="568">
        <f t="shared" si="1372"/>
        <v>860.1</v>
      </c>
      <c r="EC908" s="677">
        <f t="shared" si="1373"/>
        <v>860.1</v>
      </c>
      <c r="ED908" s="677">
        <f t="shared" si="1392"/>
        <v>258.02999999999997</v>
      </c>
      <c r="EE908" s="677">
        <f t="shared" si="1393"/>
        <v>430.05</v>
      </c>
      <c r="EF908" s="208">
        <f t="shared" si="1394"/>
        <v>16.448109999999986</v>
      </c>
      <c r="EG908" s="208">
        <f t="shared" si="1395"/>
        <v>4.9344329999999959</v>
      </c>
      <c r="EH908" s="208">
        <f t="shared" si="1396"/>
        <v>8.2240549999999928</v>
      </c>
      <c r="EI908" s="677">
        <f t="shared" si="1374"/>
        <v>16.448109999999986</v>
      </c>
    </row>
    <row r="909" spans="1:139" s="218" customFormat="1" ht="33" customHeight="1" x14ac:dyDescent="0.2">
      <c r="A909" s="505">
        <v>907</v>
      </c>
      <c r="B909" s="505" t="s">
        <v>1270</v>
      </c>
      <c r="C909" s="499" t="s">
        <v>929</v>
      </c>
      <c r="D909" s="253" t="s">
        <v>635</v>
      </c>
      <c r="E909" s="355" t="s">
        <v>154</v>
      </c>
      <c r="F909" s="219" t="s">
        <v>5</v>
      </c>
      <c r="G909" s="219" t="s">
        <v>6</v>
      </c>
      <c r="H909" s="219" t="s">
        <v>7</v>
      </c>
      <c r="I909" s="248">
        <v>1</v>
      </c>
      <c r="J909" s="229">
        <v>500</v>
      </c>
      <c r="K909" s="222"/>
      <c r="L909" s="219" t="s">
        <v>5</v>
      </c>
      <c r="M909" s="219" t="s">
        <v>6</v>
      </c>
      <c r="N909" s="219" t="s">
        <v>7</v>
      </c>
      <c r="O909" s="249">
        <v>1</v>
      </c>
      <c r="P909" s="230">
        <v>500</v>
      </c>
      <c r="Q909" s="219"/>
      <c r="R909" s="219"/>
      <c r="S909" s="219"/>
      <c r="T909" s="249">
        <v>1</v>
      </c>
      <c r="U909" s="231">
        <v>500</v>
      </c>
      <c r="V909" s="228" t="s">
        <v>303</v>
      </c>
      <c r="W909" s="228" t="s">
        <v>6</v>
      </c>
      <c r="X909" s="228" t="s">
        <v>7</v>
      </c>
      <c r="Y909" s="761">
        <f>1-1</f>
        <v>0</v>
      </c>
      <c r="Z909" s="232">
        <v>500</v>
      </c>
      <c r="AA909" s="207">
        <f t="shared" si="1310"/>
        <v>0</v>
      </c>
      <c r="AB909" s="222">
        <v>620</v>
      </c>
      <c r="AC909" s="544">
        <f t="shared" si="1375"/>
        <v>120</v>
      </c>
      <c r="AD909" s="208">
        <f>0.581*$AB$1</f>
        <v>660.86425999999994</v>
      </c>
      <c r="AE909" s="678">
        <f t="shared" si="1376"/>
        <v>160.86425999999994</v>
      </c>
      <c r="AF909" s="222">
        <v>859</v>
      </c>
      <c r="AJ909" s="444">
        <f t="shared" si="1311"/>
        <v>120</v>
      </c>
      <c r="AK909" s="444">
        <f t="shared" si="1312"/>
        <v>24</v>
      </c>
      <c r="AL909" s="539">
        <f t="shared" si="1377"/>
        <v>4.8000000000000001E-2</v>
      </c>
      <c r="AM909" s="444">
        <f t="shared" si="1313"/>
        <v>24</v>
      </c>
      <c r="AN909" s="445">
        <f t="shared" si="1314"/>
        <v>160.86425999999994</v>
      </c>
      <c r="AO909" s="445">
        <f t="shared" si="1315"/>
        <v>32.172852000000006</v>
      </c>
      <c r="AP909" s="542">
        <f t="shared" si="1378"/>
        <v>6.4345704000000004E-2</v>
      </c>
      <c r="AQ909" s="445">
        <f t="shared" si="1316"/>
        <v>32.172851999999992</v>
      </c>
      <c r="AR909" s="227">
        <f t="shared" si="1317"/>
        <v>0</v>
      </c>
      <c r="AS909" s="210">
        <f t="shared" si="1318"/>
        <v>620</v>
      </c>
      <c r="AT909" s="209">
        <f t="shared" si="1319"/>
        <v>186</v>
      </c>
      <c r="AU909" s="209">
        <f t="shared" si="1320"/>
        <v>310</v>
      </c>
      <c r="AV909" s="211">
        <f t="shared" si="1321"/>
        <v>620</v>
      </c>
      <c r="AW909" s="210">
        <f t="shared" si="1322"/>
        <v>0</v>
      </c>
      <c r="AX909" s="210">
        <f t="shared" si="1323"/>
        <v>120</v>
      </c>
      <c r="AY909" s="210">
        <f t="shared" si="1324"/>
        <v>24</v>
      </c>
      <c r="AZ909" s="211">
        <f t="shared" si="1325"/>
        <v>660.86425999999994</v>
      </c>
      <c r="BA909" s="544">
        <f t="shared" si="1379"/>
        <v>40.864259999999945</v>
      </c>
      <c r="BB909" s="210">
        <f t="shared" si="1380"/>
        <v>10.216064999999986</v>
      </c>
      <c r="BC909" s="213">
        <f t="shared" si="1326"/>
        <v>0</v>
      </c>
      <c r="BD909" s="211">
        <f>[1]MAG_9pak!$F$4</f>
        <v>620</v>
      </c>
      <c r="BE909" s="213">
        <f t="shared" si="1327"/>
        <v>186</v>
      </c>
      <c r="BF909" s="213">
        <f t="shared" si="1328"/>
        <v>310</v>
      </c>
      <c r="BG909" s="210">
        <f t="shared" si="1329"/>
        <v>0</v>
      </c>
      <c r="BH909" s="210">
        <f t="shared" si="1330"/>
        <v>120</v>
      </c>
      <c r="BI909" s="210">
        <f t="shared" si="1331"/>
        <v>24</v>
      </c>
      <c r="BJ909" s="210">
        <f t="shared" si="1332"/>
        <v>620</v>
      </c>
      <c r="BK909" s="214">
        <f t="shared" si="1333"/>
        <v>186</v>
      </c>
      <c r="BL909" s="214">
        <f t="shared" si="1334"/>
        <v>310</v>
      </c>
      <c r="BM909" s="210">
        <f t="shared" si="1335"/>
        <v>120</v>
      </c>
      <c r="BN909" s="210">
        <f t="shared" si="1336"/>
        <v>0</v>
      </c>
      <c r="BO909" s="215">
        <f t="shared" si="1337"/>
        <v>0</v>
      </c>
      <c r="BP909" s="210">
        <f t="shared" si="1308"/>
        <v>620</v>
      </c>
      <c r="BQ909" s="216">
        <f t="shared" si="1338"/>
        <v>186</v>
      </c>
      <c r="BR909" s="216">
        <f t="shared" si="1339"/>
        <v>310</v>
      </c>
      <c r="BS909" s="210">
        <f t="shared" si="1340"/>
        <v>120</v>
      </c>
      <c r="BT909" s="210">
        <f t="shared" si="1341"/>
        <v>0</v>
      </c>
      <c r="BU909" s="217">
        <f t="shared" si="1342"/>
        <v>0</v>
      </c>
      <c r="BV909" s="210">
        <f t="shared" si="1309"/>
        <v>620</v>
      </c>
      <c r="BW909" s="403">
        <f t="shared" si="1343"/>
        <v>186</v>
      </c>
      <c r="BX909" s="403">
        <f t="shared" si="1344"/>
        <v>310</v>
      </c>
      <c r="BY909" s="210">
        <f t="shared" si="1345"/>
        <v>120</v>
      </c>
      <c r="BZ909" s="210">
        <f t="shared" si="1346"/>
        <v>0</v>
      </c>
      <c r="CA909" s="210">
        <f t="shared" si="1347"/>
        <v>24</v>
      </c>
      <c r="CB909" s="404">
        <f t="shared" si="1348"/>
        <v>0</v>
      </c>
      <c r="CC909" s="211"/>
      <c r="CD909" s="537">
        <f t="shared" si="1349"/>
        <v>10.216064999999986</v>
      </c>
      <c r="CE909" s="537">
        <f t="shared" si="1381"/>
        <v>3.0648194999999956</v>
      </c>
      <c r="CF909" s="537">
        <f t="shared" si="1350"/>
        <v>5.1080324999999931</v>
      </c>
      <c r="CG909" s="210"/>
      <c r="CH909" s="210"/>
      <c r="CI909" s="210"/>
      <c r="CJ909" s="538">
        <f t="shared" si="1351"/>
        <v>0</v>
      </c>
      <c r="CK909" s="216">
        <f t="shared" si="1352"/>
        <v>0</v>
      </c>
      <c r="CL909" s="216">
        <f t="shared" si="1382"/>
        <v>0</v>
      </c>
      <c r="CM909" s="216">
        <f t="shared" si="1353"/>
        <v>0</v>
      </c>
      <c r="CN909" s="216"/>
      <c r="CO909" s="216"/>
      <c r="CP909" s="216"/>
      <c r="CQ909" s="217">
        <f t="shared" si="1354"/>
        <v>0</v>
      </c>
      <c r="CR909" s="403">
        <f t="shared" si="1355"/>
        <v>10.216064999999986</v>
      </c>
      <c r="CS909" s="403">
        <f t="shared" si="1383"/>
        <v>3.0648194999999956</v>
      </c>
      <c r="CT909" s="403">
        <f t="shared" si="1356"/>
        <v>5.1080324999999931</v>
      </c>
      <c r="CU909" s="403"/>
      <c r="CV909" s="403"/>
      <c r="CW909" s="403"/>
      <c r="CX909" s="404">
        <f t="shared" si="1357"/>
        <v>0</v>
      </c>
      <c r="CY909" s="198"/>
      <c r="CZ909" s="222">
        <v>620</v>
      </c>
      <c r="DA909" s="677">
        <f t="shared" si="1358"/>
        <v>120</v>
      </c>
      <c r="DB909" s="676">
        <f t="shared" si="1359"/>
        <v>24</v>
      </c>
      <c r="DC909" s="676">
        <f t="shared" si="1384"/>
        <v>4.8</v>
      </c>
      <c r="DD909" s="208">
        <v>660.86425999999994</v>
      </c>
      <c r="DE909" s="677">
        <f t="shared" si="1360"/>
        <v>160.86425999999994</v>
      </c>
      <c r="DF909" s="676">
        <f t="shared" si="1361"/>
        <v>32.172852000000006</v>
      </c>
      <c r="DG909" s="676">
        <f t="shared" si="1385"/>
        <v>6.434570400000001</v>
      </c>
      <c r="DH909" s="222">
        <v>24</v>
      </c>
      <c r="DI909" s="677">
        <f t="shared" si="1362"/>
        <v>120</v>
      </c>
      <c r="DJ909" s="568">
        <f t="shared" si="1363"/>
        <v>620</v>
      </c>
      <c r="DK909" s="677">
        <f t="shared" si="1364"/>
        <v>0</v>
      </c>
      <c r="DL909" s="677">
        <f t="shared" si="1386"/>
        <v>186</v>
      </c>
      <c r="DM909" s="677">
        <f t="shared" si="1387"/>
        <v>310</v>
      </c>
      <c r="DN909" s="677">
        <f t="shared" si="1365"/>
        <v>10.216064999999986</v>
      </c>
      <c r="DO909" s="677">
        <f t="shared" si="1388"/>
        <v>3.0648194999999956</v>
      </c>
      <c r="DP909" s="677">
        <f t="shared" si="1389"/>
        <v>5.1080324999999931</v>
      </c>
      <c r="DQ909" s="677">
        <f t="shared" si="1366"/>
        <v>0</v>
      </c>
      <c r="DR909" s="222">
        <v>620</v>
      </c>
      <c r="DS909" s="677">
        <f t="shared" si="1367"/>
        <v>120</v>
      </c>
      <c r="DT909" s="676">
        <f t="shared" si="1368"/>
        <v>24</v>
      </c>
      <c r="DU909" s="710">
        <f t="shared" si="1390"/>
        <v>4.8</v>
      </c>
      <c r="DV909" s="208">
        <v>660.86425999999994</v>
      </c>
      <c r="DW909" s="677">
        <f t="shared" si="1369"/>
        <v>160.86425999999994</v>
      </c>
      <c r="DX909" s="676">
        <f t="shared" si="1370"/>
        <v>32.172852000000006</v>
      </c>
      <c r="DY909" s="710">
        <f t="shared" si="1391"/>
        <v>6.434570400000001</v>
      </c>
      <c r="DZ909" s="222">
        <v>24</v>
      </c>
      <c r="EA909" s="677">
        <f t="shared" si="1371"/>
        <v>120</v>
      </c>
      <c r="EB909" s="568">
        <f t="shared" si="1372"/>
        <v>620</v>
      </c>
      <c r="EC909" s="677">
        <f t="shared" si="1373"/>
        <v>0</v>
      </c>
      <c r="ED909" s="677">
        <f t="shared" si="1392"/>
        <v>186</v>
      </c>
      <c r="EE909" s="677">
        <f t="shared" si="1393"/>
        <v>310</v>
      </c>
      <c r="EF909" s="208">
        <f t="shared" si="1394"/>
        <v>10.216064999999986</v>
      </c>
      <c r="EG909" s="208">
        <f t="shared" si="1395"/>
        <v>3.0648194999999956</v>
      </c>
      <c r="EH909" s="208">
        <f t="shared" si="1396"/>
        <v>5.1080324999999931</v>
      </c>
      <c r="EI909" s="677">
        <f t="shared" si="1374"/>
        <v>0</v>
      </c>
    </row>
    <row r="910" spans="1:139" s="218" customFormat="1" ht="33" customHeight="1" x14ac:dyDescent="0.2">
      <c r="A910" s="505">
        <v>908</v>
      </c>
      <c r="B910" s="506" t="s">
        <v>1268</v>
      </c>
      <c r="C910" s="499" t="s">
        <v>937</v>
      </c>
      <c r="D910" s="253" t="s">
        <v>397</v>
      </c>
      <c r="E910" s="253" t="s">
        <v>81</v>
      </c>
      <c r="F910" s="219" t="s">
        <v>5</v>
      </c>
      <c r="G910" s="219" t="s">
        <v>6</v>
      </c>
      <c r="H910" s="219" t="s">
        <v>7</v>
      </c>
      <c r="I910" s="248">
        <v>1</v>
      </c>
      <c r="J910" s="229">
        <v>500</v>
      </c>
      <c r="K910" s="222"/>
      <c r="L910" s="219" t="s">
        <v>5</v>
      </c>
      <c r="M910" s="219" t="s">
        <v>6</v>
      </c>
      <c r="N910" s="219" t="s">
        <v>7</v>
      </c>
      <c r="O910" s="249">
        <v>1</v>
      </c>
      <c r="P910" s="230">
        <v>500</v>
      </c>
      <c r="Q910" s="219"/>
      <c r="R910" s="219"/>
      <c r="S910" s="219"/>
      <c r="T910" s="249">
        <v>1</v>
      </c>
      <c r="U910" s="231">
        <v>500</v>
      </c>
      <c r="V910" s="228" t="s">
        <v>303</v>
      </c>
      <c r="W910" s="228" t="s">
        <v>6</v>
      </c>
      <c r="X910" s="228" t="s">
        <v>7</v>
      </c>
      <c r="Y910" s="252">
        <v>1</v>
      </c>
      <c r="Z910" s="232">
        <v>500</v>
      </c>
      <c r="AA910" s="207">
        <f t="shared" si="1310"/>
        <v>500</v>
      </c>
      <c r="AB910" s="222">
        <v>620</v>
      </c>
      <c r="AC910" s="544">
        <f t="shared" si="1375"/>
        <v>120</v>
      </c>
      <c r="AD910" s="208">
        <f>0.581*$AB$1</f>
        <v>660.86425999999994</v>
      </c>
      <c r="AE910" s="678">
        <f t="shared" si="1376"/>
        <v>160.86425999999994</v>
      </c>
      <c r="AF910" s="222">
        <v>859</v>
      </c>
      <c r="AJ910" s="444">
        <f t="shared" si="1311"/>
        <v>120</v>
      </c>
      <c r="AK910" s="444">
        <f t="shared" si="1312"/>
        <v>24</v>
      </c>
      <c r="AL910" s="539">
        <f t="shared" si="1377"/>
        <v>4.8000000000000001E-2</v>
      </c>
      <c r="AM910" s="444">
        <f t="shared" si="1313"/>
        <v>24</v>
      </c>
      <c r="AN910" s="445">
        <f t="shared" si="1314"/>
        <v>160.86425999999994</v>
      </c>
      <c r="AO910" s="445">
        <f t="shared" si="1315"/>
        <v>32.172852000000006</v>
      </c>
      <c r="AP910" s="542">
        <f t="shared" si="1378"/>
        <v>6.4345704000000004E-2</v>
      </c>
      <c r="AQ910" s="445">
        <f t="shared" si="1316"/>
        <v>32.172851999999992</v>
      </c>
      <c r="AR910" s="227">
        <f t="shared" si="1317"/>
        <v>620</v>
      </c>
      <c r="AS910" s="210">
        <f t="shared" si="1318"/>
        <v>620</v>
      </c>
      <c r="AT910" s="209">
        <f t="shared" si="1319"/>
        <v>186</v>
      </c>
      <c r="AU910" s="209">
        <f t="shared" si="1320"/>
        <v>310</v>
      </c>
      <c r="AV910" s="211">
        <f t="shared" si="1321"/>
        <v>620</v>
      </c>
      <c r="AW910" s="210">
        <f t="shared" si="1322"/>
        <v>0</v>
      </c>
      <c r="AX910" s="210">
        <f t="shared" si="1323"/>
        <v>120</v>
      </c>
      <c r="AY910" s="210">
        <f t="shared" si="1324"/>
        <v>24</v>
      </c>
      <c r="AZ910" s="211">
        <f t="shared" si="1325"/>
        <v>660.86425999999994</v>
      </c>
      <c r="BA910" s="544">
        <f t="shared" si="1379"/>
        <v>40.864259999999945</v>
      </c>
      <c r="BB910" s="210">
        <f t="shared" si="1380"/>
        <v>10.216064999999986</v>
      </c>
      <c r="BC910" s="213">
        <f t="shared" si="1326"/>
        <v>620</v>
      </c>
      <c r="BD910" s="211">
        <f>[1]MAG_9pak!$F$4</f>
        <v>620</v>
      </c>
      <c r="BE910" s="213">
        <f t="shared" si="1327"/>
        <v>186</v>
      </c>
      <c r="BF910" s="213">
        <f t="shared" si="1328"/>
        <v>310</v>
      </c>
      <c r="BG910" s="210">
        <f t="shared" si="1329"/>
        <v>0</v>
      </c>
      <c r="BH910" s="210">
        <f t="shared" si="1330"/>
        <v>120</v>
      </c>
      <c r="BI910" s="210">
        <f t="shared" si="1331"/>
        <v>24</v>
      </c>
      <c r="BJ910" s="210">
        <f t="shared" si="1332"/>
        <v>620</v>
      </c>
      <c r="BK910" s="214">
        <f t="shared" si="1333"/>
        <v>186</v>
      </c>
      <c r="BL910" s="214">
        <f t="shared" si="1334"/>
        <v>310</v>
      </c>
      <c r="BM910" s="210">
        <f t="shared" si="1335"/>
        <v>120</v>
      </c>
      <c r="BN910" s="210">
        <f t="shared" si="1336"/>
        <v>0</v>
      </c>
      <c r="BO910" s="215">
        <f t="shared" si="1337"/>
        <v>620</v>
      </c>
      <c r="BP910" s="210">
        <f t="shared" si="1308"/>
        <v>620</v>
      </c>
      <c r="BQ910" s="216">
        <f t="shared" si="1338"/>
        <v>186</v>
      </c>
      <c r="BR910" s="216">
        <f t="shared" si="1339"/>
        <v>310</v>
      </c>
      <c r="BS910" s="210">
        <f t="shared" si="1340"/>
        <v>120</v>
      </c>
      <c r="BT910" s="210">
        <f t="shared" si="1341"/>
        <v>0</v>
      </c>
      <c r="BU910" s="217">
        <f t="shared" si="1342"/>
        <v>620</v>
      </c>
      <c r="BV910" s="210">
        <f t="shared" si="1309"/>
        <v>620</v>
      </c>
      <c r="BW910" s="403">
        <f t="shared" si="1343"/>
        <v>186</v>
      </c>
      <c r="BX910" s="403">
        <f t="shared" si="1344"/>
        <v>310</v>
      </c>
      <c r="BY910" s="210">
        <f t="shared" si="1345"/>
        <v>120</v>
      </c>
      <c r="BZ910" s="210">
        <f t="shared" si="1346"/>
        <v>0</v>
      </c>
      <c r="CA910" s="210">
        <f t="shared" si="1347"/>
        <v>24</v>
      </c>
      <c r="CB910" s="404">
        <f t="shared" si="1348"/>
        <v>620</v>
      </c>
      <c r="CC910" s="404"/>
      <c r="CD910" s="537">
        <f t="shared" si="1349"/>
        <v>10.216064999999986</v>
      </c>
      <c r="CE910" s="537">
        <f t="shared" si="1381"/>
        <v>3.0648194999999956</v>
      </c>
      <c r="CF910" s="537">
        <f t="shared" si="1350"/>
        <v>5.1080324999999931</v>
      </c>
      <c r="CG910" s="210"/>
      <c r="CH910" s="210"/>
      <c r="CI910" s="210"/>
      <c r="CJ910" s="538">
        <f t="shared" si="1351"/>
        <v>10.216064999999986</v>
      </c>
      <c r="CK910" s="216">
        <f t="shared" si="1352"/>
        <v>0</v>
      </c>
      <c r="CL910" s="216">
        <f t="shared" si="1382"/>
        <v>0</v>
      </c>
      <c r="CM910" s="216">
        <f t="shared" si="1353"/>
        <v>0</v>
      </c>
      <c r="CN910" s="216"/>
      <c r="CO910" s="216"/>
      <c r="CP910" s="216"/>
      <c r="CQ910" s="217">
        <f t="shared" si="1354"/>
        <v>0</v>
      </c>
      <c r="CR910" s="403">
        <f t="shared" si="1355"/>
        <v>10.216064999999986</v>
      </c>
      <c r="CS910" s="403">
        <f t="shared" si="1383"/>
        <v>3.0648194999999956</v>
      </c>
      <c r="CT910" s="403">
        <f t="shared" si="1356"/>
        <v>5.1080324999999931</v>
      </c>
      <c r="CU910" s="403"/>
      <c r="CV910" s="403"/>
      <c r="CW910" s="403"/>
      <c r="CX910" s="404">
        <f t="shared" si="1357"/>
        <v>10.216064999999986</v>
      </c>
      <c r="CY910" s="198"/>
      <c r="CZ910" s="222">
        <v>620</v>
      </c>
      <c r="DA910" s="677">
        <f t="shared" si="1358"/>
        <v>120</v>
      </c>
      <c r="DB910" s="676">
        <f t="shared" si="1359"/>
        <v>24</v>
      </c>
      <c r="DC910" s="676">
        <f t="shared" si="1384"/>
        <v>4.8</v>
      </c>
      <c r="DD910" s="208">
        <v>660.86425999999994</v>
      </c>
      <c r="DE910" s="677">
        <f t="shared" si="1360"/>
        <v>160.86425999999994</v>
      </c>
      <c r="DF910" s="676">
        <f t="shared" si="1361"/>
        <v>32.172852000000006</v>
      </c>
      <c r="DG910" s="676">
        <f t="shared" si="1385"/>
        <v>6.434570400000001</v>
      </c>
      <c r="DH910" s="222">
        <v>24</v>
      </c>
      <c r="DI910" s="677">
        <f t="shared" si="1362"/>
        <v>120</v>
      </c>
      <c r="DJ910" s="568">
        <f t="shared" si="1363"/>
        <v>620</v>
      </c>
      <c r="DK910" s="677">
        <f t="shared" si="1364"/>
        <v>620</v>
      </c>
      <c r="DL910" s="677">
        <f t="shared" si="1386"/>
        <v>186</v>
      </c>
      <c r="DM910" s="677">
        <f t="shared" si="1387"/>
        <v>310</v>
      </c>
      <c r="DN910" s="677">
        <f t="shared" si="1365"/>
        <v>10.216064999999986</v>
      </c>
      <c r="DO910" s="677">
        <f t="shared" si="1388"/>
        <v>3.0648194999999956</v>
      </c>
      <c r="DP910" s="677">
        <f t="shared" si="1389"/>
        <v>5.1080324999999931</v>
      </c>
      <c r="DQ910" s="677">
        <f t="shared" si="1366"/>
        <v>10.216064999999986</v>
      </c>
      <c r="DR910" s="222">
        <v>620</v>
      </c>
      <c r="DS910" s="677">
        <f t="shared" si="1367"/>
        <v>120</v>
      </c>
      <c r="DT910" s="676">
        <f t="shared" si="1368"/>
        <v>24</v>
      </c>
      <c r="DU910" s="710">
        <f t="shared" si="1390"/>
        <v>4.8</v>
      </c>
      <c r="DV910" s="208">
        <v>660.86425999999994</v>
      </c>
      <c r="DW910" s="677">
        <f t="shared" si="1369"/>
        <v>160.86425999999994</v>
      </c>
      <c r="DX910" s="676">
        <f t="shared" si="1370"/>
        <v>32.172852000000006</v>
      </c>
      <c r="DY910" s="710">
        <f t="shared" si="1391"/>
        <v>6.434570400000001</v>
      </c>
      <c r="DZ910" s="222">
        <v>24</v>
      </c>
      <c r="EA910" s="677">
        <f t="shared" si="1371"/>
        <v>120</v>
      </c>
      <c r="EB910" s="568">
        <f t="shared" si="1372"/>
        <v>620</v>
      </c>
      <c r="EC910" s="677">
        <f t="shared" si="1373"/>
        <v>620</v>
      </c>
      <c r="ED910" s="677">
        <f t="shared" si="1392"/>
        <v>186</v>
      </c>
      <c r="EE910" s="677">
        <f t="shared" si="1393"/>
        <v>310</v>
      </c>
      <c r="EF910" s="208">
        <f t="shared" si="1394"/>
        <v>10.216064999999986</v>
      </c>
      <c r="EG910" s="208">
        <f t="shared" si="1395"/>
        <v>3.0648194999999956</v>
      </c>
      <c r="EH910" s="208">
        <f t="shared" si="1396"/>
        <v>5.1080324999999931</v>
      </c>
      <c r="EI910" s="677">
        <f t="shared" si="1374"/>
        <v>10.216064999999986</v>
      </c>
    </row>
    <row r="911" spans="1:139" s="218" customFormat="1" ht="33" customHeight="1" x14ac:dyDescent="0.2">
      <c r="A911" s="506">
        <v>909</v>
      </c>
      <c r="B911" s="506" t="s">
        <v>1269</v>
      </c>
      <c r="C911" s="499" t="s">
        <v>935</v>
      </c>
      <c r="D911" s="253" t="s">
        <v>398</v>
      </c>
      <c r="E911" s="253" t="s">
        <v>81</v>
      </c>
      <c r="F911" s="219" t="s">
        <v>5</v>
      </c>
      <c r="G911" s="219" t="s">
        <v>6</v>
      </c>
      <c r="H911" s="219" t="s">
        <v>7</v>
      </c>
      <c r="I911" s="248">
        <v>2</v>
      </c>
      <c r="J911" s="229">
        <v>500</v>
      </c>
      <c r="K911" s="222"/>
      <c r="L911" s="219" t="s">
        <v>5</v>
      </c>
      <c r="M911" s="219" t="s">
        <v>6</v>
      </c>
      <c r="N911" s="219" t="s">
        <v>7</v>
      </c>
      <c r="O911" s="249">
        <v>2</v>
      </c>
      <c r="P911" s="230">
        <v>500</v>
      </c>
      <c r="Q911" s="219"/>
      <c r="R911" s="219"/>
      <c r="S911" s="219"/>
      <c r="T911" s="249">
        <v>2</v>
      </c>
      <c r="U911" s="231">
        <v>500</v>
      </c>
      <c r="V911" s="228" t="s">
        <v>303</v>
      </c>
      <c r="W911" s="228" t="s">
        <v>6</v>
      </c>
      <c r="X911" s="228" t="s">
        <v>7</v>
      </c>
      <c r="Y911" s="252">
        <v>2</v>
      </c>
      <c r="Z911" s="493">
        <v>500</v>
      </c>
      <c r="AA911" s="494">
        <f t="shared" si="1310"/>
        <v>1000</v>
      </c>
      <c r="AB911" s="222">
        <v>620</v>
      </c>
      <c r="AC911" s="544">
        <f t="shared" si="1375"/>
        <v>120</v>
      </c>
      <c r="AD911" s="208">
        <f>0.581*$AB$1</f>
        <v>660.86425999999994</v>
      </c>
      <c r="AE911" s="688">
        <f t="shared" si="1376"/>
        <v>160.86425999999994</v>
      </c>
      <c r="AF911" s="222">
        <v>859</v>
      </c>
      <c r="AJ911" s="444">
        <f t="shared" si="1311"/>
        <v>120</v>
      </c>
      <c r="AK911" s="444">
        <f t="shared" si="1312"/>
        <v>24</v>
      </c>
      <c r="AL911" s="539">
        <f t="shared" si="1377"/>
        <v>4.8000000000000001E-2</v>
      </c>
      <c r="AM911" s="444">
        <f t="shared" si="1313"/>
        <v>24</v>
      </c>
      <c r="AN911" s="445">
        <f>AD911-AB911</f>
        <v>40.864259999999945</v>
      </c>
      <c r="AO911" s="445">
        <f>(AD911/AB911)*100-100</f>
        <v>6.5910096774193505</v>
      </c>
      <c r="AP911" s="542">
        <f>AO911/4/100</f>
        <v>1.6477524193548376E-2</v>
      </c>
      <c r="AQ911" s="445">
        <f>AN911/4</f>
        <v>10.216064999999986</v>
      </c>
      <c r="AR911" s="227">
        <f t="shared" si="1317"/>
        <v>1240</v>
      </c>
      <c r="AS911" s="210">
        <f t="shared" si="1318"/>
        <v>620</v>
      </c>
      <c r="AT911" s="209">
        <f t="shared" si="1319"/>
        <v>186</v>
      </c>
      <c r="AU911" s="209">
        <f t="shared" si="1320"/>
        <v>310</v>
      </c>
      <c r="AV911" s="211">
        <f t="shared" si="1321"/>
        <v>620</v>
      </c>
      <c r="AW911" s="210">
        <f t="shared" si="1322"/>
        <v>0</v>
      </c>
      <c r="AX911" s="210">
        <f t="shared" si="1323"/>
        <v>120</v>
      </c>
      <c r="AY911" s="210">
        <f t="shared" si="1324"/>
        <v>24</v>
      </c>
      <c r="AZ911" s="211">
        <f t="shared" si="1325"/>
        <v>660.86425999999994</v>
      </c>
      <c r="BA911" s="544">
        <f t="shared" si="1379"/>
        <v>40.864259999999945</v>
      </c>
      <c r="BB911" s="210">
        <f t="shared" si="1380"/>
        <v>10.216064999999986</v>
      </c>
      <c r="BC911" s="213">
        <f t="shared" si="1326"/>
        <v>1240</v>
      </c>
      <c r="BD911" s="211">
        <f>[1]MAG_9pak!$F$4</f>
        <v>620</v>
      </c>
      <c r="BE911" s="213">
        <f t="shared" si="1327"/>
        <v>186</v>
      </c>
      <c r="BF911" s="213">
        <f t="shared" si="1328"/>
        <v>310</v>
      </c>
      <c r="BG911" s="210">
        <f t="shared" si="1329"/>
        <v>0</v>
      </c>
      <c r="BH911" s="210">
        <f t="shared" si="1330"/>
        <v>120</v>
      </c>
      <c r="BI911" s="210">
        <f t="shared" si="1331"/>
        <v>24</v>
      </c>
      <c r="BJ911" s="210">
        <f t="shared" si="1332"/>
        <v>620</v>
      </c>
      <c r="BK911" s="214">
        <f t="shared" si="1333"/>
        <v>186</v>
      </c>
      <c r="BL911" s="214">
        <f t="shared" si="1334"/>
        <v>310</v>
      </c>
      <c r="BM911" s="210">
        <f t="shared" si="1335"/>
        <v>120</v>
      </c>
      <c r="BN911" s="210">
        <f t="shared" si="1336"/>
        <v>0</v>
      </c>
      <c r="BO911" s="215">
        <f t="shared" si="1337"/>
        <v>1240</v>
      </c>
      <c r="BP911" s="210">
        <f t="shared" si="1308"/>
        <v>620</v>
      </c>
      <c r="BQ911" s="216">
        <f t="shared" si="1338"/>
        <v>186</v>
      </c>
      <c r="BR911" s="216">
        <f t="shared" si="1339"/>
        <v>310</v>
      </c>
      <c r="BS911" s="210">
        <f t="shared" si="1340"/>
        <v>120</v>
      </c>
      <c r="BT911" s="210">
        <f t="shared" si="1341"/>
        <v>0</v>
      </c>
      <c r="BU911" s="217">
        <f t="shared" si="1342"/>
        <v>1240</v>
      </c>
      <c r="BV911" s="210">
        <f t="shared" si="1309"/>
        <v>620</v>
      </c>
      <c r="BW911" s="403">
        <f t="shared" si="1343"/>
        <v>186</v>
      </c>
      <c r="BX911" s="403">
        <f t="shared" si="1344"/>
        <v>310</v>
      </c>
      <c r="BY911" s="210">
        <f t="shared" si="1345"/>
        <v>120</v>
      </c>
      <c r="BZ911" s="210">
        <f t="shared" si="1346"/>
        <v>0</v>
      </c>
      <c r="CA911" s="210">
        <f t="shared" si="1347"/>
        <v>24</v>
      </c>
      <c r="CB911" s="404">
        <f t="shared" si="1348"/>
        <v>1240</v>
      </c>
      <c r="CC911" s="404"/>
      <c r="CD911" s="537">
        <f t="shared" si="1349"/>
        <v>10.216064999999986</v>
      </c>
      <c r="CE911" s="537">
        <f t="shared" si="1381"/>
        <v>3.0648194999999956</v>
      </c>
      <c r="CF911" s="537">
        <f t="shared" si="1350"/>
        <v>5.1080324999999931</v>
      </c>
      <c r="CG911" s="210"/>
      <c r="CH911" s="210"/>
      <c r="CI911" s="210"/>
      <c r="CJ911" s="538">
        <f t="shared" si="1351"/>
        <v>20.432129999999972</v>
      </c>
      <c r="CK911" s="216">
        <f t="shared" si="1352"/>
        <v>0</v>
      </c>
      <c r="CL911" s="216">
        <f t="shared" si="1382"/>
        <v>0</v>
      </c>
      <c r="CM911" s="216">
        <f t="shared" si="1353"/>
        <v>0</v>
      </c>
      <c r="CN911" s="216"/>
      <c r="CO911" s="216"/>
      <c r="CP911" s="216"/>
      <c r="CQ911" s="217">
        <f t="shared" si="1354"/>
        <v>0</v>
      </c>
      <c r="CR911" s="403">
        <f t="shared" si="1355"/>
        <v>10.216064999999986</v>
      </c>
      <c r="CS911" s="403">
        <f t="shared" si="1383"/>
        <v>3.0648194999999956</v>
      </c>
      <c r="CT911" s="403">
        <f t="shared" si="1356"/>
        <v>5.1080324999999931</v>
      </c>
      <c r="CU911" s="403"/>
      <c r="CV911" s="403"/>
      <c r="CW911" s="403"/>
      <c r="CX911" s="404">
        <f t="shared" si="1357"/>
        <v>20.432129999999972</v>
      </c>
      <c r="CY911" s="198"/>
      <c r="CZ911" s="222">
        <v>620</v>
      </c>
      <c r="DA911" s="677">
        <f t="shared" si="1358"/>
        <v>120</v>
      </c>
      <c r="DB911" s="676">
        <f t="shared" si="1359"/>
        <v>24</v>
      </c>
      <c r="DC911" s="676">
        <f t="shared" si="1384"/>
        <v>4.8</v>
      </c>
      <c r="DD911" s="208">
        <v>660.86425999999994</v>
      </c>
      <c r="DE911" s="677">
        <f t="shared" si="1360"/>
        <v>160.86425999999994</v>
      </c>
      <c r="DF911" s="676">
        <f t="shared" si="1361"/>
        <v>32.172852000000006</v>
      </c>
      <c r="DG911" s="676">
        <f t="shared" si="1385"/>
        <v>6.434570400000001</v>
      </c>
      <c r="DH911" s="222">
        <v>24</v>
      </c>
      <c r="DI911" s="677">
        <f t="shared" si="1362"/>
        <v>120</v>
      </c>
      <c r="DJ911" s="568">
        <f t="shared" si="1363"/>
        <v>620</v>
      </c>
      <c r="DK911" s="677">
        <f t="shared" si="1364"/>
        <v>1240</v>
      </c>
      <c r="DL911" s="677">
        <f t="shared" si="1386"/>
        <v>186</v>
      </c>
      <c r="DM911" s="677">
        <f t="shared" si="1387"/>
        <v>310</v>
      </c>
      <c r="DN911" s="677">
        <f t="shared" si="1365"/>
        <v>10.216064999999986</v>
      </c>
      <c r="DO911" s="677">
        <f t="shared" si="1388"/>
        <v>3.0648194999999956</v>
      </c>
      <c r="DP911" s="677">
        <f t="shared" si="1389"/>
        <v>5.1080324999999931</v>
      </c>
      <c r="DQ911" s="677">
        <f t="shared" si="1366"/>
        <v>20.432129999999972</v>
      </c>
      <c r="DR911" s="222">
        <v>620</v>
      </c>
      <c r="DS911" s="677">
        <f t="shared" si="1367"/>
        <v>120</v>
      </c>
      <c r="DT911" s="676">
        <f t="shared" si="1368"/>
        <v>24</v>
      </c>
      <c r="DU911" s="710">
        <f t="shared" si="1390"/>
        <v>4.8</v>
      </c>
      <c r="DV911" s="208">
        <v>660.86425999999994</v>
      </c>
      <c r="DW911" s="677">
        <f t="shared" si="1369"/>
        <v>160.86425999999994</v>
      </c>
      <c r="DX911" s="676">
        <f t="shared" si="1370"/>
        <v>32.172852000000006</v>
      </c>
      <c r="DY911" s="710">
        <f t="shared" si="1391"/>
        <v>6.434570400000001</v>
      </c>
      <c r="DZ911" s="222">
        <v>24</v>
      </c>
      <c r="EA911" s="677">
        <f t="shared" si="1371"/>
        <v>120</v>
      </c>
      <c r="EB911" s="568">
        <f t="shared" si="1372"/>
        <v>620</v>
      </c>
      <c r="EC911" s="677">
        <f t="shared" si="1373"/>
        <v>1240</v>
      </c>
      <c r="ED911" s="677">
        <f t="shared" si="1392"/>
        <v>186</v>
      </c>
      <c r="EE911" s="677">
        <f t="shared" si="1393"/>
        <v>310</v>
      </c>
      <c r="EF911" s="208">
        <f t="shared" si="1394"/>
        <v>10.216064999999986</v>
      </c>
      <c r="EG911" s="208">
        <f t="shared" si="1395"/>
        <v>3.0648194999999956</v>
      </c>
      <c r="EH911" s="208">
        <f t="shared" si="1396"/>
        <v>5.1080324999999931</v>
      </c>
      <c r="EI911" s="677">
        <f t="shared" si="1374"/>
        <v>20.432129999999972</v>
      </c>
    </row>
    <row r="912" spans="1:139" s="427" customFormat="1" ht="16.5" customHeight="1" x14ac:dyDescent="0.2">
      <c r="A912" s="503"/>
      <c r="B912" s="503"/>
      <c r="C912" s="447"/>
      <c r="D912" s="424"/>
      <c r="E912" s="424"/>
      <c r="F912" s="425"/>
      <c r="G912" s="425"/>
      <c r="H912" s="425"/>
      <c r="I912" s="426">
        <f>SUBTOTAL(9,I51:I911)</f>
        <v>1132.2500000000007</v>
      </c>
      <c r="J912" s="426">
        <f>SUBTOTAL(9,J51:J911)</f>
        <v>694523</v>
      </c>
      <c r="L912" s="428"/>
      <c r="M912" s="428"/>
      <c r="N912" s="428"/>
      <c r="O912" s="427">
        <f>SUBTOTAL(9,O51:O911)</f>
        <v>1136.1500000000008</v>
      </c>
      <c r="P912" s="427">
        <f>SUBTOTAL(9,P51:P911)</f>
        <v>698765</v>
      </c>
      <c r="U912" s="429"/>
      <c r="V912" s="495"/>
      <c r="W912" s="495"/>
      <c r="X912" s="495"/>
      <c r="Y912" s="430">
        <f>SUBTOTAL(9,Y4:Y911)</f>
        <v>1259.9500000000005</v>
      </c>
      <c r="Z912" s="430">
        <f>SUBTOTAL(9,Z4:Z911)</f>
        <v>782638.35</v>
      </c>
      <c r="AA912" s="496">
        <f>SUBTOTAL(9,AA4:AA911)</f>
        <v>1056548.3999999999</v>
      </c>
      <c r="AB912" s="430"/>
      <c r="AC912" s="430"/>
      <c r="AD912" s="686"/>
      <c r="AE912" s="690"/>
      <c r="AF912" s="687"/>
      <c r="AJ912" s="448">
        <f>SUBTOTAL(9,AJ4:AJ911)</f>
        <v>82327.649999999994</v>
      </c>
      <c r="AK912" s="444"/>
      <c r="AL912" s="539"/>
      <c r="AM912" s="448">
        <f>SUBTOTAL(9,AM4:AM911)</f>
        <v>16465.529999999948</v>
      </c>
      <c r="AN912" s="449">
        <f>SUBTOTAL(9,AN4:AN911)</f>
        <v>412673.63834000076</v>
      </c>
      <c r="AO912" s="445"/>
      <c r="AP912" s="541"/>
      <c r="AQ912" s="449">
        <f>SUBTOTAL(9,AQ4:AQ911)</f>
        <v>82536.770881000717</v>
      </c>
      <c r="AR912" s="621">
        <f>SUBTOTAL(9,AR4:AR911)</f>
        <v>1207742.3999999999</v>
      </c>
      <c r="AS912" s="571">
        <f>SUBTOTAL(9,AS4:AS911)</f>
        <v>891598.35</v>
      </c>
      <c r="AT912" s="621">
        <f>SUBTOTAL(9,AT4:AT911)</f>
        <v>267479.50500000012</v>
      </c>
      <c r="AU912" s="621">
        <f>SUBTOTAL(9,AU4:AU911)</f>
        <v>445799.17499999999</v>
      </c>
      <c r="AV912" s="621"/>
      <c r="AW912" s="621"/>
      <c r="AX912" s="621">
        <f>SUBTOTAL(9,AX4:AX911)</f>
        <v>108960</v>
      </c>
      <c r="AY912" s="621"/>
      <c r="AZ912" s="621"/>
      <c r="BA912" s="621"/>
      <c r="BB912" s="210">
        <f t="shared" si="1380"/>
        <v>0</v>
      </c>
      <c r="BC912" s="494">
        <f>SUBTOTAL(9,BC4:BC911)</f>
        <v>1343091.9768672404</v>
      </c>
      <c r="BD912" s="494">
        <f>SUBTOTAL(9,BD4:BD911)</f>
        <v>1014821.9102881225</v>
      </c>
      <c r="BE912" s="494">
        <f>SUBTOTAL(9,BE4:BE911)</f>
        <v>304446.5730864355</v>
      </c>
      <c r="BF912" s="494">
        <f>SUBTOTAL(9,BF4:BF911)</f>
        <v>507410.95514406124</v>
      </c>
      <c r="BG912" s="494"/>
      <c r="BH912" s="494">
        <f>SUBTOTAL(9,BH4:BH911)</f>
        <v>232183.56028812</v>
      </c>
      <c r="BI912" s="494"/>
      <c r="BJ912" s="622">
        <f>SUBTOTAL(9,BJ4:BJ911)</f>
        <v>970471.55399999733</v>
      </c>
      <c r="BK912" s="622">
        <f>SUBTOTAL(9,BK4:BK911)</f>
        <v>291141.46619999962</v>
      </c>
      <c r="BL912" s="622">
        <f>SUBTOTAL(9,BL4:BL911)</f>
        <v>485235.77699999866</v>
      </c>
      <c r="BM912" s="622">
        <f>SUBTOTAL(9,BM4:BM911)</f>
        <v>187833.20399999994</v>
      </c>
      <c r="BN912" s="622"/>
      <c r="BO912" s="622">
        <f>SUBTOTAL(9,BO4:BO911)</f>
        <v>1310120.0159999994</v>
      </c>
      <c r="BP912" s="623">
        <f>SUBTOTAL(9,BP4:BP911)</f>
        <v>965245.4599999967</v>
      </c>
      <c r="BQ912" s="623">
        <f>SUBTOTAL(9,BQ4:BQ911)</f>
        <v>289573.6379999994</v>
      </c>
      <c r="BR912" s="623">
        <f>SUBTOTAL(9,BR4:BR911)</f>
        <v>482622.72999999835</v>
      </c>
      <c r="BS912" s="623">
        <f>SUBTOTAL(9,BS4:BS911)</f>
        <v>182607.11000000002</v>
      </c>
      <c r="BT912" s="216"/>
      <c r="BU912" s="623">
        <f>SUBTOTAL(9,BU4:BU911)</f>
        <v>1304415.2419999987</v>
      </c>
      <c r="BV912" s="624">
        <f>SUBTOTAL(9,BV4:BV911)</f>
        <v>962838.61899999646</v>
      </c>
      <c r="BW912" s="624">
        <f>SUBTOTAL(9,BW4:BW911)</f>
        <v>288851.58569999965</v>
      </c>
      <c r="BX912" s="624">
        <f>SUBTOTAL(9,BX4:BX911)</f>
        <v>481419.30949999823</v>
      </c>
      <c r="BY912" s="571">
        <f>SUBTOTAL(9,BY4:BY911)</f>
        <v>180200.26899999994</v>
      </c>
      <c r="BZ912" s="210"/>
      <c r="CA912" s="210">
        <f t="shared" si="1347"/>
        <v>23.024717482857369</v>
      </c>
      <c r="CB912" s="624">
        <f>SUBTOTAL(9,CB4:CB911)</f>
        <v>1301888.7309999985</v>
      </c>
      <c r="CC912" s="571"/>
      <c r="CD912" s="625">
        <f t="shared" ref="CD912:CX912" si="1397">SUBTOTAL(9,CD4:CD911)</f>
        <v>75958.409585000234</v>
      </c>
      <c r="CE912" s="625">
        <f t="shared" si="1397"/>
        <v>22787.522875499912</v>
      </c>
      <c r="CF912" s="625">
        <f t="shared" si="1397"/>
        <v>37979.204792500117</v>
      </c>
      <c r="CG912" s="625">
        <f t="shared" si="1397"/>
        <v>0</v>
      </c>
      <c r="CH912" s="625">
        <f t="shared" si="1397"/>
        <v>0</v>
      </c>
      <c r="CI912" s="625">
        <f t="shared" si="1397"/>
        <v>0</v>
      </c>
      <c r="CJ912" s="625">
        <f t="shared" si="1397"/>
        <v>90143.136505250382</v>
      </c>
      <c r="CK912" s="623">
        <f t="shared" si="1397"/>
        <v>-6658.0874999999996</v>
      </c>
      <c r="CL912" s="623">
        <f t="shared" si="1397"/>
        <v>-1997.4262500000036</v>
      </c>
      <c r="CM912" s="623">
        <f t="shared" si="1397"/>
        <v>-3329.0437499999998</v>
      </c>
      <c r="CN912" s="623">
        <f t="shared" si="1397"/>
        <v>0</v>
      </c>
      <c r="CO912" s="623">
        <f t="shared" si="1397"/>
        <v>0</v>
      </c>
      <c r="CP912" s="623">
        <f t="shared" si="1397"/>
        <v>0</v>
      </c>
      <c r="CQ912" s="623">
        <f t="shared" si="1397"/>
        <v>-16999.237499999992</v>
      </c>
      <c r="CR912" s="624">
        <f t="shared" si="1397"/>
        <v>58148.342335000038</v>
      </c>
      <c r="CS912" s="624">
        <f t="shared" si="1397"/>
        <v>17444.502700499928</v>
      </c>
      <c r="CT912" s="624">
        <f t="shared" si="1397"/>
        <v>29074.171167500019</v>
      </c>
      <c r="CU912" s="624">
        <f t="shared" si="1397"/>
        <v>0</v>
      </c>
      <c r="CV912" s="624">
        <f t="shared" si="1397"/>
        <v>0</v>
      </c>
      <c r="CW912" s="624">
        <f t="shared" si="1397"/>
        <v>0</v>
      </c>
      <c r="CX912" s="624">
        <f t="shared" si="1397"/>
        <v>66606.553755250163</v>
      </c>
      <c r="CY912" s="198"/>
      <c r="CZ912" s="624"/>
      <c r="DA912" s="624">
        <f>SUBTOTAL(9,DA4:DA911)</f>
        <v>77773.649999999994</v>
      </c>
      <c r="DB912" s="624">
        <f>SUBTOTAL(9,DB4:DB911)</f>
        <v>9203.287449987025</v>
      </c>
      <c r="DC912" s="624"/>
      <c r="DD912" s="624"/>
      <c r="DE912" s="624">
        <f>SUBTOTAL(9,DE4:DE911)</f>
        <v>406746.11978000088</v>
      </c>
      <c r="DF912" s="624">
        <f>SUBTOTAL(9,DF4:DF911)</f>
        <v>44102.96088220238</v>
      </c>
      <c r="DG912" s="624"/>
      <c r="DH912" s="702"/>
      <c r="DI912" s="702">
        <f t="shared" ref="DI912:DQ912" si="1398">SUBTOTAL(9,DI4:DI911)</f>
        <v>154361.03849999962</v>
      </c>
      <c r="DJ912" s="702">
        <f t="shared" si="1398"/>
        <v>936999.38849999954</v>
      </c>
      <c r="DK912" s="702">
        <f t="shared" si="1398"/>
        <v>1271496.9424999969</v>
      </c>
      <c r="DL912" s="702">
        <f t="shared" si="1398"/>
        <v>281099.81655000028</v>
      </c>
      <c r="DM912" s="702">
        <f t="shared" si="1398"/>
        <v>468499.69424999977</v>
      </c>
      <c r="DN912" s="691">
        <f t="shared" si="1398"/>
        <v>63096.270319999894</v>
      </c>
      <c r="DO912" s="691">
        <f t="shared" si="1398"/>
        <v>18928.881096000026</v>
      </c>
      <c r="DP912" s="691">
        <f t="shared" si="1398"/>
        <v>31548.135159999947</v>
      </c>
      <c r="DQ912" s="691">
        <f t="shared" si="1398"/>
        <v>73490.135169750021</v>
      </c>
      <c r="DR912" s="430"/>
      <c r="DS912" s="430">
        <f>SUBTOTAL(9,DS4:DS911)</f>
        <v>77835.649999999994</v>
      </c>
      <c r="DT912" s="430"/>
      <c r="DU912" s="430"/>
      <c r="DV912" s="430"/>
      <c r="DW912" s="430">
        <f>SUBTOTAL(9,DW4:DW911)</f>
        <v>407177.82776000089</v>
      </c>
      <c r="DX912" s="430"/>
      <c r="DY912" s="430"/>
      <c r="DZ912" s="713"/>
      <c r="EA912" s="714">
        <f t="shared" ref="EA912:EI912" si="1399">SUBTOTAL(9,EA4:EA911)</f>
        <v>144188.20849999986</v>
      </c>
      <c r="EB912" s="714">
        <f t="shared" si="1399"/>
        <v>926826.55850000028</v>
      </c>
      <c r="EC912" s="714">
        <f t="shared" si="1399"/>
        <v>1253234.4300000016</v>
      </c>
      <c r="ED912" s="714">
        <f t="shared" si="1399"/>
        <v>277613.45355000009</v>
      </c>
      <c r="EE912" s="714">
        <f t="shared" si="1399"/>
        <v>462689.08925000014</v>
      </c>
      <c r="EF912" s="715">
        <f t="shared" si="1399"/>
        <v>65747.404814999958</v>
      </c>
      <c r="EG912" s="715">
        <f t="shared" si="1399"/>
        <v>19724.221444499941</v>
      </c>
      <c r="EH912" s="715">
        <f t="shared" si="1399"/>
        <v>32873.702407499979</v>
      </c>
      <c r="EI912" s="715">
        <f t="shared" si="1399"/>
        <v>77289.971274750089</v>
      </c>
    </row>
    <row r="913" spans="1:139" ht="33.75" customHeight="1" x14ac:dyDescent="0.2">
      <c r="D913" s="461" t="s">
        <v>1163</v>
      </c>
      <c r="E913" s="363" t="s">
        <v>758</v>
      </c>
      <c r="I913" s="196">
        <v>1241.2</v>
      </c>
      <c r="J913" s="196">
        <v>730595</v>
      </c>
      <c r="O913" s="196">
        <f>I913</f>
        <v>1241.2</v>
      </c>
      <c r="P913" s="196">
        <f>J913</f>
        <v>730595</v>
      </c>
      <c r="X913" s="450" t="s">
        <v>820</v>
      </c>
      <c r="Y913" s="196">
        <v>1311.05</v>
      </c>
      <c r="AA913" s="427">
        <v>1084392</v>
      </c>
      <c r="AB913" s="451" t="s">
        <v>821</v>
      </c>
      <c r="AE913" s="690"/>
      <c r="AJ913" s="452">
        <v>120</v>
      </c>
      <c r="AK913" s="452"/>
      <c r="AL913" s="540"/>
      <c r="AM913" s="452"/>
      <c r="AN913" s="452">
        <f>AD911-AB911</f>
        <v>40.864259999999945</v>
      </c>
      <c r="AO913" s="452"/>
      <c r="AP913" s="452"/>
      <c r="AQ913" s="452"/>
      <c r="AR913" s="367"/>
      <c r="AS913" s="367"/>
      <c r="AT913" s="367"/>
      <c r="AU913" s="367"/>
      <c r="AV913" s="367"/>
      <c r="AW913" s="367"/>
      <c r="AX913" s="367">
        <f>120*Y912</f>
        <v>151194.00000000006</v>
      </c>
      <c r="AY913" s="368"/>
      <c r="AZ913" s="367"/>
      <c r="BA913" s="367"/>
      <c r="BB913" s="210">
        <f t="shared" si="1380"/>
        <v>0</v>
      </c>
      <c r="BC913" s="366"/>
      <c r="BD913" s="367"/>
      <c r="BE913" s="367"/>
      <c r="BF913" s="367"/>
      <c r="BG913" s="367"/>
      <c r="BH913" s="367"/>
      <c r="BI913" s="368"/>
      <c r="BJ913" s="366"/>
      <c r="BK913" s="367"/>
      <c r="BL913" s="367"/>
      <c r="BM913" s="367"/>
      <c r="BN913" s="367"/>
      <c r="BO913" s="368"/>
      <c r="BP913" s="366"/>
      <c r="BQ913" s="367"/>
      <c r="BR913" s="367"/>
      <c r="BS913" s="367"/>
      <c r="BT913" s="367"/>
      <c r="BU913" s="368"/>
      <c r="BV913" s="366"/>
      <c r="BW913" s="367"/>
      <c r="BX913" s="367"/>
      <c r="BY913" s="367"/>
      <c r="BZ913" s="367"/>
      <c r="CA913" s="543"/>
      <c r="CB913" s="368"/>
      <c r="CC913" s="367"/>
      <c r="CD913" s="366"/>
      <c r="CE913" s="367"/>
      <c r="CF913" s="367"/>
      <c r="CG913" s="367"/>
      <c r="CH913" s="367"/>
      <c r="CI913" s="210"/>
      <c r="CJ913" s="368"/>
      <c r="CK913" s="366"/>
      <c r="CL913" s="367"/>
      <c r="CM913" s="367"/>
      <c r="CN913" s="367"/>
      <c r="CO913" s="367"/>
      <c r="CP913" s="210"/>
      <c r="CQ913" s="368"/>
      <c r="CR913" s="366"/>
      <c r="CS913" s="367"/>
      <c r="CT913" s="367"/>
      <c r="CU913" s="367"/>
      <c r="CV913" s="367"/>
      <c r="CW913" s="210"/>
      <c r="CX913" s="368"/>
      <c r="DI913" s="370"/>
      <c r="DJ913" s="198"/>
      <c r="DK913" s="198"/>
      <c r="DL913" s="198"/>
      <c r="DM913" s="198"/>
      <c r="DN913" s="198"/>
      <c r="DO913" s="198"/>
      <c r="DP913" s="198"/>
      <c r="DR913" s="453"/>
      <c r="DS913" s="453"/>
      <c r="DT913" s="453"/>
      <c r="DU913" s="453"/>
      <c r="DV913" s="453"/>
      <c r="DW913" s="453"/>
      <c r="DX913" s="453"/>
      <c r="DY913" s="453"/>
      <c r="DZ913" s="453"/>
      <c r="EA913" s="453"/>
      <c r="EB913" s="453"/>
      <c r="EC913" s="453"/>
      <c r="ED913" s="453"/>
      <c r="EE913" s="453"/>
      <c r="EF913" s="453"/>
      <c r="EG913" s="453"/>
      <c r="EH913" s="453"/>
      <c r="EI913" s="453"/>
    </row>
    <row r="914" spans="1:139" ht="12.75" customHeight="1" x14ac:dyDescent="0.25">
      <c r="A914" s="507"/>
      <c r="B914" s="507"/>
      <c r="D914" s="420"/>
      <c r="E914" s="417" t="s">
        <v>759</v>
      </c>
      <c r="I914" s="453">
        <f>I913-I912</f>
        <v>108.94999999999936</v>
      </c>
      <c r="J914" s="453">
        <f>J913-J912</f>
        <v>36072</v>
      </c>
      <c r="O914" s="453">
        <f>O913-O912</f>
        <v>105.04999999999927</v>
      </c>
      <c r="P914" s="453">
        <f>J913-P912</f>
        <v>31830</v>
      </c>
      <c r="Y914" s="453">
        <f>Y912-Y913</f>
        <v>-51.099999999999454</v>
      </c>
      <c r="AB914" s="196">
        <v>176139</v>
      </c>
      <c r="AE914" s="690"/>
      <c r="AJ914" s="452"/>
      <c r="AK914" s="452"/>
      <c r="AL914" s="540"/>
      <c r="AM914" s="452"/>
      <c r="AN914" s="452"/>
      <c r="AO914" s="452"/>
      <c r="AP914" s="452"/>
      <c r="AQ914" s="452"/>
      <c r="AR914" s="370">
        <f>AR912-AA912</f>
        <v>151194</v>
      </c>
      <c r="AS914" s="370"/>
      <c r="AT914" s="370"/>
      <c r="AU914" s="370"/>
      <c r="AV914" s="370"/>
      <c r="AW914" s="370"/>
      <c r="AX914" s="370"/>
      <c r="AY914" s="371"/>
      <c r="AZ914" s="370"/>
      <c r="BA914" s="370"/>
      <c r="BB914" s="370"/>
      <c r="BC914" s="369">
        <f>BC912-AA912</f>
        <v>286543.57686724048</v>
      </c>
      <c r="BD914" s="370"/>
      <c r="BE914" s="370"/>
      <c r="BF914" s="370"/>
      <c r="BG914" s="370"/>
      <c r="BH914" s="370"/>
      <c r="BI914" s="371"/>
      <c r="BJ914" s="369"/>
      <c r="BK914" s="370"/>
      <c r="BL914" s="370"/>
      <c r="BM914" s="370"/>
      <c r="BN914" s="370"/>
      <c r="BO914" s="372">
        <f>BO912-AA912</f>
        <v>253571.61599999946</v>
      </c>
      <c r="BP914" s="369"/>
      <c r="BQ914" s="370"/>
      <c r="BR914" s="370"/>
      <c r="BS914" s="370"/>
      <c r="BT914" s="370"/>
      <c r="BU914" s="372">
        <f>BU912-AA912</f>
        <v>247866.84199999878</v>
      </c>
      <c r="BV914" s="369"/>
      <c r="BW914" s="370"/>
      <c r="BX914" s="370"/>
      <c r="BY914" s="370"/>
      <c r="BZ914" s="370"/>
      <c r="CA914" s="543"/>
      <c r="CB914" s="372">
        <f>CB912-AA912</f>
        <v>245340.33099999861</v>
      </c>
      <c r="CC914" s="453"/>
      <c r="CD914" s="369"/>
      <c r="CE914" s="370"/>
      <c r="CF914" s="370"/>
      <c r="CG914" s="370"/>
      <c r="CH914" s="370"/>
      <c r="CI914" s="210"/>
      <c r="CJ914" s="372"/>
      <c r="CK914" s="369"/>
      <c r="CL914" s="370"/>
      <c r="CM914" s="370"/>
      <c r="CN914" s="370"/>
      <c r="CO914" s="370"/>
      <c r="CP914" s="210"/>
      <c r="CQ914" s="372"/>
      <c r="CR914" s="369"/>
      <c r="CS914" s="370"/>
      <c r="CT914" s="370"/>
      <c r="CU914" s="370"/>
      <c r="CV914" s="370"/>
      <c r="CW914" s="210"/>
      <c r="CX914" s="372"/>
      <c r="DF914" s="509" t="s">
        <v>1292</v>
      </c>
      <c r="DG914" s="940">
        <f>DK912*12</f>
        <v>15257963.309999961</v>
      </c>
      <c r="DH914" s="940"/>
      <c r="DI914" s="940"/>
      <c r="DJ914" s="940"/>
      <c r="DK914" s="940"/>
      <c r="DL914" s="940"/>
      <c r="DM914" s="956">
        <f>DQ912*12</f>
        <v>881881.62203700026</v>
      </c>
      <c r="DN914" s="940"/>
      <c r="DO914" s="940"/>
      <c r="DP914" s="940"/>
      <c r="DX914" s="421"/>
      <c r="DY914" s="717" t="s">
        <v>1292</v>
      </c>
      <c r="DZ914" s="940">
        <f>EC912*12</f>
        <v>15038813.160000019</v>
      </c>
      <c r="EA914" s="940"/>
      <c r="EB914" s="940"/>
      <c r="EC914" s="940"/>
      <c r="ED914" s="940"/>
      <c r="EE914" s="940"/>
      <c r="EF914" s="370"/>
      <c r="EG914" s="370"/>
      <c r="EH914" s="370"/>
    </row>
    <row r="915" spans="1:139" ht="15.75" customHeight="1" x14ac:dyDescent="0.25">
      <c r="D915" s="599" t="s">
        <v>1208</v>
      </c>
      <c r="E915" s="418" t="s">
        <v>760</v>
      </c>
      <c r="AB915" s="196">
        <v>90644</v>
      </c>
      <c r="AE915" s="690"/>
      <c r="AJ915" s="452"/>
      <c r="AK915" s="452"/>
      <c r="AL915" s="540"/>
      <c r="AM915" s="452"/>
      <c r="AN915" s="452"/>
      <c r="AO915" s="452"/>
      <c r="AP915" s="452"/>
      <c r="AQ915" s="452"/>
      <c r="AR915" s="370">
        <f>AR914*12</f>
        <v>1814328</v>
      </c>
      <c r="AS915" s="370"/>
      <c r="AT915" s="370"/>
      <c r="AU915" s="370"/>
      <c r="AV915" s="370"/>
      <c r="AW915" s="370"/>
      <c r="AX915" s="370"/>
      <c r="AY915" s="371"/>
      <c r="AZ915" s="370"/>
      <c r="BA915" s="370"/>
      <c r="BB915" s="370"/>
      <c r="BC915" s="369">
        <f>BC914*12</f>
        <v>3438522.9224068858</v>
      </c>
      <c r="BD915" s="370"/>
      <c r="BE915" s="370"/>
      <c r="BF915" s="370"/>
      <c r="BG915" s="370"/>
      <c r="BH915" s="370"/>
      <c r="BI915" s="371"/>
      <c r="BJ915" s="369"/>
      <c r="BK915" s="370"/>
      <c r="BL915" s="370"/>
      <c r="BM915" s="370"/>
      <c r="BN915" s="370"/>
      <c r="BO915" s="373">
        <f>BO914*12</f>
        <v>3042859.3919999935</v>
      </c>
      <c r="BP915" s="369"/>
      <c r="BQ915" s="370"/>
      <c r="BR915" s="370"/>
      <c r="BS915" s="370"/>
      <c r="BT915" s="370"/>
      <c r="BU915" s="373">
        <f>BU914*12</f>
        <v>2974402.1039999854</v>
      </c>
      <c r="BV915" s="369"/>
      <c r="BW915" s="370"/>
      <c r="BX915" s="370"/>
      <c r="BY915" s="370"/>
      <c r="BZ915" s="370"/>
      <c r="CA915" s="543"/>
      <c r="CB915" s="373">
        <f>CB914*12</f>
        <v>2944083.9719999833</v>
      </c>
      <c r="CD915" s="369"/>
      <c r="CE915" s="370"/>
      <c r="CF915" s="370"/>
      <c r="CG915" s="370"/>
      <c r="CH915" s="370"/>
      <c r="CI915" s="210"/>
      <c r="CJ915" s="373"/>
      <c r="CK915" s="369"/>
      <c r="CL915" s="370"/>
      <c r="CM915" s="370"/>
      <c r="CN915" s="370"/>
      <c r="CO915" s="370"/>
      <c r="CP915" s="210"/>
      <c r="CQ915" s="373"/>
      <c r="CR915" s="369"/>
      <c r="CS915" s="370"/>
      <c r="CT915" s="370"/>
      <c r="CU915" s="370"/>
      <c r="CV915" s="370"/>
      <c r="CW915" s="210"/>
      <c r="CX915" s="373"/>
      <c r="DG915" s="940">
        <f>DG914+DL912+DM912</f>
        <v>16007562.820799962</v>
      </c>
      <c r="DH915" s="940"/>
      <c r="DI915" s="940"/>
      <c r="DJ915" s="940"/>
      <c r="DK915" s="940"/>
      <c r="DL915" s="940"/>
      <c r="DM915" s="956">
        <f>DM914+DO912+DP912</f>
        <v>932358.63829300029</v>
      </c>
      <c r="DN915" s="940"/>
      <c r="DO915" s="940"/>
      <c r="DP915" s="940"/>
      <c r="DX915" s="421"/>
      <c r="DY915" s="717"/>
      <c r="DZ915" s="940">
        <f>DZ914+ED912+EE912</f>
        <v>15779115.702800019</v>
      </c>
      <c r="EA915" s="940"/>
      <c r="EB915" s="940"/>
      <c r="EC915" s="940"/>
      <c r="ED915" s="940"/>
      <c r="EE915" s="940"/>
      <c r="EF915" s="370"/>
      <c r="EG915" s="370"/>
      <c r="EH915" s="370"/>
    </row>
    <row r="916" spans="1:139" ht="15.75" x14ac:dyDescent="0.25">
      <c r="AB916" s="196">
        <v>21093</v>
      </c>
      <c r="AE916" s="690"/>
      <c r="AJ916" s="452"/>
      <c r="AK916" s="452"/>
      <c r="AL916" s="540"/>
      <c r="AM916" s="452"/>
      <c r="AN916" s="452"/>
      <c r="AO916" s="452"/>
      <c r="AP916" s="452"/>
      <c r="AQ916" s="452"/>
      <c r="AY916" s="373"/>
      <c r="BC916" s="374"/>
      <c r="BI916" s="373"/>
      <c r="BJ916" s="374"/>
      <c r="BO916" s="373"/>
      <c r="BP916" s="374"/>
      <c r="BU916" s="373"/>
      <c r="BV916" s="374"/>
      <c r="CB916" s="373"/>
      <c r="CD916" s="374"/>
      <c r="CJ916" s="373"/>
      <c r="CK916" s="374"/>
      <c r="CQ916" s="373"/>
      <c r="CR916" s="374"/>
      <c r="CX916" s="373"/>
      <c r="DG916" s="940">
        <f>DG915*0.2359</f>
        <v>3776184.0694267107</v>
      </c>
      <c r="DH916" s="940"/>
      <c r="DI916" s="940"/>
      <c r="DJ916" s="940"/>
      <c r="DK916" s="940"/>
      <c r="DL916" s="940"/>
      <c r="DM916" s="956">
        <f>DM915*0.2359</f>
        <v>219943.40277331875</v>
      </c>
      <c r="DN916" s="940"/>
      <c r="DO916" s="940"/>
      <c r="DP916" s="940"/>
      <c r="DX916" s="421"/>
      <c r="DY916" s="717"/>
      <c r="DZ916" s="940">
        <f>DZ915*0.2359</f>
        <v>3722293.3942905245</v>
      </c>
      <c r="EA916" s="940"/>
      <c r="EB916" s="940"/>
      <c r="EC916" s="940"/>
      <c r="ED916" s="940"/>
      <c r="EE916" s="940"/>
      <c r="EF916" s="370"/>
      <c r="EG916" s="370"/>
      <c r="EH916" s="370"/>
    </row>
    <row r="917" spans="1:139" s="421" customFormat="1" ht="15" customHeight="1" x14ac:dyDescent="0.25">
      <c r="A917" s="507"/>
      <c r="B917" s="507"/>
      <c r="C917" s="454"/>
      <c r="D917" s="420"/>
      <c r="E917" s="603" t="s">
        <v>822</v>
      </c>
      <c r="F917" s="604"/>
      <c r="G917" s="604"/>
      <c r="H917" s="604"/>
      <c r="I917" s="603"/>
      <c r="J917" s="603"/>
      <c r="K917" s="603"/>
      <c r="L917" s="604"/>
      <c r="M917" s="604"/>
      <c r="N917" s="604"/>
      <c r="O917" s="603"/>
      <c r="P917" s="603"/>
      <c r="Q917" s="603"/>
      <c r="R917" s="603"/>
      <c r="S917" s="603"/>
      <c r="T917" s="603"/>
      <c r="U917" s="603"/>
      <c r="V917" s="604"/>
      <c r="W917" s="604"/>
      <c r="X917" s="564"/>
      <c r="Y917" s="641"/>
      <c r="Z917" s="605"/>
      <c r="AA917" s="455">
        <f>AA913*12</f>
        <v>13012704</v>
      </c>
      <c r="AB917" s="606">
        <v>511702</v>
      </c>
      <c r="AD917" s="422"/>
      <c r="AE917" s="690"/>
      <c r="AJ917" s="452"/>
      <c r="AK917" s="452"/>
      <c r="AL917" s="540"/>
      <c r="AM917" s="452"/>
      <c r="AN917" s="452"/>
      <c r="AO917" s="452"/>
      <c r="AP917" s="452"/>
      <c r="AQ917" s="452"/>
      <c r="AR917" s="947">
        <f>AR912*12</f>
        <v>14492908.799999999</v>
      </c>
      <c r="AS917" s="953"/>
      <c r="AT917" s="953"/>
      <c r="AU917" s="953"/>
      <c r="AV917" s="953"/>
      <c r="AW917" s="953"/>
      <c r="AX917" s="953"/>
      <c r="AY917" s="953"/>
      <c r="AZ917" s="626"/>
      <c r="BA917" s="626"/>
      <c r="BB917" s="626"/>
      <c r="BC917" s="948">
        <f>BC912*12</f>
        <v>16117103.722406885</v>
      </c>
      <c r="BD917" s="949"/>
      <c r="BE917" s="949"/>
      <c r="BF917" s="949"/>
      <c r="BG917" s="949"/>
      <c r="BH917" s="949"/>
      <c r="BI917" s="950"/>
      <c r="BJ917" s="951">
        <f>BO912*12</f>
        <v>15721440.191999992</v>
      </c>
      <c r="BK917" s="951"/>
      <c r="BL917" s="951"/>
      <c r="BM917" s="951"/>
      <c r="BN917" s="951"/>
      <c r="BO917" s="951"/>
      <c r="BP917" s="952">
        <f>BU912*12</f>
        <v>15652982.903999984</v>
      </c>
      <c r="BQ917" s="952"/>
      <c r="BR917" s="952"/>
      <c r="BS917" s="952"/>
      <c r="BT917" s="952"/>
      <c r="BU917" s="952"/>
      <c r="BV917" s="943">
        <f>CB912*12</f>
        <v>15622664.771999981</v>
      </c>
      <c r="BW917" s="943"/>
      <c r="BX917" s="943"/>
      <c r="BY917" s="943"/>
      <c r="BZ917" s="943"/>
      <c r="CA917" s="943"/>
      <c r="CB917" s="943"/>
      <c r="CC917" s="632"/>
      <c r="CD917" s="943">
        <f>CJ912*12</f>
        <v>1081717.6380630047</v>
      </c>
      <c r="CE917" s="943"/>
      <c r="CF917" s="943"/>
      <c r="CG917" s="943"/>
      <c r="CH917" s="943"/>
      <c r="CI917" s="943"/>
      <c r="CJ917" s="943"/>
      <c r="CK917" s="943">
        <f>CQ912*12</f>
        <v>-203990.84999999992</v>
      </c>
      <c r="CL917" s="943"/>
      <c r="CM917" s="943"/>
      <c r="CN917" s="943"/>
      <c r="CO917" s="943"/>
      <c r="CP917" s="943"/>
      <c r="CQ917" s="943"/>
      <c r="CR917" s="943">
        <f>CX912*12</f>
        <v>799278.6450630019</v>
      </c>
      <c r="CS917" s="943"/>
      <c r="CT917" s="943"/>
      <c r="CU917" s="943"/>
      <c r="CV917" s="943"/>
      <c r="CW917" s="943"/>
      <c r="CX917" s="943"/>
      <c r="CY917" s="196"/>
      <c r="CZ917" s="196"/>
      <c r="DA917" s="196"/>
      <c r="DB917" s="196"/>
      <c r="DF917" s="645" t="s">
        <v>1293</v>
      </c>
      <c r="DG917" s="954">
        <f>DG915+DG916</f>
        <v>19783746.890226673</v>
      </c>
      <c r="DH917" s="955"/>
      <c r="DI917" s="955"/>
      <c r="DJ917" s="955"/>
      <c r="DK917" s="955"/>
      <c r="DL917" s="955"/>
      <c r="DM917" s="956">
        <f>DM915</f>
        <v>932358.63829300029</v>
      </c>
      <c r="DN917" s="940"/>
      <c r="DO917" s="940"/>
      <c r="DP917" s="940"/>
      <c r="DY917" s="717" t="s">
        <v>1293</v>
      </c>
      <c r="DZ917" s="941">
        <f>DZ915+DZ916</f>
        <v>19501409.097090542</v>
      </c>
      <c r="EA917" s="941"/>
      <c r="EB917" s="941"/>
      <c r="EC917" s="941"/>
      <c r="ED917" s="941"/>
      <c r="EE917" s="941"/>
      <c r="EF917" s="706"/>
      <c r="EG917" s="706"/>
      <c r="EH917" s="706"/>
    </row>
    <row r="918" spans="1:139" s="421" customFormat="1" ht="15" customHeight="1" x14ac:dyDescent="0.25">
      <c r="A918" s="503"/>
      <c r="B918" s="503"/>
      <c r="C918" s="454"/>
      <c r="D918" s="420"/>
      <c r="E918" s="603" t="s">
        <v>762</v>
      </c>
      <c r="F918" s="604"/>
      <c r="G918" s="604"/>
      <c r="H918" s="604"/>
      <c r="I918" s="603"/>
      <c r="J918" s="603"/>
      <c r="K918" s="603"/>
      <c r="L918" s="604"/>
      <c r="M918" s="604"/>
      <c r="N918" s="604"/>
      <c r="O918" s="603"/>
      <c r="P918" s="603"/>
      <c r="Q918" s="603"/>
      <c r="R918" s="603"/>
      <c r="S918" s="603"/>
      <c r="T918" s="603"/>
      <c r="U918" s="603"/>
      <c r="V918" s="604"/>
      <c r="W918" s="604"/>
      <c r="X918" s="564"/>
      <c r="Y918" s="565"/>
      <c r="Z918" s="605"/>
      <c r="AA918" s="455">
        <f>AA917+AB922</f>
        <v>14470346</v>
      </c>
      <c r="AB918" s="606">
        <v>2100</v>
      </c>
      <c r="AD918" s="422"/>
      <c r="AE918" s="690"/>
      <c r="AJ918" s="452"/>
      <c r="AK918" s="452"/>
      <c r="AL918" s="540"/>
      <c r="AM918" s="452"/>
      <c r="AN918" s="452"/>
      <c r="AO918" s="452"/>
      <c r="AP918" s="452"/>
      <c r="AQ918" s="452"/>
      <c r="AR918" s="947">
        <f>(AR912*12)+AT912+AU912</f>
        <v>15206187.48</v>
      </c>
      <c r="AS918" s="953"/>
      <c r="AT918" s="953"/>
      <c r="AU918" s="953"/>
      <c r="AV918" s="953"/>
      <c r="AW918" s="953"/>
      <c r="AX918" s="953"/>
      <c r="AY918" s="953"/>
      <c r="AZ918" s="626"/>
      <c r="BA918" s="626"/>
      <c r="BB918" s="626"/>
      <c r="BC918" s="948">
        <f>BC917+BE912+BF912</f>
        <v>16928961.250637382</v>
      </c>
      <c r="BD918" s="949"/>
      <c r="BE918" s="949"/>
      <c r="BF918" s="949"/>
      <c r="BG918" s="949"/>
      <c r="BH918" s="949"/>
      <c r="BI918" s="950"/>
      <c r="BJ918" s="951">
        <f>BJ917+BK912+BL912</f>
        <v>16497817.435199991</v>
      </c>
      <c r="BK918" s="951"/>
      <c r="BL918" s="951"/>
      <c r="BM918" s="951"/>
      <c r="BN918" s="951"/>
      <c r="BO918" s="951"/>
      <c r="BP918" s="952">
        <f>BP917+BQ912+BR912</f>
        <v>16425179.271999983</v>
      </c>
      <c r="BQ918" s="952"/>
      <c r="BR918" s="952"/>
      <c r="BS918" s="952"/>
      <c r="BT918" s="952"/>
      <c r="BU918" s="952"/>
      <c r="BV918" s="943">
        <f>BV917+BW912+BX912</f>
        <v>16392935.667199979</v>
      </c>
      <c r="BW918" s="943"/>
      <c r="BX918" s="943"/>
      <c r="BY918" s="943"/>
      <c r="BZ918" s="943"/>
      <c r="CA918" s="943"/>
      <c r="CB918" s="943"/>
      <c r="CC918" s="632"/>
      <c r="CD918" s="943">
        <f>CD917+CE912+CF912</f>
        <v>1142484.3657310046</v>
      </c>
      <c r="CE918" s="943"/>
      <c r="CF918" s="943"/>
      <c r="CG918" s="943"/>
      <c r="CH918" s="943"/>
      <c r="CI918" s="943"/>
      <c r="CJ918" s="943"/>
      <c r="CK918" s="943">
        <f>CK917+CL912+CM912</f>
        <v>-209317.31999999992</v>
      </c>
      <c r="CL918" s="943"/>
      <c r="CM918" s="943"/>
      <c r="CN918" s="943"/>
      <c r="CO918" s="943"/>
      <c r="CP918" s="943"/>
      <c r="CQ918" s="943"/>
      <c r="CR918" s="943">
        <f>CR917+CS912+CT912</f>
        <v>845797.31893100182</v>
      </c>
      <c r="CS918" s="943"/>
      <c r="CT918" s="943"/>
      <c r="CU918" s="943"/>
      <c r="CV918" s="943"/>
      <c r="CW918" s="943"/>
      <c r="CX918" s="943"/>
      <c r="CY918" s="196"/>
      <c r="CZ918" s="196"/>
      <c r="DA918" s="196"/>
      <c r="DB918" s="196"/>
      <c r="DF918" s="645" t="s">
        <v>1280</v>
      </c>
      <c r="DG918" s="940" t="e">
        <f>#REF!</f>
        <v>#REF!</v>
      </c>
      <c r="DH918" s="944"/>
      <c r="DI918" s="944"/>
      <c r="DJ918" s="944"/>
      <c r="DK918" s="944"/>
      <c r="DL918" s="944"/>
      <c r="DY918" s="717" t="s">
        <v>1280</v>
      </c>
      <c r="DZ918" s="940" t="e">
        <f>#REF!</f>
        <v>#REF!</v>
      </c>
      <c r="EA918" s="940"/>
      <c r="EB918" s="940"/>
      <c r="EC918" s="940"/>
      <c r="ED918" s="940"/>
      <c r="EE918" s="940"/>
    </row>
    <row r="919" spans="1:139" s="421" customFormat="1" ht="15" customHeight="1" x14ac:dyDescent="0.25">
      <c r="A919" s="503"/>
      <c r="B919" s="503"/>
      <c r="C919" s="454"/>
      <c r="D919" s="420"/>
      <c r="E919" s="603" t="s">
        <v>761</v>
      </c>
      <c r="F919" s="604"/>
      <c r="G919" s="604"/>
      <c r="H919" s="604"/>
      <c r="I919" s="603"/>
      <c r="J919" s="603"/>
      <c r="K919" s="603"/>
      <c r="L919" s="604"/>
      <c r="M919" s="604"/>
      <c r="N919" s="604"/>
      <c r="O919" s="603"/>
      <c r="P919" s="603"/>
      <c r="Q919" s="603"/>
      <c r="R919" s="603"/>
      <c r="S919" s="603"/>
      <c r="T919" s="603"/>
      <c r="U919" s="603"/>
      <c r="V919" s="604"/>
      <c r="W919" s="604"/>
      <c r="X919" s="564"/>
      <c r="Y919" s="565"/>
      <c r="Z919" s="605"/>
      <c r="AA919" s="455">
        <f>AA918*0.2359</f>
        <v>3413554.6214000001</v>
      </c>
      <c r="AB919" s="606">
        <v>11678</v>
      </c>
      <c r="AD919" s="422"/>
      <c r="AE919" s="690"/>
      <c r="AJ919" s="452"/>
      <c r="AK919" s="452"/>
      <c r="AL919" s="540"/>
      <c r="AM919" s="452"/>
      <c r="AN919" s="452"/>
      <c r="AO919" s="452"/>
      <c r="AP919" s="452"/>
      <c r="AQ919" s="452"/>
      <c r="AR919" s="947">
        <f>AR918*0.2359</f>
        <v>3587139.626532</v>
      </c>
      <c r="AS919" s="953"/>
      <c r="AT919" s="953"/>
      <c r="AU919" s="953"/>
      <c r="AV919" s="953"/>
      <c r="AW919" s="953"/>
      <c r="AX919" s="953"/>
      <c r="AY919" s="953"/>
      <c r="AZ919" s="626"/>
      <c r="BA919" s="626"/>
      <c r="BB919" s="626"/>
      <c r="BC919" s="948">
        <f>BC918*0.2359</f>
        <v>3993541.9590253583</v>
      </c>
      <c r="BD919" s="949"/>
      <c r="BE919" s="949"/>
      <c r="BF919" s="949"/>
      <c r="BG919" s="949"/>
      <c r="BH919" s="949"/>
      <c r="BI919" s="950"/>
      <c r="BJ919" s="951">
        <f>BJ918*0.2359</f>
        <v>3891835.1329636779</v>
      </c>
      <c r="BK919" s="951"/>
      <c r="BL919" s="951"/>
      <c r="BM919" s="951"/>
      <c r="BN919" s="951"/>
      <c r="BO919" s="951"/>
      <c r="BP919" s="952">
        <f>BP918*0.2359</f>
        <v>3874699.790264796</v>
      </c>
      <c r="BQ919" s="952"/>
      <c r="BR919" s="952"/>
      <c r="BS919" s="952"/>
      <c r="BT919" s="952"/>
      <c r="BU919" s="952"/>
      <c r="BV919" s="943">
        <f>BV918*0.2359</f>
        <v>3867093.5238924748</v>
      </c>
      <c r="BW919" s="943"/>
      <c r="BX919" s="943"/>
      <c r="BY919" s="943"/>
      <c r="BZ919" s="943"/>
      <c r="CA919" s="943"/>
      <c r="CB919" s="943"/>
      <c r="CC919" s="632"/>
      <c r="CD919" s="943">
        <f>CD918*0.2359</f>
        <v>269512.06187594397</v>
      </c>
      <c r="CE919" s="943"/>
      <c r="CF919" s="943"/>
      <c r="CG919" s="943"/>
      <c r="CH919" s="943"/>
      <c r="CI919" s="943"/>
      <c r="CJ919" s="943"/>
      <c r="CK919" s="943">
        <f>CK918*0.2359</f>
        <v>-49377.955787999977</v>
      </c>
      <c r="CL919" s="943"/>
      <c r="CM919" s="943"/>
      <c r="CN919" s="943"/>
      <c r="CO919" s="943"/>
      <c r="CP919" s="943"/>
      <c r="CQ919" s="943"/>
      <c r="CR919" s="943">
        <f>CR918*0.2359</f>
        <v>199523.58753582332</v>
      </c>
      <c r="CS919" s="943"/>
      <c r="CT919" s="943"/>
      <c r="CU919" s="943"/>
      <c r="CV919" s="943"/>
      <c r="CW919" s="943"/>
      <c r="CX919" s="943"/>
      <c r="CY919" s="196"/>
      <c r="CZ919" s="196"/>
      <c r="DA919" s="196"/>
      <c r="DB919" s="196"/>
      <c r="DF919" s="645" t="s">
        <v>1294</v>
      </c>
      <c r="DG919" s="940" t="e">
        <f>#REF!</f>
        <v>#REF!</v>
      </c>
      <c r="DH919" s="944"/>
      <c r="DI919" s="944"/>
      <c r="DJ919" s="944"/>
      <c r="DK919" s="944"/>
      <c r="DL919" s="944"/>
      <c r="DM919" s="198"/>
      <c r="DN919" s="198"/>
      <c r="DO919" s="198"/>
      <c r="DP919" s="198"/>
      <c r="DY919" s="717" t="s">
        <v>1294</v>
      </c>
      <c r="DZ919" s="940" t="e">
        <f>#REF!</f>
        <v>#REF!</v>
      </c>
      <c r="EA919" s="940"/>
      <c r="EB919" s="940"/>
      <c r="EC919" s="940"/>
      <c r="ED919" s="940"/>
      <c r="EE919" s="940"/>
      <c r="EF919" s="422"/>
      <c r="EG919" s="422"/>
      <c r="EH919" s="422"/>
    </row>
    <row r="920" spans="1:139" s="565" customFormat="1" ht="15" customHeight="1" x14ac:dyDescent="0.25">
      <c r="A920" s="600"/>
      <c r="B920" s="600"/>
      <c r="C920" s="601"/>
      <c r="D920" s="602"/>
      <c r="E920" s="603" t="s">
        <v>763</v>
      </c>
      <c r="F920" s="604"/>
      <c r="G920" s="604"/>
      <c r="H920" s="604"/>
      <c r="I920" s="603"/>
      <c r="J920" s="603"/>
      <c r="K920" s="603"/>
      <c r="L920" s="604"/>
      <c r="M920" s="604"/>
      <c r="N920" s="604"/>
      <c r="O920" s="603"/>
      <c r="P920" s="603"/>
      <c r="Q920" s="603"/>
      <c r="R920" s="603"/>
      <c r="S920" s="603"/>
      <c r="T920" s="603"/>
      <c r="U920" s="603"/>
      <c r="V920" s="604"/>
      <c r="W920" s="604"/>
      <c r="X920" s="564"/>
      <c r="Z920" s="605"/>
      <c r="AA920" s="455">
        <f>AA918+AA919</f>
        <v>17883900.621399999</v>
      </c>
      <c r="AB920" s="606">
        <v>109033</v>
      </c>
      <c r="AD920" s="566"/>
      <c r="AE920" s="690"/>
      <c r="AJ920" s="421"/>
      <c r="AK920" s="452"/>
      <c r="AL920" s="540"/>
      <c r="AM920" s="452"/>
      <c r="AN920" s="452"/>
      <c r="AO920" s="452"/>
      <c r="AP920" s="452"/>
      <c r="AQ920" s="945"/>
      <c r="AR920" s="946">
        <f>AR919+AR918</f>
        <v>18793327.106532</v>
      </c>
      <c r="AS920" s="946"/>
      <c r="AT920" s="946"/>
      <c r="AU920" s="946"/>
      <c r="AV920" s="946"/>
      <c r="AW920" s="946"/>
      <c r="AX920" s="946"/>
      <c r="AY920" s="947"/>
      <c r="AZ920" s="627"/>
      <c r="BA920" s="627"/>
      <c r="BB920" s="627"/>
      <c r="BC920" s="948">
        <f>BC918+BC919</f>
        <v>20922503.209662739</v>
      </c>
      <c r="BD920" s="949"/>
      <c r="BE920" s="949"/>
      <c r="BF920" s="949"/>
      <c r="BG920" s="949"/>
      <c r="BH920" s="949"/>
      <c r="BI920" s="950"/>
      <c r="BJ920" s="951">
        <f>BJ919+BJ918</f>
        <v>20389652.568163671</v>
      </c>
      <c r="BK920" s="951"/>
      <c r="BL920" s="951"/>
      <c r="BM920" s="951"/>
      <c r="BN920" s="951"/>
      <c r="BO920" s="951"/>
      <c r="BP920" s="952">
        <f>BP918+BP919</f>
        <v>20299879.062264778</v>
      </c>
      <c r="BQ920" s="952"/>
      <c r="BR920" s="952"/>
      <c r="BS920" s="952"/>
      <c r="BT920" s="952"/>
      <c r="BU920" s="952"/>
      <c r="BV920" s="943">
        <f>BV918+BV919</f>
        <v>20260029.191092454</v>
      </c>
      <c r="BW920" s="943"/>
      <c r="BX920" s="943"/>
      <c r="BY920" s="943"/>
      <c r="BZ920" s="943"/>
      <c r="CA920" s="943"/>
      <c r="CB920" s="943"/>
      <c r="CC920" s="632"/>
      <c r="CD920" s="943">
        <f>CD918+CD919</f>
        <v>1411996.4276069487</v>
      </c>
      <c r="CE920" s="943"/>
      <c r="CF920" s="943"/>
      <c r="CG920" s="943"/>
      <c r="CH920" s="943"/>
      <c r="CI920" s="943"/>
      <c r="CJ920" s="943"/>
      <c r="CK920" s="943">
        <f>CK918+CK919</f>
        <v>-258695.27578799991</v>
      </c>
      <c r="CL920" s="943"/>
      <c r="CM920" s="943"/>
      <c r="CN920" s="943"/>
      <c r="CO920" s="943"/>
      <c r="CP920" s="943"/>
      <c r="CQ920" s="943"/>
      <c r="CR920" s="943">
        <f>CR918+CR919</f>
        <v>1045320.9064668252</v>
      </c>
      <c r="CS920" s="943"/>
      <c r="CT920" s="943"/>
      <c r="CU920" s="943"/>
      <c r="CV920" s="943"/>
      <c r="CW920" s="943"/>
      <c r="CX920" s="943"/>
      <c r="CY920" s="196"/>
      <c r="CZ920" s="196"/>
      <c r="DA920" s="196"/>
      <c r="DB920" s="196"/>
      <c r="DF920" s="645" t="s">
        <v>1295</v>
      </c>
      <c r="DG920" s="944">
        <f>'pa amatiem 2022'!J26</f>
        <v>0</v>
      </c>
      <c r="DH920" s="944"/>
      <c r="DI920" s="944"/>
      <c r="DJ920" s="944"/>
      <c r="DK920" s="944"/>
      <c r="DL920" s="944"/>
      <c r="DM920" s="198"/>
      <c r="DN920" s="198"/>
      <c r="DO920" s="198"/>
      <c r="DP920" s="198"/>
      <c r="DX920" s="421"/>
      <c r="DY920" s="717" t="s">
        <v>1295</v>
      </c>
      <c r="DZ920" s="940">
        <f>'pa amatiem 2022'!J26</f>
        <v>0</v>
      </c>
      <c r="EA920" s="940"/>
      <c r="EB920" s="940"/>
      <c r="EC920" s="940"/>
      <c r="ED920" s="940"/>
      <c r="EE920" s="940"/>
      <c r="EF920" s="566"/>
      <c r="EG920" s="566"/>
      <c r="EH920" s="566"/>
    </row>
    <row r="921" spans="1:139" s="421" customFormat="1" ht="15" customHeight="1" x14ac:dyDescent="0.25">
      <c r="A921" s="503"/>
      <c r="B921" s="503"/>
      <c r="C921" s="454"/>
      <c r="D921" s="420"/>
      <c r="E921" s="642" t="s">
        <v>799</v>
      </c>
      <c r="F921" s="564"/>
      <c r="G921" s="564"/>
      <c r="H921" s="564"/>
      <c r="I921" s="565"/>
      <c r="J921" s="565"/>
      <c r="K921" s="565"/>
      <c r="L921" s="564"/>
      <c r="M921" s="564"/>
      <c r="N921" s="564"/>
      <c r="O921" s="565"/>
      <c r="P921" s="565"/>
      <c r="Q921" s="565"/>
      <c r="R921" s="565"/>
      <c r="S921" s="565"/>
      <c r="T921" s="565"/>
      <c r="U921" s="565"/>
      <c r="V921" s="564"/>
      <c r="W921" s="564"/>
      <c r="X921" s="564"/>
      <c r="Y921" s="565"/>
      <c r="Z921" s="605"/>
      <c r="AA921" s="455">
        <v>4080734</v>
      </c>
      <c r="AB921" s="606">
        <v>535253</v>
      </c>
      <c r="AD921" s="422"/>
      <c r="AE921" s="690"/>
      <c r="AK921" s="452"/>
      <c r="AL921" s="540"/>
      <c r="AM921" s="452"/>
      <c r="AN921" s="452"/>
      <c r="AO921" s="452"/>
      <c r="AP921" s="452"/>
      <c r="AQ921" s="945"/>
      <c r="AR921" s="933">
        <f>'[2]2023_amatu_likmes_izglitiba'!F166</f>
        <v>4843363.2870865995</v>
      </c>
      <c r="AS921" s="933"/>
      <c r="AT921" s="933"/>
      <c r="AU921" s="933"/>
      <c r="AV921" s="933"/>
      <c r="AW921" s="933"/>
      <c r="AX921" s="933"/>
      <c r="AY921" s="934"/>
      <c r="AZ921" s="628"/>
      <c r="BA921" s="628"/>
      <c r="BB921" s="628"/>
      <c r="BC921" s="932">
        <f>'[2]2023_amatu_likmes_izglitiba'!F166</f>
        <v>4843363.2870865995</v>
      </c>
      <c r="BD921" s="933"/>
      <c r="BE921" s="933"/>
      <c r="BF921" s="933"/>
      <c r="BG921" s="933"/>
      <c r="BH921" s="933"/>
      <c r="BI921" s="934"/>
      <c r="BJ921" s="932">
        <f>'[2]2023_amatu_likmes_izglitiba'!F166</f>
        <v>4843363.2870865995</v>
      </c>
      <c r="BK921" s="933"/>
      <c r="BL921" s="933"/>
      <c r="BM921" s="933"/>
      <c r="BN921" s="933"/>
      <c r="BO921" s="934"/>
      <c r="BP921" s="932">
        <f>'[2]2023_amatu_likmes_izglitiba'!F166</f>
        <v>4843363.2870865995</v>
      </c>
      <c r="BQ921" s="933"/>
      <c r="BR921" s="933"/>
      <c r="BS921" s="933"/>
      <c r="BT921" s="933"/>
      <c r="BU921" s="934"/>
      <c r="BV921" s="932">
        <f>'[2]2023_amatu_likmes_izglitiba'!F166</f>
        <v>4843363.2870865995</v>
      </c>
      <c r="BW921" s="933"/>
      <c r="BX921" s="933"/>
      <c r="BY921" s="933"/>
      <c r="BZ921" s="933"/>
      <c r="CA921" s="933"/>
      <c r="CB921" s="934"/>
      <c r="CC921" s="628"/>
      <c r="CD921" s="932"/>
      <c r="CE921" s="933"/>
      <c r="CF921" s="933"/>
      <c r="CG921" s="933"/>
      <c r="CH921" s="933"/>
      <c r="CI921" s="933"/>
      <c r="CJ921" s="934"/>
      <c r="CK921" s="932"/>
      <c r="CL921" s="933"/>
      <c r="CM921" s="933"/>
      <c r="CN921" s="933"/>
      <c r="CO921" s="933"/>
      <c r="CP921" s="933"/>
      <c r="CQ921" s="934"/>
      <c r="CR921" s="932"/>
      <c r="CS921" s="933"/>
      <c r="CT921" s="933"/>
      <c r="CU921" s="933"/>
      <c r="CV921" s="933"/>
      <c r="CW921" s="933"/>
      <c r="CX921" s="934"/>
      <c r="CY921" s="196"/>
      <c r="CZ921" s="196"/>
      <c r="DA921" s="196"/>
      <c r="DB921" s="196"/>
      <c r="DF921" s="685" t="s">
        <v>1296</v>
      </c>
      <c r="DG921" s="935" t="e">
        <f>DG917+DG918+DG919+DG920</f>
        <v>#REF!</v>
      </c>
      <c r="DH921" s="936"/>
      <c r="DI921" s="936"/>
      <c r="DJ921" s="936"/>
      <c r="DK921" s="936"/>
      <c r="DL921" s="936"/>
      <c r="DM921" s="198"/>
      <c r="DN921" s="198" t="e">
        <f>DG917+DM917+DG918+DG919+DG920</f>
        <v>#REF!</v>
      </c>
      <c r="DO921" s="198" t="e">
        <f>DN921-DG921</f>
        <v>#REF!</v>
      </c>
      <c r="DP921" s="198"/>
      <c r="DY921" s="717" t="s">
        <v>1296</v>
      </c>
      <c r="DZ921" s="941" t="e">
        <f>DZ917+DZ918+DZ919+DZ920</f>
        <v>#REF!</v>
      </c>
      <c r="EA921" s="941"/>
      <c r="EB921" s="941"/>
      <c r="EC921" s="941"/>
      <c r="ED921" s="941"/>
      <c r="EE921" s="941"/>
      <c r="EF921" s="422"/>
      <c r="EG921" s="422"/>
      <c r="EH921" s="422"/>
    </row>
    <row r="922" spans="1:139" s="421" customFormat="1" ht="24.75" customHeight="1" x14ac:dyDescent="0.25">
      <c r="A922" s="503"/>
      <c r="B922" s="503"/>
      <c r="C922" s="454"/>
      <c r="D922" s="420"/>
      <c r="E922" s="643" t="s">
        <v>796</v>
      </c>
      <c r="F922" s="564"/>
      <c r="G922" s="564"/>
      <c r="H922" s="564"/>
      <c r="I922" s="565"/>
      <c r="J922" s="565"/>
      <c r="K922" s="565"/>
      <c r="L922" s="564"/>
      <c r="M922" s="564"/>
      <c r="N922" s="564"/>
      <c r="O922" s="565"/>
      <c r="P922" s="565"/>
      <c r="Q922" s="565"/>
      <c r="R922" s="565"/>
      <c r="S922" s="565"/>
      <c r="T922" s="565"/>
      <c r="U922" s="565"/>
      <c r="V922" s="564"/>
      <c r="W922" s="564"/>
      <c r="X922" s="564"/>
      <c r="Y922" s="565"/>
      <c r="Z922" s="605"/>
      <c r="AA922" s="455">
        <f>AA920+AA921</f>
        <v>21964634.621399999</v>
      </c>
      <c r="AB922" s="455">
        <f>SUM(AB914:AB921)</f>
        <v>1457642</v>
      </c>
      <c r="AD922" s="422"/>
      <c r="AE922" s="690"/>
      <c r="AK922" s="452"/>
      <c r="AL922" s="540"/>
      <c r="AM922" s="452"/>
      <c r="AN922" s="452"/>
      <c r="AO922" s="452"/>
      <c r="AP922" s="452"/>
      <c r="AQ922" s="945"/>
      <c r="AR922" s="942">
        <f>AR920+AR921</f>
        <v>23636690.393618599</v>
      </c>
      <c r="AS922" s="937"/>
      <c r="AT922" s="937"/>
      <c r="AU922" s="937"/>
      <c r="AV922" s="937"/>
      <c r="AW922" s="937"/>
      <c r="AX922" s="937"/>
      <c r="AY922" s="937"/>
      <c r="AZ922" s="629"/>
      <c r="BA922" s="629"/>
      <c r="BB922" s="629"/>
      <c r="BC922" s="937">
        <f>BC920+BC921</f>
        <v>25765866.496749338</v>
      </c>
      <c r="BD922" s="937"/>
      <c r="BE922" s="937"/>
      <c r="BF922" s="937"/>
      <c r="BG922" s="937"/>
      <c r="BH922" s="937"/>
      <c r="BI922" s="937"/>
      <c r="BJ922" s="937">
        <f>BJ920+BJ921</f>
        <v>25233015.855250269</v>
      </c>
      <c r="BK922" s="937"/>
      <c r="BL922" s="937"/>
      <c r="BM922" s="937"/>
      <c r="BN922" s="937"/>
      <c r="BO922" s="937"/>
      <c r="BP922" s="937">
        <f>BP920+BP921</f>
        <v>25143242.349351376</v>
      </c>
      <c r="BQ922" s="937"/>
      <c r="BR922" s="937"/>
      <c r="BS922" s="937"/>
      <c r="BT922" s="937"/>
      <c r="BU922" s="937"/>
      <c r="BV922" s="937">
        <f>BV920+BV921</f>
        <v>25103392.478179052</v>
      </c>
      <c r="BW922" s="937"/>
      <c r="BX922" s="937"/>
      <c r="BY922" s="937"/>
      <c r="BZ922" s="937"/>
      <c r="CA922" s="937"/>
      <c r="CB922" s="937"/>
      <c r="CC922" s="633"/>
      <c r="CD922" s="937">
        <f>CD920+CD921</f>
        <v>1411996.4276069487</v>
      </c>
      <c r="CE922" s="937"/>
      <c r="CF922" s="937"/>
      <c r="CG922" s="937"/>
      <c r="CH922" s="937"/>
      <c r="CI922" s="937"/>
      <c r="CJ922" s="937"/>
      <c r="CK922" s="937">
        <f>CK920+CK921</f>
        <v>-258695.27578799991</v>
      </c>
      <c r="CL922" s="937"/>
      <c r="CM922" s="937"/>
      <c r="CN922" s="937"/>
      <c r="CO922" s="937"/>
      <c r="CP922" s="937"/>
      <c r="CQ922" s="937"/>
      <c r="CR922" s="937">
        <f>CR920+CR921</f>
        <v>1045320.9064668252</v>
      </c>
      <c r="CS922" s="937"/>
      <c r="CT922" s="937"/>
      <c r="CU922" s="937"/>
      <c r="CV922" s="937"/>
      <c r="CW922" s="937"/>
      <c r="CX922" s="937"/>
      <c r="CY922" s="196"/>
      <c r="CZ922" s="196"/>
      <c r="DA922" s="196"/>
      <c r="DB922" s="196"/>
      <c r="DG922" s="421" t="s">
        <v>1285</v>
      </c>
      <c r="DI922" s="370"/>
      <c r="DJ922" s="198"/>
      <c r="DK922" s="198"/>
      <c r="DL922" s="198"/>
      <c r="DM922" s="198" t="s">
        <v>1293</v>
      </c>
      <c r="DN922" s="198"/>
      <c r="DO922" s="198"/>
      <c r="DP922" s="198"/>
      <c r="EA922" s="706"/>
      <c r="EB922" s="422"/>
      <c r="EC922" s="422"/>
      <c r="ED922" s="422"/>
      <c r="EE922" s="422"/>
      <c r="EF922" s="422"/>
      <c r="EG922" s="422"/>
      <c r="EH922" s="422"/>
    </row>
    <row r="923" spans="1:139" ht="15.75" x14ac:dyDescent="0.25">
      <c r="A923" s="507"/>
      <c r="B923" s="507"/>
      <c r="D923" s="420"/>
      <c r="E923" s="938" t="s">
        <v>823</v>
      </c>
      <c r="F923" s="938"/>
      <c r="G923" s="938"/>
      <c r="H923" s="938"/>
      <c r="I923" s="938"/>
      <c r="J923" s="938"/>
      <c r="K923" s="938"/>
      <c r="L923" s="938"/>
      <c r="M923" s="938"/>
      <c r="N923" s="938"/>
      <c r="O923" s="938"/>
      <c r="P923" s="938"/>
      <c r="Q923" s="938"/>
      <c r="R923" s="938"/>
      <c r="S923" s="938"/>
      <c r="T923" s="938"/>
      <c r="U923" s="938"/>
      <c r="V923" s="938"/>
      <c r="W923" s="938"/>
      <c r="X923" s="938"/>
      <c r="Y923" s="938"/>
      <c r="Z923" s="938"/>
      <c r="AA923" s="455">
        <f>(425514/11)*12</f>
        <v>464197.09090909094</v>
      </c>
      <c r="AB923" s="565"/>
      <c r="AE923" s="690"/>
      <c r="AJ923" s="452"/>
      <c r="AK923" s="452"/>
      <c r="AL923" s="540"/>
      <c r="AM923" s="452"/>
      <c r="AN923" s="452"/>
      <c r="AO923" s="452"/>
      <c r="AP923" s="452"/>
      <c r="AQ923" s="452"/>
      <c r="AU923" s="196">
        <f>'[2]pa amatiem 2022'!J26</f>
        <v>424942</v>
      </c>
      <c r="BE923" s="196">
        <f>AU923</f>
        <v>424942</v>
      </c>
      <c r="BL923" s="196">
        <f>BE923</f>
        <v>424942</v>
      </c>
      <c r="BR923" s="196">
        <f>BL923</f>
        <v>424942</v>
      </c>
      <c r="BU923" s="370"/>
      <c r="BY923" s="196">
        <f>BR923</f>
        <v>424942</v>
      </c>
      <c r="CB923" s="370"/>
      <c r="CC923" s="370"/>
      <c r="CJ923" s="370"/>
      <c r="CQ923" s="370"/>
      <c r="CX923" s="370"/>
      <c r="DG923" s="203">
        <v>24</v>
      </c>
      <c r="DH923" s="568">
        <f>SUMIF($DH$4:$DH$911,DG923,$DI$4:$DI$911)</f>
        <v>39024.000000000015</v>
      </c>
      <c r="DI923" s="568">
        <f>SUMIF($DH$4:$DH$911,DG923,$DJ$4:$DJ$911)</f>
        <v>201624</v>
      </c>
      <c r="DJ923" s="568">
        <f>SUMIF($DH$4:$DH$911,DG923,$DK$4:$DK$911)</f>
        <v>430628.19200000027</v>
      </c>
      <c r="DK923" s="568">
        <f>SUMIF($DH$4:$DH$911,DG923,$DL$4:$DL$911)</f>
        <v>60487.20000000015</v>
      </c>
      <c r="DL923" s="568">
        <f>SUMIF($DH$4:$DH$911,DG923,$DM$4:$DM$911)</f>
        <v>100812</v>
      </c>
      <c r="DM923" s="568">
        <f>((DJ923*12)+DK923+DL923)*1.2359</f>
        <v>6585910.271193604</v>
      </c>
      <c r="DN923" s="198"/>
      <c r="DO923" s="198"/>
      <c r="DP923" s="198"/>
      <c r="DZ923" s="370"/>
      <c r="EA923" s="370"/>
      <c r="EB923" s="370"/>
      <c r="EC923" s="370"/>
      <c r="ED923" s="370"/>
      <c r="EE923" s="370"/>
      <c r="EF923" s="198"/>
      <c r="EG923" s="198"/>
      <c r="EH923" s="198"/>
    </row>
    <row r="924" spans="1:139" s="458" customFormat="1" ht="15" x14ac:dyDescent="0.25">
      <c r="A924" s="503"/>
      <c r="B924" s="503"/>
      <c r="C924" s="456"/>
      <c r="D924" s="457"/>
      <c r="E924" s="602"/>
      <c r="F924" s="564"/>
      <c r="G924" s="564"/>
      <c r="H924" s="564"/>
      <c r="I924" s="565"/>
      <c r="J924" s="565"/>
      <c r="K924" s="565"/>
      <c r="L924" s="564"/>
      <c r="M924" s="564"/>
      <c r="N924" s="564"/>
      <c r="O924" s="565"/>
      <c r="P924" s="565"/>
      <c r="Q924" s="565"/>
      <c r="R924" s="565"/>
      <c r="S924" s="565"/>
      <c r="T924" s="565"/>
      <c r="U924" s="565"/>
      <c r="V924" s="564"/>
      <c r="W924" s="564"/>
      <c r="X924" s="564"/>
      <c r="Y924" s="565" t="s">
        <v>824</v>
      </c>
      <c r="Z924" s="605"/>
      <c r="AA924" s="644">
        <f>AA922+AA923</f>
        <v>22428831.712309089</v>
      </c>
      <c r="AB924" s="565" t="s">
        <v>1346</v>
      </c>
      <c r="AD924" s="459"/>
      <c r="AE924" s="690"/>
      <c r="AJ924" s="452"/>
      <c r="AK924" s="452"/>
      <c r="AL924" s="540"/>
      <c r="AM924" s="452"/>
      <c r="AN924" s="452"/>
      <c r="AO924" s="452"/>
      <c r="AP924" s="452"/>
      <c r="AQ924" s="452"/>
      <c r="AR924" s="196"/>
      <c r="AS924" s="196"/>
      <c r="AT924" s="196"/>
      <c r="AU924" s="630">
        <f>AR922+AU923</f>
        <v>24061632.393618599</v>
      </c>
      <c r="AV924" s="196"/>
      <c r="AW924" s="196"/>
      <c r="AX924" s="196"/>
      <c r="AY924" s="196"/>
      <c r="AZ924" s="196"/>
      <c r="BA924" s="196"/>
      <c r="BB924" s="196"/>
      <c r="BC924" s="196"/>
      <c r="BD924" s="196"/>
      <c r="BE924" s="630">
        <f>BC922+BE923</f>
        <v>26190808.496749338</v>
      </c>
      <c r="BF924" s="196"/>
      <c r="BG924" s="196"/>
      <c r="BH924" s="196"/>
      <c r="BI924" s="196"/>
      <c r="BJ924" s="196"/>
      <c r="BK924" s="196"/>
      <c r="BL924" s="630">
        <f>BJ922+BL923</f>
        <v>25657957.855250269</v>
      </c>
      <c r="BM924" s="196"/>
      <c r="BN924" s="196"/>
      <c r="BO924" s="196"/>
      <c r="BP924" s="196"/>
      <c r="BQ924" s="196"/>
      <c r="BR924" s="630">
        <f>BP922+BR923</f>
        <v>25568184.349351376</v>
      </c>
      <c r="BS924" s="196"/>
      <c r="BT924" s="196"/>
      <c r="BU924" s="370"/>
      <c r="BV924" s="196"/>
      <c r="BW924" s="196"/>
      <c r="BX924" s="196"/>
      <c r="BY924" s="630">
        <f>BV922+BY923</f>
        <v>25528334.478179052</v>
      </c>
      <c r="BZ924" s="196"/>
      <c r="CA924" s="196"/>
      <c r="CB924" s="370"/>
      <c r="CC924" s="370"/>
      <c r="CD924" s="196"/>
      <c r="CE924" s="196"/>
      <c r="CF924" s="196"/>
      <c r="CG924" s="630">
        <f>CD922+CG923</f>
        <v>1411996.4276069487</v>
      </c>
      <c r="CH924" s="196"/>
      <c r="CI924" s="196"/>
      <c r="CJ924" s="370"/>
      <c r="CK924" s="196"/>
      <c r="CL924" s="196"/>
      <c r="CM924" s="196"/>
      <c r="CN924" s="630">
        <f>CK922+CN923</f>
        <v>-258695.27578799991</v>
      </c>
      <c r="CO924" s="196"/>
      <c r="CP924" s="196"/>
      <c r="CQ924" s="370"/>
      <c r="CR924" s="196"/>
      <c r="CS924" s="196"/>
      <c r="CT924" s="196"/>
      <c r="CU924" s="630">
        <f>CR922+CU923</f>
        <v>1045320.9064668252</v>
      </c>
      <c r="CV924" s="196"/>
      <c r="CW924" s="196"/>
      <c r="CX924" s="370"/>
      <c r="CY924" s="196"/>
      <c r="CZ924" s="196"/>
      <c r="DA924" s="196"/>
      <c r="DB924" s="196"/>
      <c r="DG924" s="203">
        <v>20</v>
      </c>
      <c r="DH924" s="568">
        <f>SUMIF($DH$4:$DH$911,DG924,$DI$4:$DI$911)</f>
        <v>74802.8</v>
      </c>
      <c r="DI924" s="568">
        <f>SUMIF($DH$4:$DH$911,DG924,$DJ$4:$DJ$911)</f>
        <v>448816.8000000004</v>
      </c>
      <c r="DJ924" s="568">
        <f>SUMIF($DH$4:$DH$911,DG924,$DK$4:$DK$911)</f>
        <v>423524.93999999989</v>
      </c>
      <c r="DK924" s="568">
        <f>SUMIF($DH$4:$DH$911,DG924,$DL$4:$DL$911)</f>
        <v>134645.03999999995</v>
      </c>
      <c r="DL924" s="568">
        <f>SUMIF($DH$4:$DH$911,DG924,$DM$4:$DM$911)</f>
        <v>224408.4000000002</v>
      </c>
      <c r="DM924" s="568">
        <f>((DJ924*12)+DK924+DL924)*1.2359</f>
        <v>6724967.8266479988</v>
      </c>
      <c r="DN924" s="198"/>
      <c r="DO924" s="198"/>
      <c r="DP924" s="198"/>
      <c r="DY924" s="720" t="s">
        <v>1302</v>
      </c>
      <c r="DZ924" s="203">
        <v>24</v>
      </c>
      <c r="EA924" s="568">
        <f t="shared" ref="EA924:EA929" si="1400">SUMIF($DZ$4:$DZ$911,DZ924,$EA$4:$EA$911)</f>
        <v>20800.800000000017</v>
      </c>
      <c r="EB924" s="568">
        <f t="shared" ref="EB924:EB929" si="1401">SUMIF($DZ$4:$DZ$911,DZ924,$EB$4:$EB$911)</f>
        <v>107470.79999999992</v>
      </c>
      <c r="EC924" s="568">
        <f t="shared" ref="EC924:EC929" si="1402">SUMIF($DZ$4:$DZ$911,DZ924,$EC$4:$EC$911)</f>
        <v>139166.43999999997</v>
      </c>
      <c r="ED924" s="568">
        <f t="shared" ref="ED924:ED929" si="1403">SUMIF($DZ$4:$DZ$911,DZ924,$ED$4:$ED$911)</f>
        <v>32055.239999999994</v>
      </c>
      <c r="EE924" s="568">
        <f t="shared" ref="EE924:EE929" si="1404">SUMIF($DZ$4:$DZ$911,DZ924,$EE$4:$EE$911)</f>
        <v>53425.399999999958</v>
      </c>
      <c r="EF924" s="568">
        <f>((EC924*12)+ED924+EE924)*1.2359</f>
        <v>2169595.1613279996</v>
      </c>
      <c r="EG924" s="459"/>
      <c r="EH924" s="459"/>
    </row>
    <row r="925" spans="1:139" ht="16.5" customHeight="1" x14ac:dyDescent="0.2">
      <c r="E925" s="939" t="s">
        <v>797</v>
      </c>
      <c r="F925" s="939"/>
      <c r="G925" s="939"/>
      <c r="H925" s="939"/>
      <c r="I925" s="939"/>
      <c r="J925" s="939"/>
      <c r="K925" s="939"/>
      <c r="L925" s="939"/>
      <c r="M925" s="939"/>
      <c r="N925" s="939"/>
      <c r="O925" s="939"/>
      <c r="P925" s="939"/>
      <c r="Q925" s="939"/>
      <c r="R925" s="939"/>
      <c r="S925" s="939"/>
      <c r="T925" s="939"/>
      <c r="U925" s="939"/>
      <c r="V925" s="939"/>
      <c r="W925" s="939"/>
      <c r="X925" s="939"/>
      <c r="Y925" s="939"/>
      <c r="Z925" s="939"/>
      <c r="AA925" s="455">
        <v>20684823</v>
      </c>
      <c r="AB925" s="738">
        <f>AA925-AA923</f>
        <v>20220625.90909091</v>
      </c>
      <c r="AE925" s="690"/>
      <c r="AF925" s="509" t="s">
        <v>1182</v>
      </c>
      <c r="AJ925" s="452"/>
      <c r="AK925" s="452"/>
      <c r="AL925" s="540"/>
      <c r="AM925" s="452"/>
      <c r="AN925" s="452"/>
      <c r="AO925" s="452"/>
      <c r="AP925" s="452"/>
      <c r="AQ925" s="452"/>
      <c r="AU925" s="370">
        <f>AU924-AA925</f>
        <v>3376809.3936185986</v>
      </c>
      <c r="BE925" s="370">
        <f>BE924-AA925</f>
        <v>5505985.4967493378</v>
      </c>
      <c r="BL925" s="370">
        <f>BL924-AA925</f>
        <v>4973134.8552502692</v>
      </c>
      <c r="BR925" s="370">
        <f>BR924-AA925</f>
        <v>4883361.3493513763</v>
      </c>
      <c r="BU925" s="370"/>
      <c r="BY925" s="370">
        <f>BY924-AA925</f>
        <v>4843511.4781790525</v>
      </c>
      <c r="CB925" s="370"/>
      <c r="CC925" s="370"/>
      <c r="CG925" s="370"/>
      <c r="CJ925" s="370"/>
      <c r="CN925" s="370"/>
      <c r="CQ925" s="370"/>
      <c r="CU925" s="370"/>
      <c r="CX925" s="370"/>
      <c r="DG925" s="203">
        <v>19</v>
      </c>
      <c r="DH925" s="568">
        <f>SUMIF($DH$4:$DH$911,DG925,$DI$4:$DI$911)</f>
        <v>21426.490000000023</v>
      </c>
      <c r="DI925" s="568">
        <f>SUMIF($DH$4:$DH$911,DG925,$DJ$4:$DJ$911)</f>
        <v>134197.48999999993</v>
      </c>
      <c r="DJ925" s="568">
        <f>SUMIF($DH$4:$DH$911,DG925,$DK$4:$DK$911)</f>
        <v>251220.6620000001</v>
      </c>
      <c r="DK925" s="568">
        <f>SUMIF($DH$4:$DH$911,DG925,$DL$4:$DL$911)</f>
        <v>40259.246999999988</v>
      </c>
      <c r="DL925" s="568">
        <f>SUMIF($DH$4:$DH$911,DG925,$DM$4:$DM$911)</f>
        <v>67098.744999999966</v>
      </c>
      <c r="DM925" s="568">
        <f>((DJ925*12)+DK925+DL925)*1.2359</f>
        <v>3858487.1363024013</v>
      </c>
      <c r="DN925" s="198"/>
      <c r="DO925" s="198"/>
      <c r="DP925" s="198"/>
      <c r="DY925" s="720" t="s">
        <v>1322</v>
      </c>
      <c r="DZ925" s="203">
        <v>22</v>
      </c>
      <c r="EA925" s="568">
        <f t="shared" si="1400"/>
        <v>14930.300000000005</v>
      </c>
      <c r="EB925" s="568">
        <f t="shared" si="1401"/>
        <v>82795.300000000032</v>
      </c>
      <c r="EC925" s="568">
        <f t="shared" si="1402"/>
        <v>248019.6560000001</v>
      </c>
      <c r="ED925" s="568">
        <f t="shared" si="1403"/>
        <v>24590.075999999986</v>
      </c>
      <c r="EE925" s="568">
        <f t="shared" si="1404"/>
        <v>40983.460000000014</v>
      </c>
      <c r="EF925" s="568">
        <f>((EC925*12)+ED925+EE925)*1.2359</f>
        <v>3759372.2473472017</v>
      </c>
      <c r="EG925" s="198"/>
      <c r="EH925" s="198"/>
    </row>
    <row r="926" spans="1:139" ht="18.75" customHeight="1" x14ac:dyDescent="0.2">
      <c r="A926" s="507"/>
      <c r="B926" s="507"/>
      <c r="Z926" s="460" t="s">
        <v>798</v>
      </c>
      <c r="AA926" s="510">
        <f>AA924-AA925</f>
        <v>1744008.7123090886</v>
      </c>
      <c r="AE926" s="690"/>
      <c r="AF926" s="452" t="s">
        <v>1181</v>
      </c>
      <c r="AJ926" s="452"/>
      <c r="AK926" s="452"/>
      <c r="AL926" s="540"/>
      <c r="AM926" s="452"/>
      <c r="AN926" s="452"/>
      <c r="AO926" s="452"/>
      <c r="AP926" s="452"/>
      <c r="AQ926" s="452"/>
      <c r="AU926" s="370">
        <f>AU924/12</f>
        <v>2005136.0328015499</v>
      </c>
      <c r="BE926" s="370">
        <f>BE924/12</f>
        <v>2182567.3747291113</v>
      </c>
      <c r="BL926" s="370">
        <f>BL924/12</f>
        <v>2138163.1546041891</v>
      </c>
      <c r="BR926" s="370">
        <f>BR924/12</f>
        <v>2130682.0291126147</v>
      </c>
      <c r="BY926" s="370">
        <f>BY924/12</f>
        <v>2127361.206514921</v>
      </c>
      <c r="CB926" s="370"/>
      <c r="CC926" s="370"/>
      <c r="CG926" s="370"/>
      <c r="CJ926" s="370"/>
      <c r="CN926" s="370"/>
      <c r="CQ926" s="370"/>
      <c r="CU926" s="370"/>
      <c r="CX926" s="370"/>
      <c r="DG926" s="203">
        <v>15</v>
      </c>
      <c r="DH926" s="568">
        <f>SUMIF($DH$4:$DH$911,DG926,$DI$4:$DI$911)</f>
        <v>16687.049999999992</v>
      </c>
      <c r="DI926" s="568">
        <f>SUMIF($DH$4:$DH$911,DG926,$DJ$4:$DJ$911)</f>
        <v>127934.04999999994</v>
      </c>
      <c r="DJ926" s="568">
        <f>SUMIF($DH$4:$DH$911,DG926,$DK$4:$DK$911)</f>
        <v>141696.09999999995</v>
      </c>
      <c r="DK926" s="568">
        <f>SUMIF($DH$4:$DH$911,DG926,$DL$4:$DL$911)</f>
        <v>38380.215000000004</v>
      </c>
      <c r="DL926" s="568">
        <f>SUMIF($DH$4:$DH$911,DG926,$DM$4:$DM$911)</f>
        <v>63967.024999999972</v>
      </c>
      <c r="DM926" s="568">
        <f>((DJ926*12)+DK926+DL926)*1.2359</f>
        <v>2227957.4737959988</v>
      </c>
      <c r="DN926" s="198"/>
      <c r="DO926" s="198"/>
      <c r="DP926" s="198"/>
      <c r="DY926" s="720" t="s">
        <v>1323</v>
      </c>
      <c r="DZ926" s="203">
        <v>19</v>
      </c>
      <c r="EA926" s="568">
        <f t="shared" si="1400"/>
        <v>71062.659999999974</v>
      </c>
      <c r="EB926" s="568">
        <f t="shared" si="1401"/>
        <v>445076.65999999963</v>
      </c>
      <c r="EC926" s="568">
        <f t="shared" si="1402"/>
        <v>419995.56549999915</v>
      </c>
      <c r="ED926" s="568">
        <f t="shared" si="1403"/>
        <v>133522.99800000043</v>
      </c>
      <c r="EE926" s="568">
        <f t="shared" si="1404"/>
        <v>222538.32999999981</v>
      </c>
      <c r="EF926" s="568">
        <f t="shared" ref="EF926:EF929" si="1405">((EC926*12)+ED926+EE926)*1.2359</f>
        <v>6668926.4280925887</v>
      </c>
      <c r="EG926" s="198"/>
      <c r="EH926" s="198"/>
    </row>
    <row r="927" spans="1:139" ht="14.25" customHeight="1" x14ac:dyDescent="0.2">
      <c r="AE927" s="690"/>
      <c r="AL927" s="540"/>
      <c r="AP927" s="452"/>
      <c r="BV927" s="196" t="s">
        <v>1180</v>
      </c>
      <c r="DG927" s="203">
        <v>11</v>
      </c>
      <c r="DH927" s="568">
        <f>SUMIF($DH$4:$DH$911,DG927,$DI$4:$DI$911)</f>
        <v>2420.6985</v>
      </c>
      <c r="DI927" s="568">
        <f>SUMIF($DH$4:$DH$911,DG927,$DJ$4:$DJ$911)</f>
        <v>24427.048499999997</v>
      </c>
      <c r="DJ927" s="568">
        <f>SUMIF($DH$4:$DH$911,DG927,$DK$4:$DK$911)</f>
        <v>24427.048499999997</v>
      </c>
      <c r="DK927" s="568">
        <f>SUMIF($DH$4:$DH$911,DG927,$DL$4:$DL$911)</f>
        <v>7328.1145499999984</v>
      </c>
      <c r="DL927" s="568">
        <f>SUMIF($DH$4:$DH$911,DG927,$DM$4:$DM$911)</f>
        <v>12213.524249999999</v>
      </c>
      <c r="DM927" s="568">
        <f>((DJ927*12)+DK927+DL927)*1.2359</f>
        <v>386424.18228671997</v>
      </c>
      <c r="DN927" s="198"/>
      <c r="DO927" s="198"/>
      <c r="DP927" s="198"/>
      <c r="DY927" s="720" t="s">
        <v>1303</v>
      </c>
      <c r="DZ927" s="203">
        <v>17</v>
      </c>
      <c r="EA927" s="568">
        <f t="shared" si="1400"/>
        <v>1371.05</v>
      </c>
      <c r="EB927" s="568">
        <f t="shared" si="1401"/>
        <v>9436.0499999999993</v>
      </c>
      <c r="EC927" s="568">
        <f t="shared" si="1402"/>
        <v>37153.35</v>
      </c>
      <c r="ED927" s="568">
        <f t="shared" si="1403"/>
        <v>2830.8149999999996</v>
      </c>
      <c r="EE927" s="568">
        <f t="shared" si="1404"/>
        <v>4718.0249999999996</v>
      </c>
      <c r="EF927" s="568">
        <f t="shared" si="1405"/>
        <v>560343.51453599997</v>
      </c>
      <c r="EG927" s="198"/>
      <c r="EH927" s="198"/>
    </row>
    <row r="928" spans="1:139" s="565" customFormat="1" ht="26.25" customHeight="1" x14ac:dyDescent="0.2">
      <c r="A928" s="664"/>
      <c r="B928" s="503"/>
      <c r="C928" s="599"/>
      <c r="D928" s="646" t="s">
        <v>1259</v>
      </c>
      <c r="E928" s="646" t="s">
        <v>1218</v>
      </c>
      <c r="F928" s="564"/>
      <c r="G928" s="564"/>
      <c r="H928" s="564"/>
      <c r="L928" s="564"/>
      <c r="M928" s="564"/>
      <c r="N928" s="564"/>
      <c r="V928" s="364"/>
      <c r="W928" s="364"/>
      <c r="X928" s="364" t="s">
        <v>1280</v>
      </c>
      <c r="Y928" s="647" t="s">
        <v>1172</v>
      </c>
      <c r="Z928" s="648" t="s">
        <v>1171</v>
      </c>
      <c r="AA928" s="649" t="s">
        <v>1257</v>
      </c>
      <c r="AB928" s="649" t="s">
        <v>1258</v>
      </c>
      <c r="AC928" s="649" t="s">
        <v>1283</v>
      </c>
      <c r="AD928" s="566"/>
      <c r="AE928" s="690"/>
      <c r="AL928" s="665"/>
      <c r="AP928" s="666"/>
      <c r="AR928" s="565" t="s">
        <v>1256</v>
      </c>
      <c r="BV928" s="565" t="s">
        <v>1177</v>
      </c>
      <c r="BW928" s="667">
        <v>0.24</v>
      </c>
      <c r="BY928" s="606">
        <v>17672763</v>
      </c>
      <c r="CE928" s="667"/>
      <c r="CG928" s="606"/>
      <c r="CL928" s="667"/>
      <c r="CN928" s="606"/>
      <c r="CS928" s="667"/>
      <c r="CU928" s="606">
        <v>17672763</v>
      </c>
      <c r="DG928" s="203"/>
      <c r="DH928" s="568">
        <f t="shared" ref="DH928:DM928" si="1406">SUM(DH923:DH927)</f>
        <v>154361.03850000002</v>
      </c>
      <c r="DI928" s="568">
        <f t="shared" si="1406"/>
        <v>936999.38850000023</v>
      </c>
      <c r="DJ928" s="568">
        <f t="shared" si="1406"/>
        <v>1271496.9425000001</v>
      </c>
      <c r="DK928" s="568">
        <f t="shared" si="1406"/>
        <v>281099.81655000011</v>
      </c>
      <c r="DL928" s="568">
        <f t="shared" si="1406"/>
        <v>468499.69425000012</v>
      </c>
      <c r="DM928" s="568">
        <f t="shared" si="1406"/>
        <v>19783746.890226722</v>
      </c>
      <c r="DN928" s="198"/>
      <c r="DO928" s="198"/>
      <c r="DP928" s="198"/>
      <c r="DY928" s="720" t="s">
        <v>1304</v>
      </c>
      <c r="DZ928" s="203">
        <v>15</v>
      </c>
      <c r="EA928" s="568">
        <f t="shared" si="1400"/>
        <v>33602.700000000019</v>
      </c>
      <c r="EB928" s="568">
        <f t="shared" si="1401"/>
        <v>257620.69999999987</v>
      </c>
      <c r="EC928" s="568">
        <f t="shared" si="1402"/>
        <v>384472.3700000004</v>
      </c>
      <c r="ED928" s="568">
        <f t="shared" si="1403"/>
        <v>77286.209999999963</v>
      </c>
      <c r="EE928" s="568">
        <f t="shared" si="1404"/>
        <v>128810.34999999993</v>
      </c>
      <c r="EF928" s="568">
        <f t="shared" si="1405"/>
        <v>5956747.5635000058</v>
      </c>
      <c r="EG928" s="566"/>
      <c r="EH928" s="566"/>
    </row>
    <row r="929" spans="1:138" s="565" customFormat="1" ht="13.5" customHeight="1" x14ac:dyDescent="0.2">
      <c r="A929" s="664"/>
      <c r="B929" s="503"/>
      <c r="C929" s="440"/>
      <c r="D929" s="650">
        <f>184-27</f>
        <v>157</v>
      </c>
      <c r="E929" s="568">
        <f>2538330+462310+1118785-E930-AA923</f>
        <v>3195840.9090909092</v>
      </c>
      <c r="V929" s="931" t="s">
        <v>1164</v>
      </c>
      <c r="W929" s="931"/>
      <c r="X929" s="931"/>
      <c r="Y929" s="651">
        <f>184-27</f>
        <v>157</v>
      </c>
      <c r="Z929" s="652">
        <f>Y929/$Y$936*100</f>
        <v>9.7678730300937602</v>
      </c>
      <c r="AA929" s="653">
        <f>Y929/Y936*Y929</f>
        <v>15.335560657247203</v>
      </c>
      <c r="AB929" s="653">
        <f t="shared" ref="AB929:AB935" si="1407">$D$929/$D$936*D929</f>
        <v>13.543406593406592</v>
      </c>
      <c r="AC929" s="653">
        <f>D929/$D$936*100</f>
        <v>8.6263736263736259</v>
      </c>
      <c r="AD929" s="566"/>
      <c r="AE929" s="690"/>
      <c r="AL929" s="665"/>
      <c r="AP929" s="666"/>
      <c r="AR929" s="668"/>
      <c r="AS929" s="669"/>
      <c r="BV929" s="565" t="s">
        <v>1178</v>
      </c>
      <c r="BW929" s="667">
        <v>0.19</v>
      </c>
      <c r="BY929" s="606">
        <v>2228708</v>
      </c>
      <c r="CE929" s="667"/>
      <c r="CG929" s="606"/>
      <c r="CL929" s="667"/>
      <c r="CN929" s="606"/>
      <c r="CS929" s="667"/>
      <c r="CU929" s="606">
        <v>2228708</v>
      </c>
      <c r="DI929" s="370"/>
      <c r="DJ929" s="198"/>
      <c r="DK929" s="198"/>
      <c r="DL929" s="198"/>
      <c r="DM929" s="198"/>
      <c r="DN929" s="198"/>
      <c r="DO929" s="198"/>
      <c r="DP929" s="198"/>
      <c r="DY929" s="720" t="s">
        <v>1305</v>
      </c>
      <c r="DZ929" s="203">
        <v>11</v>
      </c>
      <c r="EA929" s="568">
        <f t="shared" si="1400"/>
        <v>2420.6985</v>
      </c>
      <c r="EB929" s="568">
        <f t="shared" si="1401"/>
        <v>24427.048499999997</v>
      </c>
      <c r="EC929" s="568">
        <f t="shared" si="1402"/>
        <v>24427.048499999997</v>
      </c>
      <c r="ED929" s="568">
        <f t="shared" si="1403"/>
        <v>7328.1145499999984</v>
      </c>
      <c r="EE929" s="568">
        <f t="shared" si="1404"/>
        <v>12213.524249999999</v>
      </c>
      <c r="EF929" s="568">
        <f t="shared" si="1405"/>
        <v>386424.18228671997</v>
      </c>
      <c r="EG929" s="566"/>
      <c r="EH929" s="566"/>
    </row>
    <row r="930" spans="1:138" s="565" customFormat="1" ht="13.5" customHeight="1" x14ac:dyDescent="0.2">
      <c r="A930" s="664"/>
      <c r="B930" s="503"/>
      <c r="C930" s="440"/>
      <c r="D930" s="657">
        <v>27</v>
      </c>
      <c r="E930" s="568">
        <f>38090+462310-34848-6165</f>
        <v>459387</v>
      </c>
      <c r="V930" s="655" t="s">
        <v>1343</v>
      </c>
      <c r="W930" s="203" t="s">
        <v>1342</v>
      </c>
      <c r="X930" s="505"/>
      <c r="Y930" s="735">
        <v>27</v>
      </c>
      <c r="Z930" s="652">
        <f>Y930/$Y$936*100</f>
        <v>1.6798252981689905</v>
      </c>
      <c r="AA930" s="653">
        <f>Y930/Y937*Y930</f>
        <v>0.57133900231200285</v>
      </c>
      <c r="AB930" s="653">
        <f t="shared" si="1407"/>
        <v>2.3291208791208793</v>
      </c>
      <c r="AC930" s="653">
        <f>D930/$D$936*100</f>
        <v>1.4835164835164834</v>
      </c>
      <c r="AD930" s="566"/>
      <c r="AE930" s="690"/>
      <c r="AL930" s="665"/>
      <c r="AP930" s="666"/>
      <c r="AR930" s="736"/>
      <c r="AS930" s="736"/>
      <c r="BW930" s="667"/>
      <c r="BY930" s="606"/>
      <c r="CE930" s="667"/>
      <c r="CG930" s="606"/>
      <c r="CL930" s="667"/>
      <c r="CN930" s="606"/>
      <c r="CS930" s="667"/>
      <c r="CU930" s="606"/>
      <c r="DI930" s="370"/>
      <c r="DJ930" s="198"/>
      <c r="DK930" s="198"/>
      <c r="DL930" s="198"/>
      <c r="DM930" s="198"/>
      <c r="DN930" s="198"/>
      <c r="DO930" s="198"/>
      <c r="DP930" s="198"/>
      <c r="DZ930" s="203"/>
      <c r="EA930" s="568"/>
      <c r="EB930" s="568"/>
      <c r="EC930" s="568"/>
      <c r="ED930" s="568"/>
      <c r="EE930" s="568"/>
      <c r="EF930" s="568"/>
      <c r="EG930" s="566"/>
      <c r="EH930" s="566"/>
    </row>
    <row r="931" spans="1:138" s="565" customFormat="1" ht="13.5" customHeight="1" x14ac:dyDescent="0.2">
      <c r="A931" s="664"/>
      <c r="B931" s="503"/>
      <c r="C931" s="440"/>
      <c r="D931" s="654">
        <f>307+100+24-33+320+114</f>
        <v>832</v>
      </c>
      <c r="E931" s="569">
        <f>8962540-400168</f>
        <v>8562372</v>
      </c>
      <c r="F931" s="564"/>
      <c r="G931" s="564"/>
      <c r="H931" s="564"/>
      <c r="L931" s="564"/>
      <c r="M931" s="564"/>
      <c r="N931" s="564"/>
      <c r="V931" s="655" t="s">
        <v>1174</v>
      </c>
      <c r="W931" s="570" t="s">
        <v>1165</v>
      </c>
      <c r="X931" s="656" t="e">
        <f>#REF!</f>
        <v>#REF!</v>
      </c>
      <c r="Y931" s="571">
        <f>320.21+452.6</f>
        <v>772.81</v>
      </c>
      <c r="Z931" s="652">
        <f t="shared" ref="Z931:Z935" si="1408">Y931/$Y$936*100</f>
        <v>48.080955136221384</v>
      </c>
      <c r="AA931" s="653">
        <f>$Y$929/$Y$936*Y931</f>
        <v>75.487099563867588</v>
      </c>
      <c r="AB931" s="653">
        <f t="shared" si="1407"/>
        <v>71.771428571428572</v>
      </c>
      <c r="AC931" s="653">
        <f t="shared" ref="AC931:AC936" si="1409">D931/$D$936*100</f>
        <v>45.714285714285715</v>
      </c>
      <c r="AD931" s="566"/>
      <c r="AE931" s="690"/>
      <c r="AL931" s="665"/>
      <c r="AP931" s="666"/>
      <c r="BV931" s="565" t="s">
        <v>1179</v>
      </c>
      <c r="BW931" s="667">
        <v>0.14000000000000001</v>
      </c>
      <c r="BY931" s="606">
        <v>396868</v>
      </c>
      <c r="CE931" s="667"/>
      <c r="CG931" s="606"/>
      <c r="CL931" s="667"/>
      <c r="CN931" s="606"/>
      <c r="CS931" s="667"/>
      <c r="CU931" s="606">
        <v>396868</v>
      </c>
      <c r="DI931" s="370"/>
      <c r="DJ931" s="198"/>
      <c r="DK931" s="198"/>
      <c r="DL931" s="198"/>
      <c r="DM931" s="198"/>
      <c r="DN931" s="198"/>
      <c r="DO931" s="198"/>
      <c r="DP931" s="198"/>
      <c r="DZ931" s="572"/>
      <c r="EA931" s="718">
        <f t="shared" ref="EA931:EF931" si="1410">SUM(EA924:EA929)</f>
        <v>144188.20850000001</v>
      </c>
      <c r="EB931" s="718">
        <f t="shared" si="1410"/>
        <v>926826.55849999946</v>
      </c>
      <c r="EC931" s="718">
        <f t="shared" si="1410"/>
        <v>1253234.4299999997</v>
      </c>
      <c r="ED931" s="718">
        <f t="shared" si="1410"/>
        <v>277613.45355000038</v>
      </c>
      <c r="EE931" s="718">
        <f t="shared" si="1410"/>
        <v>462689.08924999973</v>
      </c>
      <c r="EF931" s="718">
        <f t="shared" si="1410"/>
        <v>19501409.097090516</v>
      </c>
      <c r="EG931" s="566"/>
      <c r="EH931" s="566"/>
    </row>
    <row r="932" spans="1:138" s="565" customFormat="1" ht="13.5" customHeight="1" x14ac:dyDescent="0.2">
      <c r="A932" s="664"/>
      <c r="B932" s="503"/>
      <c r="C932" s="440"/>
      <c r="D932" s="657">
        <f>16+138</f>
        <v>154</v>
      </c>
      <c r="E932" s="569">
        <f>68847+1424512</f>
        <v>1493359</v>
      </c>
      <c r="F932" s="564"/>
      <c r="G932" s="564"/>
      <c r="H932" s="564"/>
      <c r="L932" s="564"/>
      <c r="M932" s="564"/>
      <c r="N932" s="564"/>
      <c r="V932" s="658" t="s">
        <v>1175</v>
      </c>
      <c r="W932" s="659" t="s">
        <v>1173</v>
      </c>
      <c r="X932" s="656"/>
      <c r="Y932" s="571">
        <v>134.9</v>
      </c>
      <c r="Z932" s="652">
        <f t="shared" si="1408"/>
        <v>8.3929049156665485</v>
      </c>
      <c r="AA932" s="653">
        <f>$Y$929/$Y$936*Y932</f>
        <v>13.176860717596483</v>
      </c>
      <c r="AB932" s="653">
        <f t="shared" si="1407"/>
        <v>13.284615384615384</v>
      </c>
      <c r="AC932" s="653">
        <f t="shared" si="1409"/>
        <v>8.4615384615384617</v>
      </c>
      <c r="AD932" s="566"/>
      <c r="AE932" s="690"/>
      <c r="AL932" s="665"/>
      <c r="AP932" s="666"/>
      <c r="BY932" s="606">
        <f>SUM(BY928:BY931)</f>
        <v>20298339</v>
      </c>
      <c r="CG932" s="606">
        <f>SUM(CG928:CG931)</f>
        <v>0</v>
      </c>
      <c r="CN932" s="606">
        <f>SUM(CN928:CN931)</f>
        <v>0</v>
      </c>
      <c r="CU932" s="606">
        <f>SUM(CU928:CU931)</f>
        <v>20298339</v>
      </c>
      <c r="DI932" s="370"/>
      <c r="DJ932" s="198"/>
      <c r="DK932" s="198"/>
      <c r="DL932" s="198"/>
      <c r="DM932" s="198"/>
      <c r="DN932" s="198"/>
      <c r="DO932" s="198"/>
      <c r="DP932" s="198"/>
      <c r="EA932" s="606"/>
      <c r="EB932" s="566"/>
      <c r="EC932" s="566"/>
      <c r="ED932" s="566"/>
      <c r="EE932" s="566"/>
      <c r="EF932" s="566"/>
      <c r="EG932" s="566"/>
      <c r="EH932" s="566"/>
    </row>
    <row r="933" spans="1:138" s="565" customFormat="1" ht="13.5" customHeight="1" x14ac:dyDescent="0.2">
      <c r="A933" s="664"/>
      <c r="B933" s="503"/>
      <c r="C933" s="440"/>
      <c r="D933" s="657">
        <f>6+56+12</f>
        <v>74</v>
      </c>
      <c r="E933" s="569">
        <f>471630+400168</f>
        <v>871798</v>
      </c>
      <c r="F933" s="564"/>
      <c r="G933" s="564"/>
      <c r="H933" s="564"/>
      <c r="L933" s="564"/>
      <c r="M933" s="564"/>
      <c r="N933" s="564"/>
      <c r="V933" s="658" t="s">
        <v>1176</v>
      </c>
      <c r="W933" s="570" t="s">
        <v>1166</v>
      </c>
      <c r="X933" s="570">
        <v>11.15</v>
      </c>
      <c r="Y933" s="572">
        <f>58.1+X933</f>
        <v>69.25</v>
      </c>
      <c r="Z933" s="652">
        <f t="shared" si="1408"/>
        <v>4.3084408110445409</v>
      </c>
      <c r="AA933" s="653">
        <f>$Y$929/$Y$936*Y933</f>
        <v>6.7642520733399287</v>
      </c>
      <c r="AB933" s="653">
        <f t="shared" si="1407"/>
        <v>6.383516483516483</v>
      </c>
      <c r="AC933" s="653">
        <f t="shared" si="1409"/>
        <v>4.0659340659340657</v>
      </c>
      <c r="AD933" s="566"/>
      <c r="AE933" s="690"/>
      <c r="AL933" s="665"/>
      <c r="AP933" s="666"/>
      <c r="DI933" s="370"/>
      <c r="DJ933" s="198"/>
      <c r="DK933" s="198"/>
      <c r="DL933" s="198"/>
      <c r="DM933" s="198"/>
      <c r="DN933" s="198"/>
      <c r="DO933" s="198"/>
      <c r="DP933" s="198"/>
      <c r="EA933" s="606"/>
      <c r="EB933" s="566"/>
      <c r="EC933" s="566"/>
      <c r="ED933" s="566"/>
      <c r="EE933" s="566"/>
      <c r="EF933" s="566"/>
      <c r="EG933" s="566"/>
      <c r="EH933" s="566"/>
    </row>
    <row r="934" spans="1:138" s="565" customFormat="1" ht="13.5" customHeight="1" x14ac:dyDescent="0.2">
      <c r="A934" s="664"/>
      <c r="B934" s="503"/>
      <c r="C934" s="440"/>
      <c r="D934" s="654">
        <f>8+164+76</f>
        <v>248</v>
      </c>
      <c r="E934" s="569">
        <f>1608852+3258</f>
        <v>1612110</v>
      </c>
      <c r="F934" s="564"/>
      <c r="G934" s="564"/>
      <c r="H934" s="564"/>
      <c r="L934" s="564"/>
      <c r="M934" s="564"/>
      <c r="N934" s="564"/>
      <c r="V934" s="655" t="s">
        <v>1170</v>
      </c>
      <c r="W934" s="570" t="s">
        <v>1167</v>
      </c>
      <c r="X934" s="570"/>
      <c r="Y934" s="572">
        <v>135.35</v>
      </c>
      <c r="Z934" s="652">
        <f t="shared" si="1408"/>
        <v>8.4209020039693652</v>
      </c>
      <c r="AA934" s="653">
        <f>$Y$929/$Y$936*Y934</f>
        <v>13.220816146231904</v>
      </c>
      <c r="AB934" s="653">
        <f t="shared" si="1407"/>
        <v>21.393406593406592</v>
      </c>
      <c r="AC934" s="653">
        <f t="shared" si="1409"/>
        <v>13.626373626373626</v>
      </c>
      <c r="AD934" s="566"/>
      <c r="AE934" s="690"/>
      <c r="AL934" s="665"/>
      <c r="AP934" s="666"/>
      <c r="DI934" s="370"/>
      <c r="DJ934" s="198"/>
      <c r="DK934" s="198"/>
      <c r="DL934" s="198"/>
      <c r="DM934" s="198"/>
      <c r="DN934" s="198"/>
      <c r="DO934" s="198"/>
      <c r="DP934" s="198"/>
      <c r="EA934" s="606"/>
      <c r="EB934" s="566"/>
      <c r="EC934" s="566"/>
      <c r="ED934" s="566"/>
      <c r="EE934" s="566"/>
      <c r="EF934" s="566"/>
      <c r="EG934" s="566"/>
      <c r="EH934" s="566"/>
    </row>
    <row r="935" spans="1:138" s="565" customFormat="1" ht="13.5" customHeight="1" x14ac:dyDescent="0.2">
      <c r="A935" s="664"/>
      <c r="B935" s="503"/>
      <c r="C935" s="440"/>
      <c r="D935" s="657">
        <f>106+222</f>
        <v>328</v>
      </c>
      <c r="E935" s="569">
        <v>4025759</v>
      </c>
      <c r="F935" s="564"/>
      <c r="G935" s="564"/>
      <c r="H935" s="564"/>
      <c r="L935" s="564"/>
      <c r="M935" s="564"/>
      <c r="N935" s="564"/>
      <c r="V935" s="655" t="s">
        <v>1169</v>
      </c>
      <c r="W935" s="570" t="s">
        <v>1168</v>
      </c>
      <c r="X935" s="570"/>
      <c r="Y935" s="572">
        <v>311</v>
      </c>
      <c r="Z935" s="652">
        <f t="shared" si="1408"/>
        <v>19.34909880483541</v>
      </c>
      <c r="AA935" s="653">
        <f>$Y$929/$Y$936*Y935</f>
        <v>30.378085123591593</v>
      </c>
      <c r="AB935" s="653">
        <f t="shared" si="1407"/>
        <v>28.294505494505493</v>
      </c>
      <c r="AC935" s="653">
        <f t="shared" si="1409"/>
        <v>18.021978021978022</v>
      </c>
      <c r="AD935" s="566"/>
      <c r="AE935" s="690"/>
      <c r="AL935" s="665"/>
      <c r="AP935" s="666"/>
      <c r="DI935" s="370"/>
      <c r="DJ935" s="198"/>
      <c r="DK935" s="198"/>
      <c r="DL935" s="198"/>
      <c r="DM935" s="198"/>
      <c r="DN935" s="198"/>
      <c r="DO935" s="198"/>
      <c r="DP935" s="198"/>
      <c r="EA935" s="606"/>
      <c r="EB935" s="566"/>
      <c r="EC935" s="566"/>
      <c r="ED935" s="566"/>
      <c r="EE935" s="566"/>
      <c r="EF935" s="566"/>
      <c r="EG935" s="566"/>
      <c r="EH935" s="566"/>
    </row>
    <row r="936" spans="1:138" s="565" customFormat="1" ht="13.5" customHeight="1" x14ac:dyDescent="0.2">
      <c r="A936" s="664"/>
      <c r="B936" s="503"/>
      <c r="C936" s="440"/>
      <c r="D936" s="660">
        <f>SUBTOTAL(9,D929:D935)</f>
        <v>1820</v>
      </c>
      <c r="E936" s="661">
        <f>SUM(E929:E935)</f>
        <v>20220625.90909091</v>
      </c>
      <c r="F936" s="564"/>
      <c r="G936" s="564"/>
      <c r="H936" s="564"/>
      <c r="L936" s="564"/>
      <c r="M936" s="564"/>
      <c r="N936" s="564"/>
      <c r="V936" s="921"/>
      <c r="W936" s="922"/>
      <c r="X936" s="923"/>
      <c r="Y936" s="652">
        <f>SUM(Y929:Y935)</f>
        <v>1607.31</v>
      </c>
      <c r="Z936" s="572">
        <v>100</v>
      </c>
      <c r="AA936" s="662">
        <f>SUM(AA929:AA935)</f>
        <v>154.9340132841867</v>
      </c>
      <c r="AB936" s="663">
        <f>SUBTOTAL(9,AB929:AB935)</f>
        <v>157</v>
      </c>
      <c r="AC936" s="203">
        <f t="shared" si="1409"/>
        <v>100</v>
      </c>
      <c r="AD936" s="566"/>
      <c r="AE936" s="690"/>
      <c r="DI936" s="370"/>
      <c r="DJ936" s="198"/>
      <c r="DK936" s="198"/>
      <c r="DL936" s="198"/>
      <c r="DM936" s="198"/>
      <c r="DN936" s="198"/>
      <c r="DO936" s="198"/>
      <c r="DP936" s="198"/>
      <c r="EB936" s="566"/>
      <c r="EC936" s="566"/>
      <c r="ED936" s="566"/>
      <c r="EE936" s="566"/>
      <c r="EF936" s="566"/>
      <c r="EG936" s="566"/>
      <c r="EH936" s="566"/>
    </row>
    <row r="937" spans="1:138" s="565" customFormat="1" ht="23.25" customHeight="1" x14ac:dyDescent="0.2">
      <c r="A937" s="664"/>
      <c r="B937" s="664"/>
      <c r="C937" s="601"/>
      <c r="D937" s="602"/>
      <c r="E937" s="602"/>
      <c r="F937" s="564"/>
      <c r="G937" s="564"/>
      <c r="H937" s="564"/>
      <c r="L937" s="564"/>
      <c r="M937" s="564"/>
      <c r="N937" s="564"/>
      <c r="V937" s="564" t="s">
        <v>1263</v>
      </c>
      <c r="W937" s="564"/>
      <c r="X937" s="670">
        <f>D936-Y936</f>
        <v>212.69000000000005</v>
      </c>
      <c r="Y937" s="565">
        <v>1275.95</v>
      </c>
      <c r="Z937" s="605" t="s">
        <v>1271</v>
      </c>
      <c r="AA937" s="605"/>
      <c r="AB937" s="641"/>
      <c r="AC937" s="641"/>
      <c r="AD937" s="566"/>
      <c r="AE937" s="690"/>
      <c r="DI937" s="370"/>
      <c r="DJ937" s="198"/>
      <c r="DK937" s="198"/>
      <c r="DL937" s="198"/>
      <c r="DM937" s="198"/>
      <c r="DN937" s="198"/>
      <c r="DO937" s="198"/>
      <c r="DP937" s="198"/>
      <c r="EB937" s="566"/>
      <c r="EC937" s="566"/>
      <c r="ED937" s="566"/>
      <c r="EE937" s="566"/>
      <c r="EF937" s="566"/>
      <c r="EG937" s="566"/>
      <c r="EH937" s="566"/>
    </row>
    <row r="938" spans="1:138" s="565" customFormat="1" ht="5.25" customHeight="1" x14ac:dyDescent="0.2">
      <c r="A938" s="664"/>
      <c r="B938" s="664"/>
      <c r="C938" s="601"/>
      <c r="D938" s="602"/>
      <c r="E938" s="602"/>
      <c r="F938" s="564"/>
      <c r="G938" s="564"/>
      <c r="H938" s="564"/>
      <c r="L938" s="564"/>
      <c r="M938" s="564"/>
      <c r="N938" s="564"/>
      <c r="V938" s="564"/>
      <c r="W938" s="564"/>
      <c r="X938" s="670"/>
      <c r="Z938" s="605"/>
      <c r="AA938" s="605"/>
      <c r="AB938" s="641"/>
      <c r="AC938" s="641"/>
      <c r="AD938" s="566"/>
      <c r="AE938" s="690"/>
      <c r="DI938" s="370"/>
      <c r="DJ938" s="198"/>
      <c r="DK938" s="198"/>
      <c r="DL938" s="198"/>
      <c r="DM938" s="198"/>
      <c r="DN938" s="198"/>
      <c r="DO938" s="198"/>
      <c r="DP938" s="198"/>
      <c r="EB938" s="566"/>
      <c r="EC938" s="566"/>
      <c r="ED938" s="566"/>
      <c r="EE938" s="566"/>
      <c r="EF938" s="566"/>
      <c r="EG938" s="566"/>
      <c r="EH938" s="566"/>
    </row>
    <row r="939" spans="1:138" ht="12.75" customHeight="1" thickBot="1" x14ac:dyDescent="0.25">
      <c r="V939" s="364" t="s">
        <v>1281</v>
      </c>
      <c r="W939" s="450"/>
      <c r="X939" s="508"/>
      <c r="AA939" s="562"/>
      <c r="AB939" s="196">
        <v>72238</v>
      </c>
      <c r="AE939" s="689"/>
      <c r="DG939" s="565"/>
      <c r="DH939" s="565"/>
      <c r="DI939" s="370"/>
      <c r="DJ939" s="198"/>
      <c r="DK939" s="198"/>
      <c r="DL939" s="198"/>
      <c r="DM939" s="198"/>
      <c r="DN939" s="198"/>
      <c r="DO939" s="198"/>
      <c r="DP939" s="198"/>
      <c r="DS939" s="565" t="s">
        <v>1338</v>
      </c>
      <c r="DY939" s="565"/>
      <c r="DZ939" s="565"/>
      <c r="EA939" s="565"/>
      <c r="EB939" s="566"/>
      <c r="EC939" s="566"/>
      <c r="ED939" s="566"/>
      <c r="EE939" s="566"/>
      <c r="EF939" s="566"/>
      <c r="EG939" s="198"/>
      <c r="EH939" s="198"/>
    </row>
    <row r="940" spans="1:138" ht="65.25" customHeight="1" x14ac:dyDescent="0.2">
      <c r="V940" s="573" t="s">
        <v>1215</v>
      </c>
      <c r="W940" s="574" t="s">
        <v>1219</v>
      </c>
      <c r="X940" s="573" t="s">
        <v>1214</v>
      </c>
      <c r="Y940" s="574" t="s">
        <v>1219</v>
      </c>
      <c r="Z940" s="573" t="s">
        <v>1213</v>
      </c>
      <c r="AA940" s="574" t="s">
        <v>1219</v>
      </c>
      <c r="AB940" s="598" t="s">
        <v>800</v>
      </c>
      <c r="AC940" s="574" t="s">
        <v>1219</v>
      </c>
      <c r="AD940" s="598" t="s">
        <v>1217</v>
      </c>
      <c r="AE940" s="692" t="s">
        <v>1219</v>
      </c>
      <c r="AF940" s="695" t="s">
        <v>1298</v>
      </c>
      <c r="AG940" s="696" t="s">
        <v>1219</v>
      </c>
      <c r="AH940" s="723" t="s">
        <v>1306</v>
      </c>
      <c r="AI940" s="696" t="s">
        <v>1219</v>
      </c>
      <c r="AJ940" s="198"/>
      <c r="AK940" s="370"/>
      <c r="DI940" s="370"/>
      <c r="DJ940" s="198"/>
      <c r="DK940" s="198"/>
      <c r="DL940" s="198"/>
      <c r="DM940" s="198"/>
      <c r="DN940" s="198"/>
      <c r="DO940" s="198"/>
      <c r="DP940" s="198"/>
      <c r="DS940" s="724" t="s">
        <v>1308</v>
      </c>
      <c r="DT940" s="724" t="s">
        <v>1309</v>
      </c>
      <c r="DU940" s="724" t="s">
        <v>1311</v>
      </c>
      <c r="DV940" s="725" t="s">
        <v>1310</v>
      </c>
      <c r="DW940" s="222" t="s">
        <v>713</v>
      </c>
      <c r="DX940" s="222" t="s">
        <v>745</v>
      </c>
      <c r="EB940" s="198"/>
      <c r="EC940" s="198"/>
      <c r="ED940" s="198"/>
      <c r="EE940" s="198"/>
      <c r="EF940" s="198"/>
      <c r="EG940" s="198"/>
      <c r="EH940" s="198"/>
    </row>
    <row r="941" spans="1:138" ht="12" x14ac:dyDescent="0.2">
      <c r="E941" s="575" t="s">
        <v>1218</v>
      </c>
      <c r="V941" s="576" t="s">
        <v>1209</v>
      </c>
      <c r="W941" s="577"/>
      <c r="X941" s="576" t="s">
        <v>1210</v>
      </c>
      <c r="Y941" s="577"/>
      <c r="Z941" s="576" t="s">
        <v>1212</v>
      </c>
      <c r="AA941" s="577"/>
      <c r="AB941" s="576" t="s">
        <v>1211</v>
      </c>
      <c r="AC941" s="595"/>
      <c r="AD941" s="572" t="s">
        <v>1216</v>
      </c>
      <c r="AE941" s="693"/>
      <c r="AF941" s="572" t="s">
        <v>1297</v>
      </c>
      <c r="AG941" s="697"/>
      <c r="AH941" s="733" t="s">
        <v>1307</v>
      </c>
      <c r="AI941" s="697"/>
      <c r="AJ941" s="198"/>
      <c r="AK941" s="370"/>
      <c r="AS941" s="370"/>
      <c r="DI941" s="370"/>
      <c r="DJ941" s="198"/>
      <c r="DK941" s="198"/>
      <c r="DL941" s="198"/>
      <c r="DM941" s="198"/>
      <c r="DN941" s="198"/>
      <c r="DO941" s="198"/>
      <c r="DP941" s="198"/>
      <c r="DS941" s="720">
        <v>1</v>
      </c>
      <c r="DT941" s="505">
        <v>24</v>
      </c>
      <c r="DU941" s="726" t="s">
        <v>1312</v>
      </c>
      <c r="DV941" s="729" t="s">
        <v>1324</v>
      </c>
      <c r="DW941" s="505">
        <v>620</v>
      </c>
      <c r="DX941" s="505">
        <v>661</v>
      </c>
      <c r="EB941" s="198"/>
      <c r="EC941" s="198"/>
      <c r="ED941" s="198"/>
      <c r="EE941" s="198"/>
      <c r="EF941" s="198"/>
      <c r="EG941" s="198"/>
      <c r="EH941" s="198"/>
    </row>
    <row r="942" spans="1:138" ht="12" x14ac:dyDescent="0.2">
      <c r="C942" s="924" t="s">
        <v>1164</v>
      </c>
      <c r="D942" s="925"/>
      <c r="E942" s="578">
        <f>2538330+462310+1118785-E943-AA923</f>
        <v>3195840.9090909092</v>
      </c>
      <c r="F942" s="579"/>
      <c r="G942" s="579"/>
      <c r="H942" s="579"/>
      <c r="I942" s="580"/>
      <c r="J942" s="580"/>
      <c r="K942" s="580"/>
      <c r="L942" s="579"/>
      <c r="M942" s="579"/>
      <c r="N942" s="579"/>
      <c r="O942" s="580"/>
      <c r="P942" s="580"/>
      <c r="Q942" s="580"/>
      <c r="R942" s="580"/>
      <c r="S942" s="580"/>
      <c r="T942" s="580"/>
      <c r="U942" s="580"/>
      <c r="V942" s="581">
        <v>3231587</v>
      </c>
      <c r="W942" s="582">
        <f>V942-E942</f>
        <v>35746.090909090824</v>
      </c>
      <c r="X942" s="581">
        <v>3620559</v>
      </c>
      <c r="Y942" s="582">
        <f>X942-E942</f>
        <v>424718.09090909082</v>
      </c>
      <c r="Z942" s="581">
        <v>3657019</v>
      </c>
      <c r="AA942" s="582">
        <f>Z942-E942</f>
        <v>461178.09090909082</v>
      </c>
      <c r="AB942" s="583">
        <v>3616711</v>
      </c>
      <c r="AC942" s="596">
        <f t="shared" ref="AC942:AC949" si="1411">AB942-E942</f>
        <v>420870.09090909082</v>
      </c>
      <c r="AD942" s="583">
        <v>3598959</v>
      </c>
      <c r="AE942" s="694">
        <f>AD942-E942</f>
        <v>403118.09090909082</v>
      </c>
      <c r="AF942" s="568">
        <f>3988415-AF943</f>
        <v>3471616</v>
      </c>
      <c r="AG942" s="698">
        <f>AF942-E942</f>
        <v>275775.09090909082</v>
      </c>
      <c r="AH942" s="568">
        <v>3426055</v>
      </c>
      <c r="AI942" s="698">
        <f>AH942-E942</f>
        <v>230214.09090909082</v>
      </c>
      <c r="AJ942" s="198"/>
      <c r="AK942" s="370"/>
      <c r="AS942" s="370"/>
      <c r="DI942" s="370"/>
      <c r="DJ942" s="198"/>
      <c r="DK942" s="198"/>
      <c r="DL942" s="198"/>
      <c r="DM942" s="198"/>
      <c r="DN942" s="198"/>
      <c r="DO942" s="198"/>
      <c r="DP942" s="198"/>
      <c r="DS942" s="720">
        <v>2</v>
      </c>
      <c r="DT942" s="505">
        <v>17</v>
      </c>
      <c r="DU942" s="726">
        <v>575</v>
      </c>
      <c r="DV942" s="732">
        <v>98</v>
      </c>
      <c r="DW942" s="505">
        <v>620</v>
      </c>
      <c r="DX942" s="505">
        <v>673</v>
      </c>
      <c r="DY942" s="599" t="s">
        <v>1336</v>
      </c>
      <c r="EB942" s="198"/>
      <c r="EC942" s="198"/>
      <c r="ED942" s="198"/>
      <c r="EE942" s="198"/>
      <c r="EF942" s="198"/>
      <c r="EG942" s="198"/>
      <c r="EH942" s="198"/>
    </row>
    <row r="943" spans="1:138" ht="12" x14ac:dyDescent="0.2">
      <c r="C943" s="737" t="s">
        <v>1344</v>
      </c>
      <c r="D943" s="737" t="s">
        <v>1342</v>
      </c>
      <c r="E943" s="578">
        <f>E930</f>
        <v>459387</v>
      </c>
      <c r="F943" s="579"/>
      <c r="G943" s="579"/>
      <c r="H943" s="579"/>
      <c r="I943" s="580"/>
      <c r="J943" s="580"/>
      <c r="K943" s="580"/>
      <c r="L943" s="579"/>
      <c r="M943" s="579"/>
      <c r="N943" s="579"/>
      <c r="O943" s="580"/>
      <c r="P943" s="580"/>
      <c r="Q943" s="580"/>
      <c r="R943" s="580"/>
      <c r="S943" s="580"/>
      <c r="T943" s="580"/>
      <c r="U943" s="580"/>
      <c r="V943" s="581">
        <v>484699</v>
      </c>
      <c r="W943" s="582">
        <f>V943-E943</f>
        <v>25312</v>
      </c>
      <c r="X943" s="581">
        <v>577807</v>
      </c>
      <c r="Y943" s="582">
        <f>X943-E943</f>
        <v>118420</v>
      </c>
      <c r="Z943" s="581">
        <v>540266</v>
      </c>
      <c r="AA943" s="582">
        <f>Z943-E943</f>
        <v>80879</v>
      </c>
      <c r="AB943" s="583">
        <v>537353</v>
      </c>
      <c r="AC943" s="596">
        <f t="shared" si="1411"/>
        <v>77966</v>
      </c>
      <c r="AD943" s="583">
        <v>535256</v>
      </c>
      <c r="AE943" s="694">
        <f>AD943-E943</f>
        <v>75869</v>
      </c>
      <c r="AF943" s="568">
        <v>516799</v>
      </c>
      <c r="AG943" s="698">
        <f>AF943-E943</f>
        <v>57412</v>
      </c>
      <c r="AH943" s="568">
        <v>509264</v>
      </c>
      <c r="AI943" s="698">
        <f>AH943-E943</f>
        <v>49877</v>
      </c>
      <c r="AJ943" s="198"/>
      <c r="AK943" s="370"/>
      <c r="AS943" s="370"/>
      <c r="DI943" s="370"/>
      <c r="DJ943" s="198"/>
      <c r="DK943" s="198"/>
      <c r="DL943" s="198"/>
      <c r="DM943" s="198"/>
      <c r="DN943" s="198"/>
      <c r="DO943" s="198"/>
      <c r="DP943" s="198"/>
      <c r="DS943" s="720"/>
      <c r="DT943" s="505"/>
      <c r="DU943" s="726"/>
      <c r="DV943" s="732"/>
      <c r="DW943" s="505"/>
      <c r="DX943" s="505"/>
      <c r="DY943" s="599"/>
      <c r="EB943" s="198"/>
      <c r="EC943" s="198"/>
      <c r="ED943" s="198"/>
      <c r="EE943" s="198"/>
      <c r="EF943" s="198"/>
      <c r="EG943" s="198"/>
      <c r="EH943" s="198"/>
    </row>
    <row r="944" spans="1:138" ht="12" customHeight="1" x14ac:dyDescent="0.25">
      <c r="C944" s="584" t="s">
        <v>1221</v>
      </c>
      <c r="D944" s="585" t="s">
        <v>1173</v>
      </c>
      <c r="E944" s="586">
        <f>68847+1424512</f>
        <v>1493359</v>
      </c>
      <c r="F944" s="579"/>
      <c r="G944" s="579"/>
      <c r="H944" s="579"/>
      <c r="I944" s="580"/>
      <c r="J944" s="580"/>
      <c r="K944" s="580"/>
      <c r="L944" s="579"/>
      <c r="M944" s="579"/>
      <c r="N944" s="579"/>
      <c r="O944" s="580"/>
      <c r="P944" s="580"/>
      <c r="Q944" s="580"/>
      <c r="R944" s="580"/>
      <c r="S944" s="580"/>
      <c r="T944" s="580"/>
      <c r="U944" s="580"/>
      <c r="V944" s="581">
        <v>2145617</v>
      </c>
      <c r="W944" s="582">
        <f t="shared" ref="W944:W949" si="1412">V944-E944</f>
        <v>652258</v>
      </c>
      <c r="X944" s="581">
        <v>2322207</v>
      </c>
      <c r="Y944" s="582">
        <f t="shared" ref="Y944:Y949" si="1413">X944-E944</f>
        <v>828848</v>
      </c>
      <c r="Z944" s="581">
        <v>2339840</v>
      </c>
      <c r="AA944" s="582">
        <f t="shared" ref="AA944:AA949" si="1414">Z944-E944</f>
        <v>846481</v>
      </c>
      <c r="AB944" s="583">
        <v>2317429</v>
      </c>
      <c r="AC944" s="596">
        <f t="shared" si="1411"/>
        <v>824070</v>
      </c>
      <c r="AD944" s="583">
        <v>2310310</v>
      </c>
      <c r="AE944" s="694">
        <f t="shared" ref="AE944:AE949" si="1415">AD944-E944</f>
        <v>816951</v>
      </c>
      <c r="AF944" s="568">
        <v>2258683</v>
      </c>
      <c r="AG944" s="698">
        <f t="shared" ref="AG944:AG949" si="1416">AF944-E944</f>
        <v>765324</v>
      </c>
      <c r="AH944" s="568">
        <v>2240857</v>
      </c>
      <c r="AI944" s="698">
        <f t="shared" ref="AI944:AI948" si="1417">AH944-E944</f>
        <v>747498</v>
      </c>
      <c r="AJ944" s="198"/>
      <c r="AK944" s="706"/>
      <c r="AS944" s="370"/>
      <c r="BR944" s="370"/>
      <c r="DI944" s="370"/>
      <c r="DJ944" s="198"/>
      <c r="DK944" s="198"/>
      <c r="DL944" s="198"/>
      <c r="DM944" s="198"/>
      <c r="DN944" s="198"/>
      <c r="DO944" s="198"/>
      <c r="DP944" s="198"/>
      <c r="DS944" s="720">
        <v>3</v>
      </c>
      <c r="DT944" s="505">
        <v>22</v>
      </c>
      <c r="DU944" s="727" t="s">
        <v>1313</v>
      </c>
      <c r="DV944" s="730" t="s">
        <v>1325</v>
      </c>
      <c r="DW944" s="505">
        <v>648</v>
      </c>
      <c r="DX944" s="505">
        <v>926</v>
      </c>
      <c r="EB944" s="198"/>
      <c r="EC944" s="198"/>
      <c r="ED944" s="198"/>
      <c r="EE944" s="198"/>
      <c r="EF944" s="198"/>
      <c r="EG944" s="198"/>
      <c r="EH944" s="198"/>
    </row>
    <row r="945" spans="1:138" ht="22.5" x14ac:dyDescent="0.25">
      <c r="A945" s="926" t="s">
        <v>1278</v>
      </c>
      <c r="B945" s="927"/>
      <c r="C945" s="584" t="s">
        <v>1222</v>
      </c>
      <c r="D945" s="587" t="s">
        <v>1166</v>
      </c>
      <c r="E945" s="586">
        <f>471630+400168</f>
        <v>871798</v>
      </c>
      <c r="F945" s="579"/>
      <c r="G945" s="579"/>
      <c r="H945" s="579"/>
      <c r="I945" s="580"/>
      <c r="J945" s="580"/>
      <c r="K945" s="580"/>
      <c r="L945" s="579"/>
      <c r="M945" s="579"/>
      <c r="N945" s="579"/>
      <c r="O945" s="580"/>
      <c r="P945" s="580"/>
      <c r="Q945" s="580"/>
      <c r="R945" s="580"/>
      <c r="S945" s="580"/>
      <c r="T945" s="580"/>
      <c r="U945" s="580"/>
      <c r="V945" s="581">
        <f>789644+AB939</f>
        <v>861882</v>
      </c>
      <c r="W945" s="582">
        <f t="shared" si="1412"/>
        <v>-9916</v>
      </c>
      <c r="X945" s="581">
        <f>935559+AB939</f>
        <v>1007797</v>
      </c>
      <c r="Y945" s="582">
        <f t="shared" si="1413"/>
        <v>135999</v>
      </c>
      <c r="Z945" s="581">
        <f>844321+AB939</f>
        <v>916559</v>
      </c>
      <c r="AA945" s="582">
        <f t="shared" si="1414"/>
        <v>44761</v>
      </c>
      <c r="AB945" s="583">
        <f>842295+AB939</f>
        <v>914533</v>
      </c>
      <c r="AC945" s="596">
        <f t="shared" si="1411"/>
        <v>42735</v>
      </c>
      <c r="AD945" s="583">
        <f>840419+AB939</f>
        <v>912657</v>
      </c>
      <c r="AE945" s="694">
        <f t="shared" si="1415"/>
        <v>40859</v>
      </c>
      <c r="AF945" s="568" t="e">
        <f>DG919+821135</f>
        <v>#REF!</v>
      </c>
      <c r="AG945" s="698" t="e">
        <f t="shared" si="1416"/>
        <v>#REF!</v>
      </c>
      <c r="AH945" s="568" t="e">
        <f>807419+DZ919</f>
        <v>#REF!</v>
      </c>
      <c r="AI945" s="698" t="e">
        <f t="shared" si="1417"/>
        <v>#REF!</v>
      </c>
      <c r="AJ945" s="198"/>
      <c r="AK945" s="716"/>
      <c r="AS945" s="370"/>
      <c r="DI945" s="370"/>
      <c r="DJ945" s="198"/>
      <c r="DK945" s="198"/>
      <c r="DL945" s="198"/>
      <c r="DM945" s="198"/>
      <c r="DN945" s="198"/>
      <c r="DO945" s="198"/>
      <c r="DP945" s="198"/>
      <c r="DS945" s="720">
        <v>4</v>
      </c>
      <c r="DT945" s="505">
        <v>19</v>
      </c>
      <c r="DU945" s="727" t="s">
        <v>1314</v>
      </c>
      <c r="DV945" s="730" t="s">
        <v>1326</v>
      </c>
      <c r="DW945" s="505">
        <v>662</v>
      </c>
      <c r="DX945" s="505">
        <v>946</v>
      </c>
      <c r="EA945" s="370"/>
      <c r="EB945" s="198"/>
      <c r="EC945" s="198"/>
      <c r="ED945" s="198"/>
      <c r="EE945" s="198"/>
      <c r="EF945" s="198"/>
      <c r="EG945" s="198"/>
      <c r="EH945" s="198"/>
    </row>
    <row r="946" spans="1:138" ht="15.75" x14ac:dyDescent="0.25">
      <c r="C946" s="588" t="s">
        <v>1170</v>
      </c>
      <c r="D946" s="587" t="s">
        <v>1167</v>
      </c>
      <c r="E946" s="586">
        <f>1608852+3258</f>
        <v>1612110</v>
      </c>
      <c r="F946" s="579"/>
      <c r="G946" s="579"/>
      <c r="H946" s="579"/>
      <c r="I946" s="580"/>
      <c r="J946" s="580"/>
      <c r="K946" s="580"/>
      <c r="L946" s="579"/>
      <c r="M946" s="579"/>
      <c r="N946" s="579"/>
      <c r="O946" s="580"/>
      <c r="P946" s="580"/>
      <c r="Q946" s="580"/>
      <c r="R946" s="580"/>
      <c r="S946" s="580"/>
      <c r="T946" s="580"/>
      <c r="U946" s="580"/>
      <c r="V946" s="581">
        <v>2155171</v>
      </c>
      <c r="W946" s="582">
        <f t="shared" si="1412"/>
        <v>543061</v>
      </c>
      <c r="X946" s="581">
        <v>2540335</v>
      </c>
      <c r="Y946" s="582">
        <f t="shared" si="1413"/>
        <v>928225</v>
      </c>
      <c r="Z946" s="581">
        <v>2340469</v>
      </c>
      <c r="AA946" s="582">
        <f t="shared" si="1414"/>
        <v>728359</v>
      </c>
      <c r="AB946" s="583">
        <v>2337570</v>
      </c>
      <c r="AC946" s="596">
        <f t="shared" si="1411"/>
        <v>725460</v>
      </c>
      <c r="AD946" s="583">
        <v>2335476</v>
      </c>
      <c r="AE946" s="694">
        <f t="shared" si="1415"/>
        <v>723366</v>
      </c>
      <c r="AF946" s="568">
        <v>2266779</v>
      </c>
      <c r="AG946" s="698">
        <f t="shared" si="1416"/>
        <v>654669</v>
      </c>
      <c r="AH946" s="568">
        <v>2244998</v>
      </c>
      <c r="AI946" s="698">
        <f t="shared" si="1417"/>
        <v>632888</v>
      </c>
      <c r="AJ946" s="198"/>
      <c r="AK946" s="422"/>
      <c r="AS946" s="370"/>
      <c r="DI946" s="370"/>
      <c r="DJ946" s="198"/>
      <c r="DK946" s="198"/>
      <c r="DL946" s="198"/>
      <c r="DM946" s="198"/>
      <c r="DN946" s="198"/>
      <c r="DO946" s="198"/>
      <c r="DP946" s="198"/>
      <c r="DS946" s="720">
        <v>5</v>
      </c>
      <c r="DT946" s="505">
        <v>19</v>
      </c>
      <c r="DU946" s="727" t="s">
        <v>1315</v>
      </c>
      <c r="DV946" s="730" t="s">
        <v>1327</v>
      </c>
      <c r="DW946" s="505">
        <v>709</v>
      </c>
      <c r="DX946" s="505">
        <v>1012</v>
      </c>
      <c r="EB946" s="198"/>
      <c r="EC946" s="198"/>
      <c r="ED946" s="198"/>
      <c r="EE946" s="198"/>
      <c r="EF946" s="198"/>
      <c r="EG946" s="198"/>
      <c r="EH946" s="198"/>
    </row>
    <row r="947" spans="1:138" ht="33.75" x14ac:dyDescent="0.2">
      <c r="C947" s="588" t="s">
        <v>1174</v>
      </c>
      <c r="D947" s="587" t="s">
        <v>1165</v>
      </c>
      <c r="E947" s="586">
        <f>8962540-400168</f>
        <v>8562372</v>
      </c>
      <c r="F947" s="579"/>
      <c r="G947" s="579"/>
      <c r="H947" s="579"/>
      <c r="I947" s="580"/>
      <c r="J947" s="580"/>
      <c r="K947" s="580"/>
      <c r="L947" s="579"/>
      <c r="M947" s="579"/>
      <c r="N947" s="579"/>
      <c r="O947" s="580"/>
      <c r="P947" s="580"/>
      <c r="Q947" s="580"/>
      <c r="R947" s="580"/>
      <c r="S947" s="580"/>
      <c r="T947" s="580"/>
      <c r="U947" s="580"/>
      <c r="V947" s="581">
        <v>10513916</v>
      </c>
      <c r="W947" s="582">
        <f>V947-E947</f>
        <v>1951544</v>
      </c>
      <c r="X947" s="581">
        <v>10706365</v>
      </c>
      <c r="Y947" s="582">
        <f>X947-E947</f>
        <v>2143993</v>
      </c>
      <c r="Z947" s="581">
        <v>10836024</v>
      </c>
      <c r="AA947" s="582">
        <f>Z947-E947</f>
        <v>2273652</v>
      </c>
      <c r="AB947" s="581">
        <v>10828719</v>
      </c>
      <c r="AC947" s="739">
        <f t="shared" si="1411"/>
        <v>2266347</v>
      </c>
      <c r="AD947" s="581">
        <v>10825524</v>
      </c>
      <c r="AE947" s="740">
        <f t="shared" si="1415"/>
        <v>2263152</v>
      </c>
      <c r="AF947" s="581">
        <f>5906630+4843363</f>
        <v>10749993</v>
      </c>
      <c r="AG947" s="698">
        <f t="shared" si="1416"/>
        <v>2187621</v>
      </c>
      <c r="AH947" s="741">
        <f>5819046+4843363</f>
        <v>10662409</v>
      </c>
      <c r="AI947" s="742">
        <f t="shared" si="1417"/>
        <v>2100037</v>
      </c>
      <c r="AJ947" s="198"/>
      <c r="AK947" s="566"/>
      <c r="AS947" s="370"/>
      <c r="DI947" s="370"/>
      <c r="DJ947" s="198"/>
      <c r="DK947" s="198"/>
      <c r="DL947" s="198"/>
      <c r="DM947" s="198"/>
      <c r="DN947" s="198"/>
      <c r="DO947" s="198"/>
      <c r="DP947" s="198"/>
      <c r="DS947" s="720">
        <v>6</v>
      </c>
      <c r="DT947" s="505">
        <v>19</v>
      </c>
      <c r="DU947" s="728" t="s">
        <v>1316</v>
      </c>
      <c r="DV947" s="730" t="s">
        <v>1328</v>
      </c>
      <c r="DW947" s="505">
        <v>758</v>
      </c>
      <c r="DX947" s="505">
        <v>1081</v>
      </c>
      <c r="EB947" s="198"/>
      <c r="EC947" s="198"/>
      <c r="ED947" s="198"/>
      <c r="EE947" s="198"/>
      <c r="EF947" s="198"/>
      <c r="EG947" s="198"/>
      <c r="EH947" s="198"/>
    </row>
    <row r="948" spans="1:138" ht="15.75" x14ac:dyDescent="0.25">
      <c r="C948" s="588" t="s">
        <v>1169</v>
      </c>
      <c r="D948" s="587" t="s">
        <v>1168</v>
      </c>
      <c r="E948" s="586">
        <v>4025759</v>
      </c>
      <c r="F948" s="579"/>
      <c r="G948" s="579"/>
      <c r="H948" s="579"/>
      <c r="I948" s="580"/>
      <c r="J948" s="580"/>
      <c r="K948" s="580"/>
      <c r="L948" s="579"/>
      <c r="M948" s="579"/>
      <c r="N948" s="579"/>
      <c r="O948" s="580"/>
      <c r="P948" s="580"/>
      <c r="Q948" s="580"/>
      <c r="R948" s="580"/>
      <c r="S948" s="580"/>
      <c r="T948" s="580"/>
      <c r="U948" s="580"/>
      <c r="V948" s="581">
        <v>4443120</v>
      </c>
      <c r="W948" s="582">
        <f t="shared" si="1412"/>
        <v>417361</v>
      </c>
      <c r="X948" s="581">
        <v>5189359</v>
      </c>
      <c r="Y948" s="582">
        <f t="shared" si="1413"/>
        <v>1163600</v>
      </c>
      <c r="Z948" s="581">
        <v>4802844</v>
      </c>
      <c r="AA948" s="582">
        <f t="shared" si="1414"/>
        <v>777085</v>
      </c>
      <c r="AB948" s="583">
        <v>4791866</v>
      </c>
      <c r="AC948" s="596">
        <f t="shared" si="1411"/>
        <v>766107</v>
      </c>
      <c r="AD948" s="583">
        <v>4786383</v>
      </c>
      <c r="AE948" s="694">
        <f t="shared" si="1415"/>
        <v>760624</v>
      </c>
      <c r="AF948" s="578">
        <f>4670890</f>
        <v>4670890</v>
      </c>
      <c r="AG948" s="698">
        <f t="shared" si="1416"/>
        <v>645131</v>
      </c>
      <c r="AH948" s="568">
        <f>4583113</f>
        <v>4583113</v>
      </c>
      <c r="AI948" s="698">
        <f t="shared" si="1417"/>
        <v>557354</v>
      </c>
      <c r="AJ948" s="198"/>
      <c r="AK948" s="422"/>
      <c r="AS948" s="370"/>
      <c r="DI948" s="370"/>
      <c r="DJ948" s="198"/>
      <c r="DK948" s="198"/>
      <c r="DL948" s="198"/>
      <c r="DM948" s="198"/>
      <c r="DN948" s="198"/>
      <c r="DO948" s="198"/>
      <c r="DP948" s="198"/>
      <c r="DS948" s="720">
        <v>7</v>
      </c>
      <c r="DT948" s="505">
        <v>19</v>
      </c>
      <c r="DU948" s="727" t="s">
        <v>1317</v>
      </c>
      <c r="DV948" s="730" t="s">
        <v>1329</v>
      </c>
      <c r="DW948" s="505">
        <v>905</v>
      </c>
      <c r="DX948" s="505">
        <v>1293</v>
      </c>
      <c r="EB948" s="198"/>
      <c r="EC948" s="198"/>
      <c r="ED948" s="198"/>
      <c r="EE948" s="198"/>
      <c r="EF948" s="198"/>
      <c r="EG948" s="198"/>
      <c r="EH948" s="198"/>
    </row>
    <row r="949" spans="1:138" s="218" customFormat="1" ht="33.75" x14ac:dyDescent="0.25">
      <c r="A949" s="507"/>
      <c r="B949" s="507"/>
      <c r="C949" s="743"/>
      <c r="D949" s="255"/>
      <c r="E949" s="744">
        <f>SUM(E942:E948)</f>
        <v>20220625.90909091</v>
      </c>
      <c r="F949" s="745"/>
      <c r="G949" s="745"/>
      <c r="H949" s="745"/>
      <c r="I949" s="745"/>
      <c r="J949" s="745"/>
      <c r="K949" s="745"/>
      <c r="L949" s="745"/>
      <c r="M949" s="745"/>
      <c r="N949" s="745"/>
      <c r="O949" s="745"/>
      <c r="P949" s="745"/>
      <c r="Q949" s="745"/>
      <c r="R949" s="745"/>
      <c r="S949" s="745"/>
      <c r="T949" s="745"/>
      <c r="U949" s="745"/>
      <c r="V949" s="746">
        <f>SUM(V942:V948)</f>
        <v>23835992</v>
      </c>
      <c r="W949" s="747">
        <f t="shared" si="1412"/>
        <v>3615366.0909090899</v>
      </c>
      <c r="X949" s="746">
        <f>SUM(X942:X948)</f>
        <v>25964429</v>
      </c>
      <c r="Y949" s="747">
        <f t="shared" si="1413"/>
        <v>5743803.0909090899</v>
      </c>
      <c r="Z949" s="746">
        <f>SUM(Z942:Z948)</f>
        <v>25433021</v>
      </c>
      <c r="AA949" s="747">
        <f t="shared" si="1414"/>
        <v>5212395.0909090899</v>
      </c>
      <c r="AB949" s="746">
        <f>SUM(AB942:AB948)</f>
        <v>25344181</v>
      </c>
      <c r="AC949" s="748">
        <f t="shared" si="1411"/>
        <v>5123555.0909090899</v>
      </c>
      <c r="AD949" s="746">
        <f>SUM(AD942:AD948)</f>
        <v>25304565</v>
      </c>
      <c r="AE949" s="749">
        <f t="shared" si="1415"/>
        <v>5083939.0909090899</v>
      </c>
      <c r="AF949" s="750" t="e">
        <f>SUBTOTAL(9,AF942:AF948)</f>
        <v>#REF!</v>
      </c>
      <c r="AG949" s="751" t="e">
        <f t="shared" si="1416"/>
        <v>#REF!</v>
      </c>
      <c r="AH949" s="752" t="e">
        <f>SUM(AH942:AH948)</f>
        <v>#REF!</v>
      </c>
      <c r="AI949" s="751" t="e">
        <f>SUM(AI942:AI948)</f>
        <v>#REF!</v>
      </c>
      <c r="AJ949" s="753"/>
      <c r="AS949" s="754"/>
      <c r="DI949" s="754"/>
      <c r="DJ949" s="753"/>
      <c r="DK949" s="753"/>
      <c r="DL949" s="753"/>
      <c r="DM949" s="753"/>
      <c r="DN949" s="753"/>
      <c r="DO949" s="753"/>
      <c r="DP949" s="753"/>
      <c r="DR949" s="754" t="e">
        <f>AH949-V949</f>
        <v>#REF!</v>
      </c>
      <c r="DS949" s="755">
        <v>8</v>
      </c>
      <c r="DT949" s="506">
        <v>19</v>
      </c>
      <c r="DU949" s="756" t="s">
        <v>1318</v>
      </c>
      <c r="DV949" s="757" t="s">
        <v>1330</v>
      </c>
      <c r="DW949" s="506">
        <v>967</v>
      </c>
      <c r="DX949" s="506">
        <v>1388</v>
      </c>
      <c r="EB949" s="753"/>
      <c r="EC949" s="753"/>
      <c r="ED949" s="753"/>
      <c r="EE949" s="753"/>
      <c r="EF949" s="753"/>
      <c r="EG949" s="753"/>
      <c r="EH949" s="753"/>
    </row>
    <row r="950" spans="1:138" ht="33.75" x14ac:dyDescent="0.2">
      <c r="C950" s="589"/>
      <c r="D950" s="639" t="s">
        <v>1279</v>
      </c>
      <c r="E950" s="638">
        <v>0.93</v>
      </c>
      <c r="F950" s="579"/>
      <c r="G950" s="579"/>
      <c r="H950" s="579"/>
      <c r="I950" s="580"/>
      <c r="J950" s="580"/>
      <c r="K950" s="580"/>
      <c r="L950" s="579"/>
      <c r="M950" s="579"/>
      <c r="N950" s="579"/>
      <c r="O950" s="580"/>
      <c r="P950" s="580"/>
      <c r="Q950" s="580"/>
      <c r="R950" s="580"/>
      <c r="S950" s="580"/>
      <c r="T950" s="580"/>
      <c r="U950" s="580"/>
      <c r="V950" s="640">
        <f>V949*$E$950</f>
        <v>22167472.560000002</v>
      </c>
      <c r="W950" s="591"/>
      <c r="X950" s="640">
        <f>X949*$E$950</f>
        <v>24146918.970000003</v>
      </c>
      <c r="Y950" s="591"/>
      <c r="Z950" s="640">
        <f>Z949*$E$950</f>
        <v>23652709.530000001</v>
      </c>
      <c r="AA950" s="591"/>
      <c r="AB950" s="640">
        <f>AB949*$E$950</f>
        <v>23570088.330000002</v>
      </c>
      <c r="AC950" s="597"/>
      <c r="AD950" s="640">
        <f>AD949*$E$950</f>
        <v>23533245.450000003</v>
      </c>
      <c r="AE950" s="694"/>
      <c r="AF950" s="640" t="e">
        <f>AF949*$E$950</f>
        <v>#REF!</v>
      </c>
      <c r="AG950" s="203"/>
      <c r="AH950" s="640" t="e">
        <f>AH949*$E$950</f>
        <v>#REF!</v>
      </c>
      <c r="AI950" s="568"/>
      <c r="AJ950" s="198"/>
      <c r="AK950" s="198"/>
      <c r="DI950" s="370"/>
      <c r="DJ950" s="198"/>
      <c r="DK950" s="198"/>
      <c r="DL950" s="198"/>
      <c r="DM950" s="198"/>
      <c r="DN950" s="198"/>
      <c r="DO950" s="198"/>
      <c r="DP950" s="198"/>
      <c r="DS950" s="720">
        <v>9</v>
      </c>
      <c r="DT950" s="505">
        <v>15</v>
      </c>
      <c r="DU950" s="728" t="s">
        <v>1319</v>
      </c>
      <c r="DV950" s="731" t="s">
        <v>1331</v>
      </c>
      <c r="DW950" s="505">
        <v>1157</v>
      </c>
      <c r="DX950" s="505">
        <v>2067</v>
      </c>
      <c r="DY950" s="196" t="s">
        <v>1337</v>
      </c>
      <c r="EB950" s="198"/>
      <c r="EC950" s="198"/>
      <c r="ED950" s="198"/>
      <c r="EE950" s="198"/>
      <c r="EF950" s="198"/>
      <c r="EG950" s="198"/>
      <c r="EH950" s="198"/>
    </row>
    <row r="951" spans="1:138" ht="22.5" x14ac:dyDescent="0.2">
      <c r="A951" s="563"/>
      <c r="B951" s="563"/>
      <c r="D951" s="589"/>
      <c r="E951" s="703">
        <v>7.0000000000000007E-2</v>
      </c>
      <c r="F951" s="579"/>
      <c r="G951" s="579"/>
      <c r="H951" s="579"/>
      <c r="I951" s="580"/>
      <c r="J951" s="580"/>
      <c r="K951" s="580"/>
      <c r="L951" s="579"/>
      <c r="M951" s="579"/>
      <c r="N951" s="579"/>
      <c r="O951" s="580"/>
      <c r="P951" s="580"/>
      <c r="Q951" s="580"/>
      <c r="R951" s="580"/>
      <c r="S951" s="580"/>
      <c r="T951" s="580"/>
      <c r="U951" s="580"/>
      <c r="V951" s="590">
        <f>V949*7/100</f>
        <v>1668519.44</v>
      </c>
      <c r="W951" s="699"/>
      <c r="X951" s="590">
        <f>X949*7/100</f>
        <v>1817510.03</v>
      </c>
      <c r="Y951" s="699"/>
      <c r="Z951" s="590">
        <f>Z949*7/100</f>
        <v>1780311.47</v>
      </c>
      <c r="AA951" s="699"/>
      <c r="AB951" s="590">
        <f>AB949*7/100</f>
        <v>1774092.67</v>
      </c>
      <c r="AC951" s="590"/>
      <c r="AD951" s="590">
        <f>AD949*7/100</f>
        <v>1771319.55</v>
      </c>
      <c r="AE951" s="568"/>
      <c r="AF951" s="704" t="e">
        <f>AF949*7/100</f>
        <v>#REF!</v>
      </c>
      <c r="AG951" s="568"/>
      <c r="AH951" s="704" t="e">
        <f>AH949*7/100</f>
        <v>#REF!</v>
      </c>
      <c r="AI951" s="568"/>
      <c r="AJ951" s="198"/>
      <c r="DI951" s="370"/>
      <c r="DJ951" s="198"/>
      <c r="DK951" s="198"/>
      <c r="DL951" s="198"/>
      <c r="DM951" s="198"/>
      <c r="DN951" s="198"/>
      <c r="DO951" s="198"/>
      <c r="DP951" s="198"/>
      <c r="DS951" s="720">
        <v>10</v>
      </c>
      <c r="DT951" s="505">
        <v>15</v>
      </c>
      <c r="DU951" s="728" t="s">
        <v>1332</v>
      </c>
      <c r="DV951" s="730" t="s">
        <v>1333</v>
      </c>
      <c r="DW951" s="505">
        <v>1399</v>
      </c>
      <c r="DX951" s="505">
        <v>1999</v>
      </c>
      <c r="EB951" s="198"/>
      <c r="EC951" s="198"/>
      <c r="ED951" s="198"/>
      <c r="EE951" s="198"/>
      <c r="EF951" s="198"/>
      <c r="EG951" s="198"/>
      <c r="EH951" s="198"/>
    </row>
    <row r="952" spans="1:138" ht="22.5" x14ac:dyDescent="0.2">
      <c r="A952" s="563"/>
      <c r="B952" s="563"/>
      <c r="E952" s="365" t="s">
        <v>1243</v>
      </c>
      <c r="V952" s="928" t="s">
        <v>1249</v>
      </c>
      <c r="W952" s="929"/>
      <c r="X952" s="929"/>
      <c r="Y952" s="929"/>
      <c r="Z952" s="929"/>
      <c r="AA952" s="929"/>
      <c r="AB952" s="929"/>
      <c r="AC952" s="929"/>
      <c r="AD952" s="930"/>
      <c r="AE952" s="419"/>
      <c r="AF952" s="419"/>
      <c r="AH952" s="370"/>
      <c r="AK952" s="370"/>
      <c r="DI952" s="370"/>
      <c r="DJ952" s="198"/>
      <c r="DK952" s="198"/>
      <c r="DL952" s="198"/>
      <c r="DM952" s="198"/>
      <c r="DN952" s="198"/>
      <c r="DO952" s="198"/>
      <c r="DP952" s="198"/>
      <c r="DS952" s="720">
        <v>11</v>
      </c>
      <c r="DT952" s="505">
        <v>15</v>
      </c>
      <c r="DU952" s="727" t="s">
        <v>1320</v>
      </c>
      <c r="DV952" s="730" t="s">
        <v>1334</v>
      </c>
      <c r="DW952" s="505">
        <v>1746</v>
      </c>
      <c r="DX952" s="505">
        <v>2496</v>
      </c>
      <c r="EB952" s="198"/>
      <c r="EC952" s="198"/>
      <c r="ED952" s="198"/>
      <c r="EE952" s="198"/>
      <c r="EF952" s="198"/>
      <c r="EG952" s="198"/>
      <c r="EH952" s="198"/>
    </row>
    <row r="953" spans="1:138" ht="12.75" x14ac:dyDescent="0.2">
      <c r="A953" s="563"/>
      <c r="B953" s="563"/>
      <c r="C953" s="924" t="s">
        <v>1220</v>
      </c>
      <c r="D953" s="925"/>
      <c r="E953" s="569">
        <v>352207</v>
      </c>
      <c r="F953" s="570"/>
      <c r="G953" s="570"/>
      <c r="H953" s="570"/>
      <c r="I953" s="203"/>
      <c r="J953" s="203"/>
      <c r="K953" s="203"/>
      <c r="L953" s="570"/>
      <c r="M953" s="570"/>
      <c r="N953" s="570"/>
      <c r="O953" s="203"/>
      <c r="P953" s="203"/>
      <c r="Q953" s="203"/>
      <c r="R953" s="203"/>
      <c r="S953" s="203"/>
      <c r="T953" s="203"/>
      <c r="U953" s="203"/>
      <c r="V953" s="592">
        <f>V942/12</f>
        <v>269298.91666666669</v>
      </c>
      <c r="W953" s="593">
        <f>V953-E953</f>
        <v>-82908.083333333314</v>
      </c>
      <c r="X953" s="592">
        <f>X942/12</f>
        <v>301713.25</v>
      </c>
      <c r="Y953" s="594">
        <f>X953-E953</f>
        <v>-50493.75</v>
      </c>
      <c r="Z953" s="568">
        <f>Z942/12</f>
        <v>304751.58333333331</v>
      </c>
      <c r="AA953" s="594">
        <f>Z953-E953</f>
        <v>-47455.416666666686</v>
      </c>
      <c r="AB953" s="568">
        <f>AB942/12</f>
        <v>301392.58333333331</v>
      </c>
      <c r="AC953" s="594">
        <f>AB953-E953</f>
        <v>-50814.416666666686</v>
      </c>
      <c r="AD953" s="568">
        <f>AD942/12</f>
        <v>299913.25</v>
      </c>
      <c r="AE953" s="594">
        <f>AD953-E953</f>
        <v>-52293.75</v>
      </c>
      <c r="AF953" s="419"/>
      <c r="DI953" s="370"/>
      <c r="DJ953" s="198"/>
      <c r="DK953" s="198"/>
      <c r="DL953" s="198"/>
      <c r="DM953" s="198"/>
      <c r="DN953" s="198"/>
      <c r="DO953" s="198"/>
      <c r="DP953" s="198"/>
      <c r="DS953" s="720">
        <v>12</v>
      </c>
      <c r="DT953" s="505">
        <v>15</v>
      </c>
      <c r="DU953" s="727" t="s">
        <v>1320</v>
      </c>
      <c r="DV953" s="730" t="s">
        <v>1334</v>
      </c>
      <c r="DW953" s="505">
        <v>2174</v>
      </c>
      <c r="DX953" s="505">
        <v>3105</v>
      </c>
      <c r="EB953" s="198"/>
      <c r="EC953" s="198"/>
      <c r="ED953" s="198"/>
      <c r="EE953" s="198"/>
      <c r="EF953" s="198"/>
      <c r="EG953" s="198"/>
      <c r="EH953" s="198"/>
    </row>
    <row r="954" spans="1:138" ht="22.5" x14ac:dyDescent="0.2">
      <c r="A954" s="563"/>
      <c r="B954" s="563"/>
      <c r="C954" s="584" t="s">
        <v>1221</v>
      </c>
      <c r="D954" s="585" t="s">
        <v>1173</v>
      </c>
      <c r="E954" s="569">
        <v>116269</v>
      </c>
      <c r="F954" s="570"/>
      <c r="G954" s="570"/>
      <c r="H954" s="570"/>
      <c r="I954" s="203"/>
      <c r="J954" s="203"/>
      <c r="K954" s="203"/>
      <c r="L954" s="570"/>
      <c r="M954" s="570"/>
      <c r="N954" s="570"/>
      <c r="O954" s="203"/>
      <c r="P954" s="203"/>
      <c r="Q954" s="203"/>
      <c r="R954" s="203"/>
      <c r="S954" s="203"/>
      <c r="T954" s="203"/>
      <c r="U954" s="203"/>
      <c r="V954" s="592">
        <f t="shared" ref="V954:V958" si="1418">V944/12</f>
        <v>178801.41666666666</v>
      </c>
      <c r="W954" s="593">
        <f t="shared" ref="W954:W958" si="1419">V954-E954</f>
        <v>62532.416666666657</v>
      </c>
      <c r="X954" s="592">
        <f t="shared" ref="X954:X958" si="1420">X944/12</f>
        <v>193517.25</v>
      </c>
      <c r="Y954" s="594">
        <f t="shared" ref="Y954:Y958" si="1421">X954-E954</f>
        <v>77248.25</v>
      </c>
      <c r="Z954" s="568">
        <f t="shared" ref="Z954:Z958" si="1422">Z944/12</f>
        <v>194986.66666666666</v>
      </c>
      <c r="AA954" s="594">
        <f t="shared" ref="AA954:AA958" si="1423">Z954-E954</f>
        <v>78717.666666666657</v>
      </c>
      <c r="AB954" s="568">
        <f t="shared" ref="AB954:AB958" si="1424">AB944/12</f>
        <v>193119.08333333334</v>
      </c>
      <c r="AC954" s="594">
        <f t="shared" ref="AC954:AC958" si="1425">AB954-E954</f>
        <v>76850.083333333343</v>
      </c>
      <c r="AD954" s="568">
        <f t="shared" ref="AD954:AD958" si="1426">AD944/12</f>
        <v>192525.83333333334</v>
      </c>
      <c r="AE954" s="594">
        <f t="shared" ref="AE954:AE958" si="1427">AD954-E954</f>
        <v>76256.833333333343</v>
      </c>
      <c r="AF954" s="419"/>
      <c r="DI954" s="370"/>
      <c r="DJ954" s="198"/>
      <c r="DK954" s="198"/>
      <c r="DL954" s="198"/>
      <c r="DM954" s="198"/>
      <c r="DN954" s="198"/>
      <c r="DO954" s="198"/>
      <c r="DP954" s="198"/>
      <c r="DS954" s="720">
        <v>13</v>
      </c>
      <c r="DT954" s="505">
        <v>11</v>
      </c>
      <c r="DU954" s="727" t="s">
        <v>1321</v>
      </c>
      <c r="DV954" s="730" t="s">
        <v>1335</v>
      </c>
      <c r="DW954" s="505">
        <v>2695</v>
      </c>
      <c r="DX954" s="505">
        <v>3850</v>
      </c>
      <c r="EA954" s="370"/>
      <c r="EB954" s="198"/>
      <c r="EC954" s="198"/>
      <c r="ED954" s="198"/>
      <c r="EE954" s="198"/>
      <c r="EF954" s="198"/>
      <c r="EG954" s="198"/>
      <c r="EH954" s="198"/>
    </row>
    <row r="955" spans="1:138" ht="22.5" x14ac:dyDescent="0.2">
      <c r="A955" s="563"/>
      <c r="B955" s="563"/>
      <c r="C955" s="584" t="s">
        <v>1222</v>
      </c>
      <c r="D955" s="587" t="s">
        <v>1166</v>
      </c>
      <c r="E955" s="569">
        <v>75907</v>
      </c>
      <c r="F955" s="570"/>
      <c r="G955" s="570"/>
      <c r="H955" s="570"/>
      <c r="I955" s="203"/>
      <c r="J955" s="203"/>
      <c r="K955" s="203"/>
      <c r="L955" s="570"/>
      <c r="M955" s="570"/>
      <c r="N955" s="570"/>
      <c r="O955" s="203"/>
      <c r="P955" s="203"/>
      <c r="Q955" s="203"/>
      <c r="R955" s="203"/>
      <c r="S955" s="203"/>
      <c r="T955" s="203"/>
      <c r="U955" s="203"/>
      <c r="V955" s="592">
        <f t="shared" si="1418"/>
        <v>71823.5</v>
      </c>
      <c r="W955" s="593">
        <f t="shared" si="1419"/>
        <v>-4083.5</v>
      </c>
      <c r="X955" s="592">
        <f t="shared" si="1420"/>
        <v>83983.083333333328</v>
      </c>
      <c r="Y955" s="594">
        <f t="shared" si="1421"/>
        <v>8076.0833333333285</v>
      </c>
      <c r="Z955" s="568">
        <f t="shared" si="1422"/>
        <v>76379.916666666672</v>
      </c>
      <c r="AA955" s="594">
        <f t="shared" si="1423"/>
        <v>472.91666666667152</v>
      </c>
      <c r="AB955" s="568">
        <f t="shared" si="1424"/>
        <v>76211.083333333328</v>
      </c>
      <c r="AC955" s="594">
        <f t="shared" si="1425"/>
        <v>304.08333333332848</v>
      </c>
      <c r="AD955" s="568">
        <f t="shared" si="1426"/>
        <v>76054.75</v>
      </c>
      <c r="AE955" s="594">
        <f t="shared" si="1427"/>
        <v>147.75</v>
      </c>
      <c r="AF955" s="419"/>
      <c r="DI955" s="370"/>
      <c r="DJ955" s="198"/>
      <c r="DK955" s="198"/>
      <c r="DL955" s="198"/>
      <c r="DM955" s="198"/>
      <c r="DN955" s="198"/>
      <c r="DO955" s="198"/>
      <c r="DP955" s="198"/>
      <c r="DS955" s="720">
        <v>14</v>
      </c>
      <c r="DT955" s="505">
        <v>11</v>
      </c>
      <c r="DU955" s="727">
        <v>2782</v>
      </c>
      <c r="DV955" s="730">
        <v>306</v>
      </c>
      <c r="DW955" s="505">
        <v>3226</v>
      </c>
      <c r="DX955" s="505">
        <v>4607</v>
      </c>
      <c r="EA955" s="370"/>
      <c r="EB955" s="198"/>
      <c r="EG955" s="198"/>
      <c r="EH955" s="198"/>
    </row>
    <row r="956" spans="1:138" ht="12.75" x14ac:dyDescent="0.2">
      <c r="A956" s="563"/>
      <c r="B956" s="563"/>
      <c r="C956" s="588" t="s">
        <v>1170</v>
      </c>
      <c r="D956" s="587" t="s">
        <v>1167</v>
      </c>
      <c r="E956" s="569">
        <v>140040</v>
      </c>
      <c r="F956" s="570"/>
      <c r="G956" s="570"/>
      <c r="H956" s="570"/>
      <c r="I956" s="203"/>
      <c r="J956" s="203"/>
      <c r="K956" s="203"/>
      <c r="L956" s="570"/>
      <c r="M956" s="570"/>
      <c r="N956" s="570"/>
      <c r="O956" s="203"/>
      <c r="P956" s="203"/>
      <c r="Q956" s="203"/>
      <c r="R956" s="203"/>
      <c r="S956" s="203"/>
      <c r="T956" s="203"/>
      <c r="U956" s="203"/>
      <c r="V956" s="592">
        <f t="shared" si="1418"/>
        <v>179597.58333333334</v>
      </c>
      <c r="W956" s="593">
        <f t="shared" si="1419"/>
        <v>39557.583333333343</v>
      </c>
      <c r="X956" s="592">
        <f t="shared" si="1420"/>
        <v>211694.58333333334</v>
      </c>
      <c r="Y956" s="594">
        <f t="shared" si="1421"/>
        <v>71654.583333333343</v>
      </c>
      <c r="Z956" s="568">
        <f t="shared" si="1422"/>
        <v>195039.08333333334</v>
      </c>
      <c r="AA956" s="594">
        <f t="shared" si="1423"/>
        <v>54999.083333333343</v>
      </c>
      <c r="AB956" s="568">
        <f t="shared" si="1424"/>
        <v>194797.5</v>
      </c>
      <c r="AC956" s="594">
        <f t="shared" si="1425"/>
        <v>54757.5</v>
      </c>
      <c r="AD956" s="568">
        <f t="shared" si="1426"/>
        <v>194623</v>
      </c>
      <c r="AE956" s="594">
        <f t="shared" si="1427"/>
        <v>54583</v>
      </c>
      <c r="AF956" s="419"/>
      <c r="DI956" s="370"/>
      <c r="DJ956" s="198"/>
      <c r="DK956" s="198"/>
      <c r="DL956" s="198"/>
      <c r="DM956" s="198"/>
      <c r="DN956" s="198"/>
      <c r="DO956" s="198"/>
      <c r="DP956" s="198"/>
      <c r="DS956" s="720">
        <v>15</v>
      </c>
      <c r="DT956" s="505">
        <v>11</v>
      </c>
      <c r="DU956" s="727">
        <v>3273</v>
      </c>
      <c r="DV956" s="730">
        <v>360</v>
      </c>
      <c r="DW956" s="505">
        <v>3633</v>
      </c>
      <c r="DX956" s="505">
        <v>5189</v>
      </c>
      <c r="EA956" s="370"/>
      <c r="EB956" s="198"/>
      <c r="EG956" s="198"/>
      <c r="EH956" s="198"/>
    </row>
    <row r="957" spans="1:138" ht="12.75" x14ac:dyDescent="0.2">
      <c r="A957" s="563"/>
      <c r="B957" s="563"/>
      <c r="C957" s="588" t="s">
        <v>1174</v>
      </c>
      <c r="D957" s="587" t="s">
        <v>1165</v>
      </c>
      <c r="E957" s="569">
        <v>606642</v>
      </c>
      <c r="F957" s="570"/>
      <c r="G957" s="570"/>
      <c r="H957" s="570"/>
      <c r="I957" s="203"/>
      <c r="J957" s="203"/>
      <c r="K957" s="203"/>
      <c r="L957" s="570"/>
      <c r="M957" s="570"/>
      <c r="N957" s="570"/>
      <c r="O957" s="203"/>
      <c r="P957" s="203"/>
      <c r="Q957" s="203"/>
      <c r="R957" s="203"/>
      <c r="S957" s="203"/>
      <c r="T957" s="203"/>
      <c r="U957" s="203"/>
      <c r="V957" s="592">
        <f t="shared" si="1418"/>
        <v>876159.66666666663</v>
      </c>
      <c r="W957" s="593">
        <f>V957-E957</f>
        <v>269517.66666666663</v>
      </c>
      <c r="X957" s="592">
        <f t="shared" si="1420"/>
        <v>892197.08333333337</v>
      </c>
      <c r="Y957" s="594">
        <f>X957-E957</f>
        <v>285555.08333333337</v>
      </c>
      <c r="Z957" s="568">
        <f t="shared" si="1422"/>
        <v>903002</v>
      </c>
      <c r="AA957" s="594">
        <f>Z957-E957</f>
        <v>296360</v>
      </c>
      <c r="AB957" s="568">
        <f t="shared" si="1424"/>
        <v>902393.25</v>
      </c>
      <c r="AC957" s="594">
        <f t="shared" si="1425"/>
        <v>295751.25</v>
      </c>
      <c r="AD957" s="568">
        <f t="shared" si="1426"/>
        <v>902127</v>
      </c>
      <c r="AE957" s="594">
        <f t="shared" si="1427"/>
        <v>295485</v>
      </c>
      <c r="AF957" s="419"/>
      <c r="DI957" s="370"/>
      <c r="DJ957" s="198"/>
      <c r="DK957" s="198"/>
      <c r="DL957" s="198"/>
      <c r="DM957" s="198"/>
      <c r="DN957" s="198"/>
      <c r="DO957" s="198"/>
      <c r="DP957" s="198"/>
      <c r="EA957" s="370"/>
      <c r="EB957" s="198"/>
      <c r="EG957" s="198"/>
      <c r="EH957" s="198"/>
    </row>
    <row r="958" spans="1:138" ht="12.75" x14ac:dyDescent="0.2">
      <c r="A958" s="563"/>
      <c r="B958" s="563"/>
      <c r="C958" s="588" t="s">
        <v>1169</v>
      </c>
      <c r="D958" s="673" t="s">
        <v>1168</v>
      </c>
      <c r="E958" s="569">
        <v>362127</v>
      </c>
      <c r="F958" s="570"/>
      <c r="G958" s="570"/>
      <c r="H958" s="570"/>
      <c r="I958" s="203"/>
      <c r="J958" s="203"/>
      <c r="K958" s="203"/>
      <c r="L958" s="570"/>
      <c r="M958" s="570"/>
      <c r="N958" s="570"/>
      <c r="O958" s="203"/>
      <c r="P958" s="203"/>
      <c r="Q958" s="203"/>
      <c r="R958" s="203"/>
      <c r="S958" s="203"/>
      <c r="T958" s="203"/>
      <c r="U958" s="203"/>
      <c r="V958" s="592">
        <f t="shared" si="1418"/>
        <v>370260</v>
      </c>
      <c r="W958" s="593">
        <f t="shared" si="1419"/>
        <v>8133</v>
      </c>
      <c r="X958" s="592">
        <f t="shared" si="1420"/>
        <v>432446.58333333331</v>
      </c>
      <c r="Y958" s="594">
        <f t="shared" si="1421"/>
        <v>70319.583333333314</v>
      </c>
      <c r="Z958" s="568">
        <f t="shared" si="1422"/>
        <v>400237</v>
      </c>
      <c r="AA958" s="594">
        <f t="shared" si="1423"/>
        <v>38110</v>
      </c>
      <c r="AB958" s="568">
        <f t="shared" si="1424"/>
        <v>399322.16666666669</v>
      </c>
      <c r="AC958" s="594">
        <f t="shared" si="1425"/>
        <v>37195.166666666686</v>
      </c>
      <c r="AD958" s="568">
        <f t="shared" si="1426"/>
        <v>398865.25</v>
      </c>
      <c r="AE958" s="594">
        <f t="shared" si="1427"/>
        <v>36738.25</v>
      </c>
      <c r="AF958" s="419"/>
      <c r="DI958" s="370"/>
      <c r="DJ958" s="198"/>
      <c r="DK958" s="198"/>
      <c r="DL958" s="198"/>
      <c r="DM958" s="198"/>
      <c r="DN958" s="198"/>
      <c r="DO958" s="198"/>
      <c r="DP958" s="198"/>
      <c r="EA958" s="370"/>
      <c r="EB958" s="198"/>
      <c r="EG958" s="198"/>
      <c r="EH958" s="198"/>
    </row>
    <row r="959" spans="1:138" ht="12.75" x14ac:dyDescent="0.2">
      <c r="A959" s="563"/>
      <c r="B959" s="563"/>
      <c r="E959" s="569">
        <f>SUM(E953:E958)</f>
        <v>1653192</v>
      </c>
      <c r="F959" s="569">
        <f t="shared" ref="F959:AE959" si="1428">SUM(F953:F958)</f>
        <v>0</v>
      </c>
      <c r="G959" s="569">
        <f t="shared" si="1428"/>
        <v>0</v>
      </c>
      <c r="H959" s="569">
        <f t="shared" si="1428"/>
        <v>0</v>
      </c>
      <c r="I959" s="569">
        <f t="shared" si="1428"/>
        <v>0</v>
      </c>
      <c r="J959" s="569">
        <f t="shared" si="1428"/>
        <v>0</v>
      </c>
      <c r="K959" s="569">
        <f t="shared" si="1428"/>
        <v>0</v>
      </c>
      <c r="L959" s="569">
        <f t="shared" si="1428"/>
        <v>0</v>
      </c>
      <c r="M959" s="569">
        <f t="shared" si="1428"/>
        <v>0</v>
      </c>
      <c r="N959" s="569">
        <f t="shared" si="1428"/>
        <v>0</v>
      </c>
      <c r="O959" s="569">
        <f t="shared" si="1428"/>
        <v>0</v>
      </c>
      <c r="P959" s="569">
        <f t="shared" si="1428"/>
        <v>0</v>
      </c>
      <c r="Q959" s="569">
        <f t="shared" si="1428"/>
        <v>0</v>
      </c>
      <c r="R959" s="569">
        <f t="shared" si="1428"/>
        <v>0</v>
      </c>
      <c r="S959" s="569">
        <f t="shared" si="1428"/>
        <v>0</v>
      </c>
      <c r="T959" s="569">
        <f t="shared" si="1428"/>
        <v>0</v>
      </c>
      <c r="U959" s="569">
        <f t="shared" si="1428"/>
        <v>0</v>
      </c>
      <c r="V959" s="569">
        <f t="shared" si="1428"/>
        <v>1945941.0833333335</v>
      </c>
      <c r="W959" s="674">
        <f t="shared" si="1428"/>
        <v>292749.08333333331</v>
      </c>
      <c r="X959" s="569">
        <f t="shared" si="1428"/>
        <v>2115551.8333333335</v>
      </c>
      <c r="Y959" s="674">
        <f t="shared" si="1428"/>
        <v>462359.83333333337</v>
      </c>
      <c r="Z959" s="569">
        <f t="shared" si="1428"/>
        <v>2074396.25</v>
      </c>
      <c r="AA959" s="674">
        <f t="shared" si="1428"/>
        <v>421204.25</v>
      </c>
      <c r="AB959" s="569">
        <f t="shared" si="1428"/>
        <v>2067235.6666666667</v>
      </c>
      <c r="AC959" s="674">
        <f t="shared" si="1428"/>
        <v>414043.66666666669</v>
      </c>
      <c r="AD959" s="569">
        <f t="shared" si="1428"/>
        <v>2064109.0833333335</v>
      </c>
      <c r="AE959" s="674">
        <f t="shared" si="1428"/>
        <v>410917.08333333337</v>
      </c>
      <c r="AF959" s="419"/>
      <c r="DI959" s="370"/>
      <c r="DJ959" s="198"/>
      <c r="DK959" s="198"/>
      <c r="DL959" s="198"/>
      <c r="DM959" s="198"/>
      <c r="EA959" s="370"/>
      <c r="EB959" s="198"/>
    </row>
    <row r="960" spans="1:138" hidden="1" x14ac:dyDescent="0.2">
      <c r="EA960" s="370"/>
      <c r="EB960" s="198"/>
    </row>
  </sheetData>
  <autoFilter ref="A3:EI959" xr:uid="{3E9ACDEB-E612-4BD9-BDB3-6C67686BBFA6}"/>
  <mergeCells count="95">
    <mergeCell ref="D1:AA1"/>
    <mergeCell ref="CD1:CX1"/>
    <mergeCell ref="F2:J2"/>
    <mergeCell ref="L2:P2"/>
    <mergeCell ref="Q2:U2"/>
    <mergeCell ref="V2:X2"/>
    <mergeCell ref="AR2:AY2"/>
    <mergeCell ref="BC2:BI2"/>
    <mergeCell ref="BJ2:BO2"/>
    <mergeCell ref="BP2:BU2"/>
    <mergeCell ref="BV2:CB2"/>
    <mergeCell ref="CD2:CJ2"/>
    <mergeCell ref="CK2:CQ2"/>
    <mergeCell ref="CR2:CX2"/>
    <mergeCell ref="CZ2:DM2"/>
    <mergeCell ref="EF2:EI2"/>
    <mergeCell ref="DG914:DL914"/>
    <mergeCell ref="DM914:DP914"/>
    <mergeCell ref="DZ914:EE914"/>
    <mergeCell ref="DN2:DQ2"/>
    <mergeCell ref="DZ2:EE2"/>
    <mergeCell ref="DG916:DL916"/>
    <mergeCell ref="DM916:DP916"/>
    <mergeCell ref="DZ916:EE916"/>
    <mergeCell ref="DG915:DL915"/>
    <mergeCell ref="DM915:DP915"/>
    <mergeCell ref="DZ915:EE915"/>
    <mergeCell ref="AR917:AY917"/>
    <mergeCell ref="BC917:BI917"/>
    <mergeCell ref="BJ917:BO917"/>
    <mergeCell ref="BP917:BU917"/>
    <mergeCell ref="BV917:CB917"/>
    <mergeCell ref="DZ917:EE917"/>
    <mergeCell ref="AR918:AY918"/>
    <mergeCell ref="BC918:BI918"/>
    <mergeCell ref="BJ918:BO918"/>
    <mergeCell ref="BP918:BU918"/>
    <mergeCell ref="BV918:CB918"/>
    <mergeCell ref="CD918:CJ918"/>
    <mergeCell ref="CK918:CQ918"/>
    <mergeCell ref="CR918:CX918"/>
    <mergeCell ref="DG918:DL918"/>
    <mergeCell ref="DZ918:EE918"/>
    <mergeCell ref="CD917:CJ917"/>
    <mergeCell ref="CK917:CQ917"/>
    <mergeCell ref="CR917:CX917"/>
    <mergeCell ref="DG917:DL917"/>
    <mergeCell ref="DM917:DP917"/>
    <mergeCell ref="AR919:AY919"/>
    <mergeCell ref="BC919:BI919"/>
    <mergeCell ref="BJ919:BO919"/>
    <mergeCell ref="BP919:BU919"/>
    <mergeCell ref="BV919:CB919"/>
    <mergeCell ref="CD919:CJ919"/>
    <mergeCell ref="CK919:CQ919"/>
    <mergeCell ref="CR919:CX919"/>
    <mergeCell ref="DG919:DL919"/>
    <mergeCell ref="DZ919:EE919"/>
    <mergeCell ref="DG920:DL920"/>
    <mergeCell ref="AQ920:AQ922"/>
    <mergeCell ref="AR920:AY920"/>
    <mergeCell ref="BC920:BI920"/>
    <mergeCell ref="BJ920:BO920"/>
    <mergeCell ref="BP920:BU920"/>
    <mergeCell ref="DZ920:EE920"/>
    <mergeCell ref="DZ921:EE921"/>
    <mergeCell ref="AR922:AY922"/>
    <mergeCell ref="BC922:BI922"/>
    <mergeCell ref="BJ922:BO922"/>
    <mergeCell ref="BP922:BU922"/>
    <mergeCell ref="BV922:CB922"/>
    <mergeCell ref="AR921:AY921"/>
    <mergeCell ref="BC921:BI921"/>
    <mergeCell ref="BJ921:BO921"/>
    <mergeCell ref="BP921:BU921"/>
    <mergeCell ref="BV921:CB921"/>
    <mergeCell ref="BV920:CB920"/>
    <mergeCell ref="CD920:CJ920"/>
    <mergeCell ref="CK920:CQ920"/>
    <mergeCell ref="CR920:CX920"/>
    <mergeCell ref="V929:X929"/>
    <mergeCell ref="CD921:CJ921"/>
    <mergeCell ref="CK921:CQ921"/>
    <mergeCell ref="CR921:CX921"/>
    <mergeCell ref="DG921:DL921"/>
    <mergeCell ref="CD922:CJ922"/>
    <mergeCell ref="CK922:CQ922"/>
    <mergeCell ref="CR922:CX922"/>
    <mergeCell ref="E923:Z923"/>
    <mergeCell ref="E925:Z925"/>
    <mergeCell ref="V936:X936"/>
    <mergeCell ref="C942:D942"/>
    <mergeCell ref="A945:B945"/>
    <mergeCell ref="V952:AD952"/>
    <mergeCell ref="C953:D953"/>
  </mergeCells>
  <pageMargins left="0.7" right="0.7" top="0.75" bottom="0.75" header="0.3" footer="0.3"/>
  <pageSetup paperSize="8" scale="37" fitToHeight="0" orientation="landscape" r:id="rId1"/>
  <rowBreaks count="1" manualBreakCount="1">
    <brk id="735" max="16383" man="1"/>
  </rowBreaks>
  <colBreaks count="1" manualBreakCount="1">
    <brk id="2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FB8E-AAE9-444A-8509-377C324D66B4}">
  <dimension ref="B1:S122"/>
  <sheetViews>
    <sheetView topLeftCell="B18" zoomScaleNormal="100" workbookViewId="0">
      <selection activeCell="D28" sqref="D28"/>
    </sheetView>
  </sheetViews>
  <sheetFormatPr defaultRowHeight="15" x14ac:dyDescent="0.25"/>
  <cols>
    <col min="2" max="2" width="54.42578125" customWidth="1"/>
    <col min="3" max="4" width="15.42578125" customWidth="1"/>
    <col min="5" max="5" width="18.140625" customWidth="1"/>
    <col min="7" max="7" width="12.28515625" customWidth="1"/>
    <col min="8" max="8" width="11.5703125" customWidth="1"/>
    <col min="9" max="9" width="9.28515625" bestFit="1" customWidth="1"/>
    <col min="10" max="10" width="10" bestFit="1" customWidth="1"/>
    <col min="11" max="11" width="11" customWidth="1"/>
    <col min="12" max="12" width="11" bestFit="1" customWidth="1"/>
    <col min="13" max="13" width="10" bestFit="1" customWidth="1"/>
    <col min="15" max="15" width="11.5703125" customWidth="1"/>
    <col min="16" max="16" width="11.85546875" customWidth="1"/>
  </cols>
  <sheetData>
    <row r="1" spans="2:9" x14ac:dyDescent="0.25">
      <c r="B1" s="991" t="s">
        <v>1364</v>
      </c>
      <c r="C1" s="991"/>
      <c r="D1" s="991"/>
      <c r="E1" s="991"/>
    </row>
    <row r="3" spans="2:9" ht="90" x14ac:dyDescent="0.25">
      <c r="B3" s="13"/>
      <c r="C3" s="462" t="s">
        <v>826</v>
      </c>
      <c r="D3" s="462" t="s">
        <v>1365</v>
      </c>
      <c r="E3" s="462" t="s">
        <v>1366</v>
      </c>
      <c r="G3" s="463"/>
    </row>
    <row r="4" spans="2:9" ht="30" x14ac:dyDescent="0.25">
      <c r="B4" s="988" t="s">
        <v>1367</v>
      </c>
      <c r="C4" s="989"/>
      <c r="D4" s="989"/>
      <c r="E4" s="990"/>
      <c r="G4" s="463" t="s">
        <v>1410</v>
      </c>
      <c r="H4" t="s">
        <v>837</v>
      </c>
      <c r="I4" t="s">
        <v>1411</v>
      </c>
    </row>
    <row r="5" spans="2:9" x14ac:dyDescent="0.25">
      <c r="B5" s="13" t="s">
        <v>1368</v>
      </c>
      <c r="C5" s="462">
        <v>7</v>
      </c>
      <c r="D5" s="465">
        <v>1137.46</v>
      </c>
      <c r="E5" s="466">
        <f>C5*D5</f>
        <v>7962.22</v>
      </c>
      <c r="G5" s="463">
        <v>1058.0999999999999</v>
      </c>
      <c r="H5" s="671">
        <f>D5-G5</f>
        <v>79.360000000000127</v>
      </c>
      <c r="I5">
        <f>H5*1.2359</f>
        <v>98.081024000000156</v>
      </c>
    </row>
    <row r="6" spans="2:9" ht="30" x14ac:dyDescent="0.25">
      <c r="B6" s="13" t="s">
        <v>1369</v>
      </c>
      <c r="C6" s="462">
        <v>7</v>
      </c>
      <c r="D6" s="465">
        <v>1137.46</v>
      </c>
      <c r="E6" s="466">
        <f>C6*D6</f>
        <v>7962.22</v>
      </c>
      <c r="G6" s="778" t="s">
        <v>838</v>
      </c>
      <c r="H6" s="779">
        <f>H5*100/G5</f>
        <v>7.5002362725640426</v>
      </c>
    </row>
    <row r="7" spans="2:9" x14ac:dyDescent="0.25">
      <c r="B7" s="13" t="s">
        <v>1370</v>
      </c>
      <c r="C7" s="462">
        <v>7</v>
      </c>
      <c r="D7" s="465">
        <v>1137.46</v>
      </c>
      <c r="E7" s="466">
        <f>C7*D7</f>
        <v>7962.22</v>
      </c>
      <c r="G7" s="463"/>
    </row>
    <row r="8" spans="2:9" x14ac:dyDescent="0.25">
      <c r="B8" s="13" t="s">
        <v>1371</v>
      </c>
      <c r="C8" s="462">
        <v>7</v>
      </c>
      <c r="D8" s="465">
        <v>1137.46</v>
      </c>
      <c r="E8" s="466">
        <f>C8*D8</f>
        <v>7962.22</v>
      </c>
      <c r="G8" s="463"/>
    </row>
    <row r="9" spans="2:9" x14ac:dyDescent="0.25">
      <c r="B9" s="13" t="s">
        <v>1372</v>
      </c>
      <c r="C9" s="462">
        <v>7</v>
      </c>
      <c r="D9" s="465">
        <v>1137.46</v>
      </c>
      <c r="E9" s="466">
        <f>C9*D9</f>
        <v>7962.22</v>
      </c>
      <c r="G9" s="463"/>
    </row>
    <row r="10" spans="2:9" ht="4.9000000000000004" customHeight="1" x14ac:dyDescent="0.25">
      <c r="B10" s="13"/>
      <c r="C10" s="462"/>
      <c r="D10" s="462"/>
      <c r="E10" s="462"/>
      <c r="G10" s="463"/>
    </row>
    <row r="11" spans="2:9" x14ac:dyDescent="0.25">
      <c r="B11" s="992" t="s">
        <v>829</v>
      </c>
      <c r="C11" s="992"/>
      <c r="D11" s="992"/>
      <c r="E11" s="992"/>
      <c r="F11" s="464"/>
    </row>
    <row r="12" spans="2:9" hidden="1" x14ac:dyDescent="0.25">
      <c r="B12" s="993" t="s">
        <v>830</v>
      </c>
      <c r="C12" s="994"/>
      <c r="D12" s="994"/>
      <c r="E12" s="995"/>
      <c r="F12" s="464"/>
    </row>
    <row r="13" spans="2:9" hidden="1" x14ac:dyDescent="0.25">
      <c r="B13" s="13" t="s">
        <v>831</v>
      </c>
      <c r="C13" s="13">
        <v>1.2</v>
      </c>
      <c r="D13" s="465">
        <v>1058.0999999999999</v>
      </c>
      <c r="E13" s="466">
        <f>C13*D13</f>
        <v>1269.7199999999998</v>
      </c>
    </row>
    <row r="14" spans="2:9" hidden="1" x14ac:dyDescent="0.25">
      <c r="B14" s="13" t="s">
        <v>832</v>
      </c>
      <c r="C14" s="13">
        <v>3.64</v>
      </c>
      <c r="D14" s="465">
        <v>1058.0999999999999</v>
      </c>
      <c r="E14" s="466">
        <f>C14*D14</f>
        <v>3851.4839999999999</v>
      </c>
    </row>
    <row r="15" spans="2:9" hidden="1" x14ac:dyDescent="0.25">
      <c r="B15" s="13" t="s">
        <v>833</v>
      </c>
      <c r="C15" s="13">
        <v>3.2</v>
      </c>
      <c r="D15" s="465">
        <v>1058.0999999999999</v>
      </c>
      <c r="E15" s="466">
        <f>C15*D15</f>
        <v>3385.92</v>
      </c>
    </row>
    <row r="16" spans="2:9" hidden="1" x14ac:dyDescent="0.25">
      <c r="B16" s="13" t="s">
        <v>834</v>
      </c>
      <c r="C16" s="13">
        <v>2.5499999999999998</v>
      </c>
      <c r="D16" s="465">
        <v>1058.0999999999999</v>
      </c>
      <c r="E16" s="466">
        <f>C16*D16</f>
        <v>2698.1549999999997</v>
      </c>
    </row>
    <row r="17" spans="2:19" hidden="1" x14ac:dyDescent="0.25">
      <c r="B17" s="13" t="s">
        <v>835</v>
      </c>
      <c r="C17" s="13">
        <v>1.9</v>
      </c>
      <c r="D17" s="465">
        <v>1058.0999999999999</v>
      </c>
      <c r="E17" s="466">
        <f>C17*D17</f>
        <v>2010.3899999999996</v>
      </c>
    </row>
    <row r="18" spans="2:19" ht="45" x14ac:dyDescent="0.25">
      <c r="B18" s="996"/>
      <c r="C18" s="997"/>
      <c r="D18" s="997"/>
      <c r="E18" s="998"/>
      <c r="F18" s="463" t="s">
        <v>1373</v>
      </c>
      <c r="G18" s="463" t="s">
        <v>1172</v>
      </c>
      <c r="H18" s="463" t="s">
        <v>1374</v>
      </c>
      <c r="I18" s="463" t="s">
        <v>1375</v>
      </c>
      <c r="J18" s="463" t="s">
        <v>1376</v>
      </c>
      <c r="K18" s="780" t="s">
        <v>1412</v>
      </c>
      <c r="L18" s="468">
        <v>0.2359</v>
      </c>
      <c r="M18" s="463" t="s">
        <v>1183</v>
      </c>
      <c r="O18">
        <v>2022</v>
      </c>
    </row>
    <row r="19" spans="2:19" x14ac:dyDescent="0.25">
      <c r="B19" s="469" t="s">
        <v>839</v>
      </c>
      <c r="C19" s="13">
        <v>6</v>
      </c>
      <c r="D19" s="465">
        <v>1137.46</v>
      </c>
      <c r="E19" s="466">
        <f>C19*D19</f>
        <v>6824.76</v>
      </c>
    </row>
    <row r="20" spans="2:19" ht="60" x14ac:dyDescent="0.25">
      <c r="B20" s="469" t="s">
        <v>1377</v>
      </c>
      <c r="C20" s="13">
        <v>5.2</v>
      </c>
      <c r="D20" s="465">
        <v>1137.46</v>
      </c>
      <c r="E20" s="466">
        <f t="shared" ref="E20:E29" si="0">C20*D20</f>
        <v>5914.7920000000004</v>
      </c>
      <c r="F20">
        <v>3.64</v>
      </c>
      <c r="G20">
        <v>1</v>
      </c>
      <c r="H20" s="763">
        <f>D20*F20</f>
        <v>4140.3544000000002</v>
      </c>
      <c r="I20" s="763">
        <f>H20*G20</f>
        <v>4140.3544000000002</v>
      </c>
      <c r="J20" s="763">
        <f>I20*12</f>
        <v>49684.252800000002</v>
      </c>
      <c r="K20" s="763">
        <f>H20*0.5</f>
        <v>2070.1772000000001</v>
      </c>
      <c r="L20" s="763">
        <f>(J20+K20)*$L$18</f>
        <v>12208.870037000001</v>
      </c>
      <c r="M20" s="763">
        <f>J20+L20+K20</f>
        <v>63963.300037000001</v>
      </c>
      <c r="O20">
        <v>59493</v>
      </c>
      <c r="P20" s="763">
        <f>M20-O20</f>
        <v>4470.3000370000009</v>
      </c>
    </row>
    <row r="21" spans="2:19" ht="45" x14ac:dyDescent="0.25">
      <c r="B21" s="469" t="s">
        <v>841</v>
      </c>
      <c r="C21" s="13">
        <v>4.2</v>
      </c>
      <c r="D21" s="465">
        <v>1137.46</v>
      </c>
      <c r="E21" s="466">
        <f t="shared" si="0"/>
        <v>4777.3320000000003</v>
      </c>
      <c r="H21" s="763"/>
      <c r="I21" s="763"/>
      <c r="J21" s="763"/>
      <c r="K21" s="763"/>
      <c r="L21" s="763"/>
      <c r="M21" s="763"/>
    </row>
    <row r="22" spans="2:19" ht="45" x14ac:dyDescent="0.25">
      <c r="B22" s="469" t="s">
        <v>1378</v>
      </c>
      <c r="C22" s="13">
        <v>4</v>
      </c>
      <c r="D22" s="465">
        <v>1137.46</v>
      </c>
      <c r="E22" s="466">
        <f t="shared" si="0"/>
        <v>4549.84</v>
      </c>
      <c r="F22">
        <v>3.2</v>
      </c>
      <c r="G22">
        <v>1</v>
      </c>
      <c r="H22" s="763">
        <f>D22*F22</f>
        <v>3639.8720000000003</v>
      </c>
      <c r="I22" s="763">
        <f>H22*G22</f>
        <v>3639.8720000000003</v>
      </c>
      <c r="J22" s="763">
        <f>I22*12</f>
        <v>43678.464000000007</v>
      </c>
      <c r="K22" s="763">
        <f>H22*0.5</f>
        <v>1819.9360000000001</v>
      </c>
      <c r="L22" s="763">
        <f>(J22+K22)*$L$18</f>
        <v>10733.072560000002</v>
      </c>
      <c r="M22" s="763">
        <f>J22+L22+K22</f>
        <v>56231.472560000009</v>
      </c>
      <c r="O22">
        <v>52309</v>
      </c>
      <c r="P22" s="763">
        <f>M22-O22</f>
        <v>3922.4725600000093</v>
      </c>
    </row>
    <row r="23" spans="2:19" ht="45" x14ac:dyDescent="0.25">
      <c r="B23" s="469" t="s">
        <v>843</v>
      </c>
      <c r="C23" s="13">
        <v>3.7</v>
      </c>
      <c r="D23" s="465">
        <v>1137.46</v>
      </c>
      <c r="E23" s="466">
        <f t="shared" si="0"/>
        <v>4208.6020000000008</v>
      </c>
      <c r="H23" s="763"/>
      <c r="I23" s="763"/>
      <c r="J23" s="763"/>
      <c r="K23" s="763"/>
      <c r="L23" s="763"/>
      <c r="M23" s="763"/>
    </row>
    <row r="24" spans="2:19" x14ac:dyDescent="0.25">
      <c r="B24" s="469" t="s">
        <v>844</v>
      </c>
      <c r="C24" s="13">
        <v>3.1</v>
      </c>
      <c r="D24" s="465">
        <v>1137.46</v>
      </c>
      <c r="E24" s="466">
        <f t="shared" si="0"/>
        <v>3526.1260000000002</v>
      </c>
      <c r="H24" s="763"/>
      <c r="I24" s="763"/>
      <c r="J24" s="763"/>
      <c r="K24" s="763"/>
      <c r="L24" s="763"/>
      <c r="M24" s="763"/>
    </row>
    <row r="25" spans="2:19" ht="45" customHeight="1" x14ac:dyDescent="0.25">
      <c r="B25" s="469" t="s">
        <v>1379</v>
      </c>
      <c r="C25" s="13">
        <v>2.8</v>
      </c>
      <c r="D25" s="465">
        <v>1137.46</v>
      </c>
      <c r="E25" s="466">
        <f t="shared" si="0"/>
        <v>3184.8879999999999</v>
      </c>
      <c r="F25">
        <v>1.8</v>
      </c>
      <c r="G25">
        <v>3</v>
      </c>
      <c r="H25" s="763">
        <f>D25*F25</f>
        <v>2047.4280000000001</v>
      </c>
      <c r="I25" s="763"/>
      <c r="J25" s="763">
        <v>29418</v>
      </c>
      <c r="K25" s="763"/>
      <c r="L25" s="763">
        <f>J25*$L$18</f>
        <v>6939.7061999999996</v>
      </c>
      <c r="M25" s="763">
        <f>J25+L25</f>
        <v>36357.706200000001</v>
      </c>
      <c r="O25">
        <v>50403</v>
      </c>
      <c r="P25" s="763">
        <f>M25-O25</f>
        <v>-14045.293799999999</v>
      </c>
      <c r="R25">
        <f>2047.43/167</f>
        <v>12.260059880239522</v>
      </c>
      <c r="S25">
        <f>R25*100</f>
        <v>1226.0059880239521</v>
      </c>
    </row>
    <row r="26" spans="2:19" ht="30" x14ac:dyDescent="0.25">
      <c r="B26" s="472" t="s">
        <v>846</v>
      </c>
      <c r="C26" s="13">
        <v>2.5</v>
      </c>
      <c r="D26" s="465">
        <v>1137.46</v>
      </c>
      <c r="E26" s="466">
        <f t="shared" si="0"/>
        <v>2843.65</v>
      </c>
      <c r="H26" s="763"/>
      <c r="I26" s="763"/>
      <c r="J26" s="763"/>
      <c r="K26" s="763"/>
      <c r="L26" s="763"/>
      <c r="M26" s="763"/>
    </row>
    <row r="27" spans="2:19" ht="25.5" customHeight="1" x14ac:dyDescent="0.25">
      <c r="B27" s="469" t="s">
        <v>847</v>
      </c>
      <c r="C27" s="13">
        <v>1.7</v>
      </c>
      <c r="D27" s="465">
        <v>1137.46</v>
      </c>
      <c r="E27" s="466">
        <f t="shared" si="0"/>
        <v>1933.682</v>
      </c>
      <c r="H27" s="763"/>
      <c r="I27" s="763"/>
      <c r="J27" s="763"/>
      <c r="K27" s="763"/>
      <c r="L27" s="763"/>
      <c r="M27" s="763"/>
    </row>
    <row r="28" spans="2:19" ht="45" x14ac:dyDescent="0.25">
      <c r="B28" s="469" t="s">
        <v>1380</v>
      </c>
      <c r="C28" s="13">
        <v>1.6</v>
      </c>
      <c r="D28" s="465">
        <v>1137.46</v>
      </c>
      <c r="E28" s="466">
        <f t="shared" si="0"/>
        <v>1819.9360000000001</v>
      </c>
      <c r="F28">
        <v>1.2</v>
      </c>
      <c r="G28">
        <v>14</v>
      </c>
      <c r="H28" s="763">
        <f>D28*F28</f>
        <v>1364.952</v>
      </c>
      <c r="I28" s="763"/>
      <c r="J28" s="763">
        <v>147126</v>
      </c>
      <c r="K28" s="763"/>
      <c r="L28" s="763">
        <f>J28*$L$18</f>
        <v>34707.023399999998</v>
      </c>
      <c r="M28" s="763">
        <f>J28+L28</f>
        <v>181833.02340000001</v>
      </c>
      <c r="O28">
        <v>239027.48</v>
      </c>
      <c r="P28" s="763">
        <f>M28-O28</f>
        <v>-57194.456600000005</v>
      </c>
      <c r="R28">
        <f>H28/167</f>
        <v>8.1733652694610779</v>
      </c>
    </row>
    <row r="29" spans="2:19" ht="45" x14ac:dyDescent="0.25">
      <c r="B29" s="469" t="s">
        <v>849</v>
      </c>
      <c r="C29" s="13">
        <v>1.5</v>
      </c>
      <c r="D29" s="465">
        <v>1137.46</v>
      </c>
      <c r="E29" s="466">
        <f t="shared" si="0"/>
        <v>1706.19</v>
      </c>
      <c r="H29" s="763"/>
      <c r="I29" s="763"/>
      <c r="J29" s="763"/>
      <c r="K29" s="763"/>
      <c r="L29" s="763"/>
      <c r="M29" s="763"/>
    </row>
    <row r="30" spans="2:19" ht="24" customHeight="1" x14ac:dyDescent="0.25">
      <c r="B30" s="13"/>
      <c r="C30" s="13"/>
      <c r="D30" s="13"/>
      <c r="E30" s="13"/>
      <c r="F30" t="s">
        <v>1293</v>
      </c>
      <c r="G30" s="763">
        <f t="shared" ref="G30" si="1">G20+G22+G25+G28</f>
        <v>19</v>
      </c>
      <c r="H30" s="763"/>
      <c r="I30" s="763">
        <f>I20+I22+I25+I28</f>
        <v>7780.2264000000005</v>
      </c>
      <c r="J30" s="763">
        <f t="shared" ref="J30:L30" si="2">J20+J22+J25+J28</f>
        <v>269906.71679999999</v>
      </c>
      <c r="K30" s="763">
        <f t="shared" si="2"/>
        <v>3890.1132000000002</v>
      </c>
      <c r="L30" s="763">
        <f t="shared" si="2"/>
        <v>64588.672197</v>
      </c>
      <c r="M30" s="764">
        <f>J30+L30+K30</f>
        <v>338385.50219700002</v>
      </c>
      <c r="O30">
        <v>401233.29</v>
      </c>
      <c r="P30" s="763">
        <f>M30-O30</f>
        <v>-62847.787802999956</v>
      </c>
    </row>
    <row r="31" spans="2:19" ht="18" customHeight="1" x14ac:dyDescent="0.25">
      <c r="B31" s="999" t="s">
        <v>850</v>
      </c>
      <c r="C31" s="999"/>
      <c r="D31" s="999"/>
      <c r="E31" s="999"/>
      <c r="G31" t="s">
        <v>1381</v>
      </c>
      <c r="M31" s="763">
        <v>23000</v>
      </c>
      <c r="O31">
        <v>23000</v>
      </c>
      <c r="P31" s="763">
        <f>O31-M31</f>
        <v>0</v>
      </c>
    </row>
    <row r="32" spans="2:19" ht="20.25" customHeight="1" x14ac:dyDescent="0.25">
      <c r="B32" s="13" t="s">
        <v>851</v>
      </c>
      <c r="C32" s="13">
        <v>2.33</v>
      </c>
      <c r="D32" s="465">
        <v>1137.46</v>
      </c>
      <c r="E32" s="466">
        <f>C32*D32</f>
        <v>2650.2818000000002</v>
      </c>
      <c r="M32" s="764">
        <f>M30+M31+I33</f>
        <v>380771.50219700002</v>
      </c>
      <c r="O32">
        <f>SUM(O30:O31)</f>
        <v>424233.29</v>
      </c>
      <c r="P32" s="763">
        <f>M32-O32</f>
        <v>-43461.787802999956</v>
      </c>
    </row>
    <row r="33" spans="2:16" ht="18.75" customHeight="1" x14ac:dyDescent="0.25">
      <c r="B33" s="13" t="s">
        <v>852</v>
      </c>
      <c r="C33" s="13">
        <v>0.22</v>
      </c>
      <c r="D33" s="465">
        <v>1137.46</v>
      </c>
      <c r="E33" s="466">
        <f>C33*D33</f>
        <v>250.24120000000002</v>
      </c>
      <c r="G33" t="s">
        <v>1413</v>
      </c>
      <c r="I33" s="672">
        <v>19386</v>
      </c>
      <c r="O33">
        <v>17916</v>
      </c>
      <c r="P33">
        <f>I33-O33</f>
        <v>1470</v>
      </c>
    </row>
    <row r="34" spans="2:16" ht="6.75" customHeight="1" x14ac:dyDescent="0.25">
      <c r="B34" s="13"/>
      <c r="C34" s="13"/>
      <c r="D34" s="13"/>
      <c r="E34" s="13"/>
    </row>
    <row r="35" spans="2:16" x14ac:dyDescent="0.25">
      <c r="B35" s="999" t="s">
        <v>853</v>
      </c>
      <c r="C35" s="999"/>
      <c r="D35" s="999"/>
      <c r="E35" s="999"/>
      <c r="O35">
        <f>SUM(O32:O34)</f>
        <v>442149.29</v>
      </c>
    </row>
    <row r="36" spans="2:16" x14ac:dyDescent="0.25">
      <c r="B36" s="13" t="s">
        <v>854</v>
      </c>
      <c r="C36" s="13">
        <v>3.32</v>
      </c>
      <c r="D36" s="465">
        <v>1137.46</v>
      </c>
      <c r="E36" s="466">
        <f>C36*D36</f>
        <v>3776.3672000000001</v>
      </c>
    </row>
    <row r="37" spans="2:16" x14ac:dyDescent="0.25">
      <c r="B37" s="13" t="s">
        <v>855</v>
      </c>
      <c r="C37" s="13">
        <v>2.82</v>
      </c>
      <c r="D37" s="465">
        <v>1137.46</v>
      </c>
      <c r="E37" s="466">
        <f>C37*D37</f>
        <v>3207.6372000000001</v>
      </c>
    </row>
    <row r="38" spans="2:16" x14ac:dyDescent="0.25">
      <c r="B38" s="13" t="s">
        <v>856</v>
      </c>
      <c r="C38" s="13">
        <v>2.82</v>
      </c>
      <c r="D38" s="465">
        <v>1137.46</v>
      </c>
      <c r="E38" s="466">
        <f>C38*D38</f>
        <v>3207.6372000000001</v>
      </c>
    </row>
    <row r="39" spans="2:16" x14ac:dyDescent="0.25">
      <c r="B39" s="13" t="s">
        <v>857</v>
      </c>
      <c r="C39" s="13">
        <v>2.12</v>
      </c>
      <c r="D39" s="465">
        <v>1137.46</v>
      </c>
      <c r="E39" s="466">
        <f>C39*D39</f>
        <v>2411.4152000000004</v>
      </c>
    </row>
    <row r="40" spans="2:16" ht="5.25" customHeight="1" x14ac:dyDescent="0.25">
      <c r="B40" s="13"/>
      <c r="C40" s="13"/>
      <c r="D40" s="13"/>
      <c r="E40" s="13"/>
    </row>
    <row r="41" spans="2:16" hidden="1" x14ac:dyDescent="0.25">
      <c r="B41" s="992" t="s">
        <v>858</v>
      </c>
      <c r="C41" s="1000"/>
      <c r="D41" s="1000"/>
      <c r="E41" s="1000"/>
    </row>
    <row r="42" spans="2:16" hidden="1" x14ac:dyDescent="0.25">
      <c r="B42" s="13" t="s">
        <v>859</v>
      </c>
      <c r="C42" s="13">
        <v>0.8</v>
      </c>
      <c r="D42" s="465">
        <v>1058.0999999999999</v>
      </c>
      <c r="E42" s="466">
        <f>C42*D42</f>
        <v>846.48</v>
      </c>
    </row>
    <row r="43" spans="2:16" ht="5.25" hidden="1" customHeight="1" x14ac:dyDescent="0.25">
      <c r="B43" s="13"/>
      <c r="C43" s="13"/>
      <c r="D43" s="13"/>
      <c r="E43" s="13"/>
    </row>
    <row r="44" spans="2:16" x14ac:dyDescent="0.25">
      <c r="B44" s="999" t="s">
        <v>860</v>
      </c>
      <c r="C44" s="999"/>
      <c r="D44" s="999"/>
      <c r="E44" s="999"/>
    </row>
    <row r="45" spans="2:16" ht="30" x14ac:dyDescent="0.25">
      <c r="B45" s="462" t="s">
        <v>861</v>
      </c>
      <c r="C45" s="13">
        <v>4.05</v>
      </c>
      <c r="D45" s="465">
        <v>1137.46</v>
      </c>
      <c r="E45" s="466">
        <f>C45*D45</f>
        <v>4606.7129999999997</v>
      </c>
    </row>
    <row r="46" spans="2:16" ht="3.75" customHeight="1" x14ac:dyDescent="0.25">
      <c r="B46" s="13"/>
      <c r="C46" s="13"/>
      <c r="D46" s="13"/>
      <c r="E46" s="13"/>
    </row>
    <row r="47" spans="2:16" x14ac:dyDescent="0.25">
      <c r="B47" s="999" t="s">
        <v>862</v>
      </c>
      <c r="C47" s="999"/>
      <c r="D47" s="999"/>
      <c r="E47" s="999"/>
    </row>
    <row r="48" spans="2:16" ht="36.6" customHeight="1" x14ac:dyDescent="0.25">
      <c r="B48" s="462" t="s">
        <v>863</v>
      </c>
      <c r="C48" s="13">
        <v>4.05</v>
      </c>
      <c r="D48" s="465">
        <v>1137.46</v>
      </c>
      <c r="E48" s="466">
        <f>C48*D48</f>
        <v>4606.7129999999997</v>
      </c>
      <c r="G48" s="463" t="s">
        <v>864</v>
      </c>
    </row>
    <row r="49" spans="2:5" ht="4.5" customHeight="1" x14ac:dyDescent="0.25">
      <c r="B49" s="13"/>
      <c r="C49" s="13"/>
      <c r="D49" s="13"/>
      <c r="E49" s="13"/>
    </row>
    <row r="50" spans="2:5" x14ac:dyDescent="0.25">
      <c r="B50" s="999" t="s">
        <v>865</v>
      </c>
      <c r="C50" s="999"/>
      <c r="D50" s="999"/>
      <c r="E50" s="999"/>
    </row>
    <row r="51" spans="2:5" x14ac:dyDescent="0.25">
      <c r="B51" s="13" t="s">
        <v>866</v>
      </c>
      <c r="C51" s="13">
        <v>4.4800000000000004</v>
      </c>
      <c r="D51" s="465">
        <v>1137.46</v>
      </c>
      <c r="E51" s="466">
        <f t="shared" ref="E51:E58" si="3">C51*D51</f>
        <v>5095.8208000000004</v>
      </c>
    </row>
    <row r="52" spans="2:5" x14ac:dyDescent="0.25">
      <c r="B52" s="13" t="s">
        <v>867</v>
      </c>
      <c r="C52" s="13">
        <v>4.34</v>
      </c>
      <c r="D52" s="465">
        <v>1137.46</v>
      </c>
      <c r="E52" s="466">
        <f t="shared" si="3"/>
        <v>4936.5763999999999</v>
      </c>
    </row>
    <row r="53" spans="2:5" x14ac:dyDescent="0.25">
      <c r="B53" s="13" t="s">
        <v>868</v>
      </c>
      <c r="C53" s="13">
        <v>4.2</v>
      </c>
      <c r="D53" s="465">
        <v>1137.46</v>
      </c>
      <c r="E53" s="466">
        <f>C53*D53</f>
        <v>4777.3320000000003</v>
      </c>
    </row>
    <row r="54" spans="2:5" x14ac:dyDescent="0.25">
      <c r="B54" s="988" t="s">
        <v>869</v>
      </c>
      <c r="C54" s="989"/>
      <c r="D54" s="989"/>
      <c r="E54" s="990"/>
    </row>
    <row r="55" spans="2:5" x14ac:dyDescent="0.25">
      <c r="B55" s="13" t="s">
        <v>870</v>
      </c>
      <c r="C55" s="13">
        <v>4.4800000000000004</v>
      </c>
      <c r="D55" s="465">
        <v>1137.46</v>
      </c>
      <c r="E55" s="466">
        <f t="shared" si="3"/>
        <v>5095.8208000000004</v>
      </c>
    </row>
    <row r="56" spans="2:5" x14ac:dyDescent="0.25">
      <c r="B56" s="13" t="s">
        <v>871</v>
      </c>
      <c r="C56" s="13">
        <v>4.2</v>
      </c>
      <c r="D56" s="465">
        <v>1137.46</v>
      </c>
      <c r="E56" s="466">
        <f t="shared" si="3"/>
        <v>4777.3320000000003</v>
      </c>
    </row>
    <row r="57" spans="2:5" x14ac:dyDescent="0.25">
      <c r="B57" s="988" t="s">
        <v>872</v>
      </c>
      <c r="C57" s="989"/>
      <c r="D57" s="989"/>
      <c r="E57" s="990"/>
    </row>
    <row r="58" spans="2:5" x14ac:dyDescent="0.25">
      <c r="B58" s="13" t="s">
        <v>873</v>
      </c>
      <c r="C58" s="13">
        <v>2.78</v>
      </c>
      <c r="D58" s="465">
        <v>1137.46</v>
      </c>
      <c r="E58" s="466">
        <f t="shared" si="3"/>
        <v>3162.1387999999997</v>
      </c>
    </row>
    <row r="60" spans="2:5" ht="4.5" customHeight="1" x14ac:dyDescent="0.25">
      <c r="B60" s="13"/>
      <c r="C60" s="13"/>
      <c r="D60" s="13"/>
      <c r="E60" s="13"/>
    </row>
    <row r="61" spans="2:5" x14ac:dyDescent="0.25">
      <c r="B61" s="999" t="s">
        <v>874</v>
      </c>
      <c r="C61" s="999"/>
      <c r="D61" s="999"/>
      <c r="E61" s="999"/>
    </row>
    <row r="62" spans="2:5" x14ac:dyDescent="0.25">
      <c r="B62" s="13" t="s">
        <v>874</v>
      </c>
      <c r="C62" s="13">
        <v>6.2</v>
      </c>
      <c r="D62" s="465">
        <v>1137.46</v>
      </c>
      <c r="E62" s="466">
        <f>C62*D62</f>
        <v>7052.2520000000004</v>
      </c>
    </row>
    <row r="63" spans="2:5" ht="4.5" customHeight="1" x14ac:dyDescent="0.25">
      <c r="B63" s="13"/>
      <c r="C63" s="13"/>
      <c r="D63" s="13"/>
      <c r="E63" s="13"/>
    </row>
    <row r="64" spans="2:5" x14ac:dyDescent="0.25">
      <c r="B64" s="999" t="s">
        <v>875</v>
      </c>
      <c r="C64" s="999"/>
      <c r="D64" s="999"/>
      <c r="E64" s="999"/>
    </row>
    <row r="65" spans="2:7" ht="37.5" customHeight="1" x14ac:dyDescent="0.25">
      <c r="B65" s="462" t="s">
        <v>876</v>
      </c>
      <c r="C65" s="474">
        <v>4.05</v>
      </c>
      <c r="D65" s="474">
        <v>1637.86</v>
      </c>
      <c r="E65" s="466">
        <f>C65*D65</f>
        <v>6633.3329999999996</v>
      </c>
      <c r="G65" s="463" t="s">
        <v>877</v>
      </c>
    </row>
    <row r="66" spans="2:7" ht="6.75" customHeight="1" x14ac:dyDescent="0.25">
      <c r="B66" s="475"/>
      <c r="C66" s="475"/>
      <c r="D66" s="475"/>
      <c r="E66" s="475"/>
    </row>
    <row r="67" spans="2:7" x14ac:dyDescent="0.25">
      <c r="B67" s="999" t="s">
        <v>878</v>
      </c>
      <c r="C67" s="999"/>
      <c r="D67" s="999"/>
      <c r="E67" s="999"/>
    </row>
    <row r="68" spans="2:7" x14ac:dyDescent="0.25">
      <c r="B68" s="13" t="s">
        <v>879</v>
      </c>
      <c r="C68" s="13">
        <v>6.2</v>
      </c>
      <c r="D68" s="465">
        <v>1137.46</v>
      </c>
      <c r="E68" s="466">
        <f>C68*D68</f>
        <v>7052.2520000000004</v>
      </c>
    </row>
    <row r="69" spans="2:7" x14ac:dyDescent="0.25">
      <c r="B69" s="13" t="s">
        <v>880</v>
      </c>
      <c r="C69" s="13">
        <v>5</v>
      </c>
      <c r="D69" s="465">
        <v>1137.46</v>
      </c>
      <c r="E69" s="466">
        <f>C69*D69</f>
        <v>5687.3</v>
      </c>
    </row>
    <row r="70" spans="2:7" ht="4.5" customHeight="1" x14ac:dyDescent="0.25">
      <c r="B70" s="13"/>
      <c r="C70" s="13"/>
      <c r="D70" s="13"/>
      <c r="E70" s="13"/>
    </row>
    <row r="71" spans="2:7" hidden="1" x14ac:dyDescent="0.25">
      <c r="B71" s="1003" t="s">
        <v>881</v>
      </c>
      <c r="C71" s="1003"/>
      <c r="D71" s="1003"/>
      <c r="E71" s="1003"/>
    </row>
    <row r="72" spans="2:7" ht="30" hidden="1" x14ac:dyDescent="0.25">
      <c r="B72" s="462" t="s">
        <v>882</v>
      </c>
      <c r="C72" s="13">
        <v>4.95</v>
      </c>
      <c r="D72" s="465">
        <v>2187.08</v>
      </c>
      <c r="E72" s="466">
        <f>C72*D72</f>
        <v>10826.046</v>
      </c>
    </row>
    <row r="73" spans="2:7" ht="4.5" hidden="1" customHeight="1" x14ac:dyDescent="0.25">
      <c r="B73" s="13"/>
      <c r="C73" s="13"/>
      <c r="D73" s="13"/>
      <c r="E73" s="13"/>
    </row>
    <row r="74" spans="2:7" x14ac:dyDescent="0.25">
      <c r="B74" s="999" t="s">
        <v>883</v>
      </c>
      <c r="C74" s="999"/>
      <c r="D74" s="999"/>
      <c r="E74" s="999"/>
    </row>
    <row r="75" spans="2:7" ht="30" x14ac:dyDescent="0.25">
      <c r="B75" s="462" t="s">
        <v>884</v>
      </c>
      <c r="C75" s="13">
        <v>4.05</v>
      </c>
      <c r="D75" s="465">
        <v>2187.08</v>
      </c>
      <c r="E75" s="466">
        <f>C75*D75</f>
        <v>8857.6739999999991</v>
      </c>
    </row>
    <row r="76" spans="2:7" ht="3.6" customHeight="1" x14ac:dyDescent="0.25">
      <c r="B76" s="463"/>
      <c r="D76" s="671"/>
      <c r="E76" s="471"/>
    </row>
    <row r="77" spans="2:7" x14ac:dyDescent="0.25">
      <c r="B77" s="1001" t="s">
        <v>1382</v>
      </c>
      <c r="C77" s="1001"/>
      <c r="D77" s="1001"/>
      <c r="E77" s="1001"/>
    </row>
    <row r="78" spans="2:7" x14ac:dyDescent="0.25">
      <c r="B78" s="462" t="s">
        <v>1383</v>
      </c>
      <c r="C78" s="13">
        <v>5.5</v>
      </c>
      <c r="D78" s="465">
        <v>1137.46</v>
      </c>
      <c r="E78" s="466">
        <f>C78*D78</f>
        <v>6256.0300000000007</v>
      </c>
    </row>
    <row r="80" spans="2:7" x14ac:dyDescent="0.25">
      <c r="B80" s="991" t="s">
        <v>1384</v>
      </c>
      <c r="C80" s="991"/>
      <c r="D80" s="991"/>
      <c r="E80" s="991"/>
    </row>
    <row r="82" spans="2:12" ht="60.75" thickBot="1" x14ac:dyDescent="0.3">
      <c r="B82" s="765"/>
      <c r="C82" s="766" t="s">
        <v>826</v>
      </c>
      <c r="D82" s="766" t="s">
        <v>1365</v>
      </c>
      <c r="E82" s="766" t="s">
        <v>1385</v>
      </c>
    </row>
    <row r="83" spans="2:12" x14ac:dyDescent="0.25">
      <c r="B83" s="767" t="s">
        <v>887</v>
      </c>
      <c r="C83" s="768">
        <v>3.2</v>
      </c>
      <c r="D83" s="769">
        <v>1137.46</v>
      </c>
      <c r="E83" s="770">
        <f t="shared" ref="E83:E94" si="4">C83*D83</f>
        <v>3639.8720000000003</v>
      </c>
      <c r="K83" s="468"/>
      <c r="L83" s="468"/>
    </row>
    <row r="84" spans="2:12" ht="30" x14ac:dyDescent="0.25">
      <c r="B84" s="771" t="s">
        <v>1386</v>
      </c>
      <c r="C84" s="13">
        <v>3.52</v>
      </c>
      <c r="D84" s="465">
        <v>1137.46</v>
      </c>
      <c r="E84" s="770">
        <f t="shared" si="4"/>
        <v>4003.8592000000003</v>
      </c>
    </row>
    <row r="85" spans="2:12" x14ac:dyDescent="0.25">
      <c r="B85" s="772" t="s">
        <v>1387</v>
      </c>
      <c r="C85" s="13">
        <v>3.84</v>
      </c>
      <c r="D85" s="465">
        <v>1137.46</v>
      </c>
      <c r="E85" s="770">
        <f t="shared" si="4"/>
        <v>4367.8464000000004</v>
      </c>
    </row>
    <row r="86" spans="2:12" x14ac:dyDescent="0.25">
      <c r="B86" s="772" t="s">
        <v>1388</v>
      </c>
      <c r="C86" s="13">
        <v>3.84</v>
      </c>
      <c r="D86" s="465">
        <v>1137.46</v>
      </c>
      <c r="E86" s="770">
        <f t="shared" si="4"/>
        <v>4367.8464000000004</v>
      </c>
    </row>
    <row r="87" spans="2:12" ht="27.6" customHeight="1" x14ac:dyDescent="0.25">
      <c r="B87" s="771" t="s">
        <v>1389</v>
      </c>
      <c r="C87" s="13">
        <v>4.09</v>
      </c>
      <c r="D87" s="465">
        <v>1137.46</v>
      </c>
      <c r="E87" s="770">
        <f t="shared" si="4"/>
        <v>4652.2114000000001</v>
      </c>
    </row>
    <row r="88" spans="2:12" x14ac:dyDescent="0.25">
      <c r="B88" s="772" t="s">
        <v>1390</v>
      </c>
      <c r="C88" s="13">
        <v>4.32</v>
      </c>
      <c r="D88" s="465">
        <v>1137.46</v>
      </c>
      <c r="E88" s="770">
        <f t="shared" si="4"/>
        <v>4913.8272000000006</v>
      </c>
    </row>
    <row r="89" spans="2:12" x14ac:dyDescent="0.25">
      <c r="B89" s="772" t="s">
        <v>1391</v>
      </c>
      <c r="C89" s="13">
        <v>5</v>
      </c>
      <c r="D89" s="465">
        <v>1137.46</v>
      </c>
      <c r="E89" s="770">
        <f t="shared" si="4"/>
        <v>5687.3</v>
      </c>
    </row>
    <row r="90" spans="2:12" x14ac:dyDescent="0.25">
      <c r="B90" s="772" t="s">
        <v>1392</v>
      </c>
      <c r="C90" s="13">
        <v>5.3</v>
      </c>
      <c r="D90" s="465">
        <v>1137.46</v>
      </c>
      <c r="E90" s="770">
        <f t="shared" si="4"/>
        <v>6028.5379999999996</v>
      </c>
    </row>
    <row r="91" spans="2:12" x14ac:dyDescent="0.25">
      <c r="B91" s="772" t="s">
        <v>1393</v>
      </c>
      <c r="C91" s="13">
        <v>7</v>
      </c>
      <c r="D91" s="465">
        <v>1137.46</v>
      </c>
      <c r="E91" s="770">
        <f t="shared" si="4"/>
        <v>7962.22</v>
      </c>
    </row>
    <row r="92" spans="2:12" x14ac:dyDescent="0.25">
      <c r="B92" s="772" t="s">
        <v>1394</v>
      </c>
      <c r="C92" s="13">
        <v>5.76</v>
      </c>
      <c r="D92" s="465">
        <v>1137.46</v>
      </c>
      <c r="E92" s="770">
        <f t="shared" si="4"/>
        <v>6551.7695999999996</v>
      </c>
    </row>
    <row r="93" spans="2:12" x14ac:dyDescent="0.25">
      <c r="B93" s="772" t="s">
        <v>1395</v>
      </c>
      <c r="C93" s="13">
        <v>6</v>
      </c>
      <c r="D93" s="465">
        <v>1137.46</v>
      </c>
      <c r="E93" s="770">
        <f t="shared" si="4"/>
        <v>6824.76</v>
      </c>
    </row>
    <row r="94" spans="2:12" ht="15.75" thickBot="1" x14ac:dyDescent="0.3">
      <c r="B94" s="773" t="s">
        <v>1396</v>
      </c>
      <c r="C94" s="774">
        <v>7</v>
      </c>
      <c r="D94" s="775">
        <v>1137.46</v>
      </c>
      <c r="E94" s="776">
        <f t="shared" si="4"/>
        <v>7962.22</v>
      </c>
    </row>
    <row r="95" spans="2:12" ht="3.6" customHeight="1" thickBot="1" x14ac:dyDescent="0.3">
      <c r="D95" s="671"/>
      <c r="E95" s="471"/>
    </row>
    <row r="96" spans="2:12" x14ac:dyDescent="0.25">
      <c r="B96" s="767" t="s">
        <v>888</v>
      </c>
      <c r="C96" s="768">
        <v>3.05</v>
      </c>
      <c r="D96" s="769">
        <v>1137.46</v>
      </c>
      <c r="E96" s="777">
        <f>C96*D96</f>
        <v>3469.2529999999997</v>
      </c>
    </row>
    <row r="97" spans="2:6" x14ac:dyDescent="0.25">
      <c r="B97" s="772" t="s">
        <v>1397</v>
      </c>
      <c r="C97" s="13">
        <v>3.26</v>
      </c>
      <c r="D97" s="465">
        <v>1137.46</v>
      </c>
      <c r="E97" s="770">
        <f t="shared" ref="E97:E105" si="5">C97*D97</f>
        <v>3708.1196</v>
      </c>
    </row>
    <row r="98" spans="2:6" x14ac:dyDescent="0.25">
      <c r="B98" s="772" t="s">
        <v>1398</v>
      </c>
      <c r="C98" s="13">
        <v>3.53</v>
      </c>
      <c r="D98" s="465">
        <v>1137.46</v>
      </c>
      <c r="E98" s="770">
        <f t="shared" si="5"/>
        <v>4015.2338</v>
      </c>
    </row>
    <row r="99" spans="2:6" x14ac:dyDescent="0.25">
      <c r="B99" s="772" t="s">
        <v>1399</v>
      </c>
      <c r="C99" s="13">
        <v>3.35</v>
      </c>
      <c r="D99" s="465">
        <v>1137.46</v>
      </c>
      <c r="E99" s="770">
        <f t="shared" si="5"/>
        <v>3810.4910000000004</v>
      </c>
    </row>
    <row r="100" spans="2:6" x14ac:dyDescent="0.25">
      <c r="B100" s="772" t="s">
        <v>1400</v>
      </c>
      <c r="C100" s="13">
        <v>3.56</v>
      </c>
      <c r="D100" s="465">
        <v>1137.46</v>
      </c>
      <c r="E100" s="770">
        <f t="shared" si="5"/>
        <v>4049.3576000000003</v>
      </c>
    </row>
    <row r="101" spans="2:6" x14ac:dyDescent="0.25">
      <c r="B101" s="772" t="s">
        <v>1401</v>
      </c>
      <c r="C101" s="13">
        <v>3.77</v>
      </c>
      <c r="D101" s="465">
        <v>1137.46</v>
      </c>
      <c r="E101" s="770">
        <f t="shared" si="5"/>
        <v>4288.2242000000006</v>
      </c>
    </row>
    <row r="102" spans="2:6" x14ac:dyDescent="0.25">
      <c r="B102" s="772" t="s">
        <v>1402</v>
      </c>
      <c r="C102" s="13">
        <v>3.77</v>
      </c>
      <c r="D102" s="465">
        <v>1137.46</v>
      </c>
      <c r="E102" s="770">
        <f t="shared" si="5"/>
        <v>4288.2242000000006</v>
      </c>
    </row>
    <row r="103" spans="2:6" x14ac:dyDescent="0.25">
      <c r="B103" s="772" t="s">
        <v>1403</v>
      </c>
      <c r="C103" s="13">
        <v>4.4000000000000004</v>
      </c>
      <c r="D103" s="465">
        <v>1137.46</v>
      </c>
      <c r="E103" s="770">
        <f t="shared" si="5"/>
        <v>5004.8240000000005</v>
      </c>
    </row>
    <row r="104" spans="2:6" x14ac:dyDescent="0.25">
      <c r="B104" s="772" t="s">
        <v>1404</v>
      </c>
      <c r="C104" s="13">
        <v>4.7</v>
      </c>
      <c r="D104" s="465">
        <v>1137.46</v>
      </c>
      <c r="E104" s="770">
        <f t="shared" si="5"/>
        <v>5346.0620000000008</v>
      </c>
    </row>
    <row r="105" spans="2:6" ht="15.75" thickBot="1" x14ac:dyDescent="0.3">
      <c r="B105" s="773" t="s">
        <v>1405</v>
      </c>
      <c r="C105" s="774">
        <v>6.7</v>
      </c>
      <c r="D105" s="775">
        <v>1137.46</v>
      </c>
      <c r="E105" s="776">
        <f t="shared" si="5"/>
        <v>7620.9820000000009</v>
      </c>
    </row>
    <row r="106" spans="2:6" x14ac:dyDescent="0.25">
      <c r="D106" s="671"/>
      <c r="E106" s="471"/>
    </row>
    <row r="107" spans="2:6" ht="28.5" customHeight="1" x14ac:dyDescent="0.25">
      <c r="B107" s="1002" t="s">
        <v>1406</v>
      </c>
      <c r="C107" s="1002"/>
      <c r="D107" s="1002"/>
      <c r="E107" s="1002"/>
    </row>
    <row r="109" spans="2:6" ht="60" x14ac:dyDescent="0.25">
      <c r="B109" s="13"/>
      <c r="C109" s="462" t="s">
        <v>826</v>
      </c>
      <c r="D109" s="462" t="s">
        <v>1365</v>
      </c>
      <c r="E109" s="462" t="s">
        <v>1407</v>
      </c>
    </row>
    <row r="110" spans="2:6" hidden="1" x14ac:dyDescent="0.25">
      <c r="B110" s="13" t="s">
        <v>891</v>
      </c>
      <c r="C110" s="13">
        <v>3.2</v>
      </c>
      <c r="D110" s="13">
        <v>976.47</v>
      </c>
      <c r="E110" s="466">
        <f>976.47*3.2</f>
        <v>3124.7040000000002</v>
      </c>
      <c r="F110" t="s">
        <v>892</v>
      </c>
    </row>
    <row r="111" spans="2:6" x14ac:dyDescent="0.25">
      <c r="B111" s="13" t="s">
        <v>1408</v>
      </c>
      <c r="C111" s="13">
        <v>3.5</v>
      </c>
      <c r="D111" s="465">
        <v>1137.46</v>
      </c>
      <c r="E111" s="466">
        <f>D111*C111</f>
        <v>3981.11</v>
      </c>
    </row>
    <row r="112" spans="2:6" x14ac:dyDescent="0.25">
      <c r="B112" s="13" t="s">
        <v>896</v>
      </c>
      <c r="C112" s="13">
        <v>6.2</v>
      </c>
      <c r="D112" s="465">
        <v>1137.46</v>
      </c>
      <c r="E112" s="466">
        <f>C112*D112</f>
        <v>7052.2520000000004</v>
      </c>
    </row>
    <row r="113" spans="2:5" x14ac:dyDescent="0.25">
      <c r="B113" s="13" t="s">
        <v>897</v>
      </c>
      <c r="C113" s="13">
        <v>6.2</v>
      </c>
      <c r="D113" s="465">
        <v>1137.46</v>
      </c>
      <c r="E113" s="466">
        <f>C113*D113</f>
        <v>7052.2520000000004</v>
      </c>
    </row>
    <row r="114" spans="2:5" x14ac:dyDescent="0.25">
      <c r="B114" s="13" t="s">
        <v>898</v>
      </c>
      <c r="C114" s="13">
        <v>5.5</v>
      </c>
      <c r="D114" s="465">
        <v>1137.46</v>
      </c>
      <c r="E114" s="466">
        <f>C114*D114</f>
        <v>6256.0300000000007</v>
      </c>
    </row>
    <row r="117" spans="2:5" x14ac:dyDescent="0.25">
      <c r="B117" s="991" t="s">
        <v>1409</v>
      </c>
      <c r="C117" s="991"/>
      <c r="D117" s="991"/>
      <c r="E117" s="991"/>
    </row>
    <row r="118" spans="2:5" x14ac:dyDescent="0.25">
      <c r="B118" s="477"/>
      <c r="C118" s="477"/>
      <c r="D118" s="477"/>
      <c r="E118" s="477"/>
    </row>
    <row r="119" spans="2:5" ht="60" x14ac:dyDescent="0.25">
      <c r="B119" s="13"/>
      <c r="C119" s="462" t="s">
        <v>901</v>
      </c>
      <c r="D119" s="462" t="s">
        <v>1365</v>
      </c>
      <c r="E119" s="462" t="s">
        <v>1385</v>
      </c>
    </row>
    <row r="120" spans="2:5" x14ac:dyDescent="0.25">
      <c r="B120" s="478" t="s">
        <v>902</v>
      </c>
      <c r="C120" s="13">
        <v>0.9</v>
      </c>
      <c r="D120" s="479">
        <v>1170.8599999999999</v>
      </c>
      <c r="E120" s="466">
        <f>D120*0.9</f>
        <v>1053.7739999999999</v>
      </c>
    </row>
    <row r="121" spans="2:5" x14ac:dyDescent="0.25">
      <c r="B121" s="478" t="s">
        <v>903</v>
      </c>
      <c r="C121" s="13">
        <v>2.4</v>
      </c>
      <c r="D121" s="479">
        <v>1170.8599999999999</v>
      </c>
      <c r="E121" s="466">
        <f>D121*2.4</f>
        <v>2810.0639999999999</v>
      </c>
    </row>
    <row r="122" spans="2:5" x14ac:dyDescent="0.25">
      <c r="B122" s="478" t="s">
        <v>904</v>
      </c>
      <c r="C122" s="13">
        <v>3</v>
      </c>
      <c r="D122" s="479">
        <v>1170.8599999999999</v>
      </c>
      <c r="E122" s="466">
        <f>D122*3</f>
        <v>3512.58</v>
      </c>
    </row>
  </sheetData>
  <mergeCells count="22">
    <mergeCell ref="B77:E77"/>
    <mergeCell ref="B80:E80"/>
    <mergeCell ref="B107:E107"/>
    <mergeCell ref="B117:E117"/>
    <mergeCell ref="B57:E57"/>
    <mergeCell ref="B61:E61"/>
    <mergeCell ref="B64:E64"/>
    <mergeCell ref="B67:E67"/>
    <mergeCell ref="B71:E71"/>
    <mergeCell ref="B74:E74"/>
    <mergeCell ref="B54:E54"/>
    <mergeCell ref="B1:E1"/>
    <mergeCell ref="B4:E4"/>
    <mergeCell ref="B11:E11"/>
    <mergeCell ref="B12:E12"/>
    <mergeCell ref="B18:E18"/>
    <mergeCell ref="B31:E31"/>
    <mergeCell ref="B35:E35"/>
    <mergeCell ref="B41:E41"/>
    <mergeCell ref="B44:E44"/>
    <mergeCell ref="B47:E47"/>
    <mergeCell ref="B50:E50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3D77-AD88-4412-825F-9D595388C633}">
  <dimension ref="B1:K93"/>
  <sheetViews>
    <sheetView topLeftCell="A3" zoomScaleNormal="100" workbookViewId="0">
      <selection activeCell="G10" sqref="G10"/>
    </sheetView>
  </sheetViews>
  <sheetFormatPr defaultRowHeight="15" x14ac:dyDescent="0.25"/>
  <cols>
    <col min="2" max="2" width="54.42578125" customWidth="1"/>
    <col min="3" max="4" width="15.42578125" customWidth="1"/>
    <col min="5" max="5" width="18.140625" customWidth="1"/>
    <col min="7" max="7" width="13.42578125" customWidth="1"/>
    <col min="9" max="9" width="18.7109375" customWidth="1"/>
    <col min="11" max="11" width="10.85546875" bestFit="1" customWidth="1"/>
  </cols>
  <sheetData>
    <row r="1" spans="2:9" x14ac:dyDescent="0.25">
      <c r="B1" s="991" t="s">
        <v>825</v>
      </c>
      <c r="C1" s="991"/>
      <c r="D1" s="991"/>
      <c r="E1" s="991"/>
    </row>
    <row r="3" spans="2:9" ht="90" x14ac:dyDescent="0.25">
      <c r="B3" s="13"/>
      <c r="C3" s="462" t="s">
        <v>826</v>
      </c>
      <c r="D3" s="462" t="s">
        <v>827</v>
      </c>
      <c r="E3" s="462" t="s">
        <v>828</v>
      </c>
      <c r="G3" s="463"/>
    </row>
    <row r="4" spans="2:9" x14ac:dyDescent="0.25">
      <c r="B4" s="992" t="s">
        <v>829</v>
      </c>
      <c r="C4" s="992"/>
      <c r="D4" s="992"/>
      <c r="E4" s="992"/>
      <c r="F4" s="464"/>
    </row>
    <row r="5" spans="2:9" x14ac:dyDescent="0.25">
      <c r="B5" s="993" t="s">
        <v>830</v>
      </c>
      <c r="C5" s="994"/>
      <c r="D5" s="994"/>
      <c r="E5" s="995"/>
      <c r="F5" s="464"/>
    </row>
    <row r="6" spans="2:9" x14ac:dyDescent="0.25">
      <c r="B6" s="13" t="s">
        <v>831</v>
      </c>
      <c r="C6" s="13">
        <v>1.2</v>
      </c>
      <c r="D6" s="465">
        <v>1058.0999999999999</v>
      </c>
      <c r="E6" s="466">
        <f>C6*D6</f>
        <v>1269.7199999999998</v>
      </c>
    </row>
    <row r="7" spans="2:9" x14ac:dyDescent="0.25">
      <c r="B7" s="13" t="s">
        <v>832</v>
      </c>
      <c r="C7" s="567">
        <v>3.64</v>
      </c>
      <c r="D7" s="465">
        <v>1058.0999999999999</v>
      </c>
      <c r="E7" s="467">
        <f>C7*D7</f>
        <v>3851.4839999999999</v>
      </c>
    </row>
    <row r="8" spans="2:9" x14ac:dyDescent="0.25">
      <c r="B8" s="13" t="s">
        <v>833</v>
      </c>
      <c r="C8" s="13">
        <v>3.2</v>
      </c>
      <c r="D8" s="465">
        <v>1058.0999999999999</v>
      </c>
      <c r="E8" s="467">
        <f>C8*D8</f>
        <v>3385.92</v>
      </c>
    </row>
    <row r="9" spans="2:9" x14ac:dyDescent="0.25">
      <c r="B9" s="13" t="s">
        <v>834</v>
      </c>
      <c r="C9" s="13">
        <v>2.5499999999999998</v>
      </c>
      <c r="D9" s="465">
        <v>1058.0999999999999</v>
      </c>
      <c r="E9" s="466">
        <f>C9*D9</f>
        <v>2698.1549999999997</v>
      </c>
    </row>
    <row r="10" spans="2:9" x14ac:dyDescent="0.25">
      <c r="B10" s="13" t="s">
        <v>835</v>
      </c>
      <c r="C10" s="567">
        <v>1.9</v>
      </c>
      <c r="D10" s="465">
        <v>1058.0999999999999</v>
      </c>
      <c r="E10" s="466">
        <f>C10*D10</f>
        <v>2010.3899999999996</v>
      </c>
      <c r="G10">
        <f>D10*1.8</f>
        <v>1904.58</v>
      </c>
    </row>
    <row r="11" spans="2:9" x14ac:dyDescent="0.25">
      <c r="B11" s="996" t="s">
        <v>836</v>
      </c>
      <c r="C11" s="997"/>
      <c r="D11" s="997"/>
      <c r="E11" s="998"/>
      <c r="I11" s="468"/>
    </row>
    <row r="12" spans="2:9" x14ac:dyDescent="0.25">
      <c r="B12" s="469" t="s">
        <v>839</v>
      </c>
      <c r="C12" s="13">
        <v>6</v>
      </c>
      <c r="D12" s="465">
        <v>1058.0999999999999</v>
      </c>
      <c r="E12" s="466">
        <f>C12*D12</f>
        <v>6348.5999999999995</v>
      </c>
    </row>
    <row r="13" spans="2:9" ht="60" x14ac:dyDescent="0.25">
      <c r="B13" s="469" t="s">
        <v>840</v>
      </c>
      <c r="C13" s="567">
        <v>5.2</v>
      </c>
      <c r="D13" s="465">
        <v>1137.46</v>
      </c>
      <c r="E13" s="470">
        <f t="shared" ref="E13:E22" si="0">C13*D13</f>
        <v>5914.7920000000004</v>
      </c>
      <c r="F13" s="471"/>
    </row>
    <row r="14" spans="2:9" ht="45" x14ac:dyDescent="0.25">
      <c r="B14" s="469" t="s">
        <v>841</v>
      </c>
      <c r="C14" s="13">
        <v>4.2</v>
      </c>
      <c r="D14" s="465">
        <v>1137.46</v>
      </c>
      <c r="E14" s="466">
        <f t="shared" si="0"/>
        <v>4777.3320000000003</v>
      </c>
    </row>
    <row r="15" spans="2:9" ht="45" x14ac:dyDescent="0.25">
      <c r="B15" s="469" t="s">
        <v>842</v>
      </c>
      <c r="C15" s="567">
        <v>4</v>
      </c>
      <c r="D15" s="465">
        <v>1137.46</v>
      </c>
      <c r="E15" s="470">
        <f t="shared" si="0"/>
        <v>4549.84</v>
      </c>
      <c r="F15" s="471"/>
    </row>
    <row r="16" spans="2:9" ht="45" x14ac:dyDescent="0.25">
      <c r="B16" s="469" t="s">
        <v>843</v>
      </c>
      <c r="C16" s="13">
        <v>3.7</v>
      </c>
      <c r="D16" s="465">
        <v>1137.46</v>
      </c>
      <c r="E16" s="466">
        <f t="shared" si="0"/>
        <v>4208.6020000000008</v>
      </c>
    </row>
    <row r="17" spans="2:10" x14ac:dyDescent="0.25">
      <c r="B17" s="469" t="s">
        <v>844</v>
      </c>
      <c r="C17" s="13">
        <v>3.1</v>
      </c>
      <c r="D17" s="465">
        <v>1137.46</v>
      </c>
      <c r="E17" s="466">
        <f t="shared" si="0"/>
        <v>3526.1260000000002</v>
      </c>
    </row>
    <row r="18" spans="2:10" ht="45" x14ac:dyDescent="0.25">
      <c r="B18" s="469" t="s">
        <v>845</v>
      </c>
      <c r="C18" s="567">
        <v>2.8</v>
      </c>
      <c r="D18" s="465">
        <v>1137.46</v>
      </c>
      <c r="E18" s="470">
        <f t="shared" si="0"/>
        <v>3184.8879999999999</v>
      </c>
      <c r="F18" s="471"/>
    </row>
    <row r="19" spans="2:10" ht="30" x14ac:dyDescent="0.25">
      <c r="B19" s="472" t="s">
        <v>846</v>
      </c>
      <c r="C19" s="13">
        <v>2.5</v>
      </c>
      <c r="D19" s="465">
        <v>1137.46</v>
      </c>
      <c r="E19" s="466">
        <f t="shared" si="0"/>
        <v>2843.65</v>
      </c>
    </row>
    <row r="20" spans="2:10" x14ac:dyDescent="0.25">
      <c r="B20" s="469" t="s">
        <v>847</v>
      </c>
      <c r="C20" s="13">
        <v>1.7</v>
      </c>
      <c r="D20" s="465">
        <v>1137.46</v>
      </c>
      <c r="E20" s="466">
        <f t="shared" si="0"/>
        <v>1933.682</v>
      </c>
    </row>
    <row r="21" spans="2:10" ht="45" x14ac:dyDescent="0.25">
      <c r="B21" s="469" t="s">
        <v>848</v>
      </c>
      <c r="C21" s="567">
        <v>1.6</v>
      </c>
      <c r="D21" s="465">
        <v>1137.46</v>
      </c>
      <c r="E21" s="470">
        <f t="shared" si="0"/>
        <v>1819.9360000000001</v>
      </c>
      <c r="F21" s="471"/>
    </row>
    <row r="22" spans="2:10" ht="45" x14ac:dyDescent="0.25">
      <c r="B22" s="469" t="s">
        <v>849</v>
      </c>
      <c r="C22" s="13">
        <v>1.5</v>
      </c>
      <c r="D22" s="465">
        <v>1137.46</v>
      </c>
      <c r="E22" s="466">
        <f t="shared" si="0"/>
        <v>1706.19</v>
      </c>
    </row>
    <row r="23" spans="2:10" ht="4.5" customHeight="1" x14ac:dyDescent="0.25">
      <c r="B23" s="13"/>
      <c r="C23" s="13"/>
      <c r="D23" s="13"/>
      <c r="E23" s="13"/>
    </row>
    <row r="24" spans="2:10" ht="18" customHeight="1" x14ac:dyDescent="0.25">
      <c r="B24" s="999" t="s">
        <v>850</v>
      </c>
      <c r="C24" s="999"/>
      <c r="D24" s="999"/>
      <c r="E24" s="999"/>
      <c r="J24" s="473"/>
    </row>
    <row r="25" spans="2:10" ht="20.25" customHeight="1" x14ac:dyDescent="0.25">
      <c r="B25" s="13" t="s">
        <v>851</v>
      </c>
      <c r="C25" s="13">
        <v>2.33</v>
      </c>
      <c r="D25" s="465">
        <v>1137.46</v>
      </c>
      <c r="E25" s="466">
        <f>C25*D25</f>
        <v>2650.2818000000002</v>
      </c>
    </row>
    <row r="26" spans="2:10" ht="18.75" customHeight="1" x14ac:dyDescent="0.25">
      <c r="B26" s="13" t="s">
        <v>852</v>
      </c>
      <c r="C26" s="13">
        <v>0.22</v>
      </c>
      <c r="D26" s="465">
        <v>1137.46</v>
      </c>
      <c r="E26" s="466">
        <f>C26*D26</f>
        <v>250.24120000000002</v>
      </c>
    </row>
    <row r="27" spans="2:10" ht="6.75" customHeight="1" x14ac:dyDescent="0.25">
      <c r="B27" s="13"/>
      <c r="C27" s="13"/>
      <c r="D27" s="13"/>
      <c r="E27" s="13"/>
    </row>
    <row r="28" spans="2:10" x14ac:dyDescent="0.25">
      <c r="B28" s="999" t="s">
        <v>853</v>
      </c>
      <c r="C28" s="999"/>
      <c r="D28" s="999"/>
      <c r="E28" s="999"/>
    </row>
    <row r="29" spans="2:10" x14ac:dyDescent="0.25">
      <c r="B29" s="13" t="s">
        <v>854</v>
      </c>
      <c r="C29" s="13">
        <v>3.32</v>
      </c>
      <c r="D29" s="465">
        <v>1137.46</v>
      </c>
      <c r="E29" s="466">
        <f>C29*D29</f>
        <v>3776.3672000000001</v>
      </c>
    </row>
    <row r="30" spans="2:10" x14ac:dyDescent="0.25">
      <c r="B30" s="13" t="s">
        <v>855</v>
      </c>
      <c r="C30" s="13">
        <v>2.82</v>
      </c>
      <c r="D30" s="465">
        <v>1137.46</v>
      </c>
      <c r="E30" s="466">
        <f>C30*D30</f>
        <v>3207.6372000000001</v>
      </c>
    </row>
    <row r="31" spans="2:10" x14ac:dyDescent="0.25">
      <c r="B31" s="13" t="s">
        <v>856</v>
      </c>
      <c r="C31" s="13">
        <v>2.82</v>
      </c>
      <c r="D31" s="465">
        <v>1137.46</v>
      </c>
      <c r="E31" s="466">
        <f>C31*D31</f>
        <v>3207.6372000000001</v>
      </c>
    </row>
    <row r="32" spans="2:10" x14ac:dyDescent="0.25">
      <c r="B32" s="13" t="s">
        <v>857</v>
      </c>
      <c r="C32" s="13">
        <v>2.12</v>
      </c>
      <c r="D32" s="465">
        <v>1137.46</v>
      </c>
      <c r="E32" s="466">
        <f>C32*D32</f>
        <v>2411.4152000000004</v>
      </c>
    </row>
    <row r="33" spans="2:7" ht="5.25" customHeight="1" x14ac:dyDescent="0.25">
      <c r="B33" s="13"/>
      <c r="C33" s="13"/>
      <c r="D33" s="13"/>
      <c r="E33" s="13"/>
    </row>
    <row r="34" spans="2:7" hidden="1" x14ac:dyDescent="0.25">
      <c r="B34" s="992" t="s">
        <v>858</v>
      </c>
      <c r="C34" s="1000"/>
      <c r="D34" s="1000"/>
      <c r="E34" s="1000"/>
    </row>
    <row r="35" spans="2:7" hidden="1" x14ac:dyDescent="0.25">
      <c r="B35" s="13" t="s">
        <v>859</v>
      </c>
      <c r="C35" s="13">
        <v>0.8</v>
      </c>
      <c r="D35" s="465">
        <v>1058.0999999999999</v>
      </c>
      <c r="E35" s="466">
        <f>C35*D35</f>
        <v>846.48</v>
      </c>
    </row>
    <row r="36" spans="2:7" ht="5.25" hidden="1" customHeight="1" x14ac:dyDescent="0.25">
      <c r="B36" s="13"/>
      <c r="C36" s="13"/>
      <c r="D36" s="13"/>
      <c r="E36" s="13"/>
    </row>
    <row r="37" spans="2:7" x14ac:dyDescent="0.25">
      <c r="B37" s="999" t="s">
        <v>860</v>
      </c>
      <c r="C37" s="999"/>
      <c r="D37" s="999"/>
      <c r="E37" s="999"/>
    </row>
    <row r="38" spans="2:7" ht="30" x14ac:dyDescent="0.25">
      <c r="B38" s="462" t="s">
        <v>861</v>
      </c>
      <c r="C38" s="13">
        <v>4.05</v>
      </c>
      <c r="D38" s="465">
        <v>1058.0999999999999</v>
      </c>
      <c r="E38" s="466">
        <f>C38*D38</f>
        <v>4285.3049999999994</v>
      </c>
    </row>
    <row r="39" spans="2:7" ht="3.75" customHeight="1" x14ac:dyDescent="0.25">
      <c r="B39" s="13"/>
      <c r="C39" s="13"/>
      <c r="D39" s="13"/>
      <c r="E39" s="13"/>
    </row>
    <row r="40" spans="2:7" x14ac:dyDescent="0.25">
      <c r="B40" s="999" t="s">
        <v>862</v>
      </c>
      <c r="C40" s="999"/>
      <c r="D40" s="999"/>
      <c r="E40" s="999"/>
    </row>
    <row r="41" spans="2:7" ht="36.6" customHeight="1" x14ac:dyDescent="0.25">
      <c r="B41" s="462" t="s">
        <v>863</v>
      </c>
      <c r="C41" s="13">
        <v>4.05</v>
      </c>
      <c r="D41" s="465">
        <v>1058.0999999999999</v>
      </c>
      <c r="E41" s="466">
        <f>C41*D41</f>
        <v>4285.3049999999994</v>
      </c>
      <c r="G41" s="463" t="s">
        <v>864</v>
      </c>
    </row>
    <row r="42" spans="2:7" ht="4.5" customHeight="1" x14ac:dyDescent="0.25">
      <c r="B42" s="13"/>
      <c r="C42" s="13"/>
      <c r="D42" s="13"/>
      <c r="E42" s="13"/>
    </row>
    <row r="43" spans="2:7" x14ac:dyDescent="0.25">
      <c r="B43" s="999" t="s">
        <v>865</v>
      </c>
      <c r="C43" s="999"/>
      <c r="D43" s="999"/>
      <c r="E43" s="999"/>
    </row>
    <row r="44" spans="2:7" x14ac:dyDescent="0.25">
      <c r="B44" s="13" t="s">
        <v>866</v>
      </c>
      <c r="C44" s="13">
        <v>4.4800000000000004</v>
      </c>
      <c r="D44" s="465">
        <v>1058.0999999999999</v>
      </c>
      <c r="E44" s="466">
        <f t="shared" ref="E44:E51" si="1">C44*D44</f>
        <v>4740.2880000000005</v>
      </c>
    </row>
    <row r="45" spans="2:7" x14ac:dyDescent="0.25">
      <c r="B45" s="13" t="s">
        <v>867</v>
      </c>
      <c r="C45" s="13">
        <v>4.34</v>
      </c>
      <c r="D45" s="465">
        <v>1058.0999999999999</v>
      </c>
      <c r="E45" s="466">
        <f t="shared" si="1"/>
        <v>4592.1539999999995</v>
      </c>
    </row>
    <row r="46" spans="2:7" x14ac:dyDescent="0.25">
      <c r="B46" s="13" t="s">
        <v>868</v>
      </c>
      <c r="C46" s="13">
        <v>4.2</v>
      </c>
      <c r="D46" s="465">
        <v>1058.0999999999999</v>
      </c>
      <c r="E46" s="466">
        <f>C46*D46</f>
        <v>4444.0199999999995</v>
      </c>
    </row>
    <row r="47" spans="2:7" x14ac:dyDescent="0.25">
      <c r="B47" s="988" t="s">
        <v>869</v>
      </c>
      <c r="C47" s="989"/>
      <c r="D47" s="989"/>
      <c r="E47" s="990"/>
    </row>
    <row r="48" spans="2:7" x14ac:dyDescent="0.25">
      <c r="B48" s="13" t="s">
        <v>870</v>
      </c>
      <c r="C48" s="13">
        <v>4.4800000000000004</v>
      </c>
      <c r="D48" s="465">
        <v>1058.0999999999999</v>
      </c>
      <c r="E48" s="466">
        <f t="shared" si="1"/>
        <v>4740.2880000000005</v>
      </c>
    </row>
    <row r="49" spans="2:7" x14ac:dyDescent="0.25">
      <c r="B49" s="13" t="s">
        <v>871</v>
      </c>
      <c r="C49" s="13">
        <v>4.2</v>
      </c>
      <c r="D49" s="465">
        <v>1058.0999999999999</v>
      </c>
      <c r="E49" s="466">
        <f t="shared" si="1"/>
        <v>4444.0199999999995</v>
      </c>
    </row>
    <row r="50" spans="2:7" x14ac:dyDescent="0.25">
      <c r="B50" s="988" t="s">
        <v>872</v>
      </c>
      <c r="C50" s="989"/>
      <c r="D50" s="989"/>
      <c r="E50" s="990"/>
    </row>
    <row r="51" spans="2:7" x14ac:dyDescent="0.25">
      <c r="B51" s="13" t="s">
        <v>873</v>
      </c>
      <c r="C51" s="13">
        <v>2.78</v>
      </c>
      <c r="D51" s="465">
        <v>1058.0999999999999</v>
      </c>
      <c r="E51" s="466">
        <f t="shared" si="1"/>
        <v>2941.5179999999996</v>
      </c>
    </row>
    <row r="53" spans="2:7" ht="4.5" customHeight="1" x14ac:dyDescent="0.25">
      <c r="B53" s="13"/>
      <c r="C53" s="13"/>
      <c r="D53" s="13"/>
      <c r="E53" s="13"/>
    </row>
    <row r="54" spans="2:7" x14ac:dyDescent="0.25">
      <c r="B54" s="999" t="s">
        <v>874</v>
      </c>
      <c r="C54" s="999"/>
      <c r="D54" s="999"/>
      <c r="E54" s="999"/>
    </row>
    <row r="55" spans="2:7" x14ac:dyDescent="0.25">
      <c r="B55" s="13" t="s">
        <v>874</v>
      </c>
      <c r="C55" s="13">
        <v>4.05</v>
      </c>
      <c r="D55" s="465">
        <v>1058.0999999999999</v>
      </c>
      <c r="E55" s="466">
        <f>C55*D55</f>
        <v>4285.3049999999994</v>
      </c>
    </row>
    <row r="56" spans="2:7" ht="4.5" customHeight="1" x14ac:dyDescent="0.25">
      <c r="B56" s="13"/>
      <c r="C56" s="13"/>
      <c r="D56" s="13"/>
      <c r="E56" s="13"/>
    </row>
    <row r="57" spans="2:7" x14ac:dyDescent="0.25">
      <c r="B57" s="999" t="s">
        <v>875</v>
      </c>
      <c r="C57" s="999"/>
      <c r="D57" s="999"/>
      <c r="E57" s="999"/>
    </row>
    <row r="58" spans="2:7" ht="37.5" customHeight="1" x14ac:dyDescent="0.25">
      <c r="B58" s="462" t="s">
        <v>876</v>
      </c>
      <c r="C58" s="474">
        <v>4.05</v>
      </c>
      <c r="D58" s="474">
        <v>1536.09</v>
      </c>
      <c r="E58" s="466">
        <f>C58*D58</f>
        <v>6221.164499999999</v>
      </c>
      <c r="G58" s="463" t="s">
        <v>877</v>
      </c>
    </row>
    <row r="59" spans="2:7" ht="6.75" customHeight="1" x14ac:dyDescent="0.25">
      <c r="B59" s="475"/>
      <c r="C59" s="475"/>
      <c r="D59" s="475"/>
      <c r="E59" s="475"/>
    </row>
    <row r="60" spans="2:7" x14ac:dyDescent="0.25">
      <c r="B60" s="999" t="s">
        <v>878</v>
      </c>
      <c r="C60" s="999"/>
      <c r="D60" s="999"/>
      <c r="E60" s="999"/>
    </row>
    <row r="61" spans="2:7" x14ac:dyDescent="0.25">
      <c r="B61" s="13" t="s">
        <v>879</v>
      </c>
      <c r="C61" s="13">
        <v>4.05</v>
      </c>
      <c r="D61" s="465">
        <v>1058.0999999999999</v>
      </c>
      <c r="E61" s="466">
        <f>C61*D61</f>
        <v>4285.3049999999994</v>
      </c>
    </row>
    <row r="62" spans="2:7" x14ac:dyDescent="0.25">
      <c r="B62" s="13" t="s">
        <v>880</v>
      </c>
      <c r="C62" s="13">
        <v>3.32</v>
      </c>
      <c r="D62" s="465">
        <v>1058.0999999999999</v>
      </c>
      <c r="E62" s="466">
        <f>C62*D62</f>
        <v>3512.8919999999994</v>
      </c>
    </row>
    <row r="63" spans="2:7" ht="4.5" customHeight="1" x14ac:dyDescent="0.25">
      <c r="B63" s="13"/>
      <c r="C63" s="13"/>
      <c r="D63" s="13"/>
      <c r="E63" s="13"/>
    </row>
    <row r="64" spans="2:7" x14ac:dyDescent="0.25">
      <c r="B64" s="999" t="s">
        <v>881</v>
      </c>
      <c r="C64" s="999"/>
      <c r="D64" s="999"/>
      <c r="E64" s="999"/>
    </row>
    <row r="65" spans="2:11" ht="30" x14ac:dyDescent="0.25">
      <c r="B65" s="462" t="s">
        <v>882</v>
      </c>
      <c r="C65" s="13">
        <v>4.95</v>
      </c>
      <c r="D65" s="465">
        <v>2093.9</v>
      </c>
      <c r="E65" s="466">
        <f>C65*D65</f>
        <v>10364.805</v>
      </c>
    </row>
    <row r="66" spans="2:11" ht="4.5" customHeight="1" x14ac:dyDescent="0.25">
      <c r="B66" s="13"/>
      <c r="C66" s="13"/>
      <c r="D66" s="13"/>
      <c r="E66" s="13"/>
    </row>
    <row r="67" spans="2:11" x14ac:dyDescent="0.25">
      <c r="B67" s="999" t="s">
        <v>883</v>
      </c>
      <c r="C67" s="999"/>
      <c r="D67" s="999"/>
      <c r="E67" s="999"/>
    </row>
    <row r="68" spans="2:11" ht="30" x14ac:dyDescent="0.25">
      <c r="B68" s="462" t="s">
        <v>884</v>
      </c>
      <c r="C68" s="13">
        <v>4.05</v>
      </c>
      <c r="D68" s="465">
        <v>2093.9</v>
      </c>
      <c r="E68" s="466">
        <f>C68*D68</f>
        <v>8480.2950000000001</v>
      </c>
    </row>
    <row r="70" spans="2:11" x14ac:dyDescent="0.25">
      <c r="B70" s="991" t="s">
        <v>885</v>
      </c>
      <c r="C70" s="991"/>
      <c r="D70" s="991"/>
      <c r="E70" s="991"/>
    </row>
    <row r="72" spans="2:11" ht="60" x14ac:dyDescent="0.25">
      <c r="B72" s="13"/>
      <c r="C72" s="462" t="s">
        <v>826</v>
      </c>
      <c r="D72" s="462" t="s">
        <v>827</v>
      </c>
      <c r="E72" s="462" t="s">
        <v>886</v>
      </c>
    </row>
    <row r="73" spans="2:11" x14ac:dyDescent="0.25">
      <c r="B73" s="13" t="s">
        <v>887</v>
      </c>
      <c r="C73" s="13">
        <v>2.91</v>
      </c>
      <c r="D73" s="465">
        <v>1058.0999999999999</v>
      </c>
      <c r="E73" s="466">
        <f>C73*D73</f>
        <v>3079.0709999999999</v>
      </c>
      <c r="K73" s="468"/>
    </row>
    <row r="74" spans="2:11" x14ac:dyDescent="0.25">
      <c r="B74" s="13" t="s">
        <v>888</v>
      </c>
      <c r="C74" s="13">
        <v>2.85</v>
      </c>
      <c r="D74" s="465">
        <v>1058.0999999999999</v>
      </c>
      <c r="E74" s="466">
        <f>C74*D74</f>
        <v>3015.585</v>
      </c>
    </row>
    <row r="76" spans="2:11" ht="28.5" customHeight="1" x14ac:dyDescent="0.25">
      <c r="B76" s="1002" t="s">
        <v>889</v>
      </c>
      <c r="C76" s="1002"/>
      <c r="D76" s="1002"/>
      <c r="E76" s="1002"/>
    </row>
    <row r="78" spans="2:11" ht="60" x14ac:dyDescent="0.25">
      <c r="B78" s="13"/>
      <c r="C78" s="462" t="s">
        <v>826</v>
      </c>
      <c r="D78" s="462" t="s">
        <v>827</v>
      </c>
      <c r="E78" s="462" t="s">
        <v>890</v>
      </c>
    </row>
    <row r="79" spans="2:11" hidden="1" x14ac:dyDescent="0.25">
      <c r="B79" s="13" t="s">
        <v>891</v>
      </c>
      <c r="C79" s="13">
        <v>3.2</v>
      </c>
      <c r="D79" s="13">
        <v>976.47</v>
      </c>
      <c r="E79" s="466">
        <f>976.47*3.2</f>
        <v>3124.7040000000002</v>
      </c>
      <c r="F79" t="s">
        <v>892</v>
      </c>
    </row>
    <row r="80" spans="2:11" x14ac:dyDescent="0.25">
      <c r="B80" s="13" t="s">
        <v>893</v>
      </c>
      <c r="C80" s="13">
        <v>3.2</v>
      </c>
      <c r="D80" s="13">
        <v>926</v>
      </c>
      <c r="E80" s="466">
        <f>D80*C80</f>
        <v>2963.2000000000003</v>
      </c>
    </row>
    <row r="81" spans="2:9" x14ac:dyDescent="0.25">
      <c r="B81" s="13" t="s">
        <v>894</v>
      </c>
      <c r="C81" s="13">
        <v>3.2</v>
      </c>
      <c r="D81" s="465">
        <v>1058.0999999999999</v>
      </c>
      <c r="E81" s="466">
        <f>D81*C81</f>
        <v>3385.92</v>
      </c>
    </row>
    <row r="82" spans="2:9" x14ac:dyDescent="0.25">
      <c r="B82" s="13" t="s">
        <v>895</v>
      </c>
      <c r="C82" s="13">
        <v>4.93</v>
      </c>
      <c r="D82" s="465">
        <v>1058.0999999999999</v>
      </c>
      <c r="E82" s="466">
        <f>C82*D82</f>
        <v>5216.4329999999991</v>
      </c>
      <c r="H82" s="476"/>
      <c r="I82" s="20"/>
    </row>
    <row r="83" spans="2:9" x14ac:dyDescent="0.25">
      <c r="B83" s="13" t="s">
        <v>896</v>
      </c>
      <c r="C83" s="13">
        <v>4.68</v>
      </c>
      <c r="D83" s="465">
        <v>1058.0999999999999</v>
      </c>
      <c r="E83" s="466">
        <f>C83*D83</f>
        <v>4951.9079999999994</v>
      </c>
    </row>
    <row r="84" spans="2:9" x14ac:dyDescent="0.25">
      <c r="B84" s="13" t="s">
        <v>897</v>
      </c>
      <c r="C84" s="13">
        <v>4.68</v>
      </c>
      <c r="D84" s="465">
        <v>1058.0999999999999</v>
      </c>
      <c r="E84" s="466">
        <f>C84*D84</f>
        <v>4951.9079999999994</v>
      </c>
    </row>
    <row r="85" spans="2:9" x14ac:dyDescent="0.25">
      <c r="B85" s="13" t="s">
        <v>898</v>
      </c>
      <c r="C85" s="13">
        <v>3.63</v>
      </c>
      <c r="D85" s="465">
        <v>1058.0999999999999</v>
      </c>
      <c r="E85" s="466">
        <f>C85*D85</f>
        <v>3840.9029999999993</v>
      </c>
    </row>
    <row r="86" spans="2:9" x14ac:dyDescent="0.25">
      <c r="B86" t="s">
        <v>899</v>
      </c>
    </row>
    <row r="88" spans="2:9" x14ac:dyDescent="0.25">
      <c r="B88" s="991" t="s">
        <v>900</v>
      </c>
      <c r="C88" s="991"/>
      <c r="D88" s="991"/>
      <c r="E88" s="991"/>
    </row>
    <row r="89" spans="2:9" x14ac:dyDescent="0.25">
      <c r="B89" s="477"/>
      <c r="C89" s="477"/>
      <c r="D89" s="477"/>
      <c r="E89" s="477"/>
    </row>
    <row r="90" spans="2:9" ht="60" x14ac:dyDescent="0.25">
      <c r="B90" s="13"/>
      <c r="C90" s="462" t="s">
        <v>901</v>
      </c>
      <c r="D90" s="462" t="s">
        <v>827</v>
      </c>
      <c r="E90" s="462" t="s">
        <v>886</v>
      </c>
    </row>
    <row r="91" spans="2:9" x14ac:dyDescent="0.25">
      <c r="B91" s="478" t="s">
        <v>902</v>
      </c>
      <c r="C91" s="13">
        <v>0.9</v>
      </c>
      <c r="D91" s="479">
        <v>1108.77</v>
      </c>
      <c r="E91" s="466">
        <f>D91*0.9</f>
        <v>997.89300000000003</v>
      </c>
    </row>
    <row r="92" spans="2:9" x14ac:dyDescent="0.25">
      <c r="B92" s="478" t="s">
        <v>903</v>
      </c>
      <c r="C92" s="13">
        <v>2.4</v>
      </c>
      <c r="D92" s="479">
        <v>1108.77</v>
      </c>
      <c r="E92" s="466">
        <f>D92*2.4</f>
        <v>2661.0479999999998</v>
      </c>
    </row>
    <row r="93" spans="2:9" x14ac:dyDescent="0.25">
      <c r="B93" s="478" t="s">
        <v>904</v>
      </c>
      <c r="C93" s="13">
        <v>3</v>
      </c>
      <c r="D93" s="479">
        <v>1108.77</v>
      </c>
      <c r="E93" s="466">
        <f>D93*3</f>
        <v>3326.31</v>
      </c>
    </row>
  </sheetData>
  <mergeCells count="20">
    <mergeCell ref="B50:E50"/>
    <mergeCell ref="B1:E1"/>
    <mergeCell ref="B4:E4"/>
    <mergeCell ref="B5:E5"/>
    <mergeCell ref="B11:E11"/>
    <mergeCell ref="B24:E24"/>
    <mergeCell ref="B28:E28"/>
    <mergeCell ref="B34:E34"/>
    <mergeCell ref="B37:E37"/>
    <mergeCell ref="B40:E40"/>
    <mergeCell ref="B43:E43"/>
    <mergeCell ref="B47:E47"/>
    <mergeCell ref="B76:E76"/>
    <mergeCell ref="B88:E88"/>
    <mergeCell ref="B54:E54"/>
    <mergeCell ref="B57:E57"/>
    <mergeCell ref="B60:E60"/>
    <mergeCell ref="B64:E64"/>
    <mergeCell ref="B67:E67"/>
    <mergeCell ref="B70:E70"/>
  </mergeCell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DBAA-F76D-4467-8D34-3A1456E3CFCA}">
  <dimension ref="B1:G81"/>
  <sheetViews>
    <sheetView topLeftCell="A3" zoomScaleNormal="100" workbookViewId="0">
      <selection activeCell="J22" sqref="J22"/>
    </sheetView>
  </sheetViews>
  <sheetFormatPr defaultColWidth="9.140625" defaultRowHeight="15" x14ac:dyDescent="0.25"/>
  <cols>
    <col min="1" max="1" width="9.140625" style="480"/>
    <col min="2" max="2" width="54.42578125" style="480" customWidth="1"/>
    <col min="3" max="4" width="15.42578125" style="480" customWidth="1"/>
    <col min="5" max="5" width="18.140625" style="480" customWidth="1"/>
    <col min="6" max="6" width="9.140625" style="480"/>
    <col min="7" max="7" width="39.7109375" style="480" hidden="1" customWidth="1"/>
    <col min="8" max="16384" width="9.140625" style="480"/>
  </cols>
  <sheetData>
    <row r="1" spans="2:7" x14ac:dyDescent="0.25">
      <c r="B1" s="1004" t="s">
        <v>905</v>
      </c>
      <c r="C1" s="1004"/>
      <c r="D1" s="1004"/>
      <c r="E1" s="1004"/>
    </row>
    <row r="3" spans="2:7" ht="90" x14ac:dyDescent="0.25">
      <c r="B3" s="481"/>
      <c r="C3" s="482" t="s">
        <v>826</v>
      </c>
      <c r="D3" s="482" t="s">
        <v>906</v>
      </c>
      <c r="E3" s="482" t="s">
        <v>907</v>
      </c>
      <c r="G3" s="483"/>
    </row>
    <row r="4" spans="2:7" x14ac:dyDescent="0.25">
      <c r="B4" s="1005" t="s">
        <v>908</v>
      </c>
      <c r="C4" s="1005"/>
      <c r="D4" s="1005"/>
      <c r="E4" s="1005"/>
      <c r="F4" s="484"/>
    </row>
    <row r="5" spans="2:7" x14ac:dyDescent="0.25">
      <c r="B5" s="481" t="s">
        <v>831</v>
      </c>
      <c r="C5" s="481">
        <v>1.2</v>
      </c>
      <c r="D5" s="481">
        <v>1025.29</v>
      </c>
      <c r="E5" s="485">
        <f>C5*D5</f>
        <v>1230.348</v>
      </c>
    </row>
    <row r="6" spans="2:7" x14ac:dyDescent="0.25">
      <c r="B6" s="481" t="s">
        <v>832</v>
      </c>
      <c r="C6" s="481">
        <v>3.64</v>
      </c>
      <c r="D6" s="481">
        <v>1025.29</v>
      </c>
      <c r="E6" s="486">
        <f>C6*D6</f>
        <v>3732.0556000000001</v>
      </c>
    </row>
    <row r="7" spans="2:7" x14ac:dyDescent="0.25">
      <c r="B7" s="481" t="s">
        <v>833</v>
      </c>
      <c r="C7" s="481">
        <v>3.2</v>
      </c>
      <c r="D7" s="481">
        <v>1025.29</v>
      </c>
      <c r="E7" s="486">
        <f>C7*D7</f>
        <v>3280.9279999999999</v>
      </c>
    </row>
    <row r="8" spans="2:7" x14ac:dyDescent="0.25">
      <c r="B8" s="481" t="s">
        <v>834</v>
      </c>
      <c r="C8" s="481">
        <v>2.5499999999999998</v>
      </c>
      <c r="D8" s="481">
        <v>1025.29</v>
      </c>
      <c r="E8" s="486">
        <f>C8*D8</f>
        <v>2614.4894999999997</v>
      </c>
    </row>
    <row r="9" spans="2:7" x14ac:dyDescent="0.25">
      <c r="B9" s="481" t="s">
        <v>835</v>
      </c>
      <c r="C9" s="481">
        <v>1.9</v>
      </c>
      <c r="D9" s="481">
        <v>1025.29</v>
      </c>
      <c r="E9" s="485">
        <f>C9*D9</f>
        <v>1948.0509999999999</v>
      </c>
    </row>
    <row r="10" spans="2:7" ht="4.5" customHeight="1" x14ac:dyDescent="0.25">
      <c r="B10" s="481"/>
      <c r="C10" s="481"/>
      <c r="D10" s="481"/>
      <c r="E10" s="481"/>
    </row>
    <row r="11" spans="2:7" ht="18" customHeight="1" x14ac:dyDescent="0.25">
      <c r="B11" s="1005" t="s">
        <v>850</v>
      </c>
      <c r="C11" s="1005"/>
      <c r="D11" s="1005"/>
      <c r="E11" s="1005"/>
    </row>
    <row r="12" spans="2:7" ht="20.25" customHeight="1" x14ac:dyDescent="0.25">
      <c r="B12" s="481" t="s">
        <v>851</v>
      </c>
      <c r="C12" s="481">
        <v>2.33</v>
      </c>
      <c r="D12" s="481">
        <v>1025.29</v>
      </c>
      <c r="E12" s="486">
        <f>C12*D12</f>
        <v>2388.9256999999998</v>
      </c>
    </row>
    <row r="13" spans="2:7" ht="18.75" customHeight="1" x14ac:dyDescent="0.25">
      <c r="B13" s="481" t="s">
        <v>852</v>
      </c>
      <c r="C13" s="481">
        <v>0.22</v>
      </c>
      <c r="D13" s="481">
        <v>1025.29</v>
      </c>
      <c r="E13" s="486">
        <f>C13*D13</f>
        <v>225.56379999999999</v>
      </c>
    </row>
    <row r="14" spans="2:7" ht="6.75" customHeight="1" x14ac:dyDescent="0.25">
      <c r="B14" s="481"/>
      <c r="C14" s="481"/>
      <c r="D14" s="481"/>
      <c r="E14" s="481"/>
    </row>
    <row r="15" spans="2:7" x14ac:dyDescent="0.25">
      <c r="B15" s="1005" t="s">
        <v>853</v>
      </c>
      <c r="C15" s="1005"/>
      <c r="D15" s="1005"/>
      <c r="E15" s="1005"/>
    </row>
    <row r="16" spans="2:7" x14ac:dyDescent="0.25">
      <c r="B16" s="481" t="s">
        <v>854</v>
      </c>
      <c r="C16" s="481">
        <v>3.32</v>
      </c>
      <c r="D16" s="481">
        <v>1025.29</v>
      </c>
      <c r="E16" s="486">
        <f>C16*D16</f>
        <v>3403.9627999999998</v>
      </c>
    </row>
    <row r="17" spans="2:7" x14ac:dyDescent="0.25">
      <c r="B17" s="481" t="s">
        <v>855</v>
      </c>
      <c r="C17" s="481">
        <v>2.82</v>
      </c>
      <c r="D17" s="481">
        <v>1025.29</v>
      </c>
      <c r="E17" s="486">
        <f>C17*D17</f>
        <v>2891.3177999999998</v>
      </c>
    </row>
    <row r="18" spans="2:7" x14ac:dyDescent="0.25">
      <c r="B18" s="481" t="s">
        <v>856</v>
      </c>
      <c r="C18" s="481">
        <v>2.82</v>
      </c>
      <c r="D18" s="481">
        <v>1025.29</v>
      </c>
      <c r="E18" s="486">
        <f>C18*D18</f>
        <v>2891.3177999999998</v>
      </c>
    </row>
    <row r="19" spans="2:7" x14ac:dyDescent="0.25">
      <c r="B19" s="481" t="s">
        <v>857</v>
      </c>
      <c r="C19" s="481">
        <v>2.12</v>
      </c>
      <c r="D19" s="481">
        <v>1025.29</v>
      </c>
      <c r="E19" s="486">
        <f>C19*D19</f>
        <v>2173.6147999999998</v>
      </c>
    </row>
    <row r="20" spans="2:7" ht="5.25" customHeight="1" x14ac:dyDescent="0.25">
      <c r="B20" s="481"/>
      <c r="C20" s="481"/>
      <c r="D20" s="481"/>
      <c r="E20" s="481"/>
    </row>
    <row r="21" spans="2:7" x14ac:dyDescent="0.25">
      <c r="B21" s="1005" t="s">
        <v>858</v>
      </c>
      <c r="C21" s="1010"/>
      <c r="D21" s="1010"/>
      <c r="E21" s="1010"/>
    </row>
    <row r="22" spans="2:7" x14ac:dyDescent="0.25">
      <c r="B22" s="481" t="s">
        <v>859</v>
      </c>
      <c r="C22" s="481">
        <v>0.8</v>
      </c>
      <c r="D22" s="481">
        <v>1025.29</v>
      </c>
      <c r="E22" s="486">
        <f>C22*D22</f>
        <v>820.23199999999997</v>
      </c>
    </row>
    <row r="23" spans="2:7" ht="5.25" customHeight="1" x14ac:dyDescent="0.25">
      <c r="B23" s="481"/>
      <c r="C23" s="481"/>
      <c r="D23" s="481"/>
      <c r="E23" s="481"/>
    </row>
    <row r="24" spans="2:7" x14ac:dyDescent="0.25">
      <c r="B24" s="1005" t="s">
        <v>860</v>
      </c>
      <c r="C24" s="1005"/>
      <c r="D24" s="1005"/>
      <c r="E24" s="1005"/>
    </row>
    <row r="25" spans="2:7" ht="30" x14ac:dyDescent="0.25">
      <c r="B25" s="482" t="s">
        <v>861</v>
      </c>
      <c r="C25" s="481">
        <v>4.05</v>
      </c>
      <c r="D25" s="481">
        <v>1025.29</v>
      </c>
      <c r="E25" s="486">
        <f>C25*D25</f>
        <v>4152.4245000000001</v>
      </c>
    </row>
    <row r="26" spans="2:7" ht="3.75" customHeight="1" x14ac:dyDescent="0.25">
      <c r="B26" s="481"/>
      <c r="C26" s="481"/>
      <c r="D26" s="481"/>
      <c r="E26" s="481"/>
    </row>
    <row r="27" spans="2:7" x14ac:dyDescent="0.25">
      <c r="B27" s="1005" t="s">
        <v>862</v>
      </c>
      <c r="C27" s="1005"/>
      <c r="D27" s="1005"/>
      <c r="E27" s="1005"/>
    </row>
    <row r="28" spans="2:7" ht="36.6" customHeight="1" x14ac:dyDescent="0.25">
      <c r="B28" s="482" t="s">
        <v>863</v>
      </c>
      <c r="C28" s="481">
        <v>4.05</v>
      </c>
      <c r="D28" s="481">
        <v>1025.29</v>
      </c>
      <c r="E28" s="486">
        <f>C28*D28</f>
        <v>4152.4245000000001</v>
      </c>
      <c r="G28" s="483" t="s">
        <v>864</v>
      </c>
    </row>
    <row r="29" spans="2:7" ht="4.5" customHeight="1" x14ac:dyDescent="0.25">
      <c r="B29" s="481"/>
      <c r="C29" s="481"/>
      <c r="D29" s="481"/>
      <c r="E29" s="481"/>
    </row>
    <row r="30" spans="2:7" x14ac:dyDescent="0.25">
      <c r="B30" s="1005" t="s">
        <v>865</v>
      </c>
      <c r="C30" s="1005"/>
      <c r="D30" s="1005"/>
      <c r="E30" s="1005"/>
    </row>
    <row r="31" spans="2:7" x14ac:dyDescent="0.25">
      <c r="B31" s="481" t="s">
        <v>866</v>
      </c>
      <c r="C31" s="481">
        <v>2.78</v>
      </c>
      <c r="D31" s="481">
        <v>1025.29</v>
      </c>
      <c r="E31" s="486">
        <f>C31*D31</f>
        <v>2850.3061999999995</v>
      </c>
    </row>
    <row r="32" spans="2:7" x14ac:dyDescent="0.25">
      <c r="B32" s="481" t="s">
        <v>867</v>
      </c>
      <c r="C32" s="481">
        <v>2.64</v>
      </c>
      <c r="D32" s="481">
        <v>1025.29</v>
      </c>
      <c r="E32" s="486">
        <f>C32*D32</f>
        <v>2706.7656000000002</v>
      </c>
    </row>
    <row r="33" spans="2:7" x14ac:dyDescent="0.25">
      <c r="B33" s="481" t="s">
        <v>868</v>
      </c>
      <c r="C33" s="481">
        <v>2.31</v>
      </c>
      <c r="D33" s="481">
        <v>1025.29</v>
      </c>
      <c r="E33" s="486">
        <f>C33*D33</f>
        <v>2368.4198999999999</v>
      </c>
    </row>
    <row r="34" spans="2:7" x14ac:dyDescent="0.25">
      <c r="B34" s="1006" t="s">
        <v>869</v>
      </c>
      <c r="C34" s="1007"/>
      <c r="D34" s="1007"/>
      <c r="E34" s="1008"/>
    </row>
    <row r="35" spans="2:7" x14ac:dyDescent="0.25">
      <c r="B35" s="481" t="s">
        <v>870</v>
      </c>
      <c r="C35" s="481">
        <v>2.78</v>
      </c>
      <c r="D35" s="481">
        <v>1025.29</v>
      </c>
      <c r="E35" s="486">
        <f>C35*D35</f>
        <v>2850.3061999999995</v>
      </c>
    </row>
    <row r="36" spans="2:7" x14ac:dyDescent="0.25">
      <c r="B36" s="481" t="s">
        <v>871</v>
      </c>
      <c r="C36" s="481">
        <v>2.31</v>
      </c>
      <c r="D36" s="481">
        <v>1025.29</v>
      </c>
      <c r="E36" s="486">
        <f>C36*D36</f>
        <v>2368.4198999999999</v>
      </c>
    </row>
    <row r="37" spans="2:7" x14ac:dyDescent="0.25">
      <c r="B37" s="1006" t="s">
        <v>872</v>
      </c>
      <c r="C37" s="1007"/>
      <c r="D37" s="1007"/>
      <c r="E37" s="1008"/>
    </row>
    <row r="38" spans="2:7" x14ac:dyDescent="0.25">
      <c r="B38" s="481" t="s">
        <v>873</v>
      </c>
      <c r="C38" s="481">
        <v>2.78</v>
      </c>
      <c r="D38" s="481">
        <v>1025.29</v>
      </c>
      <c r="E38" s="486">
        <f>C38*D38</f>
        <v>2850.3061999999995</v>
      </c>
    </row>
    <row r="40" spans="2:7" ht="4.5" customHeight="1" x14ac:dyDescent="0.25">
      <c r="B40" s="481"/>
      <c r="C40" s="481"/>
      <c r="D40" s="481"/>
      <c r="E40" s="481"/>
    </row>
    <row r="41" spans="2:7" x14ac:dyDescent="0.25">
      <c r="B41" s="1005" t="s">
        <v>874</v>
      </c>
      <c r="C41" s="1005"/>
      <c r="D41" s="1005"/>
      <c r="E41" s="1005"/>
    </row>
    <row r="42" spans="2:7" x14ac:dyDescent="0.25">
      <c r="B42" s="481" t="s">
        <v>874</v>
      </c>
      <c r="C42" s="481">
        <v>4.05</v>
      </c>
      <c r="D42" s="481">
        <v>1025.29</v>
      </c>
      <c r="E42" s="486">
        <f>C42*D42</f>
        <v>4152.4245000000001</v>
      </c>
    </row>
    <row r="43" spans="2:7" ht="4.5" customHeight="1" x14ac:dyDescent="0.25">
      <c r="B43" s="481"/>
      <c r="C43" s="481"/>
      <c r="D43" s="481"/>
      <c r="E43" s="481"/>
    </row>
    <row r="44" spans="2:7" x14ac:dyDescent="0.25">
      <c r="B44" s="1005" t="s">
        <v>875</v>
      </c>
      <c r="C44" s="1005"/>
      <c r="D44" s="1005"/>
      <c r="E44" s="1005"/>
    </row>
    <row r="45" spans="2:7" ht="37.5" customHeight="1" x14ac:dyDescent="0.25">
      <c r="B45" s="482" t="s">
        <v>876</v>
      </c>
      <c r="C45" s="487">
        <v>4.05</v>
      </c>
      <c r="D45" s="487">
        <v>1492.8</v>
      </c>
      <c r="E45" s="486">
        <f>C45*D45</f>
        <v>6045.8399999999992</v>
      </c>
      <c r="G45" s="483" t="s">
        <v>877</v>
      </c>
    </row>
    <row r="46" spans="2:7" ht="6.75" customHeight="1" x14ac:dyDescent="0.25">
      <c r="B46" s="488"/>
      <c r="C46" s="488"/>
      <c r="D46" s="488"/>
      <c r="E46" s="488"/>
    </row>
    <row r="47" spans="2:7" x14ac:dyDescent="0.25">
      <c r="B47" s="1005" t="s">
        <v>878</v>
      </c>
      <c r="C47" s="1005"/>
      <c r="D47" s="1005"/>
      <c r="E47" s="1005"/>
    </row>
    <row r="48" spans="2:7" x14ac:dyDescent="0.25">
      <c r="B48" s="481" t="s">
        <v>909</v>
      </c>
      <c r="C48" s="481">
        <v>4.05</v>
      </c>
      <c r="D48" s="481">
        <v>976</v>
      </c>
      <c r="E48" s="486">
        <f>C48*D48</f>
        <v>3952.7999999999997</v>
      </c>
    </row>
    <row r="49" spans="2:5" x14ac:dyDescent="0.25">
      <c r="B49" s="481" t="s">
        <v>910</v>
      </c>
      <c r="C49" s="481">
        <v>3.32</v>
      </c>
      <c r="D49" s="481">
        <v>976</v>
      </c>
      <c r="E49" s="486">
        <f>C49*D49</f>
        <v>3240.3199999999997</v>
      </c>
    </row>
    <row r="50" spans="2:5" ht="4.5" customHeight="1" x14ac:dyDescent="0.25">
      <c r="B50" s="481"/>
      <c r="C50" s="481"/>
      <c r="D50" s="481"/>
      <c r="E50" s="481"/>
    </row>
    <row r="51" spans="2:5" x14ac:dyDescent="0.25">
      <c r="B51" s="1005" t="s">
        <v>881</v>
      </c>
      <c r="C51" s="1005"/>
      <c r="D51" s="1005"/>
      <c r="E51" s="1005"/>
    </row>
    <row r="52" spans="2:5" ht="30" x14ac:dyDescent="0.25">
      <c r="B52" s="482" t="s">
        <v>882</v>
      </c>
      <c r="C52" s="481">
        <v>4.95</v>
      </c>
      <c r="D52" s="481">
        <v>2052.84</v>
      </c>
      <c r="E52" s="486">
        <f>C52*D52</f>
        <v>10161.558000000001</v>
      </c>
    </row>
    <row r="53" spans="2:5" ht="4.5" customHeight="1" x14ac:dyDescent="0.25">
      <c r="B53" s="481"/>
      <c r="C53" s="481"/>
      <c r="D53" s="481"/>
      <c r="E53" s="481"/>
    </row>
    <row r="54" spans="2:5" x14ac:dyDescent="0.25">
      <c r="B54" s="1005" t="s">
        <v>883</v>
      </c>
      <c r="C54" s="1005"/>
      <c r="D54" s="1005"/>
      <c r="E54" s="1005"/>
    </row>
    <row r="55" spans="2:5" ht="30" x14ac:dyDescent="0.25">
      <c r="B55" s="482" t="s">
        <v>884</v>
      </c>
      <c r="C55" s="481">
        <v>4.05</v>
      </c>
      <c r="D55" s="481">
        <v>2052.84</v>
      </c>
      <c r="E55" s="486">
        <f>C55*D55</f>
        <v>8314.0020000000004</v>
      </c>
    </row>
    <row r="56" spans="2:5" x14ac:dyDescent="0.25">
      <c r="B56" s="480" t="s">
        <v>911</v>
      </c>
      <c r="E56" s="489"/>
    </row>
    <row r="58" spans="2:5" x14ac:dyDescent="0.25">
      <c r="B58" s="1004" t="s">
        <v>912</v>
      </c>
      <c r="C58" s="1004"/>
      <c r="D58" s="1004"/>
      <c r="E58" s="1004"/>
    </row>
    <row r="60" spans="2:5" ht="60" x14ac:dyDescent="0.25">
      <c r="B60" s="481"/>
      <c r="C60" s="482" t="s">
        <v>826</v>
      </c>
      <c r="D60" s="482" t="s">
        <v>906</v>
      </c>
      <c r="E60" s="482" t="s">
        <v>913</v>
      </c>
    </row>
    <row r="61" spans="2:5" x14ac:dyDescent="0.25">
      <c r="B61" s="481" t="s">
        <v>887</v>
      </c>
      <c r="C61" s="481">
        <v>2.91</v>
      </c>
      <c r="D61" s="481">
        <v>1025.29</v>
      </c>
      <c r="E61" s="486">
        <f>C61*D61</f>
        <v>2983.5938999999998</v>
      </c>
    </row>
    <row r="62" spans="2:5" x14ac:dyDescent="0.25">
      <c r="B62" s="481" t="s">
        <v>888</v>
      </c>
      <c r="C62" s="481">
        <v>2.85</v>
      </c>
      <c r="D62" s="481">
        <v>1025.29</v>
      </c>
      <c r="E62" s="486">
        <f>C62*D62</f>
        <v>2922.0765000000001</v>
      </c>
    </row>
    <row r="64" spans="2:5" ht="28.5" customHeight="1" x14ac:dyDescent="0.25">
      <c r="B64" s="1009" t="s">
        <v>914</v>
      </c>
      <c r="C64" s="1009"/>
      <c r="D64" s="1009"/>
      <c r="E64" s="1009"/>
    </row>
    <row r="66" spans="2:6" ht="60" x14ac:dyDescent="0.25">
      <c r="B66" s="481"/>
      <c r="C66" s="482" t="s">
        <v>826</v>
      </c>
      <c r="D66" s="482" t="s">
        <v>906</v>
      </c>
      <c r="E66" s="482" t="s">
        <v>915</v>
      </c>
    </row>
    <row r="67" spans="2:6" hidden="1" x14ac:dyDescent="0.25">
      <c r="B67" s="481" t="s">
        <v>891</v>
      </c>
      <c r="C67" s="481">
        <v>3.2</v>
      </c>
      <c r="D67" s="481">
        <v>976.47</v>
      </c>
      <c r="E67" s="486">
        <f>976.47*3.2</f>
        <v>3124.7040000000002</v>
      </c>
      <c r="F67" s="480" t="s">
        <v>892</v>
      </c>
    </row>
    <row r="68" spans="2:6" x14ac:dyDescent="0.25">
      <c r="B68" s="481" t="s">
        <v>916</v>
      </c>
      <c r="C68" s="481">
        <v>3.2</v>
      </c>
      <c r="D68" s="481">
        <v>926</v>
      </c>
      <c r="E68" s="486">
        <f>D68*C68</f>
        <v>2963.2000000000003</v>
      </c>
    </row>
    <row r="69" spans="2:6" x14ac:dyDescent="0.25">
      <c r="B69" s="481" t="s">
        <v>917</v>
      </c>
      <c r="C69" s="481">
        <v>4.93</v>
      </c>
      <c r="D69" s="481">
        <v>1004</v>
      </c>
      <c r="E69" s="486">
        <f>C69*D69</f>
        <v>4949.7199999999993</v>
      </c>
    </row>
    <row r="70" spans="2:6" x14ac:dyDescent="0.25">
      <c r="B70" s="481" t="s">
        <v>918</v>
      </c>
      <c r="C70" s="481">
        <v>4.68</v>
      </c>
      <c r="D70" s="481">
        <v>1004</v>
      </c>
      <c r="E70" s="486">
        <f>C70*D70</f>
        <v>4698.7199999999993</v>
      </c>
    </row>
    <row r="71" spans="2:6" x14ac:dyDescent="0.25">
      <c r="B71" s="481" t="s">
        <v>919</v>
      </c>
      <c r="C71" s="481">
        <v>4.68</v>
      </c>
      <c r="D71" s="481">
        <v>1004</v>
      </c>
      <c r="E71" s="486">
        <f>C71*D71</f>
        <v>4698.7199999999993</v>
      </c>
    </row>
    <row r="72" spans="2:6" x14ac:dyDescent="0.25">
      <c r="B72" s="481" t="s">
        <v>920</v>
      </c>
      <c r="C72" s="481">
        <v>3.63</v>
      </c>
      <c r="D72" s="481">
        <v>1004</v>
      </c>
      <c r="E72" s="486">
        <f>C72*D72</f>
        <v>3644.52</v>
      </c>
    </row>
    <row r="73" spans="2:6" x14ac:dyDescent="0.25">
      <c r="B73" s="480" t="s">
        <v>899</v>
      </c>
    </row>
    <row r="74" spans="2:6" x14ac:dyDescent="0.25">
      <c r="B74" s="480" t="s">
        <v>911</v>
      </c>
    </row>
    <row r="76" spans="2:6" x14ac:dyDescent="0.25">
      <c r="B76" s="1004" t="s">
        <v>921</v>
      </c>
      <c r="C76" s="1004"/>
      <c r="D76" s="1004"/>
      <c r="E76" s="1004"/>
    </row>
    <row r="77" spans="2:6" x14ac:dyDescent="0.25">
      <c r="B77" s="490"/>
      <c r="C77" s="490"/>
      <c r="D77" s="490"/>
      <c r="E77" s="490"/>
    </row>
    <row r="78" spans="2:6" ht="60" x14ac:dyDescent="0.25">
      <c r="B78" s="481"/>
      <c r="C78" s="482" t="s">
        <v>901</v>
      </c>
      <c r="D78" s="482" t="s">
        <v>906</v>
      </c>
      <c r="E78" s="482" t="s">
        <v>913</v>
      </c>
    </row>
    <row r="79" spans="2:6" x14ac:dyDescent="0.25">
      <c r="B79" s="491" t="s">
        <v>902</v>
      </c>
      <c r="C79" s="481">
        <v>0.9</v>
      </c>
      <c r="D79" s="492">
        <v>1109.32</v>
      </c>
      <c r="E79" s="486">
        <f>D79*0.9</f>
        <v>998.38799999999992</v>
      </c>
    </row>
    <row r="80" spans="2:6" x14ac:dyDescent="0.25">
      <c r="B80" s="491" t="s">
        <v>903</v>
      </c>
      <c r="C80" s="481">
        <v>2.4</v>
      </c>
      <c r="D80" s="492">
        <v>1109.32</v>
      </c>
      <c r="E80" s="486">
        <f>D80*2.4</f>
        <v>2662.3679999999999</v>
      </c>
    </row>
    <row r="81" spans="2:5" x14ac:dyDescent="0.25">
      <c r="B81" s="491" t="s">
        <v>904</v>
      </c>
      <c r="C81" s="481">
        <v>3</v>
      </c>
      <c r="D81" s="492">
        <v>1109.32</v>
      </c>
      <c r="E81" s="486">
        <f>D81*3</f>
        <v>3327.96</v>
      </c>
    </row>
  </sheetData>
  <mergeCells count="18">
    <mergeCell ref="B24:E24"/>
    <mergeCell ref="B1:E1"/>
    <mergeCell ref="B4:E4"/>
    <mergeCell ref="B11:E11"/>
    <mergeCell ref="B15:E15"/>
    <mergeCell ref="B21:E21"/>
    <mergeCell ref="B76:E76"/>
    <mergeCell ref="B27:E27"/>
    <mergeCell ref="B30:E30"/>
    <mergeCell ref="B34:E34"/>
    <mergeCell ref="B37:E37"/>
    <mergeCell ref="B41:E41"/>
    <mergeCell ref="B44:E44"/>
    <mergeCell ref="B47:E47"/>
    <mergeCell ref="B51:E51"/>
    <mergeCell ref="B54:E54"/>
    <mergeCell ref="B58:E58"/>
    <mergeCell ref="B64:E64"/>
  </mergeCell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EBB5-5BF7-484E-BA7D-104E5B7DE9ED}">
  <sheetPr>
    <pageSetUpPr autoPageBreaks="0" fitToPage="1"/>
  </sheetPr>
  <dimension ref="A1:O102"/>
  <sheetViews>
    <sheetView showOutlineSymbols="0" topLeftCell="A71" workbookViewId="0">
      <selection activeCell="B93" sqref="B93:B101"/>
    </sheetView>
  </sheetViews>
  <sheetFormatPr defaultColWidth="12.140625" defaultRowHeight="15" customHeight="1" x14ac:dyDescent="0.25"/>
  <cols>
    <col min="1" max="1" width="12.140625" style="515"/>
    <col min="2" max="2" width="36.28515625" style="515" customWidth="1"/>
    <col min="3" max="11" width="12.140625" style="515"/>
    <col min="12" max="12" width="15.140625" style="515" customWidth="1"/>
    <col min="13" max="257" width="12.140625" style="515"/>
    <col min="258" max="258" width="36.28515625" style="515" customWidth="1"/>
    <col min="259" max="513" width="12.140625" style="515"/>
    <col min="514" max="514" width="36.28515625" style="515" customWidth="1"/>
    <col min="515" max="769" width="12.140625" style="515"/>
    <col min="770" max="770" width="36.28515625" style="515" customWidth="1"/>
    <col min="771" max="1025" width="12.140625" style="515"/>
    <col min="1026" max="1026" width="36.28515625" style="515" customWidth="1"/>
    <col min="1027" max="1281" width="12.140625" style="515"/>
    <col min="1282" max="1282" width="36.28515625" style="515" customWidth="1"/>
    <col min="1283" max="1537" width="12.140625" style="515"/>
    <col min="1538" max="1538" width="36.28515625" style="515" customWidth="1"/>
    <col min="1539" max="1793" width="12.140625" style="515"/>
    <col min="1794" max="1794" width="36.28515625" style="515" customWidth="1"/>
    <col min="1795" max="2049" width="12.140625" style="515"/>
    <col min="2050" max="2050" width="36.28515625" style="515" customWidth="1"/>
    <col min="2051" max="2305" width="12.140625" style="515"/>
    <col min="2306" max="2306" width="36.28515625" style="515" customWidth="1"/>
    <col min="2307" max="2561" width="12.140625" style="515"/>
    <col min="2562" max="2562" width="36.28515625" style="515" customWidth="1"/>
    <col min="2563" max="2817" width="12.140625" style="515"/>
    <col min="2818" max="2818" width="36.28515625" style="515" customWidth="1"/>
    <col min="2819" max="3073" width="12.140625" style="515"/>
    <col min="3074" max="3074" width="36.28515625" style="515" customWidth="1"/>
    <col min="3075" max="3329" width="12.140625" style="515"/>
    <col min="3330" max="3330" width="36.28515625" style="515" customWidth="1"/>
    <col min="3331" max="3585" width="12.140625" style="515"/>
    <col min="3586" max="3586" width="36.28515625" style="515" customWidth="1"/>
    <col min="3587" max="3841" width="12.140625" style="515"/>
    <col min="3842" max="3842" width="36.28515625" style="515" customWidth="1"/>
    <col min="3843" max="4097" width="12.140625" style="515"/>
    <col min="4098" max="4098" width="36.28515625" style="515" customWidth="1"/>
    <col min="4099" max="4353" width="12.140625" style="515"/>
    <col min="4354" max="4354" width="36.28515625" style="515" customWidth="1"/>
    <col min="4355" max="4609" width="12.140625" style="515"/>
    <col min="4610" max="4610" width="36.28515625" style="515" customWidth="1"/>
    <col min="4611" max="4865" width="12.140625" style="515"/>
    <col min="4866" max="4866" width="36.28515625" style="515" customWidth="1"/>
    <col min="4867" max="5121" width="12.140625" style="515"/>
    <col min="5122" max="5122" width="36.28515625" style="515" customWidth="1"/>
    <col min="5123" max="5377" width="12.140625" style="515"/>
    <col min="5378" max="5378" width="36.28515625" style="515" customWidth="1"/>
    <col min="5379" max="5633" width="12.140625" style="515"/>
    <col min="5634" max="5634" width="36.28515625" style="515" customWidth="1"/>
    <col min="5635" max="5889" width="12.140625" style="515"/>
    <col min="5890" max="5890" width="36.28515625" style="515" customWidth="1"/>
    <col min="5891" max="6145" width="12.140625" style="515"/>
    <col min="6146" max="6146" width="36.28515625" style="515" customWidth="1"/>
    <col min="6147" max="6401" width="12.140625" style="515"/>
    <col min="6402" max="6402" width="36.28515625" style="515" customWidth="1"/>
    <col min="6403" max="6657" width="12.140625" style="515"/>
    <col min="6658" max="6658" width="36.28515625" style="515" customWidth="1"/>
    <col min="6659" max="6913" width="12.140625" style="515"/>
    <col min="6914" max="6914" width="36.28515625" style="515" customWidth="1"/>
    <col min="6915" max="7169" width="12.140625" style="515"/>
    <col min="7170" max="7170" width="36.28515625" style="515" customWidth="1"/>
    <col min="7171" max="7425" width="12.140625" style="515"/>
    <col min="7426" max="7426" width="36.28515625" style="515" customWidth="1"/>
    <col min="7427" max="7681" width="12.140625" style="515"/>
    <col min="7682" max="7682" width="36.28515625" style="515" customWidth="1"/>
    <col min="7683" max="7937" width="12.140625" style="515"/>
    <col min="7938" max="7938" width="36.28515625" style="515" customWidth="1"/>
    <col min="7939" max="8193" width="12.140625" style="515"/>
    <col min="8194" max="8194" width="36.28515625" style="515" customWidth="1"/>
    <col min="8195" max="8449" width="12.140625" style="515"/>
    <col min="8450" max="8450" width="36.28515625" style="515" customWidth="1"/>
    <col min="8451" max="8705" width="12.140625" style="515"/>
    <col min="8706" max="8706" width="36.28515625" style="515" customWidth="1"/>
    <col min="8707" max="8961" width="12.140625" style="515"/>
    <col min="8962" max="8962" width="36.28515625" style="515" customWidth="1"/>
    <col min="8963" max="9217" width="12.140625" style="515"/>
    <col min="9218" max="9218" width="36.28515625" style="515" customWidth="1"/>
    <col min="9219" max="9473" width="12.140625" style="515"/>
    <col min="9474" max="9474" width="36.28515625" style="515" customWidth="1"/>
    <col min="9475" max="9729" width="12.140625" style="515"/>
    <col min="9730" max="9730" width="36.28515625" style="515" customWidth="1"/>
    <col min="9731" max="9985" width="12.140625" style="515"/>
    <col min="9986" max="9986" width="36.28515625" style="515" customWidth="1"/>
    <col min="9987" max="10241" width="12.140625" style="515"/>
    <col min="10242" max="10242" width="36.28515625" style="515" customWidth="1"/>
    <col min="10243" max="10497" width="12.140625" style="515"/>
    <col min="10498" max="10498" width="36.28515625" style="515" customWidth="1"/>
    <col min="10499" max="10753" width="12.140625" style="515"/>
    <col min="10754" max="10754" width="36.28515625" style="515" customWidth="1"/>
    <col min="10755" max="11009" width="12.140625" style="515"/>
    <col min="11010" max="11010" width="36.28515625" style="515" customWidth="1"/>
    <col min="11011" max="11265" width="12.140625" style="515"/>
    <col min="11266" max="11266" width="36.28515625" style="515" customWidth="1"/>
    <col min="11267" max="11521" width="12.140625" style="515"/>
    <col min="11522" max="11522" width="36.28515625" style="515" customWidth="1"/>
    <col min="11523" max="11777" width="12.140625" style="515"/>
    <col min="11778" max="11778" width="36.28515625" style="515" customWidth="1"/>
    <col min="11779" max="12033" width="12.140625" style="515"/>
    <col min="12034" max="12034" width="36.28515625" style="515" customWidth="1"/>
    <col min="12035" max="12289" width="12.140625" style="515"/>
    <col min="12290" max="12290" width="36.28515625" style="515" customWidth="1"/>
    <col min="12291" max="12545" width="12.140625" style="515"/>
    <col min="12546" max="12546" width="36.28515625" style="515" customWidth="1"/>
    <col min="12547" max="12801" width="12.140625" style="515"/>
    <col min="12802" max="12802" width="36.28515625" style="515" customWidth="1"/>
    <col min="12803" max="13057" width="12.140625" style="515"/>
    <col min="13058" max="13058" width="36.28515625" style="515" customWidth="1"/>
    <col min="13059" max="13313" width="12.140625" style="515"/>
    <col min="13314" max="13314" width="36.28515625" style="515" customWidth="1"/>
    <col min="13315" max="13569" width="12.140625" style="515"/>
    <col min="13570" max="13570" width="36.28515625" style="515" customWidth="1"/>
    <col min="13571" max="13825" width="12.140625" style="515"/>
    <col min="13826" max="13826" width="36.28515625" style="515" customWidth="1"/>
    <col min="13827" max="14081" width="12.140625" style="515"/>
    <col min="14082" max="14082" width="36.28515625" style="515" customWidth="1"/>
    <col min="14083" max="14337" width="12.140625" style="515"/>
    <col min="14338" max="14338" width="36.28515625" style="515" customWidth="1"/>
    <col min="14339" max="14593" width="12.140625" style="515"/>
    <col min="14594" max="14594" width="36.28515625" style="515" customWidth="1"/>
    <col min="14595" max="14849" width="12.140625" style="515"/>
    <col min="14850" max="14850" width="36.28515625" style="515" customWidth="1"/>
    <col min="14851" max="15105" width="12.140625" style="515"/>
    <col min="15106" max="15106" width="36.28515625" style="515" customWidth="1"/>
    <col min="15107" max="15361" width="12.140625" style="515"/>
    <col min="15362" max="15362" width="36.28515625" style="515" customWidth="1"/>
    <col min="15363" max="15617" width="12.140625" style="515"/>
    <col min="15618" max="15618" width="36.28515625" style="515" customWidth="1"/>
    <col min="15619" max="15873" width="12.140625" style="515"/>
    <col min="15874" max="15874" width="36.28515625" style="515" customWidth="1"/>
    <col min="15875" max="16129" width="12.140625" style="515"/>
    <col min="16130" max="16130" width="36.28515625" style="515" customWidth="1"/>
    <col min="16131" max="16384" width="12.140625" style="515"/>
  </cols>
  <sheetData>
    <row r="1" spans="1:12" ht="14.85" customHeight="1" x14ac:dyDescent="0.25">
      <c r="C1" s="516" t="s">
        <v>7</v>
      </c>
      <c r="D1" s="516" t="s">
        <v>39</v>
      </c>
      <c r="E1" s="516" t="s">
        <v>10</v>
      </c>
      <c r="F1" s="516" t="s">
        <v>52</v>
      </c>
      <c r="G1" s="516" t="s">
        <v>27</v>
      </c>
      <c r="H1" s="516" t="s">
        <v>45</v>
      </c>
      <c r="I1" s="516" t="s">
        <v>25</v>
      </c>
      <c r="J1" s="516" t="s">
        <v>28</v>
      </c>
      <c r="K1" s="516" t="s">
        <v>70</v>
      </c>
      <c r="L1" s="516" t="s">
        <v>1183</v>
      </c>
    </row>
    <row r="2" spans="1:12" ht="20.25" customHeight="1" x14ac:dyDescent="0.25">
      <c r="A2" s="1012" t="s">
        <v>1184</v>
      </c>
      <c r="B2" s="516" t="s">
        <v>1185</v>
      </c>
      <c r="C2" s="517">
        <v>2406.06</v>
      </c>
      <c r="D2" s="517">
        <v>21814.33</v>
      </c>
      <c r="E2" s="517">
        <v>25943.11</v>
      </c>
      <c r="F2" s="517">
        <v>21410.69</v>
      </c>
      <c r="G2" s="517">
        <v>19872.759999999998</v>
      </c>
      <c r="H2" s="517">
        <v>17881.419999999998</v>
      </c>
      <c r="I2" s="517">
        <v>17864.27</v>
      </c>
      <c r="J2" s="517">
        <v>14692.22</v>
      </c>
      <c r="K2" s="517">
        <v>16730.16</v>
      </c>
      <c r="L2" s="517">
        <v>158615.01999999999</v>
      </c>
    </row>
    <row r="3" spans="1:12" ht="20.25" customHeight="1" x14ac:dyDescent="0.25">
      <c r="A3" s="1012"/>
      <c r="B3" s="516" t="s">
        <v>1186</v>
      </c>
      <c r="C3" s="517">
        <v>0</v>
      </c>
      <c r="D3" s="517">
        <v>30.24</v>
      </c>
      <c r="E3" s="517">
        <v>23.81</v>
      </c>
      <c r="F3" s="517">
        <v>13.8</v>
      </c>
      <c r="G3" s="517">
        <v>42.05</v>
      </c>
      <c r="H3" s="517">
        <v>38.020000000000003</v>
      </c>
      <c r="I3" s="517">
        <v>23.96</v>
      </c>
      <c r="J3" s="517">
        <v>15.12</v>
      </c>
      <c r="K3" s="517">
        <v>6.9</v>
      </c>
      <c r="L3" s="517">
        <v>193.9</v>
      </c>
    </row>
    <row r="4" spans="1:12" ht="20.25" customHeight="1" x14ac:dyDescent="0.25">
      <c r="A4" s="1012"/>
      <c r="B4" s="516" t="s">
        <v>1187</v>
      </c>
      <c r="C4" s="517">
        <v>376863.24</v>
      </c>
      <c r="D4" s="517">
        <v>1045232.05</v>
      </c>
      <c r="E4" s="517">
        <v>1023419.68</v>
      </c>
      <c r="F4" s="517">
        <v>1138734.26</v>
      </c>
      <c r="G4" s="517">
        <v>1221372.72</v>
      </c>
      <c r="H4" s="517">
        <v>1350925.42</v>
      </c>
      <c r="I4" s="517">
        <v>1239034.06</v>
      </c>
      <c r="J4" s="517">
        <v>1022236.56</v>
      </c>
      <c r="K4" s="517">
        <v>1026193.87</v>
      </c>
      <c r="L4" s="517">
        <v>9444011.8599999994</v>
      </c>
    </row>
    <row r="5" spans="1:12" ht="20.25" customHeight="1" x14ac:dyDescent="0.25">
      <c r="A5" s="1012" t="s">
        <v>1188</v>
      </c>
      <c r="B5" s="1012"/>
      <c r="C5" s="517">
        <v>379269.3</v>
      </c>
      <c r="D5" s="517">
        <v>1067076.6200000001</v>
      </c>
      <c r="E5" s="517">
        <v>1049386.6000000001</v>
      </c>
      <c r="F5" s="517">
        <v>1160158.75</v>
      </c>
      <c r="G5" s="517">
        <v>1241287.53</v>
      </c>
      <c r="H5" s="517">
        <v>1368844.86</v>
      </c>
      <c r="I5" s="517">
        <v>1256922.29</v>
      </c>
      <c r="J5" s="517">
        <v>1036943.9</v>
      </c>
      <c r="K5" s="517">
        <v>1042930.93</v>
      </c>
      <c r="L5" s="517">
        <v>9602820.7799999993</v>
      </c>
    </row>
    <row r="6" spans="1:12" ht="20.25" customHeight="1" x14ac:dyDescent="0.25">
      <c r="A6" s="1012" t="s">
        <v>1189</v>
      </c>
      <c r="B6" s="516" t="s">
        <v>1190</v>
      </c>
      <c r="C6" s="517">
        <v>215.15</v>
      </c>
      <c r="D6" s="517">
        <v>12707.37</v>
      </c>
      <c r="E6" s="517">
        <v>11734.27</v>
      </c>
      <c r="F6" s="517">
        <v>13224.46</v>
      </c>
      <c r="G6" s="517">
        <v>11492.85</v>
      </c>
      <c r="H6" s="517">
        <v>11061.44</v>
      </c>
      <c r="I6" s="517">
        <v>10947.31</v>
      </c>
      <c r="J6" s="517">
        <v>11535.83</v>
      </c>
      <c r="K6" s="517">
        <v>10954.18</v>
      </c>
      <c r="L6" s="517">
        <v>93872.86</v>
      </c>
    </row>
    <row r="7" spans="1:12" ht="20.25" customHeight="1" x14ac:dyDescent="0.25">
      <c r="A7" s="1012"/>
      <c r="B7" s="516" t="s">
        <v>1191</v>
      </c>
      <c r="C7" s="517">
        <v>85.18</v>
      </c>
      <c r="D7" s="517">
        <v>9688.6200000000008</v>
      </c>
      <c r="E7" s="517">
        <v>2299.5100000000002</v>
      </c>
      <c r="F7" s="517">
        <v>17997.28</v>
      </c>
      <c r="G7" s="517">
        <v>13024.44</v>
      </c>
      <c r="H7" s="517">
        <v>11453.29</v>
      </c>
      <c r="I7" s="517">
        <v>29000.69</v>
      </c>
      <c r="J7" s="517">
        <v>1811.87</v>
      </c>
      <c r="K7" s="517">
        <v>1739.69</v>
      </c>
      <c r="L7" s="517">
        <v>87100.57</v>
      </c>
    </row>
    <row r="8" spans="1:12" ht="20.25" customHeight="1" x14ac:dyDescent="0.25">
      <c r="A8" s="1012"/>
      <c r="B8" s="516" t="s">
        <v>1192</v>
      </c>
      <c r="C8" s="517">
        <v>42.81</v>
      </c>
      <c r="D8" s="517">
        <v>1468.71</v>
      </c>
      <c r="E8" s="517">
        <v>1386.78</v>
      </c>
      <c r="F8" s="517">
        <v>1785.8</v>
      </c>
      <c r="G8" s="517">
        <v>1766.82</v>
      </c>
      <c r="H8" s="517">
        <v>1789.28</v>
      </c>
      <c r="I8" s="517">
        <v>2138.41</v>
      </c>
      <c r="J8" s="517">
        <v>1761.21</v>
      </c>
      <c r="K8" s="517">
        <v>1963.28</v>
      </c>
      <c r="L8" s="517">
        <v>14103.1</v>
      </c>
    </row>
    <row r="9" spans="1:12" ht="20.25" customHeight="1" x14ac:dyDescent="0.25">
      <c r="A9" s="1012"/>
      <c r="B9" s="516" t="s">
        <v>1193</v>
      </c>
      <c r="C9" s="517">
        <v>88.11</v>
      </c>
      <c r="D9" s="517">
        <v>3066.63</v>
      </c>
      <c r="E9" s="517">
        <v>3030.32</v>
      </c>
      <c r="F9" s="517">
        <v>2754.4</v>
      </c>
      <c r="G9" s="517">
        <v>9052.07</v>
      </c>
      <c r="H9" s="517">
        <v>4631.1899999999996</v>
      </c>
      <c r="I9" s="517">
        <v>3506.91</v>
      </c>
      <c r="J9" s="517">
        <v>1816.72</v>
      </c>
      <c r="K9" s="517">
        <v>2254.21</v>
      </c>
      <c r="L9" s="517">
        <v>30200.560000000001</v>
      </c>
    </row>
    <row r="10" spans="1:12" ht="20.25" customHeight="1" x14ac:dyDescent="0.25">
      <c r="A10" s="1012"/>
      <c r="B10" s="516" t="s">
        <v>1194</v>
      </c>
      <c r="C10" s="517">
        <v>803.55</v>
      </c>
      <c r="D10" s="517">
        <v>33587.43</v>
      </c>
      <c r="E10" s="517">
        <v>36967.78</v>
      </c>
      <c r="F10" s="517">
        <v>32952.629999999997</v>
      </c>
      <c r="G10" s="517">
        <v>38344.15</v>
      </c>
      <c r="H10" s="517">
        <v>54805.61</v>
      </c>
      <c r="I10" s="517">
        <v>48487.7</v>
      </c>
      <c r="J10" s="517">
        <v>38877.879999999997</v>
      </c>
      <c r="K10" s="517">
        <v>49965.04</v>
      </c>
      <c r="L10" s="517">
        <v>334791.77</v>
      </c>
    </row>
    <row r="11" spans="1:12" ht="20.25" customHeight="1" x14ac:dyDescent="0.25">
      <c r="A11" s="1012"/>
      <c r="B11" s="516" t="s">
        <v>1195</v>
      </c>
      <c r="C11" s="517">
        <v>0</v>
      </c>
      <c r="D11" s="517">
        <v>2578.1999999999998</v>
      </c>
      <c r="E11" s="517">
        <v>157</v>
      </c>
      <c r="F11" s="518" t="s">
        <v>1196</v>
      </c>
      <c r="G11" s="517">
        <v>0</v>
      </c>
      <c r="H11" s="518" t="s">
        <v>1196</v>
      </c>
      <c r="I11" s="518" t="s">
        <v>1196</v>
      </c>
      <c r="J11" s="517">
        <v>0</v>
      </c>
      <c r="K11" s="517">
        <v>330</v>
      </c>
      <c r="L11" s="517">
        <v>3065.2</v>
      </c>
    </row>
    <row r="12" spans="1:12" ht="20.25" customHeight="1" x14ac:dyDescent="0.25">
      <c r="A12" s="1012"/>
      <c r="B12" s="516" t="s">
        <v>1197</v>
      </c>
      <c r="C12" s="517">
        <v>0</v>
      </c>
      <c r="D12" s="517">
        <v>15920.48</v>
      </c>
      <c r="E12" s="517">
        <v>7086.93</v>
      </c>
      <c r="F12" s="517">
        <v>2784.1</v>
      </c>
      <c r="G12" s="517">
        <v>3346.21</v>
      </c>
      <c r="H12" s="517">
        <v>3104.51</v>
      </c>
      <c r="I12" s="517">
        <v>2814.87</v>
      </c>
      <c r="J12" s="517">
        <v>2162.66</v>
      </c>
      <c r="K12" s="517">
        <v>2470.12</v>
      </c>
      <c r="L12" s="517">
        <v>39689.879999999997</v>
      </c>
    </row>
    <row r="13" spans="1:12" ht="20.25" customHeight="1" x14ac:dyDescent="0.25">
      <c r="A13" s="1012" t="s">
        <v>1198</v>
      </c>
      <c r="B13" s="1012"/>
      <c r="C13" s="517">
        <v>1234.8</v>
      </c>
      <c r="D13" s="517">
        <v>79017.440000000002</v>
      </c>
      <c r="E13" s="517">
        <v>62662.59</v>
      </c>
      <c r="F13" s="517">
        <v>71498.67</v>
      </c>
      <c r="G13" s="517">
        <v>77026.539999999994</v>
      </c>
      <c r="H13" s="517">
        <v>86845.32</v>
      </c>
      <c r="I13" s="517">
        <v>96895.89</v>
      </c>
      <c r="J13" s="517">
        <v>57966.17</v>
      </c>
      <c r="K13" s="517">
        <v>69676.52</v>
      </c>
      <c r="L13" s="517">
        <v>602823.93999999994</v>
      </c>
    </row>
    <row r="14" spans="1:12" ht="20.25" customHeight="1" x14ac:dyDescent="0.25">
      <c r="A14" s="516" t="s">
        <v>1199</v>
      </c>
      <c r="B14" s="516" t="s">
        <v>1196</v>
      </c>
      <c r="C14" s="517">
        <v>1893.59</v>
      </c>
      <c r="D14" s="517">
        <v>1935.7</v>
      </c>
      <c r="E14" s="517">
        <v>4025.22</v>
      </c>
      <c r="F14" s="517">
        <v>4444.88</v>
      </c>
      <c r="G14" s="517">
        <v>5272.62</v>
      </c>
      <c r="H14" s="517">
        <v>7786.44</v>
      </c>
      <c r="I14" s="517">
        <v>6771.99</v>
      </c>
      <c r="J14" s="517">
        <v>18795.919999999998</v>
      </c>
      <c r="K14" s="517">
        <v>6880.37</v>
      </c>
      <c r="L14" s="517">
        <v>57806.73</v>
      </c>
    </row>
    <row r="15" spans="1:12" ht="20.25" customHeight="1" x14ac:dyDescent="0.25">
      <c r="A15" s="516" t="s">
        <v>1200</v>
      </c>
      <c r="B15" s="516" t="s">
        <v>1196</v>
      </c>
      <c r="C15" s="517">
        <v>0</v>
      </c>
      <c r="D15" s="517">
        <v>370.8</v>
      </c>
      <c r="E15" s="517">
        <v>580.37</v>
      </c>
      <c r="F15" s="517">
        <v>775.96</v>
      </c>
      <c r="G15" s="517">
        <v>719.38</v>
      </c>
      <c r="H15" s="517">
        <v>1008.37</v>
      </c>
      <c r="I15" s="517">
        <v>336.91</v>
      </c>
      <c r="J15" s="517">
        <v>128.38999999999999</v>
      </c>
      <c r="K15" s="517">
        <v>75.98</v>
      </c>
      <c r="L15" s="517">
        <v>3996.16</v>
      </c>
    </row>
    <row r="16" spans="1:12" ht="20.25" customHeight="1" x14ac:dyDescent="0.25">
      <c r="A16" s="516" t="s">
        <v>1201</v>
      </c>
      <c r="B16" s="516" t="s">
        <v>1196</v>
      </c>
      <c r="C16" s="517">
        <v>81708.45</v>
      </c>
      <c r="D16" s="517">
        <v>273829.21000000002</v>
      </c>
      <c r="E16" s="517">
        <v>264092.02</v>
      </c>
      <c r="F16" s="517">
        <v>290170.7</v>
      </c>
      <c r="G16" s="517">
        <v>299787.19</v>
      </c>
      <c r="H16" s="517">
        <v>308974.73</v>
      </c>
      <c r="I16" s="517">
        <v>329867.61</v>
      </c>
      <c r="J16" s="517">
        <v>333101.06</v>
      </c>
      <c r="K16" s="517">
        <v>336621.95</v>
      </c>
      <c r="L16" s="517">
        <v>2518152.92</v>
      </c>
    </row>
    <row r="17" spans="1:13" ht="20.25" customHeight="1" x14ac:dyDescent="0.25">
      <c r="A17" s="1012" t="s">
        <v>1202</v>
      </c>
      <c r="B17" s="516" t="s">
        <v>1203</v>
      </c>
      <c r="C17" s="517">
        <v>3408.72</v>
      </c>
      <c r="D17" s="517">
        <v>31375.88</v>
      </c>
      <c r="E17" s="517">
        <v>25164.57</v>
      </c>
      <c r="F17" s="517">
        <v>60214.5</v>
      </c>
      <c r="G17" s="517">
        <v>65178.58</v>
      </c>
      <c r="H17" s="517">
        <v>103859.44</v>
      </c>
      <c r="I17" s="517">
        <v>127950.85</v>
      </c>
      <c r="J17" s="517">
        <v>140087.99</v>
      </c>
      <c r="K17" s="517">
        <v>79448.58</v>
      </c>
      <c r="L17" s="517">
        <v>636689.11</v>
      </c>
    </row>
    <row r="18" spans="1:13" ht="20.25" customHeight="1" x14ac:dyDescent="0.25">
      <c r="A18" s="1012"/>
      <c r="B18" s="516" t="s">
        <v>1204</v>
      </c>
      <c r="C18" s="517">
        <v>241.9</v>
      </c>
      <c r="D18" s="517">
        <v>2420</v>
      </c>
      <c r="E18" s="517">
        <v>2541</v>
      </c>
      <c r="F18" s="517">
        <v>2984.67</v>
      </c>
      <c r="G18" s="517">
        <v>2420</v>
      </c>
      <c r="H18" s="517">
        <v>2350.87</v>
      </c>
      <c r="I18" s="517">
        <v>2904.52</v>
      </c>
      <c r="J18" s="517">
        <v>2315.12</v>
      </c>
      <c r="K18" s="517">
        <v>2299</v>
      </c>
      <c r="L18" s="517">
        <v>20477.080000000002</v>
      </c>
    </row>
    <row r="19" spans="1:13" ht="20.25" customHeight="1" x14ac:dyDescent="0.25">
      <c r="A19" s="1012"/>
      <c r="B19" s="516" t="s">
        <v>1205</v>
      </c>
      <c r="C19" s="517">
        <v>5</v>
      </c>
      <c r="D19" s="517">
        <v>0</v>
      </c>
      <c r="E19" s="517">
        <v>0</v>
      </c>
      <c r="F19" s="517">
        <v>1439.28</v>
      </c>
      <c r="G19" s="517">
        <v>355.6</v>
      </c>
      <c r="H19" s="517">
        <v>16.600000000000001</v>
      </c>
      <c r="I19" s="517">
        <v>0</v>
      </c>
      <c r="J19" s="517">
        <v>0</v>
      </c>
      <c r="K19" s="517">
        <v>0</v>
      </c>
      <c r="L19" s="517">
        <v>1816.48</v>
      </c>
    </row>
    <row r="20" spans="1:13" ht="20.25" customHeight="1" x14ac:dyDescent="0.25">
      <c r="A20" s="1012"/>
      <c r="B20" s="516" t="s">
        <v>1206</v>
      </c>
      <c r="C20" s="517">
        <v>3794.88</v>
      </c>
      <c r="D20" s="517">
        <v>3513.68</v>
      </c>
      <c r="E20" s="517">
        <v>2341.6</v>
      </c>
      <c r="F20" s="517">
        <v>3725.43</v>
      </c>
      <c r="G20" s="517">
        <v>3976.12</v>
      </c>
      <c r="H20" s="517">
        <v>4681.78</v>
      </c>
      <c r="I20" s="517">
        <v>2500</v>
      </c>
      <c r="J20" s="517">
        <v>3595.12</v>
      </c>
      <c r="K20" s="517">
        <v>4560.24</v>
      </c>
      <c r="L20" s="517">
        <v>32688.85</v>
      </c>
    </row>
    <row r="21" spans="1:13" ht="20.25" customHeight="1" x14ac:dyDescent="0.25">
      <c r="A21" s="1012" t="s">
        <v>1207</v>
      </c>
      <c r="B21" s="1012"/>
      <c r="C21" s="517">
        <v>7450.5</v>
      </c>
      <c r="D21" s="517">
        <v>37309.56</v>
      </c>
      <c r="E21" s="517">
        <v>30047.17</v>
      </c>
      <c r="F21" s="517">
        <v>68363.88</v>
      </c>
      <c r="G21" s="517">
        <v>71930.3</v>
      </c>
      <c r="H21" s="517">
        <v>110908.69</v>
      </c>
      <c r="I21" s="517">
        <v>133355.37</v>
      </c>
      <c r="J21" s="517">
        <v>145998.23000000001</v>
      </c>
      <c r="K21" s="517">
        <v>86307.82</v>
      </c>
      <c r="L21" s="517">
        <v>691671.52</v>
      </c>
    </row>
    <row r="22" spans="1:13" ht="20.25" customHeight="1" x14ac:dyDescent="0.25">
      <c r="A22" s="1012" t="s">
        <v>1183</v>
      </c>
      <c r="B22" s="1012"/>
      <c r="C22" s="517">
        <v>471556.64</v>
      </c>
      <c r="D22" s="517">
        <v>1459539.33</v>
      </c>
      <c r="E22" s="517">
        <v>1410793.97</v>
      </c>
      <c r="F22" s="517">
        <v>1595412.84</v>
      </c>
      <c r="G22" s="517">
        <v>1696023.56</v>
      </c>
      <c r="H22" s="517">
        <v>1884368.41</v>
      </c>
      <c r="I22" s="517">
        <v>1824150.06</v>
      </c>
      <c r="J22" s="517">
        <v>1592933.67</v>
      </c>
      <c r="K22" s="517">
        <v>1542493.57</v>
      </c>
      <c r="L22" s="517">
        <v>13477272.050000001</v>
      </c>
    </row>
    <row r="25" spans="1:13" ht="15" customHeight="1" x14ac:dyDescent="0.25">
      <c r="A25" s="511"/>
      <c r="B25" s="511"/>
      <c r="C25" s="511"/>
      <c r="D25" s="512" t="s">
        <v>7</v>
      </c>
      <c r="E25" s="512" t="s">
        <v>39</v>
      </c>
      <c r="F25" s="512" t="s">
        <v>10</v>
      </c>
      <c r="G25" s="512" t="s">
        <v>52</v>
      </c>
      <c r="H25" s="512" t="s">
        <v>27</v>
      </c>
      <c r="I25" s="512" t="s">
        <v>45</v>
      </c>
      <c r="J25" s="512" t="s">
        <v>25</v>
      </c>
      <c r="K25" s="512" t="s">
        <v>28</v>
      </c>
      <c r="L25" s="512" t="s">
        <v>70</v>
      </c>
      <c r="M25" s="512" t="s">
        <v>1183</v>
      </c>
    </row>
    <row r="26" spans="1:13" ht="15" customHeight="1" x14ac:dyDescent="0.25">
      <c r="A26" s="1011" t="s">
        <v>1223</v>
      </c>
      <c r="B26" s="1011" t="s">
        <v>1224</v>
      </c>
      <c r="C26" s="512" t="s">
        <v>1184</v>
      </c>
      <c r="D26" s="513">
        <v>15378.14</v>
      </c>
      <c r="E26" s="513">
        <v>133405.03</v>
      </c>
      <c r="F26" s="513">
        <v>142416.20000000001</v>
      </c>
      <c r="G26" s="513">
        <v>157157.67000000001</v>
      </c>
      <c r="H26" s="513">
        <v>152732.60999999999</v>
      </c>
      <c r="I26" s="513">
        <v>142556.69</v>
      </c>
      <c r="J26" s="513">
        <v>150751.19</v>
      </c>
      <c r="K26" s="513">
        <v>142686.07</v>
      </c>
      <c r="L26" s="513">
        <v>153042.76999999999</v>
      </c>
      <c r="M26" s="519">
        <v>1190126.3700000001</v>
      </c>
    </row>
    <row r="27" spans="1:13" ht="15" customHeight="1" x14ac:dyDescent="0.25">
      <c r="A27" s="1011"/>
      <c r="B27" s="1011"/>
      <c r="C27" s="512" t="s">
        <v>1189</v>
      </c>
      <c r="D27" s="513">
        <v>0</v>
      </c>
      <c r="E27" s="513">
        <v>9807.5</v>
      </c>
      <c r="F27" s="513">
        <v>9431.73</v>
      </c>
      <c r="G27" s="513">
        <v>6754.83</v>
      </c>
      <c r="H27" s="513">
        <v>14896.77</v>
      </c>
      <c r="I27" s="513">
        <v>12810.07</v>
      </c>
      <c r="J27" s="513">
        <v>13906.4</v>
      </c>
      <c r="K27" s="513">
        <v>11748.89</v>
      </c>
      <c r="L27" s="513">
        <v>11329.23</v>
      </c>
      <c r="M27" s="519">
        <v>90685.42</v>
      </c>
    </row>
    <row r="28" spans="1:13" ht="15" customHeight="1" x14ac:dyDescent="0.25">
      <c r="A28" s="1011"/>
      <c r="B28" s="1011"/>
      <c r="C28" s="512" t="s">
        <v>1199</v>
      </c>
      <c r="D28" s="513">
        <v>0</v>
      </c>
      <c r="E28" s="514" t="s">
        <v>1196</v>
      </c>
      <c r="F28" s="514" t="s">
        <v>1196</v>
      </c>
      <c r="G28" s="514" t="s">
        <v>1196</v>
      </c>
      <c r="H28" s="514" t="s">
        <v>1196</v>
      </c>
      <c r="I28" s="514" t="s">
        <v>1196</v>
      </c>
      <c r="J28" s="514" t="s">
        <v>1196</v>
      </c>
      <c r="K28" s="513">
        <v>435</v>
      </c>
      <c r="L28" s="513">
        <v>190</v>
      </c>
      <c r="M28" s="519">
        <v>625</v>
      </c>
    </row>
    <row r="29" spans="1:13" ht="15" customHeight="1" x14ac:dyDescent="0.25">
      <c r="A29" s="1011"/>
      <c r="B29" s="1011" t="s">
        <v>1225</v>
      </c>
      <c r="C29" s="1011"/>
      <c r="D29" s="519">
        <v>15378.14</v>
      </c>
      <c r="E29" s="519">
        <v>143212.53</v>
      </c>
      <c r="F29" s="519">
        <v>151847.93</v>
      </c>
      <c r="G29" s="519">
        <v>163912.5</v>
      </c>
      <c r="H29" s="519">
        <v>167629.38</v>
      </c>
      <c r="I29" s="519">
        <v>155366.76</v>
      </c>
      <c r="J29" s="519">
        <v>164657.59</v>
      </c>
      <c r="K29" s="519">
        <v>154869.96</v>
      </c>
      <c r="L29" s="519">
        <v>164562</v>
      </c>
      <c r="M29" s="519">
        <v>1281436.79</v>
      </c>
    </row>
    <row r="30" spans="1:13" ht="15" customHeight="1" x14ac:dyDescent="0.25">
      <c r="A30" s="1011"/>
      <c r="B30" s="1011" t="s">
        <v>1226</v>
      </c>
      <c r="C30" s="512" t="s">
        <v>1201</v>
      </c>
      <c r="D30" s="513">
        <v>576.49</v>
      </c>
      <c r="E30" s="513">
        <v>34735.589999999997</v>
      </c>
      <c r="F30" s="513">
        <v>34570.22</v>
      </c>
      <c r="G30" s="513">
        <v>36997.040000000001</v>
      </c>
      <c r="H30" s="513">
        <v>41491.96</v>
      </c>
      <c r="I30" s="513">
        <v>39463.82</v>
      </c>
      <c r="J30" s="513">
        <v>44163.93</v>
      </c>
      <c r="K30" s="513">
        <v>40497.78</v>
      </c>
      <c r="L30" s="513">
        <v>43637.73</v>
      </c>
      <c r="M30" s="519">
        <v>316134.56</v>
      </c>
    </row>
    <row r="31" spans="1:13" ht="15" customHeight="1" x14ac:dyDescent="0.25">
      <c r="A31" s="1011"/>
      <c r="B31" s="1011"/>
      <c r="C31" s="512" t="s">
        <v>1202</v>
      </c>
      <c r="D31" s="513">
        <v>1038.43</v>
      </c>
      <c r="E31" s="513">
        <v>2524.4299999999998</v>
      </c>
      <c r="F31" s="513">
        <v>2918.49</v>
      </c>
      <c r="G31" s="513">
        <v>8222.75</v>
      </c>
      <c r="H31" s="513">
        <v>9127.6</v>
      </c>
      <c r="I31" s="513">
        <v>19329.419999999998</v>
      </c>
      <c r="J31" s="513">
        <v>18878.66</v>
      </c>
      <c r="K31" s="513">
        <v>16865.669999999998</v>
      </c>
      <c r="L31" s="513">
        <v>17947.669999999998</v>
      </c>
      <c r="M31" s="519">
        <v>96853.119999999995</v>
      </c>
    </row>
    <row r="32" spans="1:13" ht="15" customHeight="1" x14ac:dyDescent="0.25">
      <c r="A32" s="1011"/>
      <c r="B32" s="1011" t="s">
        <v>1227</v>
      </c>
      <c r="C32" s="1011"/>
      <c r="D32" s="519">
        <v>1614.92</v>
      </c>
      <c r="E32" s="519">
        <v>37260.019999999997</v>
      </c>
      <c r="F32" s="519">
        <v>37488.71</v>
      </c>
      <c r="G32" s="519">
        <v>45219.79</v>
      </c>
      <c r="H32" s="519">
        <v>50619.56</v>
      </c>
      <c r="I32" s="519">
        <v>58793.24</v>
      </c>
      <c r="J32" s="519">
        <v>63042.59</v>
      </c>
      <c r="K32" s="519">
        <v>57363.45</v>
      </c>
      <c r="L32" s="519">
        <v>61585.4</v>
      </c>
      <c r="M32" s="519">
        <v>412987.68</v>
      </c>
    </row>
    <row r="33" spans="1:13" ht="15" customHeight="1" x14ac:dyDescent="0.25">
      <c r="A33" s="1011" t="s">
        <v>1228</v>
      </c>
      <c r="B33" s="1011"/>
      <c r="C33" s="1011"/>
      <c r="D33" s="519">
        <v>16993.060000000001</v>
      </c>
      <c r="E33" s="519">
        <v>180472.55</v>
      </c>
      <c r="F33" s="519">
        <v>189336.64</v>
      </c>
      <c r="G33" s="519">
        <v>209132.29</v>
      </c>
      <c r="H33" s="519">
        <v>218248.94</v>
      </c>
      <c r="I33" s="519">
        <v>214160</v>
      </c>
      <c r="J33" s="519">
        <v>227700.18</v>
      </c>
      <c r="K33" s="519">
        <v>212233.41</v>
      </c>
      <c r="L33" s="519">
        <v>226147.4</v>
      </c>
      <c r="M33" s="519">
        <v>1694424.47</v>
      </c>
    </row>
    <row r="34" spans="1:13" ht="15" customHeight="1" x14ac:dyDescent="0.25">
      <c r="A34" s="1011" t="s">
        <v>1229</v>
      </c>
      <c r="B34" s="1011" t="s">
        <v>1224</v>
      </c>
      <c r="C34" s="512" t="s">
        <v>1184</v>
      </c>
      <c r="D34" s="513">
        <v>12388.65</v>
      </c>
      <c r="E34" s="513">
        <v>20811.38</v>
      </c>
      <c r="F34" s="513">
        <v>20827.240000000002</v>
      </c>
      <c r="G34" s="513">
        <v>23680.74</v>
      </c>
      <c r="H34" s="513">
        <v>18061.78</v>
      </c>
      <c r="I34" s="513">
        <v>22026.81</v>
      </c>
      <c r="J34" s="513">
        <v>26225.22</v>
      </c>
      <c r="K34" s="513">
        <v>25144.49</v>
      </c>
      <c r="L34" s="513">
        <v>22820.12</v>
      </c>
      <c r="M34" s="519">
        <v>191986.43</v>
      </c>
    </row>
    <row r="35" spans="1:13" ht="15" customHeight="1" x14ac:dyDescent="0.25">
      <c r="A35" s="1011"/>
      <c r="B35" s="1011"/>
      <c r="C35" s="512" t="s">
        <v>1189</v>
      </c>
      <c r="D35" s="513">
        <v>30.34</v>
      </c>
      <c r="E35" s="513">
        <v>1571.4</v>
      </c>
      <c r="F35" s="513">
        <v>369.18</v>
      </c>
      <c r="G35" s="513">
        <v>2033.51</v>
      </c>
      <c r="H35" s="513">
        <v>2504.5300000000002</v>
      </c>
      <c r="I35" s="513">
        <v>2699.77</v>
      </c>
      <c r="J35" s="513">
        <v>6459.13</v>
      </c>
      <c r="K35" s="513">
        <v>1956.94</v>
      </c>
      <c r="L35" s="513">
        <v>2268.7399999999998</v>
      </c>
      <c r="M35" s="519">
        <v>19893.54</v>
      </c>
    </row>
    <row r="36" spans="1:13" ht="15" customHeight="1" x14ac:dyDescent="0.25">
      <c r="A36" s="1011"/>
      <c r="B36" s="1011" t="s">
        <v>1225</v>
      </c>
      <c r="C36" s="1011"/>
      <c r="D36" s="519">
        <v>12418.99</v>
      </c>
      <c r="E36" s="519">
        <v>22382.78</v>
      </c>
      <c r="F36" s="519">
        <v>21196.42</v>
      </c>
      <c r="G36" s="519">
        <v>25714.25</v>
      </c>
      <c r="H36" s="519">
        <v>20566.310000000001</v>
      </c>
      <c r="I36" s="519">
        <v>24726.58</v>
      </c>
      <c r="J36" s="519">
        <v>32684.35</v>
      </c>
      <c r="K36" s="519">
        <v>27101.43</v>
      </c>
      <c r="L36" s="519">
        <v>25088.86</v>
      </c>
      <c r="M36" s="519">
        <v>211879.97</v>
      </c>
    </row>
    <row r="37" spans="1:13" ht="15" customHeight="1" x14ac:dyDescent="0.25">
      <c r="A37" s="1011"/>
      <c r="B37" s="1011" t="s">
        <v>1226</v>
      </c>
      <c r="C37" s="512" t="s">
        <v>1201</v>
      </c>
      <c r="D37" s="513">
        <v>2325.27</v>
      </c>
      <c r="E37" s="513">
        <v>5798.25</v>
      </c>
      <c r="F37" s="513">
        <v>4910.26</v>
      </c>
      <c r="G37" s="513">
        <v>5766.95</v>
      </c>
      <c r="H37" s="513">
        <v>6212.38</v>
      </c>
      <c r="I37" s="513">
        <v>5435.06</v>
      </c>
      <c r="J37" s="513">
        <v>8365.43</v>
      </c>
      <c r="K37" s="513">
        <v>6470.28</v>
      </c>
      <c r="L37" s="513">
        <v>6679.08</v>
      </c>
      <c r="M37" s="519">
        <v>51962.96</v>
      </c>
    </row>
    <row r="38" spans="1:13" ht="15" customHeight="1" x14ac:dyDescent="0.25">
      <c r="A38" s="1011"/>
      <c r="B38" s="1011"/>
      <c r="C38" s="512" t="s">
        <v>1202</v>
      </c>
      <c r="D38" s="513">
        <v>1336.89</v>
      </c>
      <c r="E38" s="513">
        <v>2864.34</v>
      </c>
      <c r="F38" s="513">
        <v>2847.44</v>
      </c>
      <c r="G38" s="513">
        <v>8577.49</v>
      </c>
      <c r="H38" s="513">
        <v>4276.34</v>
      </c>
      <c r="I38" s="513">
        <v>6351.13</v>
      </c>
      <c r="J38" s="513">
        <v>5681.36</v>
      </c>
      <c r="K38" s="513">
        <v>5421.6</v>
      </c>
      <c r="L38" s="513">
        <v>4071.17</v>
      </c>
      <c r="M38" s="519">
        <v>41427.760000000002</v>
      </c>
    </row>
    <row r="39" spans="1:13" ht="15" customHeight="1" x14ac:dyDescent="0.25">
      <c r="A39" s="1011"/>
      <c r="B39" s="1011" t="s">
        <v>1227</v>
      </c>
      <c r="C39" s="1011"/>
      <c r="D39" s="519">
        <v>3662.16</v>
      </c>
      <c r="E39" s="519">
        <v>8662.59</v>
      </c>
      <c r="F39" s="519">
        <v>7757.7</v>
      </c>
      <c r="G39" s="519">
        <v>14344.44</v>
      </c>
      <c r="H39" s="519">
        <v>10488.72</v>
      </c>
      <c r="I39" s="519">
        <v>11786.19</v>
      </c>
      <c r="J39" s="519">
        <v>14046.79</v>
      </c>
      <c r="K39" s="519">
        <v>11891.88</v>
      </c>
      <c r="L39" s="519">
        <v>10750.25</v>
      </c>
      <c r="M39" s="519">
        <v>93390.720000000001</v>
      </c>
    </row>
    <row r="40" spans="1:13" ht="15" customHeight="1" x14ac:dyDescent="0.25">
      <c r="A40" s="1011" t="s">
        <v>1230</v>
      </c>
      <c r="B40" s="1011"/>
      <c r="C40" s="1011"/>
      <c r="D40" s="519">
        <v>16081.15</v>
      </c>
      <c r="E40" s="519">
        <v>31045.37</v>
      </c>
      <c r="F40" s="519">
        <v>28954.12</v>
      </c>
      <c r="G40" s="519">
        <v>40058.69</v>
      </c>
      <c r="H40" s="519">
        <v>31055.03</v>
      </c>
      <c r="I40" s="519">
        <v>36512.769999999997</v>
      </c>
      <c r="J40" s="519">
        <v>46731.14</v>
      </c>
      <c r="K40" s="519">
        <v>38993.31</v>
      </c>
      <c r="L40" s="519">
        <v>35839.11</v>
      </c>
      <c r="M40" s="519">
        <v>305270.69</v>
      </c>
    </row>
    <row r="41" spans="1:13" ht="15" customHeight="1" x14ac:dyDescent="0.25">
      <c r="A41" s="1011" t="s">
        <v>1231</v>
      </c>
      <c r="B41" s="1011" t="s">
        <v>1224</v>
      </c>
      <c r="C41" s="512" t="s">
        <v>1184</v>
      </c>
      <c r="D41" s="513">
        <v>13830.01</v>
      </c>
      <c r="E41" s="513">
        <v>64827.5</v>
      </c>
      <c r="F41" s="513">
        <v>62094.58</v>
      </c>
      <c r="G41" s="513">
        <v>62164.53</v>
      </c>
      <c r="H41" s="513">
        <v>58482.34</v>
      </c>
      <c r="I41" s="513">
        <v>63938.49</v>
      </c>
      <c r="J41" s="513">
        <v>55970.11</v>
      </c>
      <c r="K41" s="513">
        <v>60563.22</v>
      </c>
      <c r="L41" s="513">
        <v>59022.63</v>
      </c>
      <c r="M41" s="519">
        <v>500893.41</v>
      </c>
    </row>
    <row r="42" spans="1:13" ht="15" customHeight="1" x14ac:dyDescent="0.25">
      <c r="A42" s="1011"/>
      <c r="B42" s="1011"/>
      <c r="C42" s="512" t="s">
        <v>1189</v>
      </c>
      <c r="D42" s="513">
        <v>0</v>
      </c>
      <c r="E42" s="513">
        <v>3959.78</v>
      </c>
      <c r="F42" s="513">
        <v>3391.07</v>
      </c>
      <c r="G42" s="513">
        <v>1863.4</v>
      </c>
      <c r="H42" s="513">
        <v>3544.48</v>
      </c>
      <c r="I42" s="513">
        <v>4041.47</v>
      </c>
      <c r="J42" s="513">
        <v>4253.62</v>
      </c>
      <c r="K42" s="513">
        <v>4119.6400000000003</v>
      </c>
      <c r="L42" s="513">
        <v>6191.67</v>
      </c>
      <c r="M42" s="519">
        <v>31365.13</v>
      </c>
    </row>
    <row r="43" spans="1:13" ht="15" customHeight="1" x14ac:dyDescent="0.25">
      <c r="A43" s="1011"/>
      <c r="B43" s="1011"/>
      <c r="C43" s="512" t="s">
        <v>1199</v>
      </c>
      <c r="D43" s="513">
        <v>396.89</v>
      </c>
      <c r="E43" s="513">
        <v>114.75</v>
      </c>
      <c r="F43" s="514" t="s">
        <v>1196</v>
      </c>
      <c r="G43" s="514" t="s">
        <v>1196</v>
      </c>
      <c r="H43" s="513">
        <v>105</v>
      </c>
      <c r="I43" s="513">
        <v>246.5</v>
      </c>
      <c r="J43" s="513">
        <v>314.39</v>
      </c>
      <c r="K43" s="513">
        <v>694.74</v>
      </c>
      <c r="L43" s="513">
        <v>124.67</v>
      </c>
      <c r="M43" s="519">
        <v>1996.94</v>
      </c>
    </row>
    <row r="44" spans="1:13" ht="15" customHeight="1" x14ac:dyDescent="0.25">
      <c r="A44" s="1011"/>
      <c r="B44" s="1011" t="s">
        <v>1225</v>
      </c>
      <c r="C44" s="1011"/>
      <c r="D44" s="519">
        <v>14226.9</v>
      </c>
      <c r="E44" s="519">
        <v>68902.03</v>
      </c>
      <c r="F44" s="519">
        <v>65485.65</v>
      </c>
      <c r="G44" s="519">
        <v>64027.93</v>
      </c>
      <c r="H44" s="519">
        <v>62131.82</v>
      </c>
      <c r="I44" s="519">
        <v>68226.460000000006</v>
      </c>
      <c r="J44" s="519">
        <v>60538.12</v>
      </c>
      <c r="K44" s="519">
        <v>65377.599999999999</v>
      </c>
      <c r="L44" s="519">
        <v>65338.97</v>
      </c>
      <c r="M44" s="519">
        <v>534255.48</v>
      </c>
    </row>
    <row r="45" spans="1:13" ht="15" customHeight="1" x14ac:dyDescent="0.25">
      <c r="A45" s="1011"/>
      <c r="B45" s="1011" t="s">
        <v>1226</v>
      </c>
      <c r="C45" s="512" t="s">
        <v>1201</v>
      </c>
      <c r="D45" s="513">
        <v>1701.67</v>
      </c>
      <c r="E45" s="513">
        <v>16414.29</v>
      </c>
      <c r="F45" s="513">
        <v>15679.78</v>
      </c>
      <c r="G45" s="513">
        <v>16348.95</v>
      </c>
      <c r="H45" s="513">
        <v>15039.18</v>
      </c>
      <c r="I45" s="513">
        <v>15285.95</v>
      </c>
      <c r="J45" s="513">
        <v>18447.849999999999</v>
      </c>
      <c r="K45" s="513">
        <v>17149.88</v>
      </c>
      <c r="L45" s="513">
        <v>17762.060000000001</v>
      </c>
      <c r="M45" s="519">
        <v>133829.60999999999</v>
      </c>
    </row>
    <row r="46" spans="1:13" ht="15" customHeight="1" x14ac:dyDescent="0.25">
      <c r="A46" s="1011"/>
      <c r="B46" s="1011"/>
      <c r="C46" s="512" t="s">
        <v>1202</v>
      </c>
      <c r="D46" s="513">
        <v>554.52</v>
      </c>
      <c r="E46" s="513">
        <v>3779.14</v>
      </c>
      <c r="F46" s="513">
        <v>4940.3599999999997</v>
      </c>
      <c r="G46" s="513">
        <v>5761.18</v>
      </c>
      <c r="H46" s="513">
        <v>3494.31</v>
      </c>
      <c r="I46" s="513">
        <v>8192.23</v>
      </c>
      <c r="J46" s="513">
        <v>9573.7999999999993</v>
      </c>
      <c r="K46" s="513">
        <v>8570.19</v>
      </c>
      <c r="L46" s="513">
        <v>6216.62</v>
      </c>
      <c r="M46" s="519">
        <v>51082.35</v>
      </c>
    </row>
    <row r="47" spans="1:13" ht="15" customHeight="1" x14ac:dyDescent="0.25">
      <c r="A47" s="1011"/>
      <c r="B47" s="1011" t="s">
        <v>1227</v>
      </c>
      <c r="C47" s="1011"/>
      <c r="D47" s="519">
        <v>2256.19</v>
      </c>
      <c r="E47" s="519">
        <v>20193.43</v>
      </c>
      <c r="F47" s="519">
        <v>20620.14</v>
      </c>
      <c r="G47" s="519">
        <v>22110.13</v>
      </c>
      <c r="H47" s="519">
        <v>18533.490000000002</v>
      </c>
      <c r="I47" s="519">
        <v>23478.18</v>
      </c>
      <c r="J47" s="519">
        <v>28021.65</v>
      </c>
      <c r="K47" s="519">
        <v>25720.07</v>
      </c>
      <c r="L47" s="519">
        <v>23978.68</v>
      </c>
      <c r="M47" s="519">
        <v>184911.96</v>
      </c>
    </row>
    <row r="48" spans="1:13" ht="15" customHeight="1" x14ac:dyDescent="0.25">
      <c r="A48" s="1011" t="s">
        <v>1232</v>
      </c>
      <c r="B48" s="1011"/>
      <c r="C48" s="1011"/>
      <c r="D48" s="519">
        <v>16483.09</v>
      </c>
      <c r="E48" s="519">
        <v>89095.46</v>
      </c>
      <c r="F48" s="519">
        <v>86105.79</v>
      </c>
      <c r="G48" s="519">
        <v>86138.06</v>
      </c>
      <c r="H48" s="519">
        <v>80665.31</v>
      </c>
      <c r="I48" s="519">
        <v>91704.639999999999</v>
      </c>
      <c r="J48" s="519">
        <v>88559.77</v>
      </c>
      <c r="K48" s="519">
        <v>91097.67</v>
      </c>
      <c r="L48" s="519">
        <v>89317.65</v>
      </c>
      <c r="M48" s="519">
        <v>719167.44</v>
      </c>
    </row>
    <row r="49" spans="1:13" ht="15" customHeight="1" x14ac:dyDescent="0.25">
      <c r="A49" s="1011" t="s">
        <v>1233</v>
      </c>
      <c r="B49" s="1011" t="s">
        <v>1224</v>
      </c>
      <c r="C49" s="512" t="s">
        <v>1184</v>
      </c>
      <c r="D49" s="513">
        <v>834.66</v>
      </c>
      <c r="E49" s="513">
        <v>2800</v>
      </c>
      <c r="F49" s="513">
        <v>3000</v>
      </c>
      <c r="G49" s="513">
        <v>3893</v>
      </c>
      <c r="H49" s="513">
        <v>4667</v>
      </c>
      <c r="I49" s="513">
        <v>3953.63</v>
      </c>
      <c r="J49" s="513">
        <v>2828.07</v>
      </c>
      <c r="K49" s="513">
        <v>3811.23</v>
      </c>
      <c r="L49" s="513">
        <v>3584.26</v>
      </c>
      <c r="M49" s="519">
        <v>29371.85</v>
      </c>
    </row>
    <row r="50" spans="1:13" ht="15" customHeight="1" x14ac:dyDescent="0.25">
      <c r="A50" s="1011"/>
      <c r="B50" s="1011"/>
      <c r="C50" s="512" t="s">
        <v>1189</v>
      </c>
      <c r="D50" s="513">
        <v>0</v>
      </c>
      <c r="E50" s="513">
        <v>0</v>
      </c>
      <c r="F50" s="513">
        <v>34.5</v>
      </c>
      <c r="G50" s="513">
        <v>0</v>
      </c>
      <c r="H50" s="513">
        <v>65.790000000000006</v>
      </c>
      <c r="I50" s="513">
        <v>247.07</v>
      </c>
      <c r="J50" s="513">
        <v>123.61</v>
      </c>
      <c r="K50" s="513">
        <v>165.98</v>
      </c>
      <c r="L50" s="513">
        <v>81.52</v>
      </c>
      <c r="M50" s="519">
        <v>718.47</v>
      </c>
    </row>
    <row r="51" spans="1:13" ht="15" customHeight="1" x14ac:dyDescent="0.25">
      <c r="A51" s="1011"/>
      <c r="B51" s="1011" t="s">
        <v>1225</v>
      </c>
      <c r="C51" s="1011"/>
      <c r="D51" s="519">
        <v>834.66</v>
      </c>
      <c r="E51" s="519">
        <v>2800</v>
      </c>
      <c r="F51" s="519">
        <v>3034.5</v>
      </c>
      <c r="G51" s="519">
        <v>3893</v>
      </c>
      <c r="H51" s="519">
        <v>4732.79</v>
      </c>
      <c r="I51" s="519">
        <v>4200.7</v>
      </c>
      <c r="J51" s="519">
        <v>2951.68</v>
      </c>
      <c r="K51" s="519">
        <v>3977.21</v>
      </c>
      <c r="L51" s="519">
        <v>3665.78</v>
      </c>
      <c r="M51" s="519">
        <v>30090.32</v>
      </c>
    </row>
    <row r="52" spans="1:13" ht="15" customHeight="1" x14ac:dyDescent="0.25">
      <c r="A52" s="1011"/>
      <c r="B52" s="1011" t="s">
        <v>1226</v>
      </c>
      <c r="C52" s="512" t="s">
        <v>1201</v>
      </c>
      <c r="D52" s="513">
        <v>0</v>
      </c>
      <c r="E52" s="513">
        <v>691.21</v>
      </c>
      <c r="F52" s="513">
        <v>715.84</v>
      </c>
      <c r="G52" s="513">
        <v>918.37</v>
      </c>
      <c r="H52" s="513">
        <v>914.18</v>
      </c>
      <c r="I52" s="513">
        <v>1127.0899999999999</v>
      </c>
      <c r="J52" s="513">
        <v>915.62</v>
      </c>
      <c r="K52" s="513">
        <v>979.31</v>
      </c>
      <c r="L52" s="513">
        <v>915.24</v>
      </c>
      <c r="M52" s="519">
        <v>7176.86</v>
      </c>
    </row>
    <row r="53" spans="1:13" ht="15" customHeight="1" x14ac:dyDescent="0.25">
      <c r="A53" s="1011"/>
      <c r="B53" s="1011"/>
      <c r="C53" s="512" t="s">
        <v>1202</v>
      </c>
      <c r="D53" s="513">
        <v>0</v>
      </c>
      <c r="E53" s="513">
        <v>130.06</v>
      </c>
      <c r="F53" s="513">
        <v>0</v>
      </c>
      <c r="G53" s="513">
        <v>4.16</v>
      </c>
      <c r="H53" s="513">
        <v>635.32000000000005</v>
      </c>
      <c r="I53" s="513">
        <v>286.33999999999997</v>
      </c>
      <c r="J53" s="514" t="s">
        <v>1196</v>
      </c>
      <c r="K53" s="513">
        <v>92.68</v>
      </c>
      <c r="L53" s="513">
        <v>237.9</v>
      </c>
      <c r="M53" s="519">
        <v>1386.46</v>
      </c>
    </row>
    <row r="54" spans="1:13" ht="15" customHeight="1" x14ac:dyDescent="0.25">
      <c r="A54" s="1011"/>
      <c r="B54" s="1011" t="s">
        <v>1227</v>
      </c>
      <c r="C54" s="1011"/>
      <c r="D54" s="519">
        <v>0</v>
      </c>
      <c r="E54" s="519">
        <v>821.27</v>
      </c>
      <c r="F54" s="519">
        <v>715.84</v>
      </c>
      <c r="G54" s="519">
        <v>922.53</v>
      </c>
      <c r="H54" s="519">
        <v>1549.5</v>
      </c>
      <c r="I54" s="519">
        <v>1413.43</v>
      </c>
      <c r="J54" s="519">
        <v>915.62</v>
      </c>
      <c r="K54" s="519">
        <v>1071.99</v>
      </c>
      <c r="L54" s="519">
        <v>1153.1400000000001</v>
      </c>
      <c r="M54" s="519">
        <v>8563.32</v>
      </c>
    </row>
    <row r="55" spans="1:13" ht="15" customHeight="1" x14ac:dyDescent="0.25">
      <c r="A55" s="1011" t="s">
        <v>1234</v>
      </c>
      <c r="B55" s="1011"/>
      <c r="C55" s="1011"/>
      <c r="D55" s="519">
        <v>834.66</v>
      </c>
      <c r="E55" s="519">
        <v>3621.27</v>
      </c>
      <c r="F55" s="519">
        <v>3750.34</v>
      </c>
      <c r="G55" s="519">
        <v>4815.53</v>
      </c>
      <c r="H55" s="519">
        <v>6282.29</v>
      </c>
      <c r="I55" s="519">
        <v>5614.13</v>
      </c>
      <c r="J55" s="519">
        <v>3867.3</v>
      </c>
      <c r="K55" s="519">
        <v>5049.2</v>
      </c>
      <c r="L55" s="519">
        <v>4818.92</v>
      </c>
      <c r="M55" s="519">
        <v>38653.64</v>
      </c>
    </row>
    <row r="56" spans="1:13" ht="15" customHeight="1" x14ac:dyDescent="0.25">
      <c r="A56" s="1011" t="s">
        <v>1235</v>
      </c>
      <c r="B56" s="1011" t="s">
        <v>1224</v>
      </c>
      <c r="C56" s="512" t="s">
        <v>1184</v>
      </c>
      <c r="D56" s="513">
        <v>22066.28</v>
      </c>
      <c r="E56" s="513">
        <v>84455.94</v>
      </c>
      <c r="F56" s="513">
        <v>79013.67</v>
      </c>
      <c r="G56" s="513">
        <v>83402.559999999998</v>
      </c>
      <c r="H56" s="513">
        <v>90141.72</v>
      </c>
      <c r="I56" s="513">
        <v>83365.679999999993</v>
      </c>
      <c r="J56" s="513">
        <v>84674.2</v>
      </c>
      <c r="K56" s="513">
        <v>69352.37</v>
      </c>
      <c r="L56" s="513">
        <v>74276.850000000006</v>
      </c>
      <c r="M56" s="519">
        <v>670749.27</v>
      </c>
    </row>
    <row r="57" spans="1:13" ht="15" customHeight="1" x14ac:dyDescent="0.25">
      <c r="A57" s="1011"/>
      <c r="B57" s="1011"/>
      <c r="C57" s="512" t="s">
        <v>1189</v>
      </c>
      <c r="D57" s="513">
        <v>0</v>
      </c>
      <c r="E57" s="513">
        <v>2086.33</v>
      </c>
      <c r="F57" s="513">
        <v>2377.54</v>
      </c>
      <c r="G57" s="513">
        <v>2746.68</v>
      </c>
      <c r="H57" s="513">
        <v>3833.17</v>
      </c>
      <c r="I57" s="513">
        <v>2645.42</v>
      </c>
      <c r="J57" s="513">
        <v>4319.16</v>
      </c>
      <c r="K57" s="513">
        <v>4074.95</v>
      </c>
      <c r="L57" s="513">
        <v>3670</v>
      </c>
      <c r="M57" s="519">
        <v>25753.25</v>
      </c>
    </row>
    <row r="58" spans="1:13" ht="15" customHeight="1" x14ac:dyDescent="0.25">
      <c r="A58" s="1011"/>
      <c r="B58" s="1011"/>
      <c r="C58" s="512" t="s">
        <v>1199</v>
      </c>
      <c r="D58" s="513">
        <v>287.32</v>
      </c>
      <c r="E58" s="514" t="s">
        <v>1196</v>
      </c>
      <c r="F58" s="514" t="s">
        <v>1196</v>
      </c>
      <c r="G58" s="514" t="s">
        <v>1196</v>
      </c>
      <c r="H58" s="514" t="s">
        <v>1196</v>
      </c>
      <c r="I58" s="513">
        <v>0</v>
      </c>
      <c r="J58" s="514" t="s">
        <v>1196</v>
      </c>
      <c r="K58" s="514" t="s">
        <v>1196</v>
      </c>
      <c r="L58" s="514" t="s">
        <v>1196</v>
      </c>
      <c r="M58" s="519">
        <v>287.32</v>
      </c>
    </row>
    <row r="59" spans="1:13" ht="15" customHeight="1" x14ac:dyDescent="0.25">
      <c r="A59" s="1011"/>
      <c r="B59" s="1011" t="s">
        <v>1225</v>
      </c>
      <c r="C59" s="1011"/>
      <c r="D59" s="519">
        <v>22353.599999999999</v>
      </c>
      <c r="E59" s="519">
        <v>86542.27</v>
      </c>
      <c r="F59" s="519">
        <v>81391.210000000006</v>
      </c>
      <c r="G59" s="519">
        <v>86149.24</v>
      </c>
      <c r="H59" s="519">
        <v>93974.89</v>
      </c>
      <c r="I59" s="519">
        <v>86011.1</v>
      </c>
      <c r="J59" s="519">
        <v>88993.36</v>
      </c>
      <c r="K59" s="519">
        <v>73427.320000000007</v>
      </c>
      <c r="L59" s="519">
        <v>77946.850000000006</v>
      </c>
      <c r="M59" s="519">
        <v>696789.84</v>
      </c>
    </row>
    <row r="60" spans="1:13" ht="15" customHeight="1" x14ac:dyDescent="0.25">
      <c r="A60" s="1011"/>
      <c r="B60" s="1011" t="s">
        <v>1226</v>
      </c>
      <c r="C60" s="512" t="s">
        <v>1201</v>
      </c>
      <c r="D60" s="513">
        <v>4617.28</v>
      </c>
      <c r="E60" s="513">
        <v>19810.73</v>
      </c>
      <c r="F60" s="513">
        <v>19837.34</v>
      </c>
      <c r="G60" s="513">
        <v>19860.22</v>
      </c>
      <c r="H60" s="513">
        <v>21228.53</v>
      </c>
      <c r="I60" s="513">
        <v>23411.32</v>
      </c>
      <c r="J60" s="513">
        <v>21559.58</v>
      </c>
      <c r="K60" s="513">
        <v>21143.87</v>
      </c>
      <c r="L60" s="513">
        <v>22467.66</v>
      </c>
      <c r="M60" s="519">
        <v>173936.53</v>
      </c>
    </row>
    <row r="61" spans="1:13" ht="15" customHeight="1" x14ac:dyDescent="0.25">
      <c r="A61" s="1011"/>
      <c r="B61" s="1011"/>
      <c r="C61" s="512" t="s">
        <v>1202</v>
      </c>
      <c r="D61" s="513">
        <v>252.36</v>
      </c>
      <c r="E61" s="513">
        <v>1312.73</v>
      </c>
      <c r="F61" s="513">
        <v>2195.2199999999998</v>
      </c>
      <c r="G61" s="513">
        <v>5468.24</v>
      </c>
      <c r="H61" s="513">
        <v>12277.15</v>
      </c>
      <c r="I61" s="513">
        <v>10664.28</v>
      </c>
      <c r="J61" s="513">
        <v>10982.15</v>
      </c>
      <c r="K61" s="513">
        <v>10999.75</v>
      </c>
      <c r="L61" s="513">
        <v>7551.7</v>
      </c>
      <c r="M61" s="519">
        <v>61703.58</v>
      </c>
    </row>
    <row r="62" spans="1:13" ht="15" customHeight="1" x14ac:dyDescent="0.25">
      <c r="A62" s="1011"/>
      <c r="B62" s="1011" t="s">
        <v>1227</v>
      </c>
      <c r="C62" s="1011"/>
      <c r="D62" s="519">
        <v>4869.6400000000003</v>
      </c>
      <c r="E62" s="519">
        <v>21123.46</v>
      </c>
      <c r="F62" s="519">
        <v>22032.560000000001</v>
      </c>
      <c r="G62" s="519">
        <v>25328.46</v>
      </c>
      <c r="H62" s="519">
        <v>33505.68</v>
      </c>
      <c r="I62" s="519">
        <v>34075.599999999999</v>
      </c>
      <c r="J62" s="519">
        <v>32541.73</v>
      </c>
      <c r="K62" s="519">
        <v>32143.62</v>
      </c>
      <c r="L62" s="519">
        <v>30019.360000000001</v>
      </c>
      <c r="M62" s="519">
        <v>235640.11</v>
      </c>
    </row>
    <row r="63" spans="1:13" ht="15" customHeight="1" x14ac:dyDescent="0.25">
      <c r="A63" s="1011" t="s">
        <v>1236</v>
      </c>
      <c r="B63" s="1011"/>
      <c r="C63" s="1011"/>
      <c r="D63" s="519">
        <v>27223.24</v>
      </c>
      <c r="E63" s="519">
        <v>107665.73</v>
      </c>
      <c r="F63" s="519">
        <v>103423.77</v>
      </c>
      <c r="G63" s="519">
        <v>111477.7</v>
      </c>
      <c r="H63" s="519">
        <v>127480.57</v>
      </c>
      <c r="I63" s="519">
        <v>120086.7</v>
      </c>
      <c r="J63" s="519">
        <v>121535.09</v>
      </c>
      <c r="K63" s="519">
        <v>105570.94</v>
      </c>
      <c r="L63" s="519">
        <v>107966.21</v>
      </c>
      <c r="M63" s="519">
        <v>932429.95</v>
      </c>
    </row>
    <row r="64" spans="1:13" ht="15" customHeight="1" x14ac:dyDescent="0.25">
      <c r="A64" s="1011" t="s">
        <v>1237</v>
      </c>
      <c r="B64" s="1011" t="s">
        <v>1224</v>
      </c>
      <c r="C64" s="512" t="s">
        <v>1184</v>
      </c>
      <c r="D64" s="513">
        <v>5030.26</v>
      </c>
      <c r="E64" s="513">
        <v>112753.5</v>
      </c>
      <c r="F64" s="513">
        <v>111739.83</v>
      </c>
      <c r="G64" s="513">
        <v>121665.86</v>
      </c>
      <c r="H64" s="513">
        <v>127079.86</v>
      </c>
      <c r="I64" s="513">
        <v>139168.20000000001</v>
      </c>
      <c r="J64" s="513">
        <v>145398.82</v>
      </c>
      <c r="K64" s="513">
        <v>111544.33</v>
      </c>
      <c r="L64" s="513">
        <v>113557.7</v>
      </c>
      <c r="M64" s="519">
        <v>987938.36</v>
      </c>
    </row>
    <row r="65" spans="1:13" ht="15" customHeight="1" x14ac:dyDescent="0.25">
      <c r="A65" s="1011"/>
      <c r="B65" s="1011"/>
      <c r="C65" s="512" t="s">
        <v>1189</v>
      </c>
      <c r="D65" s="513">
        <v>123.39</v>
      </c>
      <c r="E65" s="513">
        <v>3932.9</v>
      </c>
      <c r="F65" s="513">
        <v>2976.87</v>
      </c>
      <c r="G65" s="513">
        <v>3180.37</v>
      </c>
      <c r="H65" s="513">
        <v>3723.17</v>
      </c>
      <c r="I65" s="513">
        <v>4148.29</v>
      </c>
      <c r="J65" s="513">
        <v>4111.54</v>
      </c>
      <c r="K65" s="513">
        <v>2560.61</v>
      </c>
      <c r="L65" s="513">
        <v>2812.35</v>
      </c>
      <c r="M65" s="519">
        <v>27569.49</v>
      </c>
    </row>
    <row r="66" spans="1:13" ht="15" customHeight="1" x14ac:dyDescent="0.25">
      <c r="A66" s="1011"/>
      <c r="B66" s="1011"/>
      <c r="C66" s="512" t="s">
        <v>1199</v>
      </c>
      <c r="D66" s="513">
        <v>368.54</v>
      </c>
      <c r="E66" s="513">
        <v>386.28</v>
      </c>
      <c r="F66" s="513">
        <v>2278.7600000000002</v>
      </c>
      <c r="G66" s="513">
        <v>2512.0500000000002</v>
      </c>
      <c r="H66" s="513">
        <v>1594.06</v>
      </c>
      <c r="I66" s="513">
        <v>3200.53</v>
      </c>
      <c r="J66" s="513">
        <v>3820.26</v>
      </c>
      <c r="K66" s="513">
        <v>6722.34</v>
      </c>
      <c r="L66" s="513">
        <v>3278.04</v>
      </c>
      <c r="M66" s="519">
        <v>24160.86</v>
      </c>
    </row>
    <row r="67" spans="1:13" ht="15" customHeight="1" x14ac:dyDescent="0.25">
      <c r="A67" s="1011"/>
      <c r="B67" s="1011" t="s">
        <v>1225</v>
      </c>
      <c r="C67" s="1011"/>
      <c r="D67" s="519">
        <v>5522.19</v>
      </c>
      <c r="E67" s="519">
        <v>117072.68</v>
      </c>
      <c r="F67" s="519">
        <v>116995.46</v>
      </c>
      <c r="G67" s="519">
        <v>127358.28</v>
      </c>
      <c r="H67" s="519">
        <v>132397.09</v>
      </c>
      <c r="I67" s="519">
        <v>146517.01999999999</v>
      </c>
      <c r="J67" s="519">
        <v>153330.62</v>
      </c>
      <c r="K67" s="519">
        <v>120827.28</v>
      </c>
      <c r="L67" s="519">
        <v>119648.09</v>
      </c>
      <c r="M67" s="519">
        <v>1039668.71</v>
      </c>
    </row>
    <row r="68" spans="1:13" ht="15" customHeight="1" x14ac:dyDescent="0.25">
      <c r="A68" s="1011"/>
      <c r="B68" s="1011" t="s">
        <v>1226</v>
      </c>
      <c r="C68" s="512" t="s">
        <v>1201</v>
      </c>
      <c r="D68" s="513">
        <v>48.73</v>
      </c>
      <c r="E68" s="513">
        <v>27137.31</v>
      </c>
      <c r="F68" s="513">
        <v>27409.7</v>
      </c>
      <c r="G68" s="513">
        <v>30114.7</v>
      </c>
      <c r="H68" s="513">
        <v>30860.01</v>
      </c>
      <c r="I68" s="513">
        <v>31390.81</v>
      </c>
      <c r="J68" s="513">
        <v>32365.05</v>
      </c>
      <c r="K68" s="513">
        <v>37076.18</v>
      </c>
      <c r="L68" s="513">
        <v>34000.49</v>
      </c>
      <c r="M68" s="519">
        <v>250402.98</v>
      </c>
    </row>
    <row r="69" spans="1:13" ht="15" customHeight="1" x14ac:dyDescent="0.25">
      <c r="A69" s="1011"/>
      <c r="B69" s="1011"/>
      <c r="C69" s="512" t="s">
        <v>1202</v>
      </c>
      <c r="D69" s="513">
        <v>688.35</v>
      </c>
      <c r="E69" s="513">
        <v>3694.51</v>
      </c>
      <c r="F69" s="513">
        <v>3045.37</v>
      </c>
      <c r="G69" s="513">
        <v>4256.7700000000004</v>
      </c>
      <c r="H69" s="513">
        <v>5571.72</v>
      </c>
      <c r="I69" s="513">
        <v>9336.77</v>
      </c>
      <c r="J69" s="513">
        <v>15646.72</v>
      </c>
      <c r="K69" s="513">
        <v>21052.82</v>
      </c>
      <c r="L69" s="513">
        <v>8010.96</v>
      </c>
      <c r="M69" s="519">
        <v>71303.990000000005</v>
      </c>
    </row>
    <row r="70" spans="1:13" ht="15" customHeight="1" x14ac:dyDescent="0.25">
      <c r="A70" s="1011"/>
      <c r="B70" s="1011" t="s">
        <v>1227</v>
      </c>
      <c r="C70" s="1011"/>
      <c r="D70" s="519">
        <v>737.08</v>
      </c>
      <c r="E70" s="519">
        <v>30831.82</v>
      </c>
      <c r="F70" s="519">
        <v>30455.07</v>
      </c>
      <c r="G70" s="519">
        <v>34371.47</v>
      </c>
      <c r="H70" s="519">
        <v>36431.730000000003</v>
      </c>
      <c r="I70" s="519">
        <v>40727.58</v>
      </c>
      <c r="J70" s="519">
        <v>48011.77</v>
      </c>
      <c r="K70" s="519">
        <v>58129</v>
      </c>
      <c r="L70" s="519">
        <v>42011.45</v>
      </c>
      <c r="M70" s="519">
        <v>321706.96999999997</v>
      </c>
    </row>
    <row r="71" spans="1:13" ht="15" customHeight="1" x14ac:dyDescent="0.25">
      <c r="A71" s="1011" t="s">
        <v>1238</v>
      </c>
      <c r="B71" s="1011"/>
      <c r="C71" s="1011"/>
      <c r="D71" s="519">
        <v>6259.27</v>
      </c>
      <c r="E71" s="519">
        <v>147904.5</v>
      </c>
      <c r="F71" s="519">
        <v>147450.53</v>
      </c>
      <c r="G71" s="519">
        <v>161729.75</v>
      </c>
      <c r="H71" s="519">
        <v>168828.82</v>
      </c>
      <c r="I71" s="519">
        <v>187244.6</v>
      </c>
      <c r="J71" s="519">
        <v>201342.39</v>
      </c>
      <c r="K71" s="519">
        <v>178956.28</v>
      </c>
      <c r="L71" s="519">
        <v>161659.54</v>
      </c>
      <c r="M71" s="519">
        <v>1361375.68</v>
      </c>
    </row>
    <row r="72" spans="1:13" ht="15" customHeight="1" x14ac:dyDescent="0.25">
      <c r="A72" s="1011" t="s">
        <v>1239</v>
      </c>
      <c r="B72" s="1011" t="s">
        <v>1224</v>
      </c>
      <c r="C72" s="512" t="s">
        <v>1184</v>
      </c>
      <c r="D72" s="513">
        <v>206932.28</v>
      </c>
      <c r="E72" s="513">
        <v>457779.74</v>
      </c>
      <c r="F72" s="513">
        <v>444384.27</v>
      </c>
      <c r="G72" s="513">
        <v>490889.49</v>
      </c>
      <c r="H72" s="513">
        <v>560710.68000000005</v>
      </c>
      <c r="I72" s="513">
        <v>677805.39</v>
      </c>
      <c r="J72" s="513">
        <v>551739.88</v>
      </c>
      <c r="K72" s="513">
        <v>380751.06</v>
      </c>
      <c r="L72" s="513">
        <v>386752.98</v>
      </c>
      <c r="M72" s="519">
        <v>4157745.77</v>
      </c>
    </row>
    <row r="73" spans="1:13" ht="15" customHeight="1" x14ac:dyDescent="0.25">
      <c r="A73" s="1011"/>
      <c r="B73" s="1011"/>
      <c r="C73" s="512" t="s">
        <v>1189</v>
      </c>
      <c r="D73" s="513">
        <v>768.27</v>
      </c>
      <c r="E73" s="513">
        <v>21792.53</v>
      </c>
      <c r="F73" s="513">
        <v>20840.22</v>
      </c>
      <c r="G73" s="513">
        <v>26230.29</v>
      </c>
      <c r="H73" s="513">
        <v>24596.71</v>
      </c>
      <c r="I73" s="513">
        <v>24045.33</v>
      </c>
      <c r="J73" s="513">
        <v>17899.189999999999</v>
      </c>
      <c r="K73" s="513">
        <v>11995.17</v>
      </c>
      <c r="L73" s="513">
        <v>13576.38</v>
      </c>
      <c r="M73" s="519">
        <v>161744.09</v>
      </c>
    </row>
    <row r="74" spans="1:13" ht="15" customHeight="1" x14ac:dyDescent="0.25">
      <c r="A74" s="1011"/>
      <c r="B74" s="1011"/>
      <c r="C74" s="512" t="s">
        <v>1199</v>
      </c>
      <c r="D74" s="513">
        <v>840.84</v>
      </c>
      <c r="E74" s="513">
        <v>1434.67</v>
      </c>
      <c r="F74" s="513">
        <v>1358.32</v>
      </c>
      <c r="G74" s="513">
        <v>1755.17</v>
      </c>
      <c r="H74" s="513">
        <v>3573.56</v>
      </c>
      <c r="I74" s="513">
        <v>3139.41</v>
      </c>
      <c r="J74" s="513">
        <v>1966.3</v>
      </c>
      <c r="K74" s="513">
        <v>9989.9</v>
      </c>
      <c r="L74" s="513">
        <v>2884.32</v>
      </c>
      <c r="M74" s="519">
        <v>26942.49</v>
      </c>
    </row>
    <row r="75" spans="1:13" ht="15" customHeight="1" x14ac:dyDescent="0.25">
      <c r="A75" s="1011"/>
      <c r="B75" s="1011"/>
      <c r="C75" s="512" t="s">
        <v>1200</v>
      </c>
      <c r="D75" s="513">
        <v>0</v>
      </c>
      <c r="E75" s="513">
        <v>370.8</v>
      </c>
      <c r="F75" s="513">
        <v>580.37</v>
      </c>
      <c r="G75" s="513">
        <v>775.96</v>
      </c>
      <c r="H75" s="513">
        <v>719.38</v>
      </c>
      <c r="I75" s="513">
        <v>1008.37</v>
      </c>
      <c r="J75" s="513">
        <v>336.91</v>
      </c>
      <c r="K75" s="513">
        <v>128.38999999999999</v>
      </c>
      <c r="L75" s="513">
        <v>75.98</v>
      </c>
      <c r="M75" s="519">
        <v>3996.16</v>
      </c>
    </row>
    <row r="76" spans="1:13" ht="15" customHeight="1" x14ac:dyDescent="0.25">
      <c r="A76" s="1011"/>
      <c r="B76" s="1011" t="s">
        <v>1225</v>
      </c>
      <c r="C76" s="1011"/>
      <c r="D76" s="519">
        <v>208541.39</v>
      </c>
      <c r="E76" s="519">
        <v>481377.74</v>
      </c>
      <c r="F76" s="519">
        <v>467163.18</v>
      </c>
      <c r="G76" s="519">
        <v>519650.91</v>
      </c>
      <c r="H76" s="519">
        <v>589600.32999999996</v>
      </c>
      <c r="I76" s="519">
        <v>705998.5</v>
      </c>
      <c r="J76" s="519">
        <v>571942.28</v>
      </c>
      <c r="K76" s="519">
        <v>402864.52</v>
      </c>
      <c r="L76" s="519">
        <v>403289.66</v>
      </c>
      <c r="M76" s="519">
        <v>4350428.51</v>
      </c>
    </row>
    <row r="77" spans="1:13" ht="15" customHeight="1" x14ac:dyDescent="0.25">
      <c r="A77" s="1011"/>
      <c r="B77" s="1011" t="s">
        <v>1226</v>
      </c>
      <c r="C77" s="512" t="s">
        <v>1201</v>
      </c>
      <c r="D77" s="513">
        <v>48131.29</v>
      </c>
      <c r="E77" s="513">
        <v>115023.3</v>
      </c>
      <c r="F77" s="513">
        <v>111628.31</v>
      </c>
      <c r="G77" s="513">
        <v>122574.69</v>
      </c>
      <c r="H77" s="513">
        <v>125577.06</v>
      </c>
      <c r="I77" s="513">
        <v>126475.14</v>
      </c>
      <c r="J77" s="513">
        <v>135244.07</v>
      </c>
      <c r="K77" s="513">
        <v>140195.54</v>
      </c>
      <c r="L77" s="513">
        <v>140234.46</v>
      </c>
      <c r="M77" s="519">
        <v>1065083.8600000001</v>
      </c>
    </row>
    <row r="78" spans="1:13" ht="15" customHeight="1" x14ac:dyDescent="0.25">
      <c r="A78" s="1011"/>
      <c r="B78" s="1011"/>
      <c r="C78" s="512" t="s">
        <v>1202</v>
      </c>
      <c r="D78" s="513">
        <v>3335.07</v>
      </c>
      <c r="E78" s="513">
        <v>15115.06</v>
      </c>
      <c r="F78" s="513">
        <v>9826.7099999999991</v>
      </c>
      <c r="G78" s="513">
        <v>20099.560000000001</v>
      </c>
      <c r="H78" s="513">
        <v>19817.21</v>
      </c>
      <c r="I78" s="513">
        <v>37309.339999999997</v>
      </c>
      <c r="J78" s="513">
        <v>47007.7</v>
      </c>
      <c r="K78" s="513">
        <v>56089.75</v>
      </c>
      <c r="L78" s="513">
        <v>28942.69</v>
      </c>
      <c r="M78" s="519">
        <v>237543.09</v>
      </c>
    </row>
    <row r="79" spans="1:13" ht="15" customHeight="1" x14ac:dyDescent="0.25">
      <c r="A79" s="1011"/>
      <c r="B79" s="1011" t="s">
        <v>1227</v>
      </c>
      <c r="C79" s="1011"/>
      <c r="D79" s="519">
        <v>51466.36</v>
      </c>
      <c r="E79" s="519">
        <v>130138.36</v>
      </c>
      <c r="F79" s="519">
        <v>121455.02</v>
      </c>
      <c r="G79" s="519">
        <v>142674.25</v>
      </c>
      <c r="H79" s="519">
        <v>145394.26999999999</v>
      </c>
      <c r="I79" s="519">
        <v>163784.48000000001</v>
      </c>
      <c r="J79" s="519">
        <v>182251.77</v>
      </c>
      <c r="K79" s="519">
        <v>196285.29</v>
      </c>
      <c r="L79" s="519">
        <v>169177.15</v>
      </c>
      <c r="M79" s="519">
        <v>1302626.95</v>
      </c>
    </row>
    <row r="80" spans="1:13" ht="15" customHeight="1" x14ac:dyDescent="0.25">
      <c r="A80" s="1011" t="s">
        <v>1240</v>
      </c>
      <c r="B80" s="1011"/>
      <c r="C80" s="1011"/>
      <c r="D80" s="519">
        <v>260007.75</v>
      </c>
      <c r="E80" s="519">
        <v>611516.1</v>
      </c>
      <c r="F80" s="519">
        <v>588618.19999999995</v>
      </c>
      <c r="G80" s="519">
        <v>662325.16</v>
      </c>
      <c r="H80" s="519">
        <v>734994.6</v>
      </c>
      <c r="I80" s="519">
        <v>869782.98</v>
      </c>
      <c r="J80" s="519">
        <v>754194.05</v>
      </c>
      <c r="K80" s="519">
        <v>599149.81000000006</v>
      </c>
      <c r="L80" s="519">
        <v>572466.81000000006</v>
      </c>
      <c r="M80" s="519">
        <v>5653055.46</v>
      </c>
    </row>
    <row r="81" spans="1:15" ht="15" customHeight="1" x14ac:dyDescent="0.25">
      <c r="A81" s="1011" t="s">
        <v>1241</v>
      </c>
      <c r="B81" s="1011" t="s">
        <v>1224</v>
      </c>
      <c r="C81" s="512" t="s">
        <v>1184</v>
      </c>
      <c r="D81" s="513">
        <v>102809.02</v>
      </c>
      <c r="E81" s="513">
        <v>190243.53</v>
      </c>
      <c r="F81" s="513">
        <v>185910.81</v>
      </c>
      <c r="G81" s="513">
        <v>217304.9</v>
      </c>
      <c r="H81" s="513">
        <v>229411.54</v>
      </c>
      <c r="I81" s="513">
        <v>236029.97</v>
      </c>
      <c r="J81" s="513">
        <v>239334.8</v>
      </c>
      <c r="K81" s="513">
        <v>243091.13</v>
      </c>
      <c r="L81" s="513">
        <v>229873.62</v>
      </c>
      <c r="M81" s="519">
        <v>1874009.32</v>
      </c>
    </row>
    <row r="82" spans="1:15" ht="15" customHeight="1" x14ac:dyDescent="0.25">
      <c r="A82" s="1011"/>
      <c r="B82" s="1011"/>
      <c r="C82" s="512" t="s">
        <v>1189</v>
      </c>
      <c r="D82" s="513">
        <v>312.8</v>
      </c>
      <c r="E82" s="513">
        <v>35867</v>
      </c>
      <c r="F82" s="513">
        <v>23241.48</v>
      </c>
      <c r="G82" s="513">
        <v>28689.59</v>
      </c>
      <c r="H82" s="513">
        <v>23861.919999999998</v>
      </c>
      <c r="I82" s="513">
        <v>36207.9</v>
      </c>
      <c r="J82" s="513">
        <v>45823.24</v>
      </c>
      <c r="K82" s="513">
        <v>21343.99</v>
      </c>
      <c r="L82" s="513">
        <v>29746.63</v>
      </c>
      <c r="M82" s="519">
        <v>245094.55</v>
      </c>
    </row>
    <row r="83" spans="1:15" ht="15" customHeight="1" x14ac:dyDescent="0.25">
      <c r="A83" s="1011"/>
      <c r="B83" s="1011"/>
      <c r="C83" s="512" t="s">
        <v>1199</v>
      </c>
      <c r="D83" s="513">
        <v>0</v>
      </c>
      <c r="E83" s="514" t="s">
        <v>1196</v>
      </c>
      <c r="F83" s="513">
        <v>388.14</v>
      </c>
      <c r="G83" s="513">
        <v>177.66</v>
      </c>
      <c r="H83" s="513">
        <v>0</v>
      </c>
      <c r="I83" s="513">
        <v>1200</v>
      </c>
      <c r="J83" s="513">
        <v>671.04</v>
      </c>
      <c r="K83" s="513">
        <v>953.94</v>
      </c>
      <c r="L83" s="513">
        <v>403.34</v>
      </c>
      <c r="M83" s="519">
        <v>3794.12</v>
      </c>
    </row>
    <row r="84" spans="1:15" ht="15" customHeight="1" x14ac:dyDescent="0.25">
      <c r="A84" s="1011"/>
      <c r="B84" s="1011" t="s">
        <v>1225</v>
      </c>
      <c r="C84" s="1011"/>
      <c r="D84" s="519">
        <v>103121.82</v>
      </c>
      <c r="E84" s="519">
        <v>226110.53</v>
      </c>
      <c r="F84" s="519">
        <v>209540.43</v>
      </c>
      <c r="G84" s="519">
        <v>246172.15</v>
      </c>
      <c r="H84" s="519">
        <v>253273.46</v>
      </c>
      <c r="I84" s="519">
        <v>273437.87</v>
      </c>
      <c r="J84" s="519">
        <v>285829.08</v>
      </c>
      <c r="K84" s="519">
        <v>265389.06</v>
      </c>
      <c r="L84" s="519">
        <v>260023.59</v>
      </c>
      <c r="M84" s="519">
        <v>2122897.9900000002</v>
      </c>
    </row>
    <row r="85" spans="1:15" ht="15" customHeight="1" x14ac:dyDescent="0.25">
      <c r="A85" s="1011"/>
      <c r="B85" s="1011" t="s">
        <v>1226</v>
      </c>
      <c r="C85" s="512" t="s">
        <v>1201</v>
      </c>
      <c r="D85" s="513">
        <v>24307.72</v>
      </c>
      <c r="E85" s="513">
        <v>54218.53</v>
      </c>
      <c r="F85" s="513">
        <v>49340.57</v>
      </c>
      <c r="G85" s="513">
        <v>57589.78</v>
      </c>
      <c r="H85" s="513">
        <v>58463.89</v>
      </c>
      <c r="I85" s="513">
        <v>66385.539999999994</v>
      </c>
      <c r="J85" s="513">
        <v>68806.080000000002</v>
      </c>
      <c r="K85" s="513">
        <v>69588.22</v>
      </c>
      <c r="L85" s="513">
        <v>70925.23</v>
      </c>
      <c r="M85" s="519">
        <v>519625.56</v>
      </c>
    </row>
    <row r="86" spans="1:15" ht="15" customHeight="1" x14ac:dyDescent="0.25">
      <c r="A86" s="1011"/>
      <c r="B86" s="1011"/>
      <c r="C86" s="512" t="s">
        <v>1202</v>
      </c>
      <c r="D86" s="513">
        <v>244.88</v>
      </c>
      <c r="E86" s="513">
        <v>7889.29</v>
      </c>
      <c r="F86" s="513">
        <v>4273.58</v>
      </c>
      <c r="G86" s="513">
        <v>15973.73</v>
      </c>
      <c r="H86" s="513">
        <v>16730.650000000001</v>
      </c>
      <c r="I86" s="513">
        <v>19439.18</v>
      </c>
      <c r="J86" s="513">
        <v>25584.98</v>
      </c>
      <c r="K86" s="513">
        <v>26905.77</v>
      </c>
      <c r="L86" s="513">
        <v>13329.11</v>
      </c>
      <c r="M86" s="519">
        <v>130371.17</v>
      </c>
    </row>
    <row r="87" spans="1:15" ht="15" customHeight="1" x14ac:dyDescent="0.25">
      <c r="A87" s="1011"/>
      <c r="B87" s="1011" t="s">
        <v>1227</v>
      </c>
      <c r="C87" s="1011"/>
      <c r="D87" s="519">
        <v>24552.6</v>
      </c>
      <c r="E87" s="519">
        <v>62107.82</v>
      </c>
      <c r="F87" s="519">
        <v>53614.15</v>
      </c>
      <c r="G87" s="519">
        <v>73563.509999999995</v>
      </c>
      <c r="H87" s="519">
        <v>75194.539999999994</v>
      </c>
      <c r="I87" s="519">
        <v>85824.72</v>
      </c>
      <c r="J87" s="519">
        <v>94391.06</v>
      </c>
      <c r="K87" s="519">
        <v>96493.99</v>
      </c>
      <c r="L87" s="519">
        <v>84254.34</v>
      </c>
      <c r="M87" s="519">
        <v>649996.73</v>
      </c>
    </row>
    <row r="88" spans="1:15" ht="15" customHeight="1" x14ac:dyDescent="0.25">
      <c r="A88" s="1011" t="s">
        <v>1242</v>
      </c>
      <c r="B88" s="1011"/>
      <c r="C88" s="1011"/>
      <c r="D88" s="519">
        <v>127674.42</v>
      </c>
      <c r="E88" s="519">
        <v>288218.34999999998</v>
      </c>
      <c r="F88" s="519">
        <v>263154.58</v>
      </c>
      <c r="G88" s="519">
        <v>319735.65999999997</v>
      </c>
      <c r="H88" s="519">
        <v>328468</v>
      </c>
      <c r="I88" s="519">
        <v>359262.59</v>
      </c>
      <c r="J88" s="519">
        <v>380220.14</v>
      </c>
      <c r="K88" s="519">
        <v>361883.05</v>
      </c>
      <c r="L88" s="519">
        <v>344277.93</v>
      </c>
      <c r="M88" s="519">
        <v>2772894.72</v>
      </c>
    </row>
    <row r="89" spans="1:15" ht="15" customHeight="1" x14ac:dyDescent="0.25">
      <c r="A89" s="1011" t="s">
        <v>1183</v>
      </c>
      <c r="B89" s="1011"/>
      <c r="C89" s="1011"/>
      <c r="D89" s="519">
        <v>471556.64</v>
      </c>
      <c r="E89" s="519">
        <v>1459539.33</v>
      </c>
      <c r="F89" s="519">
        <v>1410793.97</v>
      </c>
      <c r="G89" s="519">
        <v>1595412.84</v>
      </c>
      <c r="H89" s="519">
        <v>1696023.56</v>
      </c>
      <c r="I89" s="519">
        <v>1884368.41</v>
      </c>
      <c r="J89" s="519">
        <v>1824150.06</v>
      </c>
      <c r="K89" s="519">
        <v>1592933.67</v>
      </c>
      <c r="L89" s="519">
        <v>1542493.57</v>
      </c>
      <c r="M89" s="519">
        <v>13477272.050000001</v>
      </c>
    </row>
    <row r="92" spans="1:15" ht="15" customHeight="1" x14ac:dyDescent="0.25">
      <c r="B92" s="511"/>
      <c r="C92" s="512" t="s">
        <v>7</v>
      </c>
      <c r="D92" s="512" t="s">
        <v>39</v>
      </c>
      <c r="E92" s="512" t="s">
        <v>10</v>
      </c>
      <c r="F92" s="512" t="s">
        <v>52</v>
      </c>
      <c r="G92" s="512" t="s">
        <v>27</v>
      </c>
      <c r="H92" s="512" t="s">
        <v>45</v>
      </c>
      <c r="I92" s="512" t="s">
        <v>25</v>
      </c>
      <c r="J92" s="512" t="s">
        <v>28</v>
      </c>
      <c r="K92" s="512" t="s">
        <v>70</v>
      </c>
      <c r="L92" s="520" t="s">
        <v>1183</v>
      </c>
      <c r="M92" s="521" t="s">
        <v>1244</v>
      </c>
      <c r="N92" s="521" t="s">
        <v>1245</v>
      </c>
      <c r="O92" s="521" t="s">
        <v>1246</v>
      </c>
    </row>
    <row r="93" spans="1:15" ht="15" customHeight="1" x14ac:dyDescent="0.25">
      <c r="B93" s="522" t="s">
        <v>1223</v>
      </c>
      <c r="C93" s="513">
        <v>16993.060000000001</v>
      </c>
      <c r="D93" s="513">
        <v>180472.55</v>
      </c>
      <c r="E93" s="513">
        <v>189336.64</v>
      </c>
      <c r="F93" s="513">
        <v>209132.29</v>
      </c>
      <c r="G93" s="513">
        <v>218248.94</v>
      </c>
      <c r="H93" s="513">
        <v>214160</v>
      </c>
      <c r="I93" s="523">
        <v>227700.18</v>
      </c>
      <c r="J93" s="523">
        <v>212233.41</v>
      </c>
      <c r="K93" s="523">
        <v>226147.4</v>
      </c>
      <c r="L93" s="524">
        <v>1694424.47</v>
      </c>
      <c r="M93" s="525">
        <f>SUM(I93:K95)</f>
        <v>1056619.6399999999</v>
      </c>
      <c r="N93" s="526">
        <f>M93/3</f>
        <v>352206.54666666663</v>
      </c>
      <c r="O93" s="526">
        <f>N93*12</f>
        <v>4226478.5599999996</v>
      </c>
    </row>
    <row r="94" spans="1:15" ht="15" customHeight="1" x14ac:dyDescent="0.25">
      <c r="B94" s="522" t="s">
        <v>1229</v>
      </c>
      <c r="C94" s="513">
        <v>16081.15</v>
      </c>
      <c r="D94" s="513">
        <v>31045.37</v>
      </c>
      <c r="E94" s="513">
        <v>28954.12</v>
      </c>
      <c r="F94" s="513">
        <v>40058.69</v>
      </c>
      <c r="G94" s="513">
        <v>31055.03</v>
      </c>
      <c r="H94" s="513">
        <v>36512.769999999997</v>
      </c>
      <c r="I94" s="523">
        <v>46731.14</v>
      </c>
      <c r="J94" s="523">
        <v>38993.31</v>
      </c>
      <c r="K94" s="523">
        <v>35839.11</v>
      </c>
      <c r="L94" s="524">
        <v>305270.69</v>
      </c>
      <c r="M94" s="526"/>
      <c r="N94" s="526"/>
      <c r="O94" s="526"/>
    </row>
    <row r="95" spans="1:15" ht="15" customHeight="1" x14ac:dyDescent="0.25">
      <c r="B95" s="522" t="s">
        <v>1231</v>
      </c>
      <c r="C95" s="513">
        <v>16483.09</v>
      </c>
      <c r="D95" s="513">
        <v>89095.46</v>
      </c>
      <c r="E95" s="513">
        <v>86105.79</v>
      </c>
      <c r="F95" s="513">
        <v>86138.06</v>
      </c>
      <c r="G95" s="513">
        <v>80665.31</v>
      </c>
      <c r="H95" s="513">
        <v>91704.639999999999</v>
      </c>
      <c r="I95" s="523">
        <v>88559.77</v>
      </c>
      <c r="J95" s="523">
        <v>91097.67</v>
      </c>
      <c r="K95" s="523">
        <v>89317.65</v>
      </c>
      <c r="L95" s="524">
        <v>719167.44</v>
      </c>
      <c r="M95" s="526"/>
      <c r="N95" s="526"/>
      <c r="O95" s="526"/>
    </row>
    <row r="96" spans="1:15" ht="15" customHeight="1" x14ac:dyDescent="0.25">
      <c r="B96" s="527" t="s">
        <v>1233</v>
      </c>
      <c r="C96" s="513">
        <v>834.66</v>
      </c>
      <c r="D96" s="513">
        <v>3621.27</v>
      </c>
      <c r="E96" s="513">
        <v>3750.34</v>
      </c>
      <c r="F96" s="513">
        <v>4815.53</v>
      </c>
      <c r="G96" s="513">
        <v>6282.29</v>
      </c>
      <c r="H96" s="513">
        <v>5614.13</v>
      </c>
      <c r="I96" s="528">
        <v>3867.3</v>
      </c>
      <c r="J96" s="528">
        <v>5049.2</v>
      </c>
      <c r="K96" s="528">
        <v>4818.92</v>
      </c>
      <c r="L96" s="524">
        <v>38653.64</v>
      </c>
      <c r="M96" s="529">
        <f>SUM(I96:K97)</f>
        <v>348807.66000000003</v>
      </c>
      <c r="N96" s="526">
        <f t="shared" ref="N96:N100" si="0">M96/3</f>
        <v>116269.22000000002</v>
      </c>
      <c r="O96" s="526">
        <f t="shared" ref="O96:O101" si="1">N96*12</f>
        <v>1395230.6400000001</v>
      </c>
    </row>
    <row r="97" spans="2:15" ht="15" customHeight="1" x14ac:dyDescent="0.25">
      <c r="B97" s="527" t="s">
        <v>1235</v>
      </c>
      <c r="C97" s="513">
        <v>27223.24</v>
      </c>
      <c r="D97" s="513">
        <v>107665.73</v>
      </c>
      <c r="E97" s="513">
        <v>103423.77</v>
      </c>
      <c r="F97" s="513">
        <v>111477.7</v>
      </c>
      <c r="G97" s="513">
        <v>127480.57</v>
      </c>
      <c r="H97" s="513">
        <v>120086.7</v>
      </c>
      <c r="I97" s="528">
        <v>121535.09</v>
      </c>
      <c r="J97" s="528">
        <v>105570.94</v>
      </c>
      <c r="K97" s="528">
        <v>107966.21</v>
      </c>
      <c r="L97" s="524">
        <v>932429.95</v>
      </c>
      <c r="M97" s="526"/>
      <c r="N97" s="526"/>
      <c r="O97" s="526"/>
    </row>
    <row r="98" spans="2:15" ht="15" customHeight="1" x14ac:dyDescent="0.25">
      <c r="B98" s="530" t="s">
        <v>1247</v>
      </c>
      <c r="C98" s="513">
        <v>6259.27</v>
      </c>
      <c r="D98" s="513">
        <v>147904.5</v>
      </c>
      <c r="E98" s="513">
        <v>147450.53</v>
      </c>
      <c r="F98" s="513">
        <v>161729.75</v>
      </c>
      <c r="G98" s="513">
        <v>168828.82</v>
      </c>
      <c r="H98" s="513">
        <v>187244.6</v>
      </c>
      <c r="I98" s="513">
        <v>201342.39</v>
      </c>
      <c r="J98" s="513">
        <v>178956.28</v>
      </c>
      <c r="K98" s="513">
        <v>161659.54</v>
      </c>
      <c r="L98" s="524">
        <v>1361375.68</v>
      </c>
      <c r="M98" s="531">
        <v>420119</v>
      </c>
      <c r="N98" s="526">
        <f t="shared" si="0"/>
        <v>140039.66666666666</v>
      </c>
      <c r="O98" s="526">
        <f t="shared" si="1"/>
        <v>1680476</v>
      </c>
    </row>
    <row r="99" spans="2:15" ht="15" customHeight="1" x14ac:dyDescent="0.25">
      <c r="B99" s="532" t="s">
        <v>1248</v>
      </c>
      <c r="C99" s="513"/>
      <c r="D99" s="513"/>
      <c r="E99" s="513"/>
      <c r="F99" s="513"/>
      <c r="G99" s="513"/>
      <c r="H99" s="513"/>
      <c r="I99" s="513"/>
      <c r="J99" s="513"/>
      <c r="K99" s="513"/>
      <c r="L99" s="524"/>
      <c r="M99" s="533">
        <f>121839+105883</f>
        <v>227722</v>
      </c>
      <c r="N99" s="526">
        <f t="shared" si="0"/>
        <v>75907.333333333328</v>
      </c>
      <c r="O99" s="526">
        <f t="shared" si="1"/>
        <v>910888</v>
      </c>
    </row>
    <row r="100" spans="2:15" ht="15" customHeight="1" x14ac:dyDescent="0.25">
      <c r="B100" s="512" t="s">
        <v>1239</v>
      </c>
      <c r="C100" s="513">
        <v>260007.75</v>
      </c>
      <c r="D100" s="513">
        <v>611516.1</v>
      </c>
      <c r="E100" s="513">
        <v>588618.19999999995</v>
      </c>
      <c r="F100" s="513">
        <v>662325.16</v>
      </c>
      <c r="G100" s="513">
        <v>734994.6</v>
      </c>
      <c r="H100" s="513">
        <v>869782.98</v>
      </c>
      <c r="I100" s="513">
        <v>754194.05</v>
      </c>
      <c r="J100" s="513">
        <v>599149.81000000006</v>
      </c>
      <c r="K100" s="513">
        <v>572466.81000000006</v>
      </c>
      <c r="L100" s="524">
        <v>5653055.46</v>
      </c>
      <c r="M100" s="526">
        <v>1819927</v>
      </c>
      <c r="N100" s="526">
        <f t="shared" si="0"/>
        <v>606642.33333333337</v>
      </c>
      <c r="O100" s="526">
        <f t="shared" si="1"/>
        <v>7279708</v>
      </c>
    </row>
    <row r="101" spans="2:15" ht="15" customHeight="1" x14ac:dyDescent="0.25">
      <c r="B101" s="534" t="s">
        <v>1241</v>
      </c>
      <c r="C101" s="513">
        <v>127674.42</v>
      </c>
      <c r="D101" s="513">
        <v>288218.34999999998</v>
      </c>
      <c r="E101" s="513">
        <v>263154.58</v>
      </c>
      <c r="F101" s="513">
        <v>319735.65999999997</v>
      </c>
      <c r="G101" s="513">
        <v>328468</v>
      </c>
      <c r="H101" s="513">
        <v>359262.59</v>
      </c>
      <c r="I101" s="535">
        <v>380220.14</v>
      </c>
      <c r="J101" s="535">
        <v>361883.05</v>
      </c>
      <c r="K101" s="535">
        <v>344277.93</v>
      </c>
      <c r="L101" s="524">
        <v>2772894.72</v>
      </c>
      <c r="M101" s="536">
        <f>I101+J101+K101</f>
        <v>1086381.1199999999</v>
      </c>
      <c r="N101" s="526">
        <f>M101/3</f>
        <v>362127.04</v>
      </c>
      <c r="O101" s="526">
        <f t="shared" si="1"/>
        <v>4345524.4799999995</v>
      </c>
    </row>
    <row r="102" spans="2:15" ht="15" customHeight="1" x14ac:dyDescent="0.25">
      <c r="B102" s="512" t="s">
        <v>1183</v>
      </c>
      <c r="C102" s="519">
        <v>471556.64</v>
      </c>
      <c r="D102" s="519">
        <v>1459539.33</v>
      </c>
      <c r="E102" s="519">
        <v>1410793.97</v>
      </c>
      <c r="F102" s="519">
        <v>1595412.84</v>
      </c>
      <c r="G102" s="519">
        <v>1696023.56</v>
      </c>
      <c r="H102" s="519">
        <v>1884368.41</v>
      </c>
      <c r="I102" s="519">
        <v>1824150.06</v>
      </c>
      <c r="J102" s="519">
        <v>1592933.67</v>
      </c>
      <c r="K102" s="519">
        <v>1542493.57</v>
      </c>
      <c r="L102" s="524">
        <v>13477272.050000001</v>
      </c>
      <c r="M102" s="521"/>
      <c r="N102" s="521"/>
      <c r="O102" s="526">
        <f>SUM(O93:O101)</f>
        <v>19838305.68</v>
      </c>
    </row>
  </sheetData>
  <mergeCells count="56">
    <mergeCell ref="A21:B21"/>
    <mergeCell ref="A2:A4"/>
    <mergeCell ref="A5:B5"/>
    <mergeCell ref="A6:A12"/>
    <mergeCell ref="A13:B13"/>
    <mergeCell ref="A17:A20"/>
    <mergeCell ref="A22:B22"/>
    <mergeCell ref="A26:A32"/>
    <mergeCell ref="B26:B28"/>
    <mergeCell ref="B29:C29"/>
    <mergeCell ref="B30:B31"/>
    <mergeCell ref="B32:C32"/>
    <mergeCell ref="A33:C33"/>
    <mergeCell ref="A34:A39"/>
    <mergeCell ref="B34:B35"/>
    <mergeCell ref="B36:C36"/>
    <mergeCell ref="B37:B38"/>
    <mergeCell ref="B39:C39"/>
    <mergeCell ref="A40:C40"/>
    <mergeCell ref="A41:A47"/>
    <mergeCell ref="B41:B43"/>
    <mergeCell ref="B44:C44"/>
    <mergeCell ref="B45:B46"/>
    <mergeCell ref="B47:C47"/>
    <mergeCell ref="A48:C48"/>
    <mergeCell ref="A49:A54"/>
    <mergeCell ref="B49:B50"/>
    <mergeCell ref="B51:C51"/>
    <mergeCell ref="B52:B53"/>
    <mergeCell ref="B54:C54"/>
    <mergeCell ref="A55:C55"/>
    <mergeCell ref="A56:A62"/>
    <mergeCell ref="B56:B58"/>
    <mergeCell ref="B59:C59"/>
    <mergeCell ref="B60:B61"/>
    <mergeCell ref="B62:C62"/>
    <mergeCell ref="A63:C63"/>
    <mergeCell ref="A64:A70"/>
    <mergeCell ref="B64:B66"/>
    <mergeCell ref="B67:C67"/>
    <mergeCell ref="B68:B69"/>
    <mergeCell ref="B70:C70"/>
    <mergeCell ref="A71:C71"/>
    <mergeCell ref="A72:A79"/>
    <mergeCell ref="B72:B75"/>
    <mergeCell ref="B76:C76"/>
    <mergeCell ref="B77:B78"/>
    <mergeCell ref="B79:C79"/>
    <mergeCell ref="A88:C88"/>
    <mergeCell ref="A89:C89"/>
    <mergeCell ref="A80:C80"/>
    <mergeCell ref="A81:A87"/>
    <mergeCell ref="B81:B83"/>
    <mergeCell ref="B84:C84"/>
    <mergeCell ref="B85:B86"/>
    <mergeCell ref="B87:C87"/>
  </mergeCells>
  <pageMargins left="0" right="0" top="0" bottom="0" header="0" footer="0"/>
  <pageSetup paperSize="9" firstPageNumber="0" fitToWidth="0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amatu_vietas</vt:lpstr>
      <vt:lpstr>Amati_publiskojamie_atalgojumi</vt:lpstr>
      <vt:lpstr>publiskojamas_algas</vt:lpstr>
      <vt:lpstr>Sheet1</vt:lpstr>
      <vt:lpstr>aprēķini_varianti_Dagnija_optim</vt:lpstr>
      <vt:lpstr>pa amatiem 2023_deputati</vt:lpstr>
      <vt:lpstr>pa amatiem 2022</vt:lpstr>
      <vt:lpstr>pa amatiem 2021</vt:lpstr>
      <vt:lpstr>Algas_pa_mēnešiem_2022</vt:lpstr>
      <vt:lpstr>2022_amatu_likmes</vt:lpstr>
      <vt:lpstr>'2022_amatu_likmes'!Print_Area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Spele</dc:creator>
  <cp:lastModifiedBy>Marita Bubele</cp:lastModifiedBy>
  <cp:lastPrinted>2023-05-12T08:46:28Z</cp:lastPrinted>
  <dcterms:created xsi:type="dcterms:W3CDTF">2021-11-16T14:34:27Z</dcterms:created>
  <dcterms:modified xsi:type="dcterms:W3CDTF">2023-07-05T12:26:14Z</dcterms:modified>
</cp:coreProperties>
</file>